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calcChain.xml><?xml version="1.0" encoding="utf-8"?>
<calcChain xmlns="http://schemas.openxmlformats.org/spreadsheetml/2006/main">
  <c i="1" r="W3627"/>
  <c r="W3626"/>
  <c r="W3625"/>
  <c r="W3624"/>
  <c r="W3623"/>
  <c r="W3622"/>
  <c r="W3621"/>
  <c r="W3620"/>
  <c r="W3619"/>
  <c r="W3618"/>
  <c r="W3617"/>
  <c r="W3616"/>
  <c r="W3615"/>
  <c r="W3614"/>
  <c r="W3613"/>
  <c r="W3612"/>
  <c r="W3611"/>
  <c r="W3610"/>
  <c r="W3609"/>
  <c r="W3608"/>
  <c r="W3607"/>
  <c r="W3606"/>
  <c r="W3605"/>
  <c r="W3604"/>
  <c r="W3603"/>
  <c r="W3602"/>
  <c r="W3601"/>
  <c r="W3600"/>
  <c r="W3599"/>
  <c r="W3598"/>
  <c r="W3597"/>
  <c r="W3596"/>
  <c r="W3595"/>
  <c r="W3594"/>
  <c r="W3593"/>
  <c r="W3592"/>
  <c r="W3591"/>
  <c r="W3590"/>
  <c r="W3589"/>
  <c r="W3588"/>
  <c r="W3587"/>
  <c r="W3586"/>
  <c r="W3585"/>
  <c r="W3584"/>
  <c r="W3583"/>
  <c r="W3582"/>
  <c r="W3581"/>
  <c r="W3580"/>
  <c r="W3579"/>
  <c r="W3578"/>
  <c r="W3577"/>
  <c r="W3576"/>
  <c r="W3575"/>
  <c r="W3574"/>
  <c r="W3573"/>
  <c r="W3572"/>
  <c r="W3571"/>
  <c r="W3570"/>
  <c r="W3569"/>
  <c r="W3568"/>
  <c r="W3567"/>
  <c r="W3566"/>
  <c r="W3565"/>
  <c r="W3564"/>
  <c r="W3563"/>
  <c r="W3562"/>
  <c r="W3561"/>
  <c r="W3560"/>
  <c r="W3559"/>
  <c r="W3558"/>
  <c r="W3557"/>
  <c r="W3556"/>
  <c r="W3555"/>
  <c r="W3554"/>
  <c r="W3553"/>
  <c r="W3552"/>
  <c r="W3551"/>
  <c r="W3550"/>
  <c r="W3549"/>
  <c r="W3548"/>
  <c r="W3547"/>
  <c r="W3546"/>
  <c r="W3545"/>
  <c r="W3544"/>
  <c r="W3543"/>
  <c r="W3542"/>
  <c r="W3541"/>
  <c r="W3540"/>
  <c r="W3539"/>
  <c r="W3538"/>
  <c r="W3537"/>
  <c r="W3536"/>
  <c r="W3535"/>
  <c r="W3534"/>
  <c r="W3533"/>
  <c r="W3532"/>
  <c r="W3531"/>
  <c r="W3530"/>
  <c r="W3529"/>
  <c r="W3528"/>
  <c r="W3527"/>
  <c r="W3526"/>
  <c r="W3525"/>
  <c r="W3524"/>
  <c r="W3523"/>
  <c r="W3522"/>
  <c r="W3521"/>
  <c r="W3520"/>
  <c r="W3519"/>
  <c r="W3518"/>
  <c r="W3517"/>
  <c r="W3516"/>
  <c r="W3515"/>
  <c r="W3514"/>
  <c r="W3513"/>
  <c r="W3512"/>
  <c r="W3511"/>
  <c r="W3510"/>
  <c r="W3509"/>
  <c r="W3508"/>
  <c r="W3507"/>
  <c r="W3506"/>
  <c r="W3505"/>
  <c r="W3504"/>
  <c r="W3503"/>
  <c r="W3502"/>
  <c r="W3501"/>
  <c r="W3500"/>
  <c r="W3499"/>
  <c r="W3498"/>
  <c r="W3497"/>
  <c r="W3496"/>
  <c r="W3495"/>
  <c r="W3494"/>
  <c r="W3493"/>
  <c r="W3492"/>
  <c r="W3491"/>
  <c r="W3490"/>
  <c r="W3489"/>
  <c r="W3488"/>
  <c r="W3487"/>
  <c r="W3486"/>
  <c r="W3485"/>
  <c r="W3484"/>
  <c r="W3483"/>
  <c r="W3482"/>
  <c r="W3481"/>
  <c r="W3480"/>
  <c r="W3479"/>
  <c r="W3478"/>
  <c r="W3477"/>
  <c r="W3476"/>
  <c r="W3475"/>
  <c r="W3474"/>
  <c r="W3473"/>
  <c r="W3472"/>
  <c r="W3471"/>
  <c r="W3470"/>
  <c r="W3469"/>
  <c r="W3468"/>
  <c r="W3467"/>
  <c r="W3466"/>
  <c r="W3465"/>
  <c r="W3464"/>
  <c r="W3463"/>
  <c r="W3462"/>
  <c r="W3461"/>
  <c r="W3460"/>
  <c r="W3459"/>
  <c r="W3458"/>
  <c r="W3457"/>
  <c r="W3456"/>
  <c r="W3455"/>
  <c r="W3454"/>
  <c r="W3453"/>
  <c r="W3452"/>
  <c r="W3451"/>
  <c r="W3450"/>
  <c r="W3449"/>
  <c r="W3448"/>
  <c r="W3447"/>
  <c r="W3446"/>
  <c r="W3445"/>
  <c r="W3444"/>
  <c r="W3443"/>
  <c r="W3442"/>
  <c r="W3441"/>
  <c r="W3440"/>
  <c r="W3439"/>
  <c r="W3438"/>
  <c r="W3437"/>
  <c r="W3436"/>
  <c r="W3435"/>
  <c r="W3434"/>
  <c r="W3433"/>
  <c r="W3432"/>
  <c r="W3431"/>
  <c r="W3430"/>
  <c r="W3429"/>
  <c r="W3428"/>
  <c r="W3427"/>
  <c r="W3426"/>
  <c r="W3425"/>
  <c r="W3424"/>
  <c r="W3423"/>
  <c r="W3422"/>
  <c r="W3421"/>
  <c r="W3420"/>
  <c r="W3419"/>
  <c r="W3418"/>
  <c r="W3417"/>
  <c r="W3416"/>
  <c r="W3415"/>
  <c r="W3414"/>
  <c r="W3413"/>
  <c r="W3412"/>
  <c r="W3411"/>
  <c r="W3410"/>
  <c r="W3409"/>
  <c r="W3408"/>
  <c r="W3407"/>
  <c r="W3406"/>
  <c r="W3405"/>
  <c r="W3404"/>
  <c r="W3403"/>
  <c r="W3402"/>
  <c r="W3401"/>
  <c r="W3400"/>
  <c r="W3399"/>
  <c r="W3398"/>
  <c r="W3397"/>
  <c r="W3396"/>
  <c r="W3395"/>
  <c r="W3394"/>
  <c r="W3393"/>
  <c r="W3392"/>
  <c r="W3391"/>
  <c r="W3390"/>
  <c r="W3389"/>
  <c r="W3388"/>
  <c r="W3387"/>
  <c r="W3386"/>
  <c r="W3385"/>
  <c r="W3384"/>
  <c r="W3383"/>
  <c r="W3382"/>
  <c r="W3381"/>
  <c r="W3380"/>
  <c r="W3379"/>
  <c r="W3378"/>
  <c r="W3377"/>
  <c r="W3376"/>
  <c r="W3375"/>
  <c r="W3374"/>
  <c r="W3373"/>
  <c r="W3372"/>
  <c r="W3371"/>
  <c r="W3370"/>
  <c r="W3369"/>
  <c r="W3368"/>
  <c r="W3367"/>
  <c r="W3366"/>
  <c r="W3365"/>
  <c r="W3364"/>
  <c r="W3363"/>
  <c r="W3362"/>
  <c r="W3361"/>
  <c r="W3360"/>
  <c r="W3359"/>
  <c r="W3358"/>
  <c r="W3357"/>
  <c r="W3356"/>
  <c r="W3355"/>
  <c r="W3354"/>
  <c r="W3353"/>
  <c r="W3352"/>
  <c r="W3351"/>
  <c r="W3350"/>
  <c r="W3349"/>
  <c r="W3348"/>
  <c r="W3347"/>
  <c r="W3346"/>
  <c r="W3345"/>
  <c r="W3344"/>
  <c r="W3343"/>
  <c r="W3342"/>
  <c r="W3341"/>
  <c r="W3340"/>
  <c r="W3339"/>
  <c r="W3338"/>
  <c r="W3337"/>
  <c r="W3336"/>
  <c r="W3335"/>
  <c r="W3334"/>
  <c r="W3333"/>
  <c r="W3332"/>
  <c r="W3331"/>
  <c r="W3330"/>
  <c r="W3329"/>
  <c r="W3328"/>
  <c r="W3327"/>
  <c r="W3326"/>
  <c r="W3325"/>
  <c r="W3324"/>
  <c r="W3323"/>
  <c r="W3322"/>
  <c r="W3321"/>
  <c r="W3320"/>
  <c r="W3319"/>
  <c r="W3318"/>
  <c r="W3317"/>
  <c r="W3316"/>
  <c r="W3315"/>
  <c r="W3314"/>
  <c r="W3313"/>
  <c r="W3312"/>
  <c r="W3311"/>
  <c r="W3310"/>
  <c r="W3309"/>
  <c r="W3308"/>
  <c r="W3307"/>
  <c r="W3306"/>
  <c r="W3305"/>
  <c r="W3304"/>
  <c r="W3303"/>
  <c r="W3302"/>
  <c r="W3301"/>
  <c r="W3300"/>
  <c r="W3299"/>
  <c r="W3298"/>
  <c r="W3297"/>
  <c r="W3296"/>
  <c r="W3295"/>
  <c r="W3294"/>
  <c r="W3293"/>
  <c r="W3292"/>
  <c r="W3291"/>
  <c r="W3290"/>
  <c r="W3289"/>
  <c r="W3288"/>
  <c r="W3287"/>
  <c r="W3286"/>
  <c r="W3285"/>
  <c r="W3284"/>
  <c r="W3283"/>
  <c r="W3282"/>
  <c r="W3281"/>
  <c r="W3280"/>
  <c r="W3279"/>
  <c r="W3278"/>
  <c r="W3277"/>
  <c r="W3276"/>
  <c r="W3275"/>
  <c r="W3274"/>
  <c r="W3273"/>
  <c r="W3272"/>
  <c r="W3271"/>
  <c r="W3270"/>
  <c r="W3269"/>
  <c r="W3268"/>
  <c r="W3267"/>
  <c r="W3266"/>
  <c r="W3265"/>
  <c r="W3264"/>
  <c r="W3263"/>
  <c r="W3262"/>
  <c r="W3261"/>
  <c r="W3260"/>
  <c r="W3259"/>
  <c r="W3258"/>
  <c r="W3257"/>
  <c r="W3256"/>
  <c r="W3255"/>
  <c r="W3254"/>
  <c r="W3253"/>
  <c r="W3252"/>
  <c r="W3251"/>
  <c r="W3250"/>
  <c r="W3249"/>
  <c r="W3248"/>
  <c r="W3247"/>
  <c r="W3246"/>
  <c r="W3245"/>
  <c r="W3244"/>
  <c r="W3243"/>
  <c r="W3242"/>
  <c r="W3241"/>
  <c r="W3240"/>
  <c r="W3239"/>
  <c r="W3238"/>
  <c r="W3237"/>
  <c r="W3236"/>
  <c r="W3235"/>
  <c r="W3234"/>
  <c r="W3233"/>
  <c r="W3232"/>
  <c r="W3231"/>
  <c r="W3230"/>
  <c r="W3229"/>
  <c r="W3228"/>
  <c r="W3227"/>
  <c r="W3226"/>
  <c r="W3225"/>
  <c r="W3224"/>
  <c r="W3223"/>
  <c r="W3222"/>
  <c r="W3221"/>
  <c r="W3220"/>
  <c r="W3219"/>
  <c r="W3218"/>
  <c r="W3217"/>
  <c r="W3216"/>
  <c r="W3215"/>
  <c r="W3214"/>
  <c r="W3213"/>
  <c r="W3212"/>
  <c r="W3211"/>
  <c r="W3210"/>
  <c r="W3209"/>
  <c r="W3208"/>
  <c r="W3207"/>
  <c r="W3206"/>
  <c r="W3205"/>
  <c r="W3204"/>
  <c r="W3203"/>
  <c r="W3202"/>
  <c r="W3201"/>
  <c r="W3200"/>
  <c r="W3199"/>
  <c r="W3198"/>
  <c r="W3197"/>
  <c r="W3196"/>
  <c r="W3195"/>
  <c r="W3194"/>
  <c r="W3193"/>
  <c r="W3192"/>
  <c r="W3191"/>
  <c r="W3190"/>
  <c r="W3189"/>
  <c r="W3188"/>
  <c r="W3187"/>
  <c r="W3186"/>
  <c r="W3185"/>
  <c r="W3184"/>
  <c r="W3183"/>
  <c r="W3182"/>
  <c r="W3181"/>
  <c r="W3180"/>
  <c r="W3179"/>
  <c r="W3178"/>
  <c r="W3177"/>
  <c r="W3176"/>
  <c r="W3175"/>
  <c r="W3174"/>
  <c r="W3173"/>
  <c r="W3172"/>
  <c r="W3171"/>
  <c r="W3170"/>
  <c r="W3169"/>
  <c r="W3168"/>
  <c r="W3167"/>
  <c r="W3166"/>
  <c r="W3165"/>
  <c r="W3164"/>
  <c r="W3163"/>
  <c r="W3162"/>
  <c r="W3161"/>
  <c r="W3160"/>
  <c r="W3159"/>
  <c r="W3158"/>
  <c r="W3157"/>
  <c r="W3156"/>
  <c r="W3155"/>
  <c r="W3154"/>
  <c r="W3153"/>
  <c r="W3152"/>
  <c r="W3151"/>
  <c r="W3150"/>
  <c r="W3149"/>
  <c r="W3148"/>
  <c r="W3147"/>
  <c r="W3146"/>
  <c r="W3145"/>
  <c r="W3144"/>
  <c r="W3143"/>
  <c r="W3142"/>
  <c r="W3141"/>
  <c r="W3140"/>
  <c r="W3139"/>
  <c r="W3138"/>
  <c r="W3137"/>
  <c r="W3136"/>
  <c r="W3135"/>
  <c r="W3134"/>
  <c r="W3133"/>
  <c r="W3132"/>
  <c r="W3131"/>
  <c r="W3130"/>
  <c r="W3129"/>
  <c r="W3128"/>
  <c r="W3127"/>
  <c r="W3126"/>
  <c r="W3125"/>
  <c r="W3124"/>
  <c r="W3123"/>
  <c r="W3122"/>
  <c r="W3121"/>
  <c r="W3120"/>
  <c r="W3119"/>
  <c r="W3118"/>
  <c r="W3117"/>
  <c r="W3116"/>
  <c r="W3115"/>
  <c r="W3114"/>
  <c r="W3113"/>
  <c r="W3112"/>
  <c r="W3111"/>
  <c r="W3110"/>
  <c r="W3109"/>
  <c r="W3108"/>
  <c r="W3107"/>
  <c r="W3106"/>
  <c r="W3105"/>
  <c r="W3104"/>
  <c r="W3103"/>
  <c r="W3102"/>
  <c r="W3101"/>
  <c r="W3100"/>
  <c r="W3099"/>
  <c r="W3098"/>
  <c r="W3097"/>
  <c r="W3096"/>
  <c r="W3095"/>
  <c r="W3094"/>
  <c r="W3093"/>
  <c r="W3092"/>
  <c r="W3091"/>
  <c r="W3090"/>
  <c r="W3089"/>
  <c r="W3088"/>
  <c r="W3087"/>
  <c r="W3086"/>
  <c r="W3085"/>
  <c r="W3084"/>
  <c r="W3083"/>
  <c r="W3082"/>
  <c r="W3081"/>
  <c r="W3080"/>
  <c r="W3079"/>
  <c r="W3078"/>
  <c r="W3077"/>
  <c r="W3076"/>
  <c r="W3075"/>
  <c r="W3074"/>
  <c r="W3073"/>
  <c r="W3072"/>
  <c r="W3071"/>
  <c r="W3070"/>
  <c r="W3069"/>
  <c r="W3068"/>
  <c r="W3067"/>
  <c r="W3066"/>
  <c r="W3065"/>
  <c r="W3064"/>
  <c r="W3063"/>
  <c r="W3062"/>
  <c r="W3061"/>
  <c r="W3060"/>
  <c r="W3059"/>
  <c r="W3058"/>
  <c r="W3057"/>
  <c r="W3056"/>
  <c r="W3055"/>
  <c r="W3054"/>
  <c r="W3053"/>
  <c r="W3052"/>
  <c r="W3051"/>
  <c r="W3050"/>
  <c r="W3049"/>
  <c r="W3048"/>
  <c r="W3047"/>
  <c r="W3046"/>
  <c r="W3045"/>
  <c r="W3044"/>
  <c r="W3043"/>
  <c r="W3042"/>
  <c r="W3041"/>
  <c r="W3040"/>
  <c r="W3039"/>
  <c r="W3038"/>
  <c r="W3037"/>
  <c r="W3036"/>
  <c r="W3035"/>
  <c r="W3034"/>
  <c r="W3033"/>
  <c r="W3032"/>
  <c r="W3031"/>
  <c r="W3030"/>
  <c r="W3029"/>
  <c r="W3028"/>
  <c r="W3027"/>
  <c r="W3026"/>
  <c r="W3025"/>
  <c r="W3024"/>
  <c r="W3023"/>
  <c r="W3022"/>
  <c r="W3021"/>
  <c r="W3020"/>
  <c r="W3019"/>
  <c r="W3018"/>
  <c r="W3017"/>
  <c r="W3016"/>
  <c r="W3015"/>
  <c r="W3014"/>
  <c r="W3013"/>
  <c r="W3012"/>
  <c r="W3011"/>
  <c r="W3010"/>
  <c r="W3009"/>
  <c r="W3008"/>
  <c r="W3007"/>
  <c r="W3006"/>
  <c r="W3005"/>
  <c r="W3004"/>
  <c r="W3003"/>
  <c r="W3002"/>
  <c r="W3001"/>
  <c r="W3000"/>
  <c r="W2999"/>
  <c r="W2998"/>
  <c r="W2997"/>
  <c r="W2996"/>
  <c r="W2995"/>
  <c r="W2994"/>
  <c r="W2993"/>
  <c r="W2992"/>
  <c r="W2991"/>
  <c r="W2990"/>
  <c r="W2989"/>
  <c r="W2988"/>
  <c r="W2987"/>
  <c r="W2986"/>
  <c r="W2985"/>
  <c r="W2984"/>
  <c r="W2983"/>
  <c r="W2982"/>
  <c r="W2981"/>
  <c r="W2980"/>
  <c r="W2979"/>
  <c r="W2978"/>
  <c r="W2977"/>
  <c r="W2976"/>
  <c r="W2975"/>
  <c r="W2974"/>
  <c r="W2973"/>
  <c r="W2972"/>
  <c r="W2971"/>
  <c r="W2970"/>
  <c r="W2969"/>
  <c r="W2968"/>
  <c r="W2967"/>
  <c r="W2966"/>
  <c r="W2965"/>
  <c r="W2964"/>
  <c r="W2963"/>
  <c r="W2962"/>
  <c r="W2961"/>
  <c r="W2960"/>
  <c r="W2959"/>
  <c r="W2958"/>
  <c r="W2957"/>
  <c r="W2956"/>
  <c r="W2955"/>
  <c r="W2954"/>
  <c r="W2953"/>
  <c r="W2952"/>
  <c r="W2951"/>
  <c r="W2950"/>
  <c r="W2949"/>
  <c r="W2948"/>
  <c r="W2947"/>
  <c r="W2946"/>
  <c r="W2945"/>
  <c r="W2944"/>
  <c r="W2943"/>
  <c r="W2942"/>
  <c r="W2941"/>
  <c r="W2940"/>
  <c r="W2939"/>
  <c r="W2938"/>
  <c r="W2937"/>
  <c r="W2936"/>
  <c r="W2935"/>
  <c r="W2934"/>
  <c r="W2933"/>
  <c r="W2932"/>
  <c r="W2931"/>
  <c r="W2930"/>
  <c r="W2929"/>
  <c r="W2928"/>
  <c r="W2927"/>
  <c r="W2926"/>
  <c r="W2925"/>
  <c r="W2924"/>
  <c r="W2923"/>
  <c r="W2922"/>
  <c r="W2921"/>
  <c r="W2920"/>
  <c r="W2919"/>
  <c r="W2918"/>
  <c r="W2917"/>
  <c r="W2916"/>
  <c r="W2915"/>
  <c r="W2914"/>
  <c r="W2913"/>
  <c r="W2912"/>
  <c r="W2911"/>
  <c r="W2910"/>
  <c r="W2909"/>
  <c r="W2908"/>
  <c r="W2907"/>
  <c r="W2906"/>
  <c r="W2905"/>
  <c r="W2904"/>
  <c r="W2903"/>
  <c r="W2902"/>
  <c r="W2901"/>
  <c r="W2900"/>
  <c r="W2899"/>
  <c r="W2898"/>
  <c r="W2897"/>
  <c r="W2896"/>
  <c r="W2895"/>
  <c r="W2894"/>
  <c r="W2893"/>
  <c r="W2892"/>
  <c r="W2891"/>
  <c r="W2890"/>
  <c r="W2889"/>
  <c r="W2888"/>
  <c r="W2887"/>
  <c r="W2886"/>
  <c r="W2885"/>
  <c r="W2884"/>
  <c r="W2883"/>
  <c r="W2882"/>
  <c r="W2881"/>
  <c r="W2880"/>
  <c r="W2879"/>
  <c r="W2878"/>
  <c r="W2877"/>
  <c r="W2876"/>
  <c r="W2875"/>
  <c r="W2874"/>
  <c r="W2873"/>
  <c r="W2872"/>
  <c r="W2871"/>
  <c r="W2870"/>
  <c r="W2869"/>
  <c r="W2868"/>
  <c r="W2867"/>
  <c r="W2866"/>
  <c r="W2865"/>
  <c r="W2864"/>
  <c r="W2863"/>
  <c r="W2862"/>
  <c r="W2861"/>
  <c r="W2860"/>
  <c r="W2859"/>
  <c r="W2858"/>
  <c r="W2857"/>
  <c r="W2856"/>
  <c r="W2855"/>
  <c r="W2854"/>
  <c r="W2853"/>
  <c r="W2852"/>
  <c r="W2851"/>
  <c r="W2850"/>
  <c r="W2849"/>
  <c r="W2848"/>
  <c r="W2847"/>
  <c r="W2846"/>
  <c r="W2845"/>
  <c r="W2844"/>
  <c r="W2843"/>
  <c r="W2842"/>
  <c r="W2841"/>
  <c r="W2840"/>
  <c r="W2839"/>
  <c r="W2838"/>
  <c r="W2837"/>
  <c r="W2836"/>
  <c r="W2835"/>
  <c r="W2834"/>
  <c r="W2833"/>
  <c r="W2832"/>
  <c r="W2831"/>
  <c r="W2830"/>
  <c r="W2829"/>
  <c r="W2828"/>
  <c r="W2827"/>
  <c r="W2826"/>
  <c r="W2825"/>
  <c r="W2824"/>
  <c r="W2823"/>
  <c r="W2822"/>
  <c r="W2821"/>
  <c r="W2820"/>
  <c r="W2819"/>
  <c r="W2818"/>
  <c r="W2817"/>
  <c r="W2816"/>
  <c r="W2815"/>
  <c r="W2814"/>
  <c r="W2813"/>
  <c r="W2812"/>
  <c r="W2811"/>
  <c r="W2810"/>
  <c r="W2809"/>
  <c r="W2808"/>
  <c r="W2807"/>
  <c r="W2806"/>
  <c r="W2805"/>
  <c r="W2804"/>
  <c r="W2803"/>
  <c r="W2802"/>
  <c r="W2801"/>
  <c r="W2800"/>
  <c r="W2799"/>
  <c r="W2798"/>
  <c r="W2797"/>
  <c r="W2796"/>
  <c r="W2795"/>
  <c r="W2794"/>
  <c r="W2793"/>
  <c r="W2792"/>
  <c r="W2791"/>
  <c r="W2790"/>
  <c r="W2789"/>
  <c r="W2788"/>
  <c r="W2787"/>
  <c r="W2786"/>
  <c r="W2785"/>
  <c r="W2784"/>
  <c r="W2783"/>
  <c r="W2782"/>
  <c r="W2781"/>
  <c r="W2780"/>
  <c r="W2779"/>
  <c r="W2778"/>
  <c r="W2777"/>
  <c r="W2776"/>
  <c r="W2775"/>
  <c r="W2774"/>
  <c r="W2773"/>
  <c r="W2772"/>
  <c r="W2771"/>
  <c r="W2770"/>
  <c r="W2769"/>
  <c r="W2768"/>
  <c r="W2767"/>
  <c r="W2766"/>
  <c r="W2765"/>
  <c r="W2764"/>
  <c r="W2763"/>
  <c r="W2762"/>
  <c r="W2761"/>
  <c r="W2760"/>
  <c r="W2759"/>
  <c r="W2758"/>
  <c r="W2757"/>
  <c r="W2756"/>
  <c r="W2755"/>
  <c r="W2754"/>
  <c r="W2753"/>
  <c r="W2752"/>
  <c r="W2751"/>
  <c r="W2750"/>
  <c r="W2749"/>
  <c r="W2748"/>
  <c r="W2747"/>
  <c r="W2746"/>
  <c r="W2745"/>
  <c r="W2744"/>
  <c r="W2743"/>
  <c r="W2742"/>
  <c r="W2741"/>
  <c r="W2740"/>
  <c r="W2739"/>
  <c r="W2738"/>
  <c r="W2737"/>
  <c r="W2736"/>
  <c r="W2735"/>
  <c r="W2734"/>
  <c r="W2733"/>
  <c r="W2732"/>
  <c r="W2731"/>
  <c r="W2730"/>
  <c r="W2729"/>
  <c r="W2728"/>
  <c r="W2727"/>
  <c r="W2726"/>
  <c r="W2725"/>
  <c r="W2724"/>
  <c r="W2723"/>
  <c r="W2722"/>
  <c r="W2721"/>
  <c r="W2720"/>
  <c r="W2719"/>
  <c r="W2718"/>
  <c r="W2717"/>
  <c r="W2716"/>
  <c r="W2715"/>
  <c r="W2714"/>
  <c r="W2713"/>
  <c r="W2712"/>
  <c r="W2711"/>
  <c r="W2710"/>
  <c r="W2709"/>
  <c r="W2708"/>
  <c r="W2707"/>
  <c r="W2706"/>
  <c r="W2705"/>
  <c r="W2704"/>
  <c r="W2703"/>
  <c r="W2702"/>
  <c r="W2701"/>
  <c r="W2700"/>
  <c r="W2699"/>
  <c r="W2698"/>
  <c r="W2697"/>
  <c r="W2696"/>
  <c r="W2695"/>
  <c r="W2694"/>
  <c r="W2693"/>
  <c r="W2692"/>
  <c r="W2691"/>
  <c r="W2690"/>
  <c r="W2689"/>
  <c r="W2688"/>
  <c r="W2687"/>
  <c r="W2686"/>
  <c r="W2685"/>
  <c r="W2684"/>
  <c r="W2683"/>
  <c r="W2682"/>
  <c r="W2681"/>
  <c r="W2680"/>
  <c r="W2679"/>
  <c r="W2678"/>
  <c r="W2677"/>
  <c r="W2676"/>
  <c r="W2675"/>
  <c r="W2674"/>
  <c r="W2673"/>
  <c r="W2672"/>
  <c r="W2671"/>
  <c r="W2670"/>
  <c r="W2669"/>
  <c r="W2668"/>
  <c r="W2667"/>
  <c r="W2666"/>
  <c r="W2665"/>
  <c r="W2664"/>
  <c r="W2663"/>
  <c r="W2662"/>
  <c r="W2661"/>
  <c r="W2660"/>
  <c r="W2659"/>
  <c r="W2658"/>
  <c r="W2657"/>
  <c r="W2656"/>
  <c r="W2655"/>
  <c r="W2654"/>
  <c r="W2653"/>
  <c r="W2652"/>
  <c r="W2651"/>
  <c r="W2650"/>
  <c r="W2649"/>
  <c r="W2648"/>
  <c r="W2647"/>
  <c r="W2646"/>
  <c r="W2645"/>
  <c r="W2644"/>
  <c r="W2643"/>
  <c r="W2642"/>
  <c r="W2641"/>
  <c r="W2640"/>
  <c r="W2639"/>
  <c r="W2638"/>
  <c r="W2637"/>
  <c r="W2636"/>
  <c r="W2635"/>
  <c r="W2634"/>
  <c r="W2633"/>
  <c r="W2632"/>
  <c r="W2631"/>
  <c r="W2630"/>
  <c r="W2629"/>
  <c r="W2628"/>
  <c r="W2627"/>
  <c r="W2626"/>
  <c r="W2625"/>
  <c r="W2624"/>
  <c r="W2623"/>
  <c r="W2622"/>
  <c r="W2621"/>
  <c r="W2620"/>
  <c r="W2619"/>
  <c r="W2618"/>
  <c r="W2617"/>
  <c r="W2616"/>
  <c r="W2615"/>
  <c r="W2614"/>
  <c r="W2613"/>
  <c r="W2612"/>
  <c r="W2611"/>
  <c r="W2610"/>
  <c r="W2609"/>
  <c r="W2608"/>
  <c r="W2607"/>
  <c r="W2606"/>
  <c r="W2605"/>
  <c r="W2604"/>
  <c r="W2603"/>
  <c r="W2602"/>
  <c r="W2601"/>
  <c r="W2600"/>
  <c r="W2599"/>
  <c r="W2598"/>
  <c r="W2597"/>
  <c r="W2596"/>
  <c r="W2595"/>
  <c r="W2594"/>
  <c r="W2593"/>
  <c r="W2592"/>
  <c r="W2591"/>
  <c r="W2590"/>
  <c r="W2589"/>
  <c r="W2588"/>
  <c r="W2587"/>
  <c r="W2586"/>
  <c r="W2585"/>
  <c r="W2584"/>
  <c r="W2583"/>
  <c r="W2582"/>
  <c r="W2581"/>
  <c r="W2580"/>
  <c r="W2579"/>
  <c r="W2578"/>
  <c r="W2577"/>
  <c r="W2576"/>
  <c r="W2575"/>
  <c r="W2574"/>
  <c r="W2573"/>
  <c r="W2572"/>
  <c r="W2571"/>
  <c r="W2570"/>
  <c r="W2569"/>
  <c r="W2568"/>
  <c r="W2567"/>
  <c r="W2566"/>
  <c r="W2565"/>
  <c r="W2564"/>
  <c r="W2563"/>
  <c r="W2562"/>
  <c r="W2561"/>
  <c r="W2560"/>
  <c r="W2559"/>
  <c r="W2558"/>
  <c r="W2557"/>
  <c r="W2556"/>
  <c r="W2555"/>
  <c r="W2554"/>
  <c r="W2553"/>
  <c r="W2552"/>
  <c r="W2551"/>
  <c r="W2550"/>
  <c r="W2549"/>
  <c r="W2548"/>
  <c r="W2547"/>
  <c r="W2546"/>
  <c r="W2545"/>
  <c r="W2544"/>
  <c r="W2543"/>
  <c r="W2542"/>
  <c r="W2541"/>
  <c r="W2540"/>
  <c r="W2539"/>
  <c r="W2538"/>
  <c r="W2537"/>
  <c r="W2536"/>
  <c r="W2535"/>
  <c r="W2534"/>
  <c r="W2533"/>
  <c r="W2532"/>
  <c r="W2531"/>
  <c r="W2530"/>
  <c r="W2529"/>
  <c r="W2528"/>
  <c r="W2527"/>
  <c r="W2526"/>
  <c r="W2525"/>
  <c r="W2524"/>
  <c r="W2523"/>
  <c r="W2522"/>
  <c r="W2521"/>
  <c r="W2520"/>
  <c r="W2519"/>
  <c r="W2518"/>
  <c r="W2517"/>
  <c r="W2516"/>
  <c r="W2515"/>
  <c r="W2514"/>
  <c r="W2513"/>
  <c r="W2512"/>
  <c r="W2511"/>
  <c r="W2510"/>
  <c r="W2509"/>
  <c r="W2508"/>
  <c r="W2507"/>
  <c r="W2506"/>
  <c r="W2505"/>
  <c r="W2504"/>
  <c r="W2503"/>
  <c r="W2502"/>
  <c r="W2501"/>
  <c r="W2500"/>
  <c r="W2499"/>
  <c r="W2498"/>
  <c r="W2497"/>
  <c r="W2496"/>
  <c r="W2495"/>
  <c r="W2494"/>
  <c r="W2493"/>
  <c r="W2492"/>
  <c r="W2491"/>
  <c r="W2490"/>
  <c r="W2489"/>
  <c r="W2488"/>
  <c r="W2487"/>
  <c r="W2486"/>
  <c r="W2485"/>
  <c r="W2484"/>
  <c r="W2483"/>
  <c r="W2482"/>
  <c r="W2481"/>
  <c r="W2480"/>
  <c r="W2479"/>
  <c r="W2478"/>
  <c r="W2477"/>
  <c r="W2476"/>
  <c r="W2475"/>
  <c r="W2474"/>
  <c r="W2473"/>
  <c r="W2472"/>
  <c r="W2471"/>
  <c r="W2470"/>
  <c r="W2469"/>
  <c r="W2468"/>
  <c r="W2467"/>
  <c r="W2466"/>
  <c r="W2465"/>
  <c r="W2464"/>
  <c r="W2463"/>
  <c r="W2462"/>
  <c r="W2461"/>
  <c r="W2460"/>
  <c r="W2459"/>
  <c r="W2458"/>
  <c r="W2457"/>
  <c r="W2456"/>
  <c r="W2455"/>
  <c r="W2454"/>
  <c r="W2453"/>
  <c r="W2452"/>
  <c r="W2451"/>
  <c r="W2450"/>
  <c r="W2449"/>
  <c r="W2448"/>
  <c r="W2447"/>
  <c r="W2446"/>
  <c r="W2445"/>
  <c r="W2444"/>
  <c r="W2443"/>
  <c r="W2442"/>
  <c r="W2441"/>
  <c r="W2440"/>
  <c r="W2439"/>
  <c r="W2438"/>
  <c r="W2437"/>
  <c r="W2436"/>
  <c r="W2435"/>
  <c r="W2434"/>
  <c r="W2433"/>
  <c r="W2432"/>
  <c r="W2431"/>
  <c r="W2430"/>
  <c r="W2429"/>
  <c r="W2428"/>
  <c r="W2427"/>
  <c r="W2426"/>
  <c r="W2425"/>
  <c r="W2424"/>
  <c r="W2423"/>
  <c r="W2422"/>
  <c r="W2421"/>
  <c r="W2420"/>
  <c r="W2419"/>
  <c r="W2418"/>
  <c r="W2417"/>
  <c r="W2416"/>
  <c r="W2415"/>
  <c r="W2414"/>
  <c r="W2413"/>
  <c r="W2412"/>
  <c r="W2411"/>
  <c r="W2410"/>
  <c r="W2409"/>
  <c r="W2408"/>
  <c r="W2407"/>
  <c r="W2406"/>
  <c r="W2405"/>
  <c r="W2404"/>
  <c r="W2403"/>
  <c r="W2402"/>
  <c r="W2401"/>
  <c r="W2400"/>
  <c r="W2399"/>
  <c r="W2398"/>
  <c r="W2397"/>
  <c r="W2396"/>
  <c r="W2395"/>
  <c r="W2394"/>
  <c r="W2393"/>
  <c r="W2392"/>
  <c r="W2391"/>
  <c r="W2390"/>
  <c r="W2389"/>
  <c r="W2388"/>
  <c r="W2387"/>
  <c r="W2386"/>
  <c r="W2385"/>
  <c r="W2384"/>
  <c r="W2383"/>
  <c r="W2382"/>
  <c r="W2381"/>
  <c r="W2380"/>
  <c r="W2379"/>
  <c r="W2378"/>
  <c r="W2377"/>
  <c r="W2376"/>
  <c r="W2375"/>
  <c r="W2374"/>
  <c r="W2373"/>
  <c r="W2372"/>
  <c r="W2371"/>
  <c r="W2370"/>
  <c r="W2369"/>
  <c r="W2368"/>
  <c r="W2367"/>
  <c r="W2366"/>
  <c r="W2365"/>
  <c r="W2364"/>
  <c r="W2363"/>
  <c r="W2362"/>
  <c r="W2361"/>
  <c r="W2360"/>
  <c r="W2359"/>
  <c r="W2358"/>
  <c r="W2357"/>
  <c r="W2356"/>
  <c r="W2355"/>
  <c r="W2354"/>
  <c r="W2353"/>
  <c r="W2352"/>
  <c r="W2351"/>
  <c r="W2350"/>
  <c r="W2349"/>
  <c r="W2348"/>
  <c r="W2347"/>
  <c r="W2346"/>
  <c r="W2345"/>
  <c r="W2344"/>
  <c r="W2343"/>
  <c r="W2342"/>
  <c r="W2341"/>
  <c r="W2340"/>
  <c r="W2339"/>
  <c r="W2338"/>
  <c r="W2337"/>
  <c r="W2336"/>
  <c r="W2335"/>
  <c r="W2334"/>
  <c r="W2333"/>
  <c r="W2332"/>
  <c r="W2331"/>
  <c r="W2330"/>
  <c r="W2329"/>
  <c r="W2328"/>
  <c r="W2327"/>
  <c r="W2326"/>
  <c r="W2325"/>
  <c r="W2324"/>
  <c r="W2323"/>
  <c r="W2322"/>
  <c r="W2321"/>
  <c r="W2320"/>
  <c r="W2319"/>
  <c r="W2318"/>
  <c r="W2317"/>
  <c r="W2316"/>
  <c r="W2315"/>
  <c r="W2314"/>
  <c r="W2313"/>
  <c r="W2312"/>
  <c r="W2311"/>
  <c r="W2310"/>
  <c r="W2309"/>
  <c r="W2308"/>
  <c r="W2307"/>
  <c r="W2306"/>
  <c r="W2305"/>
  <c r="W2304"/>
  <c r="W2303"/>
  <c r="W2302"/>
  <c r="W2301"/>
  <c r="W2300"/>
  <c r="W2299"/>
  <c r="W2298"/>
  <c r="W2297"/>
  <c r="W2296"/>
  <c r="W2295"/>
  <c r="W2294"/>
  <c r="W2293"/>
  <c r="W2292"/>
  <c r="W2291"/>
  <c r="W2290"/>
  <c r="W2289"/>
  <c r="W2288"/>
  <c r="W2287"/>
  <c r="W2286"/>
  <c r="W2285"/>
  <c r="W2284"/>
  <c r="W2283"/>
  <c r="W2282"/>
  <c r="W2281"/>
  <c r="W2280"/>
  <c r="W2279"/>
  <c r="W2278"/>
  <c r="W2277"/>
  <c r="W2276"/>
  <c r="W2275"/>
  <c r="W2274"/>
  <c r="W2273"/>
  <c r="W2272"/>
  <c r="W2271"/>
  <c r="W2270"/>
  <c r="W2269"/>
  <c r="W2268"/>
  <c r="W2267"/>
  <c r="W2266"/>
  <c r="W2265"/>
  <c r="W2264"/>
  <c r="W2263"/>
  <c r="W2262"/>
  <c r="W2261"/>
  <c r="W2260"/>
  <c r="W2259"/>
  <c r="W2258"/>
  <c r="W2257"/>
  <c r="W2256"/>
  <c r="W2255"/>
  <c r="W2254"/>
  <c r="W2253"/>
  <c r="W2252"/>
  <c r="W2251"/>
  <c r="W2250"/>
  <c r="W2249"/>
  <c r="W2248"/>
  <c r="W2247"/>
  <c r="W2246"/>
  <c r="W2245"/>
  <c r="W2244"/>
  <c r="W2243"/>
  <c r="W2242"/>
  <c r="W2241"/>
  <c r="W2240"/>
  <c r="W2239"/>
  <c r="W2238"/>
  <c r="W2237"/>
  <c r="W2236"/>
  <c r="W2235"/>
  <c r="W2234"/>
  <c r="W2233"/>
  <c r="W2232"/>
  <c r="W2231"/>
  <c r="W2230"/>
  <c r="W2229"/>
  <c r="W2228"/>
  <c r="W2227"/>
  <c r="W2226"/>
  <c r="W2225"/>
  <c r="W2224"/>
  <c r="W2223"/>
  <c r="W2222"/>
  <c r="W2221"/>
  <c r="W2220"/>
  <c r="W2219"/>
  <c r="W2218"/>
  <c r="W2217"/>
  <c r="W2216"/>
  <c r="W2215"/>
  <c r="W2214"/>
  <c r="W2213"/>
  <c r="W2212"/>
  <c r="W2211"/>
  <c r="W2210"/>
  <c r="W2209"/>
  <c r="W2208"/>
  <c r="W2207"/>
  <c r="W2206"/>
  <c r="W2205"/>
  <c r="W2204"/>
  <c r="W2203"/>
  <c r="W2202"/>
  <c r="W2201"/>
  <c r="W2200"/>
  <c r="W2199"/>
  <c r="W2198"/>
  <c r="W2197"/>
  <c r="W2196"/>
  <c r="W2195"/>
  <c r="W2194"/>
  <c r="W2193"/>
  <c r="W2192"/>
  <c r="W2191"/>
  <c r="W2190"/>
  <c r="W2189"/>
  <c r="W2188"/>
  <c r="W2187"/>
  <c r="W2186"/>
  <c r="W2185"/>
  <c r="W2184"/>
  <c r="W2183"/>
  <c r="W2182"/>
  <c r="W2181"/>
  <c r="W2180"/>
  <c r="W2179"/>
  <c r="W2178"/>
  <c r="W2177"/>
  <c r="W2176"/>
  <c r="W2175"/>
  <c r="W2174"/>
  <c r="W2173"/>
  <c r="W2172"/>
  <c r="W2171"/>
  <c r="W2170"/>
  <c r="W2169"/>
  <c r="W2168"/>
  <c r="W2167"/>
  <c r="W2166"/>
  <c r="W2165"/>
  <c r="W2164"/>
  <c r="W2163"/>
  <c r="W2162"/>
  <c r="W2161"/>
  <c r="W2160"/>
  <c r="W2159"/>
  <c r="W2158"/>
  <c r="W2157"/>
  <c r="W2156"/>
  <c r="W2155"/>
  <c r="W2154"/>
  <c r="W2153"/>
  <c r="W2152"/>
  <c r="W2151"/>
  <c r="W2150"/>
  <c r="W2149"/>
  <c r="W2148"/>
  <c r="W2147"/>
  <c r="W2146"/>
  <c r="W2145"/>
  <c r="W2144"/>
  <c r="W2143"/>
  <c r="W2142"/>
  <c r="W2141"/>
  <c r="W2140"/>
  <c r="W2139"/>
  <c r="W2138"/>
  <c r="W2137"/>
  <c r="W2136"/>
  <c r="W2135"/>
  <c r="W2134"/>
  <c r="W2133"/>
  <c r="W2132"/>
  <c r="W2131"/>
  <c r="W2130"/>
  <c r="W2129"/>
  <c r="W2128"/>
  <c r="W2127"/>
  <c r="W2126"/>
  <c r="W2125"/>
  <c r="W2124"/>
  <c r="W2123"/>
  <c r="W2122"/>
  <c r="W2121"/>
  <c r="W2120"/>
  <c r="W2119"/>
  <c r="W2118"/>
  <c r="W2117"/>
  <c r="W2116"/>
  <c r="W2115"/>
  <c r="W2114"/>
  <c r="W2113"/>
  <c r="W2112"/>
  <c r="W2111"/>
  <c r="W2110"/>
  <c r="W2109"/>
  <c r="W2108"/>
  <c r="W2107"/>
  <c r="W2106"/>
  <c r="W2105"/>
  <c r="W2104"/>
  <c r="W2103"/>
  <c r="W2102"/>
  <c r="W2101"/>
  <c r="W2100"/>
  <c r="W2099"/>
  <c r="W2098"/>
  <c r="W2097"/>
  <c r="W2096"/>
  <c r="W2095"/>
  <c r="W2094"/>
  <c r="W2093"/>
  <c r="W2092"/>
  <c r="W2091"/>
  <c r="W2090"/>
  <c r="W2089"/>
  <c r="W2088"/>
  <c r="W2087"/>
  <c r="W2086"/>
  <c r="W2085"/>
  <c r="W2084"/>
  <c r="W2083"/>
  <c r="W2082"/>
  <c r="W2081"/>
  <c r="W2080"/>
  <c r="W2079"/>
  <c r="W2078"/>
  <c r="W2077"/>
  <c r="W2076"/>
  <c r="W2075"/>
  <c r="W2074"/>
  <c r="W2073"/>
  <c r="W2072"/>
  <c r="W2071"/>
  <c r="W2070"/>
  <c r="W2069"/>
  <c r="W2068"/>
  <c r="W2067"/>
  <c r="W2066"/>
  <c r="W2065"/>
  <c r="W2064"/>
  <c r="W2063"/>
  <c r="W2062"/>
  <c r="W2061"/>
  <c r="W2060"/>
  <c r="W2059"/>
  <c r="W2058"/>
  <c r="W2057"/>
  <c r="W2056"/>
  <c r="W2055"/>
  <c r="W2054"/>
  <c r="W2053"/>
  <c r="W2052"/>
  <c r="W2051"/>
  <c r="W2050"/>
  <c r="W2049"/>
  <c r="W2048"/>
  <c r="W2047"/>
  <c r="W2046"/>
  <c r="W2045"/>
  <c r="W2044"/>
  <c r="W2043"/>
  <c r="W2042"/>
  <c r="W2041"/>
  <c r="W2040"/>
  <c r="W2039"/>
  <c r="W2038"/>
  <c r="W2037"/>
  <c r="W2036"/>
  <c r="W2035"/>
  <c r="W2034"/>
  <c r="W2033"/>
  <c r="W2032"/>
  <c r="W2031"/>
  <c r="W2030"/>
  <c r="W2029"/>
  <c r="W2028"/>
  <c r="W2027"/>
  <c r="W2026"/>
  <c r="W2025"/>
  <c r="W2024"/>
  <c r="W2023"/>
  <c r="W2022"/>
  <c r="W2021"/>
  <c r="W2020"/>
  <c r="W2019"/>
  <c r="W2018"/>
  <c r="W2017"/>
  <c r="W2016"/>
  <c r="W2015"/>
  <c r="W2014"/>
  <c r="W2013"/>
  <c r="W2012"/>
  <c r="W2011"/>
  <c r="W2010"/>
  <c r="W2009"/>
  <c r="W2008"/>
  <c r="W2007"/>
  <c r="W2006"/>
  <c r="W2005"/>
  <c r="W2004"/>
  <c r="W2003"/>
  <c r="W2002"/>
  <c r="W2001"/>
  <c r="W2000"/>
  <c r="W1999"/>
  <c r="W1998"/>
  <c r="W1997"/>
  <c r="W1996"/>
  <c r="W1995"/>
  <c r="W1994"/>
  <c r="W1993"/>
  <c r="W1992"/>
  <c r="W1991"/>
  <c r="W1990"/>
  <c r="W1989"/>
  <c r="W1988"/>
  <c r="W1987"/>
  <c r="W1986"/>
  <c r="W1985"/>
  <c r="W1984"/>
  <c r="W1983"/>
  <c r="W1982"/>
  <c r="W1981"/>
  <c r="W1980"/>
  <c r="W1979"/>
  <c r="W1978"/>
  <c r="W1977"/>
  <c r="W1976"/>
  <c r="W1975"/>
  <c r="W1974"/>
  <c r="W1973"/>
  <c r="W1972"/>
  <c r="W1971"/>
  <c r="W1970"/>
  <c r="W1969"/>
  <c r="W1968"/>
  <c r="W1967"/>
  <c r="W1966"/>
  <c r="W1965"/>
  <c r="W1964"/>
  <c r="W1963"/>
  <c r="W1962"/>
  <c r="W1961"/>
  <c r="W1960"/>
  <c r="W1959"/>
  <c r="W1958"/>
  <c r="W1957"/>
  <c r="W1956"/>
  <c r="W1955"/>
  <c r="W1954"/>
  <c r="W1953"/>
  <c r="W1952"/>
  <c r="W1951"/>
  <c r="W1950"/>
  <c r="W1949"/>
  <c r="W1948"/>
  <c r="W1947"/>
  <c r="W1946"/>
  <c r="W1945"/>
  <c r="W1944"/>
  <c r="W1943"/>
  <c r="W1942"/>
  <c r="W1941"/>
  <c r="W1940"/>
  <c r="W1939"/>
  <c r="W1938"/>
  <c r="W1937"/>
  <c r="W1936"/>
  <c r="W1935"/>
  <c r="W1934"/>
  <c r="W1933"/>
  <c r="W1932"/>
  <c r="W1931"/>
  <c r="W1930"/>
  <c r="W1929"/>
  <c r="W1928"/>
  <c r="W1927"/>
  <c r="W1926"/>
  <c r="W1925"/>
  <c r="W1924"/>
  <c r="W1923"/>
  <c r="W1922"/>
  <c r="W1921"/>
  <c r="W1920"/>
  <c r="W1919"/>
  <c r="W1918"/>
  <c r="W1917"/>
  <c r="W1916"/>
  <c r="W1915"/>
  <c r="W1914"/>
  <c r="W1913"/>
  <c r="W1912"/>
  <c r="W1911"/>
  <c r="W1910"/>
  <c r="W1909"/>
  <c r="W1908"/>
  <c r="W1907"/>
  <c r="W1906"/>
  <c r="W1905"/>
  <c r="W1904"/>
  <c r="W1903"/>
  <c r="W1902"/>
  <c r="W1901"/>
  <c r="W1900"/>
  <c r="W1899"/>
  <c r="W1898"/>
  <c r="W1897"/>
  <c r="W1896"/>
  <c r="W1895"/>
  <c r="W1894"/>
  <c r="W1893"/>
  <c r="W1892"/>
  <c r="W1891"/>
  <c r="W1890"/>
  <c r="W1889"/>
  <c r="W1888"/>
  <c r="W1887"/>
  <c r="W1886"/>
  <c r="W1885"/>
  <c r="W1884"/>
  <c r="W1883"/>
  <c r="W1882"/>
  <c r="W1881"/>
  <c r="W1880"/>
  <c r="W1879"/>
  <c r="W1878"/>
  <c r="W1877"/>
  <c r="W1876"/>
  <c r="W1875"/>
  <c r="W1874"/>
  <c r="W1873"/>
  <c r="W1872"/>
  <c r="W1871"/>
  <c r="W1870"/>
  <c r="W1869"/>
  <c r="W1868"/>
  <c r="W1867"/>
  <c r="W1866"/>
  <c r="W1865"/>
  <c r="W1864"/>
  <c r="W1863"/>
  <c r="W1862"/>
  <c r="W1861"/>
  <c r="W1860"/>
  <c r="W1859"/>
  <c r="W1858"/>
  <c r="W1857"/>
  <c r="W1856"/>
  <c r="W1855"/>
  <c r="W1854"/>
  <c r="W1853"/>
  <c r="W1852"/>
  <c r="W1851"/>
  <c r="W1850"/>
  <c r="W1849"/>
  <c r="W1848"/>
  <c r="W1847"/>
  <c r="W1846"/>
  <c r="W1845"/>
  <c r="W1844"/>
  <c r="W1843"/>
  <c r="W1842"/>
  <c r="W1841"/>
  <c r="W1840"/>
  <c r="W1839"/>
  <c r="W1838"/>
  <c r="W1837"/>
  <c r="W1836"/>
  <c r="W1835"/>
  <c r="W1834"/>
  <c r="W1833"/>
  <c r="W1832"/>
  <c r="W1831"/>
  <c r="W1830"/>
  <c r="W1829"/>
  <c r="W1828"/>
  <c r="W1827"/>
  <c r="W1826"/>
  <c r="W1825"/>
  <c r="W1824"/>
  <c r="W1823"/>
  <c r="W1822"/>
  <c r="W1821"/>
  <c r="W1820"/>
  <c r="W1819"/>
  <c r="W1818"/>
  <c r="W1817"/>
  <c r="W1816"/>
  <c r="W1815"/>
  <c r="W1814"/>
  <c r="W1813"/>
  <c r="W1812"/>
  <c r="W1811"/>
  <c r="W1810"/>
  <c r="W1809"/>
  <c r="W1808"/>
  <c r="W1807"/>
  <c r="W1806"/>
  <c r="W1805"/>
  <c r="W1804"/>
  <c r="W1803"/>
  <c r="W1802"/>
  <c r="W1801"/>
  <c r="W1800"/>
  <c r="W1799"/>
  <c r="W1798"/>
  <c r="W1797"/>
  <c r="W1796"/>
  <c r="W1795"/>
  <c r="W1794"/>
  <c r="W1793"/>
  <c r="W1792"/>
  <c r="W1791"/>
  <c r="W1790"/>
  <c r="W1789"/>
  <c r="W1788"/>
  <c r="W1787"/>
  <c r="W1786"/>
  <c r="W1785"/>
  <c r="W1784"/>
  <c r="W1783"/>
  <c r="W1782"/>
  <c r="W1781"/>
  <c r="W1780"/>
  <c r="W1779"/>
  <c r="W1778"/>
  <c r="W1777"/>
  <c r="W1776"/>
  <c r="W1775"/>
  <c r="W1774"/>
  <c r="W1773"/>
  <c r="W1772"/>
  <c r="W1771"/>
  <c r="W1770"/>
  <c r="W1769"/>
  <c r="W1768"/>
  <c r="W1767"/>
  <c r="W1766"/>
  <c r="W1765"/>
  <c r="W1764"/>
  <c r="W1763"/>
  <c r="W1762"/>
  <c r="W1761"/>
  <c r="W1760"/>
  <c r="W1759"/>
  <c r="W1758"/>
  <c r="W1757"/>
  <c r="W1756"/>
  <c r="W1755"/>
  <c r="W1754"/>
  <c r="W1753"/>
  <c r="W1752"/>
  <c r="W1751"/>
  <c r="W1750"/>
  <c r="W1749"/>
  <c r="W1748"/>
  <c r="W1747"/>
  <c r="W1746"/>
  <c r="W1745"/>
  <c r="W1744"/>
  <c r="W1743"/>
  <c r="W1742"/>
  <c r="W1741"/>
  <c r="W1740"/>
  <c r="W1739"/>
  <c r="W1738"/>
  <c r="W1737"/>
  <c r="W1736"/>
  <c r="W1735"/>
  <c r="W1734"/>
  <c r="W1733"/>
  <c r="W1732"/>
  <c r="W1731"/>
  <c r="W1730"/>
  <c r="W1729"/>
  <c r="W1728"/>
  <c r="W1727"/>
  <c r="W1726"/>
  <c r="W1725"/>
  <c r="W1724"/>
  <c r="W1723"/>
  <c r="W1722"/>
  <c r="W1721"/>
  <c r="W1720"/>
  <c r="W1719"/>
  <c r="W1718"/>
  <c r="W1717"/>
  <c r="W1716"/>
  <c r="W1715"/>
  <c r="W1714"/>
  <c r="W1713"/>
  <c r="W1712"/>
  <c r="W1711"/>
  <c r="W1710"/>
  <c r="W1709"/>
  <c r="W1708"/>
  <c r="W1707"/>
  <c r="W1706"/>
  <c r="W1705"/>
  <c r="W1704"/>
  <c r="W1703"/>
  <c r="W1702"/>
  <c r="W1701"/>
  <c r="W1700"/>
  <c r="W1699"/>
  <c r="W1698"/>
  <c r="W1697"/>
  <c r="W1696"/>
  <c r="W1695"/>
  <c r="W1694"/>
  <c r="W1693"/>
  <c r="W1692"/>
  <c r="W1691"/>
  <c r="W1690"/>
  <c r="W1689"/>
  <c r="W1688"/>
  <c r="W1687"/>
  <c r="W1686"/>
  <c r="W1685"/>
  <c r="W1684"/>
  <c r="W1683"/>
  <c r="W1682"/>
  <c r="W1681"/>
  <c r="W1680"/>
  <c r="W1679"/>
  <c r="W1678"/>
  <c r="W1677"/>
  <c r="W1676"/>
  <c r="W1675"/>
  <c r="W1674"/>
  <c r="W1673"/>
  <c r="W1672"/>
  <c r="W1671"/>
  <c r="W1670"/>
  <c r="W1669"/>
  <c r="W1668"/>
  <c r="W1667"/>
  <c r="W1666"/>
  <c r="W1665"/>
  <c r="W1664"/>
  <c r="W1663"/>
  <c r="W1662"/>
  <c r="W1661"/>
  <c r="W1660"/>
  <c r="W1659"/>
  <c r="W1658"/>
  <c r="W1657"/>
  <c r="W1656"/>
  <c r="W1655"/>
  <c r="W1654"/>
  <c r="W1653"/>
  <c r="W1652"/>
  <c r="W1651"/>
  <c r="W1650"/>
  <c r="W1649"/>
  <c r="W1648"/>
  <c r="W1647"/>
  <c r="W1646"/>
  <c r="W1645"/>
  <c r="W1644"/>
  <c r="W1643"/>
  <c r="W1642"/>
  <c r="W1641"/>
  <c r="W1640"/>
  <c r="W1639"/>
  <c r="W1638"/>
  <c r="W1637"/>
  <c r="W1636"/>
  <c r="W1635"/>
  <c r="W1634"/>
  <c r="W1633"/>
  <c r="W1632"/>
  <c r="W1631"/>
  <c r="W1630"/>
  <c r="W1629"/>
  <c r="W1628"/>
  <c r="W1627"/>
  <c r="W1626"/>
  <c r="W1625"/>
  <c r="W1624"/>
  <c r="W1623"/>
  <c r="W1622"/>
  <c r="W1621"/>
  <c r="W1620"/>
  <c r="W1619"/>
  <c r="W1618"/>
  <c r="W1617"/>
  <c r="W1616"/>
  <c r="W1615"/>
  <c r="W1614"/>
  <c r="W1613"/>
  <c r="W1612"/>
  <c r="W1611"/>
  <c r="W1610"/>
  <c r="W1609"/>
  <c r="W1608"/>
  <c r="W1607"/>
  <c r="W1606"/>
  <c r="W1605"/>
  <c r="W1604"/>
  <c r="W1603"/>
  <c r="W1602"/>
  <c r="W1601"/>
  <c r="W1600"/>
  <c r="W1599"/>
  <c r="W1598"/>
  <c r="W1597"/>
  <c r="W1596"/>
  <c r="W1595"/>
  <c r="W1594"/>
  <c r="W1593"/>
  <c r="W1592"/>
  <c r="W1591"/>
  <c r="W1590"/>
  <c r="W1589"/>
  <c r="W1588"/>
  <c r="W1587"/>
  <c r="W1586"/>
  <c r="W1585"/>
  <c r="W1584"/>
  <c r="W1583"/>
  <c r="W1582"/>
  <c r="W1581"/>
  <c r="W1580"/>
  <c r="W1579"/>
  <c r="W1578"/>
  <c r="W1577"/>
  <c r="W1576"/>
  <c r="W1575"/>
  <c r="W1574"/>
  <c r="W1573"/>
  <c r="W1572"/>
  <c r="W1571"/>
  <c r="W1570"/>
  <c r="W1569"/>
  <c r="W1568"/>
  <c r="W1567"/>
  <c r="W1566"/>
  <c r="W1565"/>
  <c r="W1564"/>
  <c r="W1563"/>
  <c r="W1562"/>
  <c r="W1561"/>
  <c r="W1560"/>
  <c r="W1559"/>
  <c r="W1558"/>
  <c r="W1557"/>
  <c r="W1556"/>
  <c r="W1555"/>
  <c r="W1554"/>
  <c r="W1553"/>
  <c r="W1552"/>
  <c r="W1551"/>
  <c r="W1550"/>
  <c r="W1549"/>
  <c r="W1548"/>
  <c r="W1547"/>
  <c r="W1546"/>
  <c r="W1545"/>
  <c r="W1544"/>
  <c r="W1543"/>
  <c r="W1542"/>
  <c r="W1541"/>
  <c r="W1540"/>
  <c r="W1539"/>
  <c r="W1538"/>
  <c r="W1537"/>
  <c r="W1536"/>
  <c r="W1535"/>
  <c r="W1534"/>
  <c r="W1533"/>
  <c r="W1532"/>
  <c r="W1531"/>
  <c r="W1530"/>
  <c r="W1529"/>
  <c r="W1528"/>
  <c r="W1527"/>
  <c r="W1526"/>
  <c r="W1525"/>
  <c r="W1524"/>
  <c r="W1523"/>
  <c r="W1522"/>
  <c r="W1521"/>
  <c r="W1520"/>
  <c r="W1519"/>
  <c r="W1518"/>
  <c r="W1517"/>
  <c r="W1516"/>
  <c r="W1515"/>
  <c r="W1514"/>
  <c r="W1513"/>
  <c r="W1512"/>
  <c r="W1511"/>
  <c r="W1510"/>
  <c r="W1509"/>
  <c r="W1508"/>
  <c r="W1507"/>
  <c r="W1506"/>
  <c r="W1505"/>
  <c r="W1504"/>
  <c r="W1503"/>
  <c r="W1502"/>
  <c r="W1501"/>
  <c r="W1500"/>
  <c r="W1499"/>
  <c r="W1498"/>
  <c r="W1497"/>
  <c r="W1496"/>
  <c r="W1495"/>
  <c r="W1494"/>
  <c r="W1493"/>
  <c r="W1492"/>
  <c r="W1491"/>
  <c r="W1490"/>
  <c r="W1489"/>
  <c r="W1488"/>
  <c r="W1487"/>
  <c r="W1486"/>
  <c r="W1485"/>
  <c r="W1484"/>
  <c r="W1483"/>
  <c r="W1482"/>
  <c r="W1481"/>
  <c r="W1480"/>
  <c r="W1479"/>
  <c r="W1478"/>
  <c r="W1477"/>
  <c r="W1476"/>
  <c r="W1475"/>
  <c r="W1474"/>
  <c r="W1473"/>
  <c r="W1472"/>
  <c r="W1471"/>
  <c r="W1470"/>
  <c r="W1469"/>
  <c r="W1468"/>
  <c r="W1467"/>
  <c r="W1466"/>
  <c r="W1465"/>
  <c r="W1464"/>
  <c r="W1463"/>
  <c r="W1462"/>
  <c r="W1461"/>
  <c r="W1460"/>
  <c r="W1459"/>
  <c r="W1458"/>
  <c r="W1457"/>
  <c r="W1456"/>
  <c r="W1455"/>
  <c r="W1454"/>
  <c r="W1453"/>
  <c r="W1452"/>
  <c r="W1451"/>
  <c r="W1450"/>
  <c r="W1449"/>
  <c r="W1448"/>
  <c r="W1447"/>
  <c r="W1446"/>
  <c r="W1445"/>
  <c r="W1444"/>
  <c r="W1443"/>
  <c r="W1442"/>
  <c r="W1441"/>
  <c r="W1440"/>
  <c r="W1439"/>
  <c r="W1438"/>
  <c r="W1437"/>
  <c r="W1436"/>
  <c r="W1435"/>
  <c r="W1434"/>
  <c r="W1433"/>
  <c r="W1432"/>
  <c r="W1431"/>
  <c r="W1430"/>
  <c r="W1429"/>
  <c r="W1428"/>
  <c r="W1427"/>
  <c r="W1426"/>
  <c r="W1425"/>
  <c r="W1424"/>
  <c r="W1423"/>
  <c r="W1422"/>
  <c r="W1421"/>
  <c r="W1420"/>
  <c r="W1419"/>
  <c r="W1418"/>
  <c r="W1417"/>
  <c r="W1416"/>
  <c r="W1415"/>
  <c r="W1414"/>
  <c r="W1413"/>
  <c r="W1412"/>
  <c r="W1411"/>
  <c r="W1410"/>
  <c r="W1409"/>
  <c r="W1408"/>
  <c r="W1407"/>
  <c r="W1406"/>
  <c r="W1405"/>
  <c r="W1404"/>
  <c r="W1403"/>
  <c r="W1402"/>
  <c r="W1401"/>
  <c r="W1400"/>
  <c r="W1399"/>
  <c r="W1398"/>
  <c r="W1397"/>
  <c r="W1396"/>
  <c r="W1395"/>
  <c r="W1394"/>
  <c r="W1393"/>
  <c r="W1392"/>
  <c r="W1391"/>
  <c r="W1390"/>
  <c r="W1389"/>
  <c r="W1388"/>
  <c r="W1387"/>
  <c r="W1386"/>
  <c r="W1385"/>
  <c r="W1384"/>
  <c r="W1383"/>
  <c r="W1382"/>
  <c r="W1381"/>
  <c r="W1380"/>
  <c r="W1379"/>
  <c r="W1378"/>
  <c r="W1377"/>
  <c r="W1376"/>
  <c r="W1375"/>
  <c r="W1374"/>
  <c r="W1373"/>
  <c r="W1372"/>
  <c r="W1371"/>
  <c r="W1370"/>
  <c r="W1369"/>
  <c r="W1368"/>
  <c r="W1367"/>
  <c r="W1366"/>
  <c r="W1365"/>
  <c r="W1364"/>
  <c r="W1363"/>
  <c r="W1362"/>
  <c r="W1361"/>
  <c r="W1360"/>
  <c r="W1359"/>
  <c r="W1358"/>
  <c r="W1357"/>
  <c r="W1356"/>
  <c r="W1355"/>
  <c r="W1354"/>
  <c r="W1353"/>
  <c r="W1352"/>
  <c r="W1351"/>
  <c r="W1350"/>
  <c r="W1349"/>
  <c r="W1348"/>
  <c r="W1347"/>
  <c r="W1346"/>
  <c r="W1345"/>
  <c r="W1344"/>
  <c r="W1343"/>
  <c r="W1342"/>
  <c r="W1341"/>
  <c r="W1340"/>
  <c r="W1339"/>
  <c r="W1338"/>
  <c r="W1337"/>
  <c r="W1336"/>
  <c r="W1335"/>
  <c r="W1334"/>
  <c r="W1333"/>
  <c r="W1332"/>
  <c r="W1331"/>
  <c r="W1330"/>
  <c r="W1329"/>
  <c r="W1328"/>
  <c r="W1327"/>
  <c r="W1326"/>
  <c r="W1325"/>
  <c r="W1324"/>
  <c r="W1323"/>
  <c r="W1322"/>
  <c r="W1321"/>
  <c r="W1320"/>
  <c r="W1319"/>
  <c r="W1318"/>
  <c r="W1317"/>
  <c r="W1316"/>
  <c r="W1315"/>
  <c r="W1314"/>
  <c r="W1313"/>
  <c r="W1312"/>
  <c r="W1311"/>
  <c r="W1310"/>
  <c r="W1309"/>
  <c r="W1308"/>
  <c r="W1307"/>
  <c r="W1306"/>
  <c r="W1305"/>
  <c r="W1304"/>
  <c r="W1303"/>
  <c r="W1302"/>
  <c r="W1301"/>
  <c r="W1300"/>
  <c r="W1299"/>
  <c r="W1298"/>
  <c r="W1297"/>
  <c r="W1296"/>
  <c r="W1295"/>
  <c r="W1294"/>
  <c r="W1293"/>
  <c r="W1292"/>
  <c r="W1291"/>
  <c r="W1290"/>
  <c r="W1289"/>
  <c r="W1288"/>
  <c r="W1287"/>
  <c r="W1286"/>
  <c r="W1285"/>
  <c r="W1284"/>
  <c r="W1283"/>
  <c r="W1282"/>
  <c r="W1281"/>
  <c r="W1280"/>
  <c r="W1279"/>
  <c r="W1278"/>
  <c r="W1277"/>
  <c r="W1276"/>
  <c r="W1275"/>
  <c r="W1274"/>
  <c r="W1273"/>
  <c r="W1272"/>
  <c r="W1271"/>
  <c r="W1270"/>
  <c r="W1269"/>
  <c r="W1268"/>
  <c r="W1267"/>
  <c r="W1266"/>
  <c r="W1265"/>
  <c r="W1264"/>
  <c r="W1263"/>
  <c r="W1262"/>
  <c r="W1261"/>
  <c r="W1260"/>
  <c r="W1259"/>
  <c r="W1258"/>
  <c r="W1257"/>
  <c r="W1256"/>
  <c r="W1255"/>
  <c r="W1254"/>
  <c r="W1253"/>
  <c r="W1252"/>
  <c r="W1251"/>
  <c r="W1250"/>
  <c r="W1249"/>
  <c r="W1248"/>
  <c r="W1247"/>
  <c r="W1246"/>
  <c r="W1245"/>
  <c r="W1244"/>
  <c r="W1243"/>
  <c r="W1242"/>
  <c r="W1241"/>
  <c r="W1240"/>
  <c r="W1239"/>
  <c r="W1238"/>
  <c r="W1237"/>
  <c r="W1236"/>
  <c r="W1235"/>
  <c r="W1234"/>
  <c r="W1233"/>
  <c r="W1232"/>
  <c r="W1231"/>
  <c r="W1230"/>
  <c r="W1229"/>
  <c r="W1228"/>
  <c r="W1227"/>
  <c r="W1226"/>
  <c r="W1225"/>
  <c r="W1224"/>
  <c r="W1223"/>
  <c r="W1222"/>
  <c r="W1221"/>
  <c r="W1220"/>
  <c r="W1219"/>
  <c r="W1218"/>
  <c r="W1217"/>
  <c r="W1216"/>
  <c r="W1215"/>
  <c r="W1214"/>
  <c r="W1213"/>
  <c r="W1212"/>
  <c r="W1211"/>
  <c r="W1210"/>
  <c r="W1209"/>
  <c r="W1208"/>
  <c r="W1207"/>
  <c r="W1206"/>
  <c r="W1205"/>
  <c r="W1204"/>
  <c r="W1203"/>
  <c r="W1202"/>
  <c r="W1201"/>
  <c r="W1200"/>
  <c r="W1199"/>
  <c r="W1198"/>
  <c r="W1197"/>
  <c r="W1196"/>
  <c r="W1195"/>
  <c r="W1194"/>
  <c r="W1193"/>
  <c r="W1192"/>
  <c r="W1191"/>
  <c r="W1190"/>
  <c r="W1189"/>
  <c r="W1188"/>
  <c r="W1187"/>
  <c r="W1186"/>
  <c r="W1185"/>
  <c r="W1184"/>
  <c r="W1183"/>
  <c r="W1182"/>
  <c r="W1181"/>
  <c r="W1180"/>
  <c r="W1179"/>
  <c r="W1178"/>
  <c r="W1177"/>
  <c r="W1176"/>
  <c r="W1175"/>
  <c r="W1174"/>
  <c r="W1173"/>
  <c r="W1172"/>
  <c r="W1171"/>
  <c r="W1170"/>
  <c r="W1169"/>
  <c r="W1168"/>
  <c r="W1167"/>
  <c r="W1166"/>
  <c r="W1165"/>
  <c r="W1164"/>
  <c r="W1163"/>
  <c r="W1162"/>
  <c r="W1161"/>
  <c r="W1160"/>
  <c r="W1159"/>
  <c r="W1158"/>
  <c r="W1157"/>
  <c r="W1156"/>
  <c r="W1155"/>
  <c r="W1154"/>
  <c r="W1153"/>
  <c r="W1152"/>
  <c r="W1151"/>
  <c r="W1150"/>
  <c r="W1149"/>
  <c r="W1148"/>
  <c r="W1147"/>
  <c r="W1146"/>
  <c r="W1145"/>
  <c r="W1144"/>
  <c r="W1143"/>
  <c r="W1142"/>
  <c r="W1141"/>
  <c r="W1140"/>
  <c r="W1139"/>
  <c r="W1138"/>
  <c r="W1137"/>
  <c r="W1136"/>
  <c r="W1135"/>
  <c r="W1134"/>
  <c r="W1133"/>
  <c r="W1132"/>
  <c r="W1131"/>
  <c r="W1130"/>
  <c r="W1129"/>
  <c r="W1128"/>
  <c r="W1127"/>
  <c r="W1126"/>
  <c r="W1125"/>
  <c r="W1124"/>
  <c r="W1123"/>
  <c r="W1122"/>
  <c r="W1121"/>
  <c r="W1120"/>
  <c r="W1119"/>
  <c r="W1118"/>
  <c r="W1117"/>
  <c r="W1116"/>
  <c r="W1115"/>
  <c r="W1114"/>
  <c r="W1113"/>
  <c r="W1112"/>
  <c r="W1111"/>
  <c r="W1110"/>
  <c r="W1109"/>
  <c r="W1108"/>
  <c r="W1107"/>
  <c r="W1106"/>
  <c r="W1105"/>
  <c r="W1104"/>
  <c r="W1103"/>
  <c r="W1102"/>
  <c r="W1101"/>
  <c r="W1100"/>
  <c r="W1099"/>
  <c r="W1098"/>
  <c r="W1097"/>
  <c r="W1096"/>
  <c r="W1095"/>
  <c r="W1094"/>
  <c r="W1093"/>
  <c r="W1092"/>
  <c r="W1091"/>
  <c r="W1090"/>
  <c r="W1089"/>
  <c r="W1088"/>
  <c r="W1087"/>
  <c r="W1086"/>
  <c r="W1085"/>
  <c r="W1084"/>
  <c r="W1083"/>
  <c r="W1082"/>
  <c r="W1081"/>
  <c r="W1080"/>
  <c r="W1079"/>
  <c r="W1078"/>
  <c r="W1077"/>
  <c r="W1076"/>
  <c r="W1075"/>
  <c r="W1074"/>
  <c r="W1073"/>
  <c r="W1072"/>
  <c r="W1071"/>
  <c r="W1070"/>
  <c r="W1069"/>
  <c r="W1068"/>
  <c r="W1067"/>
  <c r="W1066"/>
  <c r="W1065"/>
  <c r="W1064"/>
  <c r="W1063"/>
  <c r="W1062"/>
  <c r="W1061"/>
  <c r="W1060"/>
  <c r="W1059"/>
  <c r="W1058"/>
  <c r="W1057"/>
  <c r="W1056"/>
  <c r="W1055"/>
  <c r="W1054"/>
  <c r="W1053"/>
  <c r="W1052"/>
  <c r="W1051"/>
  <c r="W1050"/>
  <c r="W1049"/>
  <c r="W1048"/>
  <c r="W1047"/>
  <c r="W1046"/>
  <c r="W1045"/>
  <c r="W1044"/>
  <c r="W1043"/>
  <c r="W1042"/>
  <c r="W1041"/>
  <c r="W1040"/>
  <c r="W1039"/>
  <c r="W1038"/>
  <c r="W1037"/>
  <c r="W1036"/>
  <c r="W1035"/>
  <c r="W1034"/>
  <c r="W1033"/>
  <c r="W1032"/>
  <c r="W1031"/>
  <c r="W1030"/>
  <c r="W1029"/>
  <c r="W1028"/>
  <c r="W1027"/>
  <c r="W1026"/>
  <c r="W1025"/>
  <c r="W1024"/>
  <c r="W1023"/>
  <c r="W1022"/>
  <c r="W1021"/>
  <c r="W1020"/>
  <c r="W1019"/>
  <c r="W1018"/>
  <c r="W1017"/>
  <c r="W1016"/>
  <c r="W1015"/>
  <c r="W1014"/>
  <c r="W1013"/>
  <c r="W1012"/>
  <c r="W1011"/>
  <c r="W1010"/>
  <c r="W1009"/>
  <c r="W1008"/>
  <c r="W1007"/>
  <c r="W1006"/>
  <c r="W1005"/>
  <c r="W1004"/>
  <c r="W1003"/>
  <c r="W1002"/>
  <c r="W1001"/>
  <c r="W1000"/>
  <c r="W999"/>
  <c r="W998"/>
  <c r="W997"/>
  <c r="W996"/>
  <c r="W995"/>
  <c r="W994"/>
  <c r="W993"/>
  <c r="W992"/>
  <c r="W991"/>
  <c r="W990"/>
  <c r="W989"/>
  <c r="W988"/>
  <c r="W987"/>
  <c r="W986"/>
  <c r="W985"/>
  <c r="W984"/>
  <c r="W983"/>
  <c r="W982"/>
  <c r="W981"/>
  <c r="W980"/>
  <c r="W979"/>
  <c r="W978"/>
  <c r="W977"/>
  <c r="W976"/>
  <c r="W975"/>
  <c r="W974"/>
  <c r="W973"/>
  <c r="W972"/>
  <c r="W971"/>
  <c r="W970"/>
  <c r="W969"/>
  <c r="W968"/>
  <c r="W967"/>
  <c r="W966"/>
  <c r="W965"/>
  <c r="W964"/>
  <c r="W963"/>
  <c r="W962"/>
  <c r="W961"/>
  <c r="W960"/>
  <c r="W959"/>
  <c r="W958"/>
  <c r="W957"/>
  <c r="W956"/>
  <c r="W955"/>
  <c r="W954"/>
  <c r="W953"/>
  <c r="W952"/>
  <c r="W951"/>
  <c r="W950"/>
  <c r="W949"/>
  <c r="W948"/>
  <c r="W947"/>
  <c r="W946"/>
  <c r="W945"/>
  <c r="W944"/>
  <c r="W943"/>
  <c r="W942"/>
  <c r="W941"/>
  <c r="W940"/>
  <c r="W939"/>
  <c r="W938"/>
  <c r="W937"/>
  <c r="W936"/>
  <c r="W935"/>
  <c r="W934"/>
  <c r="W933"/>
  <c r="W932"/>
  <c r="W931"/>
  <c r="W930"/>
  <c r="W929"/>
  <c r="W928"/>
  <c r="W927"/>
  <c r="W926"/>
  <c r="W925"/>
  <c r="W924"/>
  <c r="W923"/>
  <c r="W922"/>
  <c r="W921"/>
  <c r="W920"/>
  <c r="W919"/>
  <c r="W918"/>
  <c r="W917"/>
  <c r="W916"/>
  <c r="W915"/>
  <c r="W914"/>
  <c r="W913"/>
  <c r="W912"/>
  <c r="W911"/>
  <c r="W910"/>
  <c r="W909"/>
  <c r="W908"/>
  <c r="W907"/>
  <c r="W906"/>
  <c r="W905"/>
  <c r="W904"/>
  <c r="W903"/>
  <c r="W902"/>
  <c r="W901"/>
  <c r="W900"/>
  <c r="W899"/>
  <c r="W898"/>
  <c r="W897"/>
  <c r="W896"/>
  <c r="W895"/>
  <c r="W894"/>
  <c r="W893"/>
  <c r="W892"/>
  <c r="W891"/>
  <c r="W890"/>
  <c r="W889"/>
  <c r="W888"/>
  <c r="W887"/>
  <c r="W886"/>
  <c r="W885"/>
  <c r="W884"/>
  <c r="W883"/>
  <c r="W882"/>
  <c r="W881"/>
  <c r="W880"/>
  <c r="W879"/>
  <c r="W878"/>
  <c r="W877"/>
  <c r="W876"/>
  <c r="W875"/>
  <c r="W874"/>
  <c r="W873"/>
  <c r="W872"/>
  <c r="W871"/>
  <c r="W870"/>
  <c r="W869"/>
  <c r="W868"/>
  <c r="W867"/>
  <c r="W866"/>
  <c r="W865"/>
  <c r="W864"/>
  <c r="W863"/>
  <c r="W862"/>
  <c r="W861"/>
  <c r="W860"/>
  <c r="W859"/>
  <c r="W858"/>
  <c r="W857"/>
  <c r="W856"/>
  <c r="W855"/>
  <c r="W854"/>
  <c r="W853"/>
  <c r="W852"/>
  <c r="W851"/>
  <c r="W850"/>
  <c r="W849"/>
  <c r="W848"/>
  <c r="W847"/>
  <c r="W846"/>
  <c r="W845"/>
  <c r="W844"/>
  <c r="W843"/>
  <c r="W842"/>
  <c r="W841"/>
  <c r="W840"/>
  <c r="W839"/>
  <c r="W838"/>
  <c r="W837"/>
  <c r="W836"/>
  <c r="W835"/>
  <c r="W834"/>
  <c r="W833"/>
  <c r="W832"/>
  <c r="W831"/>
  <c r="W830"/>
  <c r="W829"/>
  <c r="W828"/>
  <c r="W827"/>
  <c r="W826"/>
  <c r="W825"/>
  <c r="W824"/>
  <c r="W823"/>
  <c r="W822"/>
  <c r="W821"/>
  <c r="W820"/>
  <c r="W819"/>
  <c r="W818"/>
  <c r="W817"/>
  <c r="W816"/>
  <c r="W815"/>
  <c r="W814"/>
  <c r="W813"/>
  <c r="W812"/>
  <c r="W811"/>
  <c r="W810"/>
  <c r="W809"/>
  <c r="W808"/>
  <c r="W807"/>
  <c r="W806"/>
  <c r="W805"/>
  <c r="W804"/>
  <c r="W803"/>
  <c r="W802"/>
  <c r="W801"/>
  <c r="W800"/>
  <c r="W799"/>
  <c r="W798"/>
  <c r="W797"/>
  <c r="W796"/>
  <c r="W795"/>
  <c r="W794"/>
  <c r="W793"/>
  <c r="W792"/>
  <c r="W791"/>
  <c r="W790"/>
  <c r="W789"/>
  <c r="W788"/>
  <c r="W787"/>
  <c r="W786"/>
  <c r="W785"/>
  <c r="W784"/>
  <c r="W783"/>
  <c r="W782"/>
  <c r="W781"/>
  <c r="W780"/>
  <c r="W779"/>
  <c r="W778"/>
  <c r="W777"/>
  <c r="W776"/>
  <c r="W775"/>
  <c r="W774"/>
  <c r="W773"/>
  <c r="W772"/>
  <c r="W771"/>
  <c r="W770"/>
  <c r="W769"/>
  <c r="W768"/>
  <c r="W767"/>
  <c r="W766"/>
  <c r="W765"/>
  <c r="W764"/>
  <c r="W763"/>
  <c r="W762"/>
  <c r="W761"/>
  <c r="W760"/>
  <c r="W759"/>
  <c r="W758"/>
  <c r="W757"/>
  <c r="W756"/>
  <c r="W755"/>
  <c r="W754"/>
  <c r="W753"/>
  <c r="W752"/>
  <c r="W751"/>
  <c r="W750"/>
  <c r="W749"/>
  <c r="W748"/>
  <c r="W747"/>
  <c r="W746"/>
  <c r="W745"/>
  <c r="W744"/>
  <c r="W743"/>
  <c r="W742"/>
  <c r="W741"/>
  <c r="W740"/>
  <c r="W739"/>
  <c r="W738"/>
  <c r="W737"/>
  <c r="W736"/>
  <c r="W735"/>
  <c r="W734"/>
  <c r="W733"/>
  <c r="W732"/>
  <c r="W731"/>
  <c r="W730"/>
  <c r="W729"/>
  <c r="W728"/>
  <c r="W727"/>
  <c r="W726"/>
  <c r="W725"/>
  <c r="W724"/>
  <c r="W723"/>
  <c r="W722"/>
  <c r="W721"/>
  <c r="W720"/>
  <c r="W719"/>
  <c r="W718"/>
  <c r="W717"/>
  <c r="W716"/>
  <c r="W715"/>
  <c r="W714"/>
  <c r="W713"/>
  <c r="W712"/>
  <c r="W711"/>
  <c r="W710"/>
  <c r="W709"/>
  <c r="W708"/>
  <c r="W707"/>
  <c r="W706"/>
  <c r="W705"/>
  <c r="W704"/>
  <c r="W703"/>
  <c r="W702"/>
  <c r="W701"/>
  <c r="W700"/>
  <c r="W699"/>
  <c r="W698"/>
  <c r="W697"/>
  <c r="W696"/>
  <c r="W695"/>
  <c r="W694"/>
  <c r="W693"/>
  <c r="W692"/>
  <c r="W691"/>
  <c r="W690"/>
  <c r="W689"/>
  <c r="W688"/>
  <c r="W687"/>
  <c r="W686"/>
  <c r="W685"/>
  <c r="W684"/>
  <c r="W683"/>
  <c r="W682"/>
  <c r="W681"/>
  <c r="W680"/>
  <c r="W679"/>
  <c r="W678"/>
  <c r="W677"/>
  <c r="W676"/>
  <c r="W675"/>
  <c r="W674"/>
  <c r="W673"/>
  <c r="W672"/>
  <c r="W671"/>
  <c r="W670"/>
  <c r="W669"/>
  <c r="W668"/>
  <c r="W667"/>
  <c r="W666"/>
  <c r="W665"/>
  <c r="W664"/>
  <c r="W663"/>
  <c r="W662"/>
  <c r="W661"/>
  <c r="W660"/>
  <c r="W659"/>
  <c r="W658"/>
  <c r="W657"/>
  <c r="W656"/>
  <c r="W655"/>
  <c r="W654"/>
  <c r="W653"/>
  <c r="W652"/>
  <c r="W651"/>
  <c r="W650"/>
  <c r="W649"/>
  <c r="W648"/>
  <c r="W647"/>
  <c r="W646"/>
  <c r="W645"/>
  <c r="W644"/>
  <c r="W643"/>
  <c r="W642"/>
  <c r="W641"/>
  <c r="W640"/>
  <c r="W639"/>
  <c r="W638"/>
  <c r="W637"/>
  <c r="W636"/>
  <c r="W635"/>
  <c r="W634"/>
  <c r="W633"/>
  <c r="W632"/>
  <c r="W631"/>
  <c r="W630"/>
  <c r="W629"/>
  <c r="W628"/>
  <c r="W627"/>
  <c r="W626"/>
  <c r="W625"/>
  <c r="W624"/>
  <c r="W623"/>
  <c r="W622"/>
  <c r="W621"/>
  <c r="W620"/>
  <c r="W619"/>
  <c r="W618"/>
  <c r="W617"/>
  <c r="W616"/>
  <c r="W615"/>
  <c r="W614"/>
  <c r="W613"/>
  <c r="W612"/>
  <c r="W611"/>
  <c r="W610"/>
  <c r="W609"/>
  <c r="W608"/>
  <c r="W607"/>
  <c r="W606"/>
  <c r="W605"/>
  <c r="W604"/>
  <c r="W603"/>
  <c r="W602"/>
  <c r="W601"/>
  <c r="W600"/>
  <c r="W599"/>
  <c r="W598"/>
  <c r="W597"/>
  <c r="W596"/>
  <c r="W595"/>
  <c r="W594"/>
  <c r="W593"/>
  <c r="W592"/>
  <c r="P590"/>
  <c r="K590"/>
  <c r="C590"/>
  <c r="R3627"/>
  <c r="AB3627"/>
  <c r="AC3627"/>
  <c r="Z3627"/>
  <c r="AA3627"/>
  <c r="Y3627"/>
  <c r="X3627"/>
  <c r="S3627"/>
  <c r="M3627"/>
  <c r="T3627"/>
  <c r="O3627"/>
  <c r="U3627"/>
  <c r="V3627"/>
  <c r="AD3627"/>
  <c r="R3626"/>
  <c r="AB3626"/>
  <c r="AC3626"/>
  <c r="Z3626"/>
  <c r="AA3626"/>
  <c r="Y3626"/>
  <c r="X3626"/>
  <c r="S3626"/>
  <c r="M3626"/>
  <c r="T3626"/>
  <c r="O3626"/>
  <c r="U3626"/>
  <c r="V3626"/>
  <c r="AD3626"/>
  <c r="R3625"/>
  <c r="AB3625"/>
  <c r="AC3625"/>
  <c r="Z3625"/>
  <c r="AA3625"/>
  <c r="Y3625"/>
  <c r="X3625"/>
  <c r="S3625"/>
  <c r="M3625"/>
  <c r="T3625"/>
  <c r="O3625"/>
  <c r="U3625"/>
  <c r="V3625"/>
  <c r="AD3625"/>
  <c r="R3624"/>
  <c r="AB3624"/>
  <c r="AC3624"/>
  <c r="Z3624"/>
  <c r="AA3624"/>
  <c r="Y3624"/>
  <c r="X3624"/>
  <c r="S3624"/>
  <c r="M3624"/>
  <c r="T3624"/>
  <c r="O3624"/>
  <c r="U3624"/>
  <c r="V3624"/>
  <c r="AD3624"/>
  <c r="R3623"/>
  <c r="AB3623"/>
  <c r="AC3623"/>
  <c r="Z3623"/>
  <c r="AA3623"/>
  <c r="Y3623"/>
  <c r="X3623"/>
  <c r="S3623"/>
  <c r="M3623"/>
  <c r="T3623"/>
  <c r="O3623"/>
  <c r="U3623"/>
  <c r="V3623"/>
  <c r="AD3623"/>
  <c r="R3622"/>
  <c r="AB3622"/>
  <c r="AC3622"/>
  <c r="Z3622"/>
  <c r="AA3622"/>
  <c r="Y3622"/>
  <c r="X3622"/>
  <c r="S3622"/>
  <c r="M3622"/>
  <c r="T3622"/>
  <c r="O3622"/>
  <c r="U3622"/>
  <c r="V3622"/>
  <c r="AD3622"/>
  <c r="R3621"/>
  <c r="AB3621"/>
  <c r="AC3621"/>
  <c r="Z3621"/>
  <c r="AA3621"/>
  <c r="Y3621"/>
  <c r="X3621"/>
  <c r="S3621"/>
  <c r="M3621"/>
  <c r="T3621"/>
  <c r="O3621"/>
  <c r="U3621"/>
  <c r="V3621"/>
  <c r="AD3621"/>
  <c r="R3620"/>
  <c r="AB3620"/>
  <c r="AC3620"/>
  <c r="Z3620"/>
  <c r="AA3620"/>
  <c r="Y3620"/>
  <c r="X3620"/>
  <c r="S3620"/>
  <c r="M3620"/>
  <c r="T3620"/>
  <c r="O3620"/>
  <c r="U3620"/>
  <c r="V3620"/>
  <c r="AD3620"/>
  <c r="R3619"/>
  <c r="AB3619"/>
  <c r="AC3619"/>
  <c r="Z3619"/>
  <c r="AA3619"/>
  <c r="Y3619"/>
  <c r="X3619"/>
  <c r="S3619"/>
  <c r="M3619"/>
  <c r="T3619"/>
  <c r="O3619"/>
  <c r="U3619"/>
  <c r="V3619"/>
  <c r="AD3619"/>
  <c r="R3618"/>
  <c r="AB3618"/>
  <c r="AC3618"/>
  <c r="Z3618"/>
  <c r="AA3618"/>
  <c r="Y3618"/>
  <c r="X3618"/>
  <c r="S3618"/>
  <c r="M3618"/>
  <c r="T3618"/>
  <c r="O3618"/>
  <c r="U3618"/>
  <c r="V3618"/>
  <c r="AD3618"/>
  <c r="R3617"/>
  <c r="AB3617"/>
  <c r="AC3617"/>
  <c r="Z3617"/>
  <c r="AA3617"/>
  <c r="Y3617"/>
  <c r="X3617"/>
  <c r="S3617"/>
  <c r="M3617"/>
  <c r="T3617"/>
  <c r="O3617"/>
  <c r="U3617"/>
  <c r="V3617"/>
  <c r="AD3617"/>
  <c r="R3616"/>
  <c r="AB3616"/>
  <c r="AC3616"/>
  <c r="Z3616"/>
  <c r="AA3616"/>
  <c r="Y3616"/>
  <c r="X3616"/>
  <c r="S3616"/>
  <c r="M3616"/>
  <c r="T3616"/>
  <c r="O3616"/>
  <c r="U3616"/>
  <c r="V3616"/>
  <c r="AD3616"/>
  <c r="R3615"/>
  <c r="AB3615"/>
  <c r="AC3615"/>
  <c r="Z3615"/>
  <c r="AA3615"/>
  <c r="Y3615"/>
  <c r="X3615"/>
  <c r="S3615"/>
  <c r="M3615"/>
  <c r="T3615"/>
  <c r="O3615"/>
  <c r="U3615"/>
  <c r="V3615"/>
  <c r="AD3615"/>
  <c r="R3614"/>
  <c r="AB3614"/>
  <c r="AC3614"/>
  <c r="Z3614"/>
  <c r="AA3614"/>
  <c r="Y3614"/>
  <c r="X3614"/>
  <c r="S3614"/>
  <c r="M3614"/>
  <c r="T3614"/>
  <c r="O3614"/>
  <c r="U3614"/>
  <c r="V3614"/>
  <c r="AD3614"/>
  <c r="R3613"/>
  <c r="AB3613"/>
  <c r="AC3613"/>
  <c r="Z3613"/>
  <c r="AA3613"/>
  <c r="Y3613"/>
  <c r="X3613"/>
  <c r="S3613"/>
  <c r="M3613"/>
  <c r="T3613"/>
  <c r="O3613"/>
  <c r="U3613"/>
  <c r="V3613"/>
  <c r="AD3613"/>
  <c r="R3612"/>
  <c r="AB3612"/>
  <c r="AC3612"/>
  <c r="Z3612"/>
  <c r="AA3612"/>
  <c r="Y3612"/>
  <c r="X3612"/>
  <c r="S3612"/>
  <c r="M3612"/>
  <c r="T3612"/>
  <c r="O3612"/>
  <c r="U3612"/>
  <c r="V3612"/>
  <c r="AD3612"/>
  <c r="R3611"/>
  <c r="AB3611"/>
  <c r="AC3611"/>
  <c r="Z3611"/>
  <c r="AA3611"/>
  <c r="Y3611"/>
  <c r="X3611"/>
  <c r="S3611"/>
  <c r="M3611"/>
  <c r="T3611"/>
  <c r="O3611"/>
  <c r="U3611"/>
  <c r="V3611"/>
  <c r="AD3611"/>
  <c r="R3610"/>
  <c r="AB3610"/>
  <c r="AC3610"/>
  <c r="Z3610"/>
  <c r="AA3610"/>
  <c r="Y3610"/>
  <c r="X3610"/>
  <c r="S3610"/>
  <c r="M3610"/>
  <c r="T3610"/>
  <c r="O3610"/>
  <c r="U3610"/>
  <c r="V3610"/>
  <c r="AD3610"/>
  <c r="R3609"/>
  <c r="AB3609"/>
  <c r="AC3609"/>
  <c r="Z3609"/>
  <c r="AA3609"/>
  <c r="Y3609"/>
  <c r="X3609"/>
  <c r="S3609"/>
  <c r="M3609"/>
  <c r="T3609"/>
  <c r="O3609"/>
  <c r="U3609"/>
  <c r="V3609"/>
  <c r="AD3609"/>
  <c r="R3608"/>
  <c r="AB3608"/>
  <c r="AC3608"/>
  <c r="Z3608"/>
  <c r="AA3608"/>
  <c r="Y3608"/>
  <c r="X3608"/>
  <c r="S3608"/>
  <c r="M3608"/>
  <c r="T3608"/>
  <c r="O3608"/>
  <c r="U3608"/>
  <c r="V3608"/>
  <c r="AD3608"/>
  <c r="R3607"/>
  <c r="AB3607"/>
  <c r="AC3607"/>
  <c r="Z3607"/>
  <c r="AA3607"/>
  <c r="Y3607"/>
  <c r="X3607"/>
  <c r="S3607"/>
  <c r="M3607"/>
  <c r="T3607"/>
  <c r="O3607"/>
  <c r="U3607"/>
  <c r="V3607"/>
  <c r="AD3607"/>
  <c r="R3606"/>
  <c r="AB3606"/>
  <c r="AC3606"/>
  <c r="Z3606"/>
  <c r="AA3606"/>
  <c r="Y3606"/>
  <c r="X3606"/>
  <c r="S3606"/>
  <c r="M3606"/>
  <c r="T3606"/>
  <c r="O3606"/>
  <c r="U3606"/>
  <c r="V3606"/>
  <c r="AD3606"/>
  <c r="R3605"/>
  <c r="AB3605"/>
  <c r="AC3605"/>
  <c r="Z3605"/>
  <c r="AA3605"/>
  <c r="Y3605"/>
  <c r="X3605"/>
  <c r="S3605"/>
  <c r="M3605"/>
  <c r="T3605"/>
  <c r="O3605"/>
  <c r="U3605"/>
  <c r="V3605"/>
  <c r="AD3605"/>
  <c r="R3604"/>
  <c r="AB3604"/>
  <c r="AC3604"/>
  <c r="Z3604"/>
  <c r="AA3604"/>
  <c r="Y3604"/>
  <c r="X3604"/>
  <c r="S3604"/>
  <c r="M3604"/>
  <c r="T3604"/>
  <c r="O3604"/>
  <c r="U3604"/>
  <c r="V3604"/>
  <c r="AD3604"/>
  <c r="R3603"/>
  <c r="AB3603"/>
  <c r="AC3603"/>
  <c r="Z3603"/>
  <c r="AA3603"/>
  <c r="Y3603"/>
  <c r="X3603"/>
  <c r="S3603"/>
  <c r="M3603"/>
  <c r="T3603"/>
  <c r="O3603"/>
  <c r="U3603"/>
  <c r="V3603"/>
  <c r="AD3603"/>
  <c r="R3602"/>
  <c r="AB3602"/>
  <c r="AC3602"/>
  <c r="Z3602"/>
  <c r="AA3602"/>
  <c r="Y3602"/>
  <c r="X3602"/>
  <c r="S3602"/>
  <c r="M3602"/>
  <c r="T3602"/>
  <c r="O3602"/>
  <c r="U3602"/>
  <c r="V3602"/>
  <c r="AD3602"/>
  <c r="R3601"/>
  <c r="AB3601"/>
  <c r="AC3601"/>
  <c r="Z3601"/>
  <c r="AA3601"/>
  <c r="Y3601"/>
  <c r="X3601"/>
  <c r="S3601"/>
  <c r="M3601"/>
  <c r="T3601"/>
  <c r="O3601"/>
  <c r="U3601"/>
  <c r="V3601"/>
  <c r="AD3601"/>
  <c r="R3600"/>
  <c r="AB3600"/>
  <c r="AC3600"/>
  <c r="Z3600"/>
  <c r="AA3600"/>
  <c r="Y3600"/>
  <c r="X3600"/>
  <c r="S3600"/>
  <c r="M3600"/>
  <c r="T3600"/>
  <c r="O3600"/>
  <c r="U3600"/>
  <c r="V3600"/>
  <c r="AD3600"/>
  <c r="R3599"/>
  <c r="AB3599"/>
  <c r="AC3599"/>
  <c r="Z3599"/>
  <c r="AA3599"/>
  <c r="Y3599"/>
  <c r="X3599"/>
  <c r="S3599"/>
  <c r="M3599"/>
  <c r="T3599"/>
  <c r="O3599"/>
  <c r="U3599"/>
  <c r="V3599"/>
  <c r="AD3599"/>
  <c r="R3598"/>
  <c r="AB3598"/>
  <c r="AC3598"/>
  <c r="Z3598"/>
  <c r="AA3598"/>
  <c r="Y3598"/>
  <c r="X3598"/>
  <c r="S3598"/>
  <c r="M3598"/>
  <c r="T3598"/>
  <c r="O3598"/>
  <c r="U3598"/>
  <c r="V3598"/>
  <c r="AD3598"/>
  <c r="R3597"/>
  <c r="AB3597"/>
  <c r="AC3597"/>
  <c r="Z3597"/>
  <c r="AA3597"/>
  <c r="Y3597"/>
  <c r="X3597"/>
  <c r="S3597"/>
  <c r="M3597"/>
  <c r="T3597"/>
  <c r="O3597"/>
  <c r="U3597"/>
  <c r="V3597"/>
  <c r="AD3597"/>
  <c r="R3596"/>
  <c r="AB3596"/>
  <c r="AC3596"/>
  <c r="Z3596"/>
  <c r="AA3596"/>
  <c r="Y3596"/>
  <c r="X3596"/>
  <c r="S3596"/>
  <c r="M3596"/>
  <c r="T3596"/>
  <c r="O3596"/>
  <c r="U3596"/>
  <c r="V3596"/>
  <c r="AD3596"/>
  <c r="R3595"/>
  <c r="AB3595"/>
  <c r="AC3595"/>
  <c r="Z3595"/>
  <c r="AA3595"/>
  <c r="Y3595"/>
  <c r="X3595"/>
  <c r="S3595"/>
  <c r="M3595"/>
  <c r="T3595"/>
  <c r="O3595"/>
  <c r="U3595"/>
  <c r="V3595"/>
  <c r="AD3595"/>
  <c r="R3594"/>
  <c r="AB3594"/>
  <c r="AC3594"/>
  <c r="Z3594"/>
  <c r="AA3594"/>
  <c r="Y3594"/>
  <c r="X3594"/>
  <c r="S3594"/>
  <c r="M3594"/>
  <c r="T3594"/>
  <c r="O3594"/>
  <c r="U3594"/>
  <c r="V3594"/>
  <c r="AD3594"/>
  <c r="R3593"/>
  <c r="AB3593"/>
  <c r="AC3593"/>
  <c r="Z3593"/>
  <c r="AA3593"/>
  <c r="Y3593"/>
  <c r="X3593"/>
  <c r="S3593"/>
  <c r="M3593"/>
  <c r="T3593"/>
  <c r="O3593"/>
  <c r="U3593"/>
  <c r="V3593"/>
  <c r="AD3593"/>
  <c r="R3592"/>
  <c r="AB3592"/>
  <c r="AC3592"/>
  <c r="Z3592"/>
  <c r="AA3592"/>
  <c r="Y3592"/>
  <c r="X3592"/>
  <c r="S3592"/>
  <c r="M3592"/>
  <c r="T3592"/>
  <c r="O3592"/>
  <c r="U3592"/>
  <c r="V3592"/>
  <c r="AD3592"/>
  <c r="R3591"/>
  <c r="AB3591"/>
  <c r="AC3591"/>
  <c r="Z3591"/>
  <c r="AA3591"/>
  <c r="Y3591"/>
  <c r="X3591"/>
  <c r="S3591"/>
  <c r="M3591"/>
  <c r="T3591"/>
  <c r="O3591"/>
  <c r="U3591"/>
  <c r="V3591"/>
  <c r="AD3591"/>
  <c r="R3590"/>
  <c r="AB3590"/>
  <c r="AC3590"/>
  <c r="Z3590"/>
  <c r="AA3590"/>
  <c r="Y3590"/>
  <c r="X3590"/>
  <c r="S3590"/>
  <c r="M3590"/>
  <c r="T3590"/>
  <c r="O3590"/>
  <c r="U3590"/>
  <c r="V3590"/>
  <c r="AD3590"/>
  <c r="R3589"/>
  <c r="AB3589"/>
  <c r="AC3589"/>
  <c r="Z3589"/>
  <c r="AA3589"/>
  <c r="Y3589"/>
  <c r="X3589"/>
  <c r="S3589"/>
  <c r="M3589"/>
  <c r="T3589"/>
  <c r="O3589"/>
  <c r="U3589"/>
  <c r="V3589"/>
  <c r="AD3589"/>
  <c r="R3588"/>
  <c r="AB3588"/>
  <c r="AC3588"/>
  <c r="Z3588"/>
  <c r="AA3588"/>
  <c r="Y3588"/>
  <c r="X3588"/>
  <c r="S3588"/>
  <c r="M3588"/>
  <c r="T3588"/>
  <c r="O3588"/>
  <c r="U3588"/>
  <c r="V3588"/>
  <c r="AD3588"/>
  <c r="R3587"/>
  <c r="AB3587"/>
  <c r="AC3587"/>
  <c r="Z3587"/>
  <c r="AA3587"/>
  <c r="Y3587"/>
  <c r="X3587"/>
  <c r="S3587"/>
  <c r="M3587"/>
  <c r="T3587"/>
  <c r="O3587"/>
  <c r="U3587"/>
  <c r="V3587"/>
  <c r="AD3587"/>
  <c r="R3586"/>
  <c r="AB3586"/>
  <c r="AC3586"/>
  <c r="Z3586"/>
  <c r="AA3586"/>
  <c r="Y3586"/>
  <c r="X3586"/>
  <c r="S3586"/>
  <c r="M3586"/>
  <c r="T3586"/>
  <c r="O3586"/>
  <c r="U3586"/>
  <c r="V3586"/>
  <c r="AD3586"/>
  <c r="R3585"/>
  <c r="AB3585"/>
  <c r="AC3585"/>
  <c r="Z3585"/>
  <c r="AA3585"/>
  <c r="Y3585"/>
  <c r="X3585"/>
  <c r="S3585"/>
  <c r="M3585"/>
  <c r="T3585"/>
  <c r="O3585"/>
  <c r="U3585"/>
  <c r="V3585"/>
  <c r="AD3585"/>
  <c r="R3584"/>
  <c r="AB3584"/>
  <c r="AC3584"/>
  <c r="Z3584"/>
  <c r="AA3584"/>
  <c r="Y3584"/>
  <c r="X3584"/>
  <c r="S3584"/>
  <c r="M3584"/>
  <c r="T3584"/>
  <c r="O3584"/>
  <c r="U3584"/>
  <c r="V3584"/>
  <c r="AD3584"/>
  <c r="R3583"/>
  <c r="AB3583"/>
  <c r="AC3583"/>
  <c r="Z3583"/>
  <c r="AA3583"/>
  <c r="Y3583"/>
  <c r="X3583"/>
  <c r="S3583"/>
  <c r="M3583"/>
  <c r="T3583"/>
  <c r="O3583"/>
  <c r="U3583"/>
  <c r="V3583"/>
  <c r="AD3583"/>
  <c r="R3582"/>
  <c r="AB3582"/>
  <c r="AC3582"/>
  <c r="Z3582"/>
  <c r="AA3582"/>
  <c r="Y3582"/>
  <c r="X3582"/>
  <c r="S3582"/>
  <c r="M3582"/>
  <c r="T3582"/>
  <c r="O3582"/>
  <c r="U3582"/>
  <c r="V3582"/>
  <c r="AD3582"/>
  <c r="R3581"/>
  <c r="AB3581"/>
  <c r="AC3581"/>
  <c r="Z3581"/>
  <c r="AA3581"/>
  <c r="Y3581"/>
  <c r="X3581"/>
  <c r="S3581"/>
  <c r="M3581"/>
  <c r="T3581"/>
  <c r="O3581"/>
  <c r="U3581"/>
  <c r="V3581"/>
  <c r="AD3581"/>
  <c r="R3580"/>
  <c r="AB3580"/>
  <c r="AC3580"/>
  <c r="Z3580"/>
  <c r="AA3580"/>
  <c r="Y3580"/>
  <c r="X3580"/>
  <c r="S3580"/>
  <c r="M3580"/>
  <c r="T3580"/>
  <c r="O3580"/>
  <c r="U3580"/>
  <c r="V3580"/>
  <c r="AD3580"/>
  <c r="R3579"/>
  <c r="AB3579"/>
  <c r="AC3579"/>
  <c r="Z3579"/>
  <c r="AA3579"/>
  <c r="Y3579"/>
  <c r="X3579"/>
  <c r="S3579"/>
  <c r="M3579"/>
  <c r="T3579"/>
  <c r="O3579"/>
  <c r="U3579"/>
  <c r="V3579"/>
  <c r="AD3579"/>
  <c r="R3578"/>
  <c r="AB3578"/>
  <c r="AC3578"/>
  <c r="Z3578"/>
  <c r="AA3578"/>
  <c r="Y3578"/>
  <c r="X3578"/>
  <c r="S3578"/>
  <c r="M3578"/>
  <c r="T3578"/>
  <c r="O3578"/>
  <c r="U3578"/>
  <c r="V3578"/>
  <c r="AD3578"/>
  <c r="R3577"/>
  <c r="AB3577"/>
  <c r="AC3577"/>
  <c r="Z3577"/>
  <c r="AA3577"/>
  <c r="Y3577"/>
  <c r="X3577"/>
  <c r="S3577"/>
  <c r="M3577"/>
  <c r="T3577"/>
  <c r="O3577"/>
  <c r="U3577"/>
  <c r="V3577"/>
  <c r="AD3577"/>
  <c r="R3576"/>
  <c r="AB3576"/>
  <c r="AC3576"/>
  <c r="Z3576"/>
  <c r="AA3576"/>
  <c r="Y3576"/>
  <c r="X3576"/>
  <c r="S3576"/>
  <c r="M3576"/>
  <c r="T3576"/>
  <c r="O3576"/>
  <c r="U3576"/>
  <c r="V3576"/>
  <c r="AD3576"/>
  <c r="R3575"/>
  <c r="AB3575"/>
  <c r="AC3575"/>
  <c r="Z3575"/>
  <c r="AA3575"/>
  <c r="Y3575"/>
  <c r="X3575"/>
  <c r="S3575"/>
  <c r="M3575"/>
  <c r="T3575"/>
  <c r="O3575"/>
  <c r="U3575"/>
  <c r="V3575"/>
  <c r="AD3575"/>
  <c r="R3574"/>
  <c r="AB3574"/>
  <c r="AC3574"/>
  <c r="Z3574"/>
  <c r="AA3574"/>
  <c r="Y3574"/>
  <c r="X3574"/>
  <c r="S3574"/>
  <c r="M3574"/>
  <c r="T3574"/>
  <c r="O3574"/>
  <c r="U3574"/>
  <c r="V3574"/>
  <c r="AD3574"/>
  <c r="R3573"/>
  <c r="AB3573"/>
  <c r="AC3573"/>
  <c r="Z3573"/>
  <c r="AA3573"/>
  <c r="Y3573"/>
  <c r="X3573"/>
  <c r="S3573"/>
  <c r="M3573"/>
  <c r="T3573"/>
  <c r="O3573"/>
  <c r="U3573"/>
  <c r="V3573"/>
  <c r="AD3573"/>
  <c r="R3572"/>
  <c r="AB3572"/>
  <c r="AC3572"/>
  <c r="Z3572"/>
  <c r="AA3572"/>
  <c r="Y3572"/>
  <c r="X3572"/>
  <c r="S3572"/>
  <c r="M3572"/>
  <c r="T3572"/>
  <c r="O3572"/>
  <c r="U3572"/>
  <c r="V3572"/>
  <c r="AD3572"/>
  <c r="R3571"/>
  <c r="AB3571"/>
  <c r="AC3571"/>
  <c r="Z3571"/>
  <c r="AA3571"/>
  <c r="Y3571"/>
  <c r="X3571"/>
  <c r="S3571"/>
  <c r="M3571"/>
  <c r="T3571"/>
  <c r="O3571"/>
  <c r="U3571"/>
  <c r="V3571"/>
  <c r="AD3571"/>
  <c r="R3570"/>
  <c r="AB3570"/>
  <c r="AC3570"/>
  <c r="Z3570"/>
  <c r="AA3570"/>
  <c r="Y3570"/>
  <c r="X3570"/>
  <c r="S3570"/>
  <c r="M3570"/>
  <c r="T3570"/>
  <c r="O3570"/>
  <c r="U3570"/>
  <c r="V3570"/>
  <c r="AD3570"/>
  <c r="R3569"/>
  <c r="AB3569"/>
  <c r="AC3569"/>
  <c r="Z3569"/>
  <c r="AA3569"/>
  <c r="Y3569"/>
  <c r="X3569"/>
  <c r="S3569"/>
  <c r="M3569"/>
  <c r="T3569"/>
  <c r="O3569"/>
  <c r="U3569"/>
  <c r="V3569"/>
  <c r="AD3569"/>
  <c r="R3568"/>
  <c r="AB3568"/>
  <c r="AC3568"/>
  <c r="Z3568"/>
  <c r="AA3568"/>
  <c r="Y3568"/>
  <c r="X3568"/>
  <c r="S3568"/>
  <c r="M3568"/>
  <c r="T3568"/>
  <c r="O3568"/>
  <c r="U3568"/>
  <c r="V3568"/>
  <c r="AD3568"/>
  <c r="R3567"/>
  <c r="AB3567"/>
  <c r="AC3567"/>
  <c r="Z3567"/>
  <c r="AA3567"/>
  <c r="Y3567"/>
  <c r="X3567"/>
  <c r="S3567"/>
  <c r="M3567"/>
  <c r="T3567"/>
  <c r="O3567"/>
  <c r="U3567"/>
  <c r="V3567"/>
  <c r="AD3567"/>
  <c r="R3566"/>
  <c r="AB3566"/>
  <c r="AC3566"/>
  <c r="Z3566"/>
  <c r="AA3566"/>
  <c r="Y3566"/>
  <c r="X3566"/>
  <c r="S3566"/>
  <c r="M3566"/>
  <c r="T3566"/>
  <c r="O3566"/>
  <c r="U3566"/>
  <c r="V3566"/>
  <c r="AD3566"/>
  <c r="R3565"/>
  <c r="AB3565"/>
  <c r="AC3565"/>
  <c r="Z3565"/>
  <c r="AA3565"/>
  <c r="Y3565"/>
  <c r="X3565"/>
  <c r="S3565"/>
  <c r="M3565"/>
  <c r="T3565"/>
  <c r="O3565"/>
  <c r="U3565"/>
  <c r="V3565"/>
  <c r="AD3565"/>
  <c r="R3564"/>
  <c r="AB3564"/>
  <c r="AC3564"/>
  <c r="Z3564"/>
  <c r="AA3564"/>
  <c r="Y3564"/>
  <c r="X3564"/>
  <c r="S3564"/>
  <c r="M3564"/>
  <c r="T3564"/>
  <c r="O3564"/>
  <c r="U3564"/>
  <c r="V3564"/>
  <c r="AD3564"/>
  <c r="R3563"/>
  <c r="AB3563"/>
  <c r="AC3563"/>
  <c r="Z3563"/>
  <c r="AA3563"/>
  <c r="Y3563"/>
  <c r="X3563"/>
  <c r="S3563"/>
  <c r="M3563"/>
  <c r="T3563"/>
  <c r="O3563"/>
  <c r="U3563"/>
  <c r="V3563"/>
  <c r="AD3563"/>
  <c r="R3562"/>
  <c r="AB3562"/>
  <c r="AC3562"/>
  <c r="Z3562"/>
  <c r="AA3562"/>
  <c r="Y3562"/>
  <c r="X3562"/>
  <c r="S3562"/>
  <c r="M3562"/>
  <c r="T3562"/>
  <c r="O3562"/>
  <c r="U3562"/>
  <c r="V3562"/>
  <c r="AD3562"/>
  <c r="R3561"/>
  <c r="AB3561"/>
  <c r="AC3561"/>
  <c r="Z3561"/>
  <c r="AA3561"/>
  <c r="Y3561"/>
  <c r="X3561"/>
  <c r="S3561"/>
  <c r="M3561"/>
  <c r="T3561"/>
  <c r="O3561"/>
  <c r="U3561"/>
  <c r="V3561"/>
  <c r="AD3561"/>
  <c r="R3560"/>
  <c r="AB3560"/>
  <c r="AC3560"/>
  <c r="Z3560"/>
  <c r="AA3560"/>
  <c r="Y3560"/>
  <c r="X3560"/>
  <c r="S3560"/>
  <c r="M3560"/>
  <c r="T3560"/>
  <c r="O3560"/>
  <c r="U3560"/>
  <c r="V3560"/>
  <c r="AD3560"/>
  <c r="R3559"/>
  <c r="AB3559"/>
  <c r="AC3559"/>
  <c r="Z3559"/>
  <c r="AA3559"/>
  <c r="Y3559"/>
  <c r="X3559"/>
  <c r="S3559"/>
  <c r="M3559"/>
  <c r="T3559"/>
  <c r="O3559"/>
  <c r="U3559"/>
  <c r="V3559"/>
  <c r="AD3559"/>
  <c r="R3558"/>
  <c r="AB3558"/>
  <c r="AC3558"/>
  <c r="Z3558"/>
  <c r="AA3558"/>
  <c r="Y3558"/>
  <c r="X3558"/>
  <c r="S3558"/>
  <c r="M3558"/>
  <c r="T3558"/>
  <c r="O3558"/>
  <c r="U3558"/>
  <c r="V3558"/>
  <c r="AD3558"/>
  <c r="R3557"/>
  <c r="AB3557"/>
  <c r="AC3557"/>
  <c r="Z3557"/>
  <c r="AA3557"/>
  <c r="Y3557"/>
  <c r="X3557"/>
  <c r="S3557"/>
  <c r="M3557"/>
  <c r="T3557"/>
  <c r="O3557"/>
  <c r="U3557"/>
  <c r="V3557"/>
  <c r="AD3557"/>
  <c r="R3556"/>
  <c r="AB3556"/>
  <c r="AC3556"/>
  <c r="Z3556"/>
  <c r="AA3556"/>
  <c r="Y3556"/>
  <c r="X3556"/>
  <c r="S3556"/>
  <c r="M3556"/>
  <c r="T3556"/>
  <c r="O3556"/>
  <c r="U3556"/>
  <c r="V3556"/>
  <c r="AD3556"/>
  <c r="R3555"/>
  <c r="AB3555"/>
  <c r="AC3555"/>
  <c r="Z3555"/>
  <c r="AA3555"/>
  <c r="Y3555"/>
  <c r="X3555"/>
  <c r="S3555"/>
  <c r="M3555"/>
  <c r="T3555"/>
  <c r="O3555"/>
  <c r="U3555"/>
  <c r="V3555"/>
  <c r="AD3555"/>
  <c r="R3554"/>
  <c r="AB3554"/>
  <c r="AC3554"/>
  <c r="Z3554"/>
  <c r="AA3554"/>
  <c r="Y3554"/>
  <c r="X3554"/>
  <c r="S3554"/>
  <c r="M3554"/>
  <c r="T3554"/>
  <c r="O3554"/>
  <c r="U3554"/>
  <c r="V3554"/>
  <c r="AD3554"/>
  <c r="R3553"/>
  <c r="AB3553"/>
  <c r="AC3553"/>
  <c r="Z3553"/>
  <c r="AA3553"/>
  <c r="Y3553"/>
  <c r="X3553"/>
  <c r="S3553"/>
  <c r="M3553"/>
  <c r="T3553"/>
  <c r="O3553"/>
  <c r="U3553"/>
  <c r="V3553"/>
  <c r="AD3553"/>
  <c r="R3552"/>
  <c r="AB3552"/>
  <c r="AC3552"/>
  <c r="Z3552"/>
  <c r="AA3552"/>
  <c r="Y3552"/>
  <c r="X3552"/>
  <c r="S3552"/>
  <c r="M3552"/>
  <c r="T3552"/>
  <c r="O3552"/>
  <c r="U3552"/>
  <c r="V3552"/>
  <c r="AD3552"/>
  <c r="R3551"/>
  <c r="AB3551"/>
  <c r="AC3551"/>
  <c r="Z3551"/>
  <c r="AA3551"/>
  <c r="Y3551"/>
  <c r="X3551"/>
  <c r="S3551"/>
  <c r="M3551"/>
  <c r="T3551"/>
  <c r="O3551"/>
  <c r="U3551"/>
  <c r="V3551"/>
  <c r="AD3551"/>
  <c r="R3550"/>
  <c r="AB3550"/>
  <c r="AC3550"/>
  <c r="Z3550"/>
  <c r="AA3550"/>
  <c r="Y3550"/>
  <c r="X3550"/>
  <c r="S3550"/>
  <c r="M3550"/>
  <c r="T3550"/>
  <c r="O3550"/>
  <c r="U3550"/>
  <c r="V3550"/>
  <c r="AD3550"/>
  <c r="R3549"/>
  <c r="AB3549"/>
  <c r="AC3549"/>
  <c r="Z3549"/>
  <c r="AA3549"/>
  <c r="Y3549"/>
  <c r="X3549"/>
  <c r="S3549"/>
  <c r="M3549"/>
  <c r="T3549"/>
  <c r="O3549"/>
  <c r="U3549"/>
  <c r="V3549"/>
  <c r="AD3549"/>
  <c r="R3548"/>
  <c r="AB3548"/>
  <c r="AC3548"/>
  <c r="Z3548"/>
  <c r="AA3548"/>
  <c r="Y3548"/>
  <c r="X3548"/>
  <c r="S3548"/>
  <c r="M3548"/>
  <c r="T3548"/>
  <c r="O3548"/>
  <c r="U3548"/>
  <c r="V3548"/>
  <c r="AD3548"/>
  <c r="R3547"/>
  <c r="AB3547"/>
  <c r="AC3547"/>
  <c r="Z3547"/>
  <c r="AA3547"/>
  <c r="Y3547"/>
  <c r="X3547"/>
  <c r="S3547"/>
  <c r="M3547"/>
  <c r="T3547"/>
  <c r="O3547"/>
  <c r="U3547"/>
  <c r="V3547"/>
  <c r="AD3547"/>
  <c r="R3546"/>
  <c r="AB3546"/>
  <c r="AC3546"/>
  <c r="Z3546"/>
  <c r="AA3546"/>
  <c r="Y3546"/>
  <c r="X3546"/>
  <c r="S3546"/>
  <c r="M3546"/>
  <c r="T3546"/>
  <c r="O3546"/>
  <c r="U3546"/>
  <c r="V3546"/>
  <c r="AD3546"/>
  <c r="R3545"/>
  <c r="AB3545"/>
  <c r="AC3545"/>
  <c r="Z3545"/>
  <c r="AA3545"/>
  <c r="Y3545"/>
  <c r="X3545"/>
  <c r="S3545"/>
  <c r="M3545"/>
  <c r="T3545"/>
  <c r="O3545"/>
  <c r="U3545"/>
  <c r="V3545"/>
  <c r="AD3545"/>
  <c r="R3544"/>
  <c r="AB3544"/>
  <c r="AC3544"/>
  <c r="Z3544"/>
  <c r="AA3544"/>
  <c r="Y3544"/>
  <c r="X3544"/>
  <c r="S3544"/>
  <c r="M3544"/>
  <c r="T3544"/>
  <c r="O3544"/>
  <c r="U3544"/>
  <c r="V3544"/>
  <c r="AD3544"/>
  <c r="R3543"/>
  <c r="AB3543"/>
  <c r="AC3543"/>
  <c r="Z3543"/>
  <c r="AA3543"/>
  <c r="Y3543"/>
  <c r="X3543"/>
  <c r="S3543"/>
  <c r="M3543"/>
  <c r="T3543"/>
  <c r="O3543"/>
  <c r="U3543"/>
  <c r="V3543"/>
  <c r="AD3543"/>
  <c r="R3542"/>
  <c r="AB3542"/>
  <c r="AC3542"/>
  <c r="Z3542"/>
  <c r="AA3542"/>
  <c r="Y3542"/>
  <c r="X3542"/>
  <c r="S3542"/>
  <c r="M3542"/>
  <c r="T3542"/>
  <c r="O3542"/>
  <c r="U3542"/>
  <c r="V3542"/>
  <c r="AD3542"/>
  <c r="R3541"/>
  <c r="AB3541"/>
  <c r="AC3541"/>
  <c r="Z3541"/>
  <c r="AA3541"/>
  <c r="Y3541"/>
  <c r="X3541"/>
  <c r="S3541"/>
  <c r="M3541"/>
  <c r="T3541"/>
  <c r="O3541"/>
  <c r="U3541"/>
  <c r="V3541"/>
  <c r="AD3541"/>
  <c r="R3540"/>
  <c r="AB3540"/>
  <c r="AC3540"/>
  <c r="Z3540"/>
  <c r="AA3540"/>
  <c r="Y3540"/>
  <c r="X3540"/>
  <c r="S3540"/>
  <c r="M3540"/>
  <c r="T3540"/>
  <c r="O3540"/>
  <c r="U3540"/>
  <c r="V3540"/>
  <c r="AD3540"/>
  <c r="R3539"/>
  <c r="AB3539"/>
  <c r="AC3539"/>
  <c r="Z3539"/>
  <c r="AA3539"/>
  <c r="Y3539"/>
  <c r="X3539"/>
  <c r="S3539"/>
  <c r="M3539"/>
  <c r="T3539"/>
  <c r="O3539"/>
  <c r="U3539"/>
  <c r="V3539"/>
  <c r="AD3539"/>
  <c r="R3538"/>
  <c r="AB3538"/>
  <c r="AC3538"/>
  <c r="Z3538"/>
  <c r="AA3538"/>
  <c r="Y3538"/>
  <c r="X3538"/>
  <c r="S3538"/>
  <c r="M3538"/>
  <c r="T3538"/>
  <c r="O3538"/>
  <c r="U3538"/>
  <c r="V3538"/>
  <c r="AD3538"/>
  <c r="R3537"/>
  <c r="AB3537"/>
  <c r="AC3537"/>
  <c r="Z3537"/>
  <c r="AA3537"/>
  <c r="Y3537"/>
  <c r="X3537"/>
  <c r="S3537"/>
  <c r="M3537"/>
  <c r="T3537"/>
  <c r="O3537"/>
  <c r="U3537"/>
  <c r="V3537"/>
  <c r="AD3537"/>
  <c r="R3536"/>
  <c r="AB3536"/>
  <c r="AC3536"/>
  <c r="Z3536"/>
  <c r="AA3536"/>
  <c r="Y3536"/>
  <c r="X3536"/>
  <c r="S3536"/>
  <c r="M3536"/>
  <c r="T3536"/>
  <c r="O3536"/>
  <c r="U3536"/>
  <c r="V3536"/>
  <c r="AD3536"/>
  <c r="R3535"/>
  <c r="AB3535"/>
  <c r="AC3535"/>
  <c r="Z3535"/>
  <c r="AA3535"/>
  <c r="Y3535"/>
  <c r="X3535"/>
  <c r="S3535"/>
  <c r="M3535"/>
  <c r="T3535"/>
  <c r="O3535"/>
  <c r="U3535"/>
  <c r="V3535"/>
  <c r="AD3535"/>
  <c r="R3534"/>
  <c r="AB3534"/>
  <c r="AC3534"/>
  <c r="Z3534"/>
  <c r="AA3534"/>
  <c r="Y3534"/>
  <c r="X3534"/>
  <c r="S3534"/>
  <c r="M3534"/>
  <c r="T3534"/>
  <c r="O3534"/>
  <c r="U3534"/>
  <c r="V3534"/>
  <c r="AD3534"/>
  <c r="R3533"/>
  <c r="AB3533"/>
  <c r="AC3533"/>
  <c r="Z3533"/>
  <c r="AA3533"/>
  <c r="Y3533"/>
  <c r="X3533"/>
  <c r="S3533"/>
  <c r="M3533"/>
  <c r="T3533"/>
  <c r="O3533"/>
  <c r="U3533"/>
  <c r="V3533"/>
  <c r="AD3533"/>
  <c r="R3532"/>
  <c r="AB3532"/>
  <c r="AC3532"/>
  <c r="Z3532"/>
  <c r="AA3532"/>
  <c r="Y3532"/>
  <c r="X3532"/>
  <c r="S3532"/>
  <c r="M3532"/>
  <c r="T3532"/>
  <c r="O3532"/>
  <c r="U3532"/>
  <c r="V3532"/>
  <c r="AD3532"/>
  <c r="R3531"/>
  <c r="AB3531"/>
  <c r="AC3531"/>
  <c r="Z3531"/>
  <c r="AA3531"/>
  <c r="Y3531"/>
  <c r="X3531"/>
  <c r="S3531"/>
  <c r="M3531"/>
  <c r="T3531"/>
  <c r="O3531"/>
  <c r="U3531"/>
  <c r="V3531"/>
  <c r="AD3531"/>
  <c r="R3530"/>
  <c r="AB3530"/>
  <c r="AC3530"/>
  <c r="Z3530"/>
  <c r="AA3530"/>
  <c r="Y3530"/>
  <c r="X3530"/>
  <c r="S3530"/>
  <c r="M3530"/>
  <c r="T3530"/>
  <c r="O3530"/>
  <c r="U3530"/>
  <c r="V3530"/>
  <c r="AD3530"/>
  <c r="R3529"/>
  <c r="AB3529"/>
  <c r="AC3529"/>
  <c r="Z3529"/>
  <c r="AA3529"/>
  <c r="Y3529"/>
  <c r="X3529"/>
  <c r="S3529"/>
  <c r="M3529"/>
  <c r="T3529"/>
  <c r="O3529"/>
  <c r="U3529"/>
  <c r="V3529"/>
  <c r="AD3529"/>
  <c r="R3528"/>
  <c r="AB3528"/>
  <c r="AC3528"/>
  <c r="Z3528"/>
  <c r="AA3528"/>
  <c r="Y3528"/>
  <c r="X3528"/>
  <c r="S3528"/>
  <c r="M3528"/>
  <c r="T3528"/>
  <c r="O3528"/>
  <c r="U3528"/>
  <c r="V3528"/>
  <c r="AD3528"/>
  <c r="R3527"/>
  <c r="AB3527"/>
  <c r="AC3527"/>
  <c r="Z3527"/>
  <c r="AA3527"/>
  <c r="Y3527"/>
  <c r="X3527"/>
  <c r="S3527"/>
  <c r="M3527"/>
  <c r="T3527"/>
  <c r="O3527"/>
  <c r="U3527"/>
  <c r="V3527"/>
  <c r="AD3527"/>
  <c r="R3526"/>
  <c r="AB3526"/>
  <c r="AC3526"/>
  <c r="Z3526"/>
  <c r="AA3526"/>
  <c r="Y3526"/>
  <c r="X3526"/>
  <c r="S3526"/>
  <c r="M3526"/>
  <c r="T3526"/>
  <c r="O3526"/>
  <c r="U3526"/>
  <c r="V3526"/>
  <c r="AD3526"/>
  <c r="R3525"/>
  <c r="AB3525"/>
  <c r="AC3525"/>
  <c r="Z3525"/>
  <c r="AA3525"/>
  <c r="Y3525"/>
  <c r="X3525"/>
  <c r="S3525"/>
  <c r="M3525"/>
  <c r="T3525"/>
  <c r="O3525"/>
  <c r="U3525"/>
  <c r="V3525"/>
  <c r="AD3525"/>
  <c r="R3524"/>
  <c r="AB3524"/>
  <c r="AC3524"/>
  <c r="Z3524"/>
  <c r="AA3524"/>
  <c r="Y3524"/>
  <c r="X3524"/>
  <c r="S3524"/>
  <c r="M3524"/>
  <c r="T3524"/>
  <c r="O3524"/>
  <c r="U3524"/>
  <c r="V3524"/>
  <c r="AD3524"/>
  <c r="R3523"/>
  <c r="AB3523"/>
  <c r="AC3523"/>
  <c r="Z3523"/>
  <c r="AA3523"/>
  <c r="Y3523"/>
  <c r="X3523"/>
  <c r="S3523"/>
  <c r="M3523"/>
  <c r="T3523"/>
  <c r="O3523"/>
  <c r="U3523"/>
  <c r="V3523"/>
  <c r="AD3523"/>
  <c r="R3522"/>
  <c r="AB3522"/>
  <c r="AC3522"/>
  <c r="Z3522"/>
  <c r="AA3522"/>
  <c r="Y3522"/>
  <c r="X3522"/>
  <c r="S3522"/>
  <c r="M3522"/>
  <c r="T3522"/>
  <c r="O3522"/>
  <c r="U3522"/>
  <c r="V3522"/>
  <c r="AD3522"/>
  <c r="R3521"/>
  <c r="AB3521"/>
  <c r="AC3521"/>
  <c r="Z3521"/>
  <c r="AA3521"/>
  <c r="Y3521"/>
  <c r="X3521"/>
  <c r="S3521"/>
  <c r="M3521"/>
  <c r="T3521"/>
  <c r="O3521"/>
  <c r="U3521"/>
  <c r="V3521"/>
  <c r="AD3521"/>
  <c r="R3520"/>
  <c r="AB3520"/>
  <c r="AC3520"/>
  <c r="Z3520"/>
  <c r="AA3520"/>
  <c r="Y3520"/>
  <c r="X3520"/>
  <c r="S3520"/>
  <c r="M3520"/>
  <c r="T3520"/>
  <c r="O3520"/>
  <c r="U3520"/>
  <c r="V3520"/>
  <c r="AD3520"/>
  <c r="R3519"/>
  <c r="AB3519"/>
  <c r="AC3519"/>
  <c r="Z3519"/>
  <c r="AA3519"/>
  <c r="Y3519"/>
  <c r="X3519"/>
  <c r="S3519"/>
  <c r="M3519"/>
  <c r="T3519"/>
  <c r="O3519"/>
  <c r="U3519"/>
  <c r="V3519"/>
  <c r="AD3519"/>
  <c r="R3518"/>
  <c r="AB3518"/>
  <c r="AC3518"/>
  <c r="Z3518"/>
  <c r="AA3518"/>
  <c r="Y3518"/>
  <c r="X3518"/>
  <c r="S3518"/>
  <c r="M3518"/>
  <c r="T3518"/>
  <c r="O3518"/>
  <c r="U3518"/>
  <c r="V3518"/>
  <c r="AD3518"/>
  <c r="R3517"/>
  <c r="AB3517"/>
  <c r="AC3517"/>
  <c r="Z3517"/>
  <c r="AA3517"/>
  <c r="Y3517"/>
  <c r="X3517"/>
  <c r="S3517"/>
  <c r="M3517"/>
  <c r="T3517"/>
  <c r="O3517"/>
  <c r="U3517"/>
  <c r="V3517"/>
  <c r="AD3517"/>
  <c r="R3516"/>
  <c r="AB3516"/>
  <c r="AC3516"/>
  <c r="Z3516"/>
  <c r="AA3516"/>
  <c r="Y3516"/>
  <c r="X3516"/>
  <c r="S3516"/>
  <c r="M3516"/>
  <c r="T3516"/>
  <c r="O3516"/>
  <c r="U3516"/>
  <c r="V3516"/>
  <c r="AD3516"/>
  <c r="R3515"/>
  <c r="AB3515"/>
  <c r="AC3515"/>
  <c r="Z3515"/>
  <c r="AA3515"/>
  <c r="Y3515"/>
  <c r="X3515"/>
  <c r="S3515"/>
  <c r="M3515"/>
  <c r="T3515"/>
  <c r="O3515"/>
  <c r="U3515"/>
  <c r="V3515"/>
  <c r="AD3515"/>
  <c r="R3514"/>
  <c r="AB3514"/>
  <c r="AC3514"/>
  <c r="Z3514"/>
  <c r="AA3514"/>
  <c r="Y3514"/>
  <c r="X3514"/>
  <c r="S3514"/>
  <c r="M3514"/>
  <c r="T3514"/>
  <c r="O3514"/>
  <c r="U3514"/>
  <c r="V3514"/>
  <c r="AD3514"/>
  <c r="R3513"/>
  <c r="AB3513"/>
  <c r="AC3513"/>
  <c r="Z3513"/>
  <c r="AA3513"/>
  <c r="Y3513"/>
  <c r="X3513"/>
  <c r="S3513"/>
  <c r="M3513"/>
  <c r="T3513"/>
  <c r="O3513"/>
  <c r="U3513"/>
  <c r="V3513"/>
  <c r="AD3513"/>
  <c r="R3512"/>
  <c r="AB3512"/>
  <c r="AC3512"/>
  <c r="Z3512"/>
  <c r="AA3512"/>
  <c r="Y3512"/>
  <c r="X3512"/>
  <c r="S3512"/>
  <c r="M3512"/>
  <c r="T3512"/>
  <c r="O3512"/>
  <c r="U3512"/>
  <c r="V3512"/>
  <c r="AD3512"/>
  <c r="R3511"/>
  <c r="AB3511"/>
  <c r="AC3511"/>
  <c r="Z3511"/>
  <c r="AA3511"/>
  <c r="Y3511"/>
  <c r="X3511"/>
  <c r="S3511"/>
  <c r="M3511"/>
  <c r="T3511"/>
  <c r="O3511"/>
  <c r="U3511"/>
  <c r="V3511"/>
  <c r="AD3511"/>
  <c r="R3510"/>
  <c r="AB3510"/>
  <c r="AC3510"/>
  <c r="Z3510"/>
  <c r="AA3510"/>
  <c r="Y3510"/>
  <c r="X3510"/>
  <c r="S3510"/>
  <c r="M3510"/>
  <c r="T3510"/>
  <c r="O3510"/>
  <c r="U3510"/>
  <c r="V3510"/>
  <c r="AD3510"/>
  <c r="R3509"/>
  <c r="AB3509"/>
  <c r="AC3509"/>
  <c r="Z3509"/>
  <c r="AA3509"/>
  <c r="Y3509"/>
  <c r="X3509"/>
  <c r="S3509"/>
  <c r="M3509"/>
  <c r="T3509"/>
  <c r="O3509"/>
  <c r="U3509"/>
  <c r="V3509"/>
  <c r="AD3509"/>
  <c r="R3508"/>
  <c r="AB3508"/>
  <c r="AC3508"/>
  <c r="Z3508"/>
  <c r="AA3508"/>
  <c r="Y3508"/>
  <c r="X3508"/>
  <c r="S3508"/>
  <c r="M3508"/>
  <c r="T3508"/>
  <c r="O3508"/>
  <c r="U3508"/>
  <c r="V3508"/>
  <c r="AD3508"/>
  <c r="R3507"/>
  <c r="AB3507"/>
  <c r="AC3507"/>
  <c r="Z3507"/>
  <c r="AA3507"/>
  <c r="Y3507"/>
  <c r="X3507"/>
  <c r="S3507"/>
  <c r="M3507"/>
  <c r="T3507"/>
  <c r="O3507"/>
  <c r="U3507"/>
  <c r="V3507"/>
  <c r="AD3507"/>
  <c r="R3506"/>
  <c r="AB3506"/>
  <c r="AC3506"/>
  <c r="Z3506"/>
  <c r="AA3506"/>
  <c r="Y3506"/>
  <c r="X3506"/>
  <c r="S3506"/>
  <c r="M3506"/>
  <c r="T3506"/>
  <c r="O3506"/>
  <c r="U3506"/>
  <c r="V3506"/>
  <c r="AD3506"/>
  <c r="R3505"/>
  <c r="AB3505"/>
  <c r="AC3505"/>
  <c r="Z3505"/>
  <c r="AA3505"/>
  <c r="Y3505"/>
  <c r="X3505"/>
  <c r="S3505"/>
  <c r="M3505"/>
  <c r="T3505"/>
  <c r="O3505"/>
  <c r="U3505"/>
  <c r="V3505"/>
  <c r="AD3505"/>
  <c r="R3504"/>
  <c r="AB3504"/>
  <c r="AC3504"/>
  <c r="Z3504"/>
  <c r="AA3504"/>
  <c r="Y3504"/>
  <c r="X3504"/>
  <c r="S3504"/>
  <c r="M3504"/>
  <c r="T3504"/>
  <c r="O3504"/>
  <c r="U3504"/>
  <c r="V3504"/>
  <c r="AD3504"/>
  <c r="R3503"/>
  <c r="AB3503"/>
  <c r="AC3503"/>
  <c r="Z3503"/>
  <c r="AA3503"/>
  <c r="Y3503"/>
  <c r="X3503"/>
  <c r="S3503"/>
  <c r="M3503"/>
  <c r="T3503"/>
  <c r="O3503"/>
  <c r="U3503"/>
  <c r="V3503"/>
  <c r="AD3503"/>
  <c r="R3502"/>
  <c r="AB3502"/>
  <c r="AC3502"/>
  <c r="Z3502"/>
  <c r="AA3502"/>
  <c r="Y3502"/>
  <c r="X3502"/>
  <c r="S3502"/>
  <c r="M3502"/>
  <c r="T3502"/>
  <c r="O3502"/>
  <c r="U3502"/>
  <c r="V3502"/>
  <c r="AD3502"/>
  <c r="R3501"/>
  <c r="AB3501"/>
  <c r="AC3501"/>
  <c r="Z3501"/>
  <c r="AA3501"/>
  <c r="Y3501"/>
  <c r="X3501"/>
  <c r="S3501"/>
  <c r="M3501"/>
  <c r="T3501"/>
  <c r="O3501"/>
  <c r="U3501"/>
  <c r="V3501"/>
  <c r="AD3501"/>
  <c r="R3500"/>
  <c r="AB3500"/>
  <c r="AC3500"/>
  <c r="Z3500"/>
  <c r="AA3500"/>
  <c r="Y3500"/>
  <c r="X3500"/>
  <c r="S3500"/>
  <c r="M3500"/>
  <c r="T3500"/>
  <c r="O3500"/>
  <c r="U3500"/>
  <c r="V3500"/>
  <c r="AD3500"/>
  <c r="R3499"/>
  <c r="AB3499"/>
  <c r="AC3499"/>
  <c r="Z3499"/>
  <c r="AA3499"/>
  <c r="Y3499"/>
  <c r="X3499"/>
  <c r="S3499"/>
  <c r="M3499"/>
  <c r="T3499"/>
  <c r="O3499"/>
  <c r="U3499"/>
  <c r="V3499"/>
  <c r="AD3499"/>
  <c r="R3498"/>
  <c r="AB3498"/>
  <c r="AC3498"/>
  <c r="Z3498"/>
  <c r="AA3498"/>
  <c r="Y3498"/>
  <c r="X3498"/>
  <c r="S3498"/>
  <c r="M3498"/>
  <c r="T3498"/>
  <c r="O3498"/>
  <c r="U3498"/>
  <c r="V3498"/>
  <c r="AD3498"/>
  <c r="R3497"/>
  <c r="AB3497"/>
  <c r="AC3497"/>
  <c r="Z3497"/>
  <c r="AA3497"/>
  <c r="Y3497"/>
  <c r="X3497"/>
  <c r="S3497"/>
  <c r="M3497"/>
  <c r="T3497"/>
  <c r="O3497"/>
  <c r="U3497"/>
  <c r="V3497"/>
  <c r="AD3497"/>
  <c r="R3496"/>
  <c r="AB3496"/>
  <c r="AC3496"/>
  <c r="Z3496"/>
  <c r="AA3496"/>
  <c r="Y3496"/>
  <c r="X3496"/>
  <c r="S3496"/>
  <c r="M3496"/>
  <c r="T3496"/>
  <c r="O3496"/>
  <c r="U3496"/>
  <c r="V3496"/>
  <c r="AD3496"/>
  <c r="R3495"/>
  <c r="AB3495"/>
  <c r="AC3495"/>
  <c r="Z3495"/>
  <c r="AA3495"/>
  <c r="Y3495"/>
  <c r="X3495"/>
  <c r="S3495"/>
  <c r="M3495"/>
  <c r="T3495"/>
  <c r="O3495"/>
  <c r="U3495"/>
  <c r="V3495"/>
  <c r="AD3495"/>
  <c r="R3494"/>
  <c r="AB3494"/>
  <c r="AC3494"/>
  <c r="Z3494"/>
  <c r="AA3494"/>
  <c r="Y3494"/>
  <c r="X3494"/>
  <c r="S3494"/>
  <c r="M3494"/>
  <c r="T3494"/>
  <c r="O3494"/>
  <c r="U3494"/>
  <c r="V3494"/>
  <c r="AD3494"/>
  <c r="R3493"/>
  <c r="AB3493"/>
  <c r="AC3493"/>
  <c r="Z3493"/>
  <c r="AA3493"/>
  <c r="Y3493"/>
  <c r="X3493"/>
  <c r="S3493"/>
  <c r="M3493"/>
  <c r="T3493"/>
  <c r="O3493"/>
  <c r="U3493"/>
  <c r="V3493"/>
  <c r="AD3493"/>
  <c r="R3492"/>
  <c r="AB3492"/>
  <c r="AC3492"/>
  <c r="Z3492"/>
  <c r="AA3492"/>
  <c r="Y3492"/>
  <c r="X3492"/>
  <c r="S3492"/>
  <c r="M3492"/>
  <c r="T3492"/>
  <c r="O3492"/>
  <c r="U3492"/>
  <c r="V3492"/>
  <c r="AD3492"/>
  <c r="R3491"/>
  <c r="AB3491"/>
  <c r="AC3491"/>
  <c r="Z3491"/>
  <c r="AA3491"/>
  <c r="Y3491"/>
  <c r="X3491"/>
  <c r="S3491"/>
  <c r="M3491"/>
  <c r="T3491"/>
  <c r="O3491"/>
  <c r="U3491"/>
  <c r="V3491"/>
  <c r="AD3491"/>
  <c r="R3490"/>
  <c r="AB3490"/>
  <c r="AC3490"/>
  <c r="Z3490"/>
  <c r="AA3490"/>
  <c r="Y3490"/>
  <c r="X3490"/>
  <c r="S3490"/>
  <c r="M3490"/>
  <c r="T3490"/>
  <c r="O3490"/>
  <c r="U3490"/>
  <c r="V3490"/>
  <c r="AD3490"/>
  <c r="R3489"/>
  <c r="AB3489"/>
  <c r="AC3489"/>
  <c r="Z3489"/>
  <c r="AA3489"/>
  <c r="Y3489"/>
  <c r="X3489"/>
  <c r="S3489"/>
  <c r="M3489"/>
  <c r="T3489"/>
  <c r="O3489"/>
  <c r="U3489"/>
  <c r="V3489"/>
  <c r="AD3489"/>
  <c r="R3488"/>
  <c r="AB3488"/>
  <c r="AC3488"/>
  <c r="Z3488"/>
  <c r="AA3488"/>
  <c r="Y3488"/>
  <c r="X3488"/>
  <c r="S3488"/>
  <c r="M3488"/>
  <c r="T3488"/>
  <c r="O3488"/>
  <c r="U3488"/>
  <c r="V3488"/>
  <c r="AD3488"/>
  <c r="R3487"/>
  <c r="AB3487"/>
  <c r="AC3487"/>
  <c r="Z3487"/>
  <c r="AA3487"/>
  <c r="Y3487"/>
  <c r="X3487"/>
  <c r="S3487"/>
  <c r="M3487"/>
  <c r="T3487"/>
  <c r="O3487"/>
  <c r="U3487"/>
  <c r="V3487"/>
  <c r="AD3487"/>
  <c r="R3486"/>
  <c r="AB3486"/>
  <c r="AC3486"/>
  <c r="Z3486"/>
  <c r="AA3486"/>
  <c r="Y3486"/>
  <c r="X3486"/>
  <c r="S3486"/>
  <c r="M3486"/>
  <c r="T3486"/>
  <c r="O3486"/>
  <c r="U3486"/>
  <c r="V3486"/>
  <c r="AD3486"/>
  <c r="R3485"/>
  <c r="AB3485"/>
  <c r="AC3485"/>
  <c r="Z3485"/>
  <c r="AA3485"/>
  <c r="Y3485"/>
  <c r="X3485"/>
  <c r="S3485"/>
  <c r="M3485"/>
  <c r="T3485"/>
  <c r="O3485"/>
  <c r="U3485"/>
  <c r="V3485"/>
  <c r="AD3485"/>
  <c r="R3484"/>
  <c r="AB3484"/>
  <c r="AC3484"/>
  <c r="Z3484"/>
  <c r="AA3484"/>
  <c r="Y3484"/>
  <c r="X3484"/>
  <c r="S3484"/>
  <c r="M3484"/>
  <c r="T3484"/>
  <c r="O3484"/>
  <c r="U3484"/>
  <c r="V3484"/>
  <c r="AD3484"/>
  <c r="R3483"/>
  <c r="AB3483"/>
  <c r="AC3483"/>
  <c r="Z3483"/>
  <c r="AA3483"/>
  <c r="Y3483"/>
  <c r="X3483"/>
  <c r="S3483"/>
  <c r="M3483"/>
  <c r="T3483"/>
  <c r="O3483"/>
  <c r="U3483"/>
  <c r="V3483"/>
  <c r="AD3483"/>
  <c r="R3482"/>
  <c r="AB3482"/>
  <c r="AC3482"/>
  <c r="Z3482"/>
  <c r="AA3482"/>
  <c r="Y3482"/>
  <c r="X3482"/>
  <c r="S3482"/>
  <c r="M3482"/>
  <c r="T3482"/>
  <c r="O3482"/>
  <c r="U3482"/>
  <c r="V3482"/>
  <c r="AD3482"/>
  <c r="R3481"/>
  <c r="AB3481"/>
  <c r="AC3481"/>
  <c r="Z3481"/>
  <c r="AA3481"/>
  <c r="Y3481"/>
  <c r="X3481"/>
  <c r="S3481"/>
  <c r="M3481"/>
  <c r="T3481"/>
  <c r="O3481"/>
  <c r="U3481"/>
  <c r="V3481"/>
  <c r="AD3481"/>
  <c r="R3480"/>
  <c r="AB3480"/>
  <c r="AC3480"/>
  <c r="Z3480"/>
  <c r="AA3480"/>
  <c r="Y3480"/>
  <c r="X3480"/>
  <c r="S3480"/>
  <c r="M3480"/>
  <c r="T3480"/>
  <c r="O3480"/>
  <c r="U3480"/>
  <c r="V3480"/>
  <c r="AD3480"/>
  <c r="R3479"/>
  <c r="AB3479"/>
  <c r="AC3479"/>
  <c r="Z3479"/>
  <c r="AA3479"/>
  <c r="Y3479"/>
  <c r="X3479"/>
  <c r="S3479"/>
  <c r="M3479"/>
  <c r="T3479"/>
  <c r="O3479"/>
  <c r="U3479"/>
  <c r="V3479"/>
  <c r="AD3479"/>
  <c r="R3478"/>
  <c r="AB3478"/>
  <c r="AC3478"/>
  <c r="Z3478"/>
  <c r="AA3478"/>
  <c r="Y3478"/>
  <c r="X3478"/>
  <c r="S3478"/>
  <c r="M3478"/>
  <c r="T3478"/>
  <c r="O3478"/>
  <c r="U3478"/>
  <c r="V3478"/>
  <c r="AD3478"/>
  <c r="R3477"/>
  <c r="AB3477"/>
  <c r="AC3477"/>
  <c r="Z3477"/>
  <c r="AA3477"/>
  <c r="Y3477"/>
  <c r="X3477"/>
  <c r="S3477"/>
  <c r="M3477"/>
  <c r="T3477"/>
  <c r="O3477"/>
  <c r="U3477"/>
  <c r="V3477"/>
  <c r="AD3477"/>
  <c r="R3476"/>
  <c r="AB3476"/>
  <c r="AC3476"/>
  <c r="Z3476"/>
  <c r="AA3476"/>
  <c r="Y3476"/>
  <c r="X3476"/>
  <c r="S3476"/>
  <c r="M3476"/>
  <c r="T3476"/>
  <c r="O3476"/>
  <c r="U3476"/>
  <c r="V3476"/>
  <c r="AD3476"/>
  <c r="R3475"/>
  <c r="AB3475"/>
  <c r="AC3475"/>
  <c r="Z3475"/>
  <c r="AA3475"/>
  <c r="Y3475"/>
  <c r="X3475"/>
  <c r="S3475"/>
  <c r="M3475"/>
  <c r="T3475"/>
  <c r="O3475"/>
  <c r="U3475"/>
  <c r="V3475"/>
  <c r="AD3475"/>
  <c r="R3474"/>
  <c r="AB3474"/>
  <c r="AC3474"/>
  <c r="Z3474"/>
  <c r="AA3474"/>
  <c r="Y3474"/>
  <c r="X3474"/>
  <c r="S3474"/>
  <c r="M3474"/>
  <c r="T3474"/>
  <c r="O3474"/>
  <c r="U3474"/>
  <c r="V3474"/>
  <c r="AD3474"/>
  <c r="R3473"/>
  <c r="AB3473"/>
  <c r="AC3473"/>
  <c r="Z3473"/>
  <c r="AA3473"/>
  <c r="Y3473"/>
  <c r="X3473"/>
  <c r="S3473"/>
  <c r="M3473"/>
  <c r="T3473"/>
  <c r="O3473"/>
  <c r="U3473"/>
  <c r="V3473"/>
  <c r="AD3473"/>
  <c r="R3472"/>
  <c r="AB3472"/>
  <c r="AC3472"/>
  <c r="Z3472"/>
  <c r="AA3472"/>
  <c r="Y3472"/>
  <c r="X3472"/>
  <c r="S3472"/>
  <c r="M3472"/>
  <c r="T3472"/>
  <c r="O3472"/>
  <c r="U3472"/>
  <c r="V3472"/>
  <c r="AD3472"/>
  <c r="R3471"/>
  <c r="AB3471"/>
  <c r="AC3471"/>
  <c r="Z3471"/>
  <c r="AA3471"/>
  <c r="Y3471"/>
  <c r="X3471"/>
  <c r="S3471"/>
  <c r="M3471"/>
  <c r="T3471"/>
  <c r="O3471"/>
  <c r="U3471"/>
  <c r="V3471"/>
  <c r="AD3471"/>
  <c r="R3470"/>
  <c r="AB3470"/>
  <c r="AC3470"/>
  <c r="Z3470"/>
  <c r="AA3470"/>
  <c r="Y3470"/>
  <c r="X3470"/>
  <c r="S3470"/>
  <c r="M3470"/>
  <c r="T3470"/>
  <c r="O3470"/>
  <c r="U3470"/>
  <c r="V3470"/>
  <c r="AD3470"/>
  <c r="R3469"/>
  <c r="AB3469"/>
  <c r="AC3469"/>
  <c r="Z3469"/>
  <c r="AA3469"/>
  <c r="Y3469"/>
  <c r="X3469"/>
  <c r="S3469"/>
  <c r="M3469"/>
  <c r="T3469"/>
  <c r="O3469"/>
  <c r="U3469"/>
  <c r="V3469"/>
  <c r="AD3469"/>
  <c r="R3468"/>
  <c r="AB3468"/>
  <c r="AC3468"/>
  <c r="Z3468"/>
  <c r="AA3468"/>
  <c r="Y3468"/>
  <c r="X3468"/>
  <c r="S3468"/>
  <c r="M3468"/>
  <c r="T3468"/>
  <c r="O3468"/>
  <c r="U3468"/>
  <c r="V3468"/>
  <c r="AD3468"/>
  <c r="R3467"/>
  <c r="AB3467"/>
  <c r="AC3467"/>
  <c r="Z3467"/>
  <c r="AA3467"/>
  <c r="Y3467"/>
  <c r="X3467"/>
  <c r="S3467"/>
  <c r="M3467"/>
  <c r="T3467"/>
  <c r="O3467"/>
  <c r="U3467"/>
  <c r="V3467"/>
  <c r="AD3467"/>
  <c r="R3466"/>
  <c r="AB3466"/>
  <c r="AC3466"/>
  <c r="Z3466"/>
  <c r="AA3466"/>
  <c r="Y3466"/>
  <c r="X3466"/>
  <c r="S3466"/>
  <c r="M3466"/>
  <c r="T3466"/>
  <c r="O3466"/>
  <c r="U3466"/>
  <c r="V3466"/>
  <c r="AD3466"/>
  <c r="R3465"/>
  <c r="AB3465"/>
  <c r="AC3465"/>
  <c r="Z3465"/>
  <c r="AA3465"/>
  <c r="Y3465"/>
  <c r="X3465"/>
  <c r="S3465"/>
  <c r="M3465"/>
  <c r="T3465"/>
  <c r="O3465"/>
  <c r="U3465"/>
  <c r="V3465"/>
  <c r="AD3465"/>
  <c r="R3464"/>
  <c r="AB3464"/>
  <c r="AC3464"/>
  <c r="Z3464"/>
  <c r="AA3464"/>
  <c r="Y3464"/>
  <c r="X3464"/>
  <c r="S3464"/>
  <c r="M3464"/>
  <c r="T3464"/>
  <c r="O3464"/>
  <c r="U3464"/>
  <c r="V3464"/>
  <c r="AD3464"/>
  <c r="R3463"/>
  <c r="AB3463"/>
  <c r="AC3463"/>
  <c r="Z3463"/>
  <c r="AA3463"/>
  <c r="Y3463"/>
  <c r="X3463"/>
  <c r="S3463"/>
  <c r="M3463"/>
  <c r="T3463"/>
  <c r="O3463"/>
  <c r="U3463"/>
  <c r="V3463"/>
  <c r="AD3463"/>
  <c r="R3462"/>
  <c r="AB3462"/>
  <c r="AC3462"/>
  <c r="Z3462"/>
  <c r="AA3462"/>
  <c r="Y3462"/>
  <c r="X3462"/>
  <c r="S3462"/>
  <c r="M3462"/>
  <c r="T3462"/>
  <c r="O3462"/>
  <c r="U3462"/>
  <c r="V3462"/>
  <c r="AD3462"/>
  <c r="R3461"/>
  <c r="AB3461"/>
  <c r="AC3461"/>
  <c r="Z3461"/>
  <c r="AA3461"/>
  <c r="Y3461"/>
  <c r="X3461"/>
  <c r="S3461"/>
  <c r="M3461"/>
  <c r="T3461"/>
  <c r="O3461"/>
  <c r="U3461"/>
  <c r="V3461"/>
  <c r="AD3461"/>
  <c r="R3460"/>
  <c r="AB3460"/>
  <c r="AC3460"/>
  <c r="Z3460"/>
  <c r="AA3460"/>
  <c r="Y3460"/>
  <c r="X3460"/>
  <c r="S3460"/>
  <c r="M3460"/>
  <c r="T3460"/>
  <c r="O3460"/>
  <c r="U3460"/>
  <c r="V3460"/>
  <c r="AD3460"/>
  <c r="R3459"/>
  <c r="AB3459"/>
  <c r="AC3459"/>
  <c r="Z3459"/>
  <c r="AA3459"/>
  <c r="Y3459"/>
  <c r="X3459"/>
  <c r="S3459"/>
  <c r="M3459"/>
  <c r="T3459"/>
  <c r="O3459"/>
  <c r="U3459"/>
  <c r="V3459"/>
  <c r="AD3459"/>
  <c r="R3458"/>
  <c r="AB3458"/>
  <c r="AC3458"/>
  <c r="Z3458"/>
  <c r="AA3458"/>
  <c r="Y3458"/>
  <c r="X3458"/>
  <c r="S3458"/>
  <c r="M3458"/>
  <c r="T3458"/>
  <c r="O3458"/>
  <c r="U3458"/>
  <c r="V3458"/>
  <c r="AD3458"/>
  <c r="R3457"/>
  <c r="AB3457"/>
  <c r="AC3457"/>
  <c r="Z3457"/>
  <c r="AA3457"/>
  <c r="Y3457"/>
  <c r="X3457"/>
  <c r="S3457"/>
  <c r="M3457"/>
  <c r="T3457"/>
  <c r="O3457"/>
  <c r="U3457"/>
  <c r="V3457"/>
  <c r="AD3457"/>
  <c r="R3456"/>
  <c r="AB3456"/>
  <c r="AC3456"/>
  <c r="Z3456"/>
  <c r="AA3456"/>
  <c r="Y3456"/>
  <c r="X3456"/>
  <c r="S3456"/>
  <c r="M3456"/>
  <c r="T3456"/>
  <c r="O3456"/>
  <c r="U3456"/>
  <c r="V3456"/>
  <c r="AD3456"/>
  <c r="R3455"/>
  <c r="AB3455"/>
  <c r="AC3455"/>
  <c r="Z3455"/>
  <c r="AA3455"/>
  <c r="Y3455"/>
  <c r="X3455"/>
  <c r="S3455"/>
  <c r="M3455"/>
  <c r="T3455"/>
  <c r="O3455"/>
  <c r="U3455"/>
  <c r="V3455"/>
  <c r="AD3455"/>
  <c r="R3454"/>
  <c r="AB3454"/>
  <c r="AC3454"/>
  <c r="Z3454"/>
  <c r="AA3454"/>
  <c r="Y3454"/>
  <c r="X3454"/>
  <c r="S3454"/>
  <c r="M3454"/>
  <c r="T3454"/>
  <c r="O3454"/>
  <c r="U3454"/>
  <c r="V3454"/>
  <c r="AD3454"/>
  <c r="R3453"/>
  <c r="AB3453"/>
  <c r="AC3453"/>
  <c r="Z3453"/>
  <c r="AA3453"/>
  <c r="Y3453"/>
  <c r="X3453"/>
  <c r="S3453"/>
  <c r="M3453"/>
  <c r="T3453"/>
  <c r="O3453"/>
  <c r="U3453"/>
  <c r="V3453"/>
  <c r="AD3453"/>
  <c r="R3452"/>
  <c r="AB3452"/>
  <c r="AC3452"/>
  <c r="Z3452"/>
  <c r="AA3452"/>
  <c r="Y3452"/>
  <c r="X3452"/>
  <c r="S3452"/>
  <c r="M3452"/>
  <c r="T3452"/>
  <c r="O3452"/>
  <c r="U3452"/>
  <c r="V3452"/>
  <c r="AD3452"/>
  <c r="R3451"/>
  <c r="AB3451"/>
  <c r="AC3451"/>
  <c r="Z3451"/>
  <c r="AA3451"/>
  <c r="Y3451"/>
  <c r="X3451"/>
  <c r="S3451"/>
  <c r="M3451"/>
  <c r="T3451"/>
  <c r="O3451"/>
  <c r="U3451"/>
  <c r="V3451"/>
  <c r="AD3451"/>
  <c r="R3450"/>
  <c r="AB3450"/>
  <c r="AC3450"/>
  <c r="Z3450"/>
  <c r="AA3450"/>
  <c r="Y3450"/>
  <c r="X3450"/>
  <c r="S3450"/>
  <c r="M3450"/>
  <c r="T3450"/>
  <c r="O3450"/>
  <c r="U3450"/>
  <c r="V3450"/>
  <c r="AD3450"/>
  <c r="R3449"/>
  <c r="AB3449"/>
  <c r="AC3449"/>
  <c r="Z3449"/>
  <c r="AA3449"/>
  <c r="Y3449"/>
  <c r="X3449"/>
  <c r="S3449"/>
  <c r="M3449"/>
  <c r="T3449"/>
  <c r="O3449"/>
  <c r="U3449"/>
  <c r="V3449"/>
  <c r="AD3449"/>
  <c r="R3448"/>
  <c r="AB3448"/>
  <c r="AC3448"/>
  <c r="Z3448"/>
  <c r="AA3448"/>
  <c r="Y3448"/>
  <c r="X3448"/>
  <c r="S3448"/>
  <c r="M3448"/>
  <c r="T3448"/>
  <c r="O3448"/>
  <c r="U3448"/>
  <c r="V3448"/>
  <c r="AD3448"/>
  <c r="R3447"/>
  <c r="AB3447"/>
  <c r="AC3447"/>
  <c r="Z3447"/>
  <c r="AA3447"/>
  <c r="Y3447"/>
  <c r="X3447"/>
  <c r="S3447"/>
  <c r="M3447"/>
  <c r="T3447"/>
  <c r="O3447"/>
  <c r="U3447"/>
  <c r="V3447"/>
  <c r="AD3447"/>
  <c r="R3446"/>
  <c r="AB3446"/>
  <c r="AC3446"/>
  <c r="Z3446"/>
  <c r="AA3446"/>
  <c r="Y3446"/>
  <c r="X3446"/>
  <c r="S3446"/>
  <c r="M3446"/>
  <c r="T3446"/>
  <c r="O3446"/>
  <c r="U3446"/>
  <c r="V3446"/>
  <c r="AD3446"/>
  <c r="R3445"/>
  <c r="AB3445"/>
  <c r="AC3445"/>
  <c r="Z3445"/>
  <c r="AA3445"/>
  <c r="Y3445"/>
  <c r="X3445"/>
  <c r="S3445"/>
  <c r="M3445"/>
  <c r="T3445"/>
  <c r="O3445"/>
  <c r="U3445"/>
  <c r="V3445"/>
  <c r="AD3445"/>
  <c r="R3444"/>
  <c r="AB3444"/>
  <c r="AC3444"/>
  <c r="Z3444"/>
  <c r="AA3444"/>
  <c r="Y3444"/>
  <c r="X3444"/>
  <c r="S3444"/>
  <c r="M3444"/>
  <c r="T3444"/>
  <c r="O3444"/>
  <c r="U3444"/>
  <c r="V3444"/>
  <c r="AD3444"/>
  <c r="R3443"/>
  <c r="AB3443"/>
  <c r="AC3443"/>
  <c r="Z3443"/>
  <c r="AA3443"/>
  <c r="Y3443"/>
  <c r="X3443"/>
  <c r="S3443"/>
  <c r="M3443"/>
  <c r="T3443"/>
  <c r="O3443"/>
  <c r="U3443"/>
  <c r="V3443"/>
  <c r="AD3443"/>
  <c r="R3442"/>
  <c r="AB3442"/>
  <c r="AC3442"/>
  <c r="Z3442"/>
  <c r="AA3442"/>
  <c r="Y3442"/>
  <c r="X3442"/>
  <c r="S3442"/>
  <c r="M3442"/>
  <c r="T3442"/>
  <c r="O3442"/>
  <c r="U3442"/>
  <c r="V3442"/>
  <c r="AD3442"/>
  <c r="R3441"/>
  <c r="AB3441"/>
  <c r="AC3441"/>
  <c r="Z3441"/>
  <c r="AA3441"/>
  <c r="Y3441"/>
  <c r="X3441"/>
  <c r="S3441"/>
  <c r="M3441"/>
  <c r="T3441"/>
  <c r="O3441"/>
  <c r="U3441"/>
  <c r="V3441"/>
  <c r="AD3441"/>
  <c r="R3440"/>
  <c r="AB3440"/>
  <c r="AC3440"/>
  <c r="Z3440"/>
  <c r="AA3440"/>
  <c r="Y3440"/>
  <c r="X3440"/>
  <c r="S3440"/>
  <c r="M3440"/>
  <c r="T3440"/>
  <c r="O3440"/>
  <c r="U3440"/>
  <c r="V3440"/>
  <c r="AD3440"/>
  <c r="R3439"/>
  <c r="AB3439"/>
  <c r="AC3439"/>
  <c r="Z3439"/>
  <c r="AA3439"/>
  <c r="Y3439"/>
  <c r="X3439"/>
  <c r="S3439"/>
  <c r="M3439"/>
  <c r="T3439"/>
  <c r="O3439"/>
  <c r="U3439"/>
  <c r="V3439"/>
  <c r="AD3439"/>
  <c r="R3438"/>
  <c r="AB3438"/>
  <c r="AC3438"/>
  <c r="Z3438"/>
  <c r="AA3438"/>
  <c r="Y3438"/>
  <c r="X3438"/>
  <c r="S3438"/>
  <c r="M3438"/>
  <c r="T3438"/>
  <c r="O3438"/>
  <c r="U3438"/>
  <c r="V3438"/>
  <c r="AD3438"/>
  <c r="R3437"/>
  <c r="AB3437"/>
  <c r="AC3437"/>
  <c r="Z3437"/>
  <c r="AA3437"/>
  <c r="Y3437"/>
  <c r="X3437"/>
  <c r="S3437"/>
  <c r="M3437"/>
  <c r="T3437"/>
  <c r="O3437"/>
  <c r="U3437"/>
  <c r="V3437"/>
  <c r="AD3437"/>
  <c r="R3436"/>
  <c r="AB3436"/>
  <c r="AC3436"/>
  <c r="Z3436"/>
  <c r="AA3436"/>
  <c r="Y3436"/>
  <c r="X3436"/>
  <c r="S3436"/>
  <c r="M3436"/>
  <c r="T3436"/>
  <c r="O3436"/>
  <c r="U3436"/>
  <c r="V3436"/>
  <c r="AD3436"/>
  <c r="R3435"/>
  <c r="AB3435"/>
  <c r="AC3435"/>
  <c r="Z3435"/>
  <c r="AA3435"/>
  <c r="Y3435"/>
  <c r="X3435"/>
  <c r="S3435"/>
  <c r="M3435"/>
  <c r="T3435"/>
  <c r="O3435"/>
  <c r="U3435"/>
  <c r="V3435"/>
  <c r="AD3435"/>
  <c r="R3434"/>
  <c r="AB3434"/>
  <c r="AC3434"/>
  <c r="Z3434"/>
  <c r="AA3434"/>
  <c r="Y3434"/>
  <c r="X3434"/>
  <c r="S3434"/>
  <c r="M3434"/>
  <c r="T3434"/>
  <c r="O3434"/>
  <c r="U3434"/>
  <c r="V3434"/>
  <c r="AD3434"/>
  <c r="R3433"/>
  <c r="AB3433"/>
  <c r="AC3433"/>
  <c r="Z3433"/>
  <c r="AA3433"/>
  <c r="Y3433"/>
  <c r="X3433"/>
  <c r="S3433"/>
  <c r="M3433"/>
  <c r="T3433"/>
  <c r="O3433"/>
  <c r="U3433"/>
  <c r="V3433"/>
  <c r="AD3433"/>
  <c r="R3432"/>
  <c r="AB3432"/>
  <c r="AC3432"/>
  <c r="Z3432"/>
  <c r="AA3432"/>
  <c r="Y3432"/>
  <c r="X3432"/>
  <c r="S3432"/>
  <c r="M3432"/>
  <c r="T3432"/>
  <c r="O3432"/>
  <c r="U3432"/>
  <c r="V3432"/>
  <c r="AD3432"/>
  <c r="R3431"/>
  <c r="AB3431"/>
  <c r="AC3431"/>
  <c r="Z3431"/>
  <c r="AA3431"/>
  <c r="Y3431"/>
  <c r="X3431"/>
  <c r="S3431"/>
  <c r="M3431"/>
  <c r="T3431"/>
  <c r="O3431"/>
  <c r="U3431"/>
  <c r="V3431"/>
  <c r="AD3431"/>
  <c r="R3430"/>
  <c r="AB3430"/>
  <c r="AC3430"/>
  <c r="Z3430"/>
  <c r="AA3430"/>
  <c r="Y3430"/>
  <c r="X3430"/>
  <c r="S3430"/>
  <c r="M3430"/>
  <c r="T3430"/>
  <c r="O3430"/>
  <c r="U3430"/>
  <c r="V3430"/>
  <c r="AD3430"/>
  <c r="R3429"/>
  <c r="AB3429"/>
  <c r="AC3429"/>
  <c r="Z3429"/>
  <c r="AA3429"/>
  <c r="Y3429"/>
  <c r="X3429"/>
  <c r="S3429"/>
  <c r="M3429"/>
  <c r="T3429"/>
  <c r="O3429"/>
  <c r="U3429"/>
  <c r="V3429"/>
  <c r="AD3429"/>
  <c r="R3428"/>
  <c r="AB3428"/>
  <c r="AC3428"/>
  <c r="Z3428"/>
  <c r="AA3428"/>
  <c r="Y3428"/>
  <c r="X3428"/>
  <c r="S3428"/>
  <c r="M3428"/>
  <c r="T3428"/>
  <c r="O3428"/>
  <c r="U3428"/>
  <c r="V3428"/>
  <c r="AD3428"/>
  <c r="R3427"/>
  <c r="AB3427"/>
  <c r="AC3427"/>
  <c r="Z3427"/>
  <c r="AA3427"/>
  <c r="Y3427"/>
  <c r="X3427"/>
  <c r="S3427"/>
  <c r="M3427"/>
  <c r="T3427"/>
  <c r="O3427"/>
  <c r="U3427"/>
  <c r="V3427"/>
  <c r="AD3427"/>
  <c r="R3426"/>
  <c r="AB3426"/>
  <c r="AC3426"/>
  <c r="Z3426"/>
  <c r="AA3426"/>
  <c r="Y3426"/>
  <c r="X3426"/>
  <c r="S3426"/>
  <c r="M3426"/>
  <c r="T3426"/>
  <c r="O3426"/>
  <c r="U3426"/>
  <c r="V3426"/>
  <c r="AD3426"/>
  <c r="R3425"/>
  <c r="AB3425"/>
  <c r="AC3425"/>
  <c r="Z3425"/>
  <c r="AA3425"/>
  <c r="Y3425"/>
  <c r="X3425"/>
  <c r="S3425"/>
  <c r="M3425"/>
  <c r="T3425"/>
  <c r="O3425"/>
  <c r="U3425"/>
  <c r="V3425"/>
  <c r="AD3425"/>
  <c r="R3424"/>
  <c r="AB3424"/>
  <c r="AC3424"/>
  <c r="Z3424"/>
  <c r="AA3424"/>
  <c r="Y3424"/>
  <c r="X3424"/>
  <c r="S3424"/>
  <c r="M3424"/>
  <c r="T3424"/>
  <c r="O3424"/>
  <c r="U3424"/>
  <c r="V3424"/>
  <c r="AD3424"/>
  <c r="R3423"/>
  <c r="AB3423"/>
  <c r="AC3423"/>
  <c r="Z3423"/>
  <c r="AA3423"/>
  <c r="Y3423"/>
  <c r="X3423"/>
  <c r="S3423"/>
  <c r="M3423"/>
  <c r="T3423"/>
  <c r="O3423"/>
  <c r="U3423"/>
  <c r="V3423"/>
  <c r="AD3423"/>
  <c r="R3422"/>
  <c r="AB3422"/>
  <c r="AC3422"/>
  <c r="Z3422"/>
  <c r="AA3422"/>
  <c r="Y3422"/>
  <c r="X3422"/>
  <c r="S3422"/>
  <c r="M3422"/>
  <c r="T3422"/>
  <c r="O3422"/>
  <c r="U3422"/>
  <c r="V3422"/>
  <c r="AD3422"/>
  <c r="R3421"/>
  <c r="AB3421"/>
  <c r="AC3421"/>
  <c r="Z3421"/>
  <c r="AA3421"/>
  <c r="Y3421"/>
  <c r="X3421"/>
  <c r="S3421"/>
  <c r="M3421"/>
  <c r="T3421"/>
  <c r="O3421"/>
  <c r="U3421"/>
  <c r="V3421"/>
  <c r="AD3421"/>
  <c r="R3420"/>
  <c r="AB3420"/>
  <c r="AC3420"/>
  <c r="Z3420"/>
  <c r="AA3420"/>
  <c r="Y3420"/>
  <c r="X3420"/>
  <c r="S3420"/>
  <c r="M3420"/>
  <c r="T3420"/>
  <c r="O3420"/>
  <c r="U3420"/>
  <c r="V3420"/>
  <c r="AD3420"/>
  <c r="R3419"/>
  <c r="AB3419"/>
  <c r="AC3419"/>
  <c r="Z3419"/>
  <c r="AA3419"/>
  <c r="Y3419"/>
  <c r="X3419"/>
  <c r="S3419"/>
  <c r="M3419"/>
  <c r="T3419"/>
  <c r="O3419"/>
  <c r="U3419"/>
  <c r="V3419"/>
  <c r="AD3419"/>
  <c r="R3418"/>
  <c r="AB3418"/>
  <c r="AC3418"/>
  <c r="Z3418"/>
  <c r="AA3418"/>
  <c r="Y3418"/>
  <c r="X3418"/>
  <c r="S3418"/>
  <c r="M3418"/>
  <c r="T3418"/>
  <c r="O3418"/>
  <c r="U3418"/>
  <c r="V3418"/>
  <c r="AD3418"/>
  <c r="R3417"/>
  <c r="AB3417"/>
  <c r="AC3417"/>
  <c r="Z3417"/>
  <c r="AA3417"/>
  <c r="Y3417"/>
  <c r="X3417"/>
  <c r="S3417"/>
  <c r="M3417"/>
  <c r="T3417"/>
  <c r="O3417"/>
  <c r="U3417"/>
  <c r="V3417"/>
  <c r="AD3417"/>
  <c r="R3416"/>
  <c r="AB3416"/>
  <c r="AC3416"/>
  <c r="Z3416"/>
  <c r="AA3416"/>
  <c r="Y3416"/>
  <c r="X3416"/>
  <c r="S3416"/>
  <c r="M3416"/>
  <c r="T3416"/>
  <c r="O3416"/>
  <c r="U3416"/>
  <c r="V3416"/>
  <c r="AD3416"/>
  <c r="R3415"/>
  <c r="AB3415"/>
  <c r="AC3415"/>
  <c r="Z3415"/>
  <c r="AA3415"/>
  <c r="Y3415"/>
  <c r="X3415"/>
  <c r="S3415"/>
  <c r="M3415"/>
  <c r="T3415"/>
  <c r="O3415"/>
  <c r="U3415"/>
  <c r="V3415"/>
  <c r="AD3415"/>
  <c r="R3414"/>
  <c r="AB3414"/>
  <c r="AC3414"/>
  <c r="Z3414"/>
  <c r="AA3414"/>
  <c r="Y3414"/>
  <c r="X3414"/>
  <c r="S3414"/>
  <c r="M3414"/>
  <c r="T3414"/>
  <c r="O3414"/>
  <c r="U3414"/>
  <c r="V3414"/>
  <c r="AD3414"/>
  <c r="R3413"/>
  <c r="AB3413"/>
  <c r="AC3413"/>
  <c r="Z3413"/>
  <c r="AA3413"/>
  <c r="Y3413"/>
  <c r="X3413"/>
  <c r="S3413"/>
  <c r="M3413"/>
  <c r="T3413"/>
  <c r="O3413"/>
  <c r="U3413"/>
  <c r="V3413"/>
  <c r="AD3413"/>
  <c r="R3412"/>
  <c r="AB3412"/>
  <c r="AC3412"/>
  <c r="Z3412"/>
  <c r="AA3412"/>
  <c r="Y3412"/>
  <c r="X3412"/>
  <c r="S3412"/>
  <c r="M3412"/>
  <c r="T3412"/>
  <c r="O3412"/>
  <c r="U3412"/>
  <c r="V3412"/>
  <c r="AD3412"/>
  <c r="R3411"/>
  <c r="AB3411"/>
  <c r="AC3411"/>
  <c r="Z3411"/>
  <c r="AA3411"/>
  <c r="Y3411"/>
  <c r="X3411"/>
  <c r="S3411"/>
  <c r="M3411"/>
  <c r="T3411"/>
  <c r="O3411"/>
  <c r="U3411"/>
  <c r="V3411"/>
  <c r="AD3411"/>
  <c r="R3410"/>
  <c r="AB3410"/>
  <c r="AC3410"/>
  <c r="Z3410"/>
  <c r="AA3410"/>
  <c r="Y3410"/>
  <c r="X3410"/>
  <c r="S3410"/>
  <c r="M3410"/>
  <c r="T3410"/>
  <c r="O3410"/>
  <c r="U3410"/>
  <c r="V3410"/>
  <c r="AD3410"/>
  <c r="R3409"/>
  <c r="AB3409"/>
  <c r="AC3409"/>
  <c r="Z3409"/>
  <c r="AA3409"/>
  <c r="Y3409"/>
  <c r="X3409"/>
  <c r="S3409"/>
  <c r="M3409"/>
  <c r="T3409"/>
  <c r="O3409"/>
  <c r="U3409"/>
  <c r="V3409"/>
  <c r="AD3409"/>
  <c r="R3408"/>
  <c r="AB3408"/>
  <c r="AC3408"/>
  <c r="Z3408"/>
  <c r="AA3408"/>
  <c r="Y3408"/>
  <c r="X3408"/>
  <c r="S3408"/>
  <c r="M3408"/>
  <c r="T3408"/>
  <c r="O3408"/>
  <c r="U3408"/>
  <c r="V3408"/>
  <c r="AD3408"/>
  <c r="R3407"/>
  <c r="AB3407"/>
  <c r="AC3407"/>
  <c r="Z3407"/>
  <c r="AA3407"/>
  <c r="Y3407"/>
  <c r="X3407"/>
  <c r="S3407"/>
  <c r="M3407"/>
  <c r="T3407"/>
  <c r="O3407"/>
  <c r="U3407"/>
  <c r="V3407"/>
  <c r="AD3407"/>
  <c r="R3406"/>
  <c r="AB3406"/>
  <c r="AC3406"/>
  <c r="Z3406"/>
  <c r="AA3406"/>
  <c r="Y3406"/>
  <c r="X3406"/>
  <c r="S3406"/>
  <c r="M3406"/>
  <c r="T3406"/>
  <c r="O3406"/>
  <c r="U3406"/>
  <c r="V3406"/>
  <c r="AD3406"/>
  <c r="R3405"/>
  <c r="AB3405"/>
  <c r="AC3405"/>
  <c r="Z3405"/>
  <c r="AA3405"/>
  <c r="Y3405"/>
  <c r="X3405"/>
  <c r="S3405"/>
  <c r="M3405"/>
  <c r="T3405"/>
  <c r="O3405"/>
  <c r="U3405"/>
  <c r="V3405"/>
  <c r="AD3405"/>
  <c r="R3404"/>
  <c r="AB3404"/>
  <c r="AC3404"/>
  <c r="Z3404"/>
  <c r="AA3404"/>
  <c r="Y3404"/>
  <c r="X3404"/>
  <c r="S3404"/>
  <c r="M3404"/>
  <c r="T3404"/>
  <c r="O3404"/>
  <c r="U3404"/>
  <c r="V3404"/>
  <c r="AD3404"/>
  <c r="R3403"/>
  <c r="AB3403"/>
  <c r="AC3403"/>
  <c r="Z3403"/>
  <c r="AA3403"/>
  <c r="Y3403"/>
  <c r="X3403"/>
  <c r="S3403"/>
  <c r="M3403"/>
  <c r="T3403"/>
  <c r="O3403"/>
  <c r="U3403"/>
  <c r="V3403"/>
  <c r="AD3403"/>
  <c r="R3402"/>
  <c r="AB3402"/>
  <c r="AC3402"/>
  <c r="Z3402"/>
  <c r="AA3402"/>
  <c r="Y3402"/>
  <c r="X3402"/>
  <c r="S3402"/>
  <c r="M3402"/>
  <c r="T3402"/>
  <c r="O3402"/>
  <c r="U3402"/>
  <c r="V3402"/>
  <c r="AD3402"/>
  <c r="R3401"/>
  <c r="AB3401"/>
  <c r="AC3401"/>
  <c r="Z3401"/>
  <c r="AA3401"/>
  <c r="Y3401"/>
  <c r="X3401"/>
  <c r="S3401"/>
  <c r="M3401"/>
  <c r="T3401"/>
  <c r="O3401"/>
  <c r="U3401"/>
  <c r="V3401"/>
  <c r="AD3401"/>
  <c r="R3400"/>
  <c r="AB3400"/>
  <c r="AC3400"/>
  <c r="Z3400"/>
  <c r="AA3400"/>
  <c r="Y3400"/>
  <c r="X3400"/>
  <c r="S3400"/>
  <c r="M3400"/>
  <c r="T3400"/>
  <c r="O3400"/>
  <c r="U3400"/>
  <c r="V3400"/>
  <c r="AD3400"/>
  <c r="R3399"/>
  <c r="AB3399"/>
  <c r="AC3399"/>
  <c r="Z3399"/>
  <c r="AA3399"/>
  <c r="Y3399"/>
  <c r="X3399"/>
  <c r="S3399"/>
  <c r="M3399"/>
  <c r="T3399"/>
  <c r="O3399"/>
  <c r="U3399"/>
  <c r="V3399"/>
  <c r="AD3399"/>
  <c r="R3398"/>
  <c r="AB3398"/>
  <c r="AC3398"/>
  <c r="Z3398"/>
  <c r="AA3398"/>
  <c r="Y3398"/>
  <c r="X3398"/>
  <c r="S3398"/>
  <c r="M3398"/>
  <c r="T3398"/>
  <c r="O3398"/>
  <c r="U3398"/>
  <c r="V3398"/>
  <c r="AD3398"/>
  <c r="R3397"/>
  <c r="AB3397"/>
  <c r="AC3397"/>
  <c r="Z3397"/>
  <c r="AA3397"/>
  <c r="Y3397"/>
  <c r="X3397"/>
  <c r="S3397"/>
  <c r="M3397"/>
  <c r="T3397"/>
  <c r="O3397"/>
  <c r="U3397"/>
  <c r="V3397"/>
  <c r="AD3397"/>
  <c r="R3396"/>
  <c r="AB3396"/>
  <c r="AC3396"/>
  <c r="Z3396"/>
  <c r="AA3396"/>
  <c r="Y3396"/>
  <c r="X3396"/>
  <c r="S3396"/>
  <c r="M3396"/>
  <c r="T3396"/>
  <c r="O3396"/>
  <c r="U3396"/>
  <c r="V3396"/>
  <c r="AD3396"/>
  <c r="R3395"/>
  <c r="AB3395"/>
  <c r="AC3395"/>
  <c r="Z3395"/>
  <c r="AA3395"/>
  <c r="Y3395"/>
  <c r="X3395"/>
  <c r="S3395"/>
  <c r="M3395"/>
  <c r="T3395"/>
  <c r="O3395"/>
  <c r="U3395"/>
  <c r="V3395"/>
  <c r="AD3395"/>
  <c r="R3394"/>
  <c r="AB3394"/>
  <c r="AC3394"/>
  <c r="Z3394"/>
  <c r="AA3394"/>
  <c r="Y3394"/>
  <c r="X3394"/>
  <c r="S3394"/>
  <c r="M3394"/>
  <c r="T3394"/>
  <c r="O3394"/>
  <c r="U3394"/>
  <c r="V3394"/>
  <c r="AD3394"/>
  <c r="R3393"/>
  <c r="AB3393"/>
  <c r="AC3393"/>
  <c r="Z3393"/>
  <c r="AA3393"/>
  <c r="Y3393"/>
  <c r="X3393"/>
  <c r="S3393"/>
  <c r="M3393"/>
  <c r="T3393"/>
  <c r="O3393"/>
  <c r="U3393"/>
  <c r="V3393"/>
  <c r="AD3393"/>
  <c r="R3392"/>
  <c r="AB3392"/>
  <c r="AC3392"/>
  <c r="Z3392"/>
  <c r="AA3392"/>
  <c r="Y3392"/>
  <c r="X3392"/>
  <c r="S3392"/>
  <c r="M3392"/>
  <c r="T3392"/>
  <c r="O3392"/>
  <c r="U3392"/>
  <c r="V3392"/>
  <c r="AD3392"/>
  <c r="R3391"/>
  <c r="AB3391"/>
  <c r="AC3391"/>
  <c r="Z3391"/>
  <c r="AA3391"/>
  <c r="Y3391"/>
  <c r="X3391"/>
  <c r="S3391"/>
  <c r="M3391"/>
  <c r="T3391"/>
  <c r="O3391"/>
  <c r="U3391"/>
  <c r="V3391"/>
  <c r="AD3391"/>
  <c r="R3390"/>
  <c r="AB3390"/>
  <c r="AC3390"/>
  <c r="Z3390"/>
  <c r="AA3390"/>
  <c r="Y3390"/>
  <c r="X3390"/>
  <c r="S3390"/>
  <c r="M3390"/>
  <c r="T3390"/>
  <c r="O3390"/>
  <c r="U3390"/>
  <c r="V3390"/>
  <c r="AD3390"/>
  <c r="R3389"/>
  <c r="AB3389"/>
  <c r="AC3389"/>
  <c r="Z3389"/>
  <c r="AA3389"/>
  <c r="Y3389"/>
  <c r="X3389"/>
  <c r="S3389"/>
  <c r="M3389"/>
  <c r="T3389"/>
  <c r="O3389"/>
  <c r="U3389"/>
  <c r="V3389"/>
  <c r="AD3389"/>
  <c r="R3388"/>
  <c r="AB3388"/>
  <c r="AC3388"/>
  <c r="Z3388"/>
  <c r="AA3388"/>
  <c r="Y3388"/>
  <c r="X3388"/>
  <c r="S3388"/>
  <c r="M3388"/>
  <c r="T3388"/>
  <c r="O3388"/>
  <c r="U3388"/>
  <c r="V3388"/>
  <c r="AD3388"/>
  <c r="R3387"/>
  <c r="AB3387"/>
  <c r="AC3387"/>
  <c r="Z3387"/>
  <c r="AA3387"/>
  <c r="Y3387"/>
  <c r="X3387"/>
  <c r="S3387"/>
  <c r="M3387"/>
  <c r="T3387"/>
  <c r="O3387"/>
  <c r="U3387"/>
  <c r="V3387"/>
  <c r="AD3387"/>
  <c r="R3386"/>
  <c r="AB3386"/>
  <c r="AC3386"/>
  <c r="Z3386"/>
  <c r="AA3386"/>
  <c r="Y3386"/>
  <c r="X3386"/>
  <c r="S3386"/>
  <c r="M3386"/>
  <c r="T3386"/>
  <c r="O3386"/>
  <c r="U3386"/>
  <c r="V3386"/>
  <c r="AD3386"/>
  <c r="R3385"/>
  <c r="AB3385"/>
  <c r="AC3385"/>
  <c r="Z3385"/>
  <c r="AA3385"/>
  <c r="Y3385"/>
  <c r="X3385"/>
  <c r="S3385"/>
  <c r="M3385"/>
  <c r="T3385"/>
  <c r="O3385"/>
  <c r="U3385"/>
  <c r="V3385"/>
  <c r="AD3385"/>
  <c r="R3384"/>
  <c r="AB3384"/>
  <c r="AC3384"/>
  <c r="Z3384"/>
  <c r="AA3384"/>
  <c r="Y3384"/>
  <c r="X3384"/>
  <c r="S3384"/>
  <c r="M3384"/>
  <c r="T3384"/>
  <c r="O3384"/>
  <c r="U3384"/>
  <c r="V3384"/>
  <c r="AD3384"/>
  <c r="R3383"/>
  <c r="AB3383"/>
  <c r="AC3383"/>
  <c r="Z3383"/>
  <c r="AA3383"/>
  <c r="Y3383"/>
  <c r="X3383"/>
  <c r="S3383"/>
  <c r="M3383"/>
  <c r="T3383"/>
  <c r="O3383"/>
  <c r="U3383"/>
  <c r="V3383"/>
  <c r="AD3383"/>
  <c r="R3382"/>
  <c r="AB3382"/>
  <c r="AC3382"/>
  <c r="Z3382"/>
  <c r="AA3382"/>
  <c r="Y3382"/>
  <c r="X3382"/>
  <c r="S3382"/>
  <c r="M3382"/>
  <c r="T3382"/>
  <c r="O3382"/>
  <c r="U3382"/>
  <c r="V3382"/>
  <c r="AD3382"/>
  <c r="R3381"/>
  <c r="AB3381"/>
  <c r="AC3381"/>
  <c r="Z3381"/>
  <c r="AA3381"/>
  <c r="Y3381"/>
  <c r="X3381"/>
  <c r="S3381"/>
  <c r="M3381"/>
  <c r="T3381"/>
  <c r="O3381"/>
  <c r="U3381"/>
  <c r="V3381"/>
  <c r="AD3381"/>
  <c r="R3380"/>
  <c r="AB3380"/>
  <c r="AC3380"/>
  <c r="Z3380"/>
  <c r="AA3380"/>
  <c r="Y3380"/>
  <c r="X3380"/>
  <c r="S3380"/>
  <c r="M3380"/>
  <c r="T3380"/>
  <c r="O3380"/>
  <c r="U3380"/>
  <c r="V3380"/>
  <c r="AD3380"/>
  <c r="R3379"/>
  <c r="AB3379"/>
  <c r="AC3379"/>
  <c r="Z3379"/>
  <c r="AA3379"/>
  <c r="Y3379"/>
  <c r="X3379"/>
  <c r="S3379"/>
  <c r="M3379"/>
  <c r="T3379"/>
  <c r="O3379"/>
  <c r="U3379"/>
  <c r="V3379"/>
  <c r="AD3379"/>
  <c r="R3378"/>
  <c r="AB3378"/>
  <c r="AC3378"/>
  <c r="Z3378"/>
  <c r="AA3378"/>
  <c r="Y3378"/>
  <c r="X3378"/>
  <c r="S3378"/>
  <c r="M3378"/>
  <c r="T3378"/>
  <c r="O3378"/>
  <c r="U3378"/>
  <c r="V3378"/>
  <c r="AD3378"/>
  <c r="R3377"/>
  <c r="AB3377"/>
  <c r="AC3377"/>
  <c r="Z3377"/>
  <c r="AA3377"/>
  <c r="Y3377"/>
  <c r="X3377"/>
  <c r="S3377"/>
  <c r="M3377"/>
  <c r="T3377"/>
  <c r="O3377"/>
  <c r="U3377"/>
  <c r="V3377"/>
  <c r="AD3377"/>
  <c r="R3376"/>
  <c r="AB3376"/>
  <c r="AC3376"/>
  <c r="Z3376"/>
  <c r="AA3376"/>
  <c r="Y3376"/>
  <c r="X3376"/>
  <c r="S3376"/>
  <c r="M3376"/>
  <c r="T3376"/>
  <c r="O3376"/>
  <c r="U3376"/>
  <c r="V3376"/>
  <c r="AD3376"/>
  <c r="R3375"/>
  <c r="AB3375"/>
  <c r="AC3375"/>
  <c r="Z3375"/>
  <c r="AA3375"/>
  <c r="Y3375"/>
  <c r="X3375"/>
  <c r="S3375"/>
  <c r="M3375"/>
  <c r="T3375"/>
  <c r="O3375"/>
  <c r="U3375"/>
  <c r="V3375"/>
  <c r="AD3375"/>
  <c r="R3374"/>
  <c r="AB3374"/>
  <c r="AC3374"/>
  <c r="Z3374"/>
  <c r="AA3374"/>
  <c r="Y3374"/>
  <c r="X3374"/>
  <c r="S3374"/>
  <c r="M3374"/>
  <c r="T3374"/>
  <c r="O3374"/>
  <c r="U3374"/>
  <c r="V3374"/>
  <c r="AD3374"/>
  <c r="R3373"/>
  <c r="AB3373"/>
  <c r="AC3373"/>
  <c r="Z3373"/>
  <c r="AA3373"/>
  <c r="Y3373"/>
  <c r="X3373"/>
  <c r="S3373"/>
  <c r="M3373"/>
  <c r="T3373"/>
  <c r="O3373"/>
  <c r="U3373"/>
  <c r="V3373"/>
  <c r="AD3373"/>
  <c r="R3372"/>
  <c r="AB3372"/>
  <c r="AC3372"/>
  <c r="Z3372"/>
  <c r="AA3372"/>
  <c r="Y3372"/>
  <c r="X3372"/>
  <c r="S3372"/>
  <c r="M3372"/>
  <c r="T3372"/>
  <c r="O3372"/>
  <c r="U3372"/>
  <c r="V3372"/>
  <c r="AD3372"/>
  <c r="R3371"/>
  <c r="AB3371"/>
  <c r="AC3371"/>
  <c r="Z3371"/>
  <c r="AA3371"/>
  <c r="Y3371"/>
  <c r="X3371"/>
  <c r="S3371"/>
  <c r="M3371"/>
  <c r="T3371"/>
  <c r="O3371"/>
  <c r="U3371"/>
  <c r="V3371"/>
  <c r="AD3371"/>
  <c r="R3370"/>
  <c r="AB3370"/>
  <c r="AC3370"/>
  <c r="Z3370"/>
  <c r="AA3370"/>
  <c r="Y3370"/>
  <c r="X3370"/>
  <c r="S3370"/>
  <c r="M3370"/>
  <c r="T3370"/>
  <c r="O3370"/>
  <c r="U3370"/>
  <c r="V3370"/>
  <c r="AD3370"/>
  <c r="R3369"/>
  <c r="AB3369"/>
  <c r="AC3369"/>
  <c r="Z3369"/>
  <c r="AA3369"/>
  <c r="Y3369"/>
  <c r="X3369"/>
  <c r="S3369"/>
  <c r="M3369"/>
  <c r="T3369"/>
  <c r="O3369"/>
  <c r="U3369"/>
  <c r="V3369"/>
  <c r="AD3369"/>
  <c r="R3368"/>
  <c r="AB3368"/>
  <c r="AC3368"/>
  <c r="Z3368"/>
  <c r="AA3368"/>
  <c r="Y3368"/>
  <c r="X3368"/>
  <c r="S3368"/>
  <c r="M3368"/>
  <c r="T3368"/>
  <c r="O3368"/>
  <c r="U3368"/>
  <c r="V3368"/>
  <c r="AD3368"/>
  <c r="R3367"/>
  <c r="AB3367"/>
  <c r="AC3367"/>
  <c r="Z3367"/>
  <c r="AA3367"/>
  <c r="Y3367"/>
  <c r="X3367"/>
  <c r="S3367"/>
  <c r="M3367"/>
  <c r="T3367"/>
  <c r="O3367"/>
  <c r="U3367"/>
  <c r="V3367"/>
  <c r="AD3367"/>
  <c r="R3366"/>
  <c r="AB3366"/>
  <c r="AC3366"/>
  <c r="Z3366"/>
  <c r="AA3366"/>
  <c r="Y3366"/>
  <c r="X3366"/>
  <c r="S3366"/>
  <c r="M3366"/>
  <c r="T3366"/>
  <c r="O3366"/>
  <c r="U3366"/>
  <c r="V3366"/>
  <c r="AD3366"/>
  <c r="R3365"/>
  <c r="AB3365"/>
  <c r="AC3365"/>
  <c r="Z3365"/>
  <c r="AA3365"/>
  <c r="Y3365"/>
  <c r="X3365"/>
  <c r="S3365"/>
  <c r="M3365"/>
  <c r="T3365"/>
  <c r="O3365"/>
  <c r="U3365"/>
  <c r="V3365"/>
  <c r="AD3365"/>
  <c r="R3364"/>
  <c r="AB3364"/>
  <c r="AC3364"/>
  <c r="Z3364"/>
  <c r="AA3364"/>
  <c r="Y3364"/>
  <c r="X3364"/>
  <c r="S3364"/>
  <c r="M3364"/>
  <c r="T3364"/>
  <c r="O3364"/>
  <c r="U3364"/>
  <c r="V3364"/>
  <c r="AD3364"/>
  <c r="R3363"/>
  <c r="AB3363"/>
  <c r="AC3363"/>
  <c r="Z3363"/>
  <c r="AA3363"/>
  <c r="Y3363"/>
  <c r="X3363"/>
  <c r="S3363"/>
  <c r="M3363"/>
  <c r="T3363"/>
  <c r="O3363"/>
  <c r="U3363"/>
  <c r="V3363"/>
  <c r="AD3363"/>
  <c r="R3362"/>
  <c r="AB3362"/>
  <c r="AC3362"/>
  <c r="Z3362"/>
  <c r="AA3362"/>
  <c r="Y3362"/>
  <c r="X3362"/>
  <c r="S3362"/>
  <c r="M3362"/>
  <c r="T3362"/>
  <c r="O3362"/>
  <c r="U3362"/>
  <c r="V3362"/>
  <c r="AD3362"/>
  <c r="R3361"/>
  <c r="AB3361"/>
  <c r="AC3361"/>
  <c r="Z3361"/>
  <c r="AA3361"/>
  <c r="Y3361"/>
  <c r="X3361"/>
  <c r="S3361"/>
  <c r="M3361"/>
  <c r="T3361"/>
  <c r="O3361"/>
  <c r="U3361"/>
  <c r="V3361"/>
  <c r="AD3361"/>
  <c r="R3360"/>
  <c r="AB3360"/>
  <c r="AC3360"/>
  <c r="Z3360"/>
  <c r="AA3360"/>
  <c r="Y3360"/>
  <c r="X3360"/>
  <c r="S3360"/>
  <c r="M3360"/>
  <c r="T3360"/>
  <c r="O3360"/>
  <c r="U3360"/>
  <c r="V3360"/>
  <c r="AD3360"/>
  <c r="R3359"/>
  <c r="AB3359"/>
  <c r="AC3359"/>
  <c r="Z3359"/>
  <c r="AA3359"/>
  <c r="Y3359"/>
  <c r="X3359"/>
  <c r="S3359"/>
  <c r="M3359"/>
  <c r="T3359"/>
  <c r="O3359"/>
  <c r="U3359"/>
  <c r="V3359"/>
  <c r="AD3359"/>
  <c r="R3358"/>
  <c r="AB3358"/>
  <c r="AC3358"/>
  <c r="Z3358"/>
  <c r="AA3358"/>
  <c r="Y3358"/>
  <c r="X3358"/>
  <c r="S3358"/>
  <c r="M3358"/>
  <c r="T3358"/>
  <c r="O3358"/>
  <c r="U3358"/>
  <c r="V3358"/>
  <c r="AD3358"/>
  <c r="R3357"/>
  <c r="AB3357"/>
  <c r="AC3357"/>
  <c r="Z3357"/>
  <c r="AA3357"/>
  <c r="Y3357"/>
  <c r="X3357"/>
  <c r="S3357"/>
  <c r="M3357"/>
  <c r="T3357"/>
  <c r="O3357"/>
  <c r="U3357"/>
  <c r="V3357"/>
  <c r="AD3357"/>
  <c r="R3356"/>
  <c r="AB3356"/>
  <c r="AC3356"/>
  <c r="Z3356"/>
  <c r="AA3356"/>
  <c r="Y3356"/>
  <c r="X3356"/>
  <c r="S3356"/>
  <c r="M3356"/>
  <c r="T3356"/>
  <c r="O3356"/>
  <c r="U3356"/>
  <c r="V3356"/>
  <c r="AD3356"/>
  <c r="R3355"/>
  <c r="AB3355"/>
  <c r="AC3355"/>
  <c r="Z3355"/>
  <c r="AA3355"/>
  <c r="Y3355"/>
  <c r="X3355"/>
  <c r="S3355"/>
  <c r="M3355"/>
  <c r="T3355"/>
  <c r="O3355"/>
  <c r="U3355"/>
  <c r="V3355"/>
  <c r="AD3355"/>
  <c r="R3354"/>
  <c r="AB3354"/>
  <c r="AC3354"/>
  <c r="Z3354"/>
  <c r="AA3354"/>
  <c r="Y3354"/>
  <c r="X3354"/>
  <c r="S3354"/>
  <c r="M3354"/>
  <c r="T3354"/>
  <c r="O3354"/>
  <c r="U3354"/>
  <c r="V3354"/>
  <c r="AD3354"/>
  <c r="R3353"/>
  <c r="AB3353"/>
  <c r="AC3353"/>
  <c r="Z3353"/>
  <c r="AA3353"/>
  <c r="Y3353"/>
  <c r="X3353"/>
  <c r="S3353"/>
  <c r="M3353"/>
  <c r="T3353"/>
  <c r="O3353"/>
  <c r="U3353"/>
  <c r="V3353"/>
  <c r="AD3353"/>
  <c r="R3352"/>
  <c r="AB3352"/>
  <c r="AC3352"/>
  <c r="Z3352"/>
  <c r="AA3352"/>
  <c r="Y3352"/>
  <c r="X3352"/>
  <c r="S3352"/>
  <c r="M3352"/>
  <c r="T3352"/>
  <c r="O3352"/>
  <c r="U3352"/>
  <c r="V3352"/>
  <c r="AD3352"/>
  <c r="R3351"/>
  <c r="AB3351"/>
  <c r="AC3351"/>
  <c r="Z3351"/>
  <c r="AA3351"/>
  <c r="Y3351"/>
  <c r="X3351"/>
  <c r="S3351"/>
  <c r="M3351"/>
  <c r="T3351"/>
  <c r="O3351"/>
  <c r="U3351"/>
  <c r="V3351"/>
  <c r="AD3351"/>
  <c r="R3350"/>
  <c r="AB3350"/>
  <c r="AC3350"/>
  <c r="Z3350"/>
  <c r="AA3350"/>
  <c r="Y3350"/>
  <c r="X3350"/>
  <c r="S3350"/>
  <c r="M3350"/>
  <c r="T3350"/>
  <c r="O3350"/>
  <c r="U3350"/>
  <c r="V3350"/>
  <c r="AD3350"/>
  <c r="R3349"/>
  <c r="AB3349"/>
  <c r="AC3349"/>
  <c r="Z3349"/>
  <c r="AA3349"/>
  <c r="Y3349"/>
  <c r="X3349"/>
  <c r="S3349"/>
  <c r="M3349"/>
  <c r="T3349"/>
  <c r="O3349"/>
  <c r="U3349"/>
  <c r="V3349"/>
  <c r="AD3349"/>
  <c r="R3348"/>
  <c r="AB3348"/>
  <c r="AC3348"/>
  <c r="Z3348"/>
  <c r="AA3348"/>
  <c r="Y3348"/>
  <c r="X3348"/>
  <c r="S3348"/>
  <c r="M3348"/>
  <c r="T3348"/>
  <c r="O3348"/>
  <c r="U3348"/>
  <c r="V3348"/>
  <c r="AD3348"/>
  <c r="R3347"/>
  <c r="AB3347"/>
  <c r="AC3347"/>
  <c r="Z3347"/>
  <c r="AA3347"/>
  <c r="Y3347"/>
  <c r="X3347"/>
  <c r="S3347"/>
  <c r="M3347"/>
  <c r="T3347"/>
  <c r="O3347"/>
  <c r="U3347"/>
  <c r="V3347"/>
  <c r="AD3347"/>
  <c r="R3346"/>
  <c r="AB3346"/>
  <c r="AC3346"/>
  <c r="Z3346"/>
  <c r="AA3346"/>
  <c r="Y3346"/>
  <c r="X3346"/>
  <c r="S3346"/>
  <c r="M3346"/>
  <c r="T3346"/>
  <c r="O3346"/>
  <c r="U3346"/>
  <c r="V3346"/>
  <c r="AD3346"/>
  <c r="R3345"/>
  <c r="AB3345"/>
  <c r="AC3345"/>
  <c r="Z3345"/>
  <c r="AA3345"/>
  <c r="Y3345"/>
  <c r="X3345"/>
  <c r="S3345"/>
  <c r="M3345"/>
  <c r="T3345"/>
  <c r="O3345"/>
  <c r="U3345"/>
  <c r="V3345"/>
  <c r="AD3345"/>
  <c r="R3344"/>
  <c r="AB3344"/>
  <c r="AC3344"/>
  <c r="Z3344"/>
  <c r="AA3344"/>
  <c r="Y3344"/>
  <c r="X3344"/>
  <c r="S3344"/>
  <c r="M3344"/>
  <c r="T3344"/>
  <c r="O3344"/>
  <c r="U3344"/>
  <c r="V3344"/>
  <c r="AD3344"/>
  <c r="R3343"/>
  <c r="AB3343"/>
  <c r="AC3343"/>
  <c r="Z3343"/>
  <c r="AA3343"/>
  <c r="Y3343"/>
  <c r="X3343"/>
  <c r="S3343"/>
  <c r="M3343"/>
  <c r="T3343"/>
  <c r="O3343"/>
  <c r="U3343"/>
  <c r="V3343"/>
  <c r="AD3343"/>
  <c r="R3342"/>
  <c r="AB3342"/>
  <c r="AC3342"/>
  <c r="Z3342"/>
  <c r="AA3342"/>
  <c r="Y3342"/>
  <c r="X3342"/>
  <c r="S3342"/>
  <c r="M3342"/>
  <c r="T3342"/>
  <c r="O3342"/>
  <c r="U3342"/>
  <c r="V3342"/>
  <c r="AD3342"/>
  <c r="R3341"/>
  <c r="AB3341"/>
  <c r="AC3341"/>
  <c r="Z3341"/>
  <c r="AA3341"/>
  <c r="Y3341"/>
  <c r="X3341"/>
  <c r="S3341"/>
  <c r="M3341"/>
  <c r="T3341"/>
  <c r="O3341"/>
  <c r="U3341"/>
  <c r="V3341"/>
  <c r="AD3341"/>
  <c r="R3340"/>
  <c r="AB3340"/>
  <c r="AC3340"/>
  <c r="Z3340"/>
  <c r="AA3340"/>
  <c r="Y3340"/>
  <c r="X3340"/>
  <c r="S3340"/>
  <c r="M3340"/>
  <c r="T3340"/>
  <c r="O3340"/>
  <c r="U3340"/>
  <c r="V3340"/>
  <c r="AD3340"/>
  <c r="R3339"/>
  <c r="AB3339"/>
  <c r="AC3339"/>
  <c r="Z3339"/>
  <c r="AA3339"/>
  <c r="Y3339"/>
  <c r="X3339"/>
  <c r="S3339"/>
  <c r="M3339"/>
  <c r="T3339"/>
  <c r="O3339"/>
  <c r="U3339"/>
  <c r="V3339"/>
  <c r="AD3339"/>
  <c r="R3338"/>
  <c r="AB3338"/>
  <c r="AC3338"/>
  <c r="Z3338"/>
  <c r="AA3338"/>
  <c r="Y3338"/>
  <c r="X3338"/>
  <c r="S3338"/>
  <c r="M3338"/>
  <c r="T3338"/>
  <c r="O3338"/>
  <c r="U3338"/>
  <c r="V3338"/>
  <c r="AD3338"/>
  <c r="R3337"/>
  <c r="AB3337"/>
  <c r="AC3337"/>
  <c r="Z3337"/>
  <c r="AA3337"/>
  <c r="Y3337"/>
  <c r="X3337"/>
  <c r="S3337"/>
  <c r="M3337"/>
  <c r="T3337"/>
  <c r="O3337"/>
  <c r="U3337"/>
  <c r="V3337"/>
  <c r="AD3337"/>
  <c r="R3336"/>
  <c r="AB3336"/>
  <c r="AC3336"/>
  <c r="Z3336"/>
  <c r="AA3336"/>
  <c r="Y3336"/>
  <c r="X3336"/>
  <c r="S3336"/>
  <c r="M3336"/>
  <c r="T3336"/>
  <c r="O3336"/>
  <c r="U3336"/>
  <c r="V3336"/>
  <c r="AD3336"/>
  <c r="R3335"/>
  <c r="AB3335"/>
  <c r="AC3335"/>
  <c r="Z3335"/>
  <c r="AA3335"/>
  <c r="Y3335"/>
  <c r="X3335"/>
  <c r="S3335"/>
  <c r="M3335"/>
  <c r="T3335"/>
  <c r="O3335"/>
  <c r="U3335"/>
  <c r="V3335"/>
  <c r="AD3335"/>
  <c r="R3334"/>
  <c r="AB3334"/>
  <c r="AC3334"/>
  <c r="Z3334"/>
  <c r="AA3334"/>
  <c r="Y3334"/>
  <c r="X3334"/>
  <c r="S3334"/>
  <c r="M3334"/>
  <c r="T3334"/>
  <c r="O3334"/>
  <c r="U3334"/>
  <c r="V3334"/>
  <c r="AD3334"/>
  <c r="R3333"/>
  <c r="AB3333"/>
  <c r="AC3333"/>
  <c r="Z3333"/>
  <c r="AA3333"/>
  <c r="Y3333"/>
  <c r="X3333"/>
  <c r="S3333"/>
  <c r="M3333"/>
  <c r="T3333"/>
  <c r="O3333"/>
  <c r="U3333"/>
  <c r="V3333"/>
  <c r="AD3333"/>
  <c r="R3332"/>
  <c r="AB3332"/>
  <c r="AC3332"/>
  <c r="Z3332"/>
  <c r="AA3332"/>
  <c r="Y3332"/>
  <c r="X3332"/>
  <c r="S3332"/>
  <c r="M3332"/>
  <c r="T3332"/>
  <c r="O3332"/>
  <c r="U3332"/>
  <c r="V3332"/>
  <c r="AD3332"/>
  <c r="R3331"/>
  <c r="AB3331"/>
  <c r="AC3331"/>
  <c r="Z3331"/>
  <c r="AA3331"/>
  <c r="Y3331"/>
  <c r="X3331"/>
  <c r="S3331"/>
  <c r="M3331"/>
  <c r="T3331"/>
  <c r="O3331"/>
  <c r="U3331"/>
  <c r="V3331"/>
  <c r="AD3331"/>
  <c r="R3330"/>
  <c r="AB3330"/>
  <c r="AC3330"/>
  <c r="Z3330"/>
  <c r="AA3330"/>
  <c r="Y3330"/>
  <c r="X3330"/>
  <c r="S3330"/>
  <c r="M3330"/>
  <c r="T3330"/>
  <c r="O3330"/>
  <c r="U3330"/>
  <c r="V3330"/>
  <c r="AD3330"/>
  <c r="R3329"/>
  <c r="AB3329"/>
  <c r="AC3329"/>
  <c r="Z3329"/>
  <c r="AA3329"/>
  <c r="Y3329"/>
  <c r="X3329"/>
  <c r="S3329"/>
  <c r="M3329"/>
  <c r="T3329"/>
  <c r="O3329"/>
  <c r="U3329"/>
  <c r="V3329"/>
  <c r="AD3329"/>
  <c r="R3328"/>
  <c r="AB3328"/>
  <c r="AC3328"/>
  <c r="Z3328"/>
  <c r="AA3328"/>
  <c r="Y3328"/>
  <c r="X3328"/>
  <c r="S3328"/>
  <c r="M3328"/>
  <c r="T3328"/>
  <c r="O3328"/>
  <c r="U3328"/>
  <c r="V3328"/>
  <c r="AD3328"/>
  <c r="R3327"/>
  <c r="AB3327"/>
  <c r="AC3327"/>
  <c r="Z3327"/>
  <c r="AA3327"/>
  <c r="Y3327"/>
  <c r="X3327"/>
  <c r="S3327"/>
  <c r="M3327"/>
  <c r="T3327"/>
  <c r="O3327"/>
  <c r="U3327"/>
  <c r="V3327"/>
  <c r="AD3327"/>
  <c r="R3326"/>
  <c r="AB3326"/>
  <c r="AC3326"/>
  <c r="Z3326"/>
  <c r="AA3326"/>
  <c r="Y3326"/>
  <c r="X3326"/>
  <c r="S3326"/>
  <c r="M3326"/>
  <c r="T3326"/>
  <c r="O3326"/>
  <c r="U3326"/>
  <c r="V3326"/>
  <c r="AD3326"/>
  <c r="R3325"/>
  <c r="AB3325"/>
  <c r="AC3325"/>
  <c r="Z3325"/>
  <c r="AA3325"/>
  <c r="Y3325"/>
  <c r="X3325"/>
  <c r="S3325"/>
  <c r="M3325"/>
  <c r="T3325"/>
  <c r="O3325"/>
  <c r="U3325"/>
  <c r="V3325"/>
  <c r="AD3325"/>
  <c r="R3324"/>
  <c r="AB3324"/>
  <c r="AC3324"/>
  <c r="Z3324"/>
  <c r="AA3324"/>
  <c r="Y3324"/>
  <c r="X3324"/>
  <c r="S3324"/>
  <c r="M3324"/>
  <c r="T3324"/>
  <c r="O3324"/>
  <c r="U3324"/>
  <c r="V3324"/>
  <c r="AD3324"/>
  <c r="R3323"/>
  <c r="AB3323"/>
  <c r="AC3323"/>
  <c r="Z3323"/>
  <c r="AA3323"/>
  <c r="Y3323"/>
  <c r="X3323"/>
  <c r="S3323"/>
  <c r="M3323"/>
  <c r="T3323"/>
  <c r="O3323"/>
  <c r="U3323"/>
  <c r="V3323"/>
  <c r="AD3323"/>
  <c r="R3322"/>
  <c r="AB3322"/>
  <c r="AC3322"/>
  <c r="Z3322"/>
  <c r="AA3322"/>
  <c r="Y3322"/>
  <c r="X3322"/>
  <c r="S3322"/>
  <c r="M3322"/>
  <c r="T3322"/>
  <c r="O3322"/>
  <c r="U3322"/>
  <c r="V3322"/>
  <c r="AD3322"/>
  <c r="R3321"/>
  <c r="AB3321"/>
  <c r="AC3321"/>
  <c r="Z3321"/>
  <c r="AA3321"/>
  <c r="Y3321"/>
  <c r="X3321"/>
  <c r="S3321"/>
  <c r="M3321"/>
  <c r="T3321"/>
  <c r="O3321"/>
  <c r="U3321"/>
  <c r="V3321"/>
  <c r="AD3321"/>
  <c r="R3320"/>
  <c r="AB3320"/>
  <c r="AC3320"/>
  <c r="Z3320"/>
  <c r="AA3320"/>
  <c r="Y3320"/>
  <c r="X3320"/>
  <c r="S3320"/>
  <c r="M3320"/>
  <c r="T3320"/>
  <c r="O3320"/>
  <c r="U3320"/>
  <c r="V3320"/>
  <c r="AD3320"/>
  <c r="R3319"/>
  <c r="AB3319"/>
  <c r="AC3319"/>
  <c r="Z3319"/>
  <c r="AA3319"/>
  <c r="Y3319"/>
  <c r="X3319"/>
  <c r="S3319"/>
  <c r="M3319"/>
  <c r="T3319"/>
  <c r="O3319"/>
  <c r="U3319"/>
  <c r="V3319"/>
  <c r="AD3319"/>
  <c r="R3318"/>
  <c r="AB3318"/>
  <c r="AC3318"/>
  <c r="Z3318"/>
  <c r="AA3318"/>
  <c r="Y3318"/>
  <c r="X3318"/>
  <c r="S3318"/>
  <c r="M3318"/>
  <c r="T3318"/>
  <c r="O3318"/>
  <c r="U3318"/>
  <c r="V3318"/>
  <c r="AD3318"/>
  <c r="R3317"/>
  <c r="AB3317"/>
  <c r="AC3317"/>
  <c r="Z3317"/>
  <c r="AA3317"/>
  <c r="Y3317"/>
  <c r="X3317"/>
  <c r="S3317"/>
  <c r="M3317"/>
  <c r="T3317"/>
  <c r="O3317"/>
  <c r="U3317"/>
  <c r="V3317"/>
  <c r="AD3317"/>
  <c r="R3316"/>
  <c r="AB3316"/>
  <c r="AC3316"/>
  <c r="Z3316"/>
  <c r="AA3316"/>
  <c r="Y3316"/>
  <c r="X3316"/>
  <c r="S3316"/>
  <c r="M3316"/>
  <c r="T3316"/>
  <c r="O3316"/>
  <c r="U3316"/>
  <c r="V3316"/>
  <c r="AD3316"/>
  <c r="R3315"/>
  <c r="AB3315"/>
  <c r="AC3315"/>
  <c r="Z3315"/>
  <c r="AA3315"/>
  <c r="Y3315"/>
  <c r="X3315"/>
  <c r="S3315"/>
  <c r="M3315"/>
  <c r="T3315"/>
  <c r="O3315"/>
  <c r="U3315"/>
  <c r="V3315"/>
  <c r="AD3315"/>
  <c r="R3314"/>
  <c r="AB3314"/>
  <c r="AC3314"/>
  <c r="Z3314"/>
  <c r="AA3314"/>
  <c r="Y3314"/>
  <c r="X3314"/>
  <c r="S3314"/>
  <c r="M3314"/>
  <c r="T3314"/>
  <c r="O3314"/>
  <c r="U3314"/>
  <c r="V3314"/>
  <c r="AD3314"/>
  <c r="R3313"/>
  <c r="AB3313"/>
  <c r="AC3313"/>
  <c r="Z3313"/>
  <c r="AA3313"/>
  <c r="Y3313"/>
  <c r="X3313"/>
  <c r="S3313"/>
  <c r="M3313"/>
  <c r="T3313"/>
  <c r="O3313"/>
  <c r="U3313"/>
  <c r="V3313"/>
  <c r="AD3313"/>
  <c r="R3312"/>
  <c r="AB3312"/>
  <c r="AC3312"/>
  <c r="Z3312"/>
  <c r="AA3312"/>
  <c r="Y3312"/>
  <c r="X3312"/>
  <c r="S3312"/>
  <c r="M3312"/>
  <c r="T3312"/>
  <c r="O3312"/>
  <c r="U3312"/>
  <c r="V3312"/>
  <c r="AD3312"/>
  <c r="R3311"/>
  <c r="AB3311"/>
  <c r="AC3311"/>
  <c r="Z3311"/>
  <c r="AA3311"/>
  <c r="Y3311"/>
  <c r="X3311"/>
  <c r="S3311"/>
  <c r="M3311"/>
  <c r="T3311"/>
  <c r="O3311"/>
  <c r="U3311"/>
  <c r="V3311"/>
  <c r="AD3311"/>
  <c r="R3310"/>
  <c r="AB3310"/>
  <c r="AC3310"/>
  <c r="Z3310"/>
  <c r="AA3310"/>
  <c r="Y3310"/>
  <c r="X3310"/>
  <c r="S3310"/>
  <c r="M3310"/>
  <c r="T3310"/>
  <c r="O3310"/>
  <c r="U3310"/>
  <c r="V3310"/>
  <c r="AD3310"/>
  <c r="R3309"/>
  <c r="AB3309"/>
  <c r="AC3309"/>
  <c r="Z3309"/>
  <c r="AA3309"/>
  <c r="Y3309"/>
  <c r="X3309"/>
  <c r="S3309"/>
  <c r="M3309"/>
  <c r="T3309"/>
  <c r="O3309"/>
  <c r="U3309"/>
  <c r="V3309"/>
  <c r="AD3309"/>
  <c r="R3308"/>
  <c r="AB3308"/>
  <c r="AC3308"/>
  <c r="Z3308"/>
  <c r="AA3308"/>
  <c r="Y3308"/>
  <c r="X3308"/>
  <c r="S3308"/>
  <c r="M3308"/>
  <c r="T3308"/>
  <c r="O3308"/>
  <c r="U3308"/>
  <c r="V3308"/>
  <c r="AD3308"/>
  <c r="R3307"/>
  <c r="AB3307"/>
  <c r="AC3307"/>
  <c r="Z3307"/>
  <c r="AA3307"/>
  <c r="Y3307"/>
  <c r="X3307"/>
  <c r="S3307"/>
  <c r="M3307"/>
  <c r="T3307"/>
  <c r="O3307"/>
  <c r="U3307"/>
  <c r="V3307"/>
  <c r="AD3307"/>
  <c r="R3306"/>
  <c r="AB3306"/>
  <c r="AC3306"/>
  <c r="Z3306"/>
  <c r="AA3306"/>
  <c r="Y3306"/>
  <c r="X3306"/>
  <c r="S3306"/>
  <c r="M3306"/>
  <c r="T3306"/>
  <c r="O3306"/>
  <c r="U3306"/>
  <c r="V3306"/>
  <c r="AD3306"/>
  <c r="R3305"/>
  <c r="AB3305"/>
  <c r="AC3305"/>
  <c r="Z3305"/>
  <c r="AA3305"/>
  <c r="Y3305"/>
  <c r="X3305"/>
  <c r="S3305"/>
  <c r="M3305"/>
  <c r="T3305"/>
  <c r="O3305"/>
  <c r="U3305"/>
  <c r="V3305"/>
  <c r="AD3305"/>
  <c r="R3304"/>
  <c r="AB3304"/>
  <c r="AC3304"/>
  <c r="Z3304"/>
  <c r="AA3304"/>
  <c r="Y3304"/>
  <c r="X3304"/>
  <c r="S3304"/>
  <c r="M3304"/>
  <c r="T3304"/>
  <c r="O3304"/>
  <c r="U3304"/>
  <c r="V3304"/>
  <c r="AD3304"/>
  <c r="R3303"/>
  <c r="AB3303"/>
  <c r="AC3303"/>
  <c r="Z3303"/>
  <c r="AA3303"/>
  <c r="Y3303"/>
  <c r="X3303"/>
  <c r="S3303"/>
  <c r="M3303"/>
  <c r="T3303"/>
  <c r="O3303"/>
  <c r="U3303"/>
  <c r="V3303"/>
  <c r="AD3303"/>
  <c r="R3302"/>
  <c r="AB3302"/>
  <c r="AC3302"/>
  <c r="Z3302"/>
  <c r="AA3302"/>
  <c r="Y3302"/>
  <c r="X3302"/>
  <c r="S3302"/>
  <c r="M3302"/>
  <c r="T3302"/>
  <c r="O3302"/>
  <c r="U3302"/>
  <c r="V3302"/>
  <c r="AD3302"/>
  <c r="R3301"/>
  <c r="AB3301"/>
  <c r="AC3301"/>
  <c r="Z3301"/>
  <c r="AA3301"/>
  <c r="Y3301"/>
  <c r="X3301"/>
  <c r="S3301"/>
  <c r="M3301"/>
  <c r="T3301"/>
  <c r="O3301"/>
  <c r="U3301"/>
  <c r="V3301"/>
  <c r="AD3301"/>
  <c r="R3300"/>
  <c r="AB3300"/>
  <c r="AC3300"/>
  <c r="Z3300"/>
  <c r="AA3300"/>
  <c r="Y3300"/>
  <c r="X3300"/>
  <c r="S3300"/>
  <c r="M3300"/>
  <c r="T3300"/>
  <c r="O3300"/>
  <c r="U3300"/>
  <c r="V3300"/>
  <c r="AD3300"/>
  <c r="R3299"/>
  <c r="AB3299"/>
  <c r="AC3299"/>
  <c r="Z3299"/>
  <c r="AA3299"/>
  <c r="Y3299"/>
  <c r="X3299"/>
  <c r="S3299"/>
  <c r="M3299"/>
  <c r="T3299"/>
  <c r="O3299"/>
  <c r="U3299"/>
  <c r="V3299"/>
  <c r="AD3299"/>
  <c r="R3298"/>
  <c r="AB3298"/>
  <c r="AC3298"/>
  <c r="Z3298"/>
  <c r="AA3298"/>
  <c r="Y3298"/>
  <c r="X3298"/>
  <c r="S3298"/>
  <c r="M3298"/>
  <c r="T3298"/>
  <c r="O3298"/>
  <c r="U3298"/>
  <c r="V3298"/>
  <c r="AD3298"/>
  <c r="R3297"/>
  <c r="AB3297"/>
  <c r="AC3297"/>
  <c r="Z3297"/>
  <c r="AA3297"/>
  <c r="Y3297"/>
  <c r="X3297"/>
  <c r="S3297"/>
  <c r="M3297"/>
  <c r="T3297"/>
  <c r="O3297"/>
  <c r="U3297"/>
  <c r="V3297"/>
  <c r="AD3297"/>
  <c r="R3296"/>
  <c r="AB3296"/>
  <c r="AC3296"/>
  <c r="Z3296"/>
  <c r="AA3296"/>
  <c r="Y3296"/>
  <c r="X3296"/>
  <c r="S3296"/>
  <c r="M3296"/>
  <c r="T3296"/>
  <c r="O3296"/>
  <c r="U3296"/>
  <c r="V3296"/>
  <c r="AD3296"/>
  <c r="R3295"/>
  <c r="AB3295"/>
  <c r="AC3295"/>
  <c r="Z3295"/>
  <c r="AA3295"/>
  <c r="Y3295"/>
  <c r="X3295"/>
  <c r="S3295"/>
  <c r="M3295"/>
  <c r="T3295"/>
  <c r="O3295"/>
  <c r="U3295"/>
  <c r="V3295"/>
  <c r="AD3295"/>
  <c r="R3294"/>
  <c r="AB3294"/>
  <c r="AC3294"/>
  <c r="Z3294"/>
  <c r="AA3294"/>
  <c r="Y3294"/>
  <c r="X3294"/>
  <c r="S3294"/>
  <c r="M3294"/>
  <c r="T3294"/>
  <c r="O3294"/>
  <c r="U3294"/>
  <c r="V3294"/>
  <c r="AD3294"/>
  <c r="R3293"/>
  <c r="AB3293"/>
  <c r="AC3293"/>
  <c r="Z3293"/>
  <c r="AA3293"/>
  <c r="Y3293"/>
  <c r="X3293"/>
  <c r="S3293"/>
  <c r="M3293"/>
  <c r="T3293"/>
  <c r="O3293"/>
  <c r="U3293"/>
  <c r="V3293"/>
  <c r="AD3293"/>
  <c r="R3292"/>
  <c r="AB3292"/>
  <c r="AC3292"/>
  <c r="Z3292"/>
  <c r="AA3292"/>
  <c r="Y3292"/>
  <c r="X3292"/>
  <c r="S3292"/>
  <c r="M3292"/>
  <c r="T3292"/>
  <c r="O3292"/>
  <c r="U3292"/>
  <c r="V3292"/>
  <c r="AD3292"/>
  <c r="R3291"/>
  <c r="AB3291"/>
  <c r="AC3291"/>
  <c r="Z3291"/>
  <c r="AA3291"/>
  <c r="Y3291"/>
  <c r="X3291"/>
  <c r="S3291"/>
  <c r="M3291"/>
  <c r="T3291"/>
  <c r="O3291"/>
  <c r="U3291"/>
  <c r="V3291"/>
  <c r="AD3291"/>
  <c r="R3290"/>
  <c r="AB3290"/>
  <c r="AC3290"/>
  <c r="Z3290"/>
  <c r="AA3290"/>
  <c r="Y3290"/>
  <c r="X3290"/>
  <c r="S3290"/>
  <c r="M3290"/>
  <c r="T3290"/>
  <c r="O3290"/>
  <c r="U3290"/>
  <c r="V3290"/>
  <c r="AD3290"/>
  <c r="R3289"/>
  <c r="AB3289"/>
  <c r="AC3289"/>
  <c r="Z3289"/>
  <c r="AA3289"/>
  <c r="Y3289"/>
  <c r="X3289"/>
  <c r="S3289"/>
  <c r="M3289"/>
  <c r="T3289"/>
  <c r="O3289"/>
  <c r="U3289"/>
  <c r="V3289"/>
  <c r="AD3289"/>
  <c r="R3288"/>
  <c r="AB3288"/>
  <c r="AC3288"/>
  <c r="Z3288"/>
  <c r="AA3288"/>
  <c r="Y3288"/>
  <c r="X3288"/>
  <c r="S3288"/>
  <c r="M3288"/>
  <c r="T3288"/>
  <c r="O3288"/>
  <c r="U3288"/>
  <c r="V3288"/>
  <c r="AD3288"/>
  <c r="R3287"/>
  <c r="AB3287"/>
  <c r="AC3287"/>
  <c r="Z3287"/>
  <c r="AA3287"/>
  <c r="Y3287"/>
  <c r="X3287"/>
  <c r="S3287"/>
  <c r="M3287"/>
  <c r="T3287"/>
  <c r="O3287"/>
  <c r="U3287"/>
  <c r="V3287"/>
  <c r="AD3287"/>
  <c r="R3286"/>
  <c r="AB3286"/>
  <c r="AC3286"/>
  <c r="Z3286"/>
  <c r="AA3286"/>
  <c r="Y3286"/>
  <c r="X3286"/>
  <c r="S3286"/>
  <c r="M3286"/>
  <c r="T3286"/>
  <c r="O3286"/>
  <c r="U3286"/>
  <c r="V3286"/>
  <c r="AD3286"/>
  <c r="R3285"/>
  <c r="AB3285"/>
  <c r="AC3285"/>
  <c r="Z3285"/>
  <c r="AA3285"/>
  <c r="Y3285"/>
  <c r="X3285"/>
  <c r="S3285"/>
  <c r="M3285"/>
  <c r="T3285"/>
  <c r="O3285"/>
  <c r="U3285"/>
  <c r="V3285"/>
  <c r="AD3285"/>
  <c r="R3284"/>
  <c r="AB3284"/>
  <c r="AC3284"/>
  <c r="Z3284"/>
  <c r="AA3284"/>
  <c r="Y3284"/>
  <c r="X3284"/>
  <c r="S3284"/>
  <c r="M3284"/>
  <c r="T3284"/>
  <c r="O3284"/>
  <c r="U3284"/>
  <c r="V3284"/>
  <c r="AD3284"/>
  <c r="R3283"/>
  <c r="AB3283"/>
  <c r="AC3283"/>
  <c r="Z3283"/>
  <c r="AA3283"/>
  <c r="Y3283"/>
  <c r="X3283"/>
  <c r="S3283"/>
  <c r="M3283"/>
  <c r="T3283"/>
  <c r="O3283"/>
  <c r="U3283"/>
  <c r="V3283"/>
  <c r="AD3283"/>
  <c r="R3282"/>
  <c r="AB3282"/>
  <c r="AC3282"/>
  <c r="Z3282"/>
  <c r="AA3282"/>
  <c r="Y3282"/>
  <c r="X3282"/>
  <c r="S3282"/>
  <c r="M3282"/>
  <c r="T3282"/>
  <c r="O3282"/>
  <c r="U3282"/>
  <c r="V3282"/>
  <c r="AD3282"/>
  <c r="R3281"/>
  <c r="AB3281"/>
  <c r="AC3281"/>
  <c r="Z3281"/>
  <c r="AA3281"/>
  <c r="Y3281"/>
  <c r="X3281"/>
  <c r="S3281"/>
  <c r="M3281"/>
  <c r="T3281"/>
  <c r="O3281"/>
  <c r="U3281"/>
  <c r="V3281"/>
  <c r="AD3281"/>
  <c r="R3280"/>
  <c r="AB3280"/>
  <c r="AC3280"/>
  <c r="Z3280"/>
  <c r="AA3280"/>
  <c r="Y3280"/>
  <c r="X3280"/>
  <c r="S3280"/>
  <c r="M3280"/>
  <c r="T3280"/>
  <c r="O3280"/>
  <c r="U3280"/>
  <c r="V3280"/>
  <c r="AD3280"/>
  <c r="R3279"/>
  <c r="AB3279"/>
  <c r="AC3279"/>
  <c r="Z3279"/>
  <c r="AA3279"/>
  <c r="Y3279"/>
  <c r="X3279"/>
  <c r="S3279"/>
  <c r="M3279"/>
  <c r="T3279"/>
  <c r="O3279"/>
  <c r="U3279"/>
  <c r="V3279"/>
  <c r="AD3279"/>
  <c r="R3278"/>
  <c r="AB3278"/>
  <c r="AC3278"/>
  <c r="Z3278"/>
  <c r="AA3278"/>
  <c r="Y3278"/>
  <c r="X3278"/>
  <c r="S3278"/>
  <c r="M3278"/>
  <c r="T3278"/>
  <c r="O3278"/>
  <c r="U3278"/>
  <c r="V3278"/>
  <c r="AD3278"/>
  <c r="R3277"/>
  <c r="AB3277"/>
  <c r="AC3277"/>
  <c r="Z3277"/>
  <c r="AA3277"/>
  <c r="Y3277"/>
  <c r="X3277"/>
  <c r="S3277"/>
  <c r="M3277"/>
  <c r="T3277"/>
  <c r="O3277"/>
  <c r="U3277"/>
  <c r="V3277"/>
  <c r="AD3277"/>
  <c r="R3276"/>
  <c r="AB3276"/>
  <c r="AC3276"/>
  <c r="Z3276"/>
  <c r="AA3276"/>
  <c r="Y3276"/>
  <c r="X3276"/>
  <c r="S3276"/>
  <c r="M3276"/>
  <c r="T3276"/>
  <c r="O3276"/>
  <c r="U3276"/>
  <c r="V3276"/>
  <c r="AD3276"/>
  <c r="R3275"/>
  <c r="AB3275"/>
  <c r="AC3275"/>
  <c r="Z3275"/>
  <c r="AA3275"/>
  <c r="Y3275"/>
  <c r="X3275"/>
  <c r="S3275"/>
  <c r="M3275"/>
  <c r="T3275"/>
  <c r="O3275"/>
  <c r="U3275"/>
  <c r="V3275"/>
  <c r="AD3275"/>
  <c r="R3274"/>
  <c r="AB3274"/>
  <c r="AC3274"/>
  <c r="Z3274"/>
  <c r="AA3274"/>
  <c r="Y3274"/>
  <c r="X3274"/>
  <c r="S3274"/>
  <c r="M3274"/>
  <c r="T3274"/>
  <c r="O3274"/>
  <c r="U3274"/>
  <c r="V3274"/>
  <c r="AD3274"/>
  <c r="R3273"/>
  <c r="AB3273"/>
  <c r="AC3273"/>
  <c r="Z3273"/>
  <c r="AA3273"/>
  <c r="Y3273"/>
  <c r="X3273"/>
  <c r="S3273"/>
  <c r="M3273"/>
  <c r="T3273"/>
  <c r="O3273"/>
  <c r="U3273"/>
  <c r="V3273"/>
  <c r="AD3273"/>
  <c r="R3272"/>
  <c r="AB3272"/>
  <c r="AC3272"/>
  <c r="Z3272"/>
  <c r="AA3272"/>
  <c r="Y3272"/>
  <c r="X3272"/>
  <c r="S3272"/>
  <c r="M3272"/>
  <c r="T3272"/>
  <c r="O3272"/>
  <c r="U3272"/>
  <c r="V3272"/>
  <c r="AD3272"/>
  <c r="R3271"/>
  <c r="AB3271"/>
  <c r="AC3271"/>
  <c r="Z3271"/>
  <c r="AA3271"/>
  <c r="Y3271"/>
  <c r="X3271"/>
  <c r="S3271"/>
  <c r="M3271"/>
  <c r="T3271"/>
  <c r="O3271"/>
  <c r="U3271"/>
  <c r="V3271"/>
  <c r="AD3271"/>
  <c r="R3270"/>
  <c r="AB3270"/>
  <c r="AC3270"/>
  <c r="Z3270"/>
  <c r="AA3270"/>
  <c r="Y3270"/>
  <c r="X3270"/>
  <c r="S3270"/>
  <c r="M3270"/>
  <c r="T3270"/>
  <c r="O3270"/>
  <c r="U3270"/>
  <c r="V3270"/>
  <c r="AD3270"/>
  <c r="R3269"/>
  <c r="AB3269"/>
  <c r="AC3269"/>
  <c r="Z3269"/>
  <c r="AA3269"/>
  <c r="Y3269"/>
  <c r="X3269"/>
  <c r="S3269"/>
  <c r="M3269"/>
  <c r="T3269"/>
  <c r="O3269"/>
  <c r="U3269"/>
  <c r="V3269"/>
  <c r="AD3269"/>
  <c r="R3268"/>
  <c r="AB3268"/>
  <c r="AC3268"/>
  <c r="Z3268"/>
  <c r="AA3268"/>
  <c r="Y3268"/>
  <c r="X3268"/>
  <c r="S3268"/>
  <c r="M3268"/>
  <c r="T3268"/>
  <c r="O3268"/>
  <c r="U3268"/>
  <c r="V3268"/>
  <c r="AD3268"/>
  <c r="R3267"/>
  <c r="AB3267"/>
  <c r="AC3267"/>
  <c r="Z3267"/>
  <c r="AA3267"/>
  <c r="Y3267"/>
  <c r="X3267"/>
  <c r="S3267"/>
  <c r="M3267"/>
  <c r="T3267"/>
  <c r="O3267"/>
  <c r="U3267"/>
  <c r="V3267"/>
  <c r="AD3267"/>
  <c r="R3266"/>
  <c r="AB3266"/>
  <c r="AC3266"/>
  <c r="Z3266"/>
  <c r="AA3266"/>
  <c r="Y3266"/>
  <c r="X3266"/>
  <c r="S3266"/>
  <c r="M3266"/>
  <c r="T3266"/>
  <c r="O3266"/>
  <c r="U3266"/>
  <c r="V3266"/>
  <c r="AD3266"/>
  <c r="R3265"/>
  <c r="AB3265"/>
  <c r="AC3265"/>
  <c r="Z3265"/>
  <c r="AA3265"/>
  <c r="Y3265"/>
  <c r="X3265"/>
  <c r="S3265"/>
  <c r="M3265"/>
  <c r="T3265"/>
  <c r="O3265"/>
  <c r="U3265"/>
  <c r="V3265"/>
  <c r="AD3265"/>
  <c r="R3264"/>
  <c r="AB3264"/>
  <c r="AC3264"/>
  <c r="Z3264"/>
  <c r="AA3264"/>
  <c r="Y3264"/>
  <c r="X3264"/>
  <c r="S3264"/>
  <c r="M3264"/>
  <c r="T3264"/>
  <c r="O3264"/>
  <c r="U3264"/>
  <c r="V3264"/>
  <c r="AD3264"/>
  <c r="R3263"/>
  <c r="AB3263"/>
  <c r="AC3263"/>
  <c r="Z3263"/>
  <c r="AA3263"/>
  <c r="Y3263"/>
  <c r="X3263"/>
  <c r="S3263"/>
  <c r="M3263"/>
  <c r="T3263"/>
  <c r="O3263"/>
  <c r="U3263"/>
  <c r="V3263"/>
  <c r="AD3263"/>
  <c r="R3262"/>
  <c r="AB3262"/>
  <c r="AC3262"/>
  <c r="Z3262"/>
  <c r="AA3262"/>
  <c r="Y3262"/>
  <c r="X3262"/>
  <c r="S3262"/>
  <c r="M3262"/>
  <c r="T3262"/>
  <c r="O3262"/>
  <c r="U3262"/>
  <c r="V3262"/>
  <c r="AD3262"/>
  <c r="R3261"/>
  <c r="AB3261"/>
  <c r="AC3261"/>
  <c r="Z3261"/>
  <c r="AA3261"/>
  <c r="Y3261"/>
  <c r="X3261"/>
  <c r="S3261"/>
  <c r="M3261"/>
  <c r="T3261"/>
  <c r="O3261"/>
  <c r="U3261"/>
  <c r="V3261"/>
  <c r="AD3261"/>
  <c r="R3260"/>
  <c r="AB3260"/>
  <c r="AC3260"/>
  <c r="Z3260"/>
  <c r="AA3260"/>
  <c r="Y3260"/>
  <c r="X3260"/>
  <c r="S3260"/>
  <c r="M3260"/>
  <c r="T3260"/>
  <c r="O3260"/>
  <c r="U3260"/>
  <c r="V3260"/>
  <c r="AD3260"/>
  <c r="R3259"/>
  <c r="AB3259"/>
  <c r="AC3259"/>
  <c r="Z3259"/>
  <c r="AA3259"/>
  <c r="Y3259"/>
  <c r="X3259"/>
  <c r="S3259"/>
  <c r="M3259"/>
  <c r="T3259"/>
  <c r="O3259"/>
  <c r="U3259"/>
  <c r="V3259"/>
  <c r="AD3259"/>
  <c r="R3258"/>
  <c r="AB3258"/>
  <c r="AC3258"/>
  <c r="Z3258"/>
  <c r="AA3258"/>
  <c r="Y3258"/>
  <c r="X3258"/>
  <c r="S3258"/>
  <c r="M3258"/>
  <c r="T3258"/>
  <c r="O3258"/>
  <c r="U3258"/>
  <c r="V3258"/>
  <c r="AD3258"/>
  <c r="R3257"/>
  <c r="AB3257"/>
  <c r="AC3257"/>
  <c r="Z3257"/>
  <c r="AA3257"/>
  <c r="Y3257"/>
  <c r="X3257"/>
  <c r="S3257"/>
  <c r="M3257"/>
  <c r="T3257"/>
  <c r="O3257"/>
  <c r="U3257"/>
  <c r="V3257"/>
  <c r="AD3257"/>
  <c r="R3256"/>
  <c r="AB3256"/>
  <c r="AC3256"/>
  <c r="Z3256"/>
  <c r="AA3256"/>
  <c r="Y3256"/>
  <c r="X3256"/>
  <c r="S3256"/>
  <c r="M3256"/>
  <c r="T3256"/>
  <c r="O3256"/>
  <c r="U3256"/>
  <c r="V3256"/>
  <c r="AD3256"/>
  <c r="R3255"/>
  <c r="AB3255"/>
  <c r="AC3255"/>
  <c r="Z3255"/>
  <c r="AA3255"/>
  <c r="Y3255"/>
  <c r="X3255"/>
  <c r="S3255"/>
  <c r="M3255"/>
  <c r="T3255"/>
  <c r="O3255"/>
  <c r="U3255"/>
  <c r="V3255"/>
  <c r="AD3255"/>
  <c r="R3254"/>
  <c r="AB3254"/>
  <c r="AC3254"/>
  <c r="Z3254"/>
  <c r="AA3254"/>
  <c r="Y3254"/>
  <c r="X3254"/>
  <c r="S3254"/>
  <c r="M3254"/>
  <c r="T3254"/>
  <c r="O3254"/>
  <c r="U3254"/>
  <c r="V3254"/>
  <c r="AD3254"/>
  <c r="R3253"/>
  <c r="AB3253"/>
  <c r="AC3253"/>
  <c r="Z3253"/>
  <c r="AA3253"/>
  <c r="Y3253"/>
  <c r="X3253"/>
  <c r="S3253"/>
  <c r="M3253"/>
  <c r="T3253"/>
  <c r="O3253"/>
  <c r="U3253"/>
  <c r="V3253"/>
  <c r="AD3253"/>
  <c r="R3252"/>
  <c r="AB3252"/>
  <c r="AC3252"/>
  <c r="Z3252"/>
  <c r="AA3252"/>
  <c r="Y3252"/>
  <c r="X3252"/>
  <c r="S3252"/>
  <c r="M3252"/>
  <c r="T3252"/>
  <c r="O3252"/>
  <c r="U3252"/>
  <c r="V3252"/>
  <c r="AD3252"/>
  <c r="R3251"/>
  <c r="AB3251"/>
  <c r="AC3251"/>
  <c r="Z3251"/>
  <c r="AA3251"/>
  <c r="Y3251"/>
  <c r="X3251"/>
  <c r="S3251"/>
  <c r="M3251"/>
  <c r="T3251"/>
  <c r="O3251"/>
  <c r="U3251"/>
  <c r="V3251"/>
  <c r="AD3251"/>
  <c r="R3250"/>
  <c r="AB3250"/>
  <c r="AC3250"/>
  <c r="Z3250"/>
  <c r="AA3250"/>
  <c r="Y3250"/>
  <c r="X3250"/>
  <c r="S3250"/>
  <c r="M3250"/>
  <c r="T3250"/>
  <c r="O3250"/>
  <c r="U3250"/>
  <c r="V3250"/>
  <c r="AD3250"/>
  <c r="R3249"/>
  <c r="AB3249"/>
  <c r="AC3249"/>
  <c r="Z3249"/>
  <c r="AA3249"/>
  <c r="Y3249"/>
  <c r="X3249"/>
  <c r="S3249"/>
  <c r="M3249"/>
  <c r="T3249"/>
  <c r="O3249"/>
  <c r="U3249"/>
  <c r="V3249"/>
  <c r="AD3249"/>
  <c r="R3248"/>
  <c r="AB3248"/>
  <c r="AC3248"/>
  <c r="Z3248"/>
  <c r="AA3248"/>
  <c r="Y3248"/>
  <c r="X3248"/>
  <c r="S3248"/>
  <c r="M3248"/>
  <c r="T3248"/>
  <c r="O3248"/>
  <c r="U3248"/>
  <c r="V3248"/>
  <c r="AD3248"/>
  <c r="R3247"/>
  <c r="AB3247"/>
  <c r="AC3247"/>
  <c r="Z3247"/>
  <c r="AA3247"/>
  <c r="Y3247"/>
  <c r="X3247"/>
  <c r="S3247"/>
  <c r="M3247"/>
  <c r="T3247"/>
  <c r="O3247"/>
  <c r="U3247"/>
  <c r="V3247"/>
  <c r="AD3247"/>
  <c r="R3246"/>
  <c r="AB3246"/>
  <c r="AC3246"/>
  <c r="Z3246"/>
  <c r="AA3246"/>
  <c r="Y3246"/>
  <c r="X3246"/>
  <c r="S3246"/>
  <c r="M3246"/>
  <c r="T3246"/>
  <c r="O3246"/>
  <c r="U3246"/>
  <c r="V3246"/>
  <c r="AD3246"/>
  <c r="R3245"/>
  <c r="AB3245"/>
  <c r="AC3245"/>
  <c r="Z3245"/>
  <c r="AA3245"/>
  <c r="Y3245"/>
  <c r="X3245"/>
  <c r="S3245"/>
  <c r="M3245"/>
  <c r="T3245"/>
  <c r="O3245"/>
  <c r="U3245"/>
  <c r="V3245"/>
  <c r="AD3245"/>
  <c r="R3244"/>
  <c r="AB3244"/>
  <c r="AC3244"/>
  <c r="Z3244"/>
  <c r="AA3244"/>
  <c r="Y3244"/>
  <c r="X3244"/>
  <c r="S3244"/>
  <c r="M3244"/>
  <c r="T3244"/>
  <c r="O3244"/>
  <c r="U3244"/>
  <c r="V3244"/>
  <c r="AD3244"/>
  <c r="R3243"/>
  <c r="AB3243"/>
  <c r="AC3243"/>
  <c r="Z3243"/>
  <c r="AA3243"/>
  <c r="Y3243"/>
  <c r="X3243"/>
  <c r="S3243"/>
  <c r="M3243"/>
  <c r="T3243"/>
  <c r="O3243"/>
  <c r="U3243"/>
  <c r="V3243"/>
  <c r="AD3243"/>
  <c r="R3242"/>
  <c r="AB3242"/>
  <c r="AC3242"/>
  <c r="Z3242"/>
  <c r="AA3242"/>
  <c r="Y3242"/>
  <c r="X3242"/>
  <c r="S3242"/>
  <c r="M3242"/>
  <c r="T3242"/>
  <c r="O3242"/>
  <c r="U3242"/>
  <c r="V3242"/>
  <c r="AD3242"/>
  <c r="R3241"/>
  <c r="AB3241"/>
  <c r="AC3241"/>
  <c r="Z3241"/>
  <c r="AA3241"/>
  <c r="Y3241"/>
  <c r="X3241"/>
  <c r="S3241"/>
  <c r="M3241"/>
  <c r="T3241"/>
  <c r="O3241"/>
  <c r="U3241"/>
  <c r="V3241"/>
  <c r="AD3241"/>
  <c r="R3240"/>
  <c r="AB3240"/>
  <c r="AC3240"/>
  <c r="Z3240"/>
  <c r="AA3240"/>
  <c r="Y3240"/>
  <c r="X3240"/>
  <c r="S3240"/>
  <c r="M3240"/>
  <c r="T3240"/>
  <c r="O3240"/>
  <c r="U3240"/>
  <c r="V3240"/>
  <c r="AD3240"/>
  <c r="R3239"/>
  <c r="AB3239"/>
  <c r="AC3239"/>
  <c r="Z3239"/>
  <c r="AA3239"/>
  <c r="Y3239"/>
  <c r="X3239"/>
  <c r="S3239"/>
  <c r="M3239"/>
  <c r="T3239"/>
  <c r="O3239"/>
  <c r="U3239"/>
  <c r="V3239"/>
  <c r="AD3239"/>
  <c r="R3238"/>
  <c r="AB3238"/>
  <c r="AC3238"/>
  <c r="Z3238"/>
  <c r="AA3238"/>
  <c r="Y3238"/>
  <c r="X3238"/>
  <c r="S3238"/>
  <c r="M3238"/>
  <c r="T3238"/>
  <c r="O3238"/>
  <c r="U3238"/>
  <c r="V3238"/>
  <c r="AD3238"/>
  <c r="R3237"/>
  <c r="AB3237"/>
  <c r="AC3237"/>
  <c r="Z3237"/>
  <c r="AA3237"/>
  <c r="Y3237"/>
  <c r="X3237"/>
  <c r="S3237"/>
  <c r="M3237"/>
  <c r="T3237"/>
  <c r="O3237"/>
  <c r="U3237"/>
  <c r="V3237"/>
  <c r="AD3237"/>
  <c r="R3236"/>
  <c r="AB3236"/>
  <c r="AC3236"/>
  <c r="Z3236"/>
  <c r="AA3236"/>
  <c r="Y3236"/>
  <c r="X3236"/>
  <c r="S3236"/>
  <c r="M3236"/>
  <c r="T3236"/>
  <c r="O3236"/>
  <c r="U3236"/>
  <c r="V3236"/>
  <c r="AD3236"/>
  <c r="R3235"/>
  <c r="AB3235"/>
  <c r="AC3235"/>
  <c r="Z3235"/>
  <c r="AA3235"/>
  <c r="Y3235"/>
  <c r="X3235"/>
  <c r="S3235"/>
  <c r="M3235"/>
  <c r="T3235"/>
  <c r="O3235"/>
  <c r="U3235"/>
  <c r="V3235"/>
  <c r="AD3235"/>
  <c r="R3234"/>
  <c r="AB3234"/>
  <c r="AC3234"/>
  <c r="Z3234"/>
  <c r="AA3234"/>
  <c r="Y3234"/>
  <c r="X3234"/>
  <c r="S3234"/>
  <c r="M3234"/>
  <c r="T3234"/>
  <c r="O3234"/>
  <c r="U3234"/>
  <c r="V3234"/>
  <c r="AD3234"/>
  <c r="R3233"/>
  <c r="AB3233"/>
  <c r="AC3233"/>
  <c r="Z3233"/>
  <c r="AA3233"/>
  <c r="Y3233"/>
  <c r="X3233"/>
  <c r="S3233"/>
  <c r="M3233"/>
  <c r="T3233"/>
  <c r="O3233"/>
  <c r="U3233"/>
  <c r="V3233"/>
  <c r="AD3233"/>
  <c r="R3232"/>
  <c r="AB3232"/>
  <c r="AC3232"/>
  <c r="Z3232"/>
  <c r="AA3232"/>
  <c r="Y3232"/>
  <c r="X3232"/>
  <c r="S3232"/>
  <c r="M3232"/>
  <c r="T3232"/>
  <c r="O3232"/>
  <c r="U3232"/>
  <c r="V3232"/>
  <c r="AD3232"/>
  <c r="R3231"/>
  <c r="AB3231"/>
  <c r="AC3231"/>
  <c r="Z3231"/>
  <c r="AA3231"/>
  <c r="Y3231"/>
  <c r="X3231"/>
  <c r="S3231"/>
  <c r="M3231"/>
  <c r="T3231"/>
  <c r="O3231"/>
  <c r="U3231"/>
  <c r="V3231"/>
  <c r="AD3231"/>
  <c r="R3230"/>
  <c r="AB3230"/>
  <c r="AC3230"/>
  <c r="Z3230"/>
  <c r="AA3230"/>
  <c r="Y3230"/>
  <c r="X3230"/>
  <c r="S3230"/>
  <c r="M3230"/>
  <c r="T3230"/>
  <c r="O3230"/>
  <c r="U3230"/>
  <c r="V3230"/>
  <c r="AD3230"/>
  <c r="R3229"/>
  <c r="AB3229"/>
  <c r="AC3229"/>
  <c r="Z3229"/>
  <c r="AA3229"/>
  <c r="Y3229"/>
  <c r="X3229"/>
  <c r="S3229"/>
  <c r="M3229"/>
  <c r="T3229"/>
  <c r="O3229"/>
  <c r="U3229"/>
  <c r="V3229"/>
  <c r="AD3229"/>
  <c r="R3228"/>
  <c r="AB3228"/>
  <c r="AC3228"/>
  <c r="Z3228"/>
  <c r="AA3228"/>
  <c r="Y3228"/>
  <c r="X3228"/>
  <c r="S3228"/>
  <c r="M3228"/>
  <c r="T3228"/>
  <c r="O3228"/>
  <c r="U3228"/>
  <c r="V3228"/>
  <c r="AD3228"/>
  <c r="R3227"/>
  <c r="AB3227"/>
  <c r="AC3227"/>
  <c r="Z3227"/>
  <c r="AA3227"/>
  <c r="Y3227"/>
  <c r="X3227"/>
  <c r="S3227"/>
  <c r="M3227"/>
  <c r="T3227"/>
  <c r="O3227"/>
  <c r="U3227"/>
  <c r="V3227"/>
  <c r="AD3227"/>
  <c r="R3226"/>
  <c r="AB3226"/>
  <c r="AC3226"/>
  <c r="Z3226"/>
  <c r="AA3226"/>
  <c r="Y3226"/>
  <c r="X3226"/>
  <c r="S3226"/>
  <c r="M3226"/>
  <c r="T3226"/>
  <c r="O3226"/>
  <c r="U3226"/>
  <c r="V3226"/>
  <c r="AD3226"/>
  <c r="R3225"/>
  <c r="AB3225"/>
  <c r="AC3225"/>
  <c r="Z3225"/>
  <c r="AA3225"/>
  <c r="Y3225"/>
  <c r="X3225"/>
  <c r="S3225"/>
  <c r="M3225"/>
  <c r="T3225"/>
  <c r="O3225"/>
  <c r="U3225"/>
  <c r="V3225"/>
  <c r="AD3225"/>
  <c r="R3224"/>
  <c r="AB3224"/>
  <c r="AC3224"/>
  <c r="Z3224"/>
  <c r="AA3224"/>
  <c r="Y3224"/>
  <c r="X3224"/>
  <c r="S3224"/>
  <c r="M3224"/>
  <c r="T3224"/>
  <c r="O3224"/>
  <c r="U3224"/>
  <c r="V3224"/>
  <c r="AD3224"/>
  <c r="R3223"/>
  <c r="AB3223"/>
  <c r="AC3223"/>
  <c r="Z3223"/>
  <c r="AA3223"/>
  <c r="Y3223"/>
  <c r="X3223"/>
  <c r="S3223"/>
  <c r="M3223"/>
  <c r="T3223"/>
  <c r="O3223"/>
  <c r="U3223"/>
  <c r="V3223"/>
  <c r="AD3223"/>
  <c r="R3222"/>
  <c r="AB3222"/>
  <c r="AC3222"/>
  <c r="Z3222"/>
  <c r="AA3222"/>
  <c r="Y3222"/>
  <c r="X3222"/>
  <c r="S3222"/>
  <c r="M3222"/>
  <c r="T3222"/>
  <c r="O3222"/>
  <c r="U3222"/>
  <c r="V3222"/>
  <c r="AD3222"/>
  <c r="R3221"/>
  <c r="AB3221"/>
  <c r="AC3221"/>
  <c r="Z3221"/>
  <c r="AA3221"/>
  <c r="Y3221"/>
  <c r="X3221"/>
  <c r="S3221"/>
  <c r="M3221"/>
  <c r="T3221"/>
  <c r="O3221"/>
  <c r="U3221"/>
  <c r="V3221"/>
  <c r="AD3221"/>
  <c r="R3220"/>
  <c r="AB3220"/>
  <c r="AC3220"/>
  <c r="Z3220"/>
  <c r="AA3220"/>
  <c r="Y3220"/>
  <c r="X3220"/>
  <c r="S3220"/>
  <c r="M3220"/>
  <c r="T3220"/>
  <c r="O3220"/>
  <c r="U3220"/>
  <c r="V3220"/>
  <c r="AD3220"/>
  <c r="R3219"/>
  <c r="AB3219"/>
  <c r="AC3219"/>
  <c r="Z3219"/>
  <c r="AA3219"/>
  <c r="Y3219"/>
  <c r="X3219"/>
  <c r="S3219"/>
  <c r="M3219"/>
  <c r="T3219"/>
  <c r="O3219"/>
  <c r="U3219"/>
  <c r="V3219"/>
  <c r="AD3219"/>
  <c r="R3218"/>
  <c r="AB3218"/>
  <c r="AC3218"/>
  <c r="Z3218"/>
  <c r="AA3218"/>
  <c r="Y3218"/>
  <c r="X3218"/>
  <c r="S3218"/>
  <c r="M3218"/>
  <c r="T3218"/>
  <c r="O3218"/>
  <c r="U3218"/>
  <c r="V3218"/>
  <c r="AD3218"/>
  <c r="R3217"/>
  <c r="AB3217"/>
  <c r="AC3217"/>
  <c r="Z3217"/>
  <c r="AA3217"/>
  <c r="Y3217"/>
  <c r="X3217"/>
  <c r="S3217"/>
  <c r="M3217"/>
  <c r="T3217"/>
  <c r="O3217"/>
  <c r="U3217"/>
  <c r="V3217"/>
  <c r="AD3217"/>
  <c r="R3216"/>
  <c r="AB3216"/>
  <c r="AC3216"/>
  <c r="Z3216"/>
  <c r="AA3216"/>
  <c r="Y3216"/>
  <c r="X3216"/>
  <c r="S3216"/>
  <c r="M3216"/>
  <c r="T3216"/>
  <c r="O3216"/>
  <c r="U3216"/>
  <c r="V3216"/>
  <c r="AD3216"/>
  <c r="R3215"/>
  <c r="AB3215"/>
  <c r="AC3215"/>
  <c r="Z3215"/>
  <c r="AA3215"/>
  <c r="Y3215"/>
  <c r="X3215"/>
  <c r="S3215"/>
  <c r="M3215"/>
  <c r="T3215"/>
  <c r="O3215"/>
  <c r="U3215"/>
  <c r="V3215"/>
  <c r="AD3215"/>
  <c r="R3214"/>
  <c r="AB3214"/>
  <c r="AC3214"/>
  <c r="Z3214"/>
  <c r="AA3214"/>
  <c r="Y3214"/>
  <c r="X3214"/>
  <c r="S3214"/>
  <c r="M3214"/>
  <c r="T3214"/>
  <c r="O3214"/>
  <c r="U3214"/>
  <c r="V3214"/>
  <c r="AD3214"/>
  <c r="R3213"/>
  <c r="AB3213"/>
  <c r="AC3213"/>
  <c r="Z3213"/>
  <c r="AA3213"/>
  <c r="Y3213"/>
  <c r="X3213"/>
  <c r="S3213"/>
  <c r="M3213"/>
  <c r="T3213"/>
  <c r="O3213"/>
  <c r="U3213"/>
  <c r="V3213"/>
  <c r="AD3213"/>
  <c r="R3212"/>
  <c r="AB3212"/>
  <c r="AC3212"/>
  <c r="Z3212"/>
  <c r="AA3212"/>
  <c r="Y3212"/>
  <c r="X3212"/>
  <c r="S3212"/>
  <c r="M3212"/>
  <c r="T3212"/>
  <c r="O3212"/>
  <c r="U3212"/>
  <c r="V3212"/>
  <c r="AD3212"/>
  <c r="R3211"/>
  <c r="AB3211"/>
  <c r="AC3211"/>
  <c r="Z3211"/>
  <c r="AA3211"/>
  <c r="Y3211"/>
  <c r="X3211"/>
  <c r="S3211"/>
  <c r="M3211"/>
  <c r="T3211"/>
  <c r="O3211"/>
  <c r="U3211"/>
  <c r="V3211"/>
  <c r="AD3211"/>
  <c r="R3210"/>
  <c r="AB3210"/>
  <c r="AC3210"/>
  <c r="Z3210"/>
  <c r="AA3210"/>
  <c r="Y3210"/>
  <c r="X3210"/>
  <c r="S3210"/>
  <c r="M3210"/>
  <c r="T3210"/>
  <c r="O3210"/>
  <c r="U3210"/>
  <c r="V3210"/>
  <c r="AD3210"/>
  <c r="R3209"/>
  <c r="AB3209"/>
  <c r="AC3209"/>
  <c r="Z3209"/>
  <c r="AA3209"/>
  <c r="Y3209"/>
  <c r="X3209"/>
  <c r="S3209"/>
  <c r="M3209"/>
  <c r="T3209"/>
  <c r="O3209"/>
  <c r="U3209"/>
  <c r="V3209"/>
  <c r="AD3209"/>
  <c r="R3208"/>
  <c r="AB3208"/>
  <c r="AC3208"/>
  <c r="Z3208"/>
  <c r="AA3208"/>
  <c r="Y3208"/>
  <c r="X3208"/>
  <c r="S3208"/>
  <c r="M3208"/>
  <c r="T3208"/>
  <c r="O3208"/>
  <c r="U3208"/>
  <c r="V3208"/>
  <c r="AD3208"/>
  <c r="R3207"/>
  <c r="AB3207"/>
  <c r="AC3207"/>
  <c r="Z3207"/>
  <c r="AA3207"/>
  <c r="Y3207"/>
  <c r="X3207"/>
  <c r="S3207"/>
  <c r="M3207"/>
  <c r="T3207"/>
  <c r="O3207"/>
  <c r="U3207"/>
  <c r="V3207"/>
  <c r="AD3207"/>
  <c r="R3206"/>
  <c r="AB3206"/>
  <c r="AC3206"/>
  <c r="Z3206"/>
  <c r="AA3206"/>
  <c r="Y3206"/>
  <c r="X3206"/>
  <c r="S3206"/>
  <c r="M3206"/>
  <c r="T3206"/>
  <c r="O3206"/>
  <c r="U3206"/>
  <c r="V3206"/>
  <c r="AD3206"/>
  <c r="R3205"/>
  <c r="AB3205"/>
  <c r="AC3205"/>
  <c r="Z3205"/>
  <c r="AA3205"/>
  <c r="Y3205"/>
  <c r="X3205"/>
  <c r="S3205"/>
  <c r="M3205"/>
  <c r="T3205"/>
  <c r="O3205"/>
  <c r="U3205"/>
  <c r="V3205"/>
  <c r="AD3205"/>
  <c r="R3204"/>
  <c r="AB3204"/>
  <c r="AC3204"/>
  <c r="Z3204"/>
  <c r="AA3204"/>
  <c r="Y3204"/>
  <c r="X3204"/>
  <c r="S3204"/>
  <c r="M3204"/>
  <c r="T3204"/>
  <c r="O3204"/>
  <c r="U3204"/>
  <c r="V3204"/>
  <c r="AD3204"/>
  <c r="R3203"/>
  <c r="AB3203"/>
  <c r="AC3203"/>
  <c r="Z3203"/>
  <c r="AA3203"/>
  <c r="Y3203"/>
  <c r="X3203"/>
  <c r="S3203"/>
  <c r="M3203"/>
  <c r="T3203"/>
  <c r="O3203"/>
  <c r="U3203"/>
  <c r="V3203"/>
  <c r="AD3203"/>
  <c r="R3202"/>
  <c r="AB3202"/>
  <c r="AC3202"/>
  <c r="Z3202"/>
  <c r="AA3202"/>
  <c r="Y3202"/>
  <c r="X3202"/>
  <c r="S3202"/>
  <c r="M3202"/>
  <c r="T3202"/>
  <c r="O3202"/>
  <c r="U3202"/>
  <c r="V3202"/>
  <c r="AD3202"/>
  <c r="R3201"/>
  <c r="AB3201"/>
  <c r="AC3201"/>
  <c r="Z3201"/>
  <c r="AA3201"/>
  <c r="Y3201"/>
  <c r="X3201"/>
  <c r="S3201"/>
  <c r="M3201"/>
  <c r="T3201"/>
  <c r="O3201"/>
  <c r="U3201"/>
  <c r="V3201"/>
  <c r="AD3201"/>
  <c r="R3200"/>
  <c r="AB3200"/>
  <c r="AC3200"/>
  <c r="Z3200"/>
  <c r="AA3200"/>
  <c r="Y3200"/>
  <c r="X3200"/>
  <c r="S3200"/>
  <c r="M3200"/>
  <c r="T3200"/>
  <c r="O3200"/>
  <c r="U3200"/>
  <c r="V3200"/>
  <c r="AD3200"/>
  <c r="R3199"/>
  <c r="AB3199"/>
  <c r="AC3199"/>
  <c r="Z3199"/>
  <c r="AA3199"/>
  <c r="Y3199"/>
  <c r="X3199"/>
  <c r="S3199"/>
  <c r="M3199"/>
  <c r="T3199"/>
  <c r="O3199"/>
  <c r="U3199"/>
  <c r="V3199"/>
  <c r="AD3199"/>
  <c r="R3198"/>
  <c r="AB3198"/>
  <c r="AC3198"/>
  <c r="Z3198"/>
  <c r="AA3198"/>
  <c r="Y3198"/>
  <c r="X3198"/>
  <c r="S3198"/>
  <c r="M3198"/>
  <c r="T3198"/>
  <c r="O3198"/>
  <c r="U3198"/>
  <c r="V3198"/>
  <c r="AD3198"/>
  <c r="R3197"/>
  <c r="AB3197"/>
  <c r="AC3197"/>
  <c r="Z3197"/>
  <c r="AA3197"/>
  <c r="Y3197"/>
  <c r="X3197"/>
  <c r="S3197"/>
  <c r="M3197"/>
  <c r="T3197"/>
  <c r="O3197"/>
  <c r="U3197"/>
  <c r="V3197"/>
  <c r="AD3197"/>
  <c r="R3196"/>
  <c r="AB3196"/>
  <c r="AC3196"/>
  <c r="Z3196"/>
  <c r="AA3196"/>
  <c r="Y3196"/>
  <c r="X3196"/>
  <c r="S3196"/>
  <c r="M3196"/>
  <c r="T3196"/>
  <c r="O3196"/>
  <c r="U3196"/>
  <c r="V3196"/>
  <c r="AD3196"/>
  <c r="R3195"/>
  <c r="AB3195"/>
  <c r="AC3195"/>
  <c r="Z3195"/>
  <c r="AA3195"/>
  <c r="Y3195"/>
  <c r="X3195"/>
  <c r="S3195"/>
  <c r="M3195"/>
  <c r="T3195"/>
  <c r="O3195"/>
  <c r="U3195"/>
  <c r="V3195"/>
  <c r="AD3195"/>
  <c r="R3194"/>
  <c r="AB3194"/>
  <c r="AC3194"/>
  <c r="Z3194"/>
  <c r="AA3194"/>
  <c r="Y3194"/>
  <c r="X3194"/>
  <c r="S3194"/>
  <c r="M3194"/>
  <c r="T3194"/>
  <c r="O3194"/>
  <c r="U3194"/>
  <c r="V3194"/>
  <c r="AD3194"/>
  <c r="R3193"/>
  <c r="AB3193"/>
  <c r="AC3193"/>
  <c r="Z3193"/>
  <c r="AA3193"/>
  <c r="Y3193"/>
  <c r="X3193"/>
  <c r="S3193"/>
  <c r="M3193"/>
  <c r="T3193"/>
  <c r="O3193"/>
  <c r="U3193"/>
  <c r="V3193"/>
  <c r="AD3193"/>
  <c r="R3192"/>
  <c r="AB3192"/>
  <c r="AC3192"/>
  <c r="Z3192"/>
  <c r="AA3192"/>
  <c r="Y3192"/>
  <c r="X3192"/>
  <c r="S3192"/>
  <c r="M3192"/>
  <c r="T3192"/>
  <c r="O3192"/>
  <c r="U3192"/>
  <c r="V3192"/>
  <c r="AD3192"/>
  <c r="R3191"/>
  <c r="AB3191"/>
  <c r="AC3191"/>
  <c r="Z3191"/>
  <c r="AA3191"/>
  <c r="Y3191"/>
  <c r="X3191"/>
  <c r="S3191"/>
  <c r="M3191"/>
  <c r="T3191"/>
  <c r="O3191"/>
  <c r="U3191"/>
  <c r="V3191"/>
  <c r="AD3191"/>
  <c r="R3190"/>
  <c r="AB3190"/>
  <c r="AC3190"/>
  <c r="Z3190"/>
  <c r="AA3190"/>
  <c r="Y3190"/>
  <c r="X3190"/>
  <c r="S3190"/>
  <c r="M3190"/>
  <c r="T3190"/>
  <c r="O3190"/>
  <c r="U3190"/>
  <c r="V3190"/>
  <c r="AD3190"/>
  <c r="R3189"/>
  <c r="AB3189"/>
  <c r="AC3189"/>
  <c r="Z3189"/>
  <c r="AA3189"/>
  <c r="Y3189"/>
  <c r="X3189"/>
  <c r="S3189"/>
  <c r="M3189"/>
  <c r="T3189"/>
  <c r="O3189"/>
  <c r="U3189"/>
  <c r="V3189"/>
  <c r="AD3189"/>
  <c r="R3188"/>
  <c r="AB3188"/>
  <c r="AC3188"/>
  <c r="Z3188"/>
  <c r="AA3188"/>
  <c r="Y3188"/>
  <c r="X3188"/>
  <c r="S3188"/>
  <c r="M3188"/>
  <c r="T3188"/>
  <c r="O3188"/>
  <c r="U3188"/>
  <c r="V3188"/>
  <c r="AD3188"/>
  <c r="R3187"/>
  <c r="AB3187"/>
  <c r="AC3187"/>
  <c r="Z3187"/>
  <c r="AA3187"/>
  <c r="Y3187"/>
  <c r="X3187"/>
  <c r="S3187"/>
  <c r="M3187"/>
  <c r="T3187"/>
  <c r="O3187"/>
  <c r="U3187"/>
  <c r="V3187"/>
  <c r="AD3187"/>
  <c r="R3186"/>
  <c r="AB3186"/>
  <c r="AC3186"/>
  <c r="Z3186"/>
  <c r="AA3186"/>
  <c r="Y3186"/>
  <c r="X3186"/>
  <c r="S3186"/>
  <c r="M3186"/>
  <c r="T3186"/>
  <c r="O3186"/>
  <c r="U3186"/>
  <c r="V3186"/>
  <c r="AD3186"/>
  <c r="R3185"/>
  <c r="AB3185"/>
  <c r="AC3185"/>
  <c r="Z3185"/>
  <c r="AA3185"/>
  <c r="Y3185"/>
  <c r="X3185"/>
  <c r="S3185"/>
  <c r="M3185"/>
  <c r="T3185"/>
  <c r="O3185"/>
  <c r="U3185"/>
  <c r="V3185"/>
  <c r="AD3185"/>
  <c r="R3184"/>
  <c r="AB3184"/>
  <c r="AC3184"/>
  <c r="Z3184"/>
  <c r="AA3184"/>
  <c r="Y3184"/>
  <c r="X3184"/>
  <c r="S3184"/>
  <c r="M3184"/>
  <c r="T3184"/>
  <c r="O3184"/>
  <c r="U3184"/>
  <c r="V3184"/>
  <c r="AD3184"/>
  <c r="R3183"/>
  <c r="AB3183"/>
  <c r="AC3183"/>
  <c r="Z3183"/>
  <c r="AA3183"/>
  <c r="Y3183"/>
  <c r="X3183"/>
  <c r="S3183"/>
  <c r="M3183"/>
  <c r="T3183"/>
  <c r="O3183"/>
  <c r="U3183"/>
  <c r="V3183"/>
  <c r="AD3183"/>
  <c r="R3182"/>
  <c r="AB3182"/>
  <c r="AC3182"/>
  <c r="Z3182"/>
  <c r="AA3182"/>
  <c r="Y3182"/>
  <c r="X3182"/>
  <c r="S3182"/>
  <c r="M3182"/>
  <c r="T3182"/>
  <c r="O3182"/>
  <c r="U3182"/>
  <c r="V3182"/>
  <c r="AD3182"/>
  <c r="R3181"/>
  <c r="AB3181"/>
  <c r="AC3181"/>
  <c r="Z3181"/>
  <c r="AA3181"/>
  <c r="Y3181"/>
  <c r="X3181"/>
  <c r="S3181"/>
  <c r="M3181"/>
  <c r="T3181"/>
  <c r="O3181"/>
  <c r="U3181"/>
  <c r="V3181"/>
  <c r="AD3181"/>
  <c r="R3180"/>
  <c r="AB3180"/>
  <c r="AC3180"/>
  <c r="Z3180"/>
  <c r="AA3180"/>
  <c r="Y3180"/>
  <c r="X3180"/>
  <c r="S3180"/>
  <c r="M3180"/>
  <c r="T3180"/>
  <c r="O3180"/>
  <c r="U3180"/>
  <c r="V3180"/>
  <c r="AD3180"/>
  <c r="R3179"/>
  <c r="AB3179"/>
  <c r="AC3179"/>
  <c r="Z3179"/>
  <c r="AA3179"/>
  <c r="Y3179"/>
  <c r="X3179"/>
  <c r="S3179"/>
  <c r="M3179"/>
  <c r="T3179"/>
  <c r="O3179"/>
  <c r="U3179"/>
  <c r="V3179"/>
  <c r="AD3179"/>
  <c r="R3178"/>
  <c r="AB3178"/>
  <c r="AC3178"/>
  <c r="Z3178"/>
  <c r="AA3178"/>
  <c r="Y3178"/>
  <c r="X3178"/>
  <c r="S3178"/>
  <c r="M3178"/>
  <c r="T3178"/>
  <c r="O3178"/>
  <c r="U3178"/>
  <c r="V3178"/>
  <c r="AD3178"/>
  <c r="R3177"/>
  <c r="AB3177"/>
  <c r="AC3177"/>
  <c r="Z3177"/>
  <c r="AA3177"/>
  <c r="Y3177"/>
  <c r="X3177"/>
  <c r="S3177"/>
  <c r="M3177"/>
  <c r="T3177"/>
  <c r="O3177"/>
  <c r="U3177"/>
  <c r="V3177"/>
  <c r="AD3177"/>
  <c r="R3176"/>
  <c r="AB3176"/>
  <c r="AC3176"/>
  <c r="Z3176"/>
  <c r="AA3176"/>
  <c r="Y3176"/>
  <c r="X3176"/>
  <c r="S3176"/>
  <c r="M3176"/>
  <c r="T3176"/>
  <c r="O3176"/>
  <c r="U3176"/>
  <c r="V3176"/>
  <c r="AD3176"/>
  <c r="R3175"/>
  <c r="AB3175"/>
  <c r="AC3175"/>
  <c r="Z3175"/>
  <c r="AA3175"/>
  <c r="Y3175"/>
  <c r="X3175"/>
  <c r="S3175"/>
  <c r="M3175"/>
  <c r="T3175"/>
  <c r="O3175"/>
  <c r="U3175"/>
  <c r="V3175"/>
  <c r="AD3175"/>
  <c r="R3174"/>
  <c r="AB3174"/>
  <c r="AC3174"/>
  <c r="Z3174"/>
  <c r="AA3174"/>
  <c r="Y3174"/>
  <c r="X3174"/>
  <c r="S3174"/>
  <c r="M3174"/>
  <c r="T3174"/>
  <c r="O3174"/>
  <c r="U3174"/>
  <c r="V3174"/>
  <c r="AD3174"/>
  <c r="R3173"/>
  <c r="AB3173"/>
  <c r="AC3173"/>
  <c r="Z3173"/>
  <c r="AA3173"/>
  <c r="Y3173"/>
  <c r="X3173"/>
  <c r="S3173"/>
  <c r="M3173"/>
  <c r="T3173"/>
  <c r="O3173"/>
  <c r="U3173"/>
  <c r="V3173"/>
  <c r="AD3173"/>
  <c r="R3172"/>
  <c r="AB3172"/>
  <c r="AC3172"/>
  <c r="Z3172"/>
  <c r="AA3172"/>
  <c r="Y3172"/>
  <c r="X3172"/>
  <c r="S3172"/>
  <c r="M3172"/>
  <c r="T3172"/>
  <c r="O3172"/>
  <c r="U3172"/>
  <c r="V3172"/>
  <c r="AD3172"/>
  <c r="R3171"/>
  <c r="AB3171"/>
  <c r="AC3171"/>
  <c r="Z3171"/>
  <c r="AA3171"/>
  <c r="Y3171"/>
  <c r="X3171"/>
  <c r="S3171"/>
  <c r="M3171"/>
  <c r="T3171"/>
  <c r="O3171"/>
  <c r="U3171"/>
  <c r="V3171"/>
  <c r="AD3171"/>
  <c r="R3170"/>
  <c r="AB3170"/>
  <c r="AC3170"/>
  <c r="Z3170"/>
  <c r="AA3170"/>
  <c r="Y3170"/>
  <c r="X3170"/>
  <c r="S3170"/>
  <c r="M3170"/>
  <c r="T3170"/>
  <c r="O3170"/>
  <c r="U3170"/>
  <c r="V3170"/>
  <c r="AD3170"/>
  <c r="R3169"/>
  <c r="AB3169"/>
  <c r="AC3169"/>
  <c r="Z3169"/>
  <c r="AA3169"/>
  <c r="Y3169"/>
  <c r="X3169"/>
  <c r="S3169"/>
  <c r="M3169"/>
  <c r="T3169"/>
  <c r="O3169"/>
  <c r="U3169"/>
  <c r="V3169"/>
  <c r="AD3169"/>
  <c r="R3168"/>
  <c r="AB3168"/>
  <c r="AC3168"/>
  <c r="Z3168"/>
  <c r="AA3168"/>
  <c r="Y3168"/>
  <c r="X3168"/>
  <c r="S3168"/>
  <c r="M3168"/>
  <c r="T3168"/>
  <c r="O3168"/>
  <c r="U3168"/>
  <c r="V3168"/>
  <c r="AD3168"/>
  <c r="R3167"/>
  <c r="AB3167"/>
  <c r="AC3167"/>
  <c r="Z3167"/>
  <c r="AA3167"/>
  <c r="Y3167"/>
  <c r="X3167"/>
  <c r="S3167"/>
  <c r="M3167"/>
  <c r="T3167"/>
  <c r="O3167"/>
  <c r="U3167"/>
  <c r="V3167"/>
  <c r="AD3167"/>
  <c r="R3166"/>
  <c r="AB3166"/>
  <c r="AC3166"/>
  <c r="Z3166"/>
  <c r="AA3166"/>
  <c r="Y3166"/>
  <c r="X3166"/>
  <c r="S3166"/>
  <c r="M3166"/>
  <c r="T3166"/>
  <c r="O3166"/>
  <c r="U3166"/>
  <c r="V3166"/>
  <c r="AD3166"/>
  <c r="R3165"/>
  <c r="AB3165"/>
  <c r="AC3165"/>
  <c r="Z3165"/>
  <c r="AA3165"/>
  <c r="Y3165"/>
  <c r="X3165"/>
  <c r="S3165"/>
  <c r="M3165"/>
  <c r="T3165"/>
  <c r="O3165"/>
  <c r="U3165"/>
  <c r="V3165"/>
  <c r="AD3165"/>
  <c r="R3164"/>
  <c r="AB3164"/>
  <c r="AC3164"/>
  <c r="Z3164"/>
  <c r="AA3164"/>
  <c r="Y3164"/>
  <c r="X3164"/>
  <c r="S3164"/>
  <c r="M3164"/>
  <c r="T3164"/>
  <c r="O3164"/>
  <c r="U3164"/>
  <c r="V3164"/>
  <c r="AD3164"/>
  <c r="R3163"/>
  <c r="AB3163"/>
  <c r="AC3163"/>
  <c r="Z3163"/>
  <c r="AA3163"/>
  <c r="Y3163"/>
  <c r="X3163"/>
  <c r="S3163"/>
  <c r="M3163"/>
  <c r="T3163"/>
  <c r="O3163"/>
  <c r="U3163"/>
  <c r="V3163"/>
  <c r="AD3163"/>
  <c r="R3162"/>
  <c r="AB3162"/>
  <c r="AC3162"/>
  <c r="Z3162"/>
  <c r="AA3162"/>
  <c r="Y3162"/>
  <c r="X3162"/>
  <c r="S3162"/>
  <c r="M3162"/>
  <c r="T3162"/>
  <c r="O3162"/>
  <c r="U3162"/>
  <c r="V3162"/>
  <c r="AD3162"/>
  <c r="R3161"/>
  <c r="AB3161"/>
  <c r="AC3161"/>
  <c r="Z3161"/>
  <c r="AA3161"/>
  <c r="Y3161"/>
  <c r="X3161"/>
  <c r="S3161"/>
  <c r="M3161"/>
  <c r="T3161"/>
  <c r="O3161"/>
  <c r="U3161"/>
  <c r="V3161"/>
  <c r="AD3161"/>
  <c r="R3160"/>
  <c r="AB3160"/>
  <c r="AC3160"/>
  <c r="Z3160"/>
  <c r="AA3160"/>
  <c r="Y3160"/>
  <c r="X3160"/>
  <c r="S3160"/>
  <c r="M3160"/>
  <c r="T3160"/>
  <c r="O3160"/>
  <c r="U3160"/>
  <c r="V3160"/>
  <c r="AD3160"/>
  <c r="R3159"/>
  <c r="AB3159"/>
  <c r="AC3159"/>
  <c r="Z3159"/>
  <c r="AA3159"/>
  <c r="Y3159"/>
  <c r="X3159"/>
  <c r="S3159"/>
  <c r="M3159"/>
  <c r="T3159"/>
  <c r="O3159"/>
  <c r="U3159"/>
  <c r="V3159"/>
  <c r="AD3159"/>
  <c r="R3158"/>
  <c r="AB3158"/>
  <c r="AC3158"/>
  <c r="Z3158"/>
  <c r="AA3158"/>
  <c r="Y3158"/>
  <c r="X3158"/>
  <c r="S3158"/>
  <c r="M3158"/>
  <c r="T3158"/>
  <c r="O3158"/>
  <c r="U3158"/>
  <c r="V3158"/>
  <c r="AD3158"/>
  <c r="R3157"/>
  <c r="AB3157"/>
  <c r="AC3157"/>
  <c r="Z3157"/>
  <c r="AA3157"/>
  <c r="Y3157"/>
  <c r="X3157"/>
  <c r="S3157"/>
  <c r="M3157"/>
  <c r="T3157"/>
  <c r="O3157"/>
  <c r="U3157"/>
  <c r="V3157"/>
  <c r="AD3157"/>
  <c r="R3156"/>
  <c r="AB3156"/>
  <c r="AC3156"/>
  <c r="Z3156"/>
  <c r="AA3156"/>
  <c r="Y3156"/>
  <c r="X3156"/>
  <c r="S3156"/>
  <c r="M3156"/>
  <c r="T3156"/>
  <c r="O3156"/>
  <c r="U3156"/>
  <c r="V3156"/>
  <c r="AD3156"/>
  <c r="R3155"/>
  <c r="AB3155"/>
  <c r="AC3155"/>
  <c r="Z3155"/>
  <c r="AA3155"/>
  <c r="Y3155"/>
  <c r="X3155"/>
  <c r="S3155"/>
  <c r="M3155"/>
  <c r="T3155"/>
  <c r="O3155"/>
  <c r="U3155"/>
  <c r="V3155"/>
  <c r="AD3155"/>
  <c r="R3154"/>
  <c r="AB3154"/>
  <c r="AC3154"/>
  <c r="Z3154"/>
  <c r="AA3154"/>
  <c r="Y3154"/>
  <c r="X3154"/>
  <c r="S3154"/>
  <c r="M3154"/>
  <c r="T3154"/>
  <c r="O3154"/>
  <c r="U3154"/>
  <c r="V3154"/>
  <c r="AD3154"/>
  <c r="R3153"/>
  <c r="AB3153"/>
  <c r="AC3153"/>
  <c r="Z3153"/>
  <c r="AA3153"/>
  <c r="Y3153"/>
  <c r="X3153"/>
  <c r="S3153"/>
  <c r="M3153"/>
  <c r="T3153"/>
  <c r="O3153"/>
  <c r="U3153"/>
  <c r="V3153"/>
  <c r="AD3153"/>
  <c r="R3152"/>
  <c r="AB3152"/>
  <c r="AC3152"/>
  <c r="Z3152"/>
  <c r="AA3152"/>
  <c r="Y3152"/>
  <c r="X3152"/>
  <c r="S3152"/>
  <c r="M3152"/>
  <c r="T3152"/>
  <c r="O3152"/>
  <c r="U3152"/>
  <c r="V3152"/>
  <c r="AD3152"/>
  <c r="R3151"/>
  <c r="AB3151"/>
  <c r="AC3151"/>
  <c r="Z3151"/>
  <c r="AA3151"/>
  <c r="Y3151"/>
  <c r="X3151"/>
  <c r="S3151"/>
  <c r="M3151"/>
  <c r="T3151"/>
  <c r="O3151"/>
  <c r="U3151"/>
  <c r="V3151"/>
  <c r="AD3151"/>
  <c r="R3150"/>
  <c r="AB3150"/>
  <c r="AC3150"/>
  <c r="Z3150"/>
  <c r="AA3150"/>
  <c r="Y3150"/>
  <c r="X3150"/>
  <c r="S3150"/>
  <c r="M3150"/>
  <c r="T3150"/>
  <c r="O3150"/>
  <c r="U3150"/>
  <c r="V3150"/>
  <c r="AD3150"/>
  <c r="R3149"/>
  <c r="AB3149"/>
  <c r="AC3149"/>
  <c r="Z3149"/>
  <c r="AA3149"/>
  <c r="Y3149"/>
  <c r="X3149"/>
  <c r="S3149"/>
  <c r="M3149"/>
  <c r="T3149"/>
  <c r="O3149"/>
  <c r="U3149"/>
  <c r="V3149"/>
  <c r="AD3149"/>
  <c r="R3148"/>
  <c r="AB3148"/>
  <c r="AC3148"/>
  <c r="Z3148"/>
  <c r="AA3148"/>
  <c r="Y3148"/>
  <c r="X3148"/>
  <c r="S3148"/>
  <c r="M3148"/>
  <c r="T3148"/>
  <c r="O3148"/>
  <c r="U3148"/>
  <c r="V3148"/>
  <c r="AD3148"/>
  <c r="R3147"/>
  <c r="AB3147"/>
  <c r="AC3147"/>
  <c r="Z3147"/>
  <c r="AA3147"/>
  <c r="Y3147"/>
  <c r="X3147"/>
  <c r="S3147"/>
  <c r="M3147"/>
  <c r="T3147"/>
  <c r="O3147"/>
  <c r="U3147"/>
  <c r="V3147"/>
  <c r="AD3147"/>
  <c r="R3146"/>
  <c r="AB3146"/>
  <c r="AC3146"/>
  <c r="Z3146"/>
  <c r="AA3146"/>
  <c r="Y3146"/>
  <c r="X3146"/>
  <c r="S3146"/>
  <c r="M3146"/>
  <c r="T3146"/>
  <c r="O3146"/>
  <c r="U3146"/>
  <c r="V3146"/>
  <c r="AD3146"/>
  <c r="R3145"/>
  <c r="AB3145"/>
  <c r="AC3145"/>
  <c r="Z3145"/>
  <c r="AA3145"/>
  <c r="Y3145"/>
  <c r="X3145"/>
  <c r="S3145"/>
  <c r="M3145"/>
  <c r="T3145"/>
  <c r="O3145"/>
  <c r="U3145"/>
  <c r="V3145"/>
  <c r="AD3145"/>
  <c r="R3144"/>
  <c r="AB3144"/>
  <c r="AC3144"/>
  <c r="Z3144"/>
  <c r="AA3144"/>
  <c r="Y3144"/>
  <c r="X3144"/>
  <c r="S3144"/>
  <c r="M3144"/>
  <c r="T3144"/>
  <c r="O3144"/>
  <c r="U3144"/>
  <c r="V3144"/>
  <c r="AD3144"/>
  <c r="R3143"/>
  <c r="AB3143"/>
  <c r="AC3143"/>
  <c r="Z3143"/>
  <c r="AA3143"/>
  <c r="Y3143"/>
  <c r="X3143"/>
  <c r="S3143"/>
  <c r="M3143"/>
  <c r="T3143"/>
  <c r="O3143"/>
  <c r="U3143"/>
  <c r="V3143"/>
  <c r="AD3143"/>
  <c r="R3142"/>
  <c r="AB3142"/>
  <c r="AC3142"/>
  <c r="Z3142"/>
  <c r="AA3142"/>
  <c r="Y3142"/>
  <c r="X3142"/>
  <c r="S3142"/>
  <c r="M3142"/>
  <c r="T3142"/>
  <c r="O3142"/>
  <c r="U3142"/>
  <c r="V3142"/>
  <c r="AD3142"/>
  <c r="R3141"/>
  <c r="AB3141"/>
  <c r="AC3141"/>
  <c r="Z3141"/>
  <c r="AA3141"/>
  <c r="Y3141"/>
  <c r="X3141"/>
  <c r="S3141"/>
  <c r="M3141"/>
  <c r="T3141"/>
  <c r="O3141"/>
  <c r="U3141"/>
  <c r="V3141"/>
  <c r="AD3141"/>
  <c r="R3140"/>
  <c r="AB3140"/>
  <c r="AC3140"/>
  <c r="Z3140"/>
  <c r="AA3140"/>
  <c r="Y3140"/>
  <c r="X3140"/>
  <c r="S3140"/>
  <c r="M3140"/>
  <c r="T3140"/>
  <c r="O3140"/>
  <c r="U3140"/>
  <c r="V3140"/>
  <c r="AD3140"/>
  <c r="R3139"/>
  <c r="AB3139"/>
  <c r="AC3139"/>
  <c r="Z3139"/>
  <c r="AA3139"/>
  <c r="Y3139"/>
  <c r="X3139"/>
  <c r="S3139"/>
  <c r="M3139"/>
  <c r="T3139"/>
  <c r="O3139"/>
  <c r="U3139"/>
  <c r="V3139"/>
  <c r="AD3139"/>
  <c r="R3138"/>
  <c r="AB3138"/>
  <c r="AC3138"/>
  <c r="Z3138"/>
  <c r="AA3138"/>
  <c r="Y3138"/>
  <c r="X3138"/>
  <c r="S3138"/>
  <c r="M3138"/>
  <c r="T3138"/>
  <c r="O3138"/>
  <c r="U3138"/>
  <c r="V3138"/>
  <c r="AD3138"/>
  <c r="R3137"/>
  <c r="AB3137"/>
  <c r="AC3137"/>
  <c r="Z3137"/>
  <c r="AA3137"/>
  <c r="Y3137"/>
  <c r="X3137"/>
  <c r="S3137"/>
  <c r="M3137"/>
  <c r="T3137"/>
  <c r="O3137"/>
  <c r="U3137"/>
  <c r="V3137"/>
  <c r="AD3137"/>
  <c r="R3136"/>
  <c r="AB3136"/>
  <c r="AC3136"/>
  <c r="Z3136"/>
  <c r="AA3136"/>
  <c r="Y3136"/>
  <c r="X3136"/>
  <c r="S3136"/>
  <c r="M3136"/>
  <c r="T3136"/>
  <c r="O3136"/>
  <c r="U3136"/>
  <c r="V3136"/>
  <c r="AD3136"/>
  <c r="R3135"/>
  <c r="AB3135"/>
  <c r="AC3135"/>
  <c r="Z3135"/>
  <c r="AA3135"/>
  <c r="Y3135"/>
  <c r="X3135"/>
  <c r="S3135"/>
  <c r="M3135"/>
  <c r="T3135"/>
  <c r="O3135"/>
  <c r="U3135"/>
  <c r="V3135"/>
  <c r="AD3135"/>
  <c r="R3134"/>
  <c r="AB3134"/>
  <c r="AC3134"/>
  <c r="Z3134"/>
  <c r="AA3134"/>
  <c r="Y3134"/>
  <c r="X3134"/>
  <c r="S3134"/>
  <c r="M3134"/>
  <c r="T3134"/>
  <c r="O3134"/>
  <c r="U3134"/>
  <c r="V3134"/>
  <c r="AD3134"/>
  <c r="R3133"/>
  <c r="AB3133"/>
  <c r="AC3133"/>
  <c r="Z3133"/>
  <c r="AA3133"/>
  <c r="Y3133"/>
  <c r="X3133"/>
  <c r="S3133"/>
  <c r="M3133"/>
  <c r="T3133"/>
  <c r="O3133"/>
  <c r="U3133"/>
  <c r="V3133"/>
  <c r="AD3133"/>
  <c r="R3132"/>
  <c r="AB3132"/>
  <c r="AC3132"/>
  <c r="Z3132"/>
  <c r="AA3132"/>
  <c r="Y3132"/>
  <c r="X3132"/>
  <c r="S3132"/>
  <c r="M3132"/>
  <c r="T3132"/>
  <c r="O3132"/>
  <c r="U3132"/>
  <c r="V3132"/>
  <c r="AD3132"/>
  <c r="R3131"/>
  <c r="AB3131"/>
  <c r="AC3131"/>
  <c r="Z3131"/>
  <c r="AA3131"/>
  <c r="Y3131"/>
  <c r="X3131"/>
  <c r="S3131"/>
  <c r="M3131"/>
  <c r="T3131"/>
  <c r="O3131"/>
  <c r="U3131"/>
  <c r="V3131"/>
  <c r="AD3131"/>
  <c r="R3130"/>
  <c r="AB3130"/>
  <c r="AC3130"/>
  <c r="Z3130"/>
  <c r="AA3130"/>
  <c r="Y3130"/>
  <c r="X3130"/>
  <c r="S3130"/>
  <c r="M3130"/>
  <c r="T3130"/>
  <c r="O3130"/>
  <c r="U3130"/>
  <c r="V3130"/>
  <c r="AD3130"/>
  <c r="R3129"/>
  <c r="AB3129"/>
  <c r="AC3129"/>
  <c r="Z3129"/>
  <c r="AA3129"/>
  <c r="Y3129"/>
  <c r="X3129"/>
  <c r="S3129"/>
  <c r="M3129"/>
  <c r="T3129"/>
  <c r="O3129"/>
  <c r="U3129"/>
  <c r="V3129"/>
  <c r="AD3129"/>
  <c r="R3128"/>
  <c r="AB3128"/>
  <c r="AC3128"/>
  <c r="Z3128"/>
  <c r="AA3128"/>
  <c r="Y3128"/>
  <c r="X3128"/>
  <c r="S3128"/>
  <c r="M3128"/>
  <c r="T3128"/>
  <c r="O3128"/>
  <c r="U3128"/>
  <c r="V3128"/>
  <c r="AD3128"/>
  <c r="R3127"/>
  <c r="AB3127"/>
  <c r="AC3127"/>
  <c r="Z3127"/>
  <c r="AA3127"/>
  <c r="Y3127"/>
  <c r="X3127"/>
  <c r="S3127"/>
  <c r="M3127"/>
  <c r="T3127"/>
  <c r="O3127"/>
  <c r="U3127"/>
  <c r="V3127"/>
  <c r="AD3127"/>
  <c r="R3126"/>
  <c r="AB3126"/>
  <c r="AC3126"/>
  <c r="Z3126"/>
  <c r="AA3126"/>
  <c r="Y3126"/>
  <c r="X3126"/>
  <c r="S3126"/>
  <c r="M3126"/>
  <c r="T3126"/>
  <c r="O3126"/>
  <c r="U3126"/>
  <c r="V3126"/>
  <c r="AD3126"/>
  <c r="R3125"/>
  <c r="AB3125"/>
  <c r="AC3125"/>
  <c r="Z3125"/>
  <c r="AA3125"/>
  <c r="Y3125"/>
  <c r="X3125"/>
  <c r="S3125"/>
  <c r="M3125"/>
  <c r="T3125"/>
  <c r="O3125"/>
  <c r="U3125"/>
  <c r="V3125"/>
  <c r="AD3125"/>
  <c r="R3124"/>
  <c r="AB3124"/>
  <c r="AC3124"/>
  <c r="Z3124"/>
  <c r="AA3124"/>
  <c r="Y3124"/>
  <c r="X3124"/>
  <c r="S3124"/>
  <c r="M3124"/>
  <c r="T3124"/>
  <c r="O3124"/>
  <c r="U3124"/>
  <c r="V3124"/>
  <c r="AD3124"/>
  <c r="R3123"/>
  <c r="AB3123"/>
  <c r="AC3123"/>
  <c r="Z3123"/>
  <c r="AA3123"/>
  <c r="Y3123"/>
  <c r="X3123"/>
  <c r="S3123"/>
  <c r="M3123"/>
  <c r="T3123"/>
  <c r="O3123"/>
  <c r="U3123"/>
  <c r="V3123"/>
  <c r="AD3123"/>
  <c r="R3122"/>
  <c r="AB3122"/>
  <c r="AC3122"/>
  <c r="Z3122"/>
  <c r="AA3122"/>
  <c r="Y3122"/>
  <c r="X3122"/>
  <c r="S3122"/>
  <c r="M3122"/>
  <c r="T3122"/>
  <c r="O3122"/>
  <c r="U3122"/>
  <c r="V3122"/>
  <c r="AD3122"/>
  <c r="R3121"/>
  <c r="AB3121"/>
  <c r="AC3121"/>
  <c r="Z3121"/>
  <c r="AA3121"/>
  <c r="Y3121"/>
  <c r="X3121"/>
  <c r="S3121"/>
  <c r="M3121"/>
  <c r="T3121"/>
  <c r="O3121"/>
  <c r="U3121"/>
  <c r="V3121"/>
  <c r="AD3121"/>
  <c r="R3120"/>
  <c r="AB3120"/>
  <c r="AC3120"/>
  <c r="Z3120"/>
  <c r="AA3120"/>
  <c r="Y3120"/>
  <c r="X3120"/>
  <c r="S3120"/>
  <c r="M3120"/>
  <c r="T3120"/>
  <c r="O3120"/>
  <c r="U3120"/>
  <c r="V3120"/>
  <c r="AD3120"/>
  <c r="R3119"/>
  <c r="AB3119"/>
  <c r="AC3119"/>
  <c r="Z3119"/>
  <c r="AA3119"/>
  <c r="Y3119"/>
  <c r="X3119"/>
  <c r="S3119"/>
  <c r="M3119"/>
  <c r="T3119"/>
  <c r="O3119"/>
  <c r="U3119"/>
  <c r="V3119"/>
  <c r="AD3119"/>
  <c r="R3118"/>
  <c r="AB3118"/>
  <c r="AC3118"/>
  <c r="Z3118"/>
  <c r="AA3118"/>
  <c r="Y3118"/>
  <c r="X3118"/>
  <c r="S3118"/>
  <c r="M3118"/>
  <c r="T3118"/>
  <c r="O3118"/>
  <c r="U3118"/>
  <c r="V3118"/>
  <c r="AD3118"/>
  <c r="R3117"/>
  <c r="AB3117"/>
  <c r="AC3117"/>
  <c r="Z3117"/>
  <c r="AA3117"/>
  <c r="Y3117"/>
  <c r="X3117"/>
  <c r="S3117"/>
  <c r="M3117"/>
  <c r="T3117"/>
  <c r="O3117"/>
  <c r="U3117"/>
  <c r="V3117"/>
  <c r="AD3117"/>
  <c r="R3116"/>
  <c r="AB3116"/>
  <c r="AC3116"/>
  <c r="Z3116"/>
  <c r="AA3116"/>
  <c r="Y3116"/>
  <c r="X3116"/>
  <c r="S3116"/>
  <c r="M3116"/>
  <c r="T3116"/>
  <c r="O3116"/>
  <c r="U3116"/>
  <c r="V3116"/>
  <c r="AD3116"/>
  <c r="R3115"/>
  <c r="AB3115"/>
  <c r="AC3115"/>
  <c r="Z3115"/>
  <c r="AA3115"/>
  <c r="Y3115"/>
  <c r="X3115"/>
  <c r="S3115"/>
  <c r="M3115"/>
  <c r="T3115"/>
  <c r="O3115"/>
  <c r="U3115"/>
  <c r="V3115"/>
  <c r="AD3115"/>
  <c r="R3114"/>
  <c r="AB3114"/>
  <c r="AC3114"/>
  <c r="Z3114"/>
  <c r="AA3114"/>
  <c r="Y3114"/>
  <c r="X3114"/>
  <c r="S3114"/>
  <c r="M3114"/>
  <c r="T3114"/>
  <c r="O3114"/>
  <c r="U3114"/>
  <c r="V3114"/>
  <c r="AD3114"/>
  <c r="R3113"/>
  <c r="AB3113"/>
  <c r="AC3113"/>
  <c r="Z3113"/>
  <c r="AA3113"/>
  <c r="Y3113"/>
  <c r="X3113"/>
  <c r="S3113"/>
  <c r="M3113"/>
  <c r="T3113"/>
  <c r="O3113"/>
  <c r="U3113"/>
  <c r="V3113"/>
  <c r="AD3113"/>
  <c r="R3112"/>
  <c r="AB3112"/>
  <c r="AC3112"/>
  <c r="Z3112"/>
  <c r="AA3112"/>
  <c r="Y3112"/>
  <c r="X3112"/>
  <c r="S3112"/>
  <c r="M3112"/>
  <c r="T3112"/>
  <c r="O3112"/>
  <c r="U3112"/>
  <c r="V3112"/>
  <c r="AD3112"/>
  <c r="R3111"/>
  <c r="AB3111"/>
  <c r="AC3111"/>
  <c r="Z3111"/>
  <c r="AA3111"/>
  <c r="Y3111"/>
  <c r="X3111"/>
  <c r="S3111"/>
  <c r="M3111"/>
  <c r="T3111"/>
  <c r="O3111"/>
  <c r="U3111"/>
  <c r="V3111"/>
  <c r="AD3111"/>
  <c r="R3110"/>
  <c r="AB3110"/>
  <c r="AC3110"/>
  <c r="Z3110"/>
  <c r="AA3110"/>
  <c r="Y3110"/>
  <c r="X3110"/>
  <c r="S3110"/>
  <c r="M3110"/>
  <c r="T3110"/>
  <c r="O3110"/>
  <c r="U3110"/>
  <c r="V3110"/>
  <c r="AD3110"/>
  <c r="R3109"/>
  <c r="AB3109"/>
  <c r="AC3109"/>
  <c r="Z3109"/>
  <c r="AA3109"/>
  <c r="Y3109"/>
  <c r="X3109"/>
  <c r="S3109"/>
  <c r="M3109"/>
  <c r="T3109"/>
  <c r="O3109"/>
  <c r="U3109"/>
  <c r="V3109"/>
  <c r="AD3109"/>
  <c r="R3108"/>
  <c r="AB3108"/>
  <c r="AC3108"/>
  <c r="Z3108"/>
  <c r="AA3108"/>
  <c r="Y3108"/>
  <c r="X3108"/>
  <c r="S3108"/>
  <c r="M3108"/>
  <c r="T3108"/>
  <c r="O3108"/>
  <c r="U3108"/>
  <c r="V3108"/>
  <c r="AD3108"/>
  <c r="R3107"/>
  <c r="AB3107"/>
  <c r="AC3107"/>
  <c r="Z3107"/>
  <c r="AA3107"/>
  <c r="Y3107"/>
  <c r="X3107"/>
  <c r="S3107"/>
  <c r="M3107"/>
  <c r="T3107"/>
  <c r="O3107"/>
  <c r="U3107"/>
  <c r="V3107"/>
  <c r="AD3107"/>
  <c r="R3106"/>
  <c r="AB3106"/>
  <c r="AC3106"/>
  <c r="Z3106"/>
  <c r="AA3106"/>
  <c r="Y3106"/>
  <c r="X3106"/>
  <c r="S3106"/>
  <c r="M3106"/>
  <c r="T3106"/>
  <c r="O3106"/>
  <c r="U3106"/>
  <c r="V3106"/>
  <c r="AD3106"/>
  <c r="R3105"/>
  <c r="AB3105"/>
  <c r="AC3105"/>
  <c r="Z3105"/>
  <c r="AA3105"/>
  <c r="Y3105"/>
  <c r="X3105"/>
  <c r="S3105"/>
  <c r="M3105"/>
  <c r="T3105"/>
  <c r="O3105"/>
  <c r="U3105"/>
  <c r="V3105"/>
  <c r="AD3105"/>
  <c r="R3104"/>
  <c r="AB3104"/>
  <c r="AC3104"/>
  <c r="Z3104"/>
  <c r="AA3104"/>
  <c r="Y3104"/>
  <c r="X3104"/>
  <c r="S3104"/>
  <c r="M3104"/>
  <c r="T3104"/>
  <c r="O3104"/>
  <c r="U3104"/>
  <c r="V3104"/>
  <c r="AD3104"/>
  <c r="R3103"/>
  <c r="AB3103"/>
  <c r="AC3103"/>
  <c r="Z3103"/>
  <c r="AA3103"/>
  <c r="Y3103"/>
  <c r="X3103"/>
  <c r="S3103"/>
  <c r="M3103"/>
  <c r="T3103"/>
  <c r="O3103"/>
  <c r="U3103"/>
  <c r="V3103"/>
  <c r="AD3103"/>
  <c r="R3102"/>
  <c r="AB3102"/>
  <c r="AC3102"/>
  <c r="Z3102"/>
  <c r="AA3102"/>
  <c r="Y3102"/>
  <c r="X3102"/>
  <c r="S3102"/>
  <c r="M3102"/>
  <c r="T3102"/>
  <c r="O3102"/>
  <c r="U3102"/>
  <c r="V3102"/>
  <c r="AD3102"/>
  <c r="R3101"/>
  <c r="AB3101"/>
  <c r="AC3101"/>
  <c r="Z3101"/>
  <c r="AA3101"/>
  <c r="Y3101"/>
  <c r="X3101"/>
  <c r="S3101"/>
  <c r="M3101"/>
  <c r="T3101"/>
  <c r="O3101"/>
  <c r="U3101"/>
  <c r="V3101"/>
  <c r="AD3101"/>
  <c r="R3100"/>
  <c r="AB3100"/>
  <c r="AC3100"/>
  <c r="Z3100"/>
  <c r="AA3100"/>
  <c r="Y3100"/>
  <c r="X3100"/>
  <c r="S3100"/>
  <c r="M3100"/>
  <c r="T3100"/>
  <c r="O3100"/>
  <c r="U3100"/>
  <c r="V3100"/>
  <c r="AD3100"/>
  <c r="R3099"/>
  <c r="AB3099"/>
  <c r="AC3099"/>
  <c r="Z3099"/>
  <c r="AA3099"/>
  <c r="Y3099"/>
  <c r="X3099"/>
  <c r="S3099"/>
  <c r="M3099"/>
  <c r="T3099"/>
  <c r="O3099"/>
  <c r="U3099"/>
  <c r="V3099"/>
  <c r="AD3099"/>
  <c r="R3098"/>
  <c r="AB3098"/>
  <c r="AC3098"/>
  <c r="Z3098"/>
  <c r="AA3098"/>
  <c r="Y3098"/>
  <c r="X3098"/>
  <c r="S3098"/>
  <c r="M3098"/>
  <c r="T3098"/>
  <c r="O3098"/>
  <c r="U3098"/>
  <c r="V3098"/>
  <c r="AD3098"/>
  <c r="R3097"/>
  <c r="AB3097"/>
  <c r="AC3097"/>
  <c r="Z3097"/>
  <c r="AA3097"/>
  <c r="Y3097"/>
  <c r="X3097"/>
  <c r="S3097"/>
  <c r="M3097"/>
  <c r="T3097"/>
  <c r="O3097"/>
  <c r="U3097"/>
  <c r="V3097"/>
  <c r="AD3097"/>
  <c r="R3096"/>
  <c r="AB3096"/>
  <c r="AC3096"/>
  <c r="Z3096"/>
  <c r="AA3096"/>
  <c r="Y3096"/>
  <c r="X3096"/>
  <c r="S3096"/>
  <c r="M3096"/>
  <c r="T3096"/>
  <c r="O3096"/>
  <c r="U3096"/>
  <c r="V3096"/>
  <c r="AD3096"/>
  <c r="R3095"/>
  <c r="AB3095"/>
  <c r="AC3095"/>
  <c r="Z3095"/>
  <c r="AA3095"/>
  <c r="Y3095"/>
  <c r="X3095"/>
  <c r="S3095"/>
  <c r="M3095"/>
  <c r="T3095"/>
  <c r="O3095"/>
  <c r="U3095"/>
  <c r="V3095"/>
  <c r="AD3095"/>
  <c r="R3094"/>
  <c r="AB3094"/>
  <c r="AC3094"/>
  <c r="Z3094"/>
  <c r="AA3094"/>
  <c r="Y3094"/>
  <c r="X3094"/>
  <c r="S3094"/>
  <c r="M3094"/>
  <c r="T3094"/>
  <c r="O3094"/>
  <c r="U3094"/>
  <c r="V3094"/>
  <c r="AD3094"/>
  <c r="R3093"/>
  <c r="AB3093"/>
  <c r="AC3093"/>
  <c r="Z3093"/>
  <c r="AA3093"/>
  <c r="Y3093"/>
  <c r="X3093"/>
  <c r="S3093"/>
  <c r="M3093"/>
  <c r="T3093"/>
  <c r="O3093"/>
  <c r="U3093"/>
  <c r="V3093"/>
  <c r="AD3093"/>
  <c r="R3092"/>
  <c r="AB3092"/>
  <c r="AC3092"/>
  <c r="Z3092"/>
  <c r="AA3092"/>
  <c r="Y3092"/>
  <c r="X3092"/>
  <c r="S3092"/>
  <c r="M3092"/>
  <c r="T3092"/>
  <c r="O3092"/>
  <c r="U3092"/>
  <c r="V3092"/>
  <c r="AD3092"/>
  <c r="R3091"/>
  <c r="AB3091"/>
  <c r="AC3091"/>
  <c r="Z3091"/>
  <c r="AA3091"/>
  <c r="Y3091"/>
  <c r="X3091"/>
  <c r="S3091"/>
  <c r="M3091"/>
  <c r="T3091"/>
  <c r="O3091"/>
  <c r="U3091"/>
  <c r="V3091"/>
  <c r="AD3091"/>
  <c r="R3090"/>
  <c r="AB3090"/>
  <c r="AC3090"/>
  <c r="Z3090"/>
  <c r="AA3090"/>
  <c r="Y3090"/>
  <c r="X3090"/>
  <c r="S3090"/>
  <c r="M3090"/>
  <c r="T3090"/>
  <c r="O3090"/>
  <c r="U3090"/>
  <c r="V3090"/>
  <c r="AD3090"/>
  <c r="R3089"/>
  <c r="AB3089"/>
  <c r="AC3089"/>
  <c r="Z3089"/>
  <c r="AA3089"/>
  <c r="Y3089"/>
  <c r="X3089"/>
  <c r="S3089"/>
  <c r="M3089"/>
  <c r="T3089"/>
  <c r="O3089"/>
  <c r="U3089"/>
  <c r="V3089"/>
  <c r="AD3089"/>
  <c r="R3088"/>
  <c r="AB3088"/>
  <c r="AC3088"/>
  <c r="Z3088"/>
  <c r="AA3088"/>
  <c r="Y3088"/>
  <c r="X3088"/>
  <c r="S3088"/>
  <c r="M3088"/>
  <c r="T3088"/>
  <c r="O3088"/>
  <c r="U3088"/>
  <c r="V3088"/>
  <c r="AD3088"/>
  <c r="R3087"/>
  <c r="AB3087"/>
  <c r="AC3087"/>
  <c r="Z3087"/>
  <c r="AA3087"/>
  <c r="Y3087"/>
  <c r="X3087"/>
  <c r="S3087"/>
  <c r="M3087"/>
  <c r="T3087"/>
  <c r="O3087"/>
  <c r="U3087"/>
  <c r="V3087"/>
  <c r="AD3087"/>
  <c r="R3086"/>
  <c r="AB3086"/>
  <c r="AC3086"/>
  <c r="Z3086"/>
  <c r="AA3086"/>
  <c r="Y3086"/>
  <c r="X3086"/>
  <c r="S3086"/>
  <c r="M3086"/>
  <c r="T3086"/>
  <c r="O3086"/>
  <c r="U3086"/>
  <c r="V3086"/>
  <c r="AD3086"/>
  <c r="R3085"/>
  <c r="AB3085"/>
  <c r="AC3085"/>
  <c r="Z3085"/>
  <c r="AA3085"/>
  <c r="Y3085"/>
  <c r="X3085"/>
  <c r="S3085"/>
  <c r="M3085"/>
  <c r="T3085"/>
  <c r="O3085"/>
  <c r="U3085"/>
  <c r="V3085"/>
  <c r="AD3085"/>
  <c r="R3084"/>
  <c r="AB3084"/>
  <c r="AC3084"/>
  <c r="Z3084"/>
  <c r="AA3084"/>
  <c r="Y3084"/>
  <c r="X3084"/>
  <c r="S3084"/>
  <c r="M3084"/>
  <c r="T3084"/>
  <c r="O3084"/>
  <c r="U3084"/>
  <c r="V3084"/>
  <c r="AD3084"/>
  <c r="R3083"/>
  <c r="AB3083"/>
  <c r="AC3083"/>
  <c r="Z3083"/>
  <c r="AA3083"/>
  <c r="Y3083"/>
  <c r="X3083"/>
  <c r="S3083"/>
  <c r="M3083"/>
  <c r="T3083"/>
  <c r="O3083"/>
  <c r="U3083"/>
  <c r="V3083"/>
  <c r="AD3083"/>
  <c r="R3082"/>
  <c r="AB3082"/>
  <c r="AC3082"/>
  <c r="Z3082"/>
  <c r="AA3082"/>
  <c r="Y3082"/>
  <c r="X3082"/>
  <c r="S3082"/>
  <c r="M3082"/>
  <c r="T3082"/>
  <c r="O3082"/>
  <c r="U3082"/>
  <c r="V3082"/>
  <c r="AD3082"/>
  <c r="R3081"/>
  <c r="AB3081"/>
  <c r="AC3081"/>
  <c r="Z3081"/>
  <c r="AA3081"/>
  <c r="Y3081"/>
  <c r="X3081"/>
  <c r="S3081"/>
  <c r="M3081"/>
  <c r="T3081"/>
  <c r="O3081"/>
  <c r="U3081"/>
  <c r="V3081"/>
  <c r="AD3081"/>
  <c r="R3080"/>
  <c r="AB3080"/>
  <c r="AC3080"/>
  <c r="Z3080"/>
  <c r="AA3080"/>
  <c r="Y3080"/>
  <c r="X3080"/>
  <c r="S3080"/>
  <c r="M3080"/>
  <c r="T3080"/>
  <c r="O3080"/>
  <c r="U3080"/>
  <c r="V3080"/>
  <c r="AD3080"/>
  <c r="R3079"/>
  <c r="AB3079"/>
  <c r="AC3079"/>
  <c r="Z3079"/>
  <c r="AA3079"/>
  <c r="Y3079"/>
  <c r="X3079"/>
  <c r="S3079"/>
  <c r="M3079"/>
  <c r="T3079"/>
  <c r="O3079"/>
  <c r="U3079"/>
  <c r="V3079"/>
  <c r="AD3079"/>
  <c r="R3078"/>
  <c r="AB3078"/>
  <c r="AC3078"/>
  <c r="Z3078"/>
  <c r="AA3078"/>
  <c r="Y3078"/>
  <c r="X3078"/>
  <c r="S3078"/>
  <c r="M3078"/>
  <c r="T3078"/>
  <c r="O3078"/>
  <c r="U3078"/>
  <c r="V3078"/>
  <c r="AD3078"/>
  <c r="R3077"/>
  <c r="AB3077"/>
  <c r="AC3077"/>
  <c r="Z3077"/>
  <c r="AA3077"/>
  <c r="Y3077"/>
  <c r="X3077"/>
  <c r="S3077"/>
  <c r="M3077"/>
  <c r="T3077"/>
  <c r="O3077"/>
  <c r="U3077"/>
  <c r="V3077"/>
  <c r="AD3077"/>
  <c r="R3076"/>
  <c r="AB3076"/>
  <c r="AC3076"/>
  <c r="Z3076"/>
  <c r="AA3076"/>
  <c r="Y3076"/>
  <c r="X3076"/>
  <c r="S3076"/>
  <c r="M3076"/>
  <c r="T3076"/>
  <c r="O3076"/>
  <c r="U3076"/>
  <c r="V3076"/>
  <c r="AD3076"/>
  <c r="R3075"/>
  <c r="AB3075"/>
  <c r="AC3075"/>
  <c r="Z3075"/>
  <c r="AA3075"/>
  <c r="Y3075"/>
  <c r="X3075"/>
  <c r="S3075"/>
  <c r="M3075"/>
  <c r="T3075"/>
  <c r="O3075"/>
  <c r="U3075"/>
  <c r="V3075"/>
  <c r="AD3075"/>
  <c r="R3074"/>
  <c r="AB3074"/>
  <c r="AC3074"/>
  <c r="Z3074"/>
  <c r="AA3074"/>
  <c r="Y3074"/>
  <c r="X3074"/>
  <c r="S3074"/>
  <c r="M3074"/>
  <c r="T3074"/>
  <c r="O3074"/>
  <c r="U3074"/>
  <c r="V3074"/>
  <c r="AD3074"/>
  <c r="R3073"/>
  <c r="AB3073"/>
  <c r="AC3073"/>
  <c r="Z3073"/>
  <c r="AA3073"/>
  <c r="Y3073"/>
  <c r="X3073"/>
  <c r="S3073"/>
  <c r="M3073"/>
  <c r="T3073"/>
  <c r="O3073"/>
  <c r="U3073"/>
  <c r="V3073"/>
  <c r="AD3073"/>
  <c r="R3072"/>
  <c r="AB3072"/>
  <c r="AC3072"/>
  <c r="Z3072"/>
  <c r="AA3072"/>
  <c r="Y3072"/>
  <c r="X3072"/>
  <c r="S3072"/>
  <c r="M3072"/>
  <c r="T3072"/>
  <c r="O3072"/>
  <c r="U3072"/>
  <c r="V3072"/>
  <c r="AD3072"/>
  <c r="R3071"/>
  <c r="AB3071"/>
  <c r="AC3071"/>
  <c r="Z3071"/>
  <c r="AA3071"/>
  <c r="Y3071"/>
  <c r="X3071"/>
  <c r="S3071"/>
  <c r="M3071"/>
  <c r="T3071"/>
  <c r="O3071"/>
  <c r="U3071"/>
  <c r="V3071"/>
  <c r="AD3071"/>
  <c r="R3070"/>
  <c r="AB3070"/>
  <c r="AC3070"/>
  <c r="Z3070"/>
  <c r="AA3070"/>
  <c r="Y3070"/>
  <c r="X3070"/>
  <c r="S3070"/>
  <c r="M3070"/>
  <c r="T3070"/>
  <c r="O3070"/>
  <c r="U3070"/>
  <c r="V3070"/>
  <c r="AD3070"/>
  <c r="R3069"/>
  <c r="AB3069"/>
  <c r="AC3069"/>
  <c r="Z3069"/>
  <c r="AA3069"/>
  <c r="Y3069"/>
  <c r="X3069"/>
  <c r="S3069"/>
  <c r="M3069"/>
  <c r="T3069"/>
  <c r="O3069"/>
  <c r="U3069"/>
  <c r="V3069"/>
  <c r="AD3069"/>
  <c r="R3068"/>
  <c r="AB3068"/>
  <c r="AC3068"/>
  <c r="Z3068"/>
  <c r="AA3068"/>
  <c r="Y3068"/>
  <c r="X3068"/>
  <c r="S3068"/>
  <c r="M3068"/>
  <c r="T3068"/>
  <c r="O3068"/>
  <c r="U3068"/>
  <c r="V3068"/>
  <c r="AD3068"/>
  <c r="R3067"/>
  <c r="AB3067"/>
  <c r="AC3067"/>
  <c r="Z3067"/>
  <c r="AA3067"/>
  <c r="Y3067"/>
  <c r="X3067"/>
  <c r="S3067"/>
  <c r="M3067"/>
  <c r="T3067"/>
  <c r="O3067"/>
  <c r="U3067"/>
  <c r="V3067"/>
  <c r="AD3067"/>
  <c r="R3066"/>
  <c r="AB3066"/>
  <c r="AC3066"/>
  <c r="Z3066"/>
  <c r="AA3066"/>
  <c r="Y3066"/>
  <c r="X3066"/>
  <c r="S3066"/>
  <c r="M3066"/>
  <c r="T3066"/>
  <c r="O3066"/>
  <c r="U3066"/>
  <c r="V3066"/>
  <c r="AD3066"/>
  <c r="R3065"/>
  <c r="AB3065"/>
  <c r="AC3065"/>
  <c r="Z3065"/>
  <c r="AA3065"/>
  <c r="Y3065"/>
  <c r="X3065"/>
  <c r="S3065"/>
  <c r="M3065"/>
  <c r="T3065"/>
  <c r="O3065"/>
  <c r="U3065"/>
  <c r="V3065"/>
  <c r="AD3065"/>
  <c r="R3064"/>
  <c r="AB3064"/>
  <c r="AC3064"/>
  <c r="Z3064"/>
  <c r="AA3064"/>
  <c r="Y3064"/>
  <c r="X3064"/>
  <c r="S3064"/>
  <c r="M3064"/>
  <c r="T3064"/>
  <c r="O3064"/>
  <c r="U3064"/>
  <c r="V3064"/>
  <c r="AD3064"/>
  <c r="R3063"/>
  <c r="AB3063"/>
  <c r="AC3063"/>
  <c r="Z3063"/>
  <c r="AA3063"/>
  <c r="Y3063"/>
  <c r="X3063"/>
  <c r="S3063"/>
  <c r="M3063"/>
  <c r="T3063"/>
  <c r="O3063"/>
  <c r="U3063"/>
  <c r="V3063"/>
  <c r="AD3063"/>
  <c r="R3062"/>
  <c r="AB3062"/>
  <c r="AC3062"/>
  <c r="Z3062"/>
  <c r="AA3062"/>
  <c r="Y3062"/>
  <c r="X3062"/>
  <c r="S3062"/>
  <c r="M3062"/>
  <c r="T3062"/>
  <c r="O3062"/>
  <c r="U3062"/>
  <c r="V3062"/>
  <c r="AD3062"/>
  <c r="R3061"/>
  <c r="AB3061"/>
  <c r="AC3061"/>
  <c r="Z3061"/>
  <c r="AA3061"/>
  <c r="Y3061"/>
  <c r="X3061"/>
  <c r="S3061"/>
  <c r="M3061"/>
  <c r="T3061"/>
  <c r="O3061"/>
  <c r="U3061"/>
  <c r="V3061"/>
  <c r="AD3061"/>
  <c r="R3060"/>
  <c r="AB3060"/>
  <c r="AC3060"/>
  <c r="Z3060"/>
  <c r="AA3060"/>
  <c r="Y3060"/>
  <c r="X3060"/>
  <c r="S3060"/>
  <c r="M3060"/>
  <c r="T3060"/>
  <c r="O3060"/>
  <c r="U3060"/>
  <c r="V3060"/>
  <c r="AD3060"/>
  <c r="R3059"/>
  <c r="AB3059"/>
  <c r="AC3059"/>
  <c r="Z3059"/>
  <c r="AA3059"/>
  <c r="Y3059"/>
  <c r="X3059"/>
  <c r="S3059"/>
  <c r="M3059"/>
  <c r="T3059"/>
  <c r="O3059"/>
  <c r="U3059"/>
  <c r="V3059"/>
  <c r="AD3059"/>
  <c r="R3058"/>
  <c r="AB3058"/>
  <c r="AC3058"/>
  <c r="Z3058"/>
  <c r="AA3058"/>
  <c r="Y3058"/>
  <c r="X3058"/>
  <c r="S3058"/>
  <c r="M3058"/>
  <c r="T3058"/>
  <c r="O3058"/>
  <c r="U3058"/>
  <c r="V3058"/>
  <c r="AD3058"/>
  <c r="R3057"/>
  <c r="AB3057"/>
  <c r="AC3057"/>
  <c r="Z3057"/>
  <c r="AA3057"/>
  <c r="Y3057"/>
  <c r="X3057"/>
  <c r="S3057"/>
  <c r="M3057"/>
  <c r="T3057"/>
  <c r="O3057"/>
  <c r="U3057"/>
  <c r="V3057"/>
  <c r="AD3057"/>
  <c r="R3056"/>
  <c r="AB3056"/>
  <c r="AC3056"/>
  <c r="Z3056"/>
  <c r="AA3056"/>
  <c r="Y3056"/>
  <c r="X3056"/>
  <c r="S3056"/>
  <c r="M3056"/>
  <c r="T3056"/>
  <c r="O3056"/>
  <c r="U3056"/>
  <c r="V3056"/>
  <c r="AD3056"/>
  <c r="R3055"/>
  <c r="AB3055"/>
  <c r="AC3055"/>
  <c r="Z3055"/>
  <c r="AA3055"/>
  <c r="Y3055"/>
  <c r="X3055"/>
  <c r="S3055"/>
  <c r="M3055"/>
  <c r="T3055"/>
  <c r="O3055"/>
  <c r="U3055"/>
  <c r="V3055"/>
  <c r="AD3055"/>
  <c r="R3054"/>
  <c r="AB3054"/>
  <c r="AC3054"/>
  <c r="Z3054"/>
  <c r="AA3054"/>
  <c r="Y3054"/>
  <c r="X3054"/>
  <c r="S3054"/>
  <c r="M3054"/>
  <c r="T3054"/>
  <c r="O3054"/>
  <c r="U3054"/>
  <c r="V3054"/>
  <c r="AD3054"/>
  <c r="R3053"/>
  <c r="AB3053"/>
  <c r="AC3053"/>
  <c r="Z3053"/>
  <c r="AA3053"/>
  <c r="Y3053"/>
  <c r="X3053"/>
  <c r="S3053"/>
  <c r="M3053"/>
  <c r="T3053"/>
  <c r="O3053"/>
  <c r="U3053"/>
  <c r="V3053"/>
  <c r="AD3053"/>
  <c r="R3052"/>
  <c r="AB3052"/>
  <c r="AC3052"/>
  <c r="Z3052"/>
  <c r="AA3052"/>
  <c r="Y3052"/>
  <c r="X3052"/>
  <c r="S3052"/>
  <c r="M3052"/>
  <c r="T3052"/>
  <c r="O3052"/>
  <c r="U3052"/>
  <c r="V3052"/>
  <c r="AD3052"/>
  <c r="R3051"/>
  <c r="AB3051"/>
  <c r="AC3051"/>
  <c r="Z3051"/>
  <c r="AA3051"/>
  <c r="Y3051"/>
  <c r="X3051"/>
  <c r="S3051"/>
  <c r="M3051"/>
  <c r="T3051"/>
  <c r="O3051"/>
  <c r="U3051"/>
  <c r="V3051"/>
  <c r="AD3051"/>
  <c r="R3050"/>
  <c r="AB3050"/>
  <c r="AC3050"/>
  <c r="Z3050"/>
  <c r="AA3050"/>
  <c r="Y3050"/>
  <c r="X3050"/>
  <c r="S3050"/>
  <c r="M3050"/>
  <c r="T3050"/>
  <c r="O3050"/>
  <c r="U3050"/>
  <c r="V3050"/>
  <c r="AD3050"/>
  <c r="R3049"/>
  <c r="AB3049"/>
  <c r="AC3049"/>
  <c r="Z3049"/>
  <c r="AA3049"/>
  <c r="Y3049"/>
  <c r="X3049"/>
  <c r="S3049"/>
  <c r="M3049"/>
  <c r="T3049"/>
  <c r="O3049"/>
  <c r="U3049"/>
  <c r="V3049"/>
  <c r="AD3049"/>
  <c r="R3048"/>
  <c r="AB3048"/>
  <c r="AC3048"/>
  <c r="Z3048"/>
  <c r="AA3048"/>
  <c r="Y3048"/>
  <c r="X3048"/>
  <c r="S3048"/>
  <c r="M3048"/>
  <c r="T3048"/>
  <c r="O3048"/>
  <c r="U3048"/>
  <c r="V3048"/>
  <c r="AD3048"/>
  <c r="R3047"/>
  <c r="AB3047"/>
  <c r="AC3047"/>
  <c r="Z3047"/>
  <c r="AA3047"/>
  <c r="Y3047"/>
  <c r="X3047"/>
  <c r="S3047"/>
  <c r="M3047"/>
  <c r="T3047"/>
  <c r="O3047"/>
  <c r="U3047"/>
  <c r="V3047"/>
  <c r="AD3047"/>
  <c r="R3046"/>
  <c r="AB3046"/>
  <c r="AC3046"/>
  <c r="Z3046"/>
  <c r="AA3046"/>
  <c r="Y3046"/>
  <c r="X3046"/>
  <c r="S3046"/>
  <c r="M3046"/>
  <c r="T3046"/>
  <c r="O3046"/>
  <c r="U3046"/>
  <c r="V3046"/>
  <c r="AD3046"/>
  <c r="R3045"/>
  <c r="AB3045"/>
  <c r="AC3045"/>
  <c r="Z3045"/>
  <c r="AA3045"/>
  <c r="Y3045"/>
  <c r="X3045"/>
  <c r="S3045"/>
  <c r="M3045"/>
  <c r="T3045"/>
  <c r="O3045"/>
  <c r="U3045"/>
  <c r="V3045"/>
  <c r="AD3045"/>
  <c r="R3044"/>
  <c r="AB3044"/>
  <c r="AC3044"/>
  <c r="Z3044"/>
  <c r="AA3044"/>
  <c r="Y3044"/>
  <c r="X3044"/>
  <c r="S3044"/>
  <c r="M3044"/>
  <c r="T3044"/>
  <c r="O3044"/>
  <c r="U3044"/>
  <c r="V3044"/>
  <c r="AD3044"/>
  <c r="R3043"/>
  <c r="AB3043"/>
  <c r="AC3043"/>
  <c r="Z3043"/>
  <c r="AA3043"/>
  <c r="Y3043"/>
  <c r="X3043"/>
  <c r="S3043"/>
  <c r="M3043"/>
  <c r="T3043"/>
  <c r="O3043"/>
  <c r="U3043"/>
  <c r="V3043"/>
  <c r="AD3043"/>
  <c r="R3042"/>
  <c r="AB3042"/>
  <c r="AC3042"/>
  <c r="Z3042"/>
  <c r="AA3042"/>
  <c r="Y3042"/>
  <c r="X3042"/>
  <c r="S3042"/>
  <c r="M3042"/>
  <c r="T3042"/>
  <c r="O3042"/>
  <c r="U3042"/>
  <c r="V3042"/>
  <c r="AD3042"/>
  <c r="R3041"/>
  <c r="AB3041"/>
  <c r="AC3041"/>
  <c r="Z3041"/>
  <c r="AA3041"/>
  <c r="Y3041"/>
  <c r="X3041"/>
  <c r="S3041"/>
  <c r="M3041"/>
  <c r="T3041"/>
  <c r="O3041"/>
  <c r="U3041"/>
  <c r="V3041"/>
  <c r="AD3041"/>
  <c r="R3040"/>
  <c r="AB3040"/>
  <c r="AC3040"/>
  <c r="Z3040"/>
  <c r="AA3040"/>
  <c r="Y3040"/>
  <c r="X3040"/>
  <c r="S3040"/>
  <c r="M3040"/>
  <c r="T3040"/>
  <c r="O3040"/>
  <c r="U3040"/>
  <c r="V3040"/>
  <c r="AD3040"/>
  <c r="R3039"/>
  <c r="AB3039"/>
  <c r="AC3039"/>
  <c r="Z3039"/>
  <c r="AA3039"/>
  <c r="Y3039"/>
  <c r="X3039"/>
  <c r="S3039"/>
  <c r="M3039"/>
  <c r="T3039"/>
  <c r="O3039"/>
  <c r="U3039"/>
  <c r="V3039"/>
  <c r="AD3039"/>
  <c r="R3038"/>
  <c r="AB3038"/>
  <c r="AC3038"/>
  <c r="Z3038"/>
  <c r="AA3038"/>
  <c r="Y3038"/>
  <c r="X3038"/>
  <c r="S3038"/>
  <c r="M3038"/>
  <c r="T3038"/>
  <c r="O3038"/>
  <c r="U3038"/>
  <c r="V3038"/>
  <c r="AD3038"/>
  <c r="R3037"/>
  <c r="AB3037"/>
  <c r="AC3037"/>
  <c r="Z3037"/>
  <c r="AA3037"/>
  <c r="Y3037"/>
  <c r="X3037"/>
  <c r="S3037"/>
  <c r="M3037"/>
  <c r="T3037"/>
  <c r="O3037"/>
  <c r="U3037"/>
  <c r="V3037"/>
  <c r="AD3037"/>
  <c r="R3036"/>
  <c r="AB3036"/>
  <c r="AC3036"/>
  <c r="Z3036"/>
  <c r="AA3036"/>
  <c r="Y3036"/>
  <c r="X3036"/>
  <c r="S3036"/>
  <c r="M3036"/>
  <c r="T3036"/>
  <c r="O3036"/>
  <c r="U3036"/>
  <c r="V3036"/>
  <c r="AD3036"/>
  <c r="R3035"/>
  <c r="AB3035"/>
  <c r="AC3035"/>
  <c r="Z3035"/>
  <c r="AA3035"/>
  <c r="Y3035"/>
  <c r="X3035"/>
  <c r="S3035"/>
  <c r="M3035"/>
  <c r="T3035"/>
  <c r="O3035"/>
  <c r="U3035"/>
  <c r="V3035"/>
  <c r="AD3035"/>
  <c r="R3034"/>
  <c r="AB3034"/>
  <c r="AC3034"/>
  <c r="Z3034"/>
  <c r="AA3034"/>
  <c r="Y3034"/>
  <c r="X3034"/>
  <c r="S3034"/>
  <c r="M3034"/>
  <c r="T3034"/>
  <c r="O3034"/>
  <c r="U3034"/>
  <c r="V3034"/>
  <c r="AD3034"/>
  <c r="R3033"/>
  <c r="AB3033"/>
  <c r="AC3033"/>
  <c r="Z3033"/>
  <c r="AA3033"/>
  <c r="Y3033"/>
  <c r="X3033"/>
  <c r="S3033"/>
  <c r="M3033"/>
  <c r="T3033"/>
  <c r="O3033"/>
  <c r="U3033"/>
  <c r="V3033"/>
  <c r="AD3033"/>
  <c r="R3032"/>
  <c r="AB3032"/>
  <c r="AC3032"/>
  <c r="Z3032"/>
  <c r="AA3032"/>
  <c r="Y3032"/>
  <c r="X3032"/>
  <c r="S3032"/>
  <c r="M3032"/>
  <c r="T3032"/>
  <c r="O3032"/>
  <c r="U3032"/>
  <c r="V3032"/>
  <c r="AD3032"/>
  <c r="R3031"/>
  <c r="AB3031"/>
  <c r="AC3031"/>
  <c r="Z3031"/>
  <c r="AA3031"/>
  <c r="Y3031"/>
  <c r="X3031"/>
  <c r="S3031"/>
  <c r="M3031"/>
  <c r="T3031"/>
  <c r="O3031"/>
  <c r="U3031"/>
  <c r="V3031"/>
  <c r="AD3031"/>
  <c r="R3030"/>
  <c r="AB3030"/>
  <c r="AC3030"/>
  <c r="Z3030"/>
  <c r="AA3030"/>
  <c r="Y3030"/>
  <c r="X3030"/>
  <c r="S3030"/>
  <c r="M3030"/>
  <c r="T3030"/>
  <c r="O3030"/>
  <c r="U3030"/>
  <c r="V3030"/>
  <c r="AD3030"/>
  <c r="R3029"/>
  <c r="AB3029"/>
  <c r="AC3029"/>
  <c r="Z3029"/>
  <c r="AA3029"/>
  <c r="Y3029"/>
  <c r="X3029"/>
  <c r="S3029"/>
  <c r="M3029"/>
  <c r="T3029"/>
  <c r="O3029"/>
  <c r="U3029"/>
  <c r="V3029"/>
  <c r="AD3029"/>
  <c r="R3028"/>
  <c r="AB3028"/>
  <c r="AC3028"/>
  <c r="Z3028"/>
  <c r="AA3028"/>
  <c r="Y3028"/>
  <c r="X3028"/>
  <c r="S3028"/>
  <c r="M3028"/>
  <c r="T3028"/>
  <c r="O3028"/>
  <c r="U3028"/>
  <c r="V3028"/>
  <c r="AD3028"/>
  <c r="R3027"/>
  <c r="AB3027"/>
  <c r="AC3027"/>
  <c r="Z3027"/>
  <c r="AA3027"/>
  <c r="Y3027"/>
  <c r="X3027"/>
  <c r="S3027"/>
  <c r="M3027"/>
  <c r="T3027"/>
  <c r="O3027"/>
  <c r="U3027"/>
  <c r="V3027"/>
  <c r="AD3027"/>
  <c r="R3026"/>
  <c r="AB3026"/>
  <c r="AC3026"/>
  <c r="Z3026"/>
  <c r="AA3026"/>
  <c r="Y3026"/>
  <c r="X3026"/>
  <c r="S3026"/>
  <c r="M3026"/>
  <c r="T3026"/>
  <c r="O3026"/>
  <c r="U3026"/>
  <c r="V3026"/>
  <c r="AD3026"/>
  <c r="R3025"/>
  <c r="AB3025"/>
  <c r="AC3025"/>
  <c r="Z3025"/>
  <c r="AA3025"/>
  <c r="Y3025"/>
  <c r="X3025"/>
  <c r="S3025"/>
  <c r="M3025"/>
  <c r="T3025"/>
  <c r="O3025"/>
  <c r="U3025"/>
  <c r="V3025"/>
  <c r="AD3025"/>
  <c r="R3024"/>
  <c r="AB3024"/>
  <c r="AC3024"/>
  <c r="Z3024"/>
  <c r="AA3024"/>
  <c r="Y3024"/>
  <c r="X3024"/>
  <c r="S3024"/>
  <c r="M3024"/>
  <c r="T3024"/>
  <c r="O3024"/>
  <c r="U3024"/>
  <c r="V3024"/>
  <c r="AD3024"/>
  <c r="R3023"/>
  <c r="AB3023"/>
  <c r="AC3023"/>
  <c r="Z3023"/>
  <c r="AA3023"/>
  <c r="Y3023"/>
  <c r="X3023"/>
  <c r="S3023"/>
  <c r="M3023"/>
  <c r="T3023"/>
  <c r="O3023"/>
  <c r="U3023"/>
  <c r="V3023"/>
  <c r="AD3023"/>
  <c r="R3022"/>
  <c r="AB3022"/>
  <c r="AC3022"/>
  <c r="Z3022"/>
  <c r="AA3022"/>
  <c r="Y3022"/>
  <c r="X3022"/>
  <c r="S3022"/>
  <c r="M3022"/>
  <c r="T3022"/>
  <c r="O3022"/>
  <c r="U3022"/>
  <c r="V3022"/>
  <c r="AD3022"/>
  <c r="R3021"/>
  <c r="AB3021"/>
  <c r="AC3021"/>
  <c r="Z3021"/>
  <c r="AA3021"/>
  <c r="Y3021"/>
  <c r="X3021"/>
  <c r="S3021"/>
  <c r="M3021"/>
  <c r="T3021"/>
  <c r="O3021"/>
  <c r="U3021"/>
  <c r="V3021"/>
  <c r="AD3021"/>
  <c r="R3020"/>
  <c r="AB3020"/>
  <c r="AC3020"/>
  <c r="Z3020"/>
  <c r="AA3020"/>
  <c r="Y3020"/>
  <c r="X3020"/>
  <c r="S3020"/>
  <c r="M3020"/>
  <c r="T3020"/>
  <c r="O3020"/>
  <c r="U3020"/>
  <c r="V3020"/>
  <c r="AD3020"/>
  <c r="R3019"/>
  <c r="AB3019"/>
  <c r="AC3019"/>
  <c r="Z3019"/>
  <c r="AA3019"/>
  <c r="Y3019"/>
  <c r="X3019"/>
  <c r="S3019"/>
  <c r="M3019"/>
  <c r="T3019"/>
  <c r="O3019"/>
  <c r="U3019"/>
  <c r="V3019"/>
  <c r="AD3019"/>
  <c r="R3018"/>
  <c r="AB3018"/>
  <c r="AC3018"/>
  <c r="Z3018"/>
  <c r="AA3018"/>
  <c r="Y3018"/>
  <c r="X3018"/>
  <c r="S3018"/>
  <c r="M3018"/>
  <c r="T3018"/>
  <c r="O3018"/>
  <c r="U3018"/>
  <c r="V3018"/>
  <c r="AD3018"/>
  <c r="R3017"/>
  <c r="AB3017"/>
  <c r="AC3017"/>
  <c r="Z3017"/>
  <c r="AA3017"/>
  <c r="Y3017"/>
  <c r="X3017"/>
  <c r="S3017"/>
  <c r="M3017"/>
  <c r="T3017"/>
  <c r="O3017"/>
  <c r="U3017"/>
  <c r="V3017"/>
  <c r="AD3017"/>
  <c r="R3016"/>
  <c r="AB3016"/>
  <c r="AC3016"/>
  <c r="Z3016"/>
  <c r="AA3016"/>
  <c r="Y3016"/>
  <c r="X3016"/>
  <c r="S3016"/>
  <c r="M3016"/>
  <c r="T3016"/>
  <c r="O3016"/>
  <c r="U3016"/>
  <c r="V3016"/>
  <c r="AD3016"/>
  <c r="R3015"/>
  <c r="AB3015"/>
  <c r="AC3015"/>
  <c r="Z3015"/>
  <c r="AA3015"/>
  <c r="Y3015"/>
  <c r="X3015"/>
  <c r="S3015"/>
  <c r="M3015"/>
  <c r="T3015"/>
  <c r="O3015"/>
  <c r="U3015"/>
  <c r="V3015"/>
  <c r="AD3015"/>
  <c r="R3014"/>
  <c r="AB3014"/>
  <c r="AC3014"/>
  <c r="Z3014"/>
  <c r="AA3014"/>
  <c r="Y3014"/>
  <c r="X3014"/>
  <c r="S3014"/>
  <c r="M3014"/>
  <c r="T3014"/>
  <c r="O3014"/>
  <c r="U3014"/>
  <c r="V3014"/>
  <c r="AD3014"/>
  <c r="R3013"/>
  <c r="AB3013"/>
  <c r="AC3013"/>
  <c r="Z3013"/>
  <c r="AA3013"/>
  <c r="Y3013"/>
  <c r="X3013"/>
  <c r="S3013"/>
  <c r="M3013"/>
  <c r="T3013"/>
  <c r="O3013"/>
  <c r="U3013"/>
  <c r="V3013"/>
  <c r="AD3013"/>
  <c r="R3012"/>
  <c r="AB3012"/>
  <c r="AC3012"/>
  <c r="Z3012"/>
  <c r="AA3012"/>
  <c r="Y3012"/>
  <c r="X3012"/>
  <c r="S3012"/>
  <c r="M3012"/>
  <c r="T3012"/>
  <c r="O3012"/>
  <c r="U3012"/>
  <c r="V3012"/>
  <c r="AD3012"/>
  <c r="R3011"/>
  <c r="AB3011"/>
  <c r="AC3011"/>
  <c r="Z3011"/>
  <c r="AA3011"/>
  <c r="Y3011"/>
  <c r="X3011"/>
  <c r="S3011"/>
  <c r="M3011"/>
  <c r="T3011"/>
  <c r="O3011"/>
  <c r="U3011"/>
  <c r="V3011"/>
  <c r="AD3011"/>
  <c r="R3010"/>
  <c r="AB3010"/>
  <c r="AC3010"/>
  <c r="Z3010"/>
  <c r="AA3010"/>
  <c r="Y3010"/>
  <c r="X3010"/>
  <c r="S3010"/>
  <c r="M3010"/>
  <c r="T3010"/>
  <c r="O3010"/>
  <c r="U3010"/>
  <c r="V3010"/>
  <c r="AD3010"/>
  <c r="R3009"/>
  <c r="AB3009"/>
  <c r="AC3009"/>
  <c r="Z3009"/>
  <c r="AA3009"/>
  <c r="Y3009"/>
  <c r="X3009"/>
  <c r="S3009"/>
  <c r="M3009"/>
  <c r="T3009"/>
  <c r="O3009"/>
  <c r="U3009"/>
  <c r="V3009"/>
  <c r="AD3009"/>
  <c r="R3008"/>
  <c r="AB3008"/>
  <c r="AC3008"/>
  <c r="Z3008"/>
  <c r="AA3008"/>
  <c r="Y3008"/>
  <c r="X3008"/>
  <c r="S3008"/>
  <c r="M3008"/>
  <c r="T3008"/>
  <c r="O3008"/>
  <c r="U3008"/>
  <c r="V3008"/>
  <c r="AD3008"/>
  <c r="R3007"/>
  <c r="AB3007"/>
  <c r="AC3007"/>
  <c r="Z3007"/>
  <c r="AA3007"/>
  <c r="Y3007"/>
  <c r="X3007"/>
  <c r="S3007"/>
  <c r="M3007"/>
  <c r="T3007"/>
  <c r="O3007"/>
  <c r="U3007"/>
  <c r="V3007"/>
  <c r="AD3007"/>
  <c r="R3006"/>
  <c r="AB3006"/>
  <c r="AC3006"/>
  <c r="Z3006"/>
  <c r="AA3006"/>
  <c r="Y3006"/>
  <c r="X3006"/>
  <c r="S3006"/>
  <c r="M3006"/>
  <c r="T3006"/>
  <c r="O3006"/>
  <c r="U3006"/>
  <c r="V3006"/>
  <c r="AD3006"/>
  <c r="R3005"/>
  <c r="AB3005"/>
  <c r="AC3005"/>
  <c r="Z3005"/>
  <c r="AA3005"/>
  <c r="Y3005"/>
  <c r="X3005"/>
  <c r="S3005"/>
  <c r="M3005"/>
  <c r="T3005"/>
  <c r="O3005"/>
  <c r="U3005"/>
  <c r="V3005"/>
  <c r="AD3005"/>
  <c r="R3004"/>
  <c r="AB3004"/>
  <c r="AC3004"/>
  <c r="Z3004"/>
  <c r="AA3004"/>
  <c r="Y3004"/>
  <c r="X3004"/>
  <c r="S3004"/>
  <c r="M3004"/>
  <c r="T3004"/>
  <c r="O3004"/>
  <c r="U3004"/>
  <c r="V3004"/>
  <c r="AD3004"/>
  <c r="R3003"/>
  <c r="AB3003"/>
  <c r="AC3003"/>
  <c r="Z3003"/>
  <c r="AA3003"/>
  <c r="Y3003"/>
  <c r="X3003"/>
  <c r="S3003"/>
  <c r="M3003"/>
  <c r="T3003"/>
  <c r="O3003"/>
  <c r="U3003"/>
  <c r="V3003"/>
  <c r="AD3003"/>
  <c r="R3002"/>
  <c r="AB3002"/>
  <c r="AC3002"/>
  <c r="Z3002"/>
  <c r="AA3002"/>
  <c r="Y3002"/>
  <c r="X3002"/>
  <c r="S3002"/>
  <c r="M3002"/>
  <c r="T3002"/>
  <c r="O3002"/>
  <c r="U3002"/>
  <c r="V3002"/>
  <c r="AD3002"/>
  <c r="R3001"/>
  <c r="AB3001"/>
  <c r="AC3001"/>
  <c r="Z3001"/>
  <c r="AA3001"/>
  <c r="Y3001"/>
  <c r="X3001"/>
  <c r="S3001"/>
  <c r="M3001"/>
  <c r="T3001"/>
  <c r="O3001"/>
  <c r="U3001"/>
  <c r="V3001"/>
  <c r="AD3001"/>
  <c r="R3000"/>
  <c r="AB3000"/>
  <c r="AC3000"/>
  <c r="Z3000"/>
  <c r="AA3000"/>
  <c r="Y3000"/>
  <c r="X3000"/>
  <c r="S3000"/>
  <c r="M3000"/>
  <c r="T3000"/>
  <c r="O3000"/>
  <c r="U3000"/>
  <c r="V3000"/>
  <c r="AD3000"/>
  <c r="R2999"/>
  <c r="AB2999"/>
  <c r="AC2999"/>
  <c r="Z2999"/>
  <c r="AA2999"/>
  <c r="Y2999"/>
  <c r="X2999"/>
  <c r="S2999"/>
  <c r="M2999"/>
  <c r="T2999"/>
  <c r="O2999"/>
  <c r="U2999"/>
  <c r="V2999"/>
  <c r="AD2999"/>
  <c r="R2998"/>
  <c r="AB2998"/>
  <c r="AC2998"/>
  <c r="Z2998"/>
  <c r="AA2998"/>
  <c r="Y2998"/>
  <c r="X2998"/>
  <c r="S2998"/>
  <c r="M2998"/>
  <c r="T2998"/>
  <c r="O2998"/>
  <c r="U2998"/>
  <c r="V2998"/>
  <c r="AD2998"/>
  <c r="R2997"/>
  <c r="AB2997"/>
  <c r="AC2997"/>
  <c r="Z2997"/>
  <c r="AA2997"/>
  <c r="Y2997"/>
  <c r="X2997"/>
  <c r="S2997"/>
  <c r="M2997"/>
  <c r="T2997"/>
  <c r="O2997"/>
  <c r="U2997"/>
  <c r="V2997"/>
  <c r="AD2997"/>
  <c r="R2996"/>
  <c r="AB2996"/>
  <c r="AC2996"/>
  <c r="Z2996"/>
  <c r="AA2996"/>
  <c r="Y2996"/>
  <c r="X2996"/>
  <c r="S2996"/>
  <c r="M2996"/>
  <c r="T2996"/>
  <c r="O2996"/>
  <c r="U2996"/>
  <c r="V2996"/>
  <c r="AD2996"/>
  <c r="R2995"/>
  <c r="AB2995"/>
  <c r="AC2995"/>
  <c r="Z2995"/>
  <c r="AA2995"/>
  <c r="Y2995"/>
  <c r="X2995"/>
  <c r="S2995"/>
  <c r="M2995"/>
  <c r="T2995"/>
  <c r="O2995"/>
  <c r="U2995"/>
  <c r="V2995"/>
  <c r="AD2995"/>
  <c r="R2994"/>
  <c r="AB2994"/>
  <c r="AC2994"/>
  <c r="Z2994"/>
  <c r="AA2994"/>
  <c r="Y2994"/>
  <c r="X2994"/>
  <c r="S2994"/>
  <c r="M2994"/>
  <c r="T2994"/>
  <c r="O2994"/>
  <c r="U2994"/>
  <c r="V2994"/>
  <c r="AD2994"/>
  <c r="R2993"/>
  <c r="AB2993"/>
  <c r="AC2993"/>
  <c r="Z2993"/>
  <c r="AA2993"/>
  <c r="Y2993"/>
  <c r="X2993"/>
  <c r="S2993"/>
  <c r="M2993"/>
  <c r="T2993"/>
  <c r="O2993"/>
  <c r="U2993"/>
  <c r="V2993"/>
  <c r="AD2993"/>
  <c r="R2992"/>
  <c r="AB2992"/>
  <c r="AC2992"/>
  <c r="Z2992"/>
  <c r="AA2992"/>
  <c r="Y2992"/>
  <c r="X2992"/>
  <c r="S2992"/>
  <c r="M2992"/>
  <c r="T2992"/>
  <c r="O2992"/>
  <c r="U2992"/>
  <c r="V2992"/>
  <c r="AD2992"/>
  <c r="R2991"/>
  <c r="AB2991"/>
  <c r="AC2991"/>
  <c r="Z2991"/>
  <c r="AA2991"/>
  <c r="Y2991"/>
  <c r="X2991"/>
  <c r="S2991"/>
  <c r="M2991"/>
  <c r="T2991"/>
  <c r="O2991"/>
  <c r="U2991"/>
  <c r="V2991"/>
  <c r="AD2991"/>
  <c r="R2990"/>
  <c r="AB2990"/>
  <c r="AC2990"/>
  <c r="Z2990"/>
  <c r="AA2990"/>
  <c r="Y2990"/>
  <c r="X2990"/>
  <c r="S2990"/>
  <c r="M2990"/>
  <c r="T2990"/>
  <c r="O2990"/>
  <c r="U2990"/>
  <c r="V2990"/>
  <c r="AD2990"/>
  <c r="R2989"/>
  <c r="AB2989"/>
  <c r="AC2989"/>
  <c r="Z2989"/>
  <c r="AA2989"/>
  <c r="Y2989"/>
  <c r="X2989"/>
  <c r="S2989"/>
  <c r="M2989"/>
  <c r="T2989"/>
  <c r="O2989"/>
  <c r="U2989"/>
  <c r="V2989"/>
  <c r="AD2989"/>
  <c r="R2988"/>
  <c r="AB2988"/>
  <c r="AC2988"/>
  <c r="Z2988"/>
  <c r="AA2988"/>
  <c r="Y2988"/>
  <c r="X2988"/>
  <c r="S2988"/>
  <c r="M2988"/>
  <c r="T2988"/>
  <c r="O2988"/>
  <c r="U2988"/>
  <c r="V2988"/>
  <c r="AD2988"/>
  <c r="R2987"/>
  <c r="AB2987"/>
  <c r="AC2987"/>
  <c r="Z2987"/>
  <c r="AA2987"/>
  <c r="Y2987"/>
  <c r="X2987"/>
  <c r="S2987"/>
  <c r="M2987"/>
  <c r="T2987"/>
  <c r="O2987"/>
  <c r="U2987"/>
  <c r="V2987"/>
  <c r="AD2987"/>
  <c r="R2986"/>
  <c r="AB2986"/>
  <c r="AC2986"/>
  <c r="Z2986"/>
  <c r="AA2986"/>
  <c r="Y2986"/>
  <c r="X2986"/>
  <c r="S2986"/>
  <c r="M2986"/>
  <c r="T2986"/>
  <c r="O2986"/>
  <c r="U2986"/>
  <c r="V2986"/>
  <c r="AD2986"/>
  <c r="R2985"/>
  <c r="AB2985"/>
  <c r="AC2985"/>
  <c r="Z2985"/>
  <c r="AA2985"/>
  <c r="Y2985"/>
  <c r="X2985"/>
  <c r="S2985"/>
  <c r="M2985"/>
  <c r="T2985"/>
  <c r="O2985"/>
  <c r="U2985"/>
  <c r="V2985"/>
  <c r="AD2985"/>
  <c r="R2984"/>
  <c r="AB2984"/>
  <c r="AC2984"/>
  <c r="Z2984"/>
  <c r="AA2984"/>
  <c r="Y2984"/>
  <c r="X2984"/>
  <c r="S2984"/>
  <c r="M2984"/>
  <c r="T2984"/>
  <c r="O2984"/>
  <c r="U2984"/>
  <c r="V2984"/>
  <c r="AD2984"/>
  <c r="R2983"/>
  <c r="AB2983"/>
  <c r="AC2983"/>
  <c r="Z2983"/>
  <c r="AA2983"/>
  <c r="Y2983"/>
  <c r="X2983"/>
  <c r="S2983"/>
  <c r="M2983"/>
  <c r="T2983"/>
  <c r="O2983"/>
  <c r="U2983"/>
  <c r="V2983"/>
  <c r="AD2983"/>
  <c r="R2982"/>
  <c r="AB2982"/>
  <c r="AC2982"/>
  <c r="Z2982"/>
  <c r="AA2982"/>
  <c r="Y2982"/>
  <c r="X2982"/>
  <c r="S2982"/>
  <c r="M2982"/>
  <c r="T2982"/>
  <c r="O2982"/>
  <c r="U2982"/>
  <c r="V2982"/>
  <c r="AD2982"/>
  <c r="R2981"/>
  <c r="AB2981"/>
  <c r="AC2981"/>
  <c r="Z2981"/>
  <c r="AA2981"/>
  <c r="Y2981"/>
  <c r="X2981"/>
  <c r="S2981"/>
  <c r="M2981"/>
  <c r="T2981"/>
  <c r="O2981"/>
  <c r="U2981"/>
  <c r="V2981"/>
  <c r="AD2981"/>
  <c r="R2980"/>
  <c r="AB2980"/>
  <c r="AC2980"/>
  <c r="Z2980"/>
  <c r="AA2980"/>
  <c r="Y2980"/>
  <c r="X2980"/>
  <c r="S2980"/>
  <c r="M2980"/>
  <c r="T2980"/>
  <c r="O2980"/>
  <c r="U2980"/>
  <c r="V2980"/>
  <c r="AD2980"/>
  <c r="R2979"/>
  <c r="AB2979"/>
  <c r="AC2979"/>
  <c r="Z2979"/>
  <c r="AA2979"/>
  <c r="Y2979"/>
  <c r="X2979"/>
  <c r="S2979"/>
  <c r="M2979"/>
  <c r="T2979"/>
  <c r="O2979"/>
  <c r="U2979"/>
  <c r="V2979"/>
  <c r="AD2979"/>
  <c r="R2978"/>
  <c r="AB2978"/>
  <c r="AC2978"/>
  <c r="Z2978"/>
  <c r="AA2978"/>
  <c r="Y2978"/>
  <c r="X2978"/>
  <c r="S2978"/>
  <c r="M2978"/>
  <c r="T2978"/>
  <c r="O2978"/>
  <c r="U2978"/>
  <c r="V2978"/>
  <c r="AD2978"/>
  <c r="R2977"/>
  <c r="AB2977"/>
  <c r="AC2977"/>
  <c r="Z2977"/>
  <c r="AA2977"/>
  <c r="Y2977"/>
  <c r="X2977"/>
  <c r="S2977"/>
  <c r="M2977"/>
  <c r="T2977"/>
  <c r="O2977"/>
  <c r="U2977"/>
  <c r="V2977"/>
  <c r="AD2977"/>
  <c r="R2976"/>
  <c r="AB2976"/>
  <c r="AC2976"/>
  <c r="Z2976"/>
  <c r="AA2976"/>
  <c r="Y2976"/>
  <c r="X2976"/>
  <c r="S2976"/>
  <c r="M2976"/>
  <c r="T2976"/>
  <c r="O2976"/>
  <c r="U2976"/>
  <c r="V2976"/>
  <c r="AD2976"/>
  <c r="R2975"/>
  <c r="AB2975"/>
  <c r="AC2975"/>
  <c r="Z2975"/>
  <c r="AA2975"/>
  <c r="Y2975"/>
  <c r="X2975"/>
  <c r="S2975"/>
  <c r="M2975"/>
  <c r="T2975"/>
  <c r="O2975"/>
  <c r="U2975"/>
  <c r="V2975"/>
  <c r="AD2975"/>
  <c r="R2974"/>
  <c r="AB2974"/>
  <c r="AC2974"/>
  <c r="Z2974"/>
  <c r="AA2974"/>
  <c r="Y2974"/>
  <c r="X2974"/>
  <c r="S2974"/>
  <c r="M2974"/>
  <c r="T2974"/>
  <c r="O2974"/>
  <c r="U2974"/>
  <c r="V2974"/>
  <c r="AD2974"/>
  <c r="R2973"/>
  <c r="AB2973"/>
  <c r="AC2973"/>
  <c r="Z2973"/>
  <c r="AA2973"/>
  <c r="Y2973"/>
  <c r="X2973"/>
  <c r="S2973"/>
  <c r="M2973"/>
  <c r="T2973"/>
  <c r="O2973"/>
  <c r="U2973"/>
  <c r="V2973"/>
  <c r="AD2973"/>
  <c r="R2972"/>
  <c r="AB2972"/>
  <c r="AC2972"/>
  <c r="Z2972"/>
  <c r="AA2972"/>
  <c r="Y2972"/>
  <c r="X2972"/>
  <c r="S2972"/>
  <c r="M2972"/>
  <c r="T2972"/>
  <c r="O2972"/>
  <c r="U2972"/>
  <c r="V2972"/>
  <c r="AD2972"/>
  <c r="R2971"/>
  <c r="AB2971"/>
  <c r="AC2971"/>
  <c r="Z2971"/>
  <c r="AA2971"/>
  <c r="Y2971"/>
  <c r="X2971"/>
  <c r="S2971"/>
  <c r="M2971"/>
  <c r="T2971"/>
  <c r="O2971"/>
  <c r="U2971"/>
  <c r="V2971"/>
  <c r="AD2971"/>
  <c r="R2970"/>
  <c r="AB2970"/>
  <c r="AC2970"/>
  <c r="Z2970"/>
  <c r="AA2970"/>
  <c r="Y2970"/>
  <c r="X2970"/>
  <c r="S2970"/>
  <c r="M2970"/>
  <c r="T2970"/>
  <c r="O2970"/>
  <c r="U2970"/>
  <c r="V2970"/>
  <c r="AD2970"/>
  <c r="R2969"/>
  <c r="AB2969"/>
  <c r="AC2969"/>
  <c r="Z2969"/>
  <c r="AA2969"/>
  <c r="Y2969"/>
  <c r="X2969"/>
  <c r="S2969"/>
  <c r="M2969"/>
  <c r="T2969"/>
  <c r="O2969"/>
  <c r="U2969"/>
  <c r="V2969"/>
  <c r="AD2969"/>
  <c r="R2968"/>
  <c r="AB2968"/>
  <c r="AC2968"/>
  <c r="Z2968"/>
  <c r="AA2968"/>
  <c r="Y2968"/>
  <c r="X2968"/>
  <c r="S2968"/>
  <c r="M2968"/>
  <c r="T2968"/>
  <c r="O2968"/>
  <c r="U2968"/>
  <c r="V2968"/>
  <c r="AD2968"/>
  <c r="R2967"/>
  <c r="AB2967"/>
  <c r="AC2967"/>
  <c r="Z2967"/>
  <c r="AA2967"/>
  <c r="Y2967"/>
  <c r="X2967"/>
  <c r="S2967"/>
  <c r="M2967"/>
  <c r="T2967"/>
  <c r="O2967"/>
  <c r="U2967"/>
  <c r="V2967"/>
  <c r="AD2967"/>
  <c r="R2966"/>
  <c r="AB2966"/>
  <c r="AC2966"/>
  <c r="Z2966"/>
  <c r="AA2966"/>
  <c r="Y2966"/>
  <c r="X2966"/>
  <c r="S2966"/>
  <c r="M2966"/>
  <c r="T2966"/>
  <c r="O2966"/>
  <c r="U2966"/>
  <c r="V2966"/>
  <c r="AD2966"/>
  <c r="R2965"/>
  <c r="AB2965"/>
  <c r="AC2965"/>
  <c r="Z2965"/>
  <c r="AA2965"/>
  <c r="Y2965"/>
  <c r="X2965"/>
  <c r="S2965"/>
  <c r="M2965"/>
  <c r="T2965"/>
  <c r="O2965"/>
  <c r="U2965"/>
  <c r="V2965"/>
  <c r="AD2965"/>
  <c r="R2964"/>
  <c r="AB2964"/>
  <c r="AC2964"/>
  <c r="Z2964"/>
  <c r="AA2964"/>
  <c r="Y2964"/>
  <c r="X2964"/>
  <c r="S2964"/>
  <c r="M2964"/>
  <c r="T2964"/>
  <c r="O2964"/>
  <c r="U2964"/>
  <c r="V2964"/>
  <c r="AD2964"/>
  <c r="R2963"/>
  <c r="AB2963"/>
  <c r="AC2963"/>
  <c r="Z2963"/>
  <c r="AA2963"/>
  <c r="Y2963"/>
  <c r="X2963"/>
  <c r="S2963"/>
  <c r="M2963"/>
  <c r="T2963"/>
  <c r="O2963"/>
  <c r="U2963"/>
  <c r="V2963"/>
  <c r="AD2963"/>
  <c r="R2962"/>
  <c r="AB2962"/>
  <c r="AC2962"/>
  <c r="Z2962"/>
  <c r="AA2962"/>
  <c r="Y2962"/>
  <c r="X2962"/>
  <c r="S2962"/>
  <c r="M2962"/>
  <c r="T2962"/>
  <c r="O2962"/>
  <c r="U2962"/>
  <c r="V2962"/>
  <c r="AD2962"/>
  <c r="R2961"/>
  <c r="AB2961"/>
  <c r="AC2961"/>
  <c r="Z2961"/>
  <c r="AA2961"/>
  <c r="Y2961"/>
  <c r="X2961"/>
  <c r="S2961"/>
  <c r="M2961"/>
  <c r="T2961"/>
  <c r="O2961"/>
  <c r="U2961"/>
  <c r="V2961"/>
  <c r="AD2961"/>
  <c r="R2960"/>
  <c r="AB2960"/>
  <c r="AC2960"/>
  <c r="Z2960"/>
  <c r="AA2960"/>
  <c r="Y2960"/>
  <c r="X2960"/>
  <c r="S2960"/>
  <c r="M2960"/>
  <c r="T2960"/>
  <c r="O2960"/>
  <c r="U2960"/>
  <c r="V2960"/>
  <c r="AD2960"/>
  <c r="R2959"/>
  <c r="AB2959"/>
  <c r="AC2959"/>
  <c r="Z2959"/>
  <c r="AA2959"/>
  <c r="Y2959"/>
  <c r="X2959"/>
  <c r="S2959"/>
  <c r="M2959"/>
  <c r="T2959"/>
  <c r="O2959"/>
  <c r="U2959"/>
  <c r="V2959"/>
  <c r="AD2959"/>
  <c r="R2958"/>
  <c r="AB2958"/>
  <c r="AC2958"/>
  <c r="Z2958"/>
  <c r="AA2958"/>
  <c r="Y2958"/>
  <c r="X2958"/>
  <c r="S2958"/>
  <c r="M2958"/>
  <c r="T2958"/>
  <c r="O2958"/>
  <c r="U2958"/>
  <c r="V2958"/>
  <c r="AD2958"/>
  <c r="R2957"/>
  <c r="AB2957"/>
  <c r="AC2957"/>
  <c r="Z2957"/>
  <c r="AA2957"/>
  <c r="Y2957"/>
  <c r="X2957"/>
  <c r="S2957"/>
  <c r="M2957"/>
  <c r="T2957"/>
  <c r="O2957"/>
  <c r="U2957"/>
  <c r="V2957"/>
  <c r="AD2957"/>
  <c r="R2956"/>
  <c r="AB2956"/>
  <c r="AC2956"/>
  <c r="Z2956"/>
  <c r="AA2956"/>
  <c r="Y2956"/>
  <c r="X2956"/>
  <c r="S2956"/>
  <c r="M2956"/>
  <c r="T2956"/>
  <c r="O2956"/>
  <c r="U2956"/>
  <c r="V2956"/>
  <c r="AD2956"/>
  <c r="R2955"/>
  <c r="AB2955"/>
  <c r="AC2955"/>
  <c r="Z2955"/>
  <c r="AA2955"/>
  <c r="Y2955"/>
  <c r="X2955"/>
  <c r="S2955"/>
  <c r="M2955"/>
  <c r="T2955"/>
  <c r="O2955"/>
  <c r="U2955"/>
  <c r="V2955"/>
  <c r="AD2955"/>
  <c r="R2954"/>
  <c r="AB2954"/>
  <c r="AC2954"/>
  <c r="Z2954"/>
  <c r="AA2954"/>
  <c r="Y2954"/>
  <c r="X2954"/>
  <c r="S2954"/>
  <c r="M2954"/>
  <c r="T2954"/>
  <c r="O2954"/>
  <c r="U2954"/>
  <c r="V2954"/>
  <c r="AD2954"/>
  <c r="R2953"/>
  <c r="AB2953"/>
  <c r="AC2953"/>
  <c r="Z2953"/>
  <c r="AA2953"/>
  <c r="Y2953"/>
  <c r="X2953"/>
  <c r="S2953"/>
  <c r="M2953"/>
  <c r="T2953"/>
  <c r="O2953"/>
  <c r="U2953"/>
  <c r="V2953"/>
  <c r="AD2953"/>
  <c r="R2952"/>
  <c r="AB2952"/>
  <c r="AC2952"/>
  <c r="Z2952"/>
  <c r="AA2952"/>
  <c r="Y2952"/>
  <c r="X2952"/>
  <c r="S2952"/>
  <c r="M2952"/>
  <c r="T2952"/>
  <c r="O2952"/>
  <c r="U2952"/>
  <c r="V2952"/>
  <c r="AD2952"/>
  <c r="R2951"/>
  <c r="AB2951"/>
  <c r="AC2951"/>
  <c r="Z2951"/>
  <c r="AA2951"/>
  <c r="Y2951"/>
  <c r="X2951"/>
  <c r="S2951"/>
  <c r="M2951"/>
  <c r="T2951"/>
  <c r="O2951"/>
  <c r="U2951"/>
  <c r="V2951"/>
  <c r="AD2951"/>
  <c r="R2950"/>
  <c r="AB2950"/>
  <c r="AC2950"/>
  <c r="Z2950"/>
  <c r="AA2950"/>
  <c r="Y2950"/>
  <c r="X2950"/>
  <c r="S2950"/>
  <c r="M2950"/>
  <c r="T2950"/>
  <c r="O2950"/>
  <c r="U2950"/>
  <c r="V2950"/>
  <c r="AD2950"/>
  <c r="R2949"/>
  <c r="AB2949"/>
  <c r="AC2949"/>
  <c r="Z2949"/>
  <c r="AA2949"/>
  <c r="Y2949"/>
  <c r="X2949"/>
  <c r="S2949"/>
  <c r="M2949"/>
  <c r="T2949"/>
  <c r="O2949"/>
  <c r="U2949"/>
  <c r="V2949"/>
  <c r="AD2949"/>
  <c r="R2948"/>
  <c r="AB2948"/>
  <c r="AC2948"/>
  <c r="Z2948"/>
  <c r="AA2948"/>
  <c r="Y2948"/>
  <c r="X2948"/>
  <c r="S2948"/>
  <c r="M2948"/>
  <c r="T2948"/>
  <c r="O2948"/>
  <c r="U2948"/>
  <c r="V2948"/>
  <c r="AD2948"/>
  <c r="R2947"/>
  <c r="AB2947"/>
  <c r="AC2947"/>
  <c r="Z2947"/>
  <c r="AA2947"/>
  <c r="Y2947"/>
  <c r="X2947"/>
  <c r="S2947"/>
  <c r="M2947"/>
  <c r="T2947"/>
  <c r="O2947"/>
  <c r="U2947"/>
  <c r="V2947"/>
  <c r="AD2947"/>
  <c r="R2946"/>
  <c r="AB2946"/>
  <c r="AC2946"/>
  <c r="Z2946"/>
  <c r="AA2946"/>
  <c r="Y2946"/>
  <c r="X2946"/>
  <c r="S2946"/>
  <c r="M2946"/>
  <c r="T2946"/>
  <c r="O2946"/>
  <c r="U2946"/>
  <c r="V2946"/>
  <c r="AD2946"/>
  <c r="R2945"/>
  <c r="AB2945"/>
  <c r="AC2945"/>
  <c r="Z2945"/>
  <c r="AA2945"/>
  <c r="Y2945"/>
  <c r="X2945"/>
  <c r="S2945"/>
  <c r="M2945"/>
  <c r="T2945"/>
  <c r="O2945"/>
  <c r="U2945"/>
  <c r="V2945"/>
  <c r="AD2945"/>
  <c r="R2944"/>
  <c r="AB2944"/>
  <c r="AC2944"/>
  <c r="Z2944"/>
  <c r="AA2944"/>
  <c r="Y2944"/>
  <c r="X2944"/>
  <c r="S2944"/>
  <c r="M2944"/>
  <c r="T2944"/>
  <c r="O2944"/>
  <c r="U2944"/>
  <c r="V2944"/>
  <c r="AD2944"/>
  <c r="R2943"/>
  <c r="AB2943"/>
  <c r="AC2943"/>
  <c r="Z2943"/>
  <c r="AA2943"/>
  <c r="Y2943"/>
  <c r="X2943"/>
  <c r="S2943"/>
  <c r="M2943"/>
  <c r="T2943"/>
  <c r="O2943"/>
  <c r="U2943"/>
  <c r="V2943"/>
  <c r="AD2943"/>
  <c r="R2942"/>
  <c r="AB2942"/>
  <c r="AC2942"/>
  <c r="Z2942"/>
  <c r="AA2942"/>
  <c r="Y2942"/>
  <c r="X2942"/>
  <c r="S2942"/>
  <c r="M2942"/>
  <c r="T2942"/>
  <c r="O2942"/>
  <c r="U2942"/>
  <c r="V2942"/>
  <c r="AD2942"/>
  <c r="R2941"/>
  <c r="AB2941"/>
  <c r="AC2941"/>
  <c r="Z2941"/>
  <c r="AA2941"/>
  <c r="Y2941"/>
  <c r="X2941"/>
  <c r="S2941"/>
  <c r="M2941"/>
  <c r="T2941"/>
  <c r="O2941"/>
  <c r="U2941"/>
  <c r="V2941"/>
  <c r="AD2941"/>
  <c r="R2940"/>
  <c r="AB2940"/>
  <c r="AC2940"/>
  <c r="Z2940"/>
  <c r="AA2940"/>
  <c r="Y2940"/>
  <c r="X2940"/>
  <c r="S2940"/>
  <c r="M2940"/>
  <c r="T2940"/>
  <c r="O2940"/>
  <c r="U2940"/>
  <c r="V2940"/>
  <c r="AD2940"/>
  <c r="R2939"/>
  <c r="AB2939"/>
  <c r="AC2939"/>
  <c r="Z2939"/>
  <c r="AA2939"/>
  <c r="Y2939"/>
  <c r="X2939"/>
  <c r="S2939"/>
  <c r="M2939"/>
  <c r="T2939"/>
  <c r="O2939"/>
  <c r="U2939"/>
  <c r="V2939"/>
  <c r="AD2939"/>
  <c r="R2938"/>
  <c r="AB2938"/>
  <c r="AC2938"/>
  <c r="Z2938"/>
  <c r="AA2938"/>
  <c r="Y2938"/>
  <c r="X2938"/>
  <c r="S2938"/>
  <c r="M2938"/>
  <c r="T2938"/>
  <c r="O2938"/>
  <c r="U2938"/>
  <c r="V2938"/>
  <c r="AD2938"/>
  <c r="R2937"/>
  <c r="AB2937"/>
  <c r="AC2937"/>
  <c r="Z2937"/>
  <c r="AA2937"/>
  <c r="Y2937"/>
  <c r="X2937"/>
  <c r="S2937"/>
  <c r="M2937"/>
  <c r="T2937"/>
  <c r="O2937"/>
  <c r="U2937"/>
  <c r="V2937"/>
  <c r="AD2937"/>
  <c r="R2936"/>
  <c r="AB2936"/>
  <c r="AC2936"/>
  <c r="Z2936"/>
  <c r="AA2936"/>
  <c r="Y2936"/>
  <c r="X2936"/>
  <c r="S2936"/>
  <c r="M2936"/>
  <c r="T2936"/>
  <c r="O2936"/>
  <c r="U2936"/>
  <c r="V2936"/>
  <c r="AD2936"/>
  <c r="R2935"/>
  <c r="AB2935"/>
  <c r="AC2935"/>
  <c r="Z2935"/>
  <c r="AA2935"/>
  <c r="Y2935"/>
  <c r="X2935"/>
  <c r="S2935"/>
  <c r="M2935"/>
  <c r="T2935"/>
  <c r="O2935"/>
  <c r="U2935"/>
  <c r="V2935"/>
  <c r="AD2935"/>
  <c r="R2934"/>
  <c r="AB2934"/>
  <c r="AC2934"/>
  <c r="Z2934"/>
  <c r="AA2934"/>
  <c r="Y2934"/>
  <c r="X2934"/>
  <c r="S2934"/>
  <c r="M2934"/>
  <c r="T2934"/>
  <c r="O2934"/>
  <c r="U2934"/>
  <c r="V2934"/>
  <c r="AD2934"/>
  <c r="R2933"/>
  <c r="AB2933"/>
  <c r="AC2933"/>
  <c r="Z2933"/>
  <c r="AA2933"/>
  <c r="Y2933"/>
  <c r="X2933"/>
  <c r="S2933"/>
  <c r="M2933"/>
  <c r="T2933"/>
  <c r="O2933"/>
  <c r="U2933"/>
  <c r="V2933"/>
  <c r="AD2933"/>
  <c r="R2932"/>
  <c r="AB2932"/>
  <c r="AC2932"/>
  <c r="Z2932"/>
  <c r="AA2932"/>
  <c r="Y2932"/>
  <c r="X2932"/>
  <c r="S2932"/>
  <c r="M2932"/>
  <c r="T2932"/>
  <c r="O2932"/>
  <c r="U2932"/>
  <c r="V2932"/>
  <c r="AD2932"/>
  <c r="R2931"/>
  <c r="AB2931"/>
  <c r="AC2931"/>
  <c r="Z2931"/>
  <c r="AA2931"/>
  <c r="Y2931"/>
  <c r="X2931"/>
  <c r="S2931"/>
  <c r="M2931"/>
  <c r="T2931"/>
  <c r="O2931"/>
  <c r="U2931"/>
  <c r="V2931"/>
  <c r="AD2931"/>
  <c r="R2930"/>
  <c r="AB2930"/>
  <c r="AC2930"/>
  <c r="Z2930"/>
  <c r="AA2930"/>
  <c r="Y2930"/>
  <c r="X2930"/>
  <c r="S2930"/>
  <c r="M2930"/>
  <c r="T2930"/>
  <c r="O2930"/>
  <c r="U2930"/>
  <c r="V2930"/>
  <c r="AD2930"/>
  <c r="R2929"/>
  <c r="AB2929"/>
  <c r="AC2929"/>
  <c r="Z2929"/>
  <c r="AA2929"/>
  <c r="Y2929"/>
  <c r="X2929"/>
  <c r="S2929"/>
  <c r="M2929"/>
  <c r="T2929"/>
  <c r="O2929"/>
  <c r="U2929"/>
  <c r="V2929"/>
  <c r="AD2929"/>
  <c r="R2928"/>
  <c r="AB2928"/>
  <c r="AC2928"/>
  <c r="Z2928"/>
  <c r="AA2928"/>
  <c r="Y2928"/>
  <c r="X2928"/>
  <c r="S2928"/>
  <c r="M2928"/>
  <c r="T2928"/>
  <c r="O2928"/>
  <c r="U2928"/>
  <c r="V2928"/>
  <c r="AD2928"/>
  <c r="R2927"/>
  <c r="AB2927"/>
  <c r="AC2927"/>
  <c r="Z2927"/>
  <c r="AA2927"/>
  <c r="Y2927"/>
  <c r="X2927"/>
  <c r="S2927"/>
  <c r="M2927"/>
  <c r="T2927"/>
  <c r="O2927"/>
  <c r="U2927"/>
  <c r="V2927"/>
  <c r="AD2927"/>
  <c r="R2926"/>
  <c r="AB2926"/>
  <c r="AC2926"/>
  <c r="Z2926"/>
  <c r="AA2926"/>
  <c r="Y2926"/>
  <c r="X2926"/>
  <c r="S2926"/>
  <c r="M2926"/>
  <c r="T2926"/>
  <c r="O2926"/>
  <c r="U2926"/>
  <c r="V2926"/>
  <c r="AD2926"/>
  <c r="R2925"/>
  <c r="AB2925"/>
  <c r="AC2925"/>
  <c r="Z2925"/>
  <c r="AA2925"/>
  <c r="Y2925"/>
  <c r="X2925"/>
  <c r="S2925"/>
  <c r="M2925"/>
  <c r="T2925"/>
  <c r="O2925"/>
  <c r="U2925"/>
  <c r="V2925"/>
  <c r="AD2925"/>
  <c r="R2924"/>
  <c r="AB2924"/>
  <c r="AC2924"/>
  <c r="Z2924"/>
  <c r="AA2924"/>
  <c r="Y2924"/>
  <c r="X2924"/>
  <c r="S2924"/>
  <c r="M2924"/>
  <c r="T2924"/>
  <c r="O2924"/>
  <c r="U2924"/>
  <c r="V2924"/>
  <c r="AD2924"/>
  <c r="R2923"/>
  <c r="AB2923"/>
  <c r="AC2923"/>
  <c r="Z2923"/>
  <c r="AA2923"/>
  <c r="Y2923"/>
  <c r="X2923"/>
  <c r="S2923"/>
  <c r="M2923"/>
  <c r="T2923"/>
  <c r="O2923"/>
  <c r="U2923"/>
  <c r="V2923"/>
  <c r="AD2923"/>
  <c r="R2922"/>
  <c r="AB2922"/>
  <c r="AC2922"/>
  <c r="Z2922"/>
  <c r="AA2922"/>
  <c r="Y2922"/>
  <c r="X2922"/>
  <c r="S2922"/>
  <c r="M2922"/>
  <c r="T2922"/>
  <c r="O2922"/>
  <c r="U2922"/>
  <c r="V2922"/>
  <c r="AD2922"/>
  <c r="R2921"/>
  <c r="AB2921"/>
  <c r="AC2921"/>
  <c r="Z2921"/>
  <c r="AA2921"/>
  <c r="Y2921"/>
  <c r="X2921"/>
  <c r="S2921"/>
  <c r="M2921"/>
  <c r="T2921"/>
  <c r="O2921"/>
  <c r="U2921"/>
  <c r="V2921"/>
  <c r="AD2921"/>
  <c r="R2920"/>
  <c r="AB2920"/>
  <c r="AC2920"/>
  <c r="Z2920"/>
  <c r="AA2920"/>
  <c r="Y2920"/>
  <c r="X2920"/>
  <c r="S2920"/>
  <c r="M2920"/>
  <c r="T2920"/>
  <c r="O2920"/>
  <c r="U2920"/>
  <c r="V2920"/>
  <c r="AD2920"/>
  <c r="R2919"/>
  <c r="AB2919"/>
  <c r="AC2919"/>
  <c r="Z2919"/>
  <c r="AA2919"/>
  <c r="Y2919"/>
  <c r="X2919"/>
  <c r="S2919"/>
  <c r="M2919"/>
  <c r="T2919"/>
  <c r="O2919"/>
  <c r="U2919"/>
  <c r="V2919"/>
  <c r="AD2919"/>
  <c r="R2918"/>
  <c r="AB2918"/>
  <c r="AC2918"/>
  <c r="Z2918"/>
  <c r="AA2918"/>
  <c r="Y2918"/>
  <c r="X2918"/>
  <c r="S2918"/>
  <c r="M2918"/>
  <c r="T2918"/>
  <c r="O2918"/>
  <c r="U2918"/>
  <c r="V2918"/>
  <c r="AD2918"/>
  <c r="R2917"/>
  <c r="AB2917"/>
  <c r="AC2917"/>
  <c r="Z2917"/>
  <c r="AA2917"/>
  <c r="Y2917"/>
  <c r="X2917"/>
  <c r="S2917"/>
  <c r="M2917"/>
  <c r="T2917"/>
  <c r="O2917"/>
  <c r="U2917"/>
  <c r="V2917"/>
  <c r="AD2917"/>
  <c r="R2916"/>
  <c r="AB2916"/>
  <c r="AC2916"/>
  <c r="Z2916"/>
  <c r="AA2916"/>
  <c r="Y2916"/>
  <c r="X2916"/>
  <c r="S2916"/>
  <c r="M2916"/>
  <c r="T2916"/>
  <c r="O2916"/>
  <c r="U2916"/>
  <c r="V2916"/>
  <c r="AD2916"/>
  <c r="R2915"/>
  <c r="AB2915"/>
  <c r="AC2915"/>
  <c r="Z2915"/>
  <c r="AA2915"/>
  <c r="Y2915"/>
  <c r="X2915"/>
  <c r="S2915"/>
  <c r="M2915"/>
  <c r="T2915"/>
  <c r="O2915"/>
  <c r="U2915"/>
  <c r="V2915"/>
  <c r="AD2915"/>
  <c r="R2914"/>
  <c r="AB2914"/>
  <c r="AC2914"/>
  <c r="Z2914"/>
  <c r="AA2914"/>
  <c r="Y2914"/>
  <c r="X2914"/>
  <c r="S2914"/>
  <c r="M2914"/>
  <c r="T2914"/>
  <c r="O2914"/>
  <c r="U2914"/>
  <c r="V2914"/>
  <c r="AD2914"/>
  <c r="R2913"/>
  <c r="AB2913"/>
  <c r="AC2913"/>
  <c r="Z2913"/>
  <c r="AA2913"/>
  <c r="Y2913"/>
  <c r="X2913"/>
  <c r="S2913"/>
  <c r="M2913"/>
  <c r="T2913"/>
  <c r="O2913"/>
  <c r="U2913"/>
  <c r="V2913"/>
  <c r="AD2913"/>
  <c r="R2912"/>
  <c r="AB2912"/>
  <c r="AC2912"/>
  <c r="Z2912"/>
  <c r="AA2912"/>
  <c r="Y2912"/>
  <c r="X2912"/>
  <c r="S2912"/>
  <c r="M2912"/>
  <c r="T2912"/>
  <c r="O2912"/>
  <c r="U2912"/>
  <c r="V2912"/>
  <c r="AD2912"/>
  <c r="R2911"/>
  <c r="AB2911"/>
  <c r="AC2911"/>
  <c r="Z2911"/>
  <c r="AA2911"/>
  <c r="Y2911"/>
  <c r="X2911"/>
  <c r="S2911"/>
  <c r="M2911"/>
  <c r="T2911"/>
  <c r="O2911"/>
  <c r="U2911"/>
  <c r="V2911"/>
  <c r="AD2911"/>
  <c r="R2910"/>
  <c r="AB2910"/>
  <c r="AC2910"/>
  <c r="Z2910"/>
  <c r="AA2910"/>
  <c r="Y2910"/>
  <c r="X2910"/>
  <c r="S2910"/>
  <c r="M2910"/>
  <c r="T2910"/>
  <c r="O2910"/>
  <c r="U2910"/>
  <c r="V2910"/>
  <c r="AD2910"/>
  <c r="R2909"/>
  <c r="AB2909"/>
  <c r="AC2909"/>
  <c r="Z2909"/>
  <c r="AA2909"/>
  <c r="Y2909"/>
  <c r="X2909"/>
  <c r="S2909"/>
  <c r="M2909"/>
  <c r="T2909"/>
  <c r="O2909"/>
  <c r="U2909"/>
  <c r="V2909"/>
  <c r="AD2909"/>
  <c r="R2908"/>
  <c r="AB2908"/>
  <c r="AC2908"/>
  <c r="Z2908"/>
  <c r="AA2908"/>
  <c r="Y2908"/>
  <c r="X2908"/>
  <c r="S2908"/>
  <c r="M2908"/>
  <c r="T2908"/>
  <c r="O2908"/>
  <c r="U2908"/>
  <c r="V2908"/>
  <c r="AD2908"/>
  <c r="R2907"/>
  <c r="AB2907"/>
  <c r="AC2907"/>
  <c r="Z2907"/>
  <c r="AA2907"/>
  <c r="Y2907"/>
  <c r="X2907"/>
  <c r="S2907"/>
  <c r="M2907"/>
  <c r="T2907"/>
  <c r="O2907"/>
  <c r="U2907"/>
  <c r="V2907"/>
  <c r="AD2907"/>
  <c r="R2906"/>
  <c r="AB2906"/>
  <c r="AC2906"/>
  <c r="Z2906"/>
  <c r="AA2906"/>
  <c r="Y2906"/>
  <c r="X2906"/>
  <c r="S2906"/>
  <c r="M2906"/>
  <c r="T2906"/>
  <c r="O2906"/>
  <c r="U2906"/>
  <c r="V2906"/>
  <c r="AD2906"/>
  <c r="R2905"/>
  <c r="AB2905"/>
  <c r="AC2905"/>
  <c r="Z2905"/>
  <c r="AA2905"/>
  <c r="Y2905"/>
  <c r="X2905"/>
  <c r="S2905"/>
  <c r="M2905"/>
  <c r="T2905"/>
  <c r="O2905"/>
  <c r="U2905"/>
  <c r="V2905"/>
  <c r="AD2905"/>
  <c r="R2904"/>
  <c r="AB2904"/>
  <c r="AC2904"/>
  <c r="Z2904"/>
  <c r="AA2904"/>
  <c r="Y2904"/>
  <c r="X2904"/>
  <c r="S2904"/>
  <c r="M2904"/>
  <c r="T2904"/>
  <c r="O2904"/>
  <c r="U2904"/>
  <c r="V2904"/>
  <c r="AD2904"/>
  <c r="R2903"/>
  <c r="AB2903"/>
  <c r="AC2903"/>
  <c r="Z2903"/>
  <c r="AA2903"/>
  <c r="Y2903"/>
  <c r="X2903"/>
  <c r="S2903"/>
  <c r="M2903"/>
  <c r="T2903"/>
  <c r="O2903"/>
  <c r="U2903"/>
  <c r="V2903"/>
  <c r="AD2903"/>
  <c r="R2902"/>
  <c r="AB2902"/>
  <c r="AC2902"/>
  <c r="Z2902"/>
  <c r="AA2902"/>
  <c r="Y2902"/>
  <c r="X2902"/>
  <c r="S2902"/>
  <c r="M2902"/>
  <c r="T2902"/>
  <c r="O2902"/>
  <c r="U2902"/>
  <c r="V2902"/>
  <c r="AD2902"/>
  <c r="R2901"/>
  <c r="AB2901"/>
  <c r="AC2901"/>
  <c r="Z2901"/>
  <c r="AA2901"/>
  <c r="Y2901"/>
  <c r="X2901"/>
  <c r="S2901"/>
  <c r="M2901"/>
  <c r="T2901"/>
  <c r="O2901"/>
  <c r="U2901"/>
  <c r="V2901"/>
  <c r="AD2901"/>
  <c r="R2900"/>
  <c r="AB2900"/>
  <c r="AC2900"/>
  <c r="Z2900"/>
  <c r="AA2900"/>
  <c r="Y2900"/>
  <c r="X2900"/>
  <c r="S2900"/>
  <c r="M2900"/>
  <c r="T2900"/>
  <c r="O2900"/>
  <c r="U2900"/>
  <c r="V2900"/>
  <c r="AD2900"/>
  <c r="R2899"/>
  <c r="AB2899"/>
  <c r="AC2899"/>
  <c r="Z2899"/>
  <c r="AA2899"/>
  <c r="Y2899"/>
  <c r="X2899"/>
  <c r="S2899"/>
  <c r="M2899"/>
  <c r="T2899"/>
  <c r="O2899"/>
  <c r="U2899"/>
  <c r="V2899"/>
  <c r="AD2899"/>
  <c r="R2898"/>
  <c r="AB2898"/>
  <c r="AC2898"/>
  <c r="Z2898"/>
  <c r="AA2898"/>
  <c r="Y2898"/>
  <c r="X2898"/>
  <c r="S2898"/>
  <c r="M2898"/>
  <c r="T2898"/>
  <c r="O2898"/>
  <c r="U2898"/>
  <c r="V2898"/>
  <c r="AD2898"/>
  <c r="R2897"/>
  <c r="AB2897"/>
  <c r="AC2897"/>
  <c r="Z2897"/>
  <c r="AA2897"/>
  <c r="Y2897"/>
  <c r="X2897"/>
  <c r="S2897"/>
  <c r="M2897"/>
  <c r="T2897"/>
  <c r="O2897"/>
  <c r="U2897"/>
  <c r="V2897"/>
  <c r="AD2897"/>
  <c r="R2896"/>
  <c r="AB2896"/>
  <c r="AC2896"/>
  <c r="Z2896"/>
  <c r="AA2896"/>
  <c r="Y2896"/>
  <c r="X2896"/>
  <c r="S2896"/>
  <c r="M2896"/>
  <c r="T2896"/>
  <c r="O2896"/>
  <c r="U2896"/>
  <c r="V2896"/>
  <c r="AD2896"/>
  <c r="R2895"/>
  <c r="AB2895"/>
  <c r="AC2895"/>
  <c r="Z2895"/>
  <c r="AA2895"/>
  <c r="Y2895"/>
  <c r="X2895"/>
  <c r="S2895"/>
  <c r="M2895"/>
  <c r="T2895"/>
  <c r="O2895"/>
  <c r="U2895"/>
  <c r="V2895"/>
  <c r="AD2895"/>
  <c r="R2894"/>
  <c r="AB2894"/>
  <c r="AC2894"/>
  <c r="Z2894"/>
  <c r="AA2894"/>
  <c r="Y2894"/>
  <c r="X2894"/>
  <c r="S2894"/>
  <c r="M2894"/>
  <c r="T2894"/>
  <c r="O2894"/>
  <c r="U2894"/>
  <c r="V2894"/>
  <c r="AD2894"/>
  <c r="R2893"/>
  <c r="AB2893"/>
  <c r="AC2893"/>
  <c r="Z2893"/>
  <c r="AA2893"/>
  <c r="Y2893"/>
  <c r="X2893"/>
  <c r="S2893"/>
  <c r="M2893"/>
  <c r="T2893"/>
  <c r="O2893"/>
  <c r="U2893"/>
  <c r="V2893"/>
  <c r="AD2893"/>
  <c r="R2892"/>
  <c r="AB2892"/>
  <c r="AC2892"/>
  <c r="Z2892"/>
  <c r="AA2892"/>
  <c r="Y2892"/>
  <c r="X2892"/>
  <c r="S2892"/>
  <c r="M2892"/>
  <c r="T2892"/>
  <c r="O2892"/>
  <c r="U2892"/>
  <c r="V2892"/>
  <c r="AD2892"/>
  <c r="R2891"/>
  <c r="AB2891"/>
  <c r="AC2891"/>
  <c r="Z2891"/>
  <c r="AA2891"/>
  <c r="Y2891"/>
  <c r="X2891"/>
  <c r="S2891"/>
  <c r="M2891"/>
  <c r="T2891"/>
  <c r="O2891"/>
  <c r="U2891"/>
  <c r="V2891"/>
  <c r="AD2891"/>
  <c r="R2890"/>
  <c r="AB2890"/>
  <c r="AC2890"/>
  <c r="Z2890"/>
  <c r="AA2890"/>
  <c r="Y2890"/>
  <c r="X2890"/>
  <c r="S2890"/>
  <c r="M2890"/>
  <c r="T2890"/>
  <c r="O2890"/>
  <c r="U2890"/>
  <c r="V2890"/>
  <c r="AD2890"/>
  <c r="R2889"/>
  <c r="AB2889"/>
  <c r="AC2889"/>
  <c r="Z2889"/>
  <c r="AA2889"/>
  <c r="Y2889"/>
  <c r="X2889"/>
  <c r="S2889"/>
  <c r="M2889"/>
  <c r="T2889"/>
  <c r="O2889"/>
  <c r="U2889"/>
  <c r="V2889"/>
  <c r="AD2889"/>
  <c r="R2888"/>
  <c r="AB2888"/>
  <c r="AC2888"/>
  <c r="Z2888"/>
  <c r="AA2888"/>
  <c r="Y2888"/>
  <c r="X2888"/>
  <c r="S2888"/>
  <c r="M2888"/>
  <c r="T2888"/>
  <c r="O2888"/>
  <c r="U2888"/>
  <c r="V2888"/>
  <c r="AD2888"/>
  <c r="R2887"/>
  <c r="AB2887"/>
  <c r="AC2887"/>
  <c r="Z2887"/>
  <c r="AA2887"/>
  <c r="Y2887"/>
  <c r="X2887"/>
  <c r="S2887"/>
  <c r="M2887"/>
  <c r="T2887"/>
  <c r="O2887"/>
  <c r="U2887"/>
  <c r="V2887"/>
  <c r="AD2887"/>
  <c r="R2886"/>
  <c r="AB2886"/>
  <c r="AC2886"/>
  <c r="Z2886"/>
  <c r="AA2886"/>
  <c r="Y2886"/>
  <c r="X2886"/>
  <c r="S2886"/>
  <c r="M2886"/>
  <c r="T2886"/>
  <c r="O2886"/>
  <c r="U2886"/>
  <c r="V2886"/>
  <c r="AD2886"/>
  <c r="R2885"/>
  <c r="AB2885"/>
  <c r="AC2885"/>
  <c r="Z2885"/>
  <c r="AA2885"/>
  <c r="Y2885"/>
  <c r="X2885"/>
  <c r="S2885"/>
  <c r="M2885"/>
  <c r="T2885"/>
  <c r="O2885"/>
  <c r="U2885"/>
  <c r="V2885"/>
  <c r="AD2885"/>
  <c r="R2884"/>
  <c r="AB2884"/>
  <c r="AC2884"/>
  <c r="Z2884"/>
  <c r="AA2884"/>
  <c r="Y2884"/>
  <c r="X2884"/>
  <c r="S2884"/>
  <c r="M2884"/>
  <c r="T2884"/>
  <c r="O2884"/>
  <c r="U2884"/>
  <c r="V2884"/>
  <c r="AD2884"/>
  <c r="R2883"/>
  <c r="AB2883"/>
  <c r="AC2883"/>
  <c r="Z2883"/>
  <c r="AA2883"/>
  <c r="Y2883"/>
  <c r="X2883"/>
  <c r="S2883"/>
  <c r="M2883"/>
  <c r="T2883"/>
  <c r="O2883"/>
  <c r="U2883"/>
  <c r="V2883"/>
  <c r="AD2883"/>
  <c r="R2882"/>
  <c r="AB2882"/>
  <c r="AC2882"/>
  <c r="Z2882"/>
  <c r="AA2882"/>
  <c r="Y2882"/>
  <c r="X2882"/>
  <c r="S2882"/>
  <c r="M2882"/>
  <c r="T2882"/>
  <c r="O2882"/>
  <c r="U2882"/>
  <c r="V2882"/>
  <c r="AD2882"/>
  <c r="R2881"/>
  <c r="AB2881"/>
  <c r="AC2881"/>
  <c r="Z2881"/>
  <c r="AA2881"/>
  <c r="Y2881"/>
  <c r="X2881"/>
  <c r="S2881"/>
  <c r="M2881"/>
  <c r="T2881"/>
  <c r="O2881"/>
  <c r="U2881"/>
  <c r="V2881"/>
  <c r="AD2881"/>
  <c r="R2880"/>
  <c r="AB2880"/>
  <c r="AC2880"/>
  <c r="Z2880"/>
  <c r="AA2880"/>
  <c r="Y2880"/>
  <c r="X2880"/>
  <c r="S2880"/>
  <c r="M2880"/>
  <c r="T2880"/>
  <c r="O2880"/>
  <c r="U2880"/>
  <c r="V2880"/>
  <c r="AD2880"/>
  <c r="R2879"/>
  <c r="AB2879"/>
  <c r="AC2879"/>
  <c r="Z2879"/>
  <c r="AA2879"/>
  <c r="Y2879"/>
  <c r="X2879"/>
  <c r="S2879"/>
  <c r="M2879"/>
  <c r="T2879"/>
  <c r="O2879"/>
  <c r="U2879"/>
  <c r="V2879"/>
  <c r="AD2879"/>
  <c r="R2878"/>
  <c r="AB2878"/>
  <c r="AC2878"/>
  <c r="Z2878"/>
  <c r="AA2878"/>
  <c r="Y2878"/>
  <c r="X2878"/>
  <c r="S2878"/>
  <c r="M2878"/>
  <c r="T2878"/>
  <c r="O2878"/>
  <c r="U2878"/>
  <c r="V2878"/>
  <c r="AD2878"/>
  <c r="R2877"/>
  <c r="AB2877"/>
  <c r="AC2877"/>
  <c r="Z2877"/>
  <c r="AA2877"/>
  <c r="Y2877"/>
  <c r="X2877"/>
  <c r="S2877"/>
  <c r="M2877"/>
  <c r="T2877"/>
  <c r="O2877"/>
  <c r="U2877"/>
  <c r="V2877"/>
  <c r="AD2877"/>
  <c r="R2876"/>
  <c r="AB2876"/>
  <c r="AC2876"/>
  <c r="Z2876"/>
  <c r="AA2876"/>
  <c r="Y2876"/>
  <c r="X2876"/>
  <c r="S2876"/>
  <c r="M2876"/>
  <c r="T2876"/>
  <c r="O2876"/>
  <c r="U2876"/>
  <c r="V2876"/>
  <c r="AD2876"/>
  <c r="R2875"/>
  <c r="AB2875"/>
  <c r="AC2875"/>
  <c r="Z2875"/>
  <c r="AA2875"/>
  <c r="Y2875"/>
  <c r="X2875"/>
  <c r="S2875"/>
  <c r="M2875"/>
  <c r="T2875"/>
  <c r="O2875"/>
  <c r="U2875"/>
  <c r="V2875"/>
  <c r="AD2875"/>
  <c r="R2874"/>
  <c r="AB2874"/>
  <c r="AC2874"/>
  <c r="Z2874"/>
  <c r="AA2874"/>
  <c r="Y2874"/>
  <c r="X2874"/>
  <c r="S2874"/>
  <c r="M2874"/>
  <c r="T2874"/>
  <c r="O2874"/>
  <c r="U2874"/>
  <c r="V2874"/>
  <c r="AD2874"/>
  <c r="R2873"/>
  <c r="AB2873"/>
  <c r="AC2873"/>
  <c r="Z2873"/>
  <c r="AA2873"/>
  <c r="Y2873"/>
  <c r="X2873"/>
  <c r="S2873"/>
  <c r="M2873"/>
  <c r="T2873"/>
  <c r="O2873"/>
  <c r="U2873"/>
  <c r="V2873"/>
  <c r="AD2873"/>
  <c r="R2872"/>
  <c r="AB2872"/>
  <c r="AC2872"/>
  <c r="Z2872"/>
  <c r="AA2872"/>
  <c r="Y2872"/>
  <c r="X2872"/>
  <c r="S2872"/>
  <c r="M2872"/>
  <c r="T2872"/>
  <c r="O2872"/>
  <c r="U2872"/>
  <c r="V2872"/>
  <c r="AD2872"/>
  <c r="R2871"/>
  <c r="AB2871"/>
  <c r="AC2871"/>
  <c r="Z2871"/>
  <c r="AA2871"/>
  <c r="Y2871"/>
  <c r="X2871"/>
  <c r="S2871"/>
  <c r="M2871"/>
  <c r="T2871"/>
  <c r="O2871"/>
  <c r="U2871"/>
  <c r="V2871"/>
  <c r="AD2871"/>
  <c r="R2870"/>
  <c r="AB2870"/>
  <c r="AC2870"/>
  <c r="Z2870"/>
  <c r="AA2870"/>
  <c r="Y2870"/>
  <c r="X2870"/>
  <c r="S2870"/>
  <c r="M2870"/>
  <c r="T2870"/>
  <c r="O2870"/>
  <c r="U2870"/>
  <c r="V2870"/>
  <c r="AD2870"/>
  <c r="R2869"/>
  <c r="AB2869"/>
  <c r="AC2869"/>
  <c r="Z2869"/>
  <c r="AA2869"/>
  <c r="Y2869"/>
  <c r="X2869"/>
  <c r="S2869"/>
  <c r="M2869"/>
  <c r="T2869"/>
  <c r="O2869"/>
  <c r="U2869"/>
  <c r="V2869"/>
  <c r="AD2869"/>
  <c r="R2868"/>
  <c r="AB2868"/>
  <c r="AC2868"/>
  <c r="Z2868"/>
  <c r="AA2868"/>
  <c r="Y2868"/>
  <c r="X2868"/>
  <c r="S2868"/>
  <c r="M2868"/>
  <c r="T2868"/>
  <c r="O2868"/>
  <c r="U2868"/>
  <c r="V2868"/>
  <c r="AD2868"/>
  <c r="R2867"/>
  <c r="AB2867"/>
  <c r="AC2867"/>
  <c r="Z2867"/>
  <c r="AA2867"/>
  <c r="Y2867"/>
  <c r="X2867"/>
  <c r="S2867"/>
  <c r="M2867"/>
  <c r="T2867"/>
  <c r="O2867"/>
  <c r="U2867"/>
  <c r="V2867"/>
  <c r="AD2867"/>
  <c r="R2866"/>
  <c r="AB2866"/>
  <c r="AC2866"/>
  <c r="Z2866"/>
  <c r="AA2866"/>
  <c r="Y2866"/>
  <c r="X2866"/>
  <c r="S2866"/>
  <c r="M2866"/>
  <c r="T2866"/>
  <c r="O2866"/>
  <c r="U2866"/>
  <c r="V2866"/>
  <c r="AD2866"/>
  <c r="R2865"/>
  <c r="AB2865"/>
  <c r="AC2865"/>
  <c r="Z2865"/>
  <c r="AA2865"/>
  <c r="Y2865"/>
  <c r="X2865"/>
  <c r="S2865"/>
  <c r="M2865"/>
  <c r="T2865"/>
  <c r="O2865"/>
  <c r="U2865"/>
  <c r="V2865"/>
  <c r="AD2865"/>
  <c r="R2864"/>
  <c r="AB2864"/>
  <c r="AC2864"/>
  <c r="Z2864"/>
  <c r="AA2864"/>
  <c r="Y2864"/>
  <c r="X2864"/>
  <c r="S2864"/>
  <c r="M2864"/>
  <c r="T2864"/>
  <c r="O2864"/>
  <c r="U2864"/>
  <c r="V2864"/>
  <c r="AD2864"/>
  <c r="R2863"/>
  <c r="AB2863"/>
  <c r="AC2863"/>
  <c r="Z2863"/>
  <c r="AA2863"/>
  <c r="Y2863"/>
  <c r="X2863"/>
  <c r="S2863"/>
  <c r="M2863"/>
  <c r="T2863"/>
  <c r="O2863"/>
  <c r="U2863"/>
  <c r="V2863"/>
  <c r="AD2863"/>
  <c r="R2862"/>
  <c r="AB2862"/>
  <c r="AC2862"/>
  <c r="Z2862"/>
  <c r="AA2862"/>
  <c r="Y2862"/>
  <c r="X2862"/>
  <c r="S2862"/>
  <c r="M2862"/>
  <c r="T2862"/>
  <c r="O2862"/>
  <c r="U2862"/>
  <c r="V2862"/>
  <c r="AD2862"/>
  <c r="R2861"/>
  <c r="AB2861"/>
  <c r="AC2861"/>
  <c r="Z2861"/>
  <c r="AA2861"/>
  <c r="Y2861"/>
  <c r="X2861"/>
  <c r="S2861"/>
  <c r="M2861"/>
  <c r="T2861"/>
  <c r="O2861"/>
  <c r="U2861"/>
  <c r="V2861"/>
  <c r="AD2861"/>
  <c r="R2860"/>
  <c r="AB2860"/>
  <c r="AC2860"/>
  <c r="Z2860"/>
  <c r="AA2860"/>
  <c r="Y2860"/>
  <c r="X2860"/>
  <c r="S2860"/>
  <c r="M2860"/>
  <c r="T2860"/>
  <c r="O2860"/>
  <c r="U2860"/>
  <c r="V2860"/>
  <c r="AD2860"/>
  <c r="R2859"/>
  <c r="AB2859"/>
  <c r="AC2859"/>
  <c r="Z2859"/>
  <c r="AA2859"/>
  <c r="Y2859"/>
  <c r="X2859"/>
  <c r="S2859"/>
  <c r="M2859"/>
  <c r="T2859"/>
  <c r="O2859"/>
  <c r="U2859"/>
  <c r="V2859"/>
  <c r="AD2859"/>
  <c r="R2858"/>
  <c r="AB2858"/>
  <c r="AC2858"/>
  <c r="Z2858"/>
  <c r="AA2858"/>
  <c r="Y2858"/>
  <c r="X2858"/>
  <c r="S2858"/>
  <c r="M2858"/>
  <c r="T2858"/>
  <c r="O2858"/>
  <c r="U2858"/>
  <c r="V2858"/>
  <c r="AD2858"/>
  <c r="R2857"/>
  <c r="AB2857"/>
  <c r="AC2857"/>
  <c r="Z2857"/>
  <c r="AA2857"/>
  <c r="Y2857"/>
  <c r="X2857"/>
  <c r="S2857"/>
  <c r="M2857"/>
  <c r="T2857"/>
  <c r="O2857"/>
  <c r="U2857"/>
  <c r="V2857"/>
  <c r="AD2857"/>
  <c r="R2856"/>
  <c r="AB2856"/>
  <c r="AC2856"/>
  <c r="Z2856"/>
  <c r="AA2856"/>
  <c r="Y2856"/>
  <c r="X2856"/>
  <c r="S2856"/>
  <c r="M2856"/>
  <c r="T2856"/>
  <c r="O2856"/>
  <c r="U2856"/>
  <c r="V2856"/>
  <c r="AD2856"/>
  <c r="R2855"/>
  <c r="AB2855"/>
  <c r="AC2855"/>
  <c r="Z2855"/>
  <c r="AA2855"/>
  <c r="Y2855"/>
  <c r="X2855"/>
  <c r="S2855"/>
  <c r="M2855"/>
  <c r="T2855"/>
  <c r="O2855"/>
  <c r="U2855"/>
  <c r="V2855"/>
  <c r="AD2855"/>
  <c r="R2854"/>
  <c r="AB2854"/>
  <c r="AC2854"/>
  <c r="Z2854"/>
  <c r="AA2854"/>
  <c r="Y2854"/>
  <c r="X2854"/>
  <c r="S2854"/>
  <c r="M2854"/>
  <c r="T2854"/>
  <c r="O2854"/>
  <c r="U2854"/>
  <c r="V2854"/>
  <c r="AD2854"/>
  <c r="R2853"/>
  <c r="AB2853"/>
  <c r="AC2853"/>
  <c r="Z2853"/>
  <c r="AA2853"/>
  <c r="Y2853"/>
  <c r="X2853"/>
  <c r="S2853"/>
  <c r="M2853"/>
  <c r="T2853"/>
  <c r="O2853"/>
  <c r="U2853"/>
  <c r="V2853"/>
  <c r="AD2853"/>
  <c r="R2852"/>
  <c r="AB2852"/>
  <c r="AC2852"/>
  <c r="Z2852"/>
  <c r="AA2852"/>
  <c r="Y2852"/>
  <c r="X2852"/>
  <c r="S2852"/>
  <c r="M2852"/>
  <c r="T2852"/>
  <c r="O2852"/>
  <c r="U2852"/>
  <c r="V2852"/>
  <c r="AD2852"/>
  <c r="R2851"/>
  <c r="AB2851"/>
  <c r="AC2851"/>
  <c r="Z2851"/>
  <c r="AA2851"/>
  <c r="Y2851"/>
  <c r="X2851"/>
  <c r="S2851"/>
  <c r="M2851"/>
  <c r="T2851"/>
  <c r="O2851"/>
  <c r="U2851"/>
  <c r="V2851"/>
  <c r="AD2851"/>
  <c r="R2850"/>
  <c r="AB2850"/>
  <c r="AC2850"/>
  <c r="Z2850"/>
  <c r="AA2850"/>
  <c r="Y2850"/>
  <c r="X2850"/>
  <c r="S2850"/>
  <c r="M2850"/>
  <c r="T2850"/>
  <c r="O2850"/>
  <c r="U2850"/>
  <c r="V2850"/>
  <c r="AD2850"/>
  <c r="R2849"/>
  <c r="AB2849"/>
  <c r="AC2849"/>
  <c r="Z2849"/>
  <c r="AA2849"/>
  <c r="Y2849"/>
  <c r="X2849"/>
  <c r="S2849"/>
  <c r="M2849"/>
  <c r="T2849"/>
  <c r="O2849"/>
  <c r="U2849"/>
  <c r="V2849"/>
  <c r="AD2849"/>
  <c r="R2848"/>
  <c r="AB2848"/>
  <c r="AC2848"/>
  <c r="Z2848"/>
  <c r="AA2848"/>
  <c r="Y2848"/>
  <c r="X2848"/>
  <c r="S2848"/>
  <c r="M2848"/>
  <c r="T2848"/>
  <c r="O2848"/>
  <c r="U2848"/>
  <c r="V2848"/>
  <c r="AD2848"/>
  <c r="R2847"/>
  <c r="AB2847"/>
  <c r="AC2847"/>
  <c r="Z2847"/>
  <c r="AA2847"/>
  <c r="Y2847"/>
  <c r="X2847"/>
  <c r="S2847"/>
  <c r="M2847"/>
  <c r="T2847"/>
  <c r="O2847"/>
  <c r="U2847"/>
  <c r="V2847"/>
  <c r="AD2847"/>
  <c r="R2846"/>
  <c r="AB2846"/>
  <c r="AC2846"/>
  <c r="Z2846"/>
  <c r="AA2846"/>
  <c r="Y2846"/>
  <c r="X2846"/>
  <c r="S2846"/>
  <c r="M2846"/>
  <c r="T2846"/>
  <c r="O2846"/>
  <c r="U2846"/>
  <c r="V2846"/>
  <c r="AD2846"/>
  <c r="R2845"/>
  <c r="AB2845"/>
  <c r="AC2845"/>
  <c r="Z2845"/>
  <c r="AA2845"/>
  <c r="Y2845"/>
  <c r="X2845"/>
  <c r="S2845"/>
  <c r="M2845"/>
  <c r="T2845"/>
  <c r="O2845"/>
  <c r="U2845"/>
  <c r="V2845"/>
  <c r="AD2845"/>
  <c r="R2844"/>
  <c r="AB2844"/>
  <c r="AC2844"/>
  <c r="Z2844"/>
  <c r="AA2844"/>
  <c r="Y2844"/>
  <c r="X2844"/>
  <c r="S2844"/>
  <c r="M2844"/>
  <c r="T2844"/>
  <c r="O2844"/>
  <c r="U2844"/>
  <c r="V2844"/>
  <c r="AD2844"/>
  <c r="R2843"/>
  <c r="AB2843"/>
  <c r="AC2843"/>
  <c r="Z2843"/>
  <c r="AA2843"/>
  <c r="Y2843"/>
  <c r="X2843"/>
  <c r="S2843"/>
  <c r="M2843"/>
  <c r="T2843"/>
  <c r="O2843"/>
  <c r="U2843"/>
  <c r="V2843"/>
  <c r="AD2843"/>
  <c r="R2842"/>
  <c r="AB2842"/>
  <c r="AC2842"/>
  <c r="Z2842"/>
  <c r="AA2842"/>
  <c r="Y2842"/>
  <c r="X2842"/>
  <c r="S2842"/>
  <c r="M2842"/>
  <c r="T2842"/>
  <c r="O2842"/>
  <c r="U2842"/>
  <c r="V2842"/>
  <c r="AD2842"/>
  <c r="R2841"/>
  <c r="AB2841"/>
  <c r="AC2841"/>
  <c r="Z2841"/>
  <c r="AA2841"/>
  <c r="Y2841"/>
  <c r="X2841"/>
  <c r="S2841"/>
  <c r="M2841"/>
  <c r="T2841"/>
  <c r="O2841"/>
  <c r="U2841"/>
  <c r="V2841"/>
  <c r="AD2841"/>
  <c r="R2840"/>
  <c r="AB2840"/>
  <c r="AC2840"/>
  <c r="Z2840"/>
  <c r="AA2840"/>
  <c r="Y2840"/>
  <c r="X2840"/>
  <c r="S2840"/>
  <c r="M2840"/>
  <c r="T2840"/>
  <c r="O2840"/>
  <c r="U2840"/>
  <c r="V2840"/>
  <c r="AD2840"/>
  <c r="R2839"/>
  <c r="AB2839"/>
  <c r="AC2839"/>
  <c r="Z2839"/>
  <c r="AA2839"/>
  <c r="Y2839"/>
  <c r="X2839"/>
  <c r="S2839"/>
  <c r="M2839"/>
  <c r="T2839"/>
  <c r="O2839"/>
  <c r="U2839"/>
  <c r="V2839"/>
  <c r="AD2839"/>
  <c r="R2838"/>
  <c r="AB2838"/>
  <c r="AC2838"/>
  <c r="Z2838"/>
  <c r="AA2838"/>
  <c r="Y2838"/>
  <c r="X2838"/>
  <c r="S2838"/>
  <c r="M2838"/>
  <c r="T2838"/>
  <c r="O2838"/>
  <c r="U2838"/>
  <c r="V2838"/>
  <c r="AD2838"/>
  <c r="R2837"/>
  <c r="AB2837"/>
  <c r="AC2837"/>
  <c r="Z2837"/>
  <c r="AA2837"/>
  <c r="Y2837"/>
  <c r="X2837"/>
  <c r="S2837"/>
  <c r="M2837"/>
  <c r="T2837"/>
  <c r="O2837"/>
  <c r="U2837"/>
  <c r="V2837"/>
  <c r="AD2837"/>
  <c r="R2836"/>
  <c r="AB2836"/>
  <c r="AC2836"/>
  <c r="Z2836"/>
  <c r="AA2836"/>
  <c r="Y2836"/>
  <c r="X2836"/>
  <c r="S2836"/>
  <c r="M2836"/>
  <c r="T2836"/>
  <c r="O2836"/>
  <c r="U2836"/>
  <c r="V2836"/>
  <c r="AD2836"/>
  <c r="R2835"/>
  <c r="AB2835"/>
  <c r="AC2835"/>
  <c r="Z2835"/>
  <c r="AA2835"/>
  <c r="Y2835"/>
  <c r="X2835"/>
  <c r="S2835"/>
  <c r="M2835"/>
  <c r="T2835"/>
  <c r="O2835"/>
  <c r="U2835"/>
  <c r="V2835"/>
  <c r="AD2835"/>
  <c r="R2834"/>
  <c r="AB2834"/>
  <c r="AC2834"/>
  <c r="Z2834"/>
  <c r="AA2834"/>
  <c r="Y2834"/>
  <c r="X2834"/>
  <c r="S2834"/>
  <c r="M2834"/>
  <c r="T2834"/>
  <c r="O2834"/>
  <c r="U2834"/>
  <c r="V2834"/>
  <c r="AD2834"/>
  <c r="R2833"/>
  <c r="AB2833"/>
  <c r="AC2833"/>
  <c r="Z2833"/>
  <c r="AA2833"/>
  <c r="Y2833"/>
  <c r="X2833"/>
  <c r="S2833"/>
  <c r="M2833"/>
  <c r="T2833"/>
  <c r="O2833"/>
  <c r="U2833"/>
  <c r="V2833"/>
  <c r="AD2833"/>
  <c r="R2832"/>
  <c r="AB2832"/>
  <c r="AC2832"/>
  <c r="Z2832"/>
  <c r="AA2832"/>
  <c r="Y2832"/>
  <c r="X2832"/>
  <c r="S2832"/>
  <c r="M2832"/>
  <c r="T2832"/>
  <c r="O2832"/>
  <c r="U2832"/>
  <c r="V2832"/>
  <c r="AD2832"/>
  <c r="R2831"/>
  <c r="AB2831"/>
  <c r="AC2831"/>
  <c r="Z2831"/>
  <c r="AA2831"/>
  <c r="Y2831"/>
  <c r="X2831"/>
  <c r="S2831"/>
  <c r="M2831"/>
  <c r="T2831"/>
  <c r="O2831"/>
  <c r="U2831"/>
  <c r="V2831"/>
  <c r="AD2831"/>
  <c r="R2830"/>
  <c r="AB2830"/>
  <c r="AC2830"/>
  <c r="Z2830"/>
  <c r="AA2830"/>
  <c r="Y2830"/>
  <c r="X2830"/>
  <c r="S2830"/>
  <c r="M2830"/>
  <c r="T2830"/>
  <c r="O2830"/>
  <c r="U2830"/>
  <c r="V2830"/>
  <c r="AD2830"/>
  <c r="R2829"/>
  <c r="AB2829"/>
  <c r="AC2829"/>
  <c r="Z2829"/>
  <c r="AA2829"/>
  <c r="Y2829"/>
  <c r="X2829"/>
  <c r="S2829"/>
  <c r="M2829"/>
  <c r="T2829"/>
  <c r="O2829"/>
  <c r="U2829"/>
  <c r="V2829"/>
  <c r="AD2829"/>
  <c r="R2828"/>
  <c r="AB2828"/>
  <c r="AC2828"/>
  <c r="Z2828"/>
  <c r="AA2828"/>
  <c r="Y2828"/>
  <c r="X2828"/>
  <c r="S2828"/>
  <c r="M2828"/>
  <c r="T2828"/>
  <c r="O2828"/>
  <c r="U2828"/>
  <c r="V2828"/>
  <c r="AD2828"/>
  <c r="R2827"/>
  <c r="AB2827"/>
  <c r="AC2827"/>
  <c r="Z2827"/>
  <c r="AA2827"/>
  <c r="Y2827"/>
  <c r="X2827"/>
  <c r="S2827"/>
  <c r="M2827"/>
  <c r="T2827"/>
  <c r="O2827"/>
  <c r="U2827"/>
  <c r="V2827"/>
  <c r="AD2827"/>
  <c r="R2826"/>
  <c r="AB2826"/>
  <c r="AC2826"/>
  <c r="Z2826"/>
  <c r="AA2826"/>
  <c r="Y2826"/>
  <c r="X2826"/>
  <c r="S2826"/>
  <c r="M2826"/>
  <c r="T2826"/>
  <c r="O2826"/>
  <c r="U2826"/>
  <c r="V2826"/>
  <c r="AD2826"/>
  <c r="R2825"/>
  <c r="AB2825"/>
  <c r="AC2825"/>
  <c r="Z2825"/>
  <c r="AA2825"/>
  <c r="Y2825"/>
  <c r="X2825"/>
  <c r="S2825"/>
  <c r="M2825"/>
  <c r="T2825"/>
  <c r="O2825"/>
  <c r="U2825"/>
  <c r="V2825"/>
  <c r="AD2825"/>
  <c r="R2824"/>
  <c r="AB2824"/>
  <c r="AC2824"/>
  <c r="Z2824"/>
  <c r="AA2824"/>
  <c r="Y2824"/>
  <c r="X2824"/>
  <c r="S2824"/>
  <c r="M2824"/>
  <c r="T2824"/>
  <c r="O2824"/>
  <c r="U2824"/>
  <c r="V2824"/>
  <c r="AD2824"/>
  <c r="R2823"/>
  <c r="AB2823"/>
  <c r="AC2823"/>
  <c r="Z2823"/>
  <c r="AA2823"/>
  <c r="Y2823"/>
  <c r="X2823"/>
  <c r="S2823"/>
  <c r="M2823"/>
  <c r="T2823"/>
  <c r="O2823"/>
  <c r="U2823"/>
  <c r="V2823"/>
  <c r="AD2823"/>
  <c r="R2822"/>
  <c r="AB2822"/>
  <c r="AC2822"/>
  <c r="Z2822"/>
  <c r="AA2822"/>
  <c r="Y2822"/>
  <c r="X2822"/>
  <c r="S2822"/>
  <c r="M2822"/>
  <c r="T2822"/>
  <c r="O2822"/>
  <c r="U2822"/>
  <c r="V2822"/>
  <c r="AD2822"/>
  <c r="R2821"/>
  <c r="AB2821"/>
  <c r="AC2821"/>
  <c r="Z2821"/>
  <c r="AA2821"/>
  <c r="Y2821"/>
  <c r="X2821"/>
  <c r="S2821"/>
  <c r="M2821"/>
  <c r="T2821"/>
  <c r="O2821"/>
  <c r="U2821"/>
  <c r="V2821"/>
  <c r="AD2821"/>
  <c r="R2820"/>
  <c r="AB2820"/>
  <c r="AC2820"/>
  <c r="Z2820"/>
  <c r="AA2820"/>
  <c r="Y2820"/>
  <c r="X2820"/>
  <c r="S2820"/>
  <c r="M2820"/>
  <c r="T2820"/>
  <c r="O2820"/>
  <c r="U2820"/>
  <c r="V2820"/>
  <c r="AD2820"/>
  <c r="R2819"/>
  <c r="AB2819"/>
  <c r="AC2819"/>
  <c r="Z2819"/>
  <c r="AA2819"/>
  <c r="Y2819"/>
  <c r="X2819"/>
  <c r="S2819"/>
  <c r="M2819"/>
  <c r="T2819"/>
  <c r="O2819"/>
  <c r="U2819"/>
  <c r="V2819"/>
  <c r="AD2819"/>
  <c r="R2818"/>
  <c r="AB2818"/>
  <c r="AC2818"/>
  <c r="Z2818"/>
  <c r="AA2818"/>
  <c r="Y2818"/>
  <c r="X2818"/>
  <c r="S2818"/>
  <c r="M2818"/>
  <c r="T2818"/>
  <c r="O2818"/>
  <c r="U2818"/>
  <c r="V2818"/>
  <c r="AD2818"/>
  <c r="R2817"/>
  <c r="AB2817"/>
  <c r="AC2817"/>
  <c r="Z2817"/>
  <c r="AA2817"/>
  <c r="Y2817"/>
  <c r="X2817"/>
  <c r="S2817"/>
  <c r="M2817"/>
  <c r="T2817"/>
  <c r="O2817"/>
  <c r="U2817"/>
  <c r="V2817"/>
  <c r="AD2817"/>
  <c r="R2816"/>
  <c r="AB2816"/>
  <c r="AC2816"/>
  <c r="Z2816"/>
  <c r="AA2816"/>
  <c r="Y2816"/>
  <c r="X2816"/>
  <c r="S2816"/>
  <c r="M2816"/>
  <c r="T2816"/>
  <c r="O2816"/>
  <c r="U2816"/>
  <c r="V2816"/>
  <c r="AD2816"/>
  <c r="R2815"/>
  <c r="AB2815"/>
  <c r="AC2815"/>
  <c r="Z2815"/>
  <c r="AA2815"/>
  <c r="Y2815"/>
  <c r="X2815"/>
  <c r="S2815"/>
  <c r="M2815"/>
  <c r="T2815"/>
  <c r="O2815"/>
  <c r="U2815"/>
  <c r="V2815"/>
  <c r="AD2815"/>
  <c r="R2814"/>
  <c r="AB2814"/>
  <c r="AC2814"/>
  <c r="Z2814"/>
  <c r="AA2814"/>
  <c r="Y2814"/>
  <c r="X2814"/>
  <c r="S2814"/>
  <c r="M2814"/>
  <c r="T2814"/>
  <c r="O2814"/>
  <c r="U2814"/>
  <c r="V2814"/>
  <c r="AD2814"/>
  <c r="R2813"/>
  <c r="AB2813"/>
  <c r="AC2813"/>
  <c r="Z2813"/>
  <c r="AA2813"/>
  <c r="Y2813"/>
  <c r="X2813"/>
  <c r="S2813"/>
  <c r="M2813"/>
  <c r="T2813"/>
  <c r="O2813"/>
  <c r="U2813"/>
  <c r="V2813"/>
  <c r="AD2813"/>
  <c r="R2812"/>
  <c r="AB2812"/>
  <c r="AC2812"/>
  <c r="Z2812"/>
  <c r="AA2812"/>
  <c r="Y2812"/>
  <c r="X2812"/>
  <c r="S2812"/>
  <c r="M2812"/>
  <c r="T2812"/>
  <c r="O2812"/>
  <c r="U2812"/>
  <c r="V2812"/>
  <c r="AD2812"/>
  <c r="R2811"/>
  <c r="AB2811"/>
  <c r="AC2811"/>
  <c r="Z2811"/>
  <c r="AA2811"/>
  <c r="Y2811"/>
  <c r="X2811"/>
  <c r="S2811"/>
  <c r="M2811"/>
  <c r="T2811"/>
  <c r="O2811"/>
  <c r="U2811"/>
  <c r="V2811"/>
  <c r="AD2811"/>
  <c r="R2810"/>
  <c r="AB2810"/>
  <c r="AC2810"/>
  <c r="Z2810"/>
  <c r="AA2810"/>
  <c r="Y2810"/>
  <c r="X2810"/>
  <c r="S2810"/>
  <c r="M2810"/>
  <c r="T2810"/>
  <c r="O2810"/>
  <c r="U2810"/>
  <c r="V2810"/>
  <c r="AD2810"/>
  <c r="R2809"/>
  <c r="AB2809"/>
  <c r="AC2809"/>
  <c r="Z2809"/>
  <c r="AA2809"/>
  <c r="Y2809"/>
  <c r="X2809"/>
  <c r="S2809"/>
  <c r="M2809"/>
  <c r="T2809"/>
  <c r="O2809"/>
  <c r="U2809"/>
  <c r="V2809"/>
  <c r="AD2809"/>
  <c r="R2808"/>
  <c r="AB2808"/>
  <c r="AC2808"/>
  <c r="Z2808"/>
  <c r="AA2808"/>
  <c r="Y2808"/>
  <c r="X2808"/>
  <c r="S2808"/>
  <c r="M2808"/>
  <c r="T2808"/>
  <c r="O2808"/>
  <c r="U2808"/>
  <c r="V2808"/>
  <c r="AD2808"/>
  <c r="R2807"/>
  <c r="AB2807"/>
  <c r="AC2807"/>
  <c r="Z2807"/>
  <c r="AA2807"/>
  <c r="Y2807"/>
  <c r="X2807"/>
  <c r="S2807"/>
  <c r="M2807"/>
  <c r="T2807"/>
  <c r="O2807"/>
  <c r="U2807"/>
  <c r="V2807"/>
  <c r="AD2807"/>
  <c r="R2806"/>
  <c r="AB2806"/>
  <c r="AC2806"/>
  <c r="Z2806"/>
  <c r="AA2806"/>
  <c r="Y2806"/>
  <c r="X2806"/>
  <c r="S2806"/>
  <c r="M2806"/>
  <c r="T2806"/>
  <c r="O2806"/>
  <c r="U2806"/>
  <c r="V2806"/>
  <c r="AD2806"/>
  <c r="R2805"/>
  <c r="AB2805"/>
  <c r="AC2805"/>
  <c r="Z2805"/>
  <c r="AA2805"/>
  <c r="Y2805"/>
  <c r="X2805"/>
  <c r="S2805"/>
  <c r="M2805"/>
  <c r="T2805"/>
  <c r="O2805"/>
  <c r="U2805"/>
  <c r="V2805"/>
  <c r="AD2805"/>
  <c r="R2804"/>
  <c r="AB2804"/>
  <c r="AC2804"/>
  <c r="Z2804"/>
  <c r="AA2804"/>
  <c r="Y2804"/>
  <c r="X2804"/>
  <c r="S2804"/>
  <c r="M2804"/>
  <c r="T2804"/>
  <c r="O2804"/>
  <c r="U2804"/>
  <c r="V2804"/>
  <c r="AD2804"/>
  <c r="R2803"/>
  <c r="AB2803"/>
  <c r="AC2803"/>
  <c r="Z2803"/>
  <c r="AA2803"/>
  <c r="Y2803"/>
  <c r="X2803"/>
  <c r="S2803"/>
  <c r="M2803"/>
  <c r="T2803"/>
  <c r="O2803"/>
  <c r="U2803"/>
  <c r="V2803"/>
  <c r="AD2803"/>
  <c r="R2802"/>
  <c r="AB2802"/>
  <c r="AC2802"/>
  <c r="Z2802"/>
  <c r="AA2802"/>
  <c r="Y2802"/>
  <c r="X2802"/>
  <c r="S2802"/>
  <c r="M2802"/>
  <c r="T2802"/>
  <c r="O2802"/>
  <c r="U2802"/>
  <c r="V2802"/>
  <c r="AD2802"/>
  <c r="R2801"/>
  <c r="AB2801"/>
  <c r="AC2801"/>
  <c r="Z2801"/>
  <c r="AA2801"/>
  <c r="Y2801"/>
  <c r="X2801"/>
  <c r="S2801"/>
  <c r="M2801"/>
  <c r="T2801"/>
  <c r="O2801"/>
  <c r="U2801"/>
  <c r="V2801"/>
  <c r="AD2801"/>
  <c r="R2800"/>
  <c r="AB2800"/>
  <c r="AC2800"/>
  <c r="Z2800"/>
  <c r="AA2800"/>
  <c r="Y2800"/>
  <c r="X2800"/>
  <c r="S2800"/>
  <c r="M2800"/>
  <c r="T2800"/>
  <c r="O2800"/>
  <c r="U2800"/>
  <c r="V2800"/>
  <c r="AD2800"/>
  <c r="R2799"/>
  <c r="AB2799"/>
  <c r="AC2799"/>
  <c r="Z2799"/>
  <c r="AA2799"/>
  <c r="Y2799"/>
  <c r="X2799"/>
  <c r="S2799"/>
  <c r="M2799"/>
  <c r="T2799"/>
  <c r="O2799"/>
  <c r="U2799"/>
  <c r="V2799"/>
  <c r="AD2799"/>
  <c r="R2798"/>
  <c r="AB2798"/>
  <c r="AC2798"/>
  <c r="Z2798"/>
  <c r="AA2798"/>
  <c r="Y2798"/>
  <c r="X2798"/>
  <c r="S2798"/>
  <c r="M2798"/>
  <c r="T2798"/>
  <c r="O2798"/>
  <c r="U2798"/>
  <c r="V2798"/>
  <c r="AD2798"/>
  <c r="R2797"/>
  <c r="AB2797"/>
  <c r="AC2797"/>
  <c r="Z2797"/>
  <c r="AA2797"/>
  <c r="Y2797"/>
  <c r="X2797"/>
  <c r="S2797"/>
  <c r="M2797"/>
  <c r="T2797"/>
  <c r="O2797"/>
  <c r="U2797"/>
  <c r="V2797"/>
  <c r="AD2797"/>
  <c r="R2796"/>
  <c r="AB2796"/>
  <c r="AC2796"/>
  <c r="Z2796"/>
  <c r="AA2796"/>
  <c r="Y2796"/>
  <c r="X2796"/>
  <c r="S2796"/>
  <c r="M2796"/>
  <c r="T2796"/>
  <c r="O2796"/>
  <c r="U2796"/>
  <c r="V2796"/>
  <c r="AD2796"/>
  <c r="R2795"/>
  <c r="AB2795"/>
  <c r="AC2795"/>
  <c r="Z2795"/>
  <c r="AA2795"/>
  <c r="Y2795"/>
  <c r="X2795"/>
  <c r="S2795"/>
  <c r="M2795"/>
  <c r="T2795"/>
  <c r="O2795"/>
  <c r="U2795"/>
  <c r="V2795"/>
  <c r="AD2795"/>
  <c r="R2794"/>
  <c r="AB2794"/>
  <c r="AC2794"/>
  <c r="Z2794"/>
  <c r="AA2794"/>
  <c r="Y2794"/>
  <c r="X2794"/>
  <c r="S2794"/>
  <c r="M2794"/>
  <c r="T2794"/>
  <c r="O2794"/>
  <c r="U2794"/>
  <c r="V2794"/>
  <c r="AD2794"/>
  <c r="R2793"/>
  <c r="AB2793"/>
  <c r="AC2793"/>
  <c r="Z2793"/>
  <c r="AA2793"/>
  <c r="Y2793"/>
  <c r="X2793"/>
  <c r="S2793"/>
  <c r="M2793"/>
  <c r="T2793"/>
  <c r="O2793"/>
  <c r="U2793"/>
  <c r="V2793"/>
  <c r="AD2793"/>
  <c r="R2792"/>
  <c r="AB2792"/>
  <c r="AC2792"/>
  <c r="Z2792"/>
  <c r="AA2792"/>
  <c r="Y2792"/>
  <c r="X2792"/>
  <c r="S2792"/>
  <c r="M2792"/>
  <c r="T2792"/>
  <c r="O2792"/>
  <c r="U2792"/>
  <c r="V2792"/>
  <c r="AD2792"/>
  <c r="R2791"/>
  <c r="AB2791"/>
  <c r="AC2791"/>
  <c r="Z2791"/>
  <c r="AA2791"/>
  <c r="Y2791"/>
  <c r="X2791"/>
  <c r="S2791"/>
  <c r="M2791"/>
  <c r="T2791"/>
  <c r="O2791"/>
  <c r="U2791"/>
  <c r="V2791"/>
  <c r="AD2791"/>
  <c r="R2790"/>
  <c r="AB2790"/>
  <c r="AC2790"/>
  <c r="Z2790"/>
  <c r="AA2790"/>
  <c r="Y2790"/>
  <c r="X2790"/>
  <c r="S2790"/>
  <c r="M2790"/>
  <c r="T2790"/>
  <c r="O2790"/>
  <c r="U2790"/>
  <c r="V2790"/>
  <c r="AD2790"/>
  <c r="R2789"/>
  <c r="AB2789"/>
  <c r="AC2789"/>
  <c r="Z2789"/>
  <c r="AA2789"/>
  <c r="Y2789"/>
  <c r="X2789"/>
  <c r="S2789"/>
  <c r="M2789"/>
  <c r="T2789"/>
  <c r="O2789"/>
  <c r="U2789"/>
  <c r="V2789"/>
  <c r="AD2789"/>
  <c r="R2788"/>
  <c r="AB2788"/>
  <c r="AC2788"/>
  <c r="Z2788"/>
  <c r="AA2788"/>
  <c r="Y2788"/>
  <c r="X2788"/>
  <c r="S2788"/>
  <c r="M2788"/>
  <c r="T2788"/>
  <c r="O2788"/>
  <c r="U2788"/>
  <c r="V2788"/>
  <c r="AD2788"/>
  <c r="R2787"/>
  <c r="AB2787"/>
  <c r="AC2787"/>
  <c r="Z2787"/>
  <c r="AA2787"/>
  <c r="Y2787"/>
  <c r="X2787"/>
  <c r="S2787"/>
  <c r="M2787"/>
  <c r="T2787"/>
  <c r="O2787"/>
  <c r="U2787"/>
  <c r="V2787"/>
  <c r="AD2787"/>
  <c r="R2786"/>
  <c r="AB2786"/>
  <c r="AC2786"/>
  <c r="Z2786"/>
  <c r="AA2786"/>
  <c r="Y2786"/>
  <c r="X2786"/>
  <c r="S2786"/>
  <c r="M2786"/>
  <c r="T2786"/>
  <c r="O2786"/>
  <c r="U2786"/>
  <c r="V2786"/>
  <c r="AD2786"/>
  <c r="R2785"/>
  <c r="AB2785"/>
  <c r="AC2785"/>
  <c r="Z2785"/>
  <c r="AA2785"/>
  <c r="Y2785"/>
  <c r="X2785"/>
  <c r="S2785"/>
  <c r="M2785"/>
  <c r="T2785"/>
  <c r="O2785"/>
  <c r="U2785"/>
  <c r="V2785"/>
  <c r="AD2785"/>
  <c r="R2784"/>
  <c r="AB2784"/>
  <c r="AC2784"/>
  <c r="Z2784"/>
  <c r="AA2784"/>
  <c r="Y2784"/>
  <c r="X2784"/>
  <c r="S2784"/>
  <c r="M2784"/>
  <c r="T2784"/>
  <c r="O2784"/>
  <c r="U2784"/>
  <c r="V2784"/>
  <c r="AD2784"/>
  <c r="R2783"/>
  <c r="AB2783"/>
  <c r="AC2783"/>
  <c r="Z2783"/>
  <c r="AA2783"/>
  <c r="Y2783"/>
  <c r="X2783"/>
  <c r="S2783"/>
  <c r="M2783"/>
  <c r="T2783"/>
  <c r="O2783"/>
  <c r="U2783"/>
  <c r="V2783"/>
  <c r="AD2783"/>
  <c r="R2782"/>
  <c r="AB2782"/>
  <c r="AC2782"/>
  <c r="Z2782"/>
  <c r="AA2782"/>
  <c r="Y2782"/>
  <c r="X2782"/>
  <c r="S2782"/>
  <c r="M2782"/>
  <c r="T2782"/>
  <c r="O2782"/>
  <c r="U2782"/>
  <c r="V2782"/>
  <c r="AD2782"/>
  <c r="R2781"/>
  <c r="AB2781"/>
  <c r="AC2781"/>
  <c r="Z2781"/>
  <c r="AA2781"/>
  <c r="Y2781"/>
  <c r="X2781"/>
  <c r="S2781"/>
  <c r="M2781"/>
  <c r="T2781"/>
  <c r="O2781"/>
  <c r="U2781"/>
  <c r="V2781"/>
  <c r="AD2781"/>
  <c r="R2780"/>
  <c r="AB2780"/>
  <c r="AC2780"/>
  <c r="Z2780"/>
  <c r="AA2780"/>
  <c r="Y2780"/>
  <c r="X2780"/>
  <c r="S2780"/>
  <c r="M2780"/>
  <c r="T2780"/>
  <c r="O2780"/>
  <c r="U2780"/>
  <c r="V2780"/>
  <c r="AD2780"/>
  <c r="R2779"/>
  <c r="AB2779"/>
  <c r="AC2779"/>
  <c r="Z2779"/>
  <c r="AA2779"/>
  <c r="Y2779"/>
  <c r="X2779"/>
  <c r="S2779"/>
  <c r="M2779"/>
  <c r="T2779"/>
  <c r="O2779"/>
  <c r="U2779"/>
  <c r="V2779"/>
  <c r="AD2779"/>
  <c r="R2778"/>
  <c r="AB2778"/>
  <c r="AC2778"/>
  <c r="Z2778"/>
  <c r="AA2778"/>
  <c r="Y2778"/>
  <c r="X2778"/>
  <c r="S2778"/>
  <c r="M2778"/>
  <c r="T2778"/>
  <c r="O2778"/>
  <c r="U2778"/>
  <c r="V2778"/>
  <c r="AD2778"/>
  <c r="R2777"/>
  <c r="AB2777"/>
  <c r="AC2777"/>
  <c r="Z2777"/>
  <c r="AA2777"/>
  <c r="Y2777"/>
  <c r="X2777"/>
  <c r="S2777"/>
  <c r="M2777"/>
  <c r="T2777"/>
  <c r="O2777"/>
  <c r="U2777"/>
  <c r="V2777"/>
  <c r="AD2777"/>
  <c r="R2776"/>
  <c r="AB2776"/>
  <c r="AC2776"/>
  <c r="Z2776"/>
  <c r="AA2776"/>
  <c r="Y2776"/>
  <c r="X2776"/>
  <c r="S2776"/>
  <c r="M2776"/>
  <c r="T2776"/>
  <c r="O2776"/>
  <c r="U2776"/>
  <c r="V2776"/>
  <c r="AD2776"/>
  <c r="R2775"/>
  <c r="AB2775"/>
  <c r="AC2775"/>
  <c r="Z2775"/>
  <c r="AA2775"/>
  <c r="Y2775"/>
  <c r="X2775"/>
  <c r="S2775"/>
  <c r="M2775"/>
  <c r="T2775"/>
  <c r="O2775"/>
  <c r="U2775"/>
  <c r="V2775"/>
  <c r="AD2775"/>
  <c r="R2774"/>
  <c r="AB2774"/>
  <c r="AC2774"/>
  <c r="Z2774"/>
  <c r="AA2774"/>
  <c r="Y2774"/>
  <c r="X2774"/>
  <c r="S2774"/>
  <c r="M2774"/>
  <c r="T2774"/>
  <c r="O2774"/>
  <c r="U2774"/>
  <c r="V2774"/>
  <c r="AD2774"/>
  <c r="R2773"/>
  <c r="AB2773"/>
  <c r="AC2773"/>
  <c r="Z2773"/>
  <c r="AA2773"/>
  <c r="Y2773"/>
  <c r="X2773"/>
  <c r="S2773"/>
  <c r="M2773"/>
  <c r="T2773"/>
  <c r="O2773"/>
  <c r="U2773"/>
  <c r="V2773"/>
  <c r="AD2773"/>
  <c r="R2772"/>
  <c r="AB2772"/>
  <c r="AC2772"/>
  <c r="Z2772"/>
  <c r="AA2772"/>
  <c r="Y2772"/>
  <c r="X2772"/>
  <c r="S2772"/>
  <c r="M2772"/>
  <c r="T2772"/>
  <c r="O2772"/>
  <c r="U2772"/>
  <c r="V2772"/>
  <c r="AD2772"/>
  <c r="R2771"/>
  <c r="AB2771"/>
  <c r="AC2771"/>
  <c r="Z2771"/>
  <c r="AA2771"/>
  <c r="Y2771"/>
  <c r="X2771"/>
  <c r="S2771"/>
  <c r="M2771"/>
  <c r="T2771"/>
  <c r="O2771"/>
  <c r="U2771"/>
  <c r="V2771"/>
  <c r="AD2771"/>
  <c r="R2770"/>
  <c r="AB2770"/>
  <c r="AC2770"/>
  <c r="Z2770"/>
  <c r="AA2770"/>
  <c r="Y2770"/>
  <c r="X2770"/>
  <c r="S2770"/>
  <c r="M2770"/>
  <c r="T2770"/>
  <c r="O2770"/>
  <c r="U2770"/>
  <c r="V2770"/>
  <c r="AD2770"/>
  <c r="R2769"/>
  <c r="AB2769"/>
  <c r="AC2769"/>
  <c r="Z2769"/>
  <c r="AA2769"/>
  <c r="Y2769"/>
  <c r="X2769"/>
  <c r="S2769"/>
  <c r="M2769"/>
  <c r="T2769"/>
  <c r="O2769"/>
  <c r="U2769"/>
  <c r="V2769"/>
  <c r="AD2769"/>
  <c r="R2768"/>
  <c r="AB2768"/>
  <c r="AC2768"/>
  <c r="Z2768"/>
  <c r="AA2768"/>
  <c r="Y2768"/>
  <c r="X2768"/>
  <c r="S2768"/>
  <c r="M2768"/>
  <c r="T2768"/>
  <c r="O2768"/>
  <c r="U2768"/>
  <c r="V2768"/>
  <c r="AD2768"/>
  <c r="R2767"/>
  <c r="AB2767"/>
  <c r="AC2767"/>
  <c r="Z2767"/>
  <c r="AA2767"/>
  <c r="Y2767"/>
  <c r="X2767"/>
  <c r="S2767"/>
  <c r="M2767"/>
  <c r="T2767"/>
  <c r="O2767"/>
  <c r="U2767"/>
  <c r="V2767"/>
  <c r="AD2767"/>
  <c r="R2766"/>
  <c r="AB2766"/>
  <c r="AC2766"/>
  <c r="Z2766"/>
  <c r="AA2766"/>
  <c r="Y2766"/>
  <c r="X2766"/>
  <c r="S2766"/>
  <c r="M2766"/>
  <c r="T2766"/>
  <c r="O2766"/>
  <c r="U2766"/>
  <c r="V2766"/>
  <c r="AD2766"/>
  <c r="R2765"/>
  <c r="AB2765"/>
  <c r="AC2765"/>
  <c r="Z2765"/>
  <c r="AA2765"/>
  <c r="Y2765"/>
  <c r="X2765"/>
  <c r="S2765"/>
  <c r="M2765"/>
  <c r="T2765"/>
  <c r="O2765"/>
  <c r="U2765"/>
  <c r="V2765"/>
  <c r="AD2765"/>
  <c r="R2764"/>
  <c r="AB2764"/>
  <c r="AC2764"/>
  <c r="Z2764"/>
  <c r="AA2764"/>
  <c r="Y2764"/>
  <c r="X2764"/>
  <c r="S2764"/>
  <c r="M2764"/>
  <c r="T2764"/>
  <c r="O2764"/>
  <c r="U2764"/>
  <c r="V2764"/>
  <c r="AD2764"/>
  <c r="R2763"/>
  <c r="AB2763"/>
  <c r="AC2763"/>
  <c r="Z2763"/>
  <c r="AA2763"/>
  <c r="Y2763"/>
  <c r="X2763"/>
  <c r="S2763"/>
  <c r="M2763"/>
  <c r="T2763"/>
  <c r="O2763"/>
  <c r="U2763"/>
  <c r="V2763"/>
  <c r="AD2763"/>
  <c r="R2762"/>
  <c r="AB2762"/>
  <c r="AC2762"/>
  <c r="Z2762"/>
  <c r="AA2762"/>
  <c r="Y2762"/>
  <c r="X2762"/>
  <c r="S2762"/>
  <c r="M2762"/>
  <c r="T2762"/>
  <c r="O2762"/>
  <c r="U2762"/>
  <c r="V2762"/>
  <c r="AD2762"/>
  <c r="R2761"/>
  <c r="AB2761"/>
  <c r="AC2761"/>
  <c r="Z2761"/>
  <c r="AA2761"/>
  <c r="Y2761"/>
  <c r="X2761"/>
  <c r="S2761"/>
  <c r="M2761"/>
  <c r="T2761"/>
  <c r="O2761"/>
  <c r="U2761"/>
  <c r="V2761"/>
  <c r="AD2761"/>
  <c r="R2760"/>
  <c r="AB2760"/>
  <c r="AC2760"/>
  <c r="Z2760"/>
  <c r="AA2760"/>
  <c r="Y2760"/>
  <c r="X2760"/>
  <c r="S2760"/>
  <c r="M2760"/>
  <c r="T2760"/>
  <c r="O2760"/>
  <c r="U2760"/>
  <c r="V2760"/>
  <c r="AD2760"/>
  <c r="R2759"/>
  <c r="AB2759"/>
  <c r="AC2759"/>
  <c r="Z2759"/>
  <c r="AA2759"/>
  <c r="Y2759"/>
  <c r="X2759"/>
  <c r="S2759"/>
  <c r="M2759"/>
  <c r="T2759"/>
  <c r="O2759"/>
  <c r="U2759"/>
  <c r="V2759"/>
  <c r="AD2759"/>
  <c r="R2758"/>
  <c r="AB2758"/>
  <c r="AC2758"/>
  <c r="Z2758"/>
  <c r="AA2758"/>
  <c r="Y2758"/>
  <c r="X2758"/>
  <c r="S2758"/>
  <c r="M2758"/>
  <c r="T2758"/>
  <c r="O2758"/>
  <c r="U2758"/>
  <c r="V2758"/>
  <c r="AD2758"/>
  <c r="R2757"/>
  <c r="AB2757"/>
  <c r="AC2757"/>
  <c r="Z2757"/>
  <c r="AA2757"/>
  <c r="Y2757"/>
  <c r="X2757"/>
  <c r="S2757"/>
  <c r="M2757"/>
  <c r="T2757"/>
  <c r="O2757"/>
  <c r="U2757"/>
  <c r="V2757"/>
  <c r="AD2757"/>
  <c r="R2756"/>
  <c r="AB2756"/>
  <c r="AC2756"/>
  <c r="Z2756"/>
  <c r="AA2756"/>
  <c r="Y2756"/>
  <c r="X2756"/>
  <c r="S2756"/>
  <c r="M2756"/>
  <c r="T2756"/>
  <c r="O2756"/>
  <c r="U2756"/>
  <c r="V2756"/>
  <c r="AD2756"/>
  <c r="R2755"/>
  <c r="AB2755"/>
  <c r="AC2755"/>
  <c r="Z2755"/>
  <c r="AA2755"/>
  <c r="Y2755"/>
  <c r="X2755"/>
  <c r="S2755"/>
  <c r="M2755"/>
  <c r="T2755"/>
  <c r="O2755"/>
  <c r="U2755"/>
  <c r="V2755"/>
  <c r="AD2755"/>
  <c r="R2754"/>
  <c r="AB2754"/>
  <c r="AC2754"/>
  <c r="Z2754"/>
  <c r="AA2754"/>
  <c r="Y2754"/>
  <c r="X2754"/>
  <c r="S2754"/>
  <c r="M2754"/>
  <c r="T2754"/>
  <c r="O2754"/>
  <c r="U2754"/>
  <c r="V2754"/>
  <c r="AD2754"/>
  <c r="R2753"/>
  <c r="AB2753"/>
  <c r="AC2753"/>
  <c r="Z2753"/>
  <c r="AA2753"/>
  <c r="Y2753"/>
  <c r="X2753"/>
  <c r="S2753"/>
  <c r="M2753"/>
  <c r="T2753"/>
  <c r="O2753"/>
  <c r="U2753"/>
  <c r="V2753"/>
  <c r="AD2753"/>
  <c r="R2752"/>
  <c r="AB2752"/>
  <c r="AC2752"/>
  <c r="Z2752"/>
  <c r="AA2752"/>
  <c r="Y2752"/>
  <c r="X2752"/>
  <c r="S2752"/>
  <c r="M2752"/>
  <c r="T2752"/>
  <c r="O2752"/>
  <c r="U2752"/>
  <c r="V2752"/>
  <c r="AD2752"/>
  <c r="R2751"/>
  <c r="AB2751"/>
  <c r="AC2751"/>
  <c r="Z2751"/>
  <c r="AA2751"/>
  <c r="Y2751"/>
  <c r="X2751"/>
  <c r="S2751"/>
  <c r="M2751"/>
  <c r="T2751"/>
  <c r="O2751"/>
  <c r="U2751"/>
  <c r="V2751"/>
  <c r="AD2751"/>
  <c r="R2750"/>
  <c r="AB2750"/>
  <c r="AC2750"/>
  <c r="Z2750"/>
  <c r="AA2750"/>
  <c r="Y2750"/>
  <c r="X2750"/>
  <c r="S2750"/>
  <c r="M2750"/>
  <c r="T2750"/>
  <c r="O2750"/>
  <c r="U2750"/>
  <c r="V2750"/>
  <c r="AD2750"/>
  <c r="R2749"/>
  <c r="AB2749"/>
  <c r="AC2749"/>
  <c r="Z2749"/>
  <c r="AA2749"/>
  <c r="Y2749"/>
  <c r="X2749"/>
  <c r="S2749"/>
  <c r="M2749"/>
  <c r="T2749"/>
  <c r="O2749"/>
  <c r="U2749"/>
  <c r="V2749"/>
  <c r="AD2749"/>
  <c r="R2748"/>
  <c r="AB2748"/>
  <c r="AC2748"/>
  <c r="Z2748"/>
  <c r="AA2748"/>
  <c r="Y2748"/>
  <c r="X2748"/>
  <c r="S2748"/>
  <c r="M2748"/>
  <c r="T2748"/>
  <c r="O2748"/>
  <c r="U2748"/>
  <c r="V2748"/>
  <c r="AD2748"/>
  <c r="R2747"/>
  <c r="AB2747"/>
  <c r="AC2747"/>
  <c r="Z2747"/>
  <c r="AA2747"/>
  <c r="Y2747"/>
  <c r="X2747"/>
  <c r="S2747"/>
  <c r="M2747"/>
  <c r="T2747"/>
  <c r="O2747"/>
  <c r="U2747"/>
  <c r="V2747"/>
  <c r="AD2747"/>
  <c r="R2746"/>
  <c r="AB2746"/>
  <c r="AC2746"/>
  <c r="Z2746"/>
  <c r="AA2746"/>
  <c r="Y2746"/>
  <c r="X2746"/>
  <c r="S2746"/>
  <c r="M2746"/>
  <c r="T2746"/>
  <c r="O2746"/>
  <c r="U2746"/>
  <c r="V2746"/>
  <c r="AD2746"/>
  <c r="R2745"/>
  <c r="AB2745"/>
  <c r="AC2745"/>
  <c r="Z2745"/>
  <c r="AA2745"/>
  <c r="Y2745"/>
  <c r="X2745"/>
  <c r="S2745"/>
  <c r="M2745"/>
  <c r="T2745"/>
  <c r="O2745"/>
  <c r="U2745"/>
  <c r="V2745"/>
  <c r="AD2745"/>
  <c r="R2744"/>
  <c r="AB2744"/>
  <c r="AC2744"/>
  <c r="Z2744"/>
  <c r="AA2744"/>
  <c r="Y2744"/>
  <c r="X2744"/>
  <c r="S2744"/>
  <c r="M2744"/>
  <c r="T2744"/>
  <c r="O2744"/>
  <c r="U2744"/>
  <c r="V2744"/>
  <c r="AD2744"/>
  <c r="R2743"/>
  <c r="AB2743"/>
  <c r="AC2743"/>
  <c r="Z2743"/>
  <c r="AA2743"/>
  <c r="Y2743"/>
  <c r="X2743"/>
  <c r="S2743"/>
  <c r="M2743"/>
  <c r="T2743"/>
  <c r="O2743"/>
  <c r="U2743"/>
  <c r="V2743"/>
  <c r="AD2743"/>
  <c r="R2742"/>
  <c r="AB2742"/>
  <c r="AC2742"/>
  <c r="Z2742"/>
  <c r="AA2742"/>
  <c r="Y2742"/>
  <c r="X2742"/>
  <c r="S2742"/>
  <c r="M2742"/>
  <c r="T2742"/>
  <c r="O2742"/>
  <c r="U2742"/>
  <c r="V2742"/>
  <c r="AD2742"/>
  <c r="R2741"/>
  <c r="AB2741"/>
  <c r="AC2741"/>
  <c r="Z2741"/>
  <c r="AA2741"/>
  <c r="Y2741"/>
  <c r="X2741"/>
  <c r="S2741"/>
  <c r="M2741"/>
  <c r="T2741"/>
  <c r="O2741"/>
  <c r="U2741"/>
  <c r="V2741"/>
  <c r="AD2741"/>
  <c r="R2740"/>
  <c r="AB2740"/>
  <c r="AC2740"/>
  <c r="Z2740"/>
  <c r="AA2740"/>
  <c r="Y2740"/>
  <c r="X2740"/>
  <c r="S2740"/>
  <c r="M2740"/>
  <c r="T2740"/>
  <c r="O2740"/>
  <c r="U2740"/>
  <c r="V2740"/>
  <c r="AD2740"/>
  <c r="R2739"/>
  <c r="AB2739"/>
  <c r="AC2739"/>
  <c r="Z2739"/>
  <c r="AA2739"/>
  <c r="Y2739"/>
  <c r="X2739"/>
  <c r="S2739"/>
  <c r="M2739"/>
  <c r="T2739"/>
  <c r="O2739"/>
  <c r="U2739"/>
  <c r="V2739"/>
  <c r="AD2739"/>
  <c r="R2738"/>
  <c r="AB2738"/>
  <c r="AC2738"/>
  <c r="Z2738"/>
  <c r="AA2738"/>
  <c r="Y2738"/>
  <c r="X2738"/>
  <c r="S2738"/>
  <c r="M2738"/>
  <c r="T2738"/>
  <c r="O2738"/>
  <c r="U2738"/>
  <c r="V2738"/>
  <c r="AD2738"/>
  <c r="R2737"/>
  <c r="AB2737"/>
  <c r="AC2737"/>
  <c r="Z2737"/>
  <c r="AA2737"/>
  <c r="Y2737"/>
  <c r="X2737"/>
  <c r="S2737"/>
  <c r="M2737"/>
  <c r="T2737"/>
  <c r="O2737"/>
  <c r="U2737"/>
  <c r="V2737"/>
  <c r="AD2737"/>
  <c r="R2736"/>
  <c r="AB2736"/>
  <c r="AC2736"/>
  <c r="Z2736"/>
  <c r="AA2736"/>
  <c r="Y2736"/>
  <c r="X2736"/>
  <c r="S2736"/>
  <c r="M2736"/>
  <c r="T2736"/>
  <c r="O2736"/>
  <c r="U2736"/>
  <c r="V2736"/>
  <c r="AD2736"/>
  <c r="R2735"/>
  <c r="AB2735"/>
  <c r="AC2735"/>
  <c r="Z2735"/>
  <c r="AA2735"/>
  <c r="Y2735"/>
  <c r="X2735"/>
  <c r="S2735"/>
  <c r="M2735"/>
  <c r="T2735"/>
  <c r="O2735"/>
  <c r="U2735"/>
  <c r="V2735"/>
  <c r="AD2735"/>
  <c r="R2734"/>
  <c r="AB2734"/>
  <c r="AC2734"/>
  <c r="Z2734"/>
  <c r="AA2734"/>
  <c r="Y2734"/>
  <c r="X2734"/>
  <c r="S2734"/>
  <c r="M2734"/>
  <c r="T2734"/>
  <c r="O2734"/>
  <c r="U2734"/>
  <c r="V2734"/>
  <c r="AD2734"/>
  <c r="R2733"/>
  <c r="AB2733"/>
  <c r="AC2733"/>
  <c r="Z2733"/>
  <c r="AA2733"/>
  <c r="Y2733"/>
  <c r="X2733"/>
  <c r="S2733"/>
  <c r="M2733"/>
  <c r="T2733"/>
  <c r="O2733"/>
  <c r="U2733"/>
  <c r="V2733"/>
  <c r="AD2733"/>
  <c r="R2732"/>
  <c r="AB2732"/>
  <c r="AC2732"/>
  <c r="Z2732"/>
  <c r="AA2732"/>
  <c r="Y2732"/>
  <c r="X2732"/>
  <c r="S2732"/>
  <c r="M2732"/>
  <c r="T2732"/>
  <c r="O2732"/>
  <c r="U2732"/>
  <c r="V2732"/>
  <c r="AD2732"/>
  <c r="R2731"/>
  <c r="AB2731"/>
  <c r="AC2731"/>
  <c r="Z2731"/>
  <c r="AA2731"/>
  <c r="Y2731"/>
  <c r="X2731"/>
  <c r="S2731"/>
  <c r="M2731"/>
  <c r="T2731"/>
  <c r="O2731"/>
  <c r="U2731"/>
  <c r="V2731"/>
  <c r="AD2731"/>
  <c r="R2730"/>
  <c r="AB2730"/>
  <c r="AC2730"/>
  <c r="Z2730"/>
  <c r="AA2730"/>
  <c r="Y2730"/>
  <c r="X2730"/>
  <c r="S2730"/>
  <c r="M2730"/>
  <c r="T2730"/>
  <c r="O2730"/>
  <c r="U2730"/>
  <c r="V2730"/>
  <c r="AD2730"/>
  <c r="R2729"/>
  <c r="AB2729"/>
  <c r="AC2729"/>
  <c r="Z2729"/>
  <c r="AA2729"/>
  <c r="Y2729"/>
  <c r="X2729"/>
  <c r="S2729"/>
  <c r="M2729"/>
  <c r="T2729"/>
  <c r="O2729"/>
  <c r="U2729"/>
  <c r="V2729"/>
  <c r="AD2729"/>
  <c r="R2728"/>
  <c r="AB2728"/>
  <c r="AC2728"/>
  <c r="Z2728"/>
  <c r="AA2728"/>
  <c r="Y2728"/>
  <c r="X2728"/>
  <c r="S2728"/>
  <c r="M2728"/>
  <c r="T2728"/>
  <c r="O2728"/>
  <c r="U2728"/>
  <c r="V2728"/>
  <c r="AD2728"/>
  <c r="R2727"/>
  <c r="AB2727"/>
  <c r="AC2727"/>
  <c r="Z2727"/>
  <c r="AA2727"/>
  <c r="Y2727"/>
  <c r="X2727"/>
  <c r="S2727"/>
  <c r="M2727"/>
  <c r="T2727"/>
  <c r="O2727"/>
  <c r="U2727"/>
  <c r="V2727"/>
  <c r="AD2727"/>
  <c r="R2726"/>
  <c r="AB2726"/>
  <c r="AC2726"/>
  <c r="Z2726"/>
  <c r="AA2726"/>
  <c r="Y2726"/>
  <c r="X2726"/>
  <c r="S2726"/>
  <c r="M2726"/>
  <c r="T2726"/>
  <c r="O2726"/>
  <c r="U2726"/>
  <c r="V2726"/>
  <c r="AD2726"/>
  <c r="R2725"/>
  <c r="AB2725"/>
  <c r="AC2725"/>
  <c r="Z2725"/>
  <c r="AA2725"/>
  <c r="Y2725"/>
  <c r="X2725"/>
  <c r="S2725"/>
  <c r="M2725"/>
  <c r="T2725"/>
  <c r="O2725"/>
  <c r="U2725"/>
  <c r="V2725"/>
  <c r="AD2725"/>
  <c r="R2724"/>
  <c r="AB2724"/>
  <c r="AC2724"/>
  <c r="Z2724"/>
  <c r="AA2724"/>
  <c r="Y2724"/>
  <c r="X2724"/>
  <c r="S2724"/>
  <c r="M2724"/>
  <c r="T2724"/>
  <c r="O2724"/>
  <c r="U2724"/>
  <c r="V2724"/>
  <c r="AD2724"/>
  <c r="R2723"/>
  <c r="AB2723"/>
  <c r="AC2723"/>
  <c r="Z2723"/>
  <c r="AA2723"/>
  <c r="Y2723"/>
  <c r="X2723"/>
  <c r="S2723"/>
  <c r="M2723"/>
  <c r="T2723"/>
  <c r="O2723"/>
  <c r="U2723"/>
  <c r="V2723"/>
  <c r="AD2723"/>
  <c r="R2722"/>
  <c r="AB2722"/>
  <c r="AC2722"/>
  <c r="Z2722"/>
  <c r="AA2722"/>
  <c r="Y2722"/>
  <c r="X2722"/>
  <c r="S2722"/>
  <c r="M2722"/>
  <c r="T2722"/>
  <c r="O2722"/>
  <c r="U2722"/>
  <c r="V2722"/>
  <c r="AD2722"/>
  <c r="R2721"/>
  <c r="AB2721"/>
  <c r="AC2721"/>
  <c r="Z2721"/>
  <c r="AA2721"/>
  <c r="Y2721"/>
  <c r="X2721"/>
  <c r="S2721"/>
  <c r="M2721"/>
  <c r="T2721"/>
  <c r="O2721"/>
  <c r="U2721"/>
  <c r="V2721"/>
  <c r="AD2721"/>
  <c r="R2720"/>
  <c r="AB2720"/>
  <c r="AC2720"/>
  <c r="Z2720"/>
  <c r="AA2720"/>
  <c r="Y2720"/>
  <c r="X2720"/>
  <c r="S2720"/>
  <c r="M2720"/>
  <c r="T2720"/>
  <c r="O2720"/>
  <c r="U2720"/>
  <c r="V2720"/>
  <c r="AD2720"/>
  <c r="R2719"/>
  <c r="AB2719"/>
  <c r="AC2719"/>
  <c r="Z2719"/>
  <c r="AA2719"/>
  <c r="Y2719"/>
  <c r="X2719"/>
  <c r="S2719"/>
  <c r="M2719"/>
  <c r="T2719"/>
  <c r="O2719"/>
  <c r="U2719"/>
  <c r="V2719"/>
  <c r="AD2719"/>
  <c r="R2718"/>
  <c r="AB2718"/>
  <c r="AC2718"/>
  <c r="Z2718"/>
  <c r="AA2718"/>
  <c r="Y2718"/>
  <c r="X2718"/>
  <c r="S2718"/>
  <c r="M2718"/>
  <c r="T2718"/>
  <c r="O2718"/>
  <c r="U2718"/>
  <c r="V2718"/>
  <c r="AD2718"/>
  <c r="R2717"/>
  <c r="AB2717"/>
  <c r="AC2717"/>
  <c r="Z2717"/>
  <c r="AA2717"/>
  <c r="Y2717"/>
  <c r="X2717"/>
  <c r="S2717"/>
  <c r="M2717"/>
  <c r="T2717"/>
  <c r="O2717"/>
  <c r="U2717"/>
  <c r="V2717"/>
  <c r="AD2717"/>
  <c r="R2716"/>
  <c r="AB2716"/>
  <c r="AC2716"/>
  <c r="Z2716"/>
  <c r="AA2716"/>
  <c r="Y2716"/>
  <c r="X2716"/>
  <c r="S2716"/>
  <c r="M2716"/>
  <c r="T2716"/>
  <c r="O2716"/>
  <c r="U2716"/>
  <c r="V2716"/>
  <c r="AD2716"/>
  <c r="R2715"/>
  <c r="AB2715"/>
  <c r="AC2715"/>
  <c r="Z2715"/>
  <c r="AA2715"/>
  <c r="Y2715"/>
  <c r="X2715"/>
  <c r="S2715"/>
  <c r="M2715"/>
  <c r="T2715"/>
  <c r="O2715"/>
  <c r="U2715"/>
  <c r="V2715"/>
  <c r="AD2715"/>
  <c r="R2714"/>
  <c r="AB2714"/>
  <c r="AC2714"/>
  <c r="Z2714"/>
  <c r="AA2714"/>
  <c r="Y2714"/>
  <c r="X2714"/>
  <c r="S2714"/>
  <c r="M2714"/>
  <c r="T2714"/>
  <c r="O2714"/>
  <c r="U2714"/>
  <c r="V2714"/>
  <c r="AD2714"/>
  <c r="R2713"/>
  <c r="AB2713"/>
  <c r="AC2713"/>
  <c r="Z2713"/>
  <c r="AA2713"/>
  <c r="Y2713"/>
  <c r="X2713"/>
  <c r="S2713"/>
  <c r="M2713"/>
  <c r="T2713"/>
  <c r="O2713"/>
  <c r="U2713"/>
  <c r="V2713"/>
  <c r="AD2713"/>
  <c r="R2712"/>
  <c r="AB2712"/>
  <c r="AC2712"/>
  <c r="Z2712"/>
  <c r="AA2712"/>
  <c r="Y2712"/>
  <c r="X2712"/>
  <c r="S2712"/>
  <c r="M2712"/>
  <c r="T2712"/>
  <c r="O2712"/>
  <c r="U2712"/>
  <c r="V2712"/>
  <c r="AD2712"/>
  <c r="R2711"/>
  <c r="AB2711"/>
  <c r="AC2711"/>
  <c r="Z2711"/>
  <c r="AA2711"/>
  <c r="Y2711"/>
  <c r="X2711"/>
  <c r="S2711"/>
  <c r="M2711"/>
  <c r="T2711"/>
  <c r="O2711"/>
  <c r="U2711"/>
  <c r="V2711"/>
  <c r="AD2711"/>
  <c r="R2710"/>
  <c r="AB2710"/>
  <c r="AC2710"/>
  <c r="Z2710"/>
  <c r="AA2710"/>
  <c r="Y2710"/>
  <c r="X2710"/>
  <c r="S2710"/>
  <c r="M2710"/>
  <c r="T2710"/>
  <c r="O2710"/>
  <c r="U2710"/>
  <c r="V2710"/>
  <c r="AD2710"/>
  <c r="R2709"/>
  <c r="AB2709"/>
  <c r="AC2709"/>
  <c r="Z2709"/>
  <c r="AA2709"/>
  <c r="Y2709"/>
  <c r="X2709"/>
  <c r="S2709"/>
  <c r="M2709"/>
  <c r="T2709"/>
  <c r="O2709"/>
  <c r="U2709"/>
  <c r="V2709"/>
  <c r="AD2709"/>
  <c r="R2708"/>
  <c r="AB2708"/>
  <c r="AC2708"/>
  <c r="Z2708"/>
  <c r="AA2708"/>
  <c r="Y2708"/>
  <c r="X2708"/>
  <c r="S2708"/>
  <c r="M2708"/>
  <c r="T2708"/>
  <c r="O2708"/>
  <c r="U2708"/>
  <c r="V2708"/>
  <c r="AD2708"/>
  <c r="R2707"/>
  <c r="AB2707"/>
  <c r="AC2707"/>
  <c r="Z2707"/>
  <c r="AA2707"/>
  <c r="Y2707"/>
  <c r="X2707"/>
  <c r="S2707"/>
  <c r="M2707"/>
  <c r="T2707"/>
  <c r="O2707"/>
  <c r="U2707"/>
  <c r="V2707"/>
  <c r="AD2707"/>
  <c r="R2706"/>
  <c r="AB2706"/>
  <c r="AC2706"/>
  <c r="Z2706"/>
  <c r="AA2706"/>
  <c r="Y2706"/>
  <c r="X2706"/>
  <c r="S2706"/>
  <c r="M2706"/>
  <c r="T2706"/>
  <c r="O2706"/>
  <c r="U2706"/>
  <c r="V2706"/>
  <c r="AD2706"/>
  <c r="R2705"/>
  <c r="AB2705"/>
  <c r="AC2705"/>
  <c r="Z2705"/>
  <c r="AA2705"/>
  <c r="Y2705"/>
  <c r="X2705"/>
  <c r="S2705"/>
  <c r="M2705"/>
  <c r="T2705"/>
  <c r="O2705"/>
  <c r="U2705"/>
  <c r="V2705"/>
  <c r="AD2705"/>
  <c r="R2704"/>
  <c r="AB2704"/>
  <c r="AC2704"/>
  <c r="Z2704"/>
  <c r="AA2704"/>
  <c r="Y2704"/>
  <c r="X2704"/>
  <c r="S2704"/>
  <c r="M2704"/>
  <c r="T2704"/>
  <c r="O2704"/>
  <c r="U2704"/>
  <c r="V2704"/>
  <c r="AD2704"/>
  <c r="R2703"/>
  <c r="AB2703"/>
  <c r="AC2703"/>
  <c r="Z2703"/>
  <c r="AA2703"/>
  <c r="Y2703"/>
  <c r="X2703"/>
  <c r="S2703"/>
  <c r="M2703"/>
  <c r="T2703"/>
  <c r="O2703"/>
  <c r="U2703"/>
  <c r="V2703"/>
  <c r="AD2703"/>
  <c r="R2702"/>
  <c r="AB2702"/>
  <c r="AC2702"/>
  <c r="Z2702"/>
  <c r="AA2702"/>
  <c r="Y2702"/>
  <c r="X2702"/>
  <c r="S2702"/>
  <c r="M2702"/>
  <c r="T2702"/>
  <c r="O2702"/>
  <c r="U2702"/>
  <c r="V2702"/>
  <c r="AD2702"/>
  <c r="R2701"/>
  <c r="AB2701"/>
  <c r="AC2701"/>
  <c r="Z2701"/>
  <c r="AA2701"/>
  <c r="Y2701"/>
  <c r="X2701"/>
  <c r="S2701"/>
  <c r="M2701"/>
  <c r="T2701"/>
  <c r="O2701"/>
  <c r="U2701"/>
  <c r="V2701"/>
  <c r="AD2701"/>
  <c r="R2700"/>
  <c r="AB2700"/>
  <c r="AC2700"/>
  <c r="Z2700"/>
  <c r="AA2700"/>
  <c r="Y2700"/>
  <c r="X2700"/>
  <c r="S2700"/>
  <c r="M2700"/>
  <c r="T2700"/>
  <c r="O2700"/>
  <c r="U2700"/>
  <c r="V2700"/>
  <c r="AD2700"/>
  <c r="R2699"/>
  <c r="AB2699"/>
  <c r="AC2699"/>
  <c r="Z2699"/>
  <c r="AA2699"/>
  <c r="Y2699"/>
  <c r="X2699"/>
  <c r="S2699"/>
  <c r="M2699"/>
  <c r="T2699"/>
  <c r="O2699"/>
  <c r="U2699"/>
  <c r="V2699"/>
  <c r="AD2699"/>
  <c r="R2698"/>
  <c r="AB2698"/>
  <c r="AC2698"/>
  <c r="Z2698"/>
  <c r="AA2698"/>
  <c r="Y2698"/>
  <c r="X2698"/>
  <c r="S2698"/>
  <c r="M2698"/>
  <c r="T2698"/>
  <c r="O2698"/>
  <c r="U2698"/>
  <c r="V2698"/>
  <c r="AD2698"/>
  <c r="R2697"/>
  <c r="AB2697"/>
  <c r="AC2697"/>
  <c r="Z2697"/>
  <c r="AA2697"/>
  <c r="Y2697"/>
  <c r="X2697"/>
  <c r="S2697"/>
  <c r="M2697"/>
  <c r="T2697"/>
  <c r="O2697"/>
  <c r="U2697"/>
  <c r="V2697"/>
  <c r="AD2697"/>
  <c r="R2696"/>
  <c r="AB2696"/>
  <c r="AC2696"/>
  <c r="Z2696"/>
  <c r="AA2696"/>
  <c r="Y2696"/>
  <c r="X2696"/>
  <c r="S2696"/>
  <c r="M2696"/>
  <c r="T2696"/>
  <c r="O2696"/>
  <c r="U2696"/>
  <c r="V2696"/>
  <c r="AD2696"/>
  <c r="R2695"/>
  <c r="AB2695"/>
  <c r="AC2695"/>
  <c r="Z2695"/>
  <c r="AA2695"/>
  <c r="Y2695"/>
  <c r="X2695"/>
  <c r="S2695"/>
  <c r="M2695"/>
  <c r="T2695"/>
  <c r="O2695"/>
  <c r="U2695"/>
  <c r="V2695"/>
  <c r="AD2695"/>
  <c r="R2694"/>
  <c r="AB2694"/>
  <c r="AC2694"/>
  <c r="Z2694"/>
  <c r="AA2694"/>
  <c r="Y2694"/>
  <c r="X2694"/>
  <c r="S2694"/>
  <c r="M2694"/>
  <c r="T2694"/>
  <c r="O2694"/>
  <c r="U2694"/>
  <c r="V2694"/>
  <c r="AD2694"/>
  <c r="R2693"/>
  <c r="AB2693"/>
  <c r="AC2693"/>
  <c r="Z2693"/>
  <c r="AA2693"/>
  <c r="Y2693"/>
  <c r="X2693"/>
  <c r="S2693"/>
  <c r="M2693"/>
  <c r="T2693"/>
  <c r="O2693"/>
  <c r="U2693"/>
  <c r="V2693"/>
  <c r="AD2693"/>
  <c r="R2692"/>
  <c r="AB2692"/>
  <c r="AC2692"/>
  <c r="Z2692"/>
  <c r="AA2692"/>
  <c r="Y2692"/>
  <c r="X2692"/>
  <c r="S2692"/>
  <c r="M2692"/>
  <c r="T2692"/>
  <c r="O2692"/>
  <c r="U2692"/>
  <c r="V2692"/>
  <c r="AD2692"/>
  <c r="R2691"/>
  <c r="AB2691"/>
  <c r="AC2691"/>
  <c r="Z2691"/>
  <c r="AA2691"/>
  <c r="Y2691"/>
  <c r="X2691"/>
  <c r="S2691"/>
  <c r="M2691"/>
  <c r="T2691"/>
  <c r="O2691"/>
  <c r="U2691"/>
  <c r="V2691"/>
  <c r="AD2691"/>
  <c r="R2690"/>
  <c r="AB2690"/>
  <c r="AC2690"/>
  <c r="Z2690"/>
  <c r="AA2690"/>
  <c r="Y2690"/>
  <c r="X2690"/>
  <c r="S2690"/>
  <c r="M2690"/>
  <c r="T2690"/>
  <c r="O2690"/>
  <c r="U2690"/>
  <c r="V2690"/>
  <c r="AD2690"/>
  <c r="R2689"/>
  <c r="AB2689"/>
  <c r="AC2689"/>
  <c r="Z2689"/>
  <c r="AA2689"/>
  <c r="Y2689"/>
  <c r="X2689"/>
  <c r="S2689"/>
  <c r="M2689"/>
  <c r="T2689"/>
  <c r="O2689"/>
  <c r="U2689"/>
  <c r="V2689"/>
  <c r="AD2689"/>
  <c r="R2688"/>
  <c r="AB2688"/>
  <c r="AC2688"/>
  <c r="Z2688"/>
  <c r="AA2688"/>
  <c r="Y2688"/>
  <c r="X2688"/>
  <c r="S2688"/>
  <c r="M2688"/>
  <c r="T2688"/>
  <c r="O2688"/>
  <c r="U2688"/>
  <c r="V2688"/>
  <c r="AD2688"/>
  <c r="R2687"/>
  <c r="AB2687"/>
  <c r="AC2687"/>
  <c r="Z2687"/>
  <c r="AA2687"/>
  <c r="Y2687"/>
  <c r="X2687"/>
  <c r="S2687"/>
  <c r="M2687"/>
  <c r="T2687"/>
  <c r="O2687"/>
  <c r="U2687"/>
  <c r="V2687"/>
  <c r="AD2687"/>
  <c r="R2686"/>
  <c r="AB2686"/>
  <c r="AC2686"/>
  <c r="Z2686"/>
  <c r="AA2686"/>
  <c r="Y2686"/>
  <c r="X2686"/>
  <c r="S2686"/>
  <c r="M2686"/>
  <c r="T2686"/>
  <c r="O2686"/>
  <c r="U2686"/>
  <c r="V2686"/>
  <c r="AD2686"/>
  <c r="R2685"/>
  <c r="AB2685"/>
  <c r="AC2685"/>
  <c r="Z2685"/>
  <c r="AA2685"/>
  <c r="Y2685"/>
  <c r="X2685"/>
  <c r="S2685"/>
  <c r="M2685"/>
  <c r="T2685"/>
  <c r="O2685"/>
  <c r="U2685"/>
  <c r="V2685"/>
  <c r="AD2685"/>
  <c r="R2684"/>
  <c r="AB2684"/>
  <c r="AC2684"/>
  <c r="Z2684"/>
  <c r="AA2684"/>
  <c r="Y2684"/>
  <c r="X2684"/>
  <c r="S2684"/>
  <c r="M2684"/>
  <c r="T2684"/>
  <c r="O2684"/>
  <c r="U2684"/>
  <c r="V2684"/>
  <c r="AD2684"/>
  <c r="R2683"/>
  <c r="AB2683"/>
  <c r="AC2683"/>
  <c r="Z2683"/>
  <c r="AA2683"/>
  <c r="Y2683"/>
  <c r="X2683"/>
  <c r="S2683"/>
  <c r="M2683"/>
  <c r="T2683"/>
  <c r="O2683"/>
  <c r="U2683"/>
  <c r="V2683"/>
  <c r="AD2683"/>
  <c r="R2682"/>
  <c r="AB2682"/>
  <c r="AC2682"/>
  <c r="Z2682"/>
  <c r="AA2682"/>
  <c r="Y2682"/>
  <c r="X2682"/>
  <c r="S2682"/>
  <c r="M2682"/>
  <c r="T2682"/>
  <c r="O2682"/>
  <c r="U2682"/>
  <c r="V2682"/>
  <c r="AD2682"/>
  <c r="R2681"/>
  <c r="AB2681"/>
  <c r="AC2681"/>
  <c r="Z2681"/>
  <c r="AA2681"/>
  <c r="Y2681"/>
  <c r="X2681"/>
  <c r="S2681"/>
  <c r="M2681"/>
  <c r="T2681"/>
  <c r="O2681"/>
  <c r="U2681"/>
  <c r="V2681"/>
  <c r="AD2681"/>
  <c r="R2680"/>
  <c r="AB2680"/>
  <c r="AC2680"/>
  <c r="Z2680"/>
  <c r="AA2680"/>
  <c r="Y2680"/>
  <c r="X2680"/>
  <c r="S2680"/>
  <c r="M2680"/>
  <c r="T2680"/>
  <c r="O2680"/>
  <c r="U2680"/>
  <c r="V2680"/>
  <c r="AD2680"/>
  <c r="R2679"/>
  <c r="AB2679"/>
  <c r="AC2679"/>
  <c r="Z2679"/>
  <c r="AA2679"/>
  <c r="Y2679"/>
  <c r="X2679"/>
  <c r="S2679"/>
  <c r="M2679"/>
  <c r="T2679"/>
  <c r="O2679"/>
  <c r="U2679"/>
  <c r="V2679"/>
  <c r="AD2679"/>
  <c r="R2678"/>
  <c r="AB2678"/>
  <c r="AC2678"/>
  <c r="Z2678"/>
  <c r="AA2678"/>
  <c r="Y2678"/>
  <c r="X2678"/>
  <c r="S2678"/>
  <c r="M2678"/>
  <c r="T2678"/>
  <c r="O2678"/>
  <c r="U2678"/>
  <c r="V2678"/>
  <c r="AD2678"/>
  <c r="R2677"/>
  <c r="AB2677"/>
  <c r="AC2677"/>
  <c r="Z2677"/>
  <c r="AA2677"/>
  <c r="Y2677"/>
  <c r="X2677"/>
  <c r="S2677"/>
  <c r="M2677"/>
  <c r="T2677"/>
  <c r="O2677"/>
  <c r="U2677"/>
  <c r="V2677"/>
  <c r="AD2677"/>
  <c r="R2676"/>
  <c r="AB2676"/>
  <c r="AC2676"/>
  <c r="Z2676"/>
  <c r="AA2676"/>
  <c r="Y2676"/>
  <c r="X2676"/>
  <c r="S2676"/>
  <c r="M2676"/>
  <c r="T2676"/>
  <c r="O2676"/>
  <c r="U2676"/>
  <c r="V2676"/>
  <c r="AD2676"/>
  <c r="R2675"/>
  <c r="AB2675"/>
  <c r="AC2675"/>
  <c r="Z2675"/>
  <c r="AA2675"/>
  <c r="Y2675"/>
  <c r="X2675"/>
  <c r="S2675"/>
  <c r="M2675"/>
  <c r="T2675"/>
  <c r="O2675"/>
  <c r="U2675"/>
  <c r="V2675"/>
  <c r="AD2675"/>
  <c r="R2674"/>
  <c r="AB2674"/>
  <c r="AC2674"/>
  <c r="Z2674"/>
  <c r="AA2674"/>
  <c r="Y2674"/>
  <c r="X2674"/>
  <c r="S2674"/>
  <c r="M2674"/>
  <c r="T2674"/>
  <c r="O2674"/>
  <c r="U2674"/>
  <c r="V2674"/>
  <c r="AD2674"/>
  <c r="R2673"/>
  <c r="AB2673"/>
  <c r="AC2673"/>
  <c r="Z2673"/>
  <c r="AA2673"/>
  <c r="Y2673"/>
  <c r="X2673"/>
  <c r="S2673"/>
  <c r="M2673"/>
  <c r="T2673"/>
  <c r="O2673"/>
  <c r="U2673"/>
  <c r="V2673"/>
  <c r="AD2673"/>
  <c r="R2672"/>
  <c r="AB2672"/>
  <c r="AC2672"/>
  <c r="Z2672"/>
  <c r="AA2672"/>
  <c r="Y2672"/>
  <c r="X2672"/>
  <c r="S2672"/>
  <c r="M2672"/>
  <c r="T2672"/>
  <c r="O2672"/>
  <c r="U2672"/>
  <c r="V2672"/>
  <c r="AD2672"/>
  <c r="R2671"/>
  <c r="AB2671"/>
  <c r="AC2671"/>
  <c r="Z2671"/>
  <c r="AA2671"/>
  <c r="Y2671"/>
  <c r="X2671"/>
  <c r="S2671"/>
  <c r="M2671"/>
  <c r="T2671"/>
  <c r="O2671"/>
  <c r="U2671"/>
  <c r="V2671"/>
  <c r="AD2671"/>
  <c r="R2670"/>
  <c r="AB2670"/>
  <c r="AC2670"/>
  <c r="Z2670"/>
  <c r="AA2670"/>
  <c r="Y2670"/>
  <c r="X2670"/>
  <c r="S2670"/>
  <c r="M2670"/>
  <c r="T2670"/>
  <c r="O2670"/>
  <c r="U2670"/>
  <c r="V2670"/>
  <c r="AD2670"/>
  <c r="R2669"/>
  <c r="AB2669"/>
  <c r="AC2669"/>
  <c r="Z2669"/>
  <c r="AA2669"/>
  <c r="Y2669"/>
  <c r="X2669"/>
  <c r="S2669"/>
  <c r="M2669"/>
  <c r="T2669"/>
  <c r="O2669"/>
  <c r="U2669"/>
  <c r="V2669"/>
  <c r="AD2669"/>
  <c r="R2668"/>
  <c r="AB2668"/>
  <c r="AC2668"/>
  <c r="Z2668"/>
  <c r="AA2668"/>
  <c r="Y2668"/>
  <c r="X2668"/>
  <c r="S2668"/>
  <c r="M2668"/>
  <c r="T2668"/>
  <c r="O2668"/>
  <c r="U2668"/>
  <c r="V2668"/>
  <c r="AD2668"/>
  <c r="R2667"/>
  <c r="AB2667"/>
  <c r="AC2667"/>
  <c r="Z2667"/>
  <c r="AA2667"/>
  <c r="Y2667"/>
  <c r="X2667"/>
  <c r="S2667"/>
  <c r="M2667"/>
  <c r="T2667"/>
  <c r="O2667"/>
  <c r="U2667"/>
  <c r="V2667"/>
  <c r="AD2667"/>
  <c r="R2666"/>
  <c r="AB2666"/>
  <c r="AC2666"/>
  <c r="Z2666"/>
  <c r="AA2666"/>
  <c r="Y2666"/>
  <c r="X2666"/>
  <c r="S2666"/>
  <c r="M2666"/>
  <c r="T2666"/>
  <c r="O2666"/>
  <c r="U2666"/>
  <c r="V2666"/>
  <c r="AD2666"/>
  <c r="R2665"/>
  <c r="AB2665"/>
  <c r="AC2665"/>
  <c r="Z2665"/>
  <c r="AA2665"/>
  <c r="Y2665"/>
  <c r="X2665"/>
  <c r="S2665"/>
  <c r="M2665"/>
  <c r="T2665"/>
  <c r="O2665"/>
  <c r="U2665"/>
  <c r="V2665"/>
  <c r="AD2665"/>
  <c r="R2664"/>
  <c r="AB2664"/>
  <c r="AC2664"/>
  <c r="Z2664"/>
  <c r="AA2664"/>
  <c r="Y2664"/>
  <c r="X2664"/>
  <c r="S2664"/>
  <c r="M2664"/>
  <c r="T2664"/>
  <c r="O2664"/>
  <c r="U2664"/>
  <c r="V2664"/>
  <c r="AD2664"/>
  <c r="R2663"/>
  <c r="AB2663"/>
  <c r="AC2663"/>
  <c r="Z2663"/>
  <c r="AA2663"/>
  <c r="Y2663"/>
  <c r="X2663"/>
  <c r="S2663"/>
  <c r="M2663"/>
  <c r="T2663"/>
  <c r="O2663"/>
  <c r="U2663"/>
  <c r="V2663"/>
  <c r="AD2663"/>
  <c r="R2662"/>
  <c r="AB2662"/>
  <c r="AC2662"/>
  <c r="Z2662"/>
  <c r="AA2662"/>
  <c r="Y2662"/>
  <c r="X2662"/>
  <c r="S2662"/>
  <c r="M2662"/>
  <c r="T2662"/>
  <c r="O2662"/>
  <c r="U2662"/>
  <c r="V2662"/>
  <c r="AD2662"/>
  <c r="R2661"/>
  <c r="AB2661"/>
  <c r="AC2661"/>
  <c r="Z2661"/>
  <c r="AA2661"/>
  <c r="Y2661"/>
  <c r="X2661"/>
  <c r="S2661"/>
  <c r="M2661"/>
  <c r="T2661"/>
  <c r="O2661"/>
  <c r="U2661"/>
  <c r="V2661"/>
  <c r="AD2661"/>
  <c r="R2660"/>
  <c r="AB2660"/>
  <c r="AC2660"/>
  <c r="Z2660"/>
  <c r="AA2660"/>
  <c r="Y2660"/>
  <c r="X2660"/>
  <c r="S2660"/>
  <c r="M2660"/>
  <c r="T2660"/>
  <c r="O2660"/>
  <c r="U2660"/>
  <c r="V2660"/>
  <c r="AD2660"/>
  <c r="R2659"/>
  <c r="AB2659"/>
  <c r="AC2659"/>
  <c r="Z2659"/>
  <c r="AA2659"/>
  <c r="Y2659"/>
  <c r="X2659"/>
  <c r="S2659"/>
  <c r="M2659"/>
  <c r="T2659"/>
  <c r="O2659"/>
  <c r="U2659"/>
  <c r="V2659"/>
  <c r="AD2659"/>
  <c r="R2658"/>
  <c r="AB2658"/>
  <c r="AC2658"/>
  <c r="Z2658"/>
  <c r="AA2658"/>
  <c r="Y2658"/>
  <c r="X2658"/>
  <c r="S2658"/>
  <c r="M2658"/>
  <c r="T2658"/>
  <c r="O2658"/>
  <c r="U2658"/>
  <c r="V2658"/>
  <c r="AD2658"/>
  <c r="R2657"/>
  <c r="AB2657"/>
  <c r="AC2657"/>
  <c r="Z2657"/>
  <c r="AA2657"/>
  <c r="Y2657"/>
  <c r="X2657"/>
  <c r="S2657"/>
  <c r="M2657"/>
  <c r="T2657"/>
  <c r="O2657"/>
  <c r="U2657"/>
  <c r="V2657"/>
  <c r="AD2657"/>
  <c r="R2656"/>
  <c r="AB2656"/>
  <c r="AC2656"/>
  <c r="Z2656"/>
  <c r="AA2656"/>
  <c r="Y2656"/>
  <c r="X2656"/>
  <c r="S2656"/>
  <c r="M2656"/>
  <c r="T2656"/>
  <c r="O2656"/>
  <c r="U2656"/>
  <c r="V2656"/>
  <c r="AD2656"/>
  <c r="R2655"/>
  <c r="AB2655"/>
  <c r="AC2655"/>
  <c r="Z2655"/>
  <c r="AA2655"/>
  <c r="Y2655"/>
  <c r="X2655"/>
  <c r="S2655"/>
  <c r="M2655"/>
  <c r="T2655"/>
  <c r="O2655"/>
  <c r="U2655"/>
  <c r="V2655"/>
  <c r="AD2655"/>
  <c r="R2654"/>
  <c r="AB2654"/>
  <c r="AC2654"/>
  <c r="Z2654"/>
  <c r="AA2654"/>
  <c r="Y2654"/>
  <c r="X2654"/>
  <c r="S2654"/>
  <c r="M2654"/>
  <c r="T2654"/>
  <c r="O2654"/>
  <c r="U2654"/>
  <c r="V2654"/>
  <c r="AD2654"/>
  <c r="R2653"/>
  <c r="AB2653"/>
  <c r="AC2653"/>
  <c r="Z2653"/>
  <c r="AA2653"/>
  <c r="Y2653"/>
  <c r="X2653"/>
  <c r="S2653"/>
  <c r="M2653"/>
  <c r="T2653"/>
  <c r="O2653"/>
  <c r="U2653"/>
  <c r="V2653"/>
  <c r="AD2653"/>
  <c r="R2652"/>
  <c r="AB2652"/>
  <c r="AC2652"/>
  <c r="Z2652"/>
  <c r="AA2652"/>
  <c r="Y2652"/>
  <c r="X2652"/>
  <c r="S2652"/>
  <c r="M2652"/>
  <c r="T2652"/>
  <c r="O2652"/>
  <c r="U2652"/>
  <c r="V2652"/>
  <c r="AD2652"/>
  <c r="R2651"/>
  <c r="AB2651"/>
  <c r="AC2651"/>
  <c r="Z2651"/>
  <c r="AA2651"/>
  <c r="Y2651"/>
  <c r="X2651"/>
  <c r="S2651"/>
  <c r="M2651"/>
  <c r="T2651"/>
  <c r="O2651"/>
  <c r="U2651"/>
  <c r="V2651"/>
  <c r="AD2651"/>
  <c r="R2650"/>
  <c r="AB2650"/>
  <c r="AC2650"/>
  <c r="Z2650"/>
  <c r="AA2650"/>
  <c r="Y2650"/>
  <c r="X2650"/>
  <c r="S2650"/>
  <c r="M2650"/>
  <c r="T2650"/>
  <c r="O2650"/>
  <c r="U2650"/>
  <c r="V2650"/>
  <c r="AD2650"/>
  <c r="R2649"/>
  <c r="AB2649"/>
  <c r="AC2649"/>
  <c r="Z2649"/>
  <c r="AA2649"/>
  <c r="Y2649"/>
  <c r="X2649"/>
  <c r="S2649"/>
  <c r="M2649"/>
  <c r="T2649"/>
  <c r="O2649"/>
  <c r="U2649"/>
  <c r="V2649"/>
  <c r="AD2649"/>
  <c r="R2648"/>
  <c r="AB2648"/>
  <c r="AC2648"/>
  <c r="Z2648"/>
  <c r="AA2648"/>
  <c r="Y2648"/>
  <c r="X2648"/>
  <c r="S2648"/>
  <c r="M2648"/>
  <c r="T2648"/>
  <c r="O2648"/>
  <c r="U2648"/>
  <c r="V2648"/>
  <c r="AD2648"/>
  <c r="R2647"/>
  <c r="AB2647"/>
  <c r="AC2647"/>
  <c r="Z2647"/>
  <c r="AA2647"/>
  <c r="Y2647"/>
  <c r="X2647"/>
  <c r="S2647"/>
  <c r="M2647"/>
  <c r="T2647"/>
  <c r="O2647"/>
  <c r="U2647"/>
  <c r="V2647"/>
  <c r="AD2647"/>
  <c r="R2646"/>
  <c r="AB2646"/>
  <c r="AC2646"/>
  <c r="Z2646"/>
  <c r="AA2646"/>
  <c r="Y2646"/>
  <c r="X2646"/>
  <c r="S2646"/>
  <c r="M2646"/>
  <c r="T2646"/>
  <c r="O2646"/>
  <c r="U2646"/>
  <c r="V2646"/>
  <c r="AD2646"/>
  <c r="R2645"/>
  <c r="AB2645"/>
  <c r="AC2645"/>
  <c r="Z2645"/>
  <c r="AA2645"/>
  <c r="Y2645"/>
  <c r="X2645"/>
  <c r="S2645"/>
  <c r="M2645"/>
  <c r="T2645"/>
  <c r="O2645"/>
  <c r="U2645"/>
  <c r="V2645"/>
  <c r="AD2645"/>
  <c r="R2644"/>
  <c r="AB2644"/>
  <c r="AC2644"/>
  <c r="Z2644"/>
  <c r="AA2644"/>
  <c r="Y2644"/>
  <c r="X2644"/>
  <c r="S2644"/>
  <c r="M2644"/>
  <c r="T2644"/>
  <c r="O2644"/>
  <c r="U2644"/>
  <c r="V2644"/>
  <c r="AD2644"/>
  <c r="R2643"/>
  <c r="AB2643"/>
  <c r="AC2643"/>
  <c r="Z2643"/>
  <c r="AA2643"/>
  <c r="Y2643"/>
  <c r="X2643"/>
  <c r="S2643"/>
  <c r="M2643"/>
  <c r="T2643"/>
  <c r="O2643"/>
  <c r="U2643"/>
  <c r="V2643"/>
  <c r="AD2643"/>
  <c r="R2642"/>
  <c r="AB2642"/>
  <c r="AC2642"/>
  <c r="Z2642"/>
  <c r="AA2642"/>
  <c r="Y2642"/>
  <c r="X2642"/>
  <c r="S2642"/>
  <c r="M2642"/>
  <c r="T2642"/>
  <c r="O2642"/>
  <c r="U2642"/>
  <c r="V2642"/>
  <c r="AD2642"/>
  <c r="R2641"/>
  <c r="AB2641"/>
  <c r="AC2641"/>
  <c r="Z2641"/>
  <c r="AA2641"/>
  <c r="Y2641"/>
  <c r="X2641"/>
  <c r="S2641"/>
  <c r="M2641"/>
  <c r="T2641"/>
  <c r="O2641"/>
  <c r="U2641"/>
  <c r="V2641"/>
  <c r="AD2641"/>
  <c r="R2640"/>
  <c r="AB2640"/>
  <c r="AC2640"/>
  <c r="Z2640"/>
  <c r="AA2640"/>
  <c r="Y2640"/>
  <c r="X2640"/>
  <c r="S2640"/>
  <c r="M2640"/>
  <c r="T2640"/>
  <c r="O2640"/>
  <c r="U2640"/>
  <c r="V2640"/>
  <c r="AD2640"/>
  <c r="R2639"/>
  <c r="AB2639"/>
  <c r="AC2639"/>
  <c r="Z2639"/>
  <c r="AA2639"/>
  <c r="Y2639"/>
  <c r="X2639"/>
  <c r="S2639"/>
  <c r="M2639"/>
  <c r="T2639"/>
  <c r="O2639"/>
  <c r="U2639"/>
  <c r="V2639"/>
  <c r="AD2639"/>
  <c r="R2638"/>
  <c r="AB2638"/>
  <c r="AC2638"/>
  <c r="Z2638"/>
  <c r="AA2638"/>
  <c r="Y2638"/>
  <c r="X2638"/>
  <c r="S2638"/>
  <c r="M2638"/>
  <c r="T2638"/>
  <c r="O2638"/>
  <c r="U2638"/>
  <c r="V2638"/>
  <c r="AD2638"/>
  <c r="R2637"/>
  <c r="AB2637"/>
  <c r="AC2637"/>
  <c r="Z2637"/>
  <c r="AA2637"/>
  <c r="Y2637"/>
  <c r="X2637"/>
  <c r="S2637"/>
  <c r="M2637"/>
  <c r="T2637"/>
  <c r="O2637"/>
  <c r="U2637"/>
  <c r="V2637"/>
  <c r="AD2637"/>
  <c r="R2636"/>
  <c r="AB2636"/>
  <c r="AC2636"/>
  <c r="Z2636"/>
  <c r="AA2636"/>
  <c r="Y2636"/>
  <c r="X2636"/>
  <c r="S2636"/>
  <c r="M2636"/>
  <c r="T2636"/>
  <c r="O2636"/>
  <c r="U2636"/>
  <c r="V2636"/>
  <c r="AD2636"/>
  <c r="R2635"/>
  <c r="AB2635"/>
  <c r="AC2635"/>
  <c r="Z2635"/>
  <c r="AA2635"/>
  <c r="Y2635"/>
  <c r="X2635"/>
  <c r="S2635"/>
  <c r="M2635"/>
  <c r="T2635"/>
  <c r="O2635"/>
  <c r="U2635"/>
  <c r="V2635"/>
  <c r="AD2635"/>
  <c r="R2634"/>
  <c r="AB2634"/>
  <c r="AC2634"/>
  <c r="Z2634"/>
  <c r="AA2634"/>
  <c r="Y2634"/>
  <c r="X2634"/>
  <c r="S2634"/>
  <c r="M2634"/>
  <c r="T2634"/>
  <c r="O2634"/>
  <c r="U2634"/>
  <c r="V2634"/>
  <c r="AD2634"/>
  <c r="R2633"/>
  <c r="AB2633"/>
  <c r="AC2633"/>
  <c r="Z2633"/>
  <c r="AA2633"/>
  <c r="Y2633"/>
  <c r="X2633"/>
  <c r="S2633"/>
  <c r="M2633"/>
  <c r="T2633"/>
  <c r="O2633"/>
  <c r="U2633"/>
  <c r="V2633"/>
  <c r="AD2633"/>
  <c r="R2632"/>
  <c r="AB2632"/>
  <c r="AC2632"/>
  <c r="Z2632"/>
  <c r="AA2632"/>
  <c r="Y2632"/>
  <c r="X2632"/>
  <c r="S2632"/>
  <c r="M2632"/>
  <c r="T2632"/>
  <c r="O2632"/>
  <c r="U2632"/>
  <c r="V2632"/>
  <c r="AD2632"/>
  <c r="R2631"/>
  <c r="AB2631"/>
  <c r="AC2631"/>
  <c r="Z2631"/>
  <c r="AA2631"/>
  <c r="Y2631"/>
  <c r="X2631"/>
  <c r="S2631"/>
  <c r="M2631"/>
  <c r="T2631"/>
  <c r="O2631"/>
  <c r="U2631"/>
  <c r="V2631"/>
  <c r="AD2631"/>
  <c r="R2630"/>
  <c r="AB2630"/>
  <c r="AC2630"/>
  <c r="Z2630"/>
  <c r="AA2630"/>
  <c r="Y2630"/>
  <c r="X2630"/>
  <c r="S2630"/>
  <c r="M2630"/>
  <c r="T2630"/>
  <c r="O2630"/>
  <c r="U2630"/>
  <c r="V2630"/>
  <c r="AD2630"/>
  <c r="R2629"/>
  <c r="AB2629"/>
  <c r="AC2629"/>
  <c r="Z2629"/>
  <c r="AA2629"/>
  <c r="Y2629"/>
  <c r="X2629"/>
  <c r="S2629"/>
  <c r="M2629"/>
  <c r="T2629"/>
  <c r="O2629"/>
  <c r="U2629"/>
  <c r="V2629"/>
  <c r="AD2629"/>
  <c r="R2628"/>
  <c r="AB2628"/>
  <c r="AC2628"/>
  <c r="Z2628"/>
  <c r="AA2628"/>
  <c r="Y2628"/>
  <c r="X2628"/>
  <c r="S2628"/>
  <c r="M2628"/>
  <c r="T2628"/>
  <c r="O2628"/>
  <c r="U2628"/>
  <c r="V2628"/>
  <c r="AD2628"/>
  <c r="R2627"/>
  <c r="AB2627"/>
  <c r="AC2627"/>
  <c r="Z2627"/>
  <c r="AA2627"/>
  <c r="Y2627"/>
  <c r="X2627"/>
  <c r="S2627"/>
  <c r="M2627"/>
  <c r="T2627"/>
  <c r="O2627"/>
  <c r="U2627"/>
  <c r="V2627"/>
  <c r="AD2627"/>
  <c r="R2626"/>
  <c r="AB2626"/>
  <c r="AC2626"/>
  <c r="Z2626"/>
  <c r="AA2626"/>
  <c r="Y2626"/>
  <c r="X2626"/>
  <c r="S2626"/>
  <c r="M2626"/>
  <c r="T2626"/>
  <c r="O2626"/>
  <c r="U2626"/>
  <c r="V2626"/>
  <c r="AD2626"/>
  <c r="R2625"/>
  <c r="AB2625"/>
  <c r="AC2625"/>
  <c r="Z2625"/>
  <c r="AA2625"/>
  <c r="Y2625"/>
  <c r="X2625"/>
  <c r="S2625"/>
  <c r="M2625"/>
  <c r="T2625"/>
  <c r="O2625"/>
  <c r="U2625"/>
  <c r="V2625"/>
  <c r="AD2625"/>
  <c r="R2624"/>
  <c r="AB2624"/>
  <c r="AC2624"/>
  <c r="Z2624"/>
  <c r="AA2624"/>
  <c r="Y2624"/>
  <c r="X2624"/>
  <c r="S2624"/>
  <c r="M2624"/>
  <c r="T2624"/>
  <c r="O2624"/>
  <c r="U2624"/>
  <c r="V2624"/>
  <c r="AD2624"/>
  <c r="R2623"/>
  <c r="AB2623"/>
  <c r="AC2623"/>
  <c r="Z2623"/>
  <c r="AA2623"/>
  <c r="Y2623"/>
  <c r="X2623"/>
  <c r="S2623"/>
  <c r="M2623"/>
  <c r="T2623"/>
  <c r="O2623"/>
  <c r="U2623"/>
  <c r="V2623"/>
  <c r="AD2623"/>
  <c r="R2622"/>
  <c r="AB2622"/>
  <c r="AC2622"/>
  <c r="Z2622"/>
  <c r="AA2622"/>
  <c r="Y2622"/>
  <c r="X2622"/>
  <c r="S2622"/>
  <c r="M2622"/>
  <c r="T2622"/>
  <c r="O2622"/>
  <c r="U2622"/>
  <c r="V2622"/>
  <c r="AD2622"/>
  <c r="R2621"/>
  <c r="AB2621"/>
  <c r="AC2621"/>
  <c r="Z2621"/>
  <c r="AA2621"/>
  <c r="Y2621"/>
  <c r="X2621"/>
  <c r="S2621"/>
  <c r="M2621"/>
  <c r="T2621"/>
  <c r="O2621"/>
  <c r="U2621"/>
  <c r="V2621"/>
  <c r="AD2621"/>
  <c r="R2620"/>
  <c r="AB2620"/>
  <c r="AC2620"/>
  <c r="Z2620"/>
  <c r="AA2620"/>
  <c r="Y2620"/>
  <c r="X2620"/>
  <c r="S2620"/>
  <c r="M2620"/>
  <c r="T2620"/>
  <c r="O2620"/>
  <c r="U2620"/>
  <c r="V2620"/>
  <c r="AD2620"/>
  <c r="R2619"/>
  <c r="AB2619"/>
  <c r="AC2619"/>
  <c r="Z2619"/>
  <c r="AA2619"/>
  <c r="Y2619"/>
  <c r="X2619"/>
  <c r="S2619"/>
  <c r="M2619"/>
  <c r="T2619"/>
  <c r="O2619"/>
  <c r="U2619"/>
  <c r="V2619"/>
  <c r="AD2619"/>
  <c r="R2618"/>
  <c r="AB2618"/>
  <c r="AC2618"/>
  <c r="Z2618"/>
  <c r="AA2618"/>
  <c r="Y2618"/>
  <c r="X2618"/>
  <c r="S2618"/>
  <c r="M2618"/>
  <c r="T2618"/>
  <c r="O2618"/>
  <c r="U2618"/>
  <c r="V2618"/>
  <c r="AD2618"/>
  <c r="R2617"/>
  <c r="AB2617"/>
  <c r="AC2617"/>
  <c r="Z2617"/>
  <c r="AA2617"/>
  <c r="Y2617"/>
  <c r="X2617"/>
  <c r="S2617"/>
  <c r="M2617"/>
  <c r="T2617"/>
  <c r="O2617"/>
  <c r="U2617"/>
  <c r="V2617"/>
  <c r="AD2617"/>
  <c r="R2616"/>
  <c r="AB2616"/>
  <c r="AC2616"/>
  <c r="Z2616"/>
  <c r="AA2616"/>
  <c r="Y2616"/>
  <c r="X2616"/>
  <c r="S2616"/>
  <c r="M2616"/>
  <c r="T2616"/>
  <c r="O2616"/>
  <c r="U2616"/>
  <c r="V2616"/>
  <c r="AD2616"/>
  <c r="R2615"/>
  <c r="AB2615"/>
  <c r="AC2615"/>
  <c r="Z2615"/>
  <c r="AA2615"/>
  <c r="Y2615"/>
  <c r="X2615"/>
  <c r="S2615"/>
  <c r="M2615"/>
  <c r="T2615"/>
  <c r="O2615"/>
  <c r="U2615"/>
  <c r="V2615"/>
  <c r="AD2615"/>
  <c r="R2614"/>
  <c r="AB2614"/>
  <c r="AC2614"/>
  <c r="Z2614"/>
  <c r="AA2614"/>
  <c r="Y2614"/>
  <c r="X2614"/>
  <c r="S2614"/>
  <c r="M2614"/>
  <c r="T2614"/>
  <c r="O2614"/>
  <c r="U2614"/>
  <c r="V2614"/>
  <c r="AD2614"/>
  <c r="R2613"/>
  <c r="AB2613"/>
  <c r="AC2613"/>
  <c r="Z2613"/>
  <c r="AA2613"/>
  <c r="Y2613"/>
  <c r="X2613"/>
  <c r="S2613"/>
  <c r="M2613"/>
  <c r="T2613"/>
  <c r="O2613"/>
  <c r="U2613"/>
  <c r="V2613"/>
  <c r="AD2613"/>
  <c r="R2612"/>
  <c r="AB2612"/>
  <c r="AC2612"/>
  <c r="Z2612"/>
  <c r="AA2612"/>
  <c r="Y2612"/>
  <c r="X2612"/>
  <c r="S2612"/>
  <c r="M2612"/>
  <c r="T2612"/>
  <c r="O2612"/>
  <c r="U2612"/>
  <c r="V2612"/>
  <c r="AD2612"/>
  <c r="R2611"/>
  <c r="AB2611"/>
  <c r="AC2611"/>
  <c r="Z2611"/>
  <c r="AA2611"/>
  <c r="Y2611"/>
  <c r="X2611"/>
  <c r="S2611"/>
  <c r="M2611"/>
  <c r="T2611"/>
  <c r="O2611"/>
  <c r="U2611"/>
  <c r="V2611"/>
  <c r="AD2611"/>
  <c r="R2610"/>
  <c r="AB2610"/>
  <c r="AC2610"/>
  <c r="Z2610"/>
  <c r="AA2610"/>
  <c r="Y2610"/>
  <c r="X2610"/>
  <c r="S2610"/>
  <c r="M2610"/>
  <c r="T2610"/>
  <c r="O2610"/>
  <c r="U2610"/>
  <c r="V2610"/>
  <c r="AD2610"/>
  <c r="R2609"/>
  <c r="AB2609"/>
  <c r="AC2609"/>
  <c r="Z2609"/>
  <c r="AA2609"/>
  <c r="Y2609"/>
  <c r="X2609"/>
  <c r="S2609"/>
  <c r="M2609"/>
  <c r="T2609"/>
  <c r="O2609"/>
  <c r="U2609"/>
  <c r="V2609"/>
  <c r="AD2609"/>
  <c r="R2608"/>
  <c r="AB2608"/>
  <c r="AC2608"/>
  <c r="Z2608"/>
  <c r="AA2608"/>
  <c r="Y2608"/>
  <c r="X2608"/>
  <c r="S2608"/>
  <c r="M2608"/>
  <c r="T2608"/>
  <c r="O2608"/>
  <c r="U2608"/>
  <c r="V2608"/>
  <c r="AD2608"/>
  <c r="R2607"/>
  <c r="AB2607"/>
  <c r="AC2607"/>
  <c r="Z2607"/>
  <c r="AA2607"/>
  <c r="Y2607"/>
  <c r="X2607"/>
  <c r="S2607"/>
  <c r="M2607"/>
  <c r="T2607"/>
  <c r="O2607"/>
  <c r="U2607"/>
  <c r="V2607"/>
  <c r="AD2607"/>
  <c r="R2606"/>
  <c r="AB2606"/>
  <c r="AC2606"/>
  <c r="Z2606"/>
  <c r="AA2606"/>
  <c r="Y2606"/>
  <c r="X2606"/>
  <c r="S2606"/>
  <c r="M2606"/>
  <c r="T2606"/>
  <c r="O2606"/>
  <c r="U2606"/>
  <c r="V2606"/>
  <c r="AD2606"/>
  <c r="R2605"/>
  <c r="AB2605"/>
  <c r="AC2605"/>
  <c r="Z2605"/>
  <c r="AA2605"/>
  <c r="Y2605"/>
  <c r="X2605"/>
  <c r="S2605"/>
  <c r="M2605"/>
  <c r="T2605"/>
  <c r="O2605"/>
  <c r="U2605"/>
  <c r="V2605"/>
  <c r="AD2605"/>
  <c r="R2604"/>
  <c r="AB2604"/>
  <c r="AC2604"/>
  <c r="Z2604"/>
  <c r="AA2604"/>
  <c r="Y2604"/>
  <c r="X2604"/>
  <c r="S2604"/>
  <c r="M2604"/>
  <c r="T2604"/>
  <c r="O2604"/>
  <c r="U2604"/>
  <c r="V2604"/>
  <c r="AD2604"/>
  <c r="R2603"/>
  <c r="AB2603"/>
  <c r="AC2603"/>
  <c r="Z2603"/>
  <c r="AA2603"/>
  <c r="Y2603"/>
  <c r="X2603"/>
  <c r="S2603"/>
  <c r="M2603"/>
  <c r="T2603"/>
  <c r="O2603"/>
  <c r="U2603"/>
  <c r="V2603"/>
  <c r="AD2603"/>
  <c r="R2602"/>
  <c r="AB2602"/>
  <c r="AC2602"/>
  <c r="Z2602"/>
  <c r="AA2602"/>
  <c r="Y2602"/>
  <c r="X2602"/>
  <c r="S2602"/>
  <c r="M2602"/>
  <c r="T2602"/>
  <c r="O2602"/>
  <c r="U2602"/>
  <c r="V2602"/>
  <c r="AD2602"/>
  <c r="R2601"/>
  <c r="AB2601"/>
  <c r="AC2601"/>
  <c r="Z2601"/>
  <c r="AA2601"/>
  <c r="Y2601"/>
  <c r="X2601"/>
  <c r="S2601"/>
  <c r="M2601"/>
  <c r="T2601"/>
  <c r="O2601"/>
  <c r="U2601"/>
  <c r="V2601"/>
  <c r="AD2601"/>
  <c r="R2600"/>
  <c r="AB2600"/>
  <c r="AC2600"/>
  <c r="Z2600"/>
  <c r="AA2600"/>
  <c r="Y2600"/>
  <c r="X2600"/>
  <c r="S2600"/>
  <c r="M2600"/>
  <c r="T2600"/>
  <c r="O2600"/>
  <c r="U2600"/>
  <c r="V2600"/>
  <c r="AD2600"/>
  <c r="R2599"/>
  <c r="AB2599"/>
  <c r="AC2599"/>
  <c r="Z2599"/>
  <c r="AA2599"/>
  <c r="Y2599"/>
  <c r="X2599"/>
  <c r="S2599"/>
  <c r="M2599"/>
  <c r="T2599"/>
  <c r="O2599"/>
  <c r="U2599"/>
  <c r="V2599"/>
  <c r="AD2599"/>
  <c r="R2598"/>
  <c r="AB2598"/>
  <c r="AC2598"/>
  <c r="Z2598"/>
  <c r="AA2598"/>
  <c r="Y2598"/>
  <c r="X2598"/>
  <c r="S2598"/>
  <c r="M2598"/>
  <c r="T2598"/>
  <c r="O2598"/>
  <c r="U2598"/>
  <c r="V2598"/>
  <c r="AD2598"/>
  <c r="R2597"/>
  <c r="AB2597"/>
  <c r="AC2597"/>
  <c r="Z2597"/>
  <c r="AA2597"/>
  <c r="Y2597"/>
  <c r="X2597"/>
  <c r="S2597"/>
  <c r="M2597"/>
  <c r="T2597"/>
  <c r="O2597"/>
  <c r="U2597"/>
  <c r="V2597"/>
  <c r="AD2597"/>
  <c r="R2596"/>
  <c r="AB2596"/>
  <c r="AC2596"/>
  <c r="Z2596"/>
  <c r="AA2596"/>
  <c r="Y2596"/>
  <c r="X2596"/>
  <c r="S2596"/>
  <c r="M2596"/>
  <c r="T2596"/>
  <c r="O2596"/>
  <c r="U2596"/>
  <c r="V2596"/>
  <c r="AD2596"/>
  <c r="R2595"/>
  <c r="AB2595"/>
  <c r="AC2595"/>
  <c r="Z2595"/>
  <c r="AA2595"/>
  <c r="Y2595"/>
  <c r="X2595"/>
  <c r="S2595"/>
  <c r="M2595"/>
  <c r="T2595"/>
  <c r="O2595"/>
  <c r="U2595"/>
  <c r="V2595"/>
  <c r="AD2595"/>
  <c r="R2594"/>
  <c r="AB2594"/>
  <c r="AC2594"/>
  <c r="Z2594"/>
  <c r="AA2594"/>
  <c r="Y2594"/>
  <c r="X2594"/>
  <c r="S2594"/>
  <c r="M2594"/>
  <c r="T2594"/>
  <c r="O2594"/>
  <c r="U2594"/>
  <c r="V2594"/>
  <c r="AD2594"/>
  <c r="R2593"/>
  <c r="AB2593"/>
  <c r="AC2593"/>
  <c r="Z2593"/>
  <c r="AA2593"/>
  <c r="Y2593"/>
  <c r="X2593"/>
  <c r="S2593"/>
  <c r="M2593"/>
  <c r="T2593"/>
  <c r="O2593"/>
  <c r="U2593"/>
  <c r="V2593"/>
  <c r="AD2593"/>
  <c r="R2592"/>
  <c r="AB2592"/>
  <c r="AC2592"/>
  <c r="Z2592"/>
  <c r="AA2592"/>
  <c r="Y2592"/>
  <c r="X2592"/>
  <c r="S2592"/>
  <c r="M2592"/>
  <c r="T2592"/>
  <c r="O2592"/>
  <c r="U2592"/>
  <c r="V2592"/>
  <c r="AD2592"/>
  <c r="R2591"/>
  <c r="AB2591"/>
  <c r="AC2591"/>
  <c r="Z2591"/>
  <c r="AA2591"/>
  <c r="Y2591"/>
  <c r="X2591"/>
  <c r="S2591"/>
  <c r="M2591"/>
  <c r="T2591"/>
  <c r="O2591"/>
  <c r="U2591"/>
  <c r="V2591"/>
  <c r="AD2591"/>
  <c r="R2590"/>
  <c r="AB2590"/>
  <c r="AC2590"/>
  <c r="Z2590"/>
  <c r="AA2590"/>
  <c r="Y2590"/>
  <c r="X2590"/>
  <c r="S2590"/>
  <c r="M2590"/>
  <c r="T2590"/>
  <c r="O2590"/>
  <c r="U2590"/>
  <c r="V2590"/>
  <c r="AD2590"/>
  <c r="R2589"/>
  <c r="AB2589"/>
  <c r="AC2589"/>
  <c r="Z2589"/>
  <c r="AA2589"/>
  <c r="Y2589"/>
  <c r="X2589"/>
  <c r="S2589"/>
  <c r="M2589"/>
  <c r="T2589"/>
  <c r="O2589"/>
  <c r="U2589"/>
  <c r="V2589"/>
  <c r="AD2589"/>
  <c r="R2588"/>
  <c r="AB2588"/>
  <c r="AC2588"/>
  <c r="Z2588"/>
  <c r="AA2588"/>
  <c r="Y2588"/>
  <c r="X2588"/>
  <c r="S2588"/>
  <c r="M2588"/>
  <c r="T2588"/>
  <c r="O2588"/>
  <c r="U2588"/>
  <c r="V2588"/>
  <c r="AD2588"/>
  <c r="R2587"/>
  <c r="AB2587"/>
  <c r="AC2587"/>
  <c r="Z2587"/>
  <c r="AA2587"/>
  <c r="Y2587"/>
  <c r="X2587"/>
  <c r="S2587"/>
  <c r="M2587"/>
  <c r="T2587"/>
  <c r="O2587"/>
  <c r="U2587"/>
  <c r="V2587"/>
  <c r="AD2587"/>
  <c r="R2586"/>
  <c r="AB2586"/>
  <c r="AC2586"/>
  <c r="Z2586"/>
  <c r="AA2586"/>
  <c r="Y2586"/>
  <c r="X2586"/>
  <c r="S2586"/>
  <c r="M2586"/>
  <c r="T2586"/>
  <c r="O2586"/>
  <c r="U2586"/>
  <c r="V2586"/>
  <c r="AD2586"/>
  <c r="R2585"/>
  <c r="AB2585"/>
  <c r="AC2585"/>
  <c r="Z2585"/>
  <c r="AA2585"/>
  <c r="Y2585"/>
  <c r="X2585"/>
  <c r="S2585"/>
  <c r="M2585"/>
  <c r="T2585"/>
  <c r="O2585"/>
  <c r="U2585"/>
  <c r="V2585"/>
  <c r="AD2585"/>
  <c r="R2584"/>
  <c r="AB2584"/>
  <c r="AC2584"/>
  <c r="Z2584"/>
  <c r="AA2584"/>
  <c r="Y2584"/>
  <c r="X2584"/>
  <c r="S2584"/>
  <c r="M2584"/>
  <c r="T2584"/>
  <c r="O2584"/>
  <c r="U2584"/>
  <c r="V2584"/>
  <c r="AD2584"/>
  <c r="R2583"/>
  <c r="AB2583"/>
  <c r="AC2583"/>
  <c r="Z2583"/>
  <c r="AA2583"/>
  <c r="Y2583"/>
  <c r="X2583"/>
  <c r="S2583"/>
  <c r="M2583"/>
  <c r="T2583"/>
  <c r="O2583"/>
  <c r="U2583"/>
  <c r="V2583"/>
  <c r="AD2583"/>
  <c r="R2582"/>
  <c r="AB2582"/>
  <c r="AC2582"/>
  <c r="Z2582"/>
  <c r="AA2582"/>
  <c r="Y2582"/>
  <c r="X2582"/>
  <c r="S2582"/>
  <c r="M2582"/>
  <c r="T2582"/>
  <c r="O2582"/>
  <c r="U2582"/>
  <c r="V2582"/>
  <c r="AD2582"/>
  <c r="R2581"/>
  <c r="AB2581"/>
  <c r="AC2581"/>
  <c r="Z2581"/>
  <c r="AA2581"/>
  <c r="Y2581"/>
  <c r="X2581"/>
  <c r="S2581"/>
  <c r="M2581"/>
  <c r="T2581"/>
  <c r="O2581"/>
  <c r="U2581"/>
  <c r="V2581"/>
  <c r="AD2581"/>
  <c r="R2580"/>
  <c r="AB2580"/>
  <c r="AC2580"/>
  <c r="Z2580"/>
  <c r="AA2580"/>
  <c r="Y2580"/>
  <c r="X2580"/>
  <c r="S2580"/>
  <c r="M2580"/>
  <c r="T2580"/>
  <c r="O2580"/>
  <c r="U2580"/>
  <c r="V2580"/>
  <c r="AD2580"/>
  <c r="R2579"/>
  <c r="AB2579"/>
  <c r="AC2579"/>
  <c r="Z2579"/>
  <c r="AA2579"/>
  <c r="Y2579"/>
  <c r="X2579"/>
  <c r="S2579"/>
  <c r="M2579"/>
  <c r="T2579"/>
  <c r="O2579"/>
  <c r="U2579"/>
  <c r="V2579"/>
  <c r="AD2579"/>
  <c r="R2578"/>
  <c r="AB2578"/>
  <c r="AC2578"/>
  <c r="Z2578"/>
  <c r="AA2578"/>
  <c r="Y2578"/>
  <c r="X2578"/>
  <c r="S2578"/>
  <c r="M2578"/>
  <c r="T2578"/>
  <c r="O2578"/>
  <c r="U2578"/>
  <c r="V2578"/>
  <c r="AD2578"/>
  <c r="R2577"/>
  <c r="AB2577"/>
  <c r="AC2577"/>
  <c r="Z2577"/>
  <c r="AA2577"/>
  <c r="Y2577"/>
  <c r="X2577"/>
  <c r="S2577"/>
  <c r="M2577"/>
  <c r="T2577"/>
  <c r="O2577"/>
  <c r="U2577"/>
  <c r="V2577"/>
  <c r="AD2577"/>
  <c r="R2576"/>
  <c r="AB2576"/>
  <c r="AC2576"/>
  <c r="Z2576"/>
  <c r="AA2576"/>
  <c r="Y2576"/>
  <c r="X2576"/>
  <c r="S2576"/>
  <c r="M2576"/>
  <c r="T2576"/>
  <c r="O2576"/>
  <c r="U2576"/>
  <c r="V2576"/>
  <c r="AD2576"/>
  <c r="R2575"/>
  <c r="AB2575"/>
  <c r="AC2575"/>
  <c r="Z2575"/>
  <c r="AA2575"/>
  <c r="Y2575"/>
  <c r="X2575"/>
  <c r="S2575"/>
  <c r="M2575"/>
  <c r="T2575"/>
  <c r="O2575"/>
  <c r="U2575"/>
  <c r="V2575"/>
  <c r="AD2575"/>
  <c r="R2574"/>
  <c r="AB2574"/>
  <c r="AC2574"/>
  <c r="Z2574"/>
  <c r="AA2574"/>
  <c r="Y2574"/>
  <c r="X2574"/>
  <c r="S2574"/>
  <c r="M2574"/>
  <c r="T2574"/>
  <c r="O2574"/>
  <c r="U2574"/>
  <c r="V2574"/>
  <c r="AD2574"/>
  <c r="R2573"/>
  <c r="AB2573"/>
  <c r="AC2573"/>
  <c r="Z2573"/>
  <c r="AA2573"/>
  <c r="Y2573"/>
  <c r="X2573"/>
  <c r="S2573"/>
  <c r="M2573"/>
  <c r="T2573"/>
  <c r="O2573"/>
  <c r="U2573"/>
  <c r="V2573"/>
  <c r="AD2573"/>
  <c r="R2572"/>
  <c r="AB2572"/>
  <c r="AC2572"/>
  <c r="Z2572"/>
  <c r="AA2572"/>
  <c r="Y2572"/>
  <c r="X2572"/>
  <c r="S2572"/>
  <c r="M2572"/>
  <c r="T2572"/>
  <c r="O2572"/>
  <c r="U2572"/>
  <c r="V2572"/>
  <c r="AD2572"/>
  <c r="R2571"/>
  <c r="AB2571"/>
  <c r="AC2571"/>
  <c r="Z2571"/>
  <c r="AA2571"/>
  <c r="Y2571"/>
  <c r="X2571"/>
  <c r="S2571"/>
  <c r="M2571"/>
  <c r="T2571"/>
  <c r="O2571"/>
  <c r="U2571"/>
  <c r="V2571"/>
  <c r="AD2571"/>
  <c r="R2570"/>
  <c r="AB2570"/>
  <c r="AC2570"/>
  <c r="Z2570"/>
  <c r="AA2570"/>
  <c r="Y2570"/>
  <c r="X2570"/>
  <c r="S2570"/>
  <c r="M2570"/>
  <c r="T2570"/>
  <c r="O2570"/>
  <c r="U2570"/>
  <c r="V2570"/>
  <c r="AD2570"/>
  <c r="R2569"/>
  <c r="AB2569"/>
  <c r="AC2569"/>
  <c r="Z2569"/>
  <c r="AA2569"/>
  <c r="Y2569"/>
  <c r="X2569"/>
  <c r="S2569"/>
  <c r="M2569"/>
  <c r="T2569"/>
  <c r="O2569"/>
  <c r="U2569"/>
  <c r="V2569"/>
  <c r="AD2569"/>
  <c r="R2568"/>
  <c r="AB2568"/>
  <c r="AC2568"/>
  <c r="Z2568"/>
  <c r="AA2568"/>
  <c r="Y2568"/>
  <c r="X2568"/>
  <c r="S2568"/>
  <c r="M2568"/>
  <c r="T2568"/>
  <c r="O2568"/>
  <c r="U2568"/>
  <c r="V2568"/>
  <c r="AD2568"/>
  <c r="R2567"/>
  <c r="AB2567"/>
  <c r="AC2567"/>
  <c r="Z2567"/>
  <c r="AA2567"/>
  <c r="Y2567"/>
  <c r="X2567"/>
  <c r="S2567"/>
  <c r="M2567"/>
  <c r="T2567"/>
  <c r="O2567"/>
  <c r="U2567"/>
  <c r="V2567"/>
  <c r="AD2567"/>
  <c r="R2566"/>
  <c r="AB2566"/>
  <c r="AC2566"/>
  <c r="Z2566"/>
  <c r="AA2566"/>
  <c r="Y2566"/>
  <c r="X2566"/>
  <c r="S2566"/>
  <c r="M2566"/>
  <c r="T2566"/>
  <c r="O2566"/>
  <c r="U2566"/>
  <c r="V2566"/>
  <c r="AD2566"/>
  <c r="R2565"/>
  <c r="AB2565"/>
  <c r="AC2565"/>
  <c r="Z2565"/>
  <c r="AA2565"/>
  <c r="Y2565"/>
  <c r="X2565"/>
  <c r="S2565"/>
  <c r="M2565"/>
  <c r="T2565"/>
  <c r="O2565"/>
  <c r="U2565"/>
  <c r="V2565"/>
  <c r="AD2565"/>
  <c r="R2564"/>
  <c r="AB2564"/>
  <c r="AC2564"/>
  <c r="Z2564"/>
  <c r="AA2564"/>
  <c r="Y2564"/>
  <c r="X2564"/>
  <c r="S2564"/>
  <c r="M2564"/>
  <c r="T2564"/>
  <c r="O2564"/>
  <c r="U2564"/>
  <c r="V2564"/>
  <c r="AD2564"/>
  <c r="R2563"/>
  <c r="AB2563"/>
  <c r="AC2563"/>
  <c r="Z2563"/>
  <c r="AA2563"/>
  <c r="Y2563"/>
  <c r="X2563"/>
  <c r="S2563"/>
  <c r="M2563"/>
  <c r="T2563"/>
  <c r="O2563"/>
  <c r="U2563"/>
  <c r="V2563"/>
  <c r="AD2563"/>
  <c r="R2562"/>
  <c r="AB2562"/>
  <c r="AC2562"/>
  <c r="Z2562"/>
  <c r="AA2562"/>
  <c r="Y2562"/>
  <c r="X2562"/>
  <c r="S2562"/>
  <c r="M2562"/>
  <c r="T2562"/>
  <c r="O2562"/>
  <c r="U2562"/>
  <c r="V2562"/>
  <c r="AD2562"/>
  <c r="R2561"/>
  <c r="AB2561"/>
  <c r="AC2561"/>
  <c r="Z2561"/>
  <c r="AA2561"/>
  <c r="Y2561"/>
  <c r="X2561"/>
  <c r="S2561"/>
  <c r="M2561"/>
  <c r="T2561"/>
  <c r="O2561"/>
  <c r="U2561"/>
  <c r="V2561"/>
  <c r="AD2561"/>
  <c r="R2560"/>
  <c r="AB2560"/>
  <c r="AC2560"/>
  <c r="Z2560"/>
  <c r="AA2560"/>
  <c r="Y2560"/>
  <c r="X2560"/>
  <c r="S2560"/>
  <c r="M2560"/>
  <c r="T2560"/>
  <c r="O2560"/>
  <c r="U2560"/>
  <c r="V2560"/>
  <c r="AD2560"/>
  <c r="R2559"/>
  <c r="AB2559"/>
  <c r="AC2559"/>
  <c r="Z2559"/>
  <c r="AA2559"/>
  <c r="Y2559"/>
  <c r="X2559"/>
  <c r="S2559"/>
  <c r="M2559"/>
  <c r="T2559"/>
  <c r="O2559"/>
  <c r="U2559"/>
  <c r="V2559"/>
  <c r="AD2559"/>
  <c r="R2558"/>
  <c r="AB2558"/>
  <c r="AC2558"/>
  <c r="Z2558"/>
  <c r="AA2558"/>
  <c r="Y2558"/>
  <c r="X2558"/>
  <c r="S2558"/>
  <c r="M2558"/>
  <c r="T2558"/>
  <c r="O2558"/>
  <c r="U2558"/>
  <c r="V2558"/>
  <c r="AD2558"/>
  <c r="R2557"/>
  <c r="AB2557"/>
  <c r="AC2557"/>
  <c r="Z2557"/>
  <c r="AA2557"/>
  <c r="Y2557"/>
  <c r="X2557"/>
  <c r="S2557"/>
  <c r="M2557"/>
  <c r="T2557"/>
  <c r="O2557"/>
  <c r="U2557"/>
  <c r="V2557"/>
  <c r="AD2557"/>
  <c r="R2556"/>
  <c r="AB2556"/>
  <c r="AC2556"/>
  <c r="Z2556"/>
  <c r="AA2556"/>
  <c r="Y2556"/>
  <c r="X2556"/>
  <c r="S2556"/>
  <c r="M2556"/>
  <c r="T2556"/>
  <c r="O2556"/>
  <c r="U2556"/>
  <c r="V2556"/>
  <c r="AD2556"/>
  <c r="R2555"/>
  <c r="AB2555"/>
  <c r="AC2555"/>
  <c r="Z2555"/>
  <c r="AA2555"/>
  <c r="Y2555"/>
  <c r="X2555"/>
  <c r="S2555"/>
  <c r="M2555"/>
  <c r="T2555"/>
  <c r="O2555"/>
  <c r="U2555"/>
  <c r="V2555"/>
  <c r="AD2555"/>
  <c r="R2554"/>
  <c r="AB2554"/>
  <c r="AC2554"/>
  <c r="Z2554"/>
  <c r="AA2554"/>
  <c r="Y2554"/>
  <c r="X2554"/>
  <c r="S2554"/>
  <c r="M2554"/>
  <c r="T2554"/>
  <c r="O2554"/>
  <c r="U2554"/>
  <c r="V2554"/>
  <c r="AD2554"/>
  <c r="R2553"/>
  <c r="AB2553"/>
  <c r="AC2553"/>
  <c r="Z2553"/>
  <c r="AA2553"/>
  <c r="Y2553"/>
  <c r="X2553"/>
  <c r="S2553"/>
  <c r="M2553"/>
  <c r="T2553"/>
  <c r="O2553"/>
  <c r="U2553"/>
  <c r="V2553"/>
  <c r="AD2553"/>
  <c r="R2552"/>
  <c r="AB2552"/>
  <c r="AC2552"/>
  <c r="Z2552"/>
  <c r="AA2552"/>
  <c r="Y2552"/>
  <c r="X2552"/>
  <c r="S2552"/>
  <c r="M2552"/>
  <c r="T2552"/>
  <c r="O2552"/>
  <c r="U2552"/>
  <c r="V2552"/>
  <c r="AD2552"/>
  <c r="R2551"/>
  <c r="AB2551"/>
  <c r="AC2551"/>
  <c r="Z2551"/>
  <c r="AA2551"/>
  <c r="Y2551"/>
  <c r="X2551"/>
  <c r="S2551"/>
  <c r="M2551"/>
  <c r="T2551"/>
  <c r="O2551"/>
  <c r="U2551"/>
  <c r="V2551"/>
  <c r="AD2551"/>
  <c r="R2550"/>
  <c r="AB2550"/>
  <c r="AC2550"/>
  <c r="Z2550"/>
  <c r="AA2550"/>
  <c r="Y2550"/>
  <c r="X2550"/>
  <c r="S2550"/>
  <c r="M2550"/>
  <c r="T2550"/>
  <c r="O2550"/>
  <c r="U2550"/>
  <c r="V2550"/>
  <c r="AD2550"/>
  <c r="R2549"/>
  <c r="AB2549"/>
  <c r="AC2549"/>
  <c r="Z2549"/>
  <c r="AA2549"/>
  <c r="Y2549"/>
  <c r="X2549"/>
  <c r="S2549"/>
  <c r="M2549"/>
  <c r="T2549"/>
  <c r="O2549"/>
  <c r="U2549"/>
  <c r="V2549"/>
  <c r="AD2549"/>
  <c r="R2548"/>
  <c r="AB2548"/>
  <c r="AC2548"/>
  <c r="Z2548"/>
  <c r="AA2548"/>
  <c r="Y2548"/>
  <c r="X2548"/>
  <c r="S2548"/>
  <c r="M2548"/>
  <c r="T2548"/>
  <c r="O2548"/>
  <c r="U2548"/>
  <c r="V2548"/>
  <c r="AD2548"/>
  <c r="R2547"/>
  <c r="AB2547"/>
  <c r="AC2547"/>
  <c r="Z2547"/>
  <c r="AA2547"/>
  <c r="Y2547"/>
  <c r="X2547"/>
  <c r="S2547"/>
  <c r="M2547"/>
  <c r="T2547"/>
  <c r="O2547"/>
  <c r="U2547"/>
  <c r="V2547"/>
  <c r="AD2547"/>
  <c r="R2546"/>
  <c r="AB2546"/>
  <c r="AC2546"/>
  <c r="Z2546"/>
  <c r="AA2546"/>
  <c r="Y2546"/>
  <c r="X2546"/>
  <c r="S2546"/>
  <c r="M2546"/>
  <c r="T2546"/>
  <c r="O2546"/>
  <c r="U2546"/>
  <c r="V2546"/>
  <c r="AD2546"/>
  <c r="R2545"/>
  <c r="AB2545"/>
  <c r="AC2545"/>
  <c r="Z2545"/>
  <c r="AA2545"/>
  <c r="Y2545"/>
  <c r="X2545"/>
  <c r="S2545"/>
  <c r="M2545"/>
  <c r="T2545"/>
  <c r="O2545"/>
  <c r="U2545"/>
  <c r="V2545"/>
  <c r="AD2545"/>
  <c r="R2544"/>
  <c r="AB2544"/>
  <c r="AC2544"/>
  <c r="Z2544"/>
  <c r="AA2544"/>
  <c r="Y2544"/>
  <c r="X2544"/>
  <c r="S2544"/>
  <c r="M2544"/>
  <c r="T2544"/>
  <c r="O2544"/>
  <c r="U2544"/>
  <c r="V2544"/>
  <c r="AD2544"/>
  <c r="R2543"/>
  <c r="AB2543"/>
  <c r="AC2543"/>
  <c r="Z2543"/>
  <c r="AA2543"/>
  <c r="Y2543"/>
  <c r="X2543"/>
  <c r="S2543"/>
  <c r="M2543"/>
  <c r="T2543"/>
  <c r="O2543"/>
  <c r="U2543"/>
  <c r="V2543"/>
  <c r="AD2543"/>
  <c r="R2542"/>
  <c r="AB2542"/>
  <c r="AC2542"/>
  <c r="Z2542"/>
  <c r="AA2542"/>
  <c r="Y2542"/>
  <c r="X2542"/>
  <c r="S2542"/>
  <c r="M2542"/>
  <c r="T2542"/>
  <c r="O2542"/>
  <c r="U2542"/>
  <c r="V2542"/>
  <c r="AD2542"/>
  <c r="R2541"/>
  <c r="AB2541"/>
  <c r="AC2541"/>
  <c r="Z2541"/>
  <c r="AA2541"/>
  <c r="Y2541"/>
  <c r="X2541"/>
  <c r="S2541"/>
  <c r="M2541"/>
  <c r="T2541"/>
  <c r="O2541"/>
  <c r="U2541"/>
  <c r="V2541"/>
  <c r="AD2541"/>
  <c r="R2540"/>
  <c r="AB2540"/>
  <c r="AC2540"/>
  <c r="Z2540"/>
  <c r="AA2540"/>
  <c r="Y2540"/>
  <c r="X2540"/>
  <c r="S2540"/>
  <c r="M2540"/>
  <c r="T2540"/>
  <c r="O2540"/>
  <c r="U2540"/>
  <c r="V2540"/>
  <c r="AD2540"/>
  <c r="R2539"/>
  <c r="AB2539"/>
  <c r="AC2539"/>
  <c r="Z2539"/>
  <c r="AA2539"/>
  <c r="Y2539"/>
  <c r="X2539"/>
  <c r="S2539"/>
  <c r="M2539"/>
  <c r="T2539"/>
  <c r="O2539"/>
  <c r="U2539"/>
  <c r="V2539"/>
  <c r="AD2539"/>
  <c r="R2538"/>
  <c r="AB2538"/>
  <c r="AC2538"/>
  <c r="Z2538"/>
  <c r="AA2538"/>
  <c r="Y2538"/>
  <c r="X2538"/>
  <c r="S2538"/>
  <c r="M2538"/>
  <c r="T2538"/>
  <c r="O2538"/>
  <c r="U2538"/>
  <c r="V2538"/>
  <c r="AD2538"/>
  <c r="R2537"/>
  <c r="AB2537"/>
  <c r="AC2537"/>
  <c r="Z2537"/>
  <c r="AA2537"/>
  <c r="Y2537"/>
  <c r="X2537"/>
  <c r="S2537"/>
  <c r="M2537"/>
  <c r="T2537"/>
  <c r="O2537"/>
  <c r="U2537"/>
  <c r="V2537"/>
  <c r="AD2537"/>
  <c r="R2536"/>
  <c r="AB2536"/>
  <c r="AC2536"/>
  <c r="Z2536"/>
  <c r="AA2536"/>
  <c r="Y2536"/>
  <c r="X2536"/>
  <c r="S2536"/>
  <c r="M2536"/>
  <c r="T2536"/>
  <c r="O2536"/>
  <c r="U2536"/>
  <c r="V2536"/>
  <c r="AD2536"/>
  <c r="R2535"/>
  <c r="AB2535"/>
  <c r="AC2535"/>
  <c r="Z2535"/>
  <c r="AA2535"/>
  <c r="Y2535"/>
  <c r="X2535"/>
  <c r="S2535"/>
  <c r="M2535"/>
  <c r="T2535"/>
  <c r="O2535"/>
  <c r="U2535"/>
  <c r="V2535"/>
  <c r="AD2535"/>
  <c r="R2534"/>
  <c r="AB2534"/>
  <c r="AC2534"/>
  <c r="Z2534"/>
  <c r="AA2534"/>
  <c r="Y2534"/>
  <c r="X2534"/>
  <c r="S2534"/>
  <c r="M2534"/>
  <c r="T2534"/>
  <c r="O2534"/>
  <c r="U2534"/>
  <c r="V2534"/>
  <c r="AD2534"/>
  <c r="R2533"/>
  <c r="AB2533"/>
  <c r="AC2533"/>
  <c r="Z2533"/>
  <c r="AA2533"/>
  <c r="Y2533"/>
  <c r="X2533"/>
  <c r="S2533"/>
  <c r="M2533"/>
  <c r="T2533"/>
  <c r="O2533"/>
  <c r="U2533"/>
  <c r="V2533"/>
  <c r="AD2533"/>
  <c r="R2532"/>
  <c r="AB2532"/>
  <c r="AC2532"/>
  <c r="Z2532"/>
  <c r="AA2532"/>
  <c r="Y2532"/>
  <c r="X2532"/>
  <c r="S2532"/>
  <c r="M2532"/>
  <c r="T2532"/>
  <c r="O2532"/>
  <c r="U2532"/>
  <c r="V2532"/>
  <c r="AD2532"/>
  <c r="R2531"/>
  <c r="AB2531"/>
  <c r="AC2531"/>
  <c r="Z2531"/>
  <c r="AA2531"/>
  <c r="Y2531"/>
  <c r="X2531"/>
  <c r="S2531"/>
  <c r="M2531"/>
  <c r="T2531"/>
  <c r="O2531"/>
  <c r="U2531"/>
  <c r="V2531"/>
  <c r="AD2531"/>
  <c r="R2530"/>
  <c r="AB2530"/>
  <c r="AC2530"/>
  <c r="Z2530"/>
  <c r="AA2530"/>
  <c r="Y2530"/>
  <c r="X2530"/>
  <c r="S2530"/>
  <c r="M2530"/>
  <c r="T2530"/>
  <c r="O2530"/>
  <c r="U2530"/>
  <c r="V2530"/>
  <c r="AD2530"/>
  <c r="R2529"/>
  <c r="AB2529"/>
  <c r="AC2529"/>
  <c r="Z2529"/>
  <c r="AA2529"/>
  <c r="Y2529"/>
  <c r="X2529"/>
  <c r="S2529"/>
  <c r="M2529"/>
  <c r="T2529"/>
  <c r="O2529"/>
  <c r="U2529"/>
  <c r="V2529"/>
  <c r="AD2529"/>
  <c r="R2528"/>
  <c r="AB2528"/>
  <c r="AC2528"/>
  <c r="Z2528"/>
  <c r="AA2528"/>
  <c r="Y2528"/>
  <c r="X2528"/>
  <c r="S2528"/>
  <c r="M2528"/>
  <c r="T2528"/>
  <c r="O2528"/>
  <c r="U2528"/>
  <c r="V2528"/>
  <c r="AD2528"/>
  <c r="R2527"/>
  <c r="AB2527"/>
  <c r="AC2527"/>
  <c r="Z2527"/>
  <c r="AA2527"/>
  <c r="Y2527"/>
  <c r="X2527"/>
  <c r="S2527"/>
  <c r="M2527"/>
  <c r="T2527"/>
  <c r="O2527"/>
  <c r="U2527"/>
  <c r="V2527"/>
  <c r="AD2527"/>
  <c r="R2526"/>
  <c r="AB2526"/>
  <c r="AC2526"/>
  <c r="Z2526"/>
  <c r="AA2526"/>
  <c r="Y2526"/>
  <c r="X2526"/>
  <c r="S2526"/>
  <c r="M2526"/>
  <c r="T2526"/>
  <c r="O2526"/>
  <c r="U2526"/>
  <c r="V2526"/>
  <c r="AD2526"/>
  <c r="R2525"/>
  <c r="AB2525"/>
  <c r="AC2525"/>
  <c r="Z2525"/>
  <c r="AA2525"/>
  <c r="Y2525"/>
  <c r="X2525"/>
  <c r="S2525"/>
  <c r="M2525"/>
  <c r="T2525"/>
  <c r="O2525"/>
  <c r="U2525"/>
  <c r="V2525"/>
  <c r="AD2525"/>
  <c r="R2524"/>
  <c r="AB2524"/>
  <c r="AC2524"/>
  <c r="Z2524"/>
  <c r="AA2524"/>
  <c r="Y2524"/>
  <c r="X2524"/>
  <c r="S2524"/>
  <c r="M2524"/>
  <c r="T2524"/>
  <c r="O2524"/>
  <c r="U2524"/>
  <c r="V2524"/>
  <c r="AD2524"/>
  <c r="R2523"/>
  <c r="AB2523"/>
  <c r="AC2523"/>
  <c r="Z2523"/>
  <c r="AA2523"/>
  <c r="Y2523"/>
  <c r="X2523"/>
  <c r="S2523"/>
  <c r="M2523"/>
  <c r="T2523"/>
  <c r="O2523"/>
  <c r="U2523"/>
  <c r="V2523"/>
  <c r="AD2523"/>
  <c r="R2522"/>
  <c r="AB2522"/>
  <c r="AC2522"/>
  <c r="Z2522"/>
  <c r="AA2522"/>
  <c r="Y2522"/>
  <c r="X2522"/>
  <c r="S2522"/>
  <c r="M2522"/>
  <c r="T2522"/>
  <c r="O2522"/>
  <c r="U2522"/>
  <c r="V2522"/>
  <c r="AD2522"/>
  <c r="R2521"/>
  <c r="AB2521"/>
  <c r="AC2521"/>
  <c r="Z2521"/>
  <c r="AA2521"/>
  <c r="Y2521"/>
  <c r="X2521"/>
  <c r="S2521"/>
  <c r="M2521"/>
  <c r="T2521"/>
  <c r="O2521"/>
  <c r="U2521"/>
  <c r="V2521"/>
  <c r="AD2521"/>
  <c r="R2520"/>
  <c r="AB2520"/>
  <c r="AC2520"/>
  <c r="Z2520"/>
  <c r="AA2520"/>
  <c r="Y2520"/>
  <c r="X2520"/>
  <c r="S2520"/>
  <c r="M2520"/>
  <c r="T2520"/>
  <c r="O2520"/>
  <c r="U2520"/>
  <c r="V2520"/>
  <c r="AD2520"/>
  <c r="R2519"/>
  <c r="AB2519"/>
  <c r="AC2519"/>
  <c r="Z2519"/>
  <c r="AA2519"/>
  <c r="Y2519"/>
  <c r="X2519"/>
  <c r="S2519"/>
  <c r="M2519"/>
  <c r="T2519"/>
  <c r="O2519"/>
  <c r="U2519"/>
  <c r="V2519"/>
  <c r="AD2519"/>
  <c r="R2518"/>
  <c r="AB2518"/>
  <c r="AC2518"/>
  <c r="Z2518"/>
  <c r="AA2518"/>
  <c r="Y2518"/>
  <c r="X2518"/>
  <c r="S2518"/>
  <c r="M2518"/>
  <c r="T2518"/>
  <c r="O2518"/>
  <c r="U2518"/>
  <c r="V2518"/>
  <c r="AD2518"/>
  <c r="R2517"/>
  <c r="AB2517"/>
  <c r="AC2517"/>
  <c r="Z2517"/>
  <c r="AA2517"/>
  <c r="Y2517"/>
  <c r="X2517"/>
  <c r="S2517"/>
  <c r="M2517"/>
  <c r="T2517"/>
  <c r="O2517"/>
  <c r="U2517"/>
  <c r="V2517"/>
  <c r="AD2517"/>
  <c r="R2516"/>
  <c r="AB2516"/>
  <c r="AC2516"/>
  <c r="Z2516"/>
  <c r="AA2516"/>
  <c r="Y2516"/>
  <c r="X2516"/>
  <c r="S2516"/>
  <c r="M2516"/>
  <c r="T2516"/>
  <c r="O2516"/>
  <c r="U2516"/>
  <c r="V2516"/>
  <c r="AD2516"/>
  <c r="R2515"/>
  <c r="AB2515"/>
  <c r="AC2515"/>
  <c r="Z2515"/>
  <c r="AA2515"/>
  <c r="Y2515"/>
  <c r="X2515"/>
  <c r="S2515"/>
  <c r="M2515"/>
  <c r="T2515"/>
  <c r="O2515"/>
  <c r="U2515"/>
  <c r="V2515"/>
  <c r="AD2515"/>
  <c r="R2514"/>
  <c r="AB2514"/>
  <c r="AC2514"/>
  <c r="Z2514"/>
  <c r="AA2514"/>
  <c r="Y2514"/>
  <c r="X2514"/>
  <c r="S2514"/>
  <c r="M2514"/>
  <c r="T2514"/>
  <c r="O2514"/>
  <c r="U2514"/>
  <c r="V2514"/>
  <c r="AD2514"/>
  <c r="R2513"/>
  <c r="AB2513"/>
  <c r="AC2513"/>
  <c r="Z2513"/>
  <c r="AA2513"/>
  <c r="Y2513"/>
  <c r="X2513"/>
  <c r="S2513"/>
  <c r="M2513"/>
  <c r="T2513"/>
  <c r="O2513"/>
  <c r="U2513"/>
  <c r="V2513"/>
  <c r="AD2513"/>
  <c r="R2512"/>
  <c r="AB2512"/>
  <c r="AC2512"/>
  <c r="Z2512"/>
  <c r="AA2512"/>
  <c r="Y2512"/>
  <c r="X2512"/>
  <c r="S2512"/>
  <c r="M2512"/>
  <c r="T2512"/>
  <c r="O2512"/>
  <c r="U2512"/>
  <c r="V2512"/>
  <c r="AD2512"/>
  <c r="R2511"/>
  <c r="AB2511"/>
  <c r="AC2511"/>
  <c r="Z2511"/>
  <c r="AA2511"/>
  <c r="Y2511"/>
  <c r="X2511"/>
  <c r="S2511"/>
  <c r="M2511"/>
  <c r="T2511"/>
  <c r="O2511"/>
  <c r="U2511"/>
  <c r="V2511"/>
  <c r="AD2511"/>
  <c r="R2510"/>
  <c r="AB2510"/>
  <c r="AC2510"/>
  <c r="Z2510"/>
  <c r="AA2510"/>
  <c r="Y2510"/>
  <c r="X2510"/>
  <c r="S2510"/>
  <c r="M2510"/>
  <c r="T2510"/>
  <c r="O2510"/>
  <c r="U2510"/>
  <c r="V2510"/>
  <c r="AD2510"/>
  <c r="R2509"/>
  <c r="AB2509"/>
  <c r="AC2509"/>
  <c r="Z2509"/>
  <c r="AA2509"/>
  <c r="Y2509"/>
  <c r="X2509"/>
  <c r="S2509"/>
  <c r="M2509"/>
  <c r="T2509"/>
  <c r="O2509"/>
  <c r="U2509"/>
  <c r="V2509"/>
  <c r="AD2509"/>
  <c r="R2508"/>
  <c r="AB2508"/>
  <c r="AC2508"/>
  <c r="Z2508"/>
  <c r="AA2508"/>
  <c r="Y2508"/>
  <c r="X2508"/>
  <c r="S2508"/>
  <c r="M2508"/>
  <c r="T2508"/>
  <c r="O2508"/>
  <c r="U2508"/>
  <c r="V2508"/>
  <c r="AD2508"/>
  <c r="R2507"/>
  <c r="AB2507"/>
  <c r="AC2507"/>
  <c r="Z2507"/>
  <c r="AA2507"/>
  <c r="Y2507"/>
  <c r="X2507"/>
  <c r="S2507"/>
  <c r="M2507"/>
  <c r="T2507"/>
  <c r="O2507"/>
  <c r="U2507"/>
  <c r="V2507"/>
  <c r="AD2507"/>
  <c r="R2506"/>
  <c r="AB2506"/>
  <c r="AC2506"/>
  <c r="Z2506"/>
  <c r="AA2506"/>
  <c r="Y2506"/>
  <c r="X2506"/>
  <c r="S2506"/>
  <c r="M2506"/>
  <c r="T2506"/>
  <c r="O2506"/>
  <c r="U2506"/>
  <c r="V2506"/>
  <c r="AD2506"/>
  <c r="R2505"/>
  <c r="AB2505"/>
  <c r="AC2505"/>
  <c r="Z2505"/>
  <c r="AA2505"/>
  <c r="Y2505"/>
  <c r="X2505"/>
  <c r="S2505"/>
  <c r="M2505"/>
  <c r="T2505"/>
  <c r="O2505"/>
  <c r="U2505"/>
  <c r="V2505"/>
  <c r="AD2505"/>
  <c r="R2504"/>
  <c r="AB2504"/>
  <c r="AC2504"/>
  <c r="Z2504"/>
  <c r="AA2504"/>
  <c r="Y2504"/>
  <c r="X2504"/>
  <c r="S2504"/>
  <c r="M2504"/>
  <c r="T2504"/>
  <c r="O2504"/>
  <c r="U2504"/>
  <c r="V2504"/>
  <c r="AD2504"/>
  <c r="R2503"/>
  <c r="AB2503"/>
  <c r="AC2503"/>
  <c r="Z2503"/>
  <c r="AA2503"/>
  <c r="Y2503"/>
  <c r="X2503"/>
  <c r="S2503"/>
  <c r="M2503"/>
  <c r="T2503"/>
  <c r="O2503"/>
  <c r="U2503"/>
  <c r="V2503"/>
  <c r="AD2503"/>
  <c r="R2502"/>
  <c r="AB2502"/>
  <c r="AC2502"/>
  <c r="Z2502"/>
  <c r="AA2502"/>
  <c r="Y2502"/>
  <c r="X2502"/>
  <c r="S2502"/>
  <c r="M2502"/>
  <c r="T2502"/>
  <c r="O2502"/>
  <c r="U2502"/>
  <c r="V2502"/>
  <c r="AD2502"/>
  <c r="R2501"/>
  <c r="AB2501"/>
  <c r="AC2501"/>
  <c r="Z2501"/>
  <c r="AA2501"/>
  <c r="Y2501"/>
  <c r="X2501"/>
  <c r="S2501"/>
  <c r="M2501"/>
  <c r="T2501"/>
  <c r="O2501"/>
  <c r="U2501"/>
  <c r="V2501"/>
  <c r="AD2501"/>
  <c r="R2500"/>
  <c r="AB2500"/>
  <c r="AC2500"/>
  <c r="Z2500"/>
  <c r="AA2500"/>
  <c r="Y2500"/>
  <c r="X2500"/>
  <c r="S2500"/>
  <c r="M2500"/>
  <c r="T2500"/>
  <c r="O2500"/>
  <c r="U2500"/>
  <c r="V2500"/>
  <c r="AD2500"/>
  <c r="R2499"/>
  <c r="AB2499"/>
  <c r="AC2499"/>
  <c r="Z2499"/>
  <c r="AA2499"/>
  <c r="Y2499"/>
  <c r="X2499"/>
  <c r="S2499"/>
  <c r="M2499"/>
  <c r="T2499"/>
  <c r="O2499"/>
  <c r="U2499"/>
  <c r="V2499"/>
  <c r="AD2499"/>
  <c r="R2498"/>
  <c r="AB2498"/>
  <c r="AC2498"/>
  <c r="Z2498"/>
  <c r="AA2498"/>
  <c r="Y2498"/>
  <c r="X2498"/>
  <c r="S2498"/>
  <c r="M2498"/>
  <c r="T2498"/>
  <c r="O2498"/>
  <c r="U2498"/>
  <c r="V2498"/>
  <c r="AD2498"/>
  <c r="R2497"/>
  <c r="AB2497"/>
  <c r="AC2497"/>
  <c r="Z2497"/>
  <c r="AA2497"/>
  <c r="Y2497"/>
  <c r="X2497"/>
  <c r="S2497"/>
  <c r="M2497"/>
  <c r="T2497"/>
  <c r="O2497"/>
  <c r="U2497"/>
  <c r="V2497"/>
  <c r="AD2497"/>
  <c r="R2496"/>
  <c r="AB2496"/>
  <c r="AC2496"/>
  <c r="Z2496"/>
  <c r="AA2496"/>
  <c r="Y2496"/>
  <c r="X2496"/>
  <c r="S2496"/>
  <c r="M2496"/>
  <c r="T2496"/>
  <c r="O2496"/>
  <c r="U2496"/>
  <c r="V2496"/>
  <c r="AD2496"/>
  <c r="R2495"/>
  <c r="AB2495"/>
  <c r="AC2495"/>
  <c r="Z2495"/>
  <c r="AA2495"/>
  <c r="Y2495"/>
  <c r="X2495"/>
  <c r="S2495"/>
  <c r="M2495"/>
  <c r="T2495"/>
  <c r="O2495"/>
  <c r="U2495"/>
  <c r="V2495"/>
  <c r="AD2495"/>
  <c r="R2494"/>
  <c r="AB2494"/>
  <c r="AC2494"/>
  <c r="Z2494"/>
  <c r="AA2494"/>
  <c r="Y2494"/>
  <c r="X2494"/>
  <c r="S2494"/>
  <c r="M2494"/>
  <c r="T2494"/>
  <c r="O2494"/>
  <c r="U2494"/>
  <c r="V2494"/>
  <c r="AD2494"/>
  <c r="R2493"/>
  <c r="AB2493"/>
  <c r="AC2493"/>
  <c r="Z2493"/>
  <c r="AA2493"/>
  <c r="Y2493"/>
  <c r="X2493"/>
  <c r="S2493"/>
  <c r="M2493"/>
  <c r="T2493"/>
  <c r="O2493"/>
  <c r="U2493"/>
  <c r="V2493"/>
  <c r="AD2493"/>
  <c r="R2492"/>
  <c r="AB2492"/>
  <c r="AC2492"/>
  <c r="Z2492"/>
  <c r="AA2492"/>
  <c r="Y2492"/>
  <c r="X2492"/>
  <c r="S2492"/>
  <c r="M2492"/>
  <c r="T2492"/>
  <c r="O2492"/>
  <c r="U2492"/>
  <c r="V2492"/>
  <c r="AD2492"/>
  <c r="R2491"/>
  <c r="AB2491"/>
  <c r="AC2491"/>
  <c r="Z2491"/>
  <c r="AA2491"/>
  <c r="Y2491"/>
  <c r="X2491"/>
  <c r="S2491"/>
  <c r="M2491"/>
  <c r="T2491"/>
  <c r="O2491"/>
  <c r="U2491"/>
  <c r="V2491"/>
  <c r="AD2491"/>
  <c r="R2490"/>
  <c r="AB2490"/>
  <c r="AC2490"/>
  <c r="Z2490"/>
  <c r="AA2490"/>
  <c r="Y2490"/>
  <c r="X2490"/>
  <c r="S2490"/>
  <c r="M2490"/>
  <c r="T2490"/>
  <c r="O2490"/>
  <c r="U2490"/>
  <c r="V2490"/>
  <c r="AD2490"/>
  <c r="R2489"/>
  <c r="AB2489"/>
  <c r="AC2489"/>
  <c r="Z2489"/>
  <c r="AA2489"/>
  <c r="Y2489"/>
  <c r="X2489"/>
  <c r="S2489"/>
  <c r="M2489"/>
  <c r="T2489"/>
  <c r="O2489"/>
  <c r="U2489"/>
  <c r="V2489"/>
  <c r="AD2489"/>
  <c r="R2488"/>
  <c r="AB2488"/>
  <c r="AC2488"/>
  <c r="Z2488"/>
  <c r="AA2488"/>
  <c r="Y2488"/>
  <c r="X2488"/>
  <c r="S2488"/>
  <c r="M2488"/>
  <c r="T2488"/>
  <c r="O2488"/>
  <c r="U2488"/>
  <c r="V2488"/>
  <c r="AD2488"/>
  <c r="R2487"/>
  <c r="AB2487"/>
  <c r="AC2487"/>
  <c r="Z2487"/>
  <c r="AA2487"/>
  <c r="Y2487"/>
  <c r="X2487"/>
  <c r="S2487"/>
  <c r="M2487"/>
  <c r="T2487"/>
  <c r="O2487"/>
  <c r="U2487"/>
  <c r="V2487"/>
  <c r="AD2487"/>
  <c r="R2486"/>
  <c r="AB2486"/>
  <c r="AC2486"/>
  <c r="Z2486"/>
  <c r="AA2486"/>
  <c r="Y2486"/>
  <c r="X2486"/>
  <c r="S2486"/>
  <c r="M2486"/>
  <c r="T2486"/>
  <c r="O2486"/>
  <c r="U2486"/>
  <c r="V2486"/>
  <c r="AD2486"/>
  <c r="R2485"/>
  <c r="AB2485"/>
  <c r="AC2485"/>
  <c r="Z2485"/>
  <c r="AA2485"/>
  <c r="Y2485"/>
  <c r="X2485"/>
  <c r="S2485"/>
  <c r="M2485"/>
  <c r="T2485"/>
  <c r="O2485"/>
  <c r="U2485"/>
  <c r="V2485"/>
  <c r="AD2485"/>
  <c r="R2484"/>
  <c r="AB2484"/>
  <c r="AC2484"/>
  <c r="Z2484"/>
  <c r="AA2484"/>
  <c r="Y2484"/>
  <c r="X2484"/>
  <c r="S2484"/>
  <c r="M2484"/>
  <c r="T2484"/>
  <c r="O2484"/>
  <c r="U2484"/>
  <c r="V2484"/>
  <c r="AD2484"/>
  <c r="R2483"/>
  <c r="AB2483"/>
  <c r="AC2483"/>
  <c r="Z2483"/>
  <c r="AA2483"/>
  <c r="Y2483"/>
  <c r="X2483"/>
  <c r="S2483"/>
  <c r="M2483"/>
  <c r="T2483"/>
  <c r="O2483"/>
  <c r="U2483"/>
  <c r="V2483"/>
  <c r="AD2483"/>
  <c r="R2482"/>
  <c r="AB2482"/>
  <c r="AC2482"/>
  <c r="Z2482"/>
  <c r="AA2482"/>
  <c r="Y2482"/>
  <c r="X2482"/>
  <c r="S2482"/>
  <c r="M2482"/>
  <c r="T2482"/>
  <c r="O2482"/>
  <c r="U2482"/>
  <c r="V2482"/>
  <c r="AD2482"/>
  <c r="R2481"/>
  <c r="AB2481"/>
  <c r="AC2481"/>
  <c r="Z2481"/>
  <c r="AA2481"/>
  <c r="Y2481"/>
  <c r="X2481"/>
  <c r="S2481"/>
  <c r="M2481"/>
  <c r="T2481"/>
  <c r="O2481"/>
  <c r="U2481"/>
  <c r="V2481"/>
  <c r="AD2481"/>
  <c r="R2480"/>
  <c r="AB2480"/>
  <c r="AC2480"/>
  <c r="Z2480"/>
  <c r="AA2480"/>
  <c r="Y2480"/>
  <c r="X2480"/>
  <c r="S2480"/>
  <c r="M2480"/>
  <c r="T2480"/>
  <c r="O2480"/>
  <c r="U2480"/>
  <c r="V2480"/>
  <c r="AD2480"/>
  <c r="R2479"/>
  <c r="AB2479"/>
  <c r="AC2479"/>
  <c r="Z2479"/>
  <c r="AA2479"/>
  <c r="Y2479"/>
  <c r="X2479"/>
  <c r="S2479"/>
  <c r="M2479"/>
  <c r="T2479"/>
  <c r="O2479"/>
  <c r="U2479"/>
  <c r="V2479"/>
  <c r="AD2479"/>
  <c r="R2478"/>
  <c r="AB2478"/>
  <c r="AC2478"/>
  <c r="Z2478"/>
  <c r="AA2478"/>
  <c r="Y2478"/>
  <c r="X2478"/>
  <c r="S2478"/>
  <c r="M2478"/>
  <c r="T2478"/>
  <c r="O2478"/>
  <c r="U2478"/>
  <c r="V2478"/>
  <c r="AD2478"/>
  <c r="R2477"/>
  <c r="AB2477"/>
  <c r="AC2477"/>
  <c r="Z2477"/>
  <c r="AA2477"/>
  <c r="Y2477"/>
  <c r="X2477"/>
  <c r="S2477"/>
  <c r="M2477"/>
  <c r="T2477"/>
  <c r="O2477"/>
  <c r="U2477"/>
  <c r="V2477"/>
  <c r="AD2477"/>
  <c r="R2476"/>
  <c r="AB2476"/>
  <c r="AC2476"/>
  <c r="Z2476"/>
  <c r="AA2476"/>
  <c r="Y2476"/>
  <c r="X2476"/>
  <c r="S2476"/>
  <c r="M2476"/>
  <c r="T2476"/>
  <c r="O2476"/>
  <c r="U2476"/>
  <c r="V2476"/>
  <c r="AD2476"/>
  <c r="R2475"/>
  <c r="AB2475"/>
  <c r="AC2475"/>
  <c r="Z2475"/>
  <c r="AA2475"/>
  <c r="Y2475"/>
  <c r="X2475"/>
  <c r="S2475"/>
  <c r="M2475"/>
  <c r="T2475"/>
  <c r="O2475"/>
  <c r="U2475"/>
  <c r="V2475"/>
  <c r="AD2475"/>
  <c r="R2474"/>
  <c r="AB2474"/>
  <c r="AC2474"/>
  <c r="Z2474"/>
  <c r="AA2474"/>
  <c r="Y2474"/>
  <c r="X2474"/>
  <c r="S2474"/>
  <c r="M2474"/>
  <c r="T2474"/>
  <c r="O2474"/>
  <c r="U2474"/>
  <c r="V2474"/>
  <c r="AD2474"/>
  <c r="R2473"/>
  <c r="AB2473"/>
  <c r="AC2473"/>
  <c r="Z2473"/>
  <c r="AA2473"/>
  <c r="Y2473"/>
  <c r="X2473"/>
  <c r="S2473"/>
  <c r="M2473"/>
  <c r="T2473"/>
  <c r="O2473"/>
  <c r="U2473"/>
  <c r="V2473"/>
  <c r="AD2473"/>
  <c r="R2472"/>
  <c r="AB2472"/>
  <c r="AC2472"/>
  <c r="Z2472"/>
  <c r="AA2472"/>
  <c r="Y2472"/>
  <c r="X2472"/>
  <c r="S2472"/>
  <c r="M2472"/>
  <c r="T2472"/>
  <c r="O2472"/>
  <c r="U2472"/>
  <c r="V2472"/>
  <c r="AD2472"/>
  <c r="R2471"/>
  <c r="AB2471"/>
  <c r="AC2471"/>
  <c r="Z2471"/>
  <c r="AA2471"/>
  <c r="Y2471"/>
  <c r="X2471"/>
  <c r="S2471"/>
  <c r="M2471"/>
  <c r="T2471"/>
  <c r="O2471"/>
  <c r="U2471"/>
  <c r="V2471"/>
  <c r="AD2471"/>
  <c r="R2470"/>
  <c r="AB2470"/>
  <c r="AC2470"/>
  <c r="Z2470"/>
  <c r="AA2470"/>
  <c r="Y2470"/>
  <c r="X2470"/>
  <c r="S2470"/>
  <c r="M2470"/>
  <c r="T2470"/>
  <c r="O2470"/>
  <c r="U2470"/>
  <c r="V2470"/>
  <c r="AD2470"/>
  <c r="R2469"/>
  <c r="AB2469"/>
  <c r="AC2469"/>
  <c r="Z2469"/>
  <c r="AA2469"/>
  <c r="Y2469"/>
  <c r="X2469"/>
  <c r="S2469"/>
  <c r="M2469"/>
  <c r="T2469"/>
  <c r="O2469"/>
  <c r="U2469"/>
  <c r="V2469"/>
  <c r="AD2469"/>
  <c r="R2468"/>
  <c r="AB2468"/>
  <c r="AC2468"/>
  <c r="Z2468"/>
  <c r="AA2468"/>
  <c r="Y2468"/>
  <c r="X2468"/>
  <c r="S2468"/>
  <c r="M2468"/>
  <c r="T2468"/>
  <c r="O2468"/>
  <c r="U2468"/>
  <c r="V2468"/>
  <c r="AD2468"/>
  <c r="R2467"/>
  <c r="AB2467"/>
  <c r="AC2467"/>
  <c r="Z2467"/>
  <c r="AA2467"/>
  <c r="Y2467"/>
  <c r="X2467"/>
  <c r="S2467"/>
  <c r="M2467"/>
  <c r="T2467"/>
  <c r="O2467"/>
  <c r="U2467"/>
  <c r="V2467"/>
  <c r="AD2467"/>
  <c r="R2466"/>
  <c r="AB2466"/>
  <c r="AC2466"/>
  <c r="Z2466"/>
  <c r="AA2466"/>
  <c r="Y2466"/>
  <c r="X2466"/>
  <c r="S2466"/>
  <c r="M2466"/>
  <c r="T2466"/>
  <c r="O2466"/>
  <c r="U2466"/>
  <c r="V2466"/>
  <c r="AD2466"/>
  <c r="R2465"/>
  <c r="AB2465"/>
  <c r="AC2465"/>
  <c r="Z2465"/>
  <c r="AA2465"/>
  <c r="Y2465"/>
  <c r="X2465"/>
  <c r="S2465"/>
  <c r="M2465"/>
  <c r="T2465"/>
  <c r="O2465"/>
  <c r="U2465"/>
  <c r="V2465"/>
  <c r="AD2465"/>
  <c r="R2464"/>
  <c r="AB2464"/>
  <c r="AC2464"/>
  <c r="Z2464"/>
  <c r="AA2464"/>
  <c r="Y2464"/>
  <c r="X2464"/>
  <c r="S2464"/>
  <c r="M2464"/>
  <c r="T2464"/>
  <c r="O2464"/>
  <c r="U2464"/>
  <c r="V2464"/>
  <c r="AD2464"/>
  <c r="R2463"/>
  <c r="AB2463"/>
  <c r="AC2463"/>
  <c r="Z2463"/>
  <c r="AA2463"/>
  <c r="Y2463"/>
  <c r="X2463"/>
  <c r="S2463"/>
  <c r="M2463"/>
  <c r="T2463"/>
  <c r="O2463"/>
  <c r="U2463"/>
  <c r="V2463"/>
  <c r="AD2463"/>
  <c r="R2462"/>
  <c r="AB2462"/>
  <c r="AC2462"/>
  <c r="Z2462"/>
  <c r="AA2462"/>
  <c r="Y2462"/>
  <c r="X2462"/>
  <c r="S2462"/>
  <c r="M2462"/>
  <c r="T2462"/>
  <c r="O2462"/>
  <c r="U2462"/>
  <c r="V2462"/>
  <c r="AD2462"/>
  <c r="R2461"/>
  <c r="AB2461"/>
  <c r="AC2461"/>
  <c r="Z2461"/>
  <c r="AA2461"/>
  <c r="Y2461"/>
  <c r="X2461"/>
  <c r="S2461"/>
  <c r="M2461"/>
  <c r="T2461"/>
  <c r="O2461"/>
  <c r="U2461"/>
  <c r="V2461"/>
  <c r="AD2461"/>
  <c r="R2460"/>
  <c r="AB2460"/>
  <c r="AC2460"/>
  <c r="Z2460"/>
  <c r="AA2460"/>
  <c r="Y2460"/>
  <c r="X2460"/>
  <c r="S2460"/>
  <c r="M2460"/>
  <c r="T2460"/>
  <c r="O2460"/>
  <c r="U2460"/>
  <c r="V2460"/>
  <c r="AD2460"/>
  <c r="R2459"/>
  <c r="AB2459"/>
  <c r="AC2459"/>
  <c r="Z2459"/>
  <c r="AA2459"/>
  <c r="Y2459"/>
  <c r="X2459"/>
  <c r="S2459"/>
  <c r="M2459"/>
  <c r="T2459"/>
  <c r="O2459"/>
  <c r="U2459"/>
  <c r="V2459"/>
  <c r="AD2459"/>
  <c r="R2458"/>
  <c r="AB2458"/>
  <c r="AC2458"/>
  <c r="Z2458"/>
  <c r="AA2458"/>
  <c r="Y2458"/>
  <c r="X2458"/>
  <c r="S2458"/>
  <c r="M2458"/>
  <c r="T2458"/>
  <c r="O2458"/>
  <c r="U2458"/>
  <c r="V2458"/>
  <c r="AD2458"/>
  <c r="R2457"/>
  <c r="AB2457"/>
  <c r="AC2457"/>
  <c r="Z2457"/>
  <c r="AA2457"/>
  <c r="Y2457"/>
  <c r="X2457"/>
  <c r="S2457"/>
  <c r="M2457"/>
  <c r="T2457"/>
  <c r="O2457"/>
  <c r="U2457"/>
  <c r="V2457"/>
  <c r="AD2457"/>
  <c r="R2456"/>
  <c r="AB2456"/>
  <c r="AC2456"/>
  <c r="Z2456"/>
  <c r="AA2456"/>
  <c r="Y2456"/>
  <c r="X2456"/>
  <c r="S2456"/>
  <c r="M2456"/>
  <c r="T2456"/>
  <c r="O2456"/>
  <c r="U2456"/>
  <c r="V2456"/>
  <c r="AD2456"/>
  <c r="R2455"/>
  <c r="AB2455"/>
  <c r="AC2455"/>
  <c r="Z2455"/>
  <c r="AA2455"/>
  <c r="Y2455"/>
  <c r="X2455"/>
  <c r="S2455"/>
  <c r="M2455"/>
  <c r="T2455"/>
  <c r="O2455"/>
  <c r="U2455"/>
  <c r="V2455"/>
  <c r="AD2455"/>
  <c r="R2454"/>
  <c r="AB2454"/>
  <c r="AC2454"/>
  <c r="Z2454"/>
  <c r="AA2454"/>
  <c r="Y2454"/>
  <c r="X2454"/>
  <c r="S2454"/>
  <c r="M2454"/>
  <c r="T2454"/>
  <c r="O2454"/>
  <c r="U2454"/>
  <c r="V2454"/>
  <c r="AD2454"/>
  <c r="R2453"/>
  <c r="AB2453"/>
  <c r="AC2453"/>
  <c r="Z2453"/>
  <c r="AA2453"/>
  <c r="Y2453"/>
  <c r="X2453"/>
  <c r="S2453"/>
  <c r="M2453"/>
  <c r="T2453"/>
  <c r="O2453"/>
  <c r="U2453"/>
  <c r="V2453"/>
  <c r="AD2453"/>
  <c r="R2452"/>
  <c r="AB2452"/>
  <c r="AC2452"/>
  <c r="Z2452"/>
  <c r="AA2452"/>
  <c r="Y2452"/>
  <c r="X2452"/>
  <c r="S2452"/>
  <c r="M2452"/>
  <c r="T2452"/>
  <c r="O2452"/>
  <c r="U2452"/>
  <c r="V2452"/>
  <c r="AD2452"/>
  <c r="R2451"/>
  <c r="AB2451"/>
  <c r="AC2451"/>
  <c r="Z2451"/>
  <c r="AA2451"/>
  <c r="Y2451"/>
  <c r="X2451"/>
  <c r="S2451"/>
  <c r="M2451"/>
  <c r="T2451"/>
  <c r="O2451"/>
  <c r="U2451"/>
  <c r="V2451"/>
  <c r="AD2451"/>
  <c r="R2450"/>
  <c r="AB2450"/>
  <c r="AC2450"/>
  <c r="Z2450"/>
  <c r="AA2450"/>
  <c r="Y2450"/>
  <c r="X2450"/>
  <c r="S2450"/>
  <c r="M2450"/>
  <c r="T2450"/>
  <c r="O2450"/>
  <c r="U2450"/>
  <c r="V2450"/>
  <c r="AD2450"/>
  <c r="R2449"/>
  <c r="AB2449"/>
  <c r="AC2449"/>
  <c r="Z2449"/>
  <c r="AA2449"/>
  <c r="Y2449"/>
  <c r="X2449"/>
  <c r="S2449"/>
  <c r="M2449"/>
  <c r="T2449"/>
  <c r="O2449"/>
  <c r="U2449"/>
  <c r="V2449"/>
  <c r="AD2449"/>
  <c r="R2448"/>
  <c r="AB2448"/>
  <c r="AC2448"/>
  <c r="Z2448"/>
  <c r="AA2448"/>
  <c r="Y2448"/>
  <c r="X2448"/>
  <c r="S2448"/>
  <c r="M2448"/>
  <c r="T2448"/>
  <c r="O2448"/>
  <c r="U2448"/>
  <c r="V2448"/>
  <c r="AD2448"/>
  <c r="R2447"/>
  <c r="AB2447"/>
  <c r="AC2447"/>
  <c r="Z2447"/>
  <c r="AA2447"/>
  <c r="Y2447"/>
  <c r="X2447"/>
  <c r="S2447"/>
  <c r="M2447"/>
  <c r="T2447"/>
  <c r="O2447"/>
  <c r="U2447"/>
  <c r="V2447"/>
  <c r="AD2447"/>
  <c r="R2446"/>
  <c r="AB2446"/>
  <c r="AC2446"/>
  <c r="Z2446"/>
  <c r="AA2446"/>
  <c r="Y2446"/>
  <c r="X2446"/>
  <c r="S2446"/>
  <c r="M2446"/>
  <c r="T2446"/>
  <c r="O2446"/>
  <c r="U2446"/>
  <c r="V2446"/>
  <c r="AD2446"/>
  <c r="R2445"/>
  <c r="AB2445"/>
  <c r="AC2445"/>
  <c r="Z2445"/>
  <c r="AA2445"/>
  <c r="Y2445"/>
  <c r="X2445"/>
  <c r="S2445"/>
  <c r="M2445"/>
  <c r="T2445"/>
  <c r="O2445"/>
  <c r="U2445"/>
  <c r="V2445"/>
  <c r="AD2445"/>
  <c r="R2444"/>
  <c r="AB2444"/>
  <c r="AC2444"/>
  <c r="Z2444"/>
  <c r="AA2444"/>
  <c r="Y2444"/>
  <c r="X2444"/>
  <c r="S2444"/>
  <c r="M2444"/>
  <c r="T2444"/>
  <c r="O2444"/>
  <c r="U2444"/>
  <c r="V2444"/>
  <c r="AD2444"/>
  <c r="R2443"/>
  <c r="AB2443"/>
  <c r="AC2443"/>
  <c r="Z2443"/>
  <c r="AA2443"/>
  <c r="Y2443"/>
  <c r="X2443"/>
  <c r="S2443"/>
  <c r="M2443"/>
  <c r="T2443"/>
  <c r="O2443"/>
  <c r="U2443"/>
  <c r="V2443"/>
  <c r="AD2443"/>
  <c r="R2442"/>
  <c r="AB2442"/>
  <c r="AC2442"/>
  <c r="Z2442"/>
  <c r="AA2442"/>
  <c r="Y2442"/>
  <c r="X2442"/>
  <c r="S2442"/>
  <c r="M2442"/>
  <c r="T2442"/>
  <c r="O2442"/>
  <c r="U2442"/>
  <c r="V2442"/>
  <c r="AD2442"/>
  <c r="R2441"/>
  <c r="AB2441"/>
  <c r="AC2441"/>
  <c r="Z2441"/>
  <c r="AA2441"/>
  <c r="Y2441"/>
  <c r="X2441"/>
  <c r="S2441"/>
  <c r="M2441"/>
  <c r="T2441"/>
  <c r="O2441"/>
  <c r="U2441"/>
  <c r="V2441"/>
  <c r="AD2441"/>
  <c r="R2440"/>
  <c r="AB2440"/>
  <c r="AC2440"/>
  <c r="Z2440"/>
  <c r="AA2440"/>
  <c r="Y2440"/>
  <c r="X2440"/>
  <c r="S2440"/>
  <c r="M2440"/>
  <c r="T2440"/>
  <c r="O2440"/>
  <c r="U2440"/>
  <c r="V2440"/>
  <c r="AD2440"/>
  <c r="R2439"/>
  <c r="AB2439"/>
  <c r="AC2439"/>
  <c r="Z2439"/>
  <c r="AA2439"/>
  <c r="Y2439"/>
  <c r="X2439"/>
  <c r="S2439"/>
  <c r="M2439"/>
  <c r="T2439"/>
  <c r="O2439"/>
  <c r="U2439"/>
  <c r="V2439"/>
  <c r="AD2439"/>
  <c r="R2438"/>
  <c r="AB2438"/>
  <c r="AC2438"/>
  <c r="Z2438"/>
  <c r="AA2438"/>
  <c r="Y2438"/>
  <c r="X2438"/>
  <c r="S2438"/>
  <c r="M2438"/>
  <c r="T2438"/>
  <c r="O2438"/>
  <c r="U2438"/>
  <c r="V2438"/>
  <c r="AD2438"/>
  <c r="R2437"/>
  <c r="AB2437"/>
  <c r="AC2437"/>
  <c r="Z2437"/>
  <c r="AA2437"/>
  <c r="Y2437"/>
  <c r="X2437"/>
  <c r="S2437"/>
  <c r="M2437"/>
  <c r="T2437"/>
  <c r="O2437"/>
  <c r="U2437"/>
  <c r="V2437"/>
  <c r="AD2437"/>
  <c r="R2436"/>
  <c r="AB2436"/>
  <c r="AC2436"/>
  <c r="Z2436"/>
  <c r="AA2436"/>
  <c r="Y2436"/>
  <c r="X2436"/>
  <c r="S2436"/>
  <c r="M2436"/>
  <c r="T2436"/>
  <c r="O2436"/>
  <c r="U2436"/>
  <c r="V2436"/>
  <c r="AD2436"/>
  <c r="R2435"/>
  <c r="AB2435"/>
  <c r="AC2435"/>
  <c r="Z2435"/>
  <c r="AA2435"/>
  <c r="Y2435"/>
  <c r="X2435"/>
  <c r="S2435"/>
  <c r="M2435"/>
  <c r="T2435"/>
  <c r="O2435"/>
  <c r="U2435"/>
  <c r="V2435"/>
  <c r="AD2435"/>
  <c r="R2434"/>
  <c r="AB2434"/>
  <c r="AC2434"/>
  <c r="Z2434"/>
  <c r="AA2434"/>
  <c r="Y2434"/>
  <c r="X2434"/>
  <c r="S2434"/>
  <c r="M2434"/>
  <c r="T2434"/>
  <c r="O2434"/>
  <c r="U2434"/>
  <c r="V2434"/>
  <c r="AD2434"/>
  <c r="R2433"/>
  <c r="AB2433"/>
  <c r="AC2433"/>
  <c r="Z2433"/>
  <c r="AA2433"/>
  <c r="Y2433"/>
  <c r="X2433"/>
  <c r="S2433"/>
  <c r="M2433"/>
  <c r="T2433"/>
  <c r="O2433"/>
  <c r="U2433"/>
  <c r="V2433"/>
  <c r="AD2433"/>
  <c r="R2432"/>
  <c r="AB2432"/>
  <c r="AC2432"/>
  <c r="Z2432"/>
  <c r="AA2432"/>
  <c r="Y2432"/>
  <c r="X2432"/>
  <c r="S2432"/>
  <c r="M2432"/>
  <c r="T2432"/>
  <c r="O2432"/>
  <c r="U2432"/>
  <c r="V2432"/>
  <c r="AD2432"/>
  <c r="R2431"/>
  <c r="AB2431"/>
  <c r="AC2431"/>
  <c r="Z2431"/>
  <c r="AA2431"/>
  <c r="Y2431"/>
  <c r="X2431"/>
  <c r="S2431"/>
  <c r="M2431"/>
  <c r="T2431"/>
  <c r="O2431"/>
  <c r="U2431"/>
  <c r="V2431"/>
  <c r="AD2431"/>
  <c r="R2430"/>
  <c r="AB2430"/>
  <c r="AC2430"/>
  <c r="Z2430"/>
  <c r="AA2430"/>
  <c r="Y2430"/>
  <c r="X2430"/>
  <c r="S2430"/>
  <c r="M2430"/>
  <c r="T2430"/>
  <c r="O2430"/>
  <c r="U2430"/>
  <c r="V2430"/>
  <c r="AD2430"/>
  <c r="R2429"/>
  <c r="AB2429"/>
  <c r="AC2429"/>
  <c r="Z2429"/>
  <c r="AA2429"/>
  <c r="Y2429"/>
  <c r="X2429"/>
  <c r="S2429"/>
  <c r="M2429"/>
  <c r="T2429"/>
  <c r="O2429"/>
  <c r="U2429"/>
  <c r="V2429"/>
  <c r="AD2429"/>
  <c r="R2428"/>
  <c r="AB2428"/>
  <c r="AC2428"/>
  <c r="Z2428"/>
  <c r="AA2428"/>
  <c r="Y2428"/>
  <c r="X2428"/>
  <c r="S2428"/>
  <c r="M2428"/>
  <c r="T2428"/>
  <c r="O2428"/>
  <c r="U2428"/>
  <c r="V2428"/>
  <c r="AD2428"/>
  <c r="R2427"/>
  <c r="AB2427"/>
  <c r="AC2427"/>
  <c r="Z2427"/>
  <c r="AA2427"/>
  <c r="Y2427"/>
  <c r="X2427"/>
  <c r="S2427"/>
  <c r="M2427"/>
  <c r="T2427"/>
  <c r="O2427"/>
  <c r="U2427"/>
  <c r="V2427"/>
  <c r="AD2427"/>
  <c r="R2426"/>
  <c r="AB2426"/>
  <c r="AC2426"/>
  <c r="Z2426"/>
  <c r="AA2426"/>
  <c r="Y2426"/>
  <c r="X2426"/>
  <c r="S2426"/>
  <c r="M2426"/>
  <c r="T2426"/>
  <c r="O2426"/>
  <c r="U2426"/>
  <c r="V2426"/>
  <c r="AD2426"/>
  <c r="R2425"/>
  <c r="AB2425"/>
  <c r="AC2425"/>
  <c r="Z2425"/>
  <c r="AA2425"/>
  <c r="Y2425"/>
  <c r="X2425"/>
  <c r="S2425"/>
  <c r="M2425"/>
  <c r="T2425"/>
  <c r="O2425"/>
  <c r="U2425"/>
  <c r="V2425"/>
  <c r="AD2425"/>
  <c r="R2424"/>
  <c r="AB2424"/>
  <c r="AC2424"/>
  <c r="Z2424"/>
  <c r="AA2424"/>
  <c r="Y2424"/>
  <c r="X2424"/>
  <c r="S2424"/>
  <c r="M2424"/>
  <c r="T2424"/>
  <c r="O2424"/>
  <c r="U2424"/>
  <c r="V2424"/>
  <c r="AD2424"/>
  <c r="R2423"/>
  <c r="AB2423"/>
  <c r="AC2423"/>
  <c r="Z2423"/>
  <c r="AA2423"/>
  <c r="Y2423"/>
  <c r="X2423"/>
  <c r="S2423"/>
  <c r="M2423"/>
  <c r="T2423"/>
  <c r="O2423"/>
  <c r="U2423"/>
  <c r="V2423"/>
  <c r="AD2423"/>
  <c r="R2422"/>
  <c r="AB2422"/>
  <c r="AC2422"/>
  <c r="Z2422"/>
  <c r="AA2422"/>
  <c r="Y2422"/>
  <c r="X2422"/>
  <c r="S2422"/>
  <c r="M2422"/>
  <c r="T2422"/>
  <c r="O2422"/>
  <c r="U2422"/>
  <c r="V2422"/>
  <c r="AD2422"/>
  <c r="R2421"/>
  <c r="AB2421"/>
  <c r="AC2421"/>
  <c r="Z2421"/>
  <c r="AA2421"/>
  <c r="Y2421"/>
  <c r="X2421"/>
  <c r="S2421"/>
  <c r="M2421"/>
  <c r="T2421"/>
  <c r="O2421"/>
  <c r="U2421"/>
  <c r="V2421"/>
  <c r="AD2421"/>
  <c r="R2420"/>
  <c r="AB2420"/>
  <c r="AC2420"/>
  <c r="Z2420"/>
  <c r="AA2420"/>
  <c r="Y2420"/>
  <c r="X2420"/>
  <c r="S2420"/>
  <c r="M2420"/>
  <c r="T2420"/>
  <c r="O2420"/>
  <c r="U2420"/>
  <c r="V2420"/>
  <c r="AD2420"/>
  <c r="R2419"/>
  <c r="AB2419"/>
  <c r="AC2419"/>
  <c r="Z2419"/>
  <c r="AA2419"/>
  <c r="Y2419"/>
  <c r="X2419"/>
  <c r="S2419"/>
  <c r="M2419"/>
  <c r="T2419"/>
  <c r="O2419"/>
  <c r="U2419"/>
  <c r="V2419"/>
  <c r="AD2419"/>
  <c r="R2418"/>
  <c r="AB2418"/>
  <c r="AC2418"/>
  <c r="Z2418"/>
  <c r="AA2418"/>
  <c r="Y2418"/>
  <c r="X2418"/>
  <c r="S2418"/>
  <c r="M2418"/>
  <c r="T2418"/>
  <c r="O2418"/>
  <c r="U2418"/>
  <c r="V2418"/>
  <c r="AD2418"/>
  <c r="R2417"/>
  <c r="AB2417"/>
  <c r="AC2417"/>
  <c r="Z2417"/>
  <c r="AA2417"/>
  <c r="Y2417"/>
  <c r="X2417"/>
  <c r="S2417"/>
  <c r="M2417"/>
  <c r="T2417"/>
  <c r="O2417"/>
  <c r="U2417"/>
  <c r="V2417"/>
  <c r="AD2417"/>
  <c r="R2416"/>
  <c r="AB2416"/>
  <c r="AC2416"/>
  <c r="Z2416"/>
  <c r="AA2416"/>
  <c r="Y2416"/>
  <c r="X2416"/>
  <c r="S2416"/>
  <c r="M2416"/>
  <c r="T2416"/>
  <c r="O2416"/>
  <c r="U2416"/>
  <c r="V2416"/>
  <c r="AD2416"/>
  <c r="R2415"/>
  <c r="AB2415"/>
  <c r="AC2415"/>
  <c r="Z2415"/>
  <c r="AA2415"/>
  <c r="Y2415"/>
  <c r="X2415"/>
  <c r="S2415"/>
  <c r="M2415"/>
  <c r="T2415"/>
  <c r="O2415"/>
  <c r="U2415"/>
  <c r="V2415"/>
  <c r="AD2415"/>
  <c r="R2414"/>
  <c r="AB2414"/>
  <c r="AC2414"/>
  <c r="Z2414"/>
  <c r="AA2414"/>
  <c r="Y2414"/>
  <c r="X2414"/>
  <c r="S2414"/>
  <c r="M2414"/>
  <c r="T2414"/>
  <c r="O2414"/>
  <c r="U2414"/>
  <c r="V2414"/>
  <c r="AD2414"/>
  <c r="R2413"/>
  <c r="AB2413"/>
  <c r="AC2413"/>
  <c r="Z2413"/>
  <c r="AA2413"/>
  <c r="Y2413"/>
  <c r="X2413"/>
  <c r="S2413"/>
  <c r="M2413"/>
  <c r="T2413"/>
  <c r="O2413"/>
  <c r="U2413"/>
  <c r="V2413"/>
  <c r="AD2413"/>
  <c r="R2412"/>
  <c r="AB2412"/>
  <c r="AC2412"/>
  <c r="Z2412"/>
  <c r="AA2412"/>
  <c r="Y2412"/>
  <c r="X2412"/>
  <c r="S2412"/>
  <c r="M2412"/>
  <c r="T2412"/>
  <c r="O2412"/>
  <c r="U2412"/>
  <c r="V2412"/>
  <c r="AD2412"/>
  <c r="R2411"/>
  <c r="AB2411"/>
  <c r="AC2411"/>
  <c r="Z2411"/>
  <c r="AA2411"/>
  <c r="Y2411"/>
  <c r="X2411"/>
  <c r="S2411"/>
  <c r="M2411"/>
  <c r="T2411"/>
  <c r="O2411"/>
  <c r="U2411"/>
  <c r="V2411"/>
  <c r="AD2411"/>
  <c r="R2410"/>
  <c r="AB2410"/>
  <c r="AC2410"/>
  <c r="Z2410"/>
  <c r="AA2410"/>
  <c r="Y2410"/>
  <c r="X2410"/>
  <c r="S2410"/>
  <c r="M2410"/>
  <c r="T2410"/>
  <c r="O2410"/>
  <c r="U2410"/>
  <c r="V2410"/>
  <c r="AD2410"/>
  <c r="R2409"/>
  <c r="AB2409"/>
  <c r="AC2409"/>
  <c r="Z2409"/>
  <c r="AA2409"/>
  <c r="Y2409"/>
  <c r="X2409"/>
  <c r="S2409"/>
  <c r="M2409"/>
  <c r="T2409"/>
  <c r="O2409"/>
  <c r="U2409"/>
  <c r="V2409"/>
  <c r="AD2409"/>
  <c r="R2408"/>
  <c r="AB2408"/>
  <c r="AC2408"/>
  <c r="Z2408"/>
  <c r="AA2408"/>
  <c r="Y2408"/>
  <c r="X2408"/>
  <c r="S2408"/>
  <c r="M2408"/>
  <c r="T2408"/>
  <c r="O2408"/>
  <c r="U2408"/>
  <c r="V2408"/>
  <c r="AD2408"/>
  <c r="R2407"/>
  <c r="AB2407"/>
  <c r="AC2407"/>
  <c r="Z2407"/>
  <c r="AA2407"/>
  <c r="Y2407"/>
  <c r="X2407"/>
  <c r="S2407"/>
  <c r="M2407"/>
  <c r="T2407"/>
  <c r="O2407"/>
  <c r="U2407"/>
  <c r="V2407"/>
  <c r="AD2407"/>
  <c r="R2406"/>
  <c r="AB2406"/>
  <c r="AC2406"/>
  <c r="Z2406"/>
  <c r="AA2406"/>
  <c r="Y2406"/>
  <c r="X2406"/>
  <c r="S2406"/>
  <c r="M2406"/>
  <c r="T2406"/>
  <c r="O2406"/>
  <c r="U2406"/>
  <c r="V2406"/>
  <c r="AD2406"/>
  <c r="R2405"/>
  <c r="AB2405"/>
  <c r="AC2405"/>
  <c r="Z2405"/>
  <c r="AA2405"/>
  <c r="Y2405"/>
  <c r="X2405"/>
  <c r="S2405"/>
  <c r="M2405"/>
  <c r="T2405"/>
  <c r="O2405"/>
  <c r="U2405"/>
  <c r="V2405"/>
  <c r="AD2405"/>
  <c r="R2404"/>
  <c r="AB2404"/>
  <c r="AC2404"/>
  <c r="Z2404"/>
  <c r="AA2404"/>
  <c r="Y2404"/>
  <c r="X2404"/>
  <c r="S2404"/>
  <c r="M2404"/>
  <c r="T2404"/>
  <c r="O2404"/>
  <c r="U2404"/>
  <c r="V2404"/>
  <c r="AD2404"/>
  <c r="R2403"/>
  <c r="AB2403"/>
  <c r="AC2403"/>
  <c r="Z2403"/>
  <c r="AA2403"/>
  <c r="Y2403"/>
  <c r="X2403"/>
  <c r="S2403"/>
  <c r="M2403"/>
  <c r="T2403"/>
  <c r="O2403"/>
  <c r="U2403"/>
  <c r="V2403"/>
  <c r="AD2403"/>
  <c r="R2402"/>
  <c r="AB2402"/>
  <c r="AC2402"/>
  <c r="Z2402"/>
  <c r="AA2402"/>
  <c r="Y2402"/>
  <c r="X2402"/>
  <c r="S2402"/>
  <c r="M2402"/>
  <c r="T2402"/>
  <c r="O2402"/>
  <c r="U2402"/>
  <c r="V2402"/>
  <c r="AD2402"/>
  <c r="R2401"/>
  <c r="AB2401"/>
  <c r="AC2401"/>
  <c r="Z2401"/>
  <c r="AA2401"/>
  <c r="Y2401"/>
  <c r="X2401"/>
  <c r="S2401"/>
  <c r="M2401"/>
  <c r="T2401"/>
  <c r="O2401"/>
  <c r="U2401"/>
  <c r="V2401"/>
  <c r="AD2401"/>
  <c r="R2400"/>
  <c r="AB2400"/>
  <c r="AC2400"/>
  <c r="Z2400"/>
  <c r="AA2400"/>
  <c r="Y2400"/>
  <c r="X2400"/>
  <c r="S2400"/>
  <c r="M2400"/>
  <c r="T2400"/>
  <c r="O2400"/>
  <c r="U2400"/>
  <c r="V2400"/>
  <c r="AD2400"/>
  <c r="R2399"/>
  <c r="AB2399"/>
  <c r="AC2399"/>
  <c r="Z2399"/>
  <c r="AA2399"/>
  <c r="Y2399"/>
  <c r="X2399"/>
  <c r="S2399"/>
  <c r="M2399"/>
  <c r="T2399"/>
  <c r="O2399"/>
  <c r="U2399"/>
  <c r="V2399"/>
  <c r="AD2399"/>
  <c r="R2398"/>
  <c r="AB2398"/>
  <c r="AC2398"/>
  <c r="Z2398"/>
  <c r="AA2398"/>
  <c r="Y2398"/>
  <c r="X2398"/>
  <c r="S2398"/>
  <c r="M2398"/>
  <c r="T2398"/>
  <c r="O2398"/>
  <c r="U2398"/>
  <c r="V2398"/>
  <c r="AD2398"/>
  <c r="R2397"/>
  <c r="AB2397"/>
  <c r="AC2397"/>
  <c r="Z2397"/>
  <c r="AA2397"/>
  <c r="Y2397"/>
  <c r="X2397"/>
  <c r="S2397"/>
  <c r="M2397"/>
  <c r="T2397"/>
  <c r="O2397"/>
  <c r="U2397"/>
  <c r="V2397"/>
  <c r="AD2397"/>
  <c r="R2396"/>
  <c r="AB2396"/>
  <c r="AC2396"/>
  <c r="Z2396"/>
  <c r="AA2396"/>
  <c r="Y2396"/>
  <c r="X2396"/>
  <c r="S2396"/>
  <c r="M2396"/>
  <c r="T2396"/>
  <c r="O2396"/>
  <c r="U2396"/>
  <c r="V2396"/>
  <c r="AD2396"/>
  <c r="R2395"/>
  <c r="AB2395"/>
  <c r="AC2395"/>
  <c r="Z2395"/>
  <c r="AA2395"/>
  <c r="Y2395"/>
  <c r="X2395"/>
  <c r="S2395"/>
  <c r="M2395"/>
  <c r="T2395"/>
  <c r="O2395"/>
  <c r="U2395"/>
  <c r="V2395"/>
  <c r="AD2395"/>
  <c r="R2394"/>
  <c r="AB2394"/>
  <c r="AC2394"/>
  <c r="Z2394"/>
  <c r="AA2394"/>
  <c r="Y2394"/>
  <c r="X2394"/>
  <c r="S2394"/>
  <c r="M2394"/>
  <c r="T2394"/>
  <c r="O2394"/>
  <c r="U2394"/>
  <c r="V2394"/>
  <c r="AD2394"/>
  <c r="R2393"/>
  <c r="AB2393"/>
  <c r="AC2393"/>
  <c r="Z2393"/>
  <c r="AA2393"/>
  <c r="Y2393"/>
  <c r="X2393"/>
  <c r="S2393"/>
  <c r="M2393"/>
  <c r="T2393"/>
  <c r="O2393"/>
  <c r="U2393"/>
  <c r="V2393"/>
  <c r="AD2393"/>
  <c r="R2392"/>
  <c r="AB2392"/>
  <c r="AC2392"/>
  <c r="Z2392"/>
  <c r="AA2392"/>
  <c r="Y2392"/>
  <c r="X2392"/>
  <c r="S2392"/>
  <c r="M2392"/>
  <c r="T2392"/>
  <c r="O2392"/>
  <c r="U2392"/>
  <c r="V2392"/>
  <c r="AD2392"/>
  <c r="R2391"/>
  <c r="AB2391"/>
  <c r="AC2391"/>
  <c r="Z2391"/>
  <c r="AA2391"/>
  <c r="Y2391"/>
  <c r="X2391"/>
  <c r="S2391"/>
  <c r="M2391"/>
  <c r="T2391"/>
  <c r="O2391"/>
  <c r="U2391"/>
  <c r="V2391"/>
  <c r="AD2391"/>
  <c r="R2390"/>
  <c r="AB2390"/>
  <c r="AC2390"/>
  <c r="Z2390"/>
  <c r="AA2390"/>
  <c r="Y2390"/>
  <c r="X2390"/>
  <c r="S2390"/>
  <c r="M2390"/>
  <c r="T2390"/>
  <c r="O2390"/>
  <c r="U2390"/>
  <c r="V2390"/>
  <c r="AD2390"/>
  <c r="R2389"/>
  <c r="AB2389"/>
  <c r="AC2389"/>
  <c r="Z2389"/>
  <c r="AA2389"/>
  <c r="Y2389"/>
  <c r="X2389"/>
  <c r="S2389"/>
  <c r="M2389"/>
  <c r="T2389"/>
  <c r="O2389"/>
  <c r="U2389"/>
  <c r="V2389"/>
  <c r="AD2389"/>
  <c r="R2388"/>
  <c r="AB2388"/>
  <c r="AC2388"/>
  <c r="Z2388"/>
  <c r="AA2388"/>
  <c r="Y2388"/>
  <c r="X2388"/>
  <c r="S2388"/>
  <c r="M2388"/>
  <c r="T2388"/>
  <c r="O2388"/>
  <c r="U2388"/>
  <c r="V2388"/>
  <c r="AD2388"/>
  <c r="R2387"/>
  <c r="AB2387"/>
  <c r="AC2387"/>
  <c r="Z2387"/>
  <c r="AA2387"/>
  <c r="Y2387"/>
  <c r="X2387"/>
  <c r="S2387"/>
  <c r="M2387"/>
  <c r="T2387"/>
  <c r="O2387"/>
  <c r="U2387"/>
  <c r="V2387"/>
  <c r="AD2387"/>
  <c r="R2386"/>
  <c r="AB2386"/>
  <c r="AC2386"/>
  <c r="Z2386"/>
  <c r="AA2386"/>
  <c r="Y2386"/>
  <c r="X2386"/>
  <c r="S2386"/>
  <c r="M2386"/>
  <c r="T2386"/>
  <c r="O2386"/>
  <c r="U2386"/>
  <c r="V2386"/>
  <c r="AD2386"/>
  <c r="R2385"/>
  <c r="AB2385"/>
  <c r="AC2385"/>
  <c r="Z2385"/>
  <c r="AA2385"/>
  <c r="Y2385"/>
  <c r="X2385"/>
  <c r="S2385"/>
  <c r="M2385"/>
  <c r="T2385"/>
  <c r="O2385"/>
  <c r="U2385"/>
  <c r="V2385"/>
  <c r="AD2385"/>
  <c r="R2384"/>
  <c r="AB2384"/>
  <c r="AC2384"/>
  <c r="Z2384"/>
  <c r="AA2384"/>
  <c r="Y2384"/>
  <c r="X2384"/>
  <c r="S2384"/>
  <c r="M2384"/>
  <c r="T2384"/>
  <c r="O2384"/>
  <c r="U2384"/>
  <c r="V2384"/>
  <c r="AD2384"/>
  <c r="R2383"/>
  <c r="AB2383"/>
  <c r="AC2383"/>
  <c r="Z2383"/>
  <c r="AA2383"/>
  <c r="Y2383"/>
  <c r="X2383"/>
  <c r="S2383"/>
  <c r="M2383"/>
  <c r="T2383"/>
  <c r="O2383"/>
  <c r="U2383"/>
  <c r="V2383"/>
  <c r="AD2383"/>
  <c r="R2382"/>
  <c r="AB2382"/>
  <c r="AC2382"/>
  <c r="Z2382"/>
  <c r="AA2382"/>
  <c r="Y2382"/>
  <c r="X2382"/>
  <c r="S2382"/>
  <c r="M2382"/>
  <c r="T2382"/>
  <c r="O2382"/>
  <c r="U2382"/>
  <c r="V2382"/>
  <c r="AD2382"/>
  <c r="R2381"/>
  <c r="AB2381"/>
  <c r="AC2381"/>
  <c r="Z2381"/>
  <c r="AA2381"/>
  <c r="Y2381"/>
  <c r="X2381"/>
  <c r="S2381"/>
  <c r="M2381"/>
  <c r="T2381"/>
  <c r="O2381"/>
  <c r="U2381"/>
  <c r="V2381"/>
  <c r="AD2381"/>
  <c r="R2380"/>
  <c r="AB2380"/>
  <c r="AC2380"/>
  <c r="Z2380"/>
  <c r="AA2380"/>
  <c r="Y2380"/>
  <c r="X2380"/>
  <c r="S2380"/>
  <c r="M2380"/>
  <c r="T2380"/>
  <c r="O2380"/>
  <c r="U2380"/>
  <c r="V2380"/>
  <c r="AD2380"/>
  <c r="R2379"/>
  <c r="AB2379"/>
  <c r="AC2379"/>
  <c r="Z2379"/>
  <c r="AA2379"/>
  <c r="Y2379"/>
  <c r="X2379"/>
  <c r="S2379"/>
  <c r="M2379"/>
  <c r="T2379"/>
  <c r="O2379"/>
  <c r="U2379"/>
  <c r="V2379"/>
  <c r="AD2379"/>
  <c r="R2378"/>
  <c r="AB2378"/>
  <c r="AC2378"/>
  <c r="Z2378"/>
  <c r="AA2378"/>
  <c r="Y2378"/>
  <c r="X2378"/>
  <c r="S2378"/>
  <c r="M2378"/>
  <c r="T2378"/>
  <c r="O2378"/>
  <c r="U2378"/>
  <c r="V2378"/>
  <c r="AD2378"/>
  <c r="R2377"/>
  <c r="AB2377"/>
  <c r="AC2377"/>
  <c r="Z2377"/>
  <c r="AA2377"/>
  <c r="Y2377"/>
  <c r="X2377"/>
  <c r="S2377"/>
  <c r="M2377"/>
  <c r="T2377"/>
  <c r="O2377"/>
  <c r="U2377"/>
  <c r="V2377"/>
  <c r="AD2377"/>
  <c r="R2376"/>
  <c r="AB2376"/>
  <c r="AC2376"/>
  <c r="Z2376"/>
  <c r="AA2376"/>
  <c r="Y2376"/>
  <c r="X2376"/>
  <c r="S2376"/>
  <c r="M2376"/>
  <c r="T2376"/>
  <c r="O2376"/>
  <c r="U2376"/>
  <c r="V2376"/>
  <c r="AD2376"/>
  <c r="R2375"/>
  <c r="AB2375"/>
  <c r="AC2375"/>
  <c r="Z2375"/>
  <c r="AA2375"/>
  <c r="Y2375"/>
  <c r="X2375"/>
  <c r="S2375"/>
  <c r="M2375"/>
  <c r="T2375"/>
  <c r="O2375"/>
  <c r="U2375"/>
  <c r="V2375"/>
  <c r="AD2375"/>
  <c r="R2374"/>
  <c r="AB2374"/>
  <c r="AC2374"/>
  <c r="Z2374"/>
  <c r="AA2374"/>
  <c r="Y2374"/>
  <c r="X2374"/>
  <c r="S2374"/>
  <c r="M2374"/>
  <c r="T2374"/>
  <c r="O2374"/>
  <c r="U2374"/>
  <c r="V2374"/>
  <c r="AD2374"/>
  <c r="R2373"/>
  <c r="AB2373"/>
  <c r="AC2373"/>
  <c r="Z2373"/>
  <c r="AA2373"/>
  <c r="Y2373"/>
  <c r="X2373"/>
  <c r="S2373"/>
  <c r="M2373"/>
  <c r="T2373"/>
  <c r="O2373"/>
  <c r="U2373"/>
  <c r="V2373"/>
  <c r="AD2373"/>
  <c r="R2372"/>
  <c r="AB2372"/>
  <c r="AC2372"/>
  <c r="Z2372"/>
  <c r="AA2372"/>
  <c r="Y2372"/>
  <c r="X2372"/>
  <c r="S2372"/>
  <c r="M2372"/>
  <c r="T2372"/>
  <c r="O2372"/>
  <c r="U2372"/>
  <c r="V2372"/>
  <c r="AD2372"/>
  <c r="R2371"/>
  <c r="AB2371"/>
  <c r="AC2371"/>
  <c r="Z2371"/>
  <c r="AA2371"/>
  <c r="Y2371"/>
  <c r="X2371"/>
  <c r="S2371"/>
  <c r="M2371"/>
  <c r="T2371"/>
  <c r="O2371"/>
  <c r="U2371"/>
  <c r="V2371"/>
  <c r="AD2371"/>
  <c r="R2370"/>
  <c r="AB2370"/>
  <c r="AC2370"/>
  <c r="Z2370"/>
  <c r="AA2370"/>
  <c r="Y2370"/>
  <c r="X2370"/>
  <c r="S2370"/>
  <c r="M2370"/>
  <c r="T2370"/>
  <c r="O2370"/>
  <c r="U2370"/>
  <c r="V2370"/>
  <c r="AD2370"/>
  <c r="R2369"/>
  <c r="AB2369"/>
  <c r="AC2369"/>
  <c r="Z2369"/>
  <c r="AA2369"/>
  <c r="Y2369"/>
  <c r="X2369"/>
  <c r="S2369"/>
  <c r="M2369"/>
  <c r="T2369"/>
  <c r="O2369"/>
  <c r="U2369"/>
  <c r="V2369"/>
  <c r="AD2369"/>
  <c r="R2368"/>
  <c r="AB2368"/>
  <c r="AC2368"/>
  <c r="Z2368"/>
  <c r="AA2368"/>
  <c r="Y2368"/>
  <c r="X2368"/>
  <c r="S2368"/>
  <c r="M2368"/>
  <c r="T2368"/>
  <c r="O2368"/>
  <c r="U2368"/>
  <c r="V2368"/>
  <c r="AD2368"/>
  <c r="R2367"/>
  <c r="AB2367"/>
  <c r="AC2367"/>
  <c r="Z2367"/>
  <c r="AA2367"/>
  <c r="Y2367"/>
  <c r="X2367"/>
  <c r="S2367"/>
  <c r="M2367"/>
  <c r="T2367"/>
  <c r="O2367"/>
  <c r="U2367"/>
  <c r="V2367"/>
  <c r="AD2367"/>
  <c r="R2366"/>
  <c r="AB2366"/>
  <c r="AC2366"/>
  <c r="Z2366"/>
  <c r="AA2366"/>
  <c r="Y2366"/>
  <c r="X2366"/>
  <c r="S2366"/>
  <c r="M2366"/>
  <c r="T2366"/>
  <c r="O2366"/>
  <c r="U2366"/>
  <c r="V2366"/>
  <c r="AD2366"/>
  <c r="R2365"/>
  <c r="AB2365"/>
  <c r="AC2365"/>
  <c r="Z2365"/>
  <c r="AA2365"/>
  <c r="Y2365"/>
  <c r="X2365"/>
  <c r="S2365"/>
  <c r="M2365"/>
  <c r="T2365"/>
  <c r="O2365"/>
  <c r="U2365"/>
  <c r="V2365"/>
  <c r="AD2365"/>
  <c r="R2364"/>
  <c r="AB2364"/>
  <c r="AC2364"/>
  <c r="Z2364"/>
  <c r="AA2364"/>
  <c r="Y2364"/>
  <c r="X2364"/>
  <c r="S2364"/>
  <c r="M2364"/>
  <c r="T2364"/>
  <c r="O2364"/>
  <c r="U2364"/>
  <c r="V2364"/>
  <c r="AD2364"/>
  <c r="R2363"/>
  <c r="AB2363"/>
  <c r="AC2363"/>
  <c r="Z2363"/>
  <c r="AA2363"/>
  <c r="Y2363"/>
  <c r="X2363"/>
  <c r="S2363"/>
  <c r="M2363"/>
  <c r="T2363"/>
  <c r="O2363"/>
  <c r="U2363"/>
  <c r="V2363"/>
  <c r="AD2363"/>
  <c r="R2362"/>
  <c r="AB2362"/>
  <c r="AC2362"/>
  <c r="Z2362"/>
  <c r="AA2362"/>
  <c r="Y2362"/>
  <c r="X2362"/>
  <c r="S2362"/>
  <c r="M2362"/>
  <c r="T2362"/>
  <c r="O2362"/>
  <c r="U2362"/>
  <c r="V2362"/>
  <c r="AD2362"/>
  <c r="R2361"/>
  <c r="AB2361"/>
  <c r="AC2361"/>
  <c r="Z2361"/>
  <c r="AA2361"/>
  <c r="Y2361"/>
  <c r="X2361"/>
  <c r="S2361"/>
  <c r="M2361"/>
  <c r="T2361"/>
  <c r="O2361"/>
  <c r="U2361"/>
  <c r="V2361"/>
  <c r="AD2361"/>
  <c r="R2360"/>
  <c r="AB2360"/>
  <c r="AC2360"/>
  <c r="Z2360"/>
  <c r="AA2360"/>
  <c r="Y2360"/>
  <c r="X2360"/>
  <c r="S2360"/>
  <c r="M2360"/>
  <c r="T2360"/>
  <c r="O2360"/>
  <c r="U2360"/>
  <c r="V2360"/>
  <c r="AD2360"/>
  <c r="R2359"/>
  <c r="AB2359"/>
  <c r="AC2359"/>
  <c r="Z2359"/>
  <c r="AA2359"/>
  <c r="Y2359"/>
  <c r="X2359"/>
  <c r="S2359"/>
  <c r="M2359"/>
  <c r="T2359"/>
  <c r="O2359"/>
  <c r="U2359"/>
  <c r="V2359"/>
  <c r="AD2359"/>
  <c r="R2358"/>
  <c r="AB2358"/>
  <c r="AC2358"/>
  <c r="Z2358"/>
  <c r="AA2358"/>
  <c r="Y2358"/>
  <c r="X2358"/>
  <c r="S2358"/>
  <c r="M2358"/>
  <c r="T2358"/>
  <c r="O2358"/>
  <c r="U2358"/>
  <c r="V2358"/>
  <c r="AD2358"/>
  <c r="R2357"/>
  <c r="AB2357"/>
  <c r="AC2357"/>
  <c r="Z2357"/>
  <c r="AA2357"/>
  <c r="Y2357"/>
  <c r="X2357"/>
  <c r="S2357"/>
  <c r="M2357"/>
  <c r="T2357"/>
  <c r="O2357"/>
  <c r="U2357"/>
  <c r="V2357"/>
  <c r="AD2357"/>
  <c r="R2356"/>
  <c r="AB2356"/>
  <c r="AC2356"/>
  <c r="Z2356"/>
  <c r="AA2356"/>
  <c r="Y2356"/>
  <c r="X2356"/>
  <c r="S2356"/>
  <c r="M2356"/>
  <c r="T2356"/>
  <c r="O2356"/>
  <c r="U2356"/>
  <c r="V2356"/>
  <c r="AD2356"/>
  <c r="R2355"/>
  <c r="AB2355"/>
  <c r="AC2355"/>
  <c r="Z2355"/>
  <c r="AA2355"/>
  <c r="Y2355"/>
  <c r="X2355"/>
  <c r="S2355"/>
  <c r="M2355"/>
  <c r="T2355"/>
  <c r="O2355"/>
  <c r="U2355"/>
  <c r="V2355"/>
  <c r="AD2355"/>
  <c r="R2354"/>
  <c r="AB2354"/>
  <c r="AC2354"/>
  <c r="Z2354"/>
  <c r="AA2354"/>
  <c r="Y2354"/>
  <c r="X2354"/>
  <c r="S2354"/>
  <c r="M2354"/>
  <c r="T2354"/>
  <c r="O2354"/>
  <c r="U2354"/>
  <c r="V2354"/>
  <c r="AD2354"/>
  <c r="R2353"/>
  <c r="AB2353"/>
  <c r="AC2353"/>
  <c r="Z2353"/>
  <c r="AA2353"/>
  <c r="Y2353"/>
  <c r="X2353"/>
  <c r="S2353"/>
  <c r="M2353"/>
  <c r="T2353"/>
  <c r="O2353"/>
  <c r="U2353"/>
  <c r="V2353"/>
  <c r="AD2353"/>
  <c r="R2352"/>
  <c r="AB2352"/>
  <c r="AC2352"/>
  <c r="Z2352"/>
  <c r="AA2352"/>
  <c r="Y2352"/>
  <c r="X2352"/>
  <c r="S2352"/>
  <c r="M2352"/>
  <c r="T2352"/>
  <c r="O2352"/>
  <c r="U2352"/>
  <c r="V2352"/>
  <c r="AD2352"/>
  <c r="R2351"/>
  <c r="AB2351"/>
  <c r="AC2351"/>
  <c r="Z2351"/>
  <c r="AA2351"/>
  <c r="Y2351"/>
  <c r="X2351"/>
  <c r="S2351"/>
  <c r="M2351"/>
  <c r="T2351"/>
  <c r="O2351"/>
  <c r="U2351"/>
  <c r="V2351"/>
  <c r="AD2351"/>
  <c r="R2350"/>
  <c r="AB2350"/>
  <c r="AC2350"/>
  <c r="Z2350"/>
  <c r="AA2350"/>
  <c r="Y2350"/>
  <c r="X2350"/>
  <c r="S2350"/>
  <c r="M2350"/>
  <c r="T2350"/>
  <c r="O2350"/>
  <c r="U2350"/>
  <c r="V2350"/>
  <c r="AD2350"/>
  <c r="R2349"/>
  <c r="AB2349"/>
  <c r="AC2349"/>
  <c r="Z2349"/>
  <c r="AA2349"/>
  <c r="Y2349"/>
  <c r="X2349"/>
  <c r="S2349"/>
  <c r="M2349"/>
  <c r="T2349"/>
  <c r="O2349"/>
  <c r="U2349"/>
  <c r="V2349"/>
  <c r="AD2349"/>
  <c r="R2348"/>
  <c r="AB2348"/>
  <c r="AC2348"/>
  <c r="Z2348"/>
  <c r="AA2348"/>
  <c r="Y2348"/>
  <c r="X2348"/>
  <c r="S2348"/>
  <c r="M2348"/>
  <c r="T2348"/>
  <c r="O2348"/>
  <c r="U2348"/>
  <c r="V2348"/>
  <c r="AD2348"/>
  <c r="R2347"/>
  <c r="AB2347"/>
  <c r="AC2347"/>
  <c r="Z2347"/>
  <c r="AA2347"/>
  <c r="Y2347"/>
  <c r="X2347"/>
  <c r="S2347"/>
  <c r="M2347"/>
  <c r="T2347"/>
  <c r="O2347"/>
  <c r="U2347"/>
  <c r="V2347"/>
  <c r="AD2347"/>
  <c r="R2346"/>
  <c r="AB2346"/>
  <c r="AC2346"/>
  <c r="Z2346"/>
  <c r="AA2346"/>
  <c r="Y2346"/>
  <c r="X2346"/>
  <c r="S2346"/>
  <c r="M2346"/>
  <c r="T2346"/>
  <c r="O2346"/>
  <c r="U2346"/>
  <c r="V2346"/>
  <c r="AD2346"/>
  <c r="R2345"/>
  <c r="AB2345"/>
  <c r="AC2345"/>
  <c r="Z2345"/>
  <c r="AA2345"/>
  <c r="Y2345"/>
  <c r="X2345"/>
  <c r="S2345"/>
  <c r="M2345"/>
  <c r="T2345"/>
  <c r="O2345"/>
  <c r="U2345"/>
  <c r="V2345"/>
  <c r="AD2345"/>
  <c r="R2344"/>
  <c r="AB2344"/>
  <c r="AC2344"/>
  <c r="Z2344"/>
  <c r="AA2344"/>
  <c r="Y2344"/>
  <c r="X2344"/>
  <c r="S2344"/>
  <c r="M2344"/>
  <c r="T2344"/>
  <c r="O2344"/>
  <c r="U2344"/>
  <c r="V2344"/>
  <c r="AD2344"/>
  <c r="R2343"/>
  <c r="AB2343"/>
  <c r="AC2343"/>
  <c r="Z2343"/>
  <c r="AA2343"/>
  <c r="Y2343"/>
  <c r="X2343"/>
  <c r="S2343"/>
  <c r="M2343"/>
  <c r="T2343"/>
  <c r="O2343"/>
  <c r="U2343"/>
  <c r="V2343"/>
  <c r="AD2343"/>
  <c r="R2342"/>
  <c r="AB2342"/>
  <c r="AC2342"/>
  <c r="Z2342"/>
  <c r="AA2342"/>
  <c r="Y2342"/>
  <c r="X2342"/>
  <c r="S2342"/>
  <c r="M2342"/>
  <c r="T2342"/>
  <c r="O2342"/>
  <c r="U2342"/>
  <c r="V2342"/>
  <c r="AD2342"/>
  <c r="R2341"/>
  <c r="AB2341"/>
  <c r="AC2341"/>
  <c r="Z2341"/>
  <c r="AA2341"/>
  <c r="Y2341"/>
  <c r="X2341"/>
  <c r="S2341"/>
  <c r="M2341"/>
  <c r="T2341"/>
  <c r="O2341"/>
  <c r="U2341"/>
  <c r="V2341"/>
  <c r="AD2341"/>
  <c r="R2340"/>
  <c r="AB2340"/>
  <c r="AC2340"/>
  <c r="Z2340"/>
  <c r="AA2340"/>
  <c r="Y2340"/>
  <c r="X2340"/>
  <c r="S2340"/>
  <c r="M2340"/>
  <c r="T2340"/>
  <c r="O2340"/>
  <c r="U2340"/>
  <c r="V2340"/>
  <c r="AD2340"/>
  <c r="R2339"/>
  <c r="AB2339"/>
  <c r="AC2339"/>
  <c r="Z2339"/>
  <c r="AA2339"/>
  <c r="Y2339"/>
  <c r="X2339"/>
  <c r="S2339"/>
  <c r="M2339"/>
  <c r="T2339"/>
  <c r="O2339"/>
  <c r="U2339"/>
  <c r="V2339"/>
  <c r="AD2339"/>
  <c r="R2338"/>
  <c r="AB2338"/>
  <c r="AC2338"/>
  <c r="Z2338"/>
  <c r="AA2338"/>
  <c r="Y2338"/>
  <c r="X2338"/>
  <c r="S2338"/>
  <c r="M2338"/>
  <c r="T2338"/>
  <c r="O2338"/>
  <c r="U2338"/>
  <c r="V2338"/>
  <c r="AD2338"/>
  <c r="R2337"/>
  <c r="AB2337"/>
  <c r="AC2337"/>
  <c r="Z2337"/>
  <c r="AA2337"/>
  <c r="Y2337"/>
  <c r="X2337"/>
  <c r="S2337"/>
  <c r="M2337"/>
  <c r="T2337"/>
  <c r="O2337"/>
  <c r="U2337"/>
  <c r="V2337"/>
  <c r="AD2337"/>
  <c r="R2336"/>
  <c r="AB2336"/>
  <c r="AC2336"/>
  <c r="Z2336"/>
  <c r="AA2336"/>
  <c r="Y2336"/>
  <c r="X2336"/>
  <c r="S2336"/>
  <c r="M2336"/>
  <c r="T2336"/>
  <c r="O2336"/>
  <c r="U2336"/>
  <c r="V2336"/>
  <c r="AD2336"/>
  <c r="R2335"/>
  <c r="AB2335"/>
  <c r="AC2335"/>
  <c r="Z2335"/>
  <c r="AA2335"/>
  <c r="Y2335"/>
  <c r="X2335"/>
  <c r="S2335"/>
  <c r="M2335"/>
  <c r="T2335"/>
  <c r="O2335"/>
  <c r="U2335"/>
  <c r="V2335"/>
  <c r="AD2335"/>
  <c r="R2334"/>
  <c r="AB2334"/>
  <c r="AC2334"/>
  <c r="Z2334"/>
  <c r="AA2334"/>
  <c r="Y2334"/>
  <c r="X2334"/>
  <c r="S2334"/>
  <c r="M2334"/>
  <c r="T2334"/>
  <c r="O2334"/>
  <c r="U2334"/>
  <c r="V2334"/>
  <c r="AD2334"/>
  <c r="R2333"/>
  <c r="AB2333"/>
  <c r="AC2333"/>
  <c r="Z2333"/>
  <c r="AA2333"/>
  <c r="Y2333"/>
  <c r="X2333"/>
  <c r="S2333"/>
  <c r="M2333"/>
  <c r="T2333"/>
  <c r="O2333"/>
  <c r="U2333"/>
  <c r="V2333"/>
  <c r="AD2333"/>
  <c r="R2332"/>
  <c r="AB2332"/>
  <c r="AC2332"/>
  <c r="Z2332"/>
  <c r="AA2332"/>
  <c r="Y2332"/>
  <c r="X2332"/>
  <c r="S2332"/>
  <c r="M2332"/>
  <c r="T2332"/>
  <c r="O2332"/>
  <c r="U2332"/>
  <c r="V2332"/>
  <c r="AD2332"/>
  <c r="R2331"/>
  <c r="AB2331"/>
  <c r="AC2331"/>
  <c r="Z2331"/>
  <c r="AA2331"/>
  <c r="Y2331"/>
  <c r="X2331"/>
  <c r="S2331"/>
  <c r="M2331"/>
  <c r="T2331"/>
  <c r="O2331"/>
  <c r="U2331"/>
  <c r="V2331"/>
  <c r="AD2331"/>
  <c r="R2330"/>
  <c r="AB2330"/>
  <c r="AC2330"/>
  <c r="Z2330"/>
  <c r="AA2330"/>
  <c r="Y2330"/>
  <c r="X2330"/>
  <c r="S2330"/>
  <c r="M2330"/>
  <c r="T2330"/>
  <c r="O2330"/>
  <c r="U2330"/>
  <c r="V2330"/>
  <c r="AD2330"/>
  <c r="R2329"/>
  <c r="AB2329"/>
  <c r="AC2329"/>
  <c r="Z2329"/>
  <c r="AA2329"/>
  <c r="Y2329"/>
  <c r="X2329"/>
  <c r="S2329"/>
  <c r="M2329"/>
  <c r="T2329"/>
  <c r="O2329"/>
  <c r="U2329"/>
  <c r="V2329"/>
  <c r="AD2329"/>
  <c r="R2328"/>
  <c r="AB2328"/>
  <c r="AC2328"/>
  <c r="Z2328"/>
  <c r="AA2328"/>
  <c r="Y2328"/>
  <c r="X2328"/>
  <c r="S2328"/>
  <c r="M2328"/>
  <c r="T2328"/>
  <c r="O2328"/>
  <c r="U2328"/>
  <c r="V2328"/>
  <c r="AD2328"/>
  <c r="R2327"/>
  <c r="AB2327"/>
  <c r="AC2327"/>
  <c r="Z2327"/>
  <c r="AA2327"/>
  <c r="Y2327"/>
  <c r="X2327"/>
  <c r="S2327"/>
  <c r="M2327"/>
  <c r="T2327"/>
  <c r="O2327"/>
  <c r="U2327"/>
  <c r="V2327"/>
  <c r="AD2327"/>
  <c r="R2326"/>
  <c r="AB2326"/>
  <c r="AC2326"/>
  <c r="Z2326"/>
  <c r="AA2326"/>
  <c r="Y2326"/>
  <c r="X2326"/>
  <c r="S2326"/>
  <c r="M2326"/>
  <c r="T2326"/>
  <c r="O2326"/>
  <c r="U2326"/>
  <c r="V2326"/>
  <c r="AD2326"/>
  <c r="R2325"/>
  <c r="AB2325"/>
  <c r="AC2325"/>
  <c r="Z2325"/>
  <c r="AA2325"/>
  <c r="Y2325"/>
  <c r="X2325"/>
  <c r="S2325"/>
  <c r="M2325"/>
  <c r="T2325"/>
  <c r="O2325"/>
  <c r="U2325"/>
  <c r="V2325"/>
  <c r="AD2325"/>
  <c r="R2324"/>
  <c r="AB2324"/>
  <c r="AC2324"/>
  <c r="Z2324"/>
  <c r="AA2324"/>
  <c r="Y2324"/>
  <c r="X2324"/>
  <c r="S2324"/>
  <c r="M2324"/>
  <c r="T2324"/>
  <c r="O2324"/>
  <c r="U2324"/>
  <c r="V2324"/>
  <c r="AD2324"/>
  <c r="R2323"/>
  <c r="AB2323"/>
  <c r="AC2323"/>
  <c r="Z2323"/>
  <c r="AA2323"/>
  <c r="Y2323"/>
  <c r="X2323"/>
  <c r="S2323"/>
  <c r="M2323"/>
  <c r="T2323"/>
  <c r="O2323"/>
  <c r="U2323"/>
  <c r="V2323"/>
  <c r="AD2323"/>
  <c r="R2322"/>
  <c r="AB2322"/>
  <c r="AC2322"/>
  <c r="Z2322"/>
  <c r="AA2322"/>
  <c r="Y2322"/>
  <c r="X2322"/>
  <c r="S2322"/>
  <c r="M2322"/>
  <c r="T2322"/>
  <c r="O2322"/>
  <c r="U2322"/>
  <c r="V2322"/>
  <c r="AD2322"/>
  <c r="R2321"/>
  <c r="AB2321"/>
  <c r="AC2321"/>
  <c r="Z2321"/>
  <c r="AA2321"/>
  <c r="Y2321"/>
  <c r="X2321"/>
  <c r="S2321"/>
  <c r="M2321"/>
  <c r="T2321"/>
  <c r="O2321"/>
  <c r="U2321"/>
  <c r="V2321"/>
  <c r="AD2321"/>
  <c r="R2320"/>
  <c r="AB2320"/>
  <c r="AC2320"/>
  <c r="Z2320"/>
  <c r="AA2320"/>
  <c r="Y2320"/>
  <c r="X2320"/>
  <c r="S2320"/>
  <c r="M2320"/>
  <c r="T2320"/>
  <c r="O2320"/>
  <c r="U2320"/>
  <c r="V2320"/>
  <c r="AD2320"/>
  <c r="R2319"/>
  <c r="AB2319"/>
  <c r="AC2319"/>
  <c r="Z2319"/>
  <c r="AA2319"/>
  <c r="Y2319"/>
  <c r="X2319"/>
  <c r="S2319"/>
  <c r="M2319"/>
  <c r="T2319"/>
  <c r="O2319"/>
  <c r="U2319"/>
  <c r="V2319"/>
  <c r="AD2319"/>
  <c r="R2318"/>
  <c r="AB2318"/>
  <c r="AC2318"/>
  <c r="Z2318"/>
  <c r="AA2318"/>
  <c r="Y2318"/>
  <c r="X2318"/>
  <c r="S2318"/>
  <c r="M2318"/>
  <c r="T2318"/>
  <c r="O2318"/>
  <c r="U2318"/>
  <c r="V2318"/>
  <c r="AD2318"/>
  <c r="R2317"/>
  <c r="AB2317"/>
  <c r="AC2317"/>
  <c r="Z2317"/>
  <c r="AA2317"/>
  <c r="Y2317"/>
  <c r="X2317"/>
  <c r="S2317"/>
  <c r="M2317"/>
  <c r="T2317"/>
  <c r="O2317"/>
  <c r="U2317"/>
  <c r="V2317"/>
  <c r="AD2317"/>
  <c r="R2316"/>
  <c r="AB2316"/>
  <c r="AC2316"/>
  <c r="Z2316"/>
  <c r="AA2316"/>
  <c r="Y2316"/>
  <c r="X2316"/>
  <c r="S2316"/>
  <c r="M2316"/>
  <c r="T2316"/>
  <c r="O2316"/>
  <c r="U2316"/>
  <c r="V2316"/>
  <c r="AD2316"/>
  <c r="R2315"/>
  <c r="AB2315"/>
  <c r="AC2315"/>
  <c r="Z2315"/>
  <c r="AA2315"/>
  <c r="Y2315"/>
  <c r="X2315"/>
  <c r="S2315"/>
  <c r="M2315"/>
  <c r="T2315"/>
  <c r="O2315"/>
  <c r="U2315"/>
  <c r="V2315"/>
  <c r="AD2315"/>
  <c r="R2314"/>
  <c r="AB2314"/>
  <c r="AC2314"/>
  <c r="Z2314"/>
  <c r="AA2314"/>
  <c r="Y2314"/>
  <c r="X2314"/>
  <c r="S2314"/>
  <c r="M2314"/>
  <c r="T2314"/>
  <c r="O2314"/>
  <c r="U2314"/>
  <c r="V2314"/>
  <c r="AD2314"/>
  <c r="R2313"/>
  <c r="AB2313"/>
  <c r="AC2313"/>
  <c r="Z2313"/>
  <c r="AA2313"/>
  <c r="Y2313"/>
  <c r="X2313"/>
  <c r="S2313"/>
  <c r="M2313"/>
  <c r="T2313"/>
  <c r="O2313"/>
  <c r="U2313"/>
  <c r="V2313"/>
  <c r="AD2313"/>
  <c r="R2312"/>
  <c r="AB2312"/>
  <c r="AC2312"/>
  <c r="Z2312"/>
  <c r="AA2312"/>
  <c r="Y2312"/>
  <c r="X2312"/>
  <c r="S2312"/>
  <c r="M2312"/>
  <c r="T2312"/>
  <c r="O2312"/>
  <c r="U2312"/>
  <c r="V2312"/>
  <c r="AD2312"/>
  <c r="R2311"/>
  <c r="AB2311"/>
  <c r="AC2311"/>
  <c r="Z2311"/>
  <c r="AA2311"/>
  <c r="Y2311"/>
  <c r="X2311"/>
  <c r="S2311"/>
  <c r="M2311"/>
  <c r="T2311"/>
  <c r="O2311"/>
  <c r="U2311"/>
  <c r="V2311"/>
  <c r="AD2311"/>
  <c r="R2310"/>
  <c r="AB2310"/>
  <c r="AC2310"/>
  <c r="Z2310"/>
  <c r="AA2310"/>
  <c r="Y2310"/>
  <c r="X2310"/>
  <c r="S2310"/>
  <c r="M2310"/>
  <c r="T2310"/>
  <c r="O2310"/>
  <c r="U2310"/>
  <c r="V2310"/>
  <c r="AD2310"/>
  <c r="R2309"/>
  <c r="AB2309"/>
  <c r="AC2309"/>
  <c r="Z2309"/>
  <c r="AA2309"/>
  <c r="Y2309"/>
  <c r="X2309"/>
  <c r="S2309"/>
  <c r="M2309"/>
  <c r="T2309"/>
  <c r="O2309"/>
  <c r="U2309"/>
  <c r="V2309"/>
  <c r="AD2309"/>
  <c r="R2308"/>
  <c r="AB2308"/>
  <c r="AC2308"/>
  <c r="Z2308"/>
  <c r="AA2308"/>
  <c r="Y2308"/>
  <c r="X2308"/>
  <c r="S2308"/>
  <c r="M2308"/>
  <c r="T2308"/>
  <c r="O2308"/>
  <c r="U2308"/>
  <c r="V2308"/>
  <c r="AD2308"/>
  <c r="R2307"/>
  <c r="AB2307"/>
  <c r="AC2307"/>
  <c r="Z2307"/>
  <c r="AA2307"/>
  <c r="Y2307"/>
  <c r="X2307"/>
  <c r="S2307"/>
  <c r="M2307"/>
  <c r="T2307"/>
  <c r="O2307"/>
  <c r="U2307"/>
  <c r="V2307"/>
  <c r="AD2307"/>
  <c r="R2306"/>
  <c r="AB2306"/>
  <c r="AC2306"/>
  <c r="Z2306"/>
  <c r="AA2306"/>
  <c r="Y2306"/>
  <c r="X2306"/>
  <c r="S2306"/>
  <c r="M2306"/>
  <c r="T2306"/>
  <c r="O2306"/>
  <c r="U2306"/>
  <c r="V2306"/>
  <c r="AD2306"/>
  <c r="R2305"/>
  <c r="AB2305"/>
  <c r="AC2305"/>
  <c r="Z2305"/>
  <c r="AA2305"/>
  <c r="Y2305"/>
  <c r="X2305"/>
  <c r="S2305"/>
  <c r="M2305"/>
  <c r="T2305"/>
  <c r="O2305"/>
  <c r="U2305"/>
  <c r="V2305"/>
  <c r="AD2305"/>
  <c r="R2304"/>
  <c r="AB2304"/>
  <c r="AC2304"/>
  <c r="Z2304"/>
  <c r="AA2304"/>
  <c r="Y2304"/>
  <c r="X2304"/>
  <c r="S2304"/>
  <c r="M2304"/>
  <c r="T2304"/>
  <c r="O2304"/>
  <c r="U2304"/>
  <c r="V2304"/>
  <c r="AD2304"/>
  <c r="R2303"/>
  <c r="AB2303"/>
  <c r="AC2303"/>
  <c r="Z2303"/>
  <c r="AA2303"/>
  <c r="Y2303"/>
  <c r="X2303"/>
  <c r="S2303"/>
  <c r="M2303"/>
  <c r="T2303"/>
  <c r="O2303"/>
  <c r="U2303"/>
  <c r="V2303"/>
  <c r="AD2303"/>
  <c r="R2302"/>
  <c r="AB2302"/>
  <c r="AC2302"/>
  <c r="Z2302"/>
  <c r="AA2302"/>
  <c r="Y2302"/>
  <c r="X2302"/>
  <c r="S2302"/>
  <c r="M2302"/>
  <c r="T2302"/>
  <c r="O2302"/>
  <c r="U2302"/>
  <c r="V2302"/>
  <c r="AD2302"/>
  <c r="R2301"/>
  <c r="AB2301"/>
  <c r="AC2301"/>
  <c r="Z2301"/>
  <c r="AA2301"/>
  <c r="Y2301"/>
  <c r="X2301"/>
  <c r="S2301"/>
  <c r="M2301"/>
  <c r="T2301"/>
  <c r="O2301"/>
  <c r="U2301"/>
  <c r="V2301"/>
  <c r="AD2301"/>
  <c r="R2300"/>
  <c r="AB2300"/>
  <c r="AC2300"/>
  <c r="Z2300"/>
  <c r="AA2300"/>
  <c r="Y2300"/>
  <c r="X2300"/>
  <c r="S2300"/>
  <c r="M2300"/>
  <c r="T2300"/>
  <c r="O2300"/>
  <c r="U2300"/>
  <c r="V2300"/>
  <c r="AD2300"/>
  <c r="R2299"/>
  <c r="AB2299"/>
  <c r="AC2299"/>
  <c r="Z2299"/>
  <c r="AA2299"/>
  <c r="Y2299"/>
  <c r="X2299"/>
  <c r="S2299"/>
  <c r="M2299"/>
  <c r="T2299"/>
  <c r="O2299"/>
  <c r="U2299"/>
  <c r="V2299"/>
  <c r="AD2299"/>
  <c r="R2298"/>
  <c r="AB2298"/>
  <c r="AC2298"/>
  <c r="Z2298"/>
  <c r="AA2298"/>
  <c r="Y2298"/>
  <c r="X2298"/>
  <c r="S2298"/>
  <c r="M2298"/>
  <c r="T2298"/>
  <c r="O2298"/>
  <c r="U2298"/>
  <c r="V2298"/>
  <c r="AD2298"/>
  <c r="R2297"/>
  <c r="AB2297"/>
  <c r="AC2297"/>
  <c r="Z2297"/>
  <c r="AA2297"/>
  <c r="Y2297"/>
  <c r="X2297"/>
  <c r="S2297"/>
  <c r="M2297"/>
  <c r="T2297"/>
  <c r="O2297"/>
  <c r="U2297"/>
  <c r="V2297"/>
  <c r="AD2297"/>
  <c r="R2296"/>
  <c r="AB2296"/>
  <c r="AC2296"/>
  <c r="Z2296"/>
  <c r="AA2296"/>
  <c r="Y2296"/>
  <c r="X2296"/>
  <c r="S2296"/>
  <c r="M2296"/>
  <c r="T2296"/>
  <c r="O2296"/>
  <c r="U2296"/>
  <c r="V2296"/>
  <c r="AD2296"/>
  <c r="R2295"/>
  <c r="AB2295"/>
  <c r="AC2295"/>
  <c r="Z2295"/>
  <c r="AA2295"/>
  <c r="Y2295"/>
  <c r="X2295"/>
  <c r="S2295"/>
  <c r="M2295"/>
  <c r="T2295"/>
  <c r="O2295"/>
  <c r="U2295"/>
  <c r="V2295"/>
  <c r="AD2295"/>
  <c r="R2294"/>
  <c r="AB2294"/>
  <c r="AC2294"/>
  <c r="Z2294"/>
  <c r="AA2294"/>
  <c r="Y2294"/>
  <c r="X2294"/>
  <c r="S2294"/>
  <c r="M2294"/>
  <c r="T2294"/>
  <c r="O2294"/>
  <c r="U2294"/>
  <c r="V2294"/>
  <c r="AD2294"/>
  <c r="R2293"/>
  <c r="AB2293"/>
  <c r="AC2293"/>
  <c r="Z2293"/>
  <c r="AA2293"/>
  <c r="Y2293"/>
  <c r="X2293"/>
  <c r="S2293"/>
  <c r="M2293"/>
  <c r="T2293"/>
  <c r="O2293"/>
  <c r="U2293"/>
  <c r="V2293"/>
  <c r="AD2293"/>
  <c r="R2292"/>
  <c r="AB2292"/>
  <c r="AC2292"/>
  <c r="Z2292"/>
  <c r="AA2292"/>
  <c r="Y2292"/>
  <c r="X2292"/>
  <c r="S2292"/>
  <c r="M2292"/>
  <c r="T2292"/>
  <c r="O2292"/>
  <c r="U2292"/>
  <c r="V2292"/>
  <c r="AD2292"/>
  <c r="R2291"/>
  <c r="AB2291"/>
  <c r="AC2291"/>
  <c r="Z2291"/>
  <c r="AA2291"/>
  <c r="Y2291"/>
  <c r="X2291"/>
  <c r="S2291"/>
  <c r="M2291"/>
  <c r="T2291"/>
  <c r="O2291"/>
  <c r="U2291"/>
  <c r="V2291"/>
  <c r="AD2291"/>
  <c r="R2290"/>
  <c r="AB2290"/>
  <c r="AC2290"/>
  <c r="Z2290"/>
  <c r="AA2290"/>
  <c r="Y2290"/>
  <c r="X2290"/>
  <c r="S2290"/>
  <c r="M2290"/>
  <c r="T2290"/>
  <c r="O2290"/>
  <c r="U2290"/>
  <c r="V2290"/>
  <c r="AD2290"/>
  <c r="R2289"/>
  <c r="AB2289"/>
  <c r="AC2289"/>
  <c r="Z2289"/>
  <c r="AA2289"/>
  <c r="Y2289"/>
  <c r="X2289"/>
  <c r="S2289"/>
  <c r="M2289"/>
  <c r="T2289"/>
  <c r="O2289"/>
  <c r="U2289"/>
  <c r="V2289"/>
  <c r="AD2289"/>
  <c r="R2288"/>
  <c r="AB2288"/>
  <c r="AC2288"/>
  <c r="Z2288"/>
  <c r="AA2288"/>
  <c r="Y2288"/>
  <c r="X2288"/>
  <c r="S2288"/>
  <c r="M2288"/>
  <c r="T2288"/>
  <c r="O2288"/>
  <c r="U2288"/>
  <c r="V2288"/>
  <c r="AD2288"/>
  <c r="R2287"/>
  <c r="AB2287"/>
  <c r="AC2287"/>
  <c r="Z2287"/>
  <c r="AA2287"/>
  <c r="Y2287"/>
  <c r="X2287"/>
  <c r="S2287"/>
  <c r="M2287"/>
  <c r="T2287"/>
  <c r="O2287"/>
  <c r="U2287"/>
  <c r="V2287"/>
  <c r="AD2287"/>
  <c r="R2286"/>
  <c r="AB2286"/>
  <c r="AC2286"/>
  <c r="Z2286"/>
  <c r="AA2286"/>
  <c r="Y2286"/>
  <c r="X2286"/>
  <c r="S2286"/>
  <c r="M2286"/>
  <c r="T2286"/>
  <c r="O2286"/>
  <c r="U2286"/>
  <c r="V2286"/>
  <c r="AD2286"/>
  <c r="R2285"/>
  <c r="AB2285"/>
  <c r="AC2285"/>
  <c r="Z2285"/>
  <c r="AA2285"/>
  <c r="Y2285"/>
  <c r="X2285"/>
  <c r="S2285"/>
  <c r="M2285"/>
  <c r="T2285"/>
  <c r="O2285"/>
  <c r="U2285"/>
  <c r="V2285"/>
  <c r="AD2285"/>
  <c r="R2284"/>
  <c r="AB2284"/>
  <c r="AC2284"/>
  <c r="Z2284"/>
  <c r="AA2284"/>
  <c r="Y2284"/>
  <c r="X2284"/>
  <c r="S2284"/>
  <c r="M2284"/>
  <c r="T2284"/>
  <c r="O2284"/>
  <c r="U2284"/>
  <c r="V2284"/>
  <c r="AD2284"/>
  <c r="R2283"/>
  <c r="AB2283"/>
  <c r="AC2283"/>
  <c r="Z2283"/>
  <c r="AA2283"/>
  <c r="Y2283"/>
  <c r="X2283"/>
  <c r="S2283"/>
  <c r="M2283"/>
  <c r="T2283"/>
  <c r="O2283"/>
  <c r="U2283"/>
  <c r="V2283"/>
  <c r="AD2283"/>
  <c r="R2282"/>
  <c r="AB2282"/>
  <c r="AC2282"/>
  <c r="Z2282"/>
  <c r="AA2282"/>
  <c r="Y2282"/>
  <c r="X2282"/>
  <c r="S2282"/>
  <c r="M2282"/>
  <c r="T2282"/>
  <c r="O2282"/>
  <c r="U2282"/>
  <c r="V2282"/>
  <c r="AD2282"/>
  <c r="R2281"/>
  <c r="AB2281"/>
  <c r="AC2281"/>
  <c r="Z2281"/>
  <c r="AA2281"/>
  <c r="Y2281"/>
  <c r="X2281"/>
  <c r="S2281"/>
  <c r="M2281"/>
  <c r="T2281"/>
  <c r="O2281"/>
  <c r="U2281"/>
  <c r="V2281"/>
  <c r="AD2281"/>
  <c r="R2280"/>
  <c r="AB2280"/>
  <c r="AC2280"/>
  <c r="Z2280"/>
  <c r="AA2280"/>
  <c r="Y2280"/>
  <c r="X2280"/>
  <c r="S2280"/>
  <c r="M2280"/>
  <c r="T2280"/>
  <c r="O2280"/>
  <c r="U2280"/>
  <c r="V2280"/>
  <c r="AD2280"/>
  <c r="R2279"/>
  <c r="AB2279"/>
  <c r="AC2279"/>
  <c r="Z2279"/>
  <c r="AA2279"/>
  <c r="Y2279"/>
  <c r="X2279"/>
  <c r="S2279"/>
  <c r="M2279"/>
  <c r="T2279"/>
  <c r="O2279"/>
  <c r="U2279"/>
  <c r="V2279"/>
  <c r="AD2279"/>
  <c r="R2278"/>
  <c r="AB2278"/>
  <c r="AC2278"/>
  <c r="Z2278"/>
  <c r="AA2278"/>
  <c r="Y2278"/>
  <c r="X2278"/>
  <c r="S2278"/>
  <c r="M2278"/>
  <c r="T2278"/>
  <c r="O2278"/>
  <c r="U2278"/>
  <c r="V2278"/>
  <c r="AD2278"/>
  <c r="R2277"/>
  <c r="AB2277"/>
  <c r="AC2277"/>
  <c r="Z2277"/>
  <c r="AA2277"/>
  <c r="Y2277"/>
  <c r="X2277"/>
  <c r="S2277"/>
  <c r="M2277"/>
  <c r="T2277"/>
  <c r="O2277"/>
  <c r="U2277"/>
  <c r="V2277"/>
  <c r="AD2277"/>
  <c r="R2276"/>
  <c r="AB2276"/>
  <c r="AC2276"/>
  <c r="Z2276"/>
  <c r="AA2276"/>
  <c r="Y2276"/>
  <c r="X2276"/>
  <c r="S2276"/>
  <c r="M2276"/>
  <c r="T2276"/>
  <c r="O2276"/>
  <c r="U2276"/>
  <c r="V2276"/>
  <c r="AD2276"/>
  <c r="R2275"/>
  <c r="AB2275"/>
  <c r="AC2275"/>
  <c r="Z2275"/>
  <c r="AA2275"/>
  <c r="Y2275"/>
  <c r="X2275"/>
  <c r="S2275"/>
  <c r="M2275"/>
  <c r="T2275"/>
  <c r="O2275"/>
  <c r="U2275"/>
  <c r="V2275"/>
  <c r="AD2275"/>
  <c r="R2274"/>
  <c r="AB2274"/>
  <c r="AC2274"/>
  <c r="Z2274"/>
  <c r="AA2274"/>
  <c r="Y2274"/>
  <c r="X2274"/>
  <c r="S2274"/>
  <c r="M2274"/>
  <c r="T2274"/>
  <c r="O2274"/>
  <c r="U2274"/>
  <c r="V2274"/>
  <c r="AD2274"/>
  <c r="R2273"/>
  <c r="AB2273"/>
  <c r="AC2273"/>
  <c r="Z2273"/>
  <c r="AA2273"/>
  <c r="Y2273"/>
  <c r="X2273"/>
  <c r="S2273"/>
  <c r="M2273"/>
  <c r="T2273"/>
  <c r="O2273"/>
  <c r="U2273"/>
  <c r="V2273"/>
  <c r="AD2273"/>
  <c r="R2272"/>
  <c r="AB2272"/>
  <c r="AC2272"/>
  <c r="Z2272"/>
  <c r="AA2272"/>
  <c r="Y2272"/>
  <c r="X2272"/>
  <c r="S2272"/>
  <c r="M2272"/>
  <c r="T2272"/>
  <c r="O2272"/>
  <c r="U2272"/>
  <c r="V2272"/>
  <c r="AD2272"/>
  <c r="R2271"/>
  <c r="AB2271"/>
  <c r="AC2271"/>
  <c r="Z2271"/>
  <c r="AA2271"/>
  <c r="Y2271"/>
  <c r="X2271"/>
  <c r="S2271"/>
  <c r="M2271"/>
  <c r="T2271"/>
  <c r="O2271"/>
  <c r="U2271"/>
  <c r="V2271"/>
  <c r="AD2271"/>
  <c r="R2270"/>
  <c r="AB2270"/>
  <c r="AC2270"/>
  <c r="Z2270"/>
  <c r="AA2270"/>
  <c r="Y2270"/>
  <c r="X2270"/>
  <c r="S2270"/>
  <c r="M2270"/>
  <c r="T2270"/>
  <c r="O2270"/>
  <c r="U2270"/>
  <c r="V2270"/>
  <c r="AD2270"/>
  <c r="R2269"/>
  <c r="AB2269"/>
  <c r="AC2269"/>
  <c r="Z2269"/>
  <c r="AA2269"/>
  <c r="Y2269"/>
  <c r="X2269"/>
  <c r="S2269"/>
  <c r="M2269"/>
  <c r="T2269"/>
  <c r="O2269"/>
  <c r="U2269"/>
  <c r="V2269"/>
  <c r="AD2269"/>
  <c r="R2268"/>
  <c r="AB2268"/>
  <c r="AC2268"/>
  <c r="Z2268"/>
  <c r="AA2268"/>
  <c r="Y2268"/>
  <c r="X2268"/>
  <c r="S2268"/>
  <c r="M2268"/>
  <c r="T2268"/>
  <c r="O2268"/>
  <c r="U2268"/>
  <c r="V2268"/>
  <c r="AD2268"/>
  <c r="R2267"/>
  <c r="AB2267"/>
  <c r="AC2267"/>
  <c r="Z2267"/>
  <c r="AA2267"/>
  <c r="Y2267"/>
  <c r="X2267"/>
  <c r="S2267"/>
  <c r="M2267"/>
  <c r="T2267"/>
  <c r="O2267"/>
  <c r="U2267"/>
  <c r="V2267"/>
  <c r="AD2267"/>
  <c r="R2266"/>
  <c r="AB2266"/>
  <c r="AC2266"/>
  <c r="Z2266"/>
  <c r="AA2266"/>
  <c r="Y2266"/>
  <c r="X2266"/>
  <c r="S2266"/>
  <c r="M2266"/>
  <c r="T2266"/>
  <c r="O2266"/>
  <c r="U2266"/>
  <c r="V2266"/>
  <c r="AD2266"/>
  <c r="R2265"/>
  <c r="AB2265"/>
  <c r="AC2265"/>
  <c r="Z2265"/>
  <c r="AA2265"/>
  <c r="Y2265"/>
  <c r="X2265"/>
  <c r="S2265"/>
  <c r="M2265"/>
  <c r="T2265"/>
  <c r="O2265"/>
  <c r="U2265"/>
  <c r="V2265"/>
  <c r="AD2265"/>
  <c r="R2264"/>
  <c r="AB2264"/>
  <c r="AC2264"/>
  <c r="Z2264"/>
  <c r="AA2264"/>
  <c r="Y2264"/>
  <c r="X2264"/>
  <c r="S2264"/>
  <c r="M2264"/>
  <c r="T2264"/>
  <c r="O2264"/>
  <c r="U2264"/>
  <c r="V2264"/>
  <c r="AD2264"/>
  <c r="R2263"/>
  <c r="AB2263"/>
  <c r="AC2263"/>
  <c r="Z2263"/>
  <c r="AA2263"/>
  <c r="Y2263"/>
  <c r="X2263"/>
  <c r="S2263"/>
  <c r="M2263"/>
  <c r="T2263"/>
  <c r="O2263"/>
  <c r="U2263"/>
  <c r="V2263"/>
  <c r="AD2263"/>
  <c r="R2262"/>
  <c r="AB2262"/>
  <c r="AC2262"/>
  <c r="Z2262"/>
  <c r="AA2262"/>
  <c r="Y2262"/>
  <c r="X2262"/>
  <c r="S2262"/>
  <c r="M2262"/>
  <c r="T2262"/>
  <c r="O2262"/>
  <c r="U2262"/>
  <c r="V2262"/>
  <c r="AD2262"/>
  <c r="R2261"/>
  <c r="AB2261"/>
  <c r="AC2261"/>
  <c r="Z2261"/>
  <c r="AA2261"/>
  <c r="Y2261"/>
  <c r="X2261"/>
  <c r="S2261"/>
  <c r="M2261"/>
  <c r="T2261"/>
  <c r="O2261"/>
  <c r="U2261"/>
  <c r="V2261"/>
  <c r="AD2261"/>
  <c r="R2260"/>
  <c r="AB2260"/>
  <c r="AC2260"/>
  <c r="Z2260"/>
  <c r="AA2260"/>
  <c r="Y2260"/>
  <c r="X2260"/>
  <c r="S2260"/>
  <c r="M2260"/>
  <c r="T2260"/>
  <c r="O2260"/>
  <c r="U2260"/>
  <c r="V2260"/>
  <c r="AD2260"/>
  <c r="R2259"/>
  <c r="AB2259"/>
  <c r="AC2259"/>
  <c r="Z2259"/>
  <c r="AA2259"/>
  <c r="Y2259"/>
  <c r="X2259"/>
  <c r="S2259"/>
  <c r="M2259"/>
  <c r="T2259"/>
  <c r="O2259"/>
  <c r="U2259"/>
  <c r="V2259"/>
  <c r="AD2259"/>
  <c r="R2258"/>
  <c r="AB2258"/>
  <c r="AC2258"/>
  <c r="Z2258"/>
  <c r="AA2258"/>
  <c r="Y2258"/>
  <c r="X2258"/>
  <c r="S2258"/>
  <c r="M2258"/>
  <c r="T2258"/>
  <c r="O2258"/>
  <c r="U2258"/>
  <c r="V2258"/>
  <c r="AD2258"/>
  <c r="R2257"/>
  <c r="AB2257"/>
  <c r="AC2257"/>
  <c r="Z2257"/>
  <c r="AA2257"/>
  <c r="Y2257"/>
  <c r="X2257"/>
  <c r="S2257"/>
  <c r="M2257"/>
  <c r="T2257"/>
  <c r="O2257"/>
  <c r="U2257"/>
  <c r="V2257"/>
  <c r="AD2257"/>
  <c r="R2256"/>
  <c r="AB2256"/>
  <c r="AC2256"/>
  <c r="Z2256"/>
  <c r="AA2256"/>
  <c r="Y2256"/>
  <c r="X2256"/>
  <c r="S2256"/>
  <c r="M2256"/>
  <c r="T2256"/>
  <c r="O2256"/>
  <c r="U2256"/>
  <c r="V2256"/>
  <c r="AD2256"/>
  <c r="R2255"/>
  <c r="AB2255"/>
  <c r="AC2255"/>
  <c r="Z2255"/>
  <c r="AA2255"/>
  <c r="Y2255"/>
  <c r="X2255"/>
  <c r="S2255"/>
  <c r="M2255"/>
  <c r="T2255"/>
  <c r="O2255"/>
  <c r="U2255"/>
  <c r="V2255"/>
  <c r="AD2255"/>
  <c r="R2254"/>
  <c r="AB2254"/>
  <c r="AC2254"/>
  <c r="Z2254"/>
  <c r="AA2254"/>
  <c r="Y2254"/>
  <c r="X2254"/>
  <c r="S2254"/>
  <c r="M2254"/>
  <c r="T2254"/>
  <c r="O2254"/>
  <c r="U2254"/>
  <c r="V2254"/>
  <c r="AD2254"/>
  <c r="R2253"/>
  <c r="AB2253"/>
  <c r="AC2253"/>
  <c r="Z2253"/>
  <c r="AA2253"/>
  <c r="Y2253"/>
  <c r="X2253"/>
  <c r="S2253"/>
  <c r="M2253"/>
  <c r="T2253"/>
  <c r="O2253"/>
  <c r="U2253"/>
  <c r="V2253"/>
  <c r="AD2253"/>
  <c r="R2252"/>
  <c r="AB2252"/>
  <c r="AC2252"/>
  <c r="Z2252"/>
  <c r="AA2252"/>
  <c r="Y2252"/>
  <c r="X2252"/>
  <c r="S2252"/>
  <c r="M2252"/>
  <c r="T2252"/>
  <c r="O2252"/>
  <c r="U2252"/>
  <c r="V2252"/>
  <c r="AD2252"/>
  <c r="R2251"/>
  <c r="AB2251"/>
  <c r="AC2251"/>
  <c r="Z2251"/>
  <c r="AA2251"/>
  <c r="Y2251"/>
  <c r="X2251"/>
  <c r="S2251"/>
  <c r="M2251"/>
  <c r="T2251"/>
  <c r="O2251"/>
  <c r="U2251"/>
  <c r="V2251"/>
  <c r="AD2251"/>
  <c r="R2250"/>
  <c r="AB2250"/>
  <c r="AC2250"/>
  <c r="Z2250"/>
  <c r="AA2250"/>
  <c r="Y2250"/>
  <c r="X2250"/>
  <c r="S2250"/>
  <c r="M2250"/>
  <c r="T2250"/>
  <c r="O2250"/>
  <c r="U2250"/>
  <c r="V2250"/>
  <c r="AD2250"/>
  <c r="R2249"/>
  <c r="AB2249"/>
  <c r="AC2249"/>
  <c r="Z2249"/>
  <c r="AA2249"/>
  <c r="Y2249"/>
  <c r="X2249"/>
  <c r="S2249"/>
  <c r="M2249"/>
  <c r="T2249"/>
  <c r="O2249"/>
  <c r="U2249"/>
  <c r="V2249"/>
  <c r="AD2249"/>
  <c r="R2248"/>
  <c r="AB2248"/>
  <c r="AC2248"/>
  <c r="Z2248"/>
  <c r="AA2248"/>
  <c r="Y2248"/>
  <c r="X2248"/>
  <c r="S2248"/>
  <c r="M2248"/>
  <c r="T2248"/>
  <c r="O2248"/>
  <c r="U2248"/>
  <c r="V2248"/>
  <c r="AD2248"/>
  <c r="R2247"/>
  <c r="AB2247"/>
  <c r="AC2247"/>
  <c r="Z2247"/>
  <c r="AA2247"/>
  <c r="Y2247"/>
  <c r="X2247"/>
  <c r="S2247"/>
  <c r="M2247"/>
  <c r="T2247"/>
  <c r="O2247"/>
  <c r="U2247"/>
  <c r="V2247"/>
  <c r="AD2247"/>
  <c r="R2246"/>
  <c r="AB2246"/>
  <c r="AC2246"/>
  <c r="Z2246"/>
  <c r="AA2246"/>
  <c r="Y2246"/>
  <c r="X2246"/>
  <c r="S2246"/>
  <c r="M2246"/>
  <c r="T2246"/>
  <c r="O2246"/>
  <c r="U2246"/>
  <c r="V2246"/>
  <c r="AD2246"/>
  <c r="R2245"/>
  <c r="AB2245"/>
  <c r="AC2245"/>
  <c r="Z2245"/>
  <c r="AA2245"/>
  <c r="Y2245"/>
  <c r="X2245"/>
  <c r="S2245"/>
  <c r="M2245"/>
  <c r="T2245"/>
  <c r="O2245"/>
  <c r="U2245"/>
  <c r="V2245"/>
  <c r="AD2245"/>
  <c r="R2244"/>
  <c r="AB2244"/>
  <c r="AC2244"/>
  <c r="Z2244"/>
  <c r="AA2244"/>
  <c r="Y2244"/>
  <c r="X2244"/>
  <c r="S2244"/>
  <c r="M2244"/>
  <c r="T2244"/>
  <c r="O2244"/>
  <c r="U2244"/>
  <c r="V2244"/>
  <c r="AD2244"/>
  <c r="R2243"/>
  <c r="AB2243"/>
  <c r="AC2243"/>
  <c r="Z2243"/>
  <c r="AA2243"/>
  <c r="Y2243"/>
  <c r="X2243"/>
  <c r="S2243"/>
  <c r="M2243"/>
  <c r="T2243"/>
  <c r="O2243"/>
  <c r="U2243"/>
  <c r="V2243"/>
  <c r="AD2243"/>
  <c r="R2242"/>
  <c r="AB2242"/>
  <c r="AC2242"/>
  <c r="Z2242"/>
  <c r="AA2242"/>
  <c r="Y2242"/>
  <c r="X2242"/>
  <c r="S2242"/>
  <c r="M2242"/>
  <c r="T2242"/>
  <c r="O2242"/>
  <c r="U2242"/>
  <c r="V2242"/>
  <c r="AD2242"/>
  <c r="R2241"/>
  <c r="AB2241"/>
  <c r="AC2241"/>
  <c r="Z2241"/>
  <c r="AA2241"/>
  <c r="Y2241"/>
  <c r="X2241"/>
  <c r="S2241"/>
  <c r="M2241"/>
  <c r="T2241"/>
  <c r="O2241"/>
  <c r="U2241"/>
  <c r="V2241"/>
  <c r="AD2241"/>
  <c r="R2240"/>
  <c r="AB2240"/>
  <c r="AC2240"/>
  <c r="Z2240"/>
  <c r="AA2240"/>
  <c r="Y2240"/>
  <c r="X2240"/>
  <c r="S2240"/>
  <c r="M2240"/>
  <c r="T2240"/>
  <c r="O2240"/>
  <c r="U2240"/>
  <c r="V2240"/>
  <c r="AD2240"/>
  <c r="R2239"/>
  <c r="AB2239"/>
  <c r="AC2239"/>
  <c r="Z2239"/>
  <c r="AA2239"/>
  <c r="Y2239"/>
  <c r="X2239"/>
  <c r="S2239"/>
  <c r="M2239"/>
  <c r="T2239"/>
  <c r="O2239"/>
  <c r="U2239"/>
  <c r="V2239"/>
  <c r="AD2239"/>
  <c r="R2238"/>
  <c r="AB2238"/>
  <c r="AC2238"/>
  <c r="Z2238"/>
  <c r="AA2238"/>
  <c r="Y2238"/>
  <c r="X2238"/>
  <c r="S2238"/>
  <c r="M2238"/>
  <c r="T2238"/>
  <c r="O2238"/>
  <c r="U2238"/>
  <c r="V2238"/>
  <c r="AD2238"/>
  <c r="R2237"/>
  <c r="AB2237"/>
  <c r="AC2237"/>
  <c r="Z2237"/>
  <c r="AA2237"/>
  <c r="Y2237"/>
  <c r="X2237"/>
  <c r="S2237"/>
  <c r="M2237"/>
  <c r="T2237"/>
  <c r="O2237"/>
  <c r="U2237"/>
  <c r="V2237"/>
  <c r="AD2237"/>
  <c r="R2236"/>
  <c r="AB2236"/>
  <c r="AC2236"/>
  <c r="Z2236"/>
  <c r="AA2236"/>
  <c r="Y2236"/>
  <c r="X2236"/>
  <c r="S2236"/>
  <c r="M2236"/>
  <c r="T2236"/>
  <c r="O2236"/>
  <c r="U2236"/>
  <c r="V2236"/>
  <c r="AD2236"/>
  <c r="R2235"/>
  <c r="AB2235"/>
  <c r="AC2235"/>
  <c r="Z2235"/>
  <c r="AA2235"/>
  <c r="Y2235"/>
  <c r="X2235"/>
  <c r="S2235"/>
  <c r="M2235"/>
  <c r="T2235"/>
  <c r="O2235"/>
  <c r="U2235"/>
  <c r="V2235"/>
  <c r="AD2235"/>
  <c r="R2234"/>
  <c r="AB2234"/>
  <c r="AC2234"/>
  <c r="Z2234"/>
  <c r="AA2234"/>
  <c r="Y2234"/>
  <c r="X2234"/>
  <c r="S2234"/>
  <c r="M2234"/>
  <c r="T2234"/>
  <c r="O2234"/>
  <c r="U2234"/>
  <c r="V2234"/>
  <c r="AD2234"/>
  <c r="R2233"/>
  <c r="AB2233"/>
  <c r="AC2233"/>
  <c r="Z2233"/>
  <c r="AA2233"/>
  <c r="Y2233"/>
  <c r="X2233"/>
  <c r="S2233"/>
  <c r="M2233"/>
  <c r="T2233"/>
  <c r="O2233"/>
  <c r="U2233"/>
  <c r="V2233"/>
  <c r="AD2233"/>
  <c r="R2232"/>
  <c r="AB2232"/>
  <c r="AC2232"/>
  <c r="Z2232"/>
  <c r="AA2232"/>
  <c r="Y2232"/>
  <c r="X2232"/>
  <c r="S2232"/>
  <c r="M2232"/>
  <c r="T2232"/>
  <c r="O2232"/>
  <c r="U2232"/>
  <c r="V2232"/>
  <c r="AD2232"/>
  <c r="R2231"/>
  <c r="AB2231"/>
  <c r="AC2231"/>
  <c r="Z2231"/>
  <c r="AA2231"/>
  <c r="Y2231"/>
  <c r="X2231"/>
  <c r="S2231"/>
  <c r="M2231"/>
  <c r="T2231"/>
  <c r="O2231"/>
  <c r="U2231"/>
  <c r="V2231"/>
  <c r="AD2231"/>
  <c r="R2230"/>
  <c r="AB2230"/>
  <c r="AC2230"/>
  <c r="Z2230"/>
  <c r="AA2230"/>
  <c r="Y2230"/>
  <c r="X2230"/>
  <c r="S2230"/>
  <c r="M2230"/>
  <c r="T2230"/>
  <c r="O2230"/>
  <c r="U2230"/>
  <c r="V2230"/>
  <c r="AD2230"/>
  <c r="R2229"/>
  <c r="AB2229"/>
  <c r="AC2229"/>
  <c r="Z2229"/>
  <c r="AA2229"/>
  <c r="Y2229"/>
  <c r="X2229"/>
  <c r="S2229"/>
  <c r="M2229"/>
  <c r="T2229"/>
  <c r="O2229"/>
  <c r="U2229"/>
  <c r="V2229"/>
  <c r="AD2229"/>
  <c r="R2228"/>
  <c r="AB2228"/>
  <c r="AC2228"/>
  <c r="Z2228"/>
  <c r="AA2228"/>
  <c r="Y2228"/>
  <c r="X2228"/>
  <c r="S2228"/>
  <c r="M2228"/>
  <c r="T2228"/>
  <c r="O2228"/>
  <c r="U2228"/>
  <c r="V2228"/>
  <c r="AD2228"/>
  <c r="R2227"/>
  <c r="AB2227"/>
  <c r="AC2227"/>
  <c r="Z2227"/>
  <c r="AA2227"/>
  <c r="Y2227"/>
  <c r="X2227"/>
  <c r="S2227"/>
  <c r="M2227"/>
  <c r="T2227"/>
  <c r="O2227"/>
  <c r="U2227"/>
  <c r="V2227"/>
  <c r="AD2227"/>
  <c r="R2226"/>
  <c r="AB2226"/>
  <c r="AC2226"/>
  <c r="Z2226"/>
  <c r="AA2226"/>
  <c r="Y2226"/>
  <c r="X2226"/>
  <c r="S2226"/>
  <c r="M2226"/>
  <c r="T2226"/>
  <c r="O2226"/>
  <c r="U2226"/>
  <c r="V2226"/>
  <c r="AD2226"/>
  <c r="R2225"/>
  <c r="AB2225"/>
  <c r="AC2225"/>
  <c r="Z2225"/>
  <c r="AA2225"/>
  <c r="Y2225"/>
  <c r="X2225"/>
  <c r="S2225"/>
  <c r="M2225"/>
  <c r="T2225"/>
  <c r="O2225"/>
  <c r="U2225"/>
  <c r="V2225"/>
  <c r="AD2225"/>
  <c r="R2224"/>
  <c r="AB2224"/>
  <c r="AC2224"/>
  <c r="Z2224"/>
  <c r="AA2224"/>
  <c r="Y2224"/>
  <c r="X2224"/>
  <c r="S2224"/>
  <c r="M2224"/>
  <c r="T2224"/>
  <c r="O2224"/>
  <c r="U2224"/>
  <c r="V2224"/>
  <c r="AD2224"/>
  <c r="R2223"/>
  <c r="AB2223"/>
  <c r="AC2223"/>
  <c r="Z2223"/>
  <c r="AA2223"/>
  <c r="Y2223"/>
  <c r="X2223"/>
  <c r="S2223"/>
  <c r="M2223"/>
  <c r="T2223"/>
  <c r="O2223"/>
  <c r="U2223"/>
  <c r="V2223"/>
  <c r="AD2223"/>
  <c r="R2222"/>
  <c r="AB2222"/>
  <c r="AC2222"/>
  <c r="Z2222"/>
  <c r="AA2222"/>
  <c r="Y2222"/>
  <c r="X2222"/>
  <c r="S2222"/>
  <c r="M2222"/>
  <c r="T2222"/>
  <c r="O2222"/>
  <c r="U2222"/>
  <c r="V2222"/>
  <c r="AD2222"/>
  <c r="R2221"/>
  <c r="AB2221"/>
  <c r="AC2221"/>
  <c r="Z2221"/>
  <c r="AA2221"/>
  <c r="Y2221"/>
  <c r="X2221"/>
  <c r="S2221"/>
  <c r="M2221"/>
  <c r="T2221"/>
  <c r="O2221"/>
  <c r="U2221"/>
  <c r="V2221"/>
  <c r="AD2221"/>
  <c r="R2220"/>
  <c r="AB2220"/>
  <c r="AC2220"/>
  <c r="Z2220"/>
  <c r="AA2220"/>
  <c r="Y2220"/>
  <c r="X2220"/>
  <c r="S2220"/>
  <c r="M2220"/>
  <c r="T2220"/>
  <c r="O2220"/>
  <c r="U2220"/>
  <c r="V2220"/>
  <c r="AD2220"/>
  <c r="R2219"/>
  <c r="AB2219"/>
  <c r="AC2219"/>
  <c r="Z2219"/>
  <c r="AA2219"/>
  <c r="Y2219"/>
  <c r="X2219"/>
  <c r="S2219"/>
  <c r="M2219"/>
  <c r="T2219"/>
  <c r="O2219"/>
  <c r="U2219"/>
  <c r="V2219"/>
  <c r="AD2219"/>
  <c r="R2218"/>
  <c r="AB2218"/>
  <c r="AC2218"/>
  <c r="Z2218"/>
  <c r="AA2218"/>
  <c r="Y2218"/>
  <c r="X2218"/>
  <c r="S2218"/>
  <c r="M2218"/>
  <c r="T2218"/>
  <c r="O2218"/>
  <c r="U2218"/>
  <c r="V2218"/>
  <c r="AD2218"/>
  <c r="R2217"/>
  <c r="AB2217"/>
  <c r="AC2217"/>
  <c r="Z2217"/>
  <c r="AA2217"/>
  <c r="Y2217"/>
  <c r="X2217"/>
  <c r="S2217"/>
  <c r="M2217"/>
  <c r="T2217"/>
  <c r="O2217"/>
  <c r="U2217"/>
  <c r="V2217"/>
  <c r="AD2217"/>
  <c r="R2216"/>
  <c r="AB2216"/>
  <c r="AC2216"/>
  <c r="Z2216"/>
  <c r="AA2216"/>
  <c r="Y2216"/>
  <c r="X2216"/>
  <c r="S2216"/>
  <c r="M2216"/>
  <c r="T2216"/>
  <c r="O2216"/>
  <c r="U2216"/>
  <c r="V2216"/>
  <c r="AD2216"/>
  <c r="R2215"/>
  <c r="AB2215"/>
  <c r="AC2215"/>
  <c r="Z2215"/>
  <c r="AA2215"/>
  <c r="Y2215"/>
  <c r="X2215"/>
  <c r="S2215"/>
  <c r="M2215"/>
  <c r="T2215"/>
  <c r="O2215"/>
  <c r="U2215"/>
  <c r="V2215"/>
  <c r="AD2215"/>
  <c r="R2214"/>
  <c r="AB2214"/>
  <c r="AC2214"/>
  <c r="Z2214"/>
  <c r="AA2214"/>
  <c r="Y2214"/>
  <c r="X2214"/>
  <c r="S2214"/>
  <c r="M2214"/>
  <c r="T2214"/>
  <c r="O2214"/>
  <c r="U2214"/>
  <c r="V2214"/>
  <c r="AD2214"/>
  <c r="R2213"/>
  <c r="AB2213"/>
  <c r="AC2213"/>
  <c r="Z2213"/>
  <c r="AA2213"/>
  <c r="Y2213"/>
  <c r="X2213"/>
  <c r="S2213"/>
  <c r="M2213"/>
  <c r="T2213"/>
  <c r="O2213"/>
  <c r="U2213"/>
  <c r="V2213"/>
  <c r="AD2213"/>
  <c r="R2212"/>
  <c r="AB2212"/>
  <c r="AC2212"/>
  <c r="Z2212"/>
  <c r="AA2212"/>
  <c r="Y2212"/>
  <c r="X2212"/>
  <c r="S2212"/>
  <c r="M2212"/>
  <c r="T2212"/>
  <c r="O2212"/>
  <c r="U2212"/>
  <c r="V2212"/>
  <c r="AD2212"/>
  <c r="R2211"/>
  <c r="AB2211"/>
  <c r="AC2211"/>
  <c r="Z2211"/>
  <c r="AA2211"/>
  <c r="Y2211"/>
  <c r="X2211"/>
  <c r="S2211"/>
  <c r="M2211"/>
  <c r="T2211"/>
  <c r="O2211"/>
  <c r="U2211"/>
  <c r="V2211"/>
  <c r="AD2211"/>
  <c r="R2210"/>
  <c r="AB2210"/>
  <c r="AC2210"/>
  <c r="Z2210"/>
  <c r="AA2210"/>
  <c r="Y2210"/>
  <c r="X2210"/>
  <c r="S2210"/>
  <c r="M2210"/>
  <c r="T2210"/>
  <c r="O2210"/>
  <c r="U2210"/>
  <c r="V2210"/>
  <c r="AD2210"/>
  <c r="R2209"/>
  <c r="AB2209"/>
  <c r="AC2209"/>
  <c r="Z2209"/>
  <c r="AA2209"/>
  <c r="Y2209"/>
  <c r="X2209"/>
  <c r="S2209"/>
  <c r="M2209"/>
  <c r="T2209"/>
  <c r="O2209"/>
  <c r="U2209"/>
  <c r="V2209"/>
  <c r="AD2209"/>
  <c r="R2208"/>
  <c r="AB2208"/>
  <c r="AC2208"/>
  <c r="Z2208"/>
  <c r="AA2208"/>
  <c r="Y2208"/>
  <c r="X2208"/>
  <c r="S2208"/>
  <c r="M2208"/>
  <c r="T2208"/>
  <c r="O2208"/>
  <c r="U2208"/>
  <c r="V2208"/>
  <c r="AD2208"/>
  <c r="R2207"/>
  <c r="AB2207"/>
  <c r="AC2207"/>
  <c r="Z2207"/>
  <c r="AA2207"/>
  <c r="Y2207"/>
  <c r="X2207"/>
  <c r="S2207"/>
  <c r="M2207"/>
  <c r="T2207"/>
  <c r="O2207"/>
  <c r="U2207"/>
  <c r="V2207"/>
  <c r="AD2207"/>
  <c r="R2206"/>
  <c r="AB2206"/>
  <c r="AC2206"/>
  <c r="Z2206"/>
  <c r="AA2206"/>
  <c r="Y2206"/>
  <c r="X2206"/>
  <c r="S2206"/>
  <c r="M2206"/>
  <c r="T2206"/>
  <c r="O2206"/>
  <c r="U2206"/>
  <c r="V2206"/>
  <c r="AD2206"/>
  <c r="R2205"/>
  <c r="AB2205"/>
  <c r="AC2205"/>
  <c r="Z2205"/>
  <c r="AA2205"/>
  <c r="Y2205"/>
  <c r="X2205"/>
  <c r="S2205"/>
  <c r="M2205"/>
  <c r="T2205"/>
  <c r="O2205"/>
  <c r="U2205"/>
  <c r="V2205"/>
  <c r="AD2205"/>
  <c r="R2204"/>
  <c r="AB2204"/>
  <c r="AC2204"/>
  <c r="Z2204"/>
  <c r="AA2204"/>
  <c r="Y2204"/>
  <c r="X2204"/>
  <c r="S2204"/>
  <c r="M2204"/>
  <c r="T2204"/>
  <c r="O2204"/>
  <c r="U2204"/>
  <c r="V2204"/>
  <c r="AD2204"/>
  <c r="R2203"/>
  <c r="AB2203"/>
  <c r="AC2203"/>
  <c r="Z2203"/>
  <c r="AA2203"/>
  <c r="Y2203"/>
  <c r="X2203"/>
  <c r="S2203"/>
  <c r="M2203"/>
  <c r="T2203"/>
  <c r="O2203"/>
  <c r="U2203"/>
  <c r="V2203"/>
  <c r="AD2203"/>
  <c r="R2202"/>
  <c r="AB2202"/>
  <c r="AC2202"/>
  <c r="Z2202"/>
  <c r="AA2202"/>
  <c r="Y2202"/>
  <c r="X2202"/>
  <c r="S2202"/>
  <c r="M2202"/>
  <c r="T2202"/>
  <c r="O2202"/>
  <c r="U2202"/>
  <c r="V2202"/>
  <c r="AD2202"/>
  <c r="R2201"/>
  <c r="AB2201"/>
  <c r="AC2201"/>
  <c r="Z2201"/>
  <c r="AA2201"/>
  <c r="Y2201"/>
  <c r="X2201"/>
  <c r="S2201"/>
  <c r="M2201"/>
  <c r="T2201"/>
  <c r="O2201"/>
  <c r="U2201"/>
  <c r="V2201"/>
  <c r="AD2201"/>
  <c r="R2200"/>
  <c r="AB2200"/>
  <c r="AC2200"/>
  <c r="Z2200"/>
  <c r="AA2200"/>
  <c r="Y2200"/>
  <c r="X2200"/>
  <c r="S2200"/>
  <c r="M2200"/>
  <c r="T2200"/>
  <c r="O2200"/>
  <c r="U2200"/>
  <c r="V2200"/>
  <c r="AD2200"/>
  <c r="R2199"/>
  <c r="AB2199"/>
  <c r="AC2199"/>
  <c r="Z2199"/>
  <c r="AA2199"/>
  <c r="Y2199"/>
  <c r="X2199"/>
  <c r="S2199"/>
  <c r="M2199"/>
  <c r="T2199"/>
  <c r="O2199"/>
  <c r="U2199"/>
  <c r="V2199"/>
  <c r="AD2199"/>
  <c r="R2198"/>
  <c r="AB2198"/>
  <c r="AC2198"/>
  <c r="Z2198"/>
  <c r="AA2198"/>
  <c r="Y2198"/>
  <c r="X2198"/>
  <c r="S2198"/>
  <c r="M2198"/>
  <c r="T2198"/>
  <c r="O2198"/>
  <c r="U2198"/>
  <c r="V2198"/>
  <c r="AD2198"/>
  <c r="R2197"/>
  <c r="AB2197"/>
  <c r="AC2197"/>
  <c r="Z2197"/>
  <c r="AA2197"/>
  <c r="Y2197"/>
  <c r="X2197"/>
  <c r="S2197"/>
  <c r="M2197"/>
  <c r="T2197"/>
  <c r="O2197"/>
  <c r="U2197"/>
  <c r="V2197"/>
  <c r="AD2197"/>
  <c r="R2196"/>
  <c r="AB2196"/>
  <c r="AC2196"/>
  <c r="Z2196"/>
  <c r="AA2196"/>
  <c r="Y2196"/>
  <c r="X2196"/>
  <c r="S2196"/>
  <c r="M2196"/>
  <c r="T2196"/>
  <c r="O2196"/>
  <c r="U2196"/>
  <c r="V2196"/>
  <c r="AD2196"/>
  <c r="R2195"/>
  <c r="AB2195"/>
  <c r="AC2195"/>
  <c r="Z2195"/>
  <c r="AA2195"/>
  <c r="Y2195"/>
  <c r="X2195"/>
  <c r="S2195"/>
  <c r="M2195"/>
  <c r="T2195"/>
  <c r="O2195"/>
  <c r="U2195"/>
  <c r="V2195"/>
  <c r="AD2195"/>
  <c r="R2194"/>
  <c r="AB2194"/>
  <c r="AC2194"/>
  <c r="Z2194"/>
  <c r="AA2194"/>
  <c r="Y2194"/>
  <c r="X2194"/>
  <c r="S2194"/>
  <c r="M2194"/>
  <c r="T2194"/>
  <c r="O2194"/>
  <c r="U2194"/>
  <c r="V2194"/>
  <c r="AD2194"/>
  <c r="R2193"/>
  <c r="AB2193"/>
  <c r="AC2193"/>
  <c r="Z2193"/>
  <c r="AA2193"/>
  <c r="Y2193"/>
  <c r="X2193"/>
  <c r="S2193"/>
  <c r="M2193"/>
  <c r="T2193"/>
  <c r="O2193"/>
  <c r="U2193"/>
  <c r="V2193"/>
  <c r="AD2193"/>
  <c r="R2192"/>
  <c r="AB2192"/>
  <c r="AC2192"/>
  <c r="Z2192"/>
  <c r="AA2192"/>
  <c r="Y2192"/>
  <c r="X2192"/>
  <c r="S2192"/>
  <c r="M2192"/>
  <c r="T2192"/>
  <c r="O2192"/>
  <c r="U2192"/>
  <c r="V2192"/>
  <c r="AD2192"/>
  <c r="R2191"/>
  <c r="AB2191"/>
  <c r="AC2191"/>
  <c r="Z2191"/>
  <c r="AA2191"/>
  <c r="Y2191"/>
  <c r="X2191"/>
  <c r="S2191"/>
  <c r="M2191"/>
  <c r="T2191"/>
  <c r="O2191"/>
  <c r="U2191"/>
  <c r="V2191"/>
  <c r="AD2191"/>
  <c r="R2190"/>
  <c r="AB2190"/>
  <c r="AC2190"/>
  <c r="Z2190"/>
  <c r="AA2190"/>
  <c r="Y2190"/>
  <c r="X2190"/>
  <c r="S2190"/>
  <c r="M2190"/>
  <c r="T2190"/>
  <c r="O2190"/>
  <c r="U2190"/>
  <c r="V2190"/>
  <c r="AD2190"/>
  <c r="R2189"/>
  <c r="AB2189"/>
  <c r="AC2189"/>
  <c r="Z2189"/>
  <c r="AA2189"/>
  <c r="Y2189"/>
  <c r="X2189"/>
  <c r="S2189"/>
  <c r="M2189"/>
  <c r="T2189"/>
  <c r="O2189"/>
  <c r="U2189"/>
  <c r="V2189"/>
  <c r="AD2189"/>
  <c r="R2188"/>
  <c r="AB2188"/>
  <c r="AC2188"/>
  <c r="Z2188"/>
  <c r="AA2188"/>
  <c r="Y2188"/>
  <c r="X2188"/>
  <c r="S2188"/>
  <c r="M2188"/>
  <c r="T2188"/>
  <c r="O2188"/>
  <c r="U2188"/>
  <c r="V2188"/>
  <c r="AD2188"/>
  <c r="R2187"/>
  <c r="AB2187"/>
  <c r="AC2187"/>
  <c r="Z2187"/>
  <c r="AA2187"/>
  <c r="Y2187"/>
  <c r="X2187"/>
  <c r="S2187"/>
  <c r="M2187"/>
  <c r="T2187"/>
  <c r="O2187"/>
  <c r="U2187"/>
  <c r="V2187"/>
  <c r="AD2187"/>
  <c r="R2186"/>
  <c r="AB2186"/>
  <c r="AC2186"/>
  <c r="Z2186"/>
  <c r="AA2186"/>
  <c r="Y2186"/>
  <c r="X2186"/>
  <c r="S2186"/>
  <c r="M2186"/>
  <c r="T2186"/>
  <c r="O2186"/>
  <c r="U2186"/>
  <c r="V2186"/>
  <c r="AD2186"/>
  <c r="R2185"/>
  <c r="AB2185"/>
  <c r="AC2185"/>
  <c r="Z2185"/>
  <c r="AA2185"/>
  <c r="Y2185"/>
  <c r="X2185"/>
  <c r="S2185"/>
  <c r="M2185"/>
  <c r="T2185"/>
  <c r="O2185"/>
  <c r="U2185"/>
  <c r="V2185"/>
  <c r="AD2185"/>
  <c r="R2184"/>
  <c r="AB2184"/>
  <c r="AC2184"/>
  <c r="Z2184"/>
  <c r="AA2184"/>
  <c r="Y2184"/>
  <c r="X2184"/>
  <c r="S2184"/>
  <c r="M2184"/>
  <c r="T2184"/>
  <c r="O2184"/>
  <c r="U2184"/>
  <c r="V2184"/>
  <c r="AD2184"/>
  <c r="R2183"/>
  <c r="AB2183"/>
  <c r="AC2183"/>
  <c r="Z2183"/>
  <c r="AA2183"/>
  <c r="Y2183"/>
  <c r="X2183"/>
  <c r="S2183"/>
  <c r="M2183"/>
  <c r="T2183"/>
  <c r="O2183"/>
  <c r="U2183"/>
  <c r="V2183"/>
  <c r="AD2183"/>
  <c r="R2182"/>
  <c r="AB2182"/>
  <c r="AC2182"/>
  <c r="Z2182"/>
  <c r="AA2182"/>
  <c r="Y2182"/>
  <c r="X2182"/>
  <c r="S2182"/>
  <c r="M2182"/>
  <c r="T2182"/>
  <c r="O2182"/>
  <c r="U2182"/>
  <c r="V2182"/>
  <c r="AD2182"/>
  <c r="R2181"/>
  <c r="AB2181"/>
  <c r="AC2181"/>
  <c r="Z2181"/>
  <c r="AA2181"/>
  <c r="Y2181"/>
  <c r="X2181"/>
  <c r="S2181"/>
  <c r="M2181"/>
  <c r="T2181"/>
  <c r="O2181"/>
  <c r="U2181"/>
  <c r="V2181"/>
  <c r="AD2181"/>
  <c r="R2180"/>
  <c r="AB2180"/>
  <c r="AC2180"/>
  <c r="Z2180"/>
  <c r="AA2180"/>
  <c r="Y2180"/>
  <c r="X2180"/>
  <c r="S2180"/>
  <c r="M2180"/>
  <c r="T2180"/>
  <c r="O2180"/>
  <c r="U2180"/>
  <c r="V2180"/>
  <c r="AD2180"/>
  <c r="R2179"/>
  <c r="AB2179"/>
  <c r="AC2179"/>
  <c r="Z2179"/>
  <c r="AA2179"/>
  <c r="Y2179"/>
  <c r="X2179"/>
  <c r="S2179"/>
  <c r="M2179"/>
  <c r="T2179"/>
  <c r="O2179"/>
  <c r="U2179"/>
  <c r="V2179"/>
  <c r="AD2179"/>
  <c r="R2178"/>
  <c r="AB2178"/>
  <c r="AC2178"/>
  <c r="Z2178"/>
  <c r="AA2178"/>
  <c r="Y2178"/>
  <c r="X2178"/>
  <c r="S2178"/>
  <c r="M2178"/>
  <c r="T2178"/>
  <c r="O2178"/>
  <c r="U2178"/>
  <c r="V2178"/>
  <c r="AD2178"/>
  <c r="R2177"/>
  <c r="AB2177"/>
  <c r="AC2177"/>
  <c r="Z2177"/>
  <c r="AA2177"/>
  <c r="Y2177"/>
  <c r="X2177"/>
  <c r="S2177"/>
  <c r="M2177"/>
  <c r="T2177"/>
  <c r="O2177"/>
  <c r="U2177"/>
  <c r="V2177"/>
  <c r="AD2177"/>
  <c r="R2176"/>
  <c r="AB2176"/>
  <c r="AC2176"/>
  <c r="Z2176"/>
  <c r="AA2176"/>
  <c r="Y2176"/>
  <c r="X2176"/>
  <c r="S2176"/>
  <c r="M2176"/>
  <c r="T2176"/>
  <c r="O2176"/>
  <c r="U2176"/>
  <c r="V2176"/>
  <c r="AD2176"/>
  <c r="R2175"/>
  <c r="AB2175"/>
  <c r="AC2175"/>
  <c r="Z2175"/>
  <c r="AA2175"/>
  <c r="Y2175"/>
  <c r="X2175"/>
  <c r="S2175"/>
  <c r="M2175"/>
  <c r="T2175"/>
  <c r="O2175"/>
  <c r="U2175"/>
  <c r="V2175"/>
  <c r="AD2175"/>
  <c r="R2174"/>
  <c r="AB2174"/>
  <c r="AC2174"/>
  <c r="Z2174"/>
  <c r="AA2174"/>
  <c r="Y2174"/>
  <c r="X2174"/>
  <c r="S2174"/>
  <c r="M2174"/>
  <c r="T2174"/>
  <c r="O2174"/>
  <c r="U2174"/>
  <c r="V2174"/>
  <c r="AD2174"/>
  <c r="R2173"/>
  <c r="AB2173"/>
  <c r="AC2173"/>
  <c r="Z2173"/>
  <c r="AA2173"/>
  <c r="Y2173"/>
  <c r="X2173"/>
  <c r="S2173"/>
  <c r="M2173"/>
  <c r="T2173"/>
  <c r="O2173"/>
  <c r="U2173"/>
  <c r="V2173"/>
  <c r="AD2173"/>
  <c r="R2172"/>
  <c r="AB2172"/>
  <c r="AC2172"/>
  <c r="Z2172"/>
  <c r="AA2172"/>
  <c r="Y2172"/>
  <c r="X2172"/>
  <c r="S2172"/>
  <c r="M2172"/>
  <c r="T2172"/>
  <c r="O2172"/>
  <c r="U2172"/>
  <c r="V2172"/>
  <c r="AD2172"/>
  <c r="R2171"/>
  <c r="AB2171"/>
  <c r="AC2171"/>
  <c r="Z2171"/>
  <c r="AA2171"/>
  <c r="Y2171"/>
  <c r="X2171"/>
  <c r="S2171"/>
  <c r="M2171"/>
  <c r="T2171"/>
  <c r="O2171"/>
  <c r="U2171"/>
  <c r="V2171"/>
  <c r="AD2171"/>
  <c r="R2170"/>
  <c r="AB2170"/>
  <c r="AC2170"/>
  <c r="Z2170"/>
  <c r="AA2170"/>
  <c r="Y2170"/>
  <c r="X2170"/>
  <c r="S2170"/>
  <c r="M2170"/>
  <c r="T2170"/>
  <c r="O2170"/>
  <c r="U2170"/>
  <c r="V2170"/>
  <c r="AD2170"/>
  <c r="R2169"/>
  <c r="AB2169"/>
  <c r="AC2169"/>
  <c r="Z2169"/>
  <c r="AA2169"/>
  <c r="Y2169"/>
  <c r="X2169"/>
  <c r="S2169"/>
  <c r="M2169"/>
  <c r="T2169"/>
  <c r="O2169"/>
  <c r="U2169"/>
  <c r="V2169"/>
  <c r="AD2169"/>
  <c r="R2168"/>
  <c r="AB2168"/>
  <c r="AC2168"/>
  <c r="Z2168"/>
  <c r="AA2168"/>
  <c r="Y2168"/>
  <c r="X2168"/>
  <c r="S2168"/>
  <c r="M2168"/>
  <c r="T2168"/>
  <c r="O2168"/>
  <c r="U2168"/>
  <c r="V2168"/>
  <c r="AD2168"/>
  <c r="R2167"/>
  <c r="AB2167"/>
  <c r="AC2167"/>
  <c r="Z2167"/>
  <c r="AA2167"/>
  <c r="Y2167"/>
  <c r="X2167"/>
  <c r="S2167"/>
  <c r="M2167"/>
  <c r="T2167"/>
  <c r="O2167"/>
  <c r="U2167"/>
  <c r="V2167"/>
  <c r="AD2167"/>
  <c r="R2166"/>
  <c r="AB2166"/>
  <c r="AC2166"/>
  <c r="Z2166"/>
  <c r="AA2166"/>
  <c r="Y2166"/>
  <c r="X2166"/>
  <c r="S2166"/>
  <c r="M2166"/>
  <c r="T2166"/>
  <c r="O2166"/>
  <c r="U2166"/>
  <c r="V2166"/>
  <c r="AD2166"/>
  <c r="R2165"/>
  <c r="AB2165"/>
  <c r="AC2165"/>
  <c r="Z2165"/>
  <c r="AA2165"/>
  <c r="Y2165"/>
  <c r="X2165"/>
  <c r="S2165"/>
  <c r="M2165"/>
  <c r="T2165"/>
  <c r="O2165"/>
  <c r="U2165"/>
  <c r="V2165"/>
  <c r="AD2165"/>
  <c r="R2164"/>
  <c r="AB2164"/>
  <c r="AC2164"/>
  <c r="Z2164"/>
  <c r="AA2164"/>
  <c r="Y2164"/>
  <c r="X2164"/>
  <c r="S2164"/>
  <c r="M2164"/>
  <c r="T2164"/>
  <c r="O2164"/>
  <c r="U2164"/>
  <c r="V2164"/>
  <c r="AD2164"/>
  <c r="R2163"/>
  <c r="AB2163"/>
  <c r="AC2163"/>
  <c r="Z2163"/>
  <c r="AA2163"/>
  <c r="Y2163"/>
  <c r="X2163"/>
  <c r="S2163"/>
  <c r="M2163"/>
  <c r="T2163"/>
  <c r="O2163"/>
  <c r="U2163"/>
  <c r="V2163"/>
  <c r="AD2163"/>
  <c r="R2162"/>
  <c r="AB2162"/>
  <c r="AC2162"/>
  <c r="Z2162"/>
  <c r="AA2162"/>
  <c r="Y2162"/>
  <c r="X2162"/>
  <c r="S2162"/>
  <c r="M2162"/>
  <c r="T2162"/>
  <c r="O2162"/>
  <c r="U2162"/>
  <c r="V2162"/>
  <c r="AD2162"/>
  <c r="R2161"/>
  <c r="AB2161"/>
  <c r="AC2161"/>
  <c r="Z2161"/>
  <c r="AA2161"/>
  <c r="Y2161"/>
  <c r="X2161"/>
  <c r="S2161"/>
  <c r="M2161"/>
  <c r="T2161"/>
  <c r="O2161"/>
  <c r="U2161"/>
  <c r="V2161"/>
  <c r="AD2161"/>
  <c r="R2160"/>
  <c r="AB2160"/>
  <c r="AC2160"/>
  <c r="Z2160"/>
  <c r="AA2160"/>
  <c r="Y2160"/>
  <c r="X2160"/>
  <c r="S2160"/>
  <c r="M2160"/>
  <c r="T2160"/>
  <c r="O2160"/>
  <c r="U2160"/>
  <c r="V2160"/>
  <c r="AD2160"/>
  <c r="R2159"/>
  <c r="AB2159"/>
  <c r="AC2159"/>
  <c r="Z2159"/>
  <c r="AA2159"/>
  <c r="Y2159"/>
  <c r="X2159"/>
  <c r="S2159"/>
  <c r="M2159"/>
  <c r="T2159"/>
  <c r="O2159"/>
  <c r="U2159"/>
  <c r="V2159"/>
  <c r="AD2159"/>
  <c r="R2158"/>
  <c r="AB2158"/>
  <c r="AC2158"/>
  <c r="Z2158"/>
  <c r="AA2158"/>
  <c r="Y2158"/>
  <c r="X2158"/>
  <c r="S2158"/>
  <c r="M2158"/>
  <c r="T2158"/>
  <c r="O2158"/>
  <c r="U2158"/>
  <c r="V2158"/>
  <c r="AD2158"/>
  <c r="R2157"/>
  <c r="AB2157"/>
  <c r="AC2157"/>
  <c r="Z2157"/>
  <c r="AA2157"/>
  <c r="Y2157"/>
  <c r="X2157"/>
  <c r="S2157"/>
  <c r="M2157"/>
  <c r="T2157"/>
  <c r="O2157"/>
  <c r="U2157"/>
  <c r="V2157"/>
  <c r="AD2157"/>
  <c r="R2156"/>
  <c r="AB2156"/>
  <c r="AC2156"/>
  <c r="Z2156"/>
  <c r="AA2156"/>
  <c r="Y2156"/>
  <c r="X2156"/>
  <c r="S2156"/>
  <c r="M2156"/>
  <c r="T2156"/>
  <c r="O2156"/>
  <c r="U2156"/>
  <c r="V2156"/>
  <c r="AD2156"/>
  <c r="R2155"/>
  <c r="AB2155"/>
  <c r="AC2155"/>
  <c r="Z2155"/>
  <c r="AA2155"/>
  <c r="Y2155"/>
  <c r="X2155"/>
  <c r="S2155"/>
  <c r="M2155"/>
  <c r="T2155"/>
  <c r="O2155"/>
  <c r="U2155"/>
  <c r="V2155"/>
  <c r="AD2155"/>
  <c r="R2154"/>
  <c r="AB2154"/>
  <c r="AC2154"/>
  <c r="Z2154"/>
  <c r="AA2154"/>
  <c r="Y2154"/>
  <c r="X2154"/>
  <c r="S2154"/>
  <c r="M2154"/>
  <c r="T2154"/>
  <c r="O2154"/>
  <c r="U2154"/>
  <c r="V2154"/>
  <c r="AD2154"/>
  <c r="R2153"/>
  <c r="AB2153"/>
  <c r="AC2153"/>
  <c r="Z2153"/>
  <c r="AA2153"/>
  <c r="Y2153"/>
  <c r="X2153"/>
  <c r="S2153"/>
  <c r="M2153"/>
  <c r="T2153"/>
  <c r="O2153"/>
  <c r="U2153"/>
  <c r="V2153"/>
  <c r="AD2153"/>
  <c r="R2152"/>
  <c r="AB2152"/>
  <c r="AC2152"/>
  <c r="Z2152"/>
  <c r="AA2152"/>
  <c r="Y2152"/>
  <c r="X2152"/>
  <c r="S2152"/>
  <c r="M2152"/>
  <c r="T2152"/>
  <c r="O2152"/>
  <c r="U2152"/>
  <c r="V2152"/>
  <c r="AD2152"/>
  <c r="R2151"/>
  <c r="AB2151"/>
  <c r="AC2151"/>
  <c r="Z2151"/>
  <c r="AA2151"/>
  <c r="Y2151"/>
  <c r="X2151"/>
  <c r="S2151"/>
  <c r="M2151"/>
  <c r="T2151"/>
  <c r="O2151"/>
  <c r="U2151"/>
  <c r="V2151"/>
  <c r="AD2151"/>
  <c r="R2150"/>
  <c r="AB2150"/>
  <c r="AC2150"/>
  <c r="Z2150"/>
  <c r="AA2150"/>
  <c r="Y2150"/>
  <c r="X2150"/>
  <c r="S2150"/>
  <c r="M2150"/>
  <c r="T2150"/>
  <c r="O2150"/>
  <c r="U2150"/>
  <c r="V2150"/>
  <c r="AD2150"/>
  <c r="R2149"/>
  <c r="AB2149"/>
  <c r="AC2149"/>
  <c r="Z2149"/>
  <c r="AA2149"/>
  <c r="Y2149"/>
  <c r="X2149"/>
  <c r="S2149"/>
  <c r="M2149"/>
  <c r="T2149"/>
  <c r="O2149"/>
  <c r="U2149"/>
  <c r="V2149"/>
  <c r="AD2149"/>
  <c r="R2148"/>
  <c r="AB2148"/>
  <c r="AC2148"/>
  <c r="Z2148"/>
  <c r="AA2148"/>
  <c r="Y2148"/>
  <c r="X2148"/>
  <c r="S2148"/>
  <c r="M2148"/>
  <c r="T2148"/>
  <c r="O2148"/>
  <c r="U2148"/>
  <c r="V2148"/>
  <c r="AD2148"/>
  <c r="R2147"/>
  <c r="AB2147"/>
  <c r="AC2147"/>
  <c r="Z2147"/>
  <c r="AA2147"/>
  <c r="Y2147"/>
  <c r="X2147"/>
  <c r="S2147"/>
  <c r="M2147"/>
  <c r="T2147"/>
  <c r="O2147"/>
  <c r="U2147"/>
  <c r="V2147"/>
  <c r="AD2147"/>
  <c r="R2146"/>
  <c r="AB2146"/>
  <c r="AC2146"/>
  <c r="Z2146"/>
  <c r="AA2146"/>
  <c r="Y2146"/>
  <c r="X2146"/>
  <c r="S2146"/>
  <c r="M2146"/>
  <c r="T2146"/>
  <c r="O2146"/>
  <c r="U2146"/>
  <c r="V2146"/>
  <c r="AD2146"/>
  <c r="R2145"/>
  <c r="AB2145"/>
  <c r="AC2145"/>
  <c r="Z2145"/>
  <c r="AA2145"/>
  <c r="Y2145"/>
  <c r="X2145"/>
  <c r="S2145"/>
  <c r="M2145"/>
  <c r="T2145"/>
  <c r="O2145"/>
  <c r="U2145"/>
  <c r="V2145"/>
  <c r="AD2145"/>
  <c r="R2144"/>
  <c r="AB2144"/>
  <c r="AC2144"/>
  <c r="Z2144"/>
  <c r="AA2144"/>
  <c r="Y2144"/>
  <c r="X2144"/>
  <c r="S2144"/>
  <c r="M2144"/>
  <c r="T2144"/>
  <c r="O2144"/>
  <c r="U2144"/>
  <c r="V2144"/>
  <c r="AD2144"/>
  <c r="R2143"/>
  <c r="AB2143"/>
  <c r="AC2143"/>
  <c r="Z2143"/>
  <c r="AA2143"/>
  <c r="Y2143"/>
  <c r="X2143"/>
  <c r="S2143"/>
  <c r="M2143"/>
  <c r="T2143"/>
  <c r="O2143"/>
  <c r="U2143"/>
  <c r="V2143"/>
  <c r="AD2143"/>
  <c r="R2142"/>
  <c r="AB2142"/>
  <c r="AC2142"/>
  <c r="Z2142"/>
  <c r="AA2142"/>
  <c r="Y2142"/>
  <c r="X2142"/>
  <c r="S2142"/>
  <c r="M2142"/>
  <c r="T2142"/>
  <c r="O2142"/>
  <c r="U2142"/>
  <c r="V2142"/>
  <c r="AD2142"/>
  <c r="R2141"/>
  <c r="AB2141"/>
  <c r="AC2141"/>
  <c r="Z2141"/>
  <c r="AA2141"/>
  <c r="Y2141"/>
  <c r="X2141"/>
  <c r="S2141"/>
  <c r="M2141"/>
  <c r="T2141"/>
  <c r="O2141"/>
  <c r="U2141"/>
  <c r="V2141"/>
  <c r="AD2141"/>
  <c r="R2140"/>
  <c r="AB2140"/>
  <c r="AC2140"/>
  <c r="Z2140"/>
  <c r="AA2140"/>
  <c r="Y2140"/>
  <c r="X2140"/>
  <c r="S2140"/>
  <c r="M2140"/>
  <c r="T2140"/>
  <c r="O2140"/>
  <c r="U2140"/>
  <c r="V2140"/>
  <c r="AD2140"/>
  <c r="R2139"/>
  <c r="AB2139"/>
  <c r="AC2139"/>
  <c r="Z2139"/>
  <c r="AA2139"/>
  <c r="Y2139"/>
  <c r="X2139"/>
  <c r="S2139"/>
  <c r="M2139"/>
  <c r="T2139"/>
  <c r="O2139"/>
  <c r="U2139"/>
  <c r="V2139"/>
  <c r="AD2139"/>
  <c r="R2138"/>
  <c r="AB2138"/>
  <c r="AC2138"/>
  <c r="Z2138"/>
  <c r="AA2138"/>
  <c r="Y2138"/>
  <c r="X2138"/>
  <c r="S2138"/>
  <c r="M2138"/>
  <c r="T2138"/>
  <c r="O2138"/>
  <c r="U2138"/>
  <c r="V2138"/>
  <c r="AD2138"/>
  <c r="R2137"/>
  <c r="AB2137"/>
  <c r="AC2137"/>
  <c r="Z2137"/>
  <c r="AA2137"/>
  <c r="Y2137"/>
  <c r="X2137"/>
  <c r="S2137"/>
  <c r="M2137"/>
  <c r="T2137"/>
  <c r="O2137"/>
  <c r="U2137"/>
  <c r="V2137"/>
  <c r="AD2137"/>
  <c r="R2136"/>
  <c r="AB2136"/>
  <c r="AC2136"/>
  <c r="Z2136"/>
  <c r="AA2136"/>
  <c r="Y2136"/>
  <c r="X2136"/>
  <c r="S2136"/>
  <c r="M2136"/>
  <c r="T2136"/>
  <c r="O2136"/>
  <c r="U2136"/>
  <c r="V2136"/>
  <c r="AD2136"/>
  <c r="R2135"/>
  <c r="AB2135"/>
  <c r="AC2135"/>
  <c r="Z2135"/>
  <c r="AA2135"/>
  <c r="Y2135"/>
  <c r="X2135"/>
  <c r="S2135"/>
  <c r="M2135"/>
  <c r="T2135"/>
  <c r="O2135"/>
  <c r="U2135"/>
  <c r="V2135"/>
  <c r="AD2135"/>
  <c r="R2134"/>
  <c r="AB2134"/>
  <c r="AC2134"/>
  <c r="Z2134"/>
  <c r="AA2134"/>
  <c r="Y2134"/>
  <c r="X2134"/>
  <c r="S2134"/>
  <c r="M2134"/>
  <c r="T2134"/>
  <c r="O2134"/>
  <c r="U2134"/>
  <c r="V2134"/>
  <c r="AD2134"/>
  <c r="R2133"/>
  <c r="AB2133"/>
  <c r="AC2133"/>
  <c r="Z2133"/>
  <c r="AA2133"/>
  <c r="Y2133"/>
  <c r="X2133"/>
  <c r="S2133"/>
  <c r="M2133"/>
  <c r="T2133"/>
  <c r="O2133"/>
  <c r="U2133"/>
  <c r="V2133"/>
  <c r="AD2133"/>
  <c r="R2132"/>
  <c r="AB2132"/>
  <c r="AC2132"/>
  <c r="Z2132"/>
  <c r="AA2132"/>
  <c r="Y2132"/>
  <c r="X2132"/>
  <c r="S2132"/>
  <c r="M2132"/>
  <c r="T2132"/>
  <c r="O2132"/>
  <c r="U2132"/>
  <c r="V2132"/>
  <c r="AD2132"/>
  <c r="R2131"/>
  <c r="AB2131"/>
  <c r="AC2131"/>
  <c r="Z2131"/>
  <c r="AA2131"/>
  <c r="Y2131"/>
  <c r="X2131"/>
  <c r="S2131"/>
  <c r="M2131"/>
  <c r="T2131"/>
  <c r="O2131"/>
  <c r="U2131"/>
  <c r="V2131"/>
  <c r="AD2131"/>
  <c r="R2130"/>
  <c r="AB2130"/>
  <c r="AC2130"/>
  <c r="Z2130"/>
  <c r="AA2130"/>
  <c r="Y2130"/>
  <c r="X2130"/>
  <c r="S2130"/>
  <c r="M2130"/>
  <c r="T2130"/>
  <c r="O2130"/>
  <c r="U2130"/>
  <c r="V2130"/>
  <c r="AD2130"/>
  <c r="R2129"/>
  <c r="AB2129"/>
  <c r="AC2129"/>
  <c r="Z2129"/>
  <c r="AA2129"/>
  <c r="Y2129"/>
  <c r="X2129"/>
  <c r="S2129"/>
  <c r="M2129"/>
  <c r="T2129"/>
  <c r="O2129"/>
  <c r="U2129"/>
  <c r="V2129"/>
  <c r="AD2129"/>
  <c r="R2128"/>
  <c r="AB2128"/>
  <c r="AC2128"/>
  <c r="Z2128"/>
  <c r="AA2128"/>
  <c r="Y2128"/>
  <c r="X2128"/>
  <c r="S2128"/>
  <c r="M2128"/>
  <c r="T2128"/>
  <c r="O2128"/>
  <c r="U2128"/>
  <c r="V2128"/>
  <c r="AD2128"/>
  <c r="R2127"/>
  <c r="AB2127"/>
  <c r="AC2127"/>
  <c r="Z2127"/>
  <c r="AA2127"/>
  <c r="Y2127"/>
  <c r="X2127"/>
  <c r="S2127"/>
  <c r="M2127"/>
  <c r="T2127"/>
  <c r="O2127"/>
  <c r="U2127"/>
  <c r="V2127"/>
  <c r="AD2127"/>
  <c r="R2126"/>
  <c r="AB2126"/>
  <c r="AC2126"/>
  <c r="Z2126"/>
  <c r="AA2126"/>
  <c r="Y2126"/>
  <c r="X2126"/>
  <c r="S2126"/>
  <c r="M2126"/>
  <c r="T2126"/>
  <c r="O2126"/>
  <c r="U2126"/>
  <c r="V2126"/>
  <c r="AD2126"/>
  <c r="R2125"/>
  <c r="AB2125"/>
  <c r="AC2125"/>
  <c r="Z2125"/>
  <c r="AA2125"/>
  <c r="Y2125"/>
  <c r="X2125"/>
  <c r="S2125"/>
  <c r="M2125"/>
  <c r="T2125"/>
  <c r="O2125"/>
  <c r="U2125"/>
  <c r="V2125"/>
  <c r="AD2125"/>
  <c r="R2124"/>
  <c r="AB2124"/>
  <c r="AC2124"/>
  <c r="Z2124"/>
  <c r="AA2124"/>
  <c r="Y2124"/>
  <c r="X2124"/>
  <c r="S2124"/>
  <c r="M2124"/>
  <c r="T2124"/>
  <c r="O2124"/>
  <c r="U2124"/>
  <c r="V2124"/>
  <c r="AD2124"/>
  <c r="R2123"/>
  <c r="AB2123"/>
  <c r="AC2123"/>
  <c r="Z2123"/>
  <c r="AA2123"/>
  <c r="Y2123"/>
  <c r="X2123"/>
  <c r="S2123"/>
  <c r="M2123"/>
  <c r="T2123"/>
  <c r="O2123"/>
  <c r="U2123"/>
  <c r="V2123"/>
  <c r="AD2123"/>
  <c r="R2122"/>
  <c r="AB2122"/>
  <c r="AC2122"/>
  <c r="Z2122"/>
  <c r="AA2122"/>
  <c r="Y2122"/>
  <c r="X2122"/>
  <c r="S2122"/>
  <c r="M2122"/>
  <c r="T2122"/>
  <c r="O2122"/>
  <c r="U2122"/>
  <c r="V2122"/>
  <c r="AD2122"/>
  <c r="R2121"/>
  <c r="AB2121"/>
  <c r="AC2121"/>
  <c r="Z2121"/>
  <c r="AA2121"/>
  <c r="Y2121"/>
  <c r="X2121"/>
  <c r="S2121"/>
  <c r="M2121"/>
  <c r="T2121"/>
  <c r="O2121"/>
  <c r="U2121"/>
  <c r="V2121"/>
  <c r="AD2121"/>
  <c r="R2120"/>
  <c r="AB2120"/>
  <c r="AC2120"/>
  <c r="Z2120"/>
  <c r="AA2120"/>
  <c r="Y2120"/>
  <c r="X2120"/>
  <c r="S2120"/>
  <c r="M2120"/>
  <c r="T2120"/>
  <c r="O2120"/>
  <c r="U2120"/>
  <c r="V2120"/>
  <c r="AD2120"/>
  <c r="R2119"/>
  <c r="AB2119"/>
  <c r="AC2119"/>
  <c r="Z2119"/>
  <c r="AA2119"/>
  <c r="Y2119"/>
  <c r="X2119"/>
  <c r="S2119"/>
  <c r="M2119"/>
  <c r="T2119"/>
  <c r="O2119"/>
  <c r="U2119"/>
  <c r="V2119"/>
  <c r="AD2119"/>
  <c r="R2118"/>
  <c r="AB2118"/>
  <c r="AC2118"/>
  <c r="Z2118"/>
  <c r="AA2118"/>
  <c r="Y2118"/>
  <c r="X2118"/>
  <c r="S2118"/>
  <c r="M2118"/>
  <c r="T2118"/>
  <c r="O2118"/>
  <c r="U2118"/>
  <c r="V2118"/>
  <c r="AD2118"/>
  <c r="R2117"/>
  <c r="AB2117"/>
  <c r="AC2117"/>
  <c r="Z2117"/>
  <c r="AA2117"/>
  <c r="Y2117"/>
  <c r="X2117"/>
  <c r="S2117"/>
  <c r="M2117"/>
  <c r="T2117"/>
  <c r="O2117"/>
  <c r="U2117"/>
  <c r="V2117"/>
  <c r="AD2117"/>
  <c r="R2116"/>
  <c r="AB2116"/>
  <c r="AC2116"/>
  <c r="Z2116"/>
  <c r="AA2116"/>
  <c r="Y2116"/>
  <c r="X2116"/>
  <c r="S2116"/>
  <c r="M2116"/>
  <c r="T2116"/>
  <c r="O2116"/>
  <c r="U2116"/>
  <c r="V2116"/>
  <c r="AD2116"/>
  <c r="R2115"/>
  <c r="AB2115"/>
  <c r="AC2115"/>
  <c r="Z2115"/>
  <c r="AA2115"/>
  <c r="Y2115"/>
  <c r="X2115"/>
  <c r="S2115"/>
  <c r="M2115"/>
  <c r="T2115"/>
  <c r="O2115"/>
  <c r="U2115"/>
  <c r="V2115"/>
  <c r="AD2115"/>
  <c r="R2114"/>
  <c r="AB2114"/>
  <c r="AC2114"/>
  <c r="Z2114"/>
  <c r="AA2114"/>
  <c r="Y2114"/>
  <c r="X2114"/>
  <c r="S2114"/>
  <c r="M2114"/>
  <c r="T2114"/>
  <c r="O2114"/>
  <c r="U2114"/>
  <c r="V2114"/>
  <c r="AD2114"/>
  <c r="R2113"/>
  <c r="AB2113"/>
  <c r="AC2113"/>
  <c r="Z2113"/>
  <c r="AA2113"/>
  <c r="Y2113"/>
  <c r="X2113"/>
  <c r="S2113"/>
  <c r="M2113"/>
  <c r="T2113"/>
  <c r="O2113"/>
  <c r="U2113"/>
  <c r="V2113"/>
  <c r="AD2113"/>
  <c r="R2112"/>
  <c r="AB2112"/>
  <c r="AC2112"/>
  <c r="Z2112"/>
  <c r="AA2112"/>
  <c r="Y2112"/>
  <c r="X2112"/>
  <c r="S2112"/>
  <c r="M2112"/>
  <c r="T2112"/>
  <c r="O2112"/>
  <c r="U2112"/>
  <c r="V2112"/>
  <c r="AD2112"/>
  <c r="R2111"/>
  <c r="AB2111"/>
  <c r="AC2111"/>
  <c r="Z2111"/>
  <c r="AA2111"/>
  <c r="Y2111"/>
  <c r="X2111"/>
  <c r="S2111"/>
  <c r="M2111"/>
  <c r="T2111"/>
  <c r="O2111"/>
  <c r="U2111"/>
  <c r="V2111"/>
  <c r="AD2111"/>
  <c r="R2110"/>
  <c r="AB2110"/>
  <c r="AC2110"/>
  <c r="Z2110"/>
  <c r="AA2110"/>
  <c r="Y2110"/>
  <c r="X2110"/>
  <c r="S2110"/>
  <c r="M2110"/>
  <c r="T2110"/>
  <c r="O2110"/>
  <c r="U2110"/>
  <c r="V2110"/>
  <c r="AD2110"/>
  <c r="R2109"/>
  <c r="AB2109"/>
  <c r="AC2109"/>
  <c r="Z2109"/>
  <c r="AA2109"/>
  <c r="Y2109"/>
  <c r="X2109"/>
  <c r="S2109"/>
  <c r="M2109"/>
  <c r="T2109"/>
  <c r="O2109"/>
  <c r="U2109"/>
  <c r="V2109"/>
  <c r="AD2109"/>
  <c r="R2108"/>
  <c r="AB2108"/>
  <c r="AC2108"/>
  <c r="Z2108"/>
  <c r="AA2108"/>
  <c r="Y2108"/>
  <c r="X2108"/>
  <c r="S2108"/>
  <c r="M2108"/>
  <c r="T2108"/>
  <c r="O2108"/>
  <c r="U2108"/>
  <c r="V2108"/>
  <c r="AD2108"/>
  <c r="R2107"/>
  <c r="AB2107"/>
  <c r="AC2107"/>
  <c r="Z2107"/>
  <c r="AA2107"/>
  <c r="Y2107"/>
  <c r="X2107"/>
  <c r="S2107"/>
  <c r="M2107"/>
  <c r="T2107"/>
  <c r="O2107"/>
  <c r="U2107"/>
  <c r="V2107"/>
  <c r="AD2107"/>
  <c r="R2106"/>
  <c r="AB2106"/>
  <c r="AC2106"/>
  <c r="Z2106"/>
  <c r="AA2106"/>
  <c r="Y2106"/>
  <c r="X2106"/>
  <c r="S2106"/>
  <c r="M2106"/>
  <c r="T2106"/>
  <c r="O2106"/>
  <c r="U2106"/>
  <c r="V2106"/>
  <c r="AD2106"/>
  <c r="R2105"/>
  <c r="AB2105"/>
  <c r="AC2105"/>
  <c r="Z2105"/>
  <c r="AA2105"/>
  <c r="Y2105"/>
  <c r="X2105"/>
  <c r="S2105"/>
  <c r="M2105"/>
  <c r="T2105"/>
  <c r="O2105"/>
  <c r="U2105"/>
  <c r="V2105"/>
  <c r="AD2105"/>
  <c r="R2104"/>
  <c r="AB2104"/>
  <c r="AC2104"/>
  <c r="Z2104"/>
  <c r="AA2104"/>
  <c r="Y2104"/>
  <c r="X2104"/>
  <c r="S2104"/>
  <c r="M2104"/>
  <c r="T2104"/>
  <c r="O2104"/>
  <c r="U2104"/>
  <c r="V2104"/>
  <c r="AD2104"/>
  <c r="R2103"/>
  <c r="AB2103"/>
  <c r="AC2103"/>
  <c r="Z2103"/>
  <c r="AA2103"/>
  <c r="Y2103"/>
  <c r="X2103"/>
  <c r="S2103"/>
  <c r="M2103"/>
  <c r="T2103"/>
  <c r="O2103"/>
  <c r="U2103"/>
  <c r="V2103"/>
  <c r="AD2103"/>
  <c r="R2102"/>
  <c r="AB2102"/>
  <c r="AC2102"/>
  <c r="Z2102"/>
  <c r="AA2102"/>
  <c r="Y2102"/>
  <c r="X2102"/>
  <c r="S2102"/>
  <c r="M2102"/>
  <c r="T2102"/>
  <c r="O2102"/>
  <c r="U2102"/>
  <c r="V2102"/>
  <c r="AD2102"/>
  <c r="R2101"/>
  <c r="AB2101"/>
  <c r="AC2101"/>
  <c r="Z2101"/>
  <c r="AA2101"/>
  <c r="Y2101"/>
  <c r="X2101"/>
  <c r="S2101"/>
  <c r="M2101"/>
  <c r="T2101"/>
  <c r="O2101"/>
  <c r="U2101"/>
  <c r="V2101"/>
  <c r="AD2101"/>
  <c r="R2100"/>
  <c r="AB2100"/>
  <c r="AC2100"/>
  <c r="Z2100"/>
  <c r="AA2100"/>
  <c r="Y2100"/>
  <c r="X2100"/>
  <c r="S2100"/>
  <c r="M2100"/>
  <c r="T2100"/>
  <c r="O2100"/>
  <c r="U2100"/>
  <c r="V2100"/>
  <c r="AD2100"/>
  <c r="R2099"/>
  <c r="AB2099"/>
  <c r="AC2099"/>
  <c r="Z2099"/>
  <c r="AA2099"/>
  <c r="Y2099"/>
  <c r="X2099"/>
  <c r="S2099"/>
  <c r="M2099"/>
  <c r="T2099"/>
  <c r="O2099"/>
  <c r="U2099"/>
  <c r="V2099"/>
  <c r="AD2099"/>
  <c r="R2098"/>
  <c r="AB2098"/>
  <c r="AC2098"/>
  <c r="Z2098"/>
  <c r="AA2098"/>
  <c r="Y2098"/>
  <c r="X2098"/>
  <c r="S2098"/>
  <c r="M2098"/>
  <c r="T2098"/>
  <c r="O2098"/>
  <c r="U2098"/>
  <c r="V2098"/>
  <c r="AD2098"/>
  <c r="R2097"/>
  <c r="AB2097"/>
  <c r="AC2097"/>
  <c r="Z2097"/>
  <c r="AA2097"/>
  <c r="Y2097"/>
  <c r="X2097"/>
  <c r="S2097"/>
  <c r="M2097"/>
  <c r="T2097"/>
  <c r="O2097"/>
  <c r="U2097"/>
  <c r="V2097"/>
  <c r="AD2097"/>
  <c r="R2096"/>
  <c r="AB2096"/>
  <c r="AC2096"/>
  <c r="Z2096"/>
  <c r="AA2096"/>
  <c r="Y2096"/>
  <c r="X2096"/>
  <c r="S2096"/>
  <c r="M2096"/>
  <c r="T2096"/>
  <c r="O2096"/>
  <c r="U2096"/>
  <c r="V2096"/>
  <c r="AD2096"/>
  <c r="R2095"/>
  <c r="AB2095"/>
  <c r="AC2095"/>
  <c r="Z2095"/>
  <c r="AA2095"/>
  <c r="Y2095"/>
  <c r="X2095"/>
  <c r="S2095"/>
  <c r="M2095"/>
  <c r="T2095"/>
  <c r="O2095"/>
  <c r="U2095"/>
  <c r="V2095"/>
  <c r="AD2095"/>
  <c r="R2094"/>
  <c r="AB2094"/>
  <c r="AC2094"/>
  <c r="Z2094"/>
  <c r="AA2094"/>
  <c r="Y2094"/>
  <c r="X2094"/>
  <c r="S2094"/>
  <c r="M2094"/>
  <c r="T2094"/>
  <c r="O2094"/>
  <c r="U2094"/>
  <c r="V2094"/>
  <c r="AD2094"/>
  <c r="R2093"/>
  <c r="AB2093"/>
  <c r="AC2093"/>
  <c r="Z2093"/>
  <c r="AA2093"/>
  <c r="Y2093"/>
  <c r="X2093"/>
  <c r="S2093"/>
  <c r="M2093"/>
  <c r="T2093"/>
  <c r="O2093"/>
  <c r="U2093"/>
  <c r="V2093"/>
  <c r="AD2093"/>
  <c r="R2092"/>
  <c r="AB2092"/>
  <c r="AC2092"/>
  <c r="Z2092"/>
  <c r="AA2092"/>
  <c r="Y2092"/>
  <c r="X2092"/>
  <c r="S2092"/>
  <c r="M2092"/>
  <c r="T2092"/>
  <c r="O2092"/>
  <c r="U2092"/>
  <c r="V2092"/>
  <c r="AD2092"/>
  <c r="R2091"/>
  <c r="AB2091"/>
  <c r="AC2091"/>
  <c r="Z2091"/>
  <c r="AA2091"/>
  <c r="Y2091"/>
  <c r="X2091"/>
  <c r="S2091"/>
  <c r="M2091"/>
  <c r="T2091"/>
  <c r="O2091"/>
  <c r="U2091"/>
  <c r="V2091"/>
  <c r="AD2091"/>
  <c r="R2090"/>
  <c r="AB2090"/>
  <c r="AC2090"/>
  <c r="Z2090"/>
  <c r="AA2090"/>
  <c r="Y2090"/>
  <c r="X2090"/>
  <c r="S2090"/>
  <c r="M2090"/>
  <c r="T2090"/>
  <c r="O2090"/>
  <c r="U2090"/>
  <c r="V2090"/>
  <c r="AD2090"/>
  <c r="R2089"/>
  <c r="AB2089"/>
  <c r="AC2089"/>
  <c r="Z2089"/>
  <c r="AA2089"/>
  <c r="Y2089"/>
  <c r="X2089"/>
  <c r="S2089"/>
  <c r="M2089"/>
  <c r="T2089"/>
  <c r="O2089"/>
  <c r="U2089"/>
  <c r="V2089"/>
  <c r="AD2089"/>
  <c r="R2088"/>
  <c r="AB2088"/>
  <c r="AC2088"/>
  <c r="Z2088"/>
  <c r="AA2088"/>
  <c r="Y2088"/>
  <c r="X2088"/>
  <c r="S2088"/>
  <c r="M2088"/>
  <c r="T2088"/>
  <c r="O2088"/>
  <c r="U2088"/>
  <c r="V2088"/>
  <c r="AD2088"/>
  <c r="R2087"/>
  <c r="AB2087"/>
  <c r="AC2087"/>
  <c r="Z2087"/>
  <c r="AA2087"/>
  <c r="Y2087"/>
  <c r="X2087"/>
  <c r="S2087"/>
  <c r="M2087"/>
  <c r="T2087"/>
  <c r="O2087"/>
  <c r="U2087"/>
  <c r="V2087"/>
  <c r="AD2087"/>
  <c r="R2086"/>
  <c r="AB2086"/>
  <c r="AC2086"/>
  <c r="Z2086"/>
  <c r="AA2086"/>
  <c r="Y2086"/>
  <c r="X2086"/>
  <c r="S2086"/>
  <c r="M2086"/>
  <c r="T2086"/>
  <c r="O2086"/>
  <c r="U2086"/>
  <c r="V2086"/>
  <c r="AD2086"/>
  <c r="R2085"/>
  <c r="AB2085"/>
  <c r="AC2085"/>
  <c r="Z2085"/>
  <c r="AA2085"/>
  <c r="Y2085"/>
  <c r="X2085"/>
  <c r="S2085"/>
  <c r="M2085"/>
  <c r="T2085"/>
  <c r="O2085"/>
  <c r="U2085"/>
  <c r="V2085"/>
  <c r="AD2085"/>
  <c r="R2084"/>
  <c r="AB2084"/>
  <c r="AC2084"/>
  <c r="Z2084"/>
  <c r="AA2084"/>
  <c r="Y2084"/>
  <c r="X2084"/>
  <c r="S2084"/>
  <c r="M2084"/>
  <c r="T2084"/>
  <c r="O2084"/>
  <c r="U2084"/>
  <c r="V2084"/>
  <c r="AD2084"/>
  <c r="R2083"/>
  <c r="AB2083"/>
  <c r="AC2083"/>
  <c r="Z2083"/>
  <c r="AA2083"/>
  <c r="Y2083"/>
  <c r="X2083"/>
  <c r="S2083"/>
  <c r="M2083"/>
  <c r="T2083"/>
  <c r="O2083"/>
  <c r="U2083"/>
  <c r="V2083"/>
  <c r="AD2083"/>
  <c r="R2082"/>
  <c r="AB2082"/>
  <c r="AC2082"/>
  <c r="Z2082"/>
  <c r="AA2082"/>
  <c r="Y2082"/>
  <c r="X2082"/>
  <c r="S2082"/>
  <c r="M2082"/>
  <c r="T2082"/>
  <c r="O2082"/>
  <c r="U2082"/>
  <c r="V2082"/>
  <c r="AD2082"/>
  <c r="R2081"/>
  <c r="AB2081"/>
  <c r="AC2081"/>
  <c r="Z2081"/>
  <c r="AA2081"/>
  <c r="Y2081"/>
  <c r="X2081"/>
  <c r="S2081"/>
  <c r="M2081"/>
  <c r="T2081"/>
  <c r="O2081"/>
  <c r="U2081"/>
  <c r="V2081"/>
  <c r="AD2081"/>
  <c r="R2080"/>
  <c r="AB2080"/>
  <c r="AC2080"/>
  <c r="Z2080"/>
  <c r="AA2080"/>
  <c r="Y2080"/>
  <c r="X2080"/>
  <c r="S2080"/>
  <c r="M2080"/>
  <c r="T2080"/>
  <c r="O2080"/>
  <c r="U2080"/>
  <c r="V2080"/>
  <c r="AD2080"/>
  <c r="R2079"/>
  <c r="AB2079"/>
  <c r="AC2079"/>
  <c r="Z2079"/>
  <c r="AA2079"/>
  <c r="Y2079"/>
  <c r="X2079"/>
  <c r="S2079"/>
  <c r="M2079"/>
  <c r="T2079"/>
  <c r="O2079"/>
  <c r="U2079"/>
  <c r="V2079"/>
  <c r="AD2079"/>
  <c r="R2078"/>
  <c r="AB2078"/>
  <c r="AC2078"/>
  <c r="Z2078"/>
  <c r="AA2078"/>
  <c r="Y2078"/>
  <c r="X2078"/>
  <c r="S2078"/>
  <c r="M2078"/>
  <c r="T2078"/>
  <c r="O2078"/>
  <c r="U2078"/>
  <c r="V2078"/>
  <c r="AD2078"/>
  <c r="R2077"/>
  <c r="AB2077"/>
  <c r="AC2077"/>
  <c r="Z2077"/>
  <c r="AA2077"/>
  <c r="Y2077"/>
  <c r="X2077"/>
  <c r="S2077"/>
  <c r="M2077"/>
  <c r="T2077"/>
  <c r="O2077"/>
  <c r="U2077"/>
  <c r="V2077"/>
  <c r="AD2077"/>
  <c r="R2076"/>
  <c r="AB2076"/>
  <c r="AC2076"/>
  <c r="Z2076"/>
  <c r="AA2076"/>
  <c r="Y2076"/>
  <c r="X2076"/>
  <c r="S2076"/>
  <c r="M2076"/>
  <c r="T2076"/>
  <c r="O2076"/>
  <c r="U2076"/>
  <c r="V2076"/>
  <c r="AD2076"/>
  <c r="R2075"/>
  <c r="AB2075"/>
  <c r="AC2075"/>
  <c r="Z2075"/>
  <c r="AA2075"/>
  <c r="Y2075"/>
  <c r="X2075"/>
  <c r="S2075"/>
  <c r="M2075"/>
  <c r="T2075"/>
  <c r="O2075"/>
  <c r="U2075"/>
  <c r="V2075"/>
  <c r="AD2075"/>
  <c r="R2074"/>
  <c r="AB2074"/>
  <c r="AC2074"/>
  <c r="Z2074"/>
  <c r="AA2074"/>
  <c r="Y2074"/>
  <c r="X2074"/>
  <c r="S2074"/>
  <c r="M2074"/>
  <c r="T2074"/>
  <c r="O2074"/>
  <c r="U2074"/>
  <c r="V2074"/>
  <c r="AD2074"/>
  <c r="R2073"/>
  <c r="AB2073"/>
  <c r="AC2073"/>
  <c r="Z2073"/>
  <c r="AA2073"/>
  <c r="Y2073"/>
  <c r="X2073"/>
  <c r="S2073"/>
  <c r="M2073"/>
  <c r="T2073"/>
  <c r="O2073"/>
  <c r="U2073"/>
  <c r="V2073"/>
  <c r="AD2073"/>
  <c r="R2072"/>
  <c r="AB2072"/>
  <c r="AC2072"/>
  <c r="Z2072"/>
  <c r="AA2072"/>
  <c r="Y2072"/>
  <c r="X2072"/>
  <c r="S2072"/>
  <c r="M2072"/>
  <c r="T2072"/>
  <c r="O2072"/>
  <c r="U2072"/>
  <c r="V2072"/>
  <c r="AD2072"/>
  <c r="R2071"/>
  <c r="AB2071"/>
  <c r="AC2071"/>
  <c r="Z2071"/>
  <c r="AA2071"/>
  <c r="Y2071"/>
  <c r="X2071"/>
  <c r="S2071"/>
  <c r="M2071"/>
  <c r="T2071"/>
  <c r="O2071"/>
  <c r="U2071"/>
  <c r="V2071"/>
  <c r="AD2071"/>
  <c r="R2070"/>
  <c r="AB2070"/>
  <c r="AC2070"/>
  <c r="Z2070"/>
  <c r="AA2070"/>
  <c r="Y2070"/>
  <c r="X2070"/>
  <c r="S2070"/>
  <c r="M2070"/>
  <c r="T2070"/>
  <c r="O2070"/>
  <c r="U2070"/>
  <c r="V2070"/>
  <c r="AD2070"/>
  <c r="R2069"/>
  <c r="AB2069"/>
  <c r="AC2069"/>
  <c r="Z2069"/>
  <c r="AA2069"/>
  <c r="Y2069"/>
  <c r="X2069"/>
  <c r="S2069"/>
  <c r="M2069"/>
  <c r="T2069"/>
  <c r="O2069"/>
  <c r="U2069"/>
  <c r="V2069"/>
  <c r="AD2069"/>
  <c r="R2068"/>
  <c r="AB2068"/>
  <c r="AC2068"/>
  <c r="Z2068"/>
  <c r="AA2068"/>
  <c r="Y2068"/>
  <c r="X2068"/>
  <c r="S2068"/>
  <c r="M2068"/>
  <c r="T2068"/>
  <c r="O2068"/>
  <c r="U2068"/>
  <c r="V2068"/>
  <c r="AD2068"/>
  <c r="R2067"/>
  <c r="AB2067"/>
  <c r="AC2067"/>
  <c r="Z2067"/>
  <c r="AA2067"/>
  <c r="Y2067"/>
  <c r="X2067"/>
  <c r="S2067"/>
  <c r="M2067"/>
  <c r="T2067"/>
  <c r="O2067"/>
  <c r="U2067"/>
  <c r="V2067"/>
  <c r="AD2067"/>
  <c r="R2066"/>
  <c r="AB2066"/>
  <c r="AC2066"/>
  <c r="Z2066"/>
  <c r="AA2066"/>
  <c r="Y2066"/>
  <c r="X2066"/>
  <c r="S2066"/>
  <c r="M2066"/>
  <c r="T2066"/>
  <c r="O2066"/>
  <c r="U2066"/>
  <c r="V2066"/>
  <c r="AD2066"/>
  <c r="R2065"/>
  <c r="AB2065"/>
  <c r="AC2065"/>
  <c r="Z2065"/>
  <c r="AA2065"/>
  <c r="Y2065"/>
  <c r="X2065"/>
  <c r="S2065"/>
  <c r="M2065"/>
  <c r="T2065"/>
  <c r="O2065"/>
  <c r="U2065"/>
  <c r="V2065"/>
  <c r="AD2065"/>
  <c r="R2064"/>
  <c r="AB2064"/>
  <c r="AC2064"/>
  <c r="Z2064"/>
  <c r="AA2064"/>
  <c r="Y2064"/>
  <c r="X2064"/>
  <c r="S2064"/>
  <c r="M2064"/>
  <c r="T2064"/>
  <c r="O2064"/>
  <c r="U2064"/>
  <c r="V2064"/>
  <c r="AD2064"/>
  <c r="R2063"/>
  <c r="AB2063"/>
  <c r="AC2063"/>
  <c r="Z2063"/>
  <c r="AA2063"/>
  <c r="Y2063"/>
  <c r="X2063"/>
  <c r="S2063"/>
  <c r="M2063"/>
  <c r="T2063"/>
  <c r="O2063"/>
  <c r="U2063"/>
  <c r="V2063"/>
  <c r="AD2063"/>
  <c r="R2062"/>
  <c r="AB2062"/>
  <c r="AC2062"/>
  <c r="Z2062"/>
  <c r="AA2062"/>
  <c r="Y2062"/>
  <c r="X2062"/>
  <c r="S2062"/>
  <c r="M2062"/>
  <c r="T2062"/>
  <c r="O2062"/>
  <c r="U2062"/>
  <c r="V2062"/>
  <c r="AD2062"/>
  <c r="R2061"/>
  <c r="AB2061"/>
  <c r="AC2061"/>
  <c r="Z2061"/>
  <c r="AA2061"/>
  <c r="Y2061"/>
  <c r="X2061"/>
  <c r="S2061"/>
  <c r="M2061"/>
  <c r="T2061"/>
  <c r="O2061"/>
  <c r="U2061"/>
  <c r="V2061"/>
  <c r="AD2061"/>
  <c r="R2060"/>
  <c r="AB2060"/>
  <c r="AC2060"/>
  <c r="Z2060"/>
  <c r="AA2060"/>
  <c r="Y2060"/>
  <c r="X2060"/>
  <c r="S2060"/>
  <c r="M2060"/>
  <c r="T2060"/>
  <c r="O2060"/>
  <c r="U2060"/>
  <c r="V2060"/>
  <c r="AD2060"/>
  <c r="R2059"/>
  <c r="AB2059"/>
  <c r="AC2059"/>
  <c r="Z2059"/>
  <c r="AA2059"/>
  <c r="Y2059"/>
  <c r="X2059"/>
  <c r="S2059"/>
  <c r="M2059"/>
  <c r="T2059"/>
  <c r="O2059"/>
  <c r="U2059"/>
  <c r="V2059"/>
  <c r="AD2059"/>
  <c r="R2058"/>
  <c r="AB2058"/>
  <c r="AC2058"/>
  <c r="Z2058"/>
  <c r="AA2058"/>
  <c r="Y2058"/>
  <c r="X2058"/>
  <c r="S2058"/>
  <c r="M2058"/>
  <c r="T2058"/>
  <c r="O2058"/>
  <c r="U2058"/>
  <c r="V2058"/>
  <c r="AD2058"/>
  <c r="R2057"/>
  <c r="AB2057"/>
  <c r="AC2057"/>
  <c r="Z2057"/>
  <c r="AA2057"/>
  <c r="Y2057"/>
  <c r="X2057"/>
  <c r="S2057"/>
  <c r="M2057"/>
  <c r="T2057"/>
  <c r="O2057"/>
  <c r="U2057"/>
  <c r="V2057"/>
  <c r="AD2057"/>
  <c r="R2056"/>
  <c r="AB2056"/>
  <c r="AC2056"/>
  <c r="Z2056"/>
  <c r="AA2056"/>
  <c r="Y2056"/>
  <c r="X2056"/>
  <c r="S2056"/>
  <c r="M2056"/>
  <c r="T2056"/>
  <c r="O2056"/>
  <c r="U2056"/>
  <c r="V2056"/>
  <c r="AD2056"/>
  <c r="R2055"/>
  <c r="AB2055"/>
  <c r="AC2055"/>
  <c r="Z2055"/>
  <c r="AA2055"/>
  <c r="Y2055"/>
  <c r="X2055"/>
  <c r="S2055"/>
  <c r="M2055"/>
  <c r="T2055"/>
  <c r="O2055"/>
  <c r="U2055"/>
  <c r="V2055"/>
  <c r="AD2055"/>
  <c r="R2054"/>
  <c r="AB2054"/>
  <c r="AC2054"/>
  <c r="Z2054"/>
  <c r="AA2054"/>
  <c r="Y2054"/>
  <c r="X2054"/>
  <c r="S2054"/>
  <c r="M2054"/>
  <c r="T2054"/>
  <c r="O2054"/>
  <c r="U2054"/>
  <c r="V2054"/>
  <c r="AD2054"/>
  <c r="R2053"/>
  <c r="AB2053"/>
  <c r="AC2053"/>
  <c r="Z2053"/>
  <c r="AA2053"/>
  <c r="Y2053"/>
  <c r="X2053"/>
  <c r="S2053"/>
  <c r="M2053"/>
  <c r="T2053"/>
  <c r="O2053"/>
  <c r="U2053"/>
  <c r="V2053"/>
  <c r="AD2053"/>
  <c r="R2052"/>
  <c r="AB2052"/>
  <c r="AC2052"/>
  <c r="Z2052"/>
  <c r="AA2052"/>
  <c r="Y2052"/>
  <c r="X2052"/>
  <c r="S2052"/>
  <c r="M2052"/>
  <c r="T2052"/>
  <c r="O2052"/>
  <c r="U2052"/>
  <c r="V2052"/>
  <c r="AD2052"/>
  <c r="R2051"/>
  <c r="AB2051"/>
  <c r="AC2051"/>
  <c r="Z2051"/>
  <c r="AA2051"/>
  <c r="Y2051"/>
  <c r="X2051"/>
  <c r="S2051"/>
  <c r="M2051"/>
  <c r="T2051"/>
  <c r="O2051"/>
  <c r="U2051"/>
  <c r="V2051"/>
  <c r="AD2051"/>
  <c r="R2050"/>
  <c r="AB2050"/>
  <c r="AC2050"/>
  <c r="Z2050"/>
  <c r="AA2050"/>
  <c r="Y2050"/>
  <c r="X2050"/>
  <c r="S2050"/>
  <c r="M2050"/>
  <c r="T2050"/>
  <c r="O2050"/>
  <c r="U2050"/>
  <c r="V2050"/>
  <c r="AD2050"/>
  <c r="R2049"/>
  <c r="AB2049"/>
  <c r="AC2049"/>
  <c r="Z2049"/>
  <c r="AA2049"/>
  <c r="Y2049"/>
  <c r="X2049"/>
  <c r="S2049"/>
  <c r="M2049"/>
  <c r="T2049"/>
  <c r="O2049"/>
  <c r="U2049"/>
  <c r="V2049"/>
  <c r="AD2049"/>
  <c r="R2048"/>
  <c r="AB2048"/>
  <c r="AC2048"/>
  <c r="Z2048"/>
  <c r="AA2048"/>
  <c r="Y2048"/>
  <c r="X2048"/>
  <c r="S2048"/>
  <c r="M2048"/>
  <c r="T2048"/>
  <c r="O2048"/>
  <c r="U2048"/>
  <c r="V2048"/>
  <c r="AD2048"/>
  <c r="R2047"/>
  <c r="AB2047"/>
  <c r="AC2047"/>
  <c r="Z2047"/>
  <c r="AA2047"/>
  <c r="Y2047"/>
  <c r="X2047"/>
  <c r="S2047"/>
  <c r="M2047"/>
  <c r="T2047"/>
  <c r="O2047"/>
  <c r="U2047"/>
  <c r="V2047"/>
  <c r="AD2047"/>
  <c r="R2046"/>
  <c r="AB2046"/>
  <c r="AC2046"/>
  <c r="Z2046"/>
  <c r="AA2046"/>
  <c r="Y2046"/>
  <c r="X2046"/>
  <c r="S2046"/>
  <c r="M2046"/>
  <c r="T2046"/>
  <c r="O2046"/>
  <c r="U2046"/>
  <c r="V2046"/>
  <c r="AD2046"/>
  <c r="R2045"/>
  <c r="AB2045"/>
  <c r="AC2045"/>
  <c r="Z2045"/>
  <c r="AA2045"/>
  <c r="Y2045"/>
  <c r="X2045"/>
  <c r="S2045"/>
  <c r="M2045"/>
  <c r="T2045"/>
  <c r="O2045"/>
  <c r="U2045"/>
  <c r="V2045"/>
  <c r="AD2045"/>
  <c r="R2044"/>
  <c r="AB2044"/>
  <c r="AC2044"/>
  <c r="Z2044"/>
  <c r="AA2044"/>
  <c r="Y2044"/>
  <c r="X2044"/>
  <c r="S2044"/>
  <c r="M2044"/>
  <c r="T2044"/>
  <c r="O2044"/>
  <c r="U2044"/>
  <c r="V2044"/>
  <c r="AD2044"/>
  <c r="R2043"/>
  <c r="AB2043"/>
  <c r="AC2043"/>
  <c r="Z2043"/>
  <c r="AA2043"/>
  <c r="Y2043"/>
  <c r="X2043"/>
  <c r="S2043"/>
  <c r="M2043"/>
  <c r="T2043"/>
  <c r="O2043"/>
  <c r="U2043"/>
  <c r="V2043"/>
  <c r="AD2043"/>
  <c r="R2042"/>
  <c r="AB2042"/>
  <c r="AC2042"/>
  <c r="Z2042"/>
  <c r="AA2042"/>
  <c r="Y2042"/>
  <c r="X2042"/>
  <c r="S2042"/>
  <c r="M2042"/>
  <c r="T2042"/>
  <c r="O2042"/>
  <c r="U2042"/>
  <c r="V2042"/>
  <c r="AD2042"/>
  <c r="R2041"/>
  <c r="AB2041"/>
  <c r="AC2041"/>
  <c r="Z2041"/>
  <c r="AA2041"/>
  <c r="Y2041"/>
  <c r="X2041"/>
  <c r="S2041"/>
  <c r="M2041"/>
  <c r="T2041"/>
  <c r="O2041"/>
  <c r="U2041"/>
  <c r="V2041"/>
  <c r="AD2041"/>
  <c r="R2040"/>
  <c r="AB2040"/>
  <c r="AC2040"/>
  <c r="Z2040"/>
  <c r="AA2040"/>
  <c r="Y2040"/>
  <c r="X2040"/>
  <c r="S2040"/>
  <c r="M2040"/>
  <c r="T2040"/>
  <c r="O2040"/>
  <c r="U2040"/>
  <c r="V2040"/>
  <c r="AD2040"/>
  <c r="R2039"/>
  <c r="AB2039"/>
  <c r="AC2039"/>
  <c r="Z2039"/>
  <c r="AA2039"/>
  <c r="Y2039"/>
  <c r="X2039"/>
  <c r="S2039"/>
  <c r="M2039"/>
  <c r="T2039"/>
  <c r="O2039"/>
  <c r="U2039"/>
  <c r="V2039"/>
  <c r="AD2039"/>
  <c r="R2038"/>
  <c r="AB2038"/>
  <c r="AC2038"/>
  <c r="Z2038"/>
  <c r="AA2038"/>
  <c r="Y2038"/>
  <c r="X2038"/>
  <c r="S2038"/>
  <c r="M2038"/>
  <c r="T2038"/>
  <c r="O2038"/>
  <c r="U2038"/>
  <c r="V2038"/>
  <c r="AD2038"/>
  <c r="R2037"/>
  <c r="AB2037"/>
  <c r="AC2037"/>
  <c r="Z2037"/>
  <c r="AA2037"/>
  <c r="Y2037"/>
  <c r="X2037"/>
  <c r="S2037"/>
  <c r="M2037"/>
  <c r="T2037"/>
  <c r="O2037"/>
  <c r="U2037"/>
  <c r="V2037"/>
  <c r="AD2037"/>
  <c r="R2036"/>
  <c r="AB2036"/>
  <c r="AC2036"/>
  <c r="Z2036"/>
  <c r="AA2036"/>
  <c r="Y2036"/>
  <c r="X2036"/>
  <c r="S2036"/>
  <c r="M2036"/>
  <c r="T2036"/>
  <c r="O2036"/>
  <c r="U2036"/>
  <c r="V2036"/>
  <c r="AD2036"/>
  <c r="R2035"/>
  <c r="AB2035"/>
  <c r="AC2035"/>
  <c r="Z2035"/>
  <c r="AA2035"/>
  <c r="Y2035"/>
  <c r="X2035"/>
  <c r="S2035"/>
  <c r="M2035"/>
  <c r="T2035"/>
  <c r="O2035"/>
  <c r="U2035"/>
  <c r="V2035"/>
  <c r="AD2035"/>
  <c r="R2034"/>
  <c r="AB2034"/>
  <c r="AC2034"/>
  <c r="Z2034"/>
  <c r="AA2034"/>
  <c r="Y2034"/>
  <c r="X2034"/>
  <c r="S2034"/>
  <c r="M2034"/>
  <c r="T2034"/>
  <c r="O2034"/>
  <c r="U2034"/>
  <c r="V2034"/>
  <c r="AD2034"/>
  <c r="R2033"/>
  <c r="AB2033"/>
  <c r="AC2033"/>
  <c r="Z2033"/>
  <c r="AA2033"/>
  <c r="Y2033"/>
  <c r="X2033"/>
  <c r="S2033"/>
  <c r="M2033"/>
  <c r="T2033"/>
  <c r="O2033"/>
  <c r="U2033"/>
  <c r="V2033"/>
  <c r="AD2033"/>
  <c r="R2032"/>
  <c r="AB2032"/>
  <c r="AC2032"/>
  <c r="Z2032"/>
  <c r="AA2032"/>
  <c r="Y2032"/>
  <c r="X2032"/>
  <c r="S2032"/>
  <c r="M2032"/>
  <c r="T2032"/>
  <c r="O2032"/>
  <c r="U2032"/>
  <c r="V2032"/>
  <c r="AD2032"/>
  <c r="R2031"/>
  <c r="AB2031"/>
  <c r="AC2031"/>
  <c r="Z2031"/>
  <c r="AA2031"/>
  <c r="Y2031"/>
  <c r="X2031"/>
  <c r="S2031"/>
  <c r="M2031"/>
  <c r="T2031"/>
  <c r="O2031"/>
  <c r="U2031"/>
  <c r="V2031"/>
  <c r="AD2031"/>
  <c r="R2030"/>
  <c r="AB2030"/>
  <c r="AC2030"/>
  <c r="Z2030"/>
  <c r="AA2030"/>
  <c r="Y2030"/>
  <c r="X2030"/>
  <c r="S2030"/>
  <c r="M2030"/>
  <c r="T2030"/>
  <c r="O2030"/>
  <c r="U2030"/>
  <c r="V2030"/>
  <c r="AD2030"/>
  <c r="R2029"/>
  <c r="AB2029"/>
  <c r="AC2029"/>
  <c r="Z2029"/>
  <c r="AA2029"/>
  <c r="Y2029"/>
  <c r="X2029"/>
  <c r="S2029"/>
  <c r="M2029"/>
  <c r="T2029"/>
  <c r="O2029"/>
  <c r="U2029"/>
  <c r="V2029"/>
  <c r="AD2029"/>
  <c r="R2028"/>
  <c r="AB2028"/>
  <c r="AC2028"/>
  <c r="Z2028"/>
  <c r="AA2028"/>
  <c r="Y2028"/>
  <c r="X2028"/>
  <c r="S2028"/>
  <c r="M2028"/>
  <c r="T2028"/>
  <c r="O2028"/>
  <c r="U2028"/>
  <c r="V2028"/>
  <c r="AD2028"/>
  <c r="R2027"/>
  <c r="AB2027"/>
  <c r="AC2027"/>
  <c r="Z2027"/>
  <c r="AA2027"/>
  <c r="Y2027"/>
  <c r="X2027"/>
  <c r="S2027"/>
  <c r="M2027"/>
  <c r="T2027"/>
  <c r="O2027"/>
  <c r="U2027"/>
  <c r="V2027"/>
  <c r="AD2027"/>
  <c r="R2026"/>
  <c r="AB2026"/>
  <c r="AC2026"/>
  <c r="Z2026"/>
  <c r="AA2026"/>
  <c r="Y2026"/>
  <c r="X2026"/>
  <c r="S2026"/>
  <c r="M2026"/>
  <c r="T2026"/>
  <c r="O2026"/>
  <c r="U2026"/>
  <c r="V2026"/>
  <c r="AD2026"/>
  <c r="R2025"/>
  <c r="AB2025"/>
  <c r="AC2025"/>
  <c r="Z2025"/>
  <c r="AA2025"/>
  <c r="Y2025"/>
  <c r="X2025"/>
  <c r="S2025"/>
  <c r="M2025"/>
  <c r="T2025"/>
  <c r="O2025"/>
  <c r="U2025"/>
  <c r="V2025"/>
  <c r="AD2025"/>
  <c r="R2024"/>
  <c r="AB2024"/>
  <c r="AC2024"/>
  <c r="Z2024"/>
  <c r="AA2024"/>
  <c r="Y2024"/>
  <c r="X2024"/>
  <c r="S2024"/>
  <c r="M2024"/>
  <c r="T2024"/>
  <c r="O2024"/>
  <c r="U2024"/>
  <c r="V2024"/>
  <c r="AD2024"/>
  <c r="R2023"/>
  <c r="AB2023"/>
  <c r="AC2023"/>
  <c r="Z2023"/>
  <c r="AA2023"/>
  <c r="Y2023"/>
  <c r="X2023"/>
  <c r="S2023"/>
  <c r="M2023"/>
  <c r="T2023"/>
  <c r="O2023"/>
  <c r="U2023"/>
  <c r="V2023"/>
  <c r="AD2023"/>
  <c r="R2022"/>
  <c r="AB2022"/>
  <c r="AC2022"/>
  <c r="Z2022"/>
  <c r="AA2022"/>
  <c r="Y2022"/>
  <c r="X2022"/>
  <c r="S2022"/>
  <c r="M2022"/>
  <c r="T2022"/>
  <c r="O2022"/>
  <c r="U2022"/>
  <c r="V2022"/>
  <c r="AD2022"/>
  <c r="R2021"/>
  <c r="AB2021"/>
  <c r="AC2021"/>
  <c r="Z2021"/>
  <c r="AA2021"/>
  <c r="Y2021"/>
  <c r="X2021"/>
  <c r="S2021"/>
  <c r="M2021"/>
  <c r="T2021"/>
  <c r="O2021"/>
  <c r="U2021"/>
  <c r="V2021"/>
  <c r="AD2021"/>
  <c r="R2020"/>
  <c r="AB2020"/>
  <c r="AC2020"/>
  <c r="Z2020"/>
  <c r="AA2020"/>
  <c r="Y2020"/>
  <c r="X2020"/>
  <c r="S2020"/>
  <c r="M2020"/>
  <c r="T2020"/>
  <c r="O2020"/>
  <c r="U2020"/>
  <c r="V2020"/>
  <c r="AD2020"/>
  <c r="R2019"/>
  <c r="AB2019"/>
  <c r="AC2019"/>
  <c r="Z2019"/>
  <c r="AA2019"/>
  <c r="Y2019"/>
  <c r="X2019"/>
  <c r="S2019"/>
  <c r="M2019"/>
  <c r="T2019"/>
  <c r="O2019"/>
  <c r="U2019"/>
  <c r="V2019"/>
  <c r="AD2019"/>
  <c r="R2018"/>
  <c r="AB2018"/>
  <c r="AC2018"/>
  <c r="Z2018"/>
  <c r="AA2018"/>
  <c r="Y2018"/>
  <c r="X2018"/>
  <c r="S2018"/>
  <c r="M2018"/>
  <c r="T2018"/>
  <c r="O2018"/>
  <c r="U2018"/>
  <c r="V2018"/>
  <c r="AD2018"/>
  <c r="R2017"/>
  <c r="AB2017"/>
  <c r="AC2017"/>
  <c r="Z2017"/>
  <c r="AA2017"/>
  <c r="Y2017"/>
  <c r="X2017"/>
  <c r="S2017"/>
  <c r="M2017"/>
  <c r="T2017"/>
  <c r="O2017"/>
  <c r="U2017"/>
  <c r="V2017"/>
  <c r="AD2017"/>
  <c r="R2016"/>
  <c r="AB2016"/>
  <c r="AC2016"/>
  <c r="Z2016"/>
  <c r="AA2016"/>
  <c r="Y2016"/>
  <c r="X2016"/>
  <c r="S2016"/>
  <c r="M2016"/>
  <c r="T2016"/>
  <c r="O2016"/>
  <c r="U2016"/>
  <c r="V2016"/>
  <c r="AD2016"/>
  <c r="R2015"/>
  <c r="AB2015"/>
  <c r="AC2015"/>
  <c r="Z2015"/>
  <c r="AA2015"/>
  <c r="Y2015"/>
  <c r="X2015"/>
  <c r="S2015"/>
  <c r="M2015"/>
  <c r="T2015"/>
  <c r="O2015"/>
  <c r="U2015"/>
  <c r="V2015"/>
  <c r="AD2015"/>
  <c r="R2014"/>
  <c r="AB2014"/>
  <c r="AC2014"/>
  <c r="Z2014"/>
  <c r="AA2014"/>
  <c r="Y2014"/>
  <c r="X2014"/>
  <c r="S2014"/>
  <c r="M2014"/>
  <c r="T2014"/>
  <c r="O2014"/>
  <c r="U2014"/>
  <c r="V2014"/>
  <c r="AD2014"/>
  <c r="R2013"/>
  <c r="AB2013"/>
  <c r="AC2013"/>
  <c r="Z2013"/>
  <c r="AA2013"/>
  <c r="Y2013"/>
  <c r="X2013"/>
  <c r="S2013"/>
  <c r="M2013"/>
  <c r="T2013"/>
  <c r="O2013"/>
  <c r="U2013"/>
  <c r="V2013"/>
  <c r="AD2013"/>
  <c r="R2012"/>
  <c r="AB2012"/>
  <c r="AC2012"/>
  <c r="Z2012"/>
  <c r="AA2012"/>
  <c r="Y2012"/>
  <c r="X2012"/>
  <c r="S2012"/>
  <c r="M2012"/>
  <c r="T2012"/>
  <c r="O2012"/>
  <c r="U2012"/>
  <c r="V2012"/>
  <c r="AD2012"/>
  <c r="R2011"/>
  <c r="AB2011"/>
  <c r="AC2011"/>
  <c r="Z2011"/>
  <c r="AA2011"/>
  <c r="Y2011"/>
  <c r="X2011"/>
  <c r="S2011"/>
  <c r="M2011"/>
  <c r="T2011"/>
  <c r="O2011"/>
  <c r="U2011"/>
  <c r="V2011"/>
  <c r="AD2011"/>
  <c r="R2010"/>
  <c r="AB2010"/>
  <c r="AC2010"/>
  <c r="Z2010"/>
  <c r="AA2010"/>
  <c r="Y2010"/>
  <c r="X2010"/>
  <c r="S2010"/>
  <c r="M2010"/>
  <c r="T2010"/>
  <c r="O2010"/>
  <c r="U2010"/>
  <c r="V2010"/>
  <c r="AD2010"/>
  <c r="R2009"/>
  <c r="AB2009"/>
  <c r="AC2009"/>
  <c r="Z2009"/>
  <c r="AA2009"/>
  <c r="Y2009"/>
  <c r="X2009"/>
  <c r="S2009"/>
  <c r="M2009"/>
  <c r="T2009"/>
  <c r="O2009"/>
  <c r="U2009"/>
  <c r="V2009"/>
  <c r="AD2009"/>
  <c r="R2008"/>
  <c r="AB2008"/>
  <c r="AC2008"/>
  <c r="Z2008"/>
  <c r="AA2008"/>
  <c r="Y2008"/>
  <c r="X2008"/>
  <c r="S2008"/>
  <c r="M2008"/>
  <c r="T2008"/>
  <c r="O2008"/>
  <c r="U2008"/>
  <c r="V2008"/>
  <c r="AD2008"/>
  <c r="R2007"/>
  <c r="AB2007"/>
  <c r="AC2007"/>
  <c r="Z2007"/>
  <c r="AA2007"/>
  <c r="Y2007"/>
  <c r="X2007"/>
  <c r="S2007"/>
  <c r="M2007"/>
  <c r="T2007"/>
  <c r="O2007"/>
  <c r="U2007"/>
  <c r="V2007"/>
  <c r="AD2007"/>
  <c r="R2006"/>
  <c r="AB2006"/>
  <c r="AC2006"/>
  <c r="Z2006"/>
  <c r="AA2006"/>
  <c r="Y2006"/>
  <c r="X2006"/>
  <c r="S2006"/>
  <c r="M2006"/>
  <c r="T2006"/>
  <c r="O2006"/>
  <c r="U2006"/>
  <c r="V2006"/>
  <c r="AD2006"/>
  <c r="R2005"/>
  <c r="AB2005"/>
  <c r="AC2005"/>
  <c r="Z2005"/>
  <c r="AA2005"/>
  <c r="Y2005"/>
  <c r="X2005"/>
  <c r="S2005"/>
  <c r="M2005"/>
  <c r="T2005"/>
  <c r="O2005"/>
  <c r="U2005"/>
  <c r="V2005"/>
  <c r="AD2005"/>
  <c r="R2004"/>
  <c r="AB2004"/>
  <c r="AC2004"/>
  <c r="Z2004"/>
  <c r="AA2004"/>
  <c r="Y2004"/>
  <c r="X2004"/>
  <c r="S2004"/>
  <c r="M2004"/>
  <c r="T2004"/>
  <c r="O2004"/>
  <c r="U2004"/>
  <c r="V2004"/>
  <c r="AD2004"/>
  <c r="R2003"/>
  <c r="AB2003"/>
  <c r="AC2003"/>
  <c r="Z2003"/>
  <c r="AA2003"/>
  <c r="Y2003"/>
  <c r="X2003"/>
  <c r="S2003"/>
  <c r="M2003"/>
  <c r="T2003"/>
  <c r="O2003"/>
  <c r="U2003"/>
  <c r="V2003"/>
  <c r="AD2003"/>
  <c r="R2002"/>
  <c r="AB2002"/>
  <c r="AC2002"/>
  <c r="Z2002"/>
  <c r="AA2002"/>
  <c r="Y2002"/>
  <c r="X2002"/>
  <c r="S2002"/>
  <c r="M2002"/>
  <c r="T2002"/>
  <c r="O2002"/>
  <c r="U2002"/>
  <c r="V2002"/>
  <c r="AD2002"/>
  <c r="R2001"/>
  <c r="AB2001"/>
  <c r="AC2001"/>
  <c r="Z2001"/>
  <c r="AA2001"/>
  <c r="Y2001"/>
  <c r="X2001"/>
  <c r="S2001"/>
  <c r="M2001"/>
  <c r="T2001"/>
  <c r="O2001"/>
  <c r="U2001"/>
  <c r="V2001"/>
  <c r="AD2001"/>
  <c r="R2000"/>
  <c r="AB2000"/>
  <c r="AC2000"/>
  <c r="Z2000"/>
  <c r="AA2000"/>
  <c r="Y2000"/>
  <c r="X2000"/>
  <c r="S2000"/>
  <c r="M2000"/>
  <c r="T2000"/>
  <c r="O2000"/>
  <c r="U2000"/>
  <c r="V2000"/>
  <c r="AD2000"/>
  <c r="R1999"/>
  <c r="AB1999"/>
  <c r="AC1999"/>
  <c r="Z1999"/>
  <c r="AA1999"/>
  <c r="Y1999"/>
  <c r="X1999"/>
  <c r="S1999"/>
  <c r="M1999"/>
  <c r="T1999"/>
  <c r="O1999"/>
  <c r="U1999"/>
  <c r="V1999"/>
  <c r="AD1999"/>
  <c r="R1998"/>
  <c r="AB1998"/>
  <c r="AC1998"/>
  <c r="Z1998"/>
  <c r="AA1998"/>
  <c r="Y1998"/>
  <c r="X1998"/>
  <c r="S1998"/>
  <c r="M1998"/>
  <c r="T1998"/>
  <c r="O1998"/>
  <c r="U1998"/>
  <c r="V1998"/>
  <c r="AD1998"/>
  <c r="R1997"/>
  <c r="AB1997"/>
  <c r="AC1997"/>
  <c r="Z1997"/>
  <c r="AA1997"/>
  <c r="Y1997"/>
  <c r="X1997"/>
  <c r="S1997"/>
  <c r="M1997"/>
  <c r="T1997"/>
  <c r="O1997"/>
  <c r="U1997"/>
  <c r="V1997"/>
  <c r="AD1997"/>
  <c r="R1996"/>
  <c r="AB1996"/>
  <c r="AC1996"/>
  <c r="Z1996"/>
  <c r="AA1996"/>
  <c r="Y1996"/>
  <c r="X1996"/>
  <c r="S1996"/>
  <c r="M1996"/>
  <c r="T1996"/>
  <c r="O1996"/>
  <c r="U1996"/>
  <c r="V1996"/>
  <c r="AD1996"/>
  <c r="R1995"/>
  <c r="AB1995"/>
  <c r="AC1995"/>
  <c r="Z1995"/>
  <c r="AA1995"/>
  <c r="Y1995"/>
  <c r="X1995"/>
  <c r="S1995"/>
  <c r="M1995"/>
  <c r="T1995"/>
  <c r="O1995"/>
  <c r="U1995"/>
  <c r="V1995"/>
  <c r="AD1995"/>
  <c r="R1994"/>
  <c r="AB1994"/>
  <c r="AC1994"/>
  <c r="Z1994"/>
  <c r="AA1994"/>
  <c r="Y1994"/>
  <c r="X1994"/>
  <c r="S1994"/>
  <c r="M1994"/>
  <c r="T1994"/>
  <c r="O1994"/>
  <c r="U1994"/>
  <c r="V1994"/>
  <c r="AD1994"/>
  <c r="R1993"/>
  <c r="AB1993"/>
  <c r="AC1993"/>
  <c r="Z1993"/>
  <c r="AA1993"/>
  <c r="Y1993"/>
  <c r="X1993"/>
  <c r="S1993"/>
  <c r="M1993"/>
  <c r="T1993"/>
  <c r="O1993"/>
  <c r="U1993"/>
  <c r="V1993"/>
  <c r="AD1993"/>
  <c r="R1992"/>
  <c r="AB1992"/>
  <c r="AC1992"/>
  <c r="Z1992"/>
  <c r="AA1992"/>
  <c r="Y1992"/>
  <c r="X1992"/>
  <c r="S1992"/>
  <c r="M1992"/>
  <c r="T1992"/>
  <c r="O1992"/>
  <c r="U1992"/>
  <c r="V1992"/>
  <c r="AD1992"/>
  <c r="R1991"/>
  <c r="AB1991"/>
  <c r="AC1991"/>
  <c r="Z1991"/>
  <c r="AA1991"/>
  <c r="Y1991"/>
  <c r="X1991"/>
  <c r="S1991"/>
  <c r="M1991"/>
  <c r="T1991"/>
  <c r="O1991"/>
  <c r="U1991"/>
  <c r="V1991"/>
  <c r="AD1991"/>
  <c r="R1990"/>
  <c r="AB1990"/>
  <c r="AC1990"/>
  <c r="Z1990"/>
  <c r="AA1990"/>
  <c r="Y1990"/>
  <c r="X1990"/>
  <c r="S1990"/>
  <c r="M1990"/>
  <c r="T1990"/>
  <c r="O1990"/>
  <c r="U1990"/>
  <c r="V1990"/>
  <c r="AD1990"/>
  <c r="R1989"/>
  <c r="AB1989"/>
  <c r="AC1989"/>
  <c r="Z1989"/>
  <c r="AA1989"/>
  <c r="Y1989"/>
  <c r="X1989"/>
  <c r="S1989"/>
  <c r="M1989"/>
  <c r="T1989"/>
  <c r="O1989"/>
  <c r="U1989"/>
  <c r="V1989"/>
  <c r="AD1989"/>
  <c r="R1988"/>
  <c r="AB1988"/>
  <c r="AC1988"/>
  <c r="Z1988"/>
  <c r="AA1988"/>
  <c r="Y1988"/>
  <c r="X1988"/>
  <c r="S1988"/>
  <c r="M1988"/>
  <c r="T1988"/>
  <c r="O1988"/>
  <c r="U1988"/>
  <c r="V1988"/>
  <c r="AD1988"/>
  <c r="R1987"/>
  <c r="AB1987"/>
  <c r="AC1987"/>
  <c r="Z1987"/>
  <c r="AA1987"/>
  <c r="Y1987"/>
  <c r="X1987"/>
  <c r="S1987"/>
  <c r="M1987"/>
  <c r="T1987"/>
  <c r="O1987"/>
  <c r="U1987"/>
  <c r="V1987"/>
  <c r="AD1987"/>
  <c r="R1986"/>
  <c r="AB1986"/>
  <c r="AC1986"/>
  <c r="Z1986"/>
  <c r="AA1986"/>
  <c r="Y1986"/>
  <c r="X1986"/>
  <c r="S1986"/>
  <c r="M1986"/>
  <c r="T1986"/>
  <c r="O1986"/>
  <c r="U1986"/>
  <c r="V1986"/>
  <c r="AD1986"/>
  <c r="R1985"/>
  <c r="AB1985"/>
  <c r="AC1985"/>
  <c r="Z1985"/>
  <c r="AA1985"/>
  <c r="Y1985"/>
  <c r="X1985"/>
  <c r="S1985"/>
  <c r="M1985"/>
  <c r="T1985"/>
  <c r="O1985"/>
  <c r="U1985"/>
  <c r="V1985"/>
  <c r="AD1985"/>
  <c r="R1984"/>
  <c r="AB1984"/>
  <c r="AC1984"/>
  <c r="Z1984"/>
  <c r="AA1984"/>
  <c r="Y1984"/>
  <c r="X1984"/>
  <c r="S1984"/>
  <c r="M1984"/>
  <c r="T1984"/>
  <c r="O1984"/>
  <c r="U1984"/>
  <c r="V1984"/>
  <c r="AD1984"/>
  <c r="R1983"/>
  <c r="AB1983"/>
  <c r="AC1983"/>
  <c r="Z1983"/>
  <c r="AA1983"/>
  <c r="Y1983"/>
  <c r="X1983"/>
  <c r="S1983"/>
  <c r="M1983"/>
  <c r="T1983"/>
  <c r="O1983"/>
  <c r="U1983"/>
  <c r="V1983"/>
  <c r="AD1983"/>
  <c r="R1982"/>
  <c r="AB1982"/>
  <c r="AC1982"/>
  <c r="Z1982"/>
  <c r="AA1982"/>
  <c r="Y1982"/>
  <c r="X1982"/>
  <c r="S1982"/>
  <c r="M1982"/>
  <c r="T1982"/>
  <c r="O1982"/>
  <c r="U1982"/>
  <c r="V1982"/>
  <c r="AD1982"/>
  <c r="R1981"/>
  <c r="AB1981"/>
  <c r="AC1981"/>
  <c r="Z1981"/>
  <c r="AA1981"/>
  <c r="Y1981"/>
  <c r="X1981"/>
  <c r="S1981"/>
  <c r="M1981"/>
  <c r="T1981"/>
  <c r="O1981"/>
  <c r="U1981"/>
  <c r="V1981"/>
  <c r="AD1981"/>
  <c r="R1980"/>
  <c r="AB1980"/>
  <c r="AC1980"/>
  <c r="Z1980"/>
  <c r="AA1980"/>
  <c r="Y1980"/>
  <c r="X1980"/>
  <c r="S1980"/>
  <c r="M1980"/>
  <c r="T1980"/>
  <c r="O1980"/>
  <c r="U1980"/>
  <c r="V1980"/>
  <c r="AD1980"/>
  <c r="R1979"/>
  <c r="AB1979"/>
  <c r="AC1979"/>
  <c r="Z1979"/>
  <c r="AA1979"/>
  <c r="Y1979"/>
  <c r="X1979"/>
  <c r="S1979"/>
  <c r="M1979"/>
  <c r="T1979"/>
  <c r="O1979"/>
  <c r="U1979"/>
  <c r="V1979"/>
  <c r="AD1979"/>
  <c r="R1978"/>
  <c r="AB1978"/>
  <c r="AC1978"/>
  <c r="Z1978"/>
  <c r="AA1978"/>
  <c r="Y1978"/>
  <c r="X1978"/>
  <c r="S1978"/>
  <c r="M1978"/>
  <c r="T1978"/>
  <c r="O1978"/>
  <c r="U1978"/>
  <c r="V1978"/>
  <c r="AD1978"/>
  <c r="R1977"/>
  <c r="AB1977"/>
  <c r="AC1977"/>
  <c r="Z1977"/>
  <c r="AA1977"/>
  <c r="Y1977"/>
  <c r="X1977"/>
  <c r="S1977"/>
  <c r="M1977"/>
  <c r="T1977"/>
  <c r="O1977"/>
  <c r="U1977"/>
  <c r="V1977"/>
  <c r="AD1977"/>
  <c r="R1976"/>
  <c r="AB1976"/>
  <c r="AC1976"/>
  <c r="Z1976"/>
  <c r="AA1976"/>
  <c r="Y1976"/>
  <c r="X1976"/>
  <c r="S1976"/>
  <c r="M1976"/>
  <c r="T1976"/>
  <c r="O1976"/>
  <c r="U1976"/>
  <c r="V1976"/>
  <c r="AD1976"/>
  <c r="R1975"/>
  <c r="AB1975"/>
  <c r="AC1975"/>
  <c r="Z1975"/>
  <c r="AA1975"/>
  <c r="Y1975"/>
  <c r="X1975"/>
  <c r="S1975"/>
  <c r="M1975"/>
  <c r="T1975"/>
  <c r="O1975"/>
  <c r="U1975"/>
  <c r="V1975"/>
  <c r="AD1975"/>
  <c r="R1974"/>
  <c r="AB1974"/>
  <c r="AC1974"/>
  <c r="Z1974"/>
  <c r="AA1974"/>
  <c r="Y1974"/>
  <c r="X1974"/>
  <c r="S1974"/>
  <c r="M1974"/>
  <c r="T1974"/>
  <c r="O1974"/>
  <c r="U1974"/>
  <c r="V1974"/>
  <c r="AD1974"/>
  <c r="R1973"/>
  <c r="AB1973"/>
  <c r="AC1973"/>
  <c r="Z1973"/>
  <c r="AA1973"/>
  <c r="Y1973"/>
  <c r="X1973"/>
  <c r="S1973"/>
  <c r="M1973"/>
  <c r="T1973"/>
  <c r="O1973"/>
  <c r="U1973"/>
  <c r="V1973"/>
  <c r="AD1973"/>
  <c r="R1972"/>
  <c r="AB1972"/>
  <c r="AC1972"/>
  <c r="Z1972"/>
  <c r="AA1972"/>
  <c r="Y1972"/>
  <c r="X1972"/>
  <c r="S1972"/>
  <c r="M1972"/>
  <c r="T1972"/>
  <c r="O1972"/>
  <c r="U1972"/>
  <c r="V1972"/>
  <c r="AD1972"/>
  <c r="R1971"/>
  <c r="AB1971"/>
  <c r="AC1971"/>
  <c r="Z1971"/>
  <c r="AA1971"/>
  <c r="Y1971"/>
  <c r="X1971"/>
  <c r="S1971"/>
  <c r="M1971"/>
  <c r="T1971"/>
  <c r="O1971"/>
  <c r="U1971"/>
  <c r="V1971"/>
  <c r="AD1971"/>
  <c r="R1970"/>
  <c r="AB1970"/>
  <c r="AC1970"/>
  <c r="Z1970"/>
  <c r="AA1970"/>
  <c r="Y1970"/>
  <c r="X1970"/>
  <c r="S1970"/>
  <c r="M1970"/>
  <c r="T1970"/>
  <c r="O1970"/>
  <c r="U1970"/>
  <c r="V1970"/>
  <c r="AD1970"/>
  <c r="R1969"/>
  <c r="AB1969"/>
  <c r="AC1969"/>
  <c r="Z1969"/>
  <c r="AA1969"/>
  <c r="Y1969"/>
  <c r="X1969"/>
  <c r="S1969"/>
  <c r="M1969"/>
  <c r="T1969"/>
  <c r="O1969"/>
  <c r="U1969"/>
  <c r="V1969"/>
  <c r="AD1969"/>
  <c r="R1968"/>
  <c r="AB1968"/>
  <c r="AC1968"/>
  <c r="Z1968"/>
  <c r="AA1968"/>
  <c r="Y1968"/>
  <c r="X1968"/>
  <c r="S1968"/>
  <c r="M1968"/>
  <c r="T1968"/>
  <c r="O1968"/>
  <c r="U1968"/>
  <c r="V1968"/>
  <c r="AD1968"/>
  <c r="R1967"/>
  <c r="AB1967"/>
  <c r="AC1967"/>
  <c r="Z1967"/>
  <c r="AA1967"/>
  <c r="Y1967"/>
  <c r="X1967"/>
  <c r="S1967"/>
  <c r="M1967"/>
  <c r="T1967"/>
  <c r="O1967"/>
  <c r="U1967"/>
  <c r="V1967"/>
  <c r="AD1967"/>
  <c r="R1966"/>
  <c r="AB1966"/>
  <c r="AC1966"/>
  <c r="Z1966"/>
  <c r="AA1966"/>
  <c r="Y1966"/>
  <c r="X1966"/>
  <c r="S1966"/>
  <c r="M1966"/>
  <c r="T1966"/>
  <c r="O1966"/>
  <c r="U1966"/>
  <c r="V1966"/>
  <c r="AD1966"/>
  <c r="R1965"/>
  <c r="AB1965"/>
  <c r="AC1965"/>
  <c r="Z1965"/>
  <c r="AA1965"/>
  <c r="Y1965"/>
  <c r="X1965"/>
  <c r="S1965"/>
  <c r="M1965"/>
  <c r="T1965"/>
  <c r="O1965"/>
  <c r="U1965"/>
  <c r="V1965"/>
  <c r="AD1965"/>
  <c r="R1964"/>
  <c r="AB1964"/>
  <c r="AC1964"/>
  <c r="Z1964"/>
  <c r="AA1964"/>
  <c r="Y1964"/>
  <c r="X1964"/>
  <c r="S1964"/>
  <c r="M1964"/>
  <c r="T1964"/>
  <c r="O1964"/>
  <c r="U1964"/>
  <c r="V1964"/>
  <c r="AD1964"/>
  <c r="R1963"/>
  <c r="AB1963"/>
  <c r="AC1963"/>
  <c r="Z1963"/>
  <c r="AA1963"/>
  <c r="Y1963"/>
  <c r="X1963"/>
  <c r="S1963"/>
  <c r="M1963"/>
  <c r="T1963"/>
  <c r="O1963"/>
  <c r="U1963"/>
  <c r="V1963"/>
  <c r="AD1963"/>
  <c r="R1962"/>
  <c r="AB1962"/>
  <c r="AC1962"/>
  <c r="Z1962"/>
  <c r="AA1962"/>
  <c r="Y1962"/>
  <c r="X1962"/>
  <c r="S1962"/>
  <c r="M1962"/>
  <c r="T1962"/>
  <c r="O1962"/>
  <c r="U1962"/>
  <c r="V1962"/>
  <c r="AD1962"/>
  <c r="R1961"/>
  <c r="AB1961"/>
  <c r="AC1961"/>
  <c r="Z1961"/>
  <c r="AA1961"/>
  <c r="Y1961"/>
  <c r="X1961"/>
  <c r="S1961"/>
  <c r="M1961"/>
  <c r="T1961"/>
  <c r="O1961"/>
  <c r="U1961"/>
  <c r="V1961"/>
  <c r="AD1961"/>
  <c r="R1960"/>
  <c r="AB1960"/>
  <c r="AC1960"/>
  <c r="Z1960"/>
  <c r="AA1960"/>
  <c r="Y1960"/>
  <c r="X1960"/>
  <c r="S1960"/>
  <c r="M1960"/>
  <c r="T1960"/>
  <c r="O1960"/>
  <c r="U1960"/>
  <c r="V1960"/>
  <c r="AD1960"/>
  <c r="R1959"/>
  <c r="AB1959"/>
  <c r="AC1959"/>
  <c r="Z1959"/>
  <c r="AA1959"/>
  <c r="Y1959"/>
  <c r="X1959"/>
  <c r="S1959"/>
  <c r="M1959"/>
  <c r="T1959"/>
  <c r="O1959"/>
  <c r="U1959"/>
  <c r="V1959"/>
  <c r="AD1959"/>
  <c r="R1958"/>
  <c r="AB1958"/>
  <c r="AC1958"/>
  <c r="Z1958"/>
  <c r="AA1958"/>
  <c r="Y1958"/>
  <c r="X1958"/>
  <c r="S1958"/>
  <c r="M1958"/>
  <c r="T1958"/>
  <c r="O1958"/>
  <c r="U1958"/>
  <c r="V1958"/>
  <c r="AD1958"/>
  <c r="R1957"/>
  <c r="AB1957"/>
  <c r="AC1957"/>
  <c r="Z1957"/>
  <c r="AA1957"/>
  <c r="Y1957"/>
  <c r="X1957"/>
  <c r="S1957"/>
  <c r="M1957"/>
  <c r="T1957"/>
  <c r="O1957"/>
  <c r="U1957"/>
  <c r="V1957"/>
  <c r="AD1957"/>
  <c r="R1956"/>
  <c r="AB1956"/>
  <c r="AC1956"/>
  <c r="Z1956"/>
  <c r="AA1956"/>
  <c r="Y1956"/>
  <c r="X1956"/>
  <c r="S1956"/>
  <c r="M1956"/>
  <c r="T1956"/>
  <c r="O1956"/>
  <c r="U1956"/>
  <c r="V1956"/>
  <c r="AD1956"/>
  <c r="R1955"/>
  <c r="AB1955"/>
  <c r="AC1955"/>
  <c r="Z1955"/>
  <c r="AA1955"/>
  <c r="Y1955"/>
  <c r="X1955"/>
  <c r="S1955"/>
  <c r="M1955"/>
  <c r="T1955"/>
  <c r="O1955"/>
  <c r="U1955"/>
  <c r="V1955"/>
  <c r="AD1955"/>
  <c r="R1954"/>
  <c r="AB1954"/>
  <c r="AC1954"/>
  <c r="Z1954"/>
  <c r="AA1954"/>
  <c r="Y1954"/>
  <c r="X1954"/>
  <c r="S1954"/>
  <c r="M1954"/>
  <c r="T1954"/>
  <c r="O1954"/>
  <c r="U1954"/>
  <c r="V1954"/>
  <c r="AD1954"/>
  <c r="R1953"/>
  <c r="AB1953"/>
  <c r="AC1953"/>
  <c r="Z1953"/>
  <c r="AA1953"/>
  <c r="Y1953"/>
  <c r="X1953"/>
  <c r="S1953"/>
  <c r="M1953"/>
  <c r="T1953"/>
  <c r="O1953"/>
  <c r="U1953"/>
  <c r="V1953"/>
  <c r="AD1953"/>
  <c r="R1952"/>
  <c r="AB1952"/>
  <c r="AC1952"/>
  <c r="Z1952"/>
  <c r="AA1952"/>
  <c r="Y1952"/>
  <c r="X1952"/>
  <c r="S1952"/>
  <c r="M1952"/>
  <c r="T1952"/>
  <c r="O1952"/>
  <c r="U1952"/>
  <c r="V1952"/>
  <c r="AD1952"/>
  <c r="R1951"/>
  <c r="AB1951"/>
  <c r="AC1951"/>
  <c r="Z1951"/>
  <c r="AA1951"/>
  <c r="Y1951"/>
  <c r="X1951"/>
  <c r="S1951"/>
  <c r="M1951"/>
  <c r="T1951"/>
  <c r="O1951"/>
  <c r="U1951"/>
  <c r="V1951"/>
  <c r="AD1951"/>
  <c r="R1950"/>
  <c r="AB1950"/>
  <c r="AC1950"/>
  <c r="Z1950"/>
  <c r="AA1950"/>
  <c r="Y1950"/>
  <c r="X1950"/>
  <c r="S1950"/>
  <c r="M1950"/>
  <c r="T1950"/>
  <c r="O1950"/>
  <c r="U1950"/>
  <c r="V1950"/>
  <c r="AD1950"/>
  <c r="R1949"/>
  <c r="AB1949"/>
  <c r="AC1949"/>
  <c r="Z1949"/>
  <c r="AA1949"/>
  <c r="Y1949"/>
  <c r="X1949"/>
  <c r="S1949"/>
  <c r="M1949"/>
  <c r="T1949"/>
  <c r="O1949"/>
  <c r="U1949"/>
  <c r="V1949"/>
  <c r="AD1949"/>
  <c r="R1948"/>
  <c r="AB1948"/>
  <c r="AC1948"/>
  <c r="Z1948"/>
  <c r="AA1948"/>
  <c r="Y1948"/>
  <c r="X1948"/>
  <c r="S1948"/>
  <c r="M1948"/>
  <c r="T1948"/>
  <c r="O1948"/>
  <c r="U1948"/>
  <c r="V1948"/>
  <c r="AD1948"/>
  <c r="R1947"/>
  <c r="AB1947"/>
  <c r="AC1947"/>
  <c r="Z1947"/>
  <c r="AA1947"/>
  <c r="Y1947"/>
  <c r="X1947"/>
  <c r="S1947"/>
  <c r="M1947"/>
  <c r="T1947"/>
  <c r="O1947"/>
  <c r="U1947"/>
  <c r="V1947"/>
  <c r="AD1947"/>
  <c r="R1946"/>
  <c r="AB1946"/>
  <c r="AC1946"/>
  <c r="Z1946"/>
  <c r="AA1946"/>
  <c r="Y1946"/>
  <c r="X1946"/>
  <c r="S1946"/>
  <c r="M1946"/>
  <c r="T1946"/>
  <c r="O1946"/>
  <c r="U1946"/>
  <c r="V1946"/>
  <c r="AD1946"/>
  <c r="R1945"/>
  <c r="AB1945"/>
  <c r="AC1945"/>
  <c r="Z1945"/>
  <c r="AA1945"/>
  <c r="Y1945"/>
  <c r="X1945"/>
  <c r="S1945"/>
  <c r="M1945"/>
  <c r="T1945"/>
  <c r="O1945"/>
  <c r="U1945"/>
  <c r="V1945"/>
  <c r="AD1945"/>
  <c r="R1944"/>
  <c r="AB1944"/>
  <c r="AC1944"/>
  <c r="Z1944"/>
  <c r="AA1944"/>
  <c r="Y1944"/>
  <c r="X1944"/>
  <c r="S1944"/>
  <c r="M1944"/>
  <c r="T1944"/>
  <c r="O1944"/>
  <c r="U1944"/>
  <c r="V1944"/>
  <c r="AD1944"/>
  <c r="R1943"/>
  <c r="AB1943"/>
  <c r="AC1943"/>
  <c r="Z1943"/>
  <c r="AA1943"/>
  <c r="Y1943"/>
  <c r="X1943"/>
  <c r="S1943"/>
  <c r="M1943"/>
  <c r="T1943"/>
  <c r="O1943"/>
  <c r="U1943"/>
  <c r="V1943"/>
  <c r="AD1943"/>
  <c r="R1942"/>
  <c r="AB1942"/>
  <c r="AC1942"/>
  <c r="Z1942"/>
  <c r="AA1942"/>
  <c r="Y1942"/>
  <c r="X1942"/>
  <c r="S1942"/>
  <c r="M1942"/>
  <c r="T1942"/>
  <c r="O1942"/>
  <c r="U1942"/>
  <c r="V1942"/>
  <c r="AD1942"/>
  <c r="R1941"/>
  <c r="AB1941"/>
  <c r="AC1941"/>
  <c r="Z1941"/>
  <c r="AA1941"/>
  <c r="Y1941"/>
  <c r="X1941"/>
  <c r="S1941"/>
  <c r="M1941"/>
  <c r="T1941"/>
  <c r="O1941"/>
  <c r="U1941"/>
  <c r="V1941"/>
  <c r="AD1941"/>
  <c r="R1940"/>
  <c r="AB1940"/>
  <c r="AC1940"/>
  <c r="Z1940"/>
  <c r="AA1940"/>
  <c r="Y1940"/>
  <c r="X1940"/>
  <c r="S1940"/>
  <c r="M1940"/>
  <c r="T1940"/>
  <c r="O1940"/>
  <c r="U1940"/>
  <c r="V1940"/>
  <c r="AD1940"/>
  <c r="R1939"/>
  <c r="AB1939"/>
  <c r="AC1939"/>
  <c r="Z1939"/>
  <c r="AA1939"/>
  <c r="Y1939"/>
  <c r="X1939"/>
  <c r="S1939"/>
  <c r="M1939"/>
  <c r="T1939"/>
  <c r="O1939"/>
  <c r="U1939"/>
  <c r="V1939"/>
  <c r="AD1939"/>
  <c r="R1938"/>
  <c r="AB1938"/>
  <c r="AC1938"/>
  <c r="Z1938"/>
  <c r="AA1938"/>
  <c r="Y1938"/>
  <c r="X1938"/>
  <c r="S1938"/>
  <c r="M1938"/>
  <c r="T1938"/>
  <c r="O1938"/>
  <c r="U1938"/>
  <c r="V1938"/>
  <c r="AD1938"/>
  <c r="R1937"/>
  <c r="AB1937"/>
  <c r="AC1937"/>
  <c r="Z1937"/>
  <c r="AA1937"/>
  <c r="Y1937"/>
  <c r="X1937"/>
  <c r="S1937"/>
  <c r="M1937"/>
  <c r="T1937"/>
  <c r="O1937"/>
  <c r="U1937"/>
  <c r="V1937"/>
  <c r="AD1937"/>
  <c r="R1936"/>
  <c r="AB1936"/>
  <c r="AC1936"/>
  <c r="Z1936"/>
  <c r="AA1936"/>
  <c r="Y1936"/>
  <c r="X1936"/>
  <c r="S1936"/>
  <c r="M1936"/>
  <c r="T1936"/>
  <c r="O1936"/>
  <c r="U1936"/>
  <c r="V1936"/>
  <c r="AD1936"/>
  <c r="R1935"/>
  <c r="AB1935"/>
  <c r="AC1935"/>
  <c r="Z1935"/>
  <c r="AA1935"/>
  <c r="Y1935"/>
  <c r="X1935"/>
  <c r="S1935"/>
  <c r="M1935"/>
  <c r="T1935"/>
  <c r="O1935"/>
  <c r="U1935"/>
  <c r="V1935"/>
  <c r="AD1935"/>
  <c r="R1934"/>
  <c r="AB1934"/>
  <c r="AC1934"/>
  <c r="Z1934"/>
  <c r="AA1934"/>
  <c r="Y1934"/>
  <c r="X1934"/>
  <c r="S1934"/>
  <c r="M1934"/>
  <c r="T1934"/>
  <c r="O1934"/>
  <c r="U1934"/>
  <c r="V1934"/>
  <c r="AD1934"/>
  <c r="R1933"/>
  <c r="AB1933"/>
  <c r="AC1933"/>
  <c r="Z1933"/>
  <c r="AA1933"/>
  <c r="Y1933"/>
  <c r="X1933"/>
  <c r="S1933"/>
  <c r="M1933"/>
  <c r="T1933"/>
  <c r="O1933"/>
  <c r="U1933"/>
  <c r="V1933"/>
  <c r="AD1933"/>
  <c r="R1932"/>
  <c r="AB1932"/>
  <c r="AC1932"/>
  <c r="Z1932"/>
  <c r="AA1932"/>
  <c r="Y1932"/>
  <c r="X1932"/>
  <c r="S1932"/>
  <c r="M1932"/>
  <c r="T1932"/>
  <c r="O1932"/>
  <c r="U1932"/>
  <c r="V1932"/>
  <c r="AD1932"/>
  <c r="R1931"/>
  <c r="AB1931"/>
  <c r="AC1931"/>
  <c r="Z1931"/>
  <c r="AA1931"/>
  <c r="Y1931"/>
  <c r="X1931"/>
  <c r="S1931"/>
  <c r="M1931"/>
  <c r="T1931"/>
  <c r="O1931"/>
  <c r="U1931"/>
  <c r="V1931"/>
  <c r="AD1931"/>
  <c r="R1930"/>
  <c r="AB1930"/>
  <c r="AC1930"/>
  <c r="Z1930"/>
  <c r="AA1930"/>
  <c r="Y1930"/>
  <c r="X1930"/>
  <c r="S1930"/>
  <c r="M1930"/>
  <c r="T1930"/>
  <c r="O1930"/>
  <c r="U1930"/>
  <c r="V1930"/>
  <c r="AD1930"/>
  <c r="R1929"/>
  <c r="AB1929"/>
  <c r="AC1929"/>
  <c r="Z1929"/>
  <c r="AA1929"/>
  <c r="Y1929"/>
  <c r="X1929"/>
  <c r="S1929"/>
  <c r="M1929"/>
  <c r="T1929"/>
  <c r="O1929"/>
  <c r="U1929"/>
  <c r="V1929"/>
  <c r="AD1929"/>
  <c r="R1928"/>
  <c r="AB1928"/>
  <c r="AC1928"/>
  <c r="Z1928"/>
  <c r="AA1928"/>
  <c r="Y1928"/>
  <c r="X1928"/>
  <c r="S1928"/>
  <c r="M1928"/>
  <c r="T1928"/>
  <c r="O1928"/>
  <c r="U1928"/>
  <c r="V1928"/>
  <c r="AD1928"/>
  <c r="R1927"/>
  <c r="AB1927"/>
  <c r="AC1927"/>
  <c r="Z1927"/>
  <c r="AA1927"/>
  <c r="Y1927"/>
  <c r="X1927"/>
  <c r="S1927"/>
  <c r="M1927"/>
  <c r="T1927"/>
  <c r="O1927"/>
  <c r="U1927"/>
  <c r="V1927"/>
  <c r="AD1927"/>
  <c r="R1926"/>
  <c r="AB1926"/>
  <c r="AC1926"/>
  <c r="Z1926"/>
  <c r="AA1926"/>
  <c r="Y1926"/>
  <c r="X1926"/>
  <c r="S1926"/>
  <c r="M1926"/>
  <c r="T1926"/>
  <c r="O1926"/>
  <c r="U1926"/>
  <c r="V1926"/>
  <c r="AD1926"/>
  <c r="R1925"/>
  <c r="AB1925"/>
  <c r="AC1925"/>
  <c r="Z1925"/>
  <c r="AA1925"/>
  <c r="Y1925"/>
  <c r="X1925"/>
  <c r="S1925"/>
  <c r="M1925"/>
  <c r="T1925"/>
  <c r="O1925"/>
  <c r="U1925"/>
  <c r="V1925"/>
  <c r="AD1925"/>
  <c r="R1924"/>
  <c r="AB1924"/>
  <c r="AC1924"/>
  <c r="Z1924"/>
  <c r="AA1924"/>
  <c r="Y1924"/>
  <c r="X1924"/>
  <c r="S1924"/>
  <c r="M1924"/>
  <c r="T1924"/>
  <c r="O1924"/>
  <c r="U1924"/>
  <c r="V1924"/>
  <c r="AD1924"/>
  <c r="R1923"/>
  <c r="AB1923"/>
  <c r="AC1923"/>
  <c r="Z1923"/>
  <c r="AA1923"/>
  <c r="Y1923"/>
  <c r="X1923"/>
  <c r="S1923"/>
  <c r="M1923"/>
  <c r="T1923"/>
  <c r="O1923"/>
  <c r="U1923"/>
  <c r="V1923"/>
  <c r="AD1923"/>
  <c r="R1922"/>
  <c r="AB1922"/>
  <c r="AC1922"/>
  <c r="Z1922"/>
  <c r="AA1922"/>
  <c r="Y1922"/>
  <c r="X1922"/>
  <c r="S1922"/>
  <c r="M1922"/>
  <c r="T1922"/>
  <c r="O1922"/>
  <c r="U1922"/>
  <c r="V1922"/>
  <c r="AD1922"/>
  <c r="R1921"/>
  <c r="AB1921"/>
  <c r="AC1921"/>
  <c r="Z1921"/>
  <c r="AA1921"/>
  <c r="Y1921"/>
  <c r="X1921"/>
  <c r="S1921"/>
  <c r="M1921"/>
  <c r="T1921"/>
  <c r="O1921"/>
  <c r="U1921"/>
  <c r="V1921"/>
  <c r="AD1921"/>
  <c r="R1920"/>
  <c r="AB1920"/>
  <c r="AC1920"/>
  <c r="Z1920"/>
  <c r="AA1920"/>
  <c r="Y1920"/>
  <c r="X1920"/>
  <c r="S1920"/>
  <c r="M1920"/>
  <c r="T1920"/>
  <c r="O1920"/>
  <c r="U1920"/>
  <c r="V1920"/>
  <c r="AD1920"/>
  <c r="R1919"/>
  <c r="AB1919"/>
  <c r="AC1919"/>
  <c r="Z1919"/>
  <c r="AA1919"/>
  <c r="Y1919"/>
  <c r="X1919"/>
  <c r="S1919"/>
  <c r="M1919"/>
  <c r="T1919"/>
  <c r="O1919"/>
  <c r="U1919"/>
  <c r="V1919"/>
  <c r="AD1919"/>
  <c r="R1918"/>
  <c r="AB1918"/>
  <c r="AC1918"/>
  <c r="Z1918"/>
  <c r="AA1918"/>
  <c r="Y1918"/>
  <c r="X1918"/>
  <c r="S1918"/>
  <c r="M1918"/>
  <c r="T1918"/>
  <c r="O1918"/>
  <c r="U1918"/>
  <c r="V1918"/>
  <c r="AD1918"/>
  <c r="R1917"/>
  <c r="AB1917"/>
  <c r="AC1917"/>
  <c r="Z1917"/>
  <c r="AA1917"/>
  <c r="Y1917"/>
  <c r="X1917"/>
  <c r="S1917"/>
  <c r="M1917"/>
  <c r="T1917"/>
  <c r="O1917"/>
  <c r="U1917"/>
  <c r="V1917"/>
  <c r="AD1917"/>
  <c r="R1916"/>
  <c r="AB1916"/>
  <c r="AC1916"/>
  <c r="Z1916"/>
  <c r="AA1916"/>
  <c r="Y1916"/>
  <c r="X1916"/>
  <c r="S1916"/>
  <c r="M1916"/>
  <c r="T1916"/>
  <c r="O1916"/>
  <c r="U1916"/>
  <c r="V1916"/>
  <c r="AD1916"/>
  <c r="R1915"/>
  <c r="AB1915"/>
  <c r="AC1915"/>
  <c r="Z1915"/>
  <c r="AA1915"/>
  <c r="Y1915"/>
  <c r="X1915"/>
  <c r="S1915"/>
  <c r="M1915"/>
  <c r="T1915"/>
  <c r="O1915"/>
  <c r="U1915"/>
  <c r="V1915"/>
  <c r="AD1915"/>
  <c r="R1914"/>
  <c r="AB1914"/>
  <c r="AC1914"/>
  <c r="Z1914"/>
  <c r="AA1914"/>
  <c r="Y1914"/>
  <c r="X1914"/>
  <c r="S1914"/>
  <c r="M1914"/>
  <c r="T1914"/>
  <c r="O1914"/>
  <c r="U1914"/>
  <c r="V1914"/>
  <c r="AD1914"/>
  <c r="R1913"/>
  <c r="AB1913"/>
  <c r="AC1913"/>
  <c r="Z1913"/>
  <c r="AA1913"/>
  <c r="Y1913"/>
  <c r="X1913"/>
  <c r="S1913"/>
  <c r="M1913"/>
  <c r="T1913"/>
  <c r="O1913"/>
  <c r="U1913"/>
  <c r="V1913"/>
  <c r="AD1913"/>
  <c r="R1912"/>
  <c r="AB1912"/>
  <c r="AC1912"/>
  <c r="Z1912"/>
  <c r="AA1912"/>
  <c r="Y1912"/>
  <c r="X1912"/>
  <c r="S1912"/>
  <c r="M1912"/>
  <c r="T1912"/>
  <c r="O1912"/>
  <c r="U1912"/>
  <c r="V1912"/>
  <c r="AD1912"/>
  <c r="R1911"/>
  <c r="AB1911"/>
  <c r="AC1911"/>
  <c r="Z1911"/>
  <c r="AA1911"/>
  <c r="Y1911"/>
  <c r="X1911"/>
  <c r="S1911"/>
  <c r="M1911"/>
  <c r="T1911"/>
  <c r="O1911"/>
  <c r="U1911"/>
  <c r="V1911"/>
  <c r="AD1911"/>
  <c r="R1910"/>
  <c r="AB1910"/>
  <c r="AC1910"/>
  <c r="Z1910"/>
  <c r="AA1910"/>
  <c r="Y1910"/>
  <c r="X1910"/>
  <c r="S1910"/>
  <c r="M1910"/>
  <c r="T1910"/>
  <c r="O1910"/>
  <c r="U1910"/>
  <c r="V1910"/>
  <c r="AD1910"/>
  <c r="R1909"/>
  <c r="AB1909"/>
  <c r="AC1909"/>
  <c r="Z1909"/>
  <c r="AA1909"/>
  <c r="Y1909"/>
  <c r="X1909"/>
  <c r="S1909"/>
  <c r="M1909"/>
  <c r="T1909"/>
  <c r="O1909"/>
  <c r="U1909"/>
  <c r="V1909"/>
  <c r="AD1909"/>
  <c r="R1908"/>
  <c r="AB1908"/>
  <c r="AC1908"/>
  <c r="Z1908"/>
  <c r="AA1908"/>
  <c r="Y1908"/>
  <c r="X1908"/>
  <c r="S1908"/>
  <c r="M1908"/>
  <c r="T1908"/>
  <c r="O1908"/>
  <c r="U1908"/>
  <c r="V1908"/>
  <c r="AD1908"/>
  <c r="R1907"/>
  <c r="AB1907"/>
  <c r="AC1907"/>
  <c r="Z1907"/>
  <c r="AA1907"/>
  <c r="Y1907"/>
  <c r="X1907"/>
  <c r="S1907"/>
  <c r="M1907"/>
  <c r="T1907"/>
  <c r="O1907"/>
  <c r="U1907"/>
  <c r="V1907"/>
  <c r="AD1907"/>
  <c r="R1906"/>
  <c r="AB1906"/>
  <c r="AC1906"/>
  <c r="Z1906"/>
  <c r="AA1906"/>
  <c r="Y1906"/>
  <c r="X1906"/>
  <c r="S1906"/>
  <c r="M1906"/>
  <c r="T1906"/>
  <c r="O1906"/>
  <c r="U1906"/>
  <c r="V1906"/>
  <c r="AD1906"/>
  <c r="R1905"/>
  <c r="AB1905"/>
  <c r="AC1905"/>
  <c r="Z1905"/>
  <c r="AA1905"/>
  <c r="Y1905"/>
  <c r="X1905"/>
  <c r="S1905"/>
  <c r="M1905"/>
  <c r="T1905"/>
  <c r="O1905"/>
  <c r="U1905"/>
  <c r="V1905"/>
  <c r="AD1905"/>
  <c r="R1904"/>
  <c r="AB1904"/>
  <c r="AC1904"/>
  <c r="Z1904"/>
  <c r="AA1904"/>
  <c r="Y1904"/>
  <c r="X1904"/>
  <c r="S1904"/>
  <c r="M1904"/>
  <c r="T1904"/>
  <c r="O1904"/>
  <c r="U1904"/>
  <c r="V1904"/>
  <c r="AD1904"/>
  <c r="R1903"/>
  <c r="AB1903"/>
  <c r="AC1903"/>
  <c r="Z1903"/>
  <c r="AA1903"/>
  <c r="Y1903"/>
  <c r="X1903"/>
  <c r="S1903"/>
  <c r="M1903"/>
  <c r="T1903"/>
  <c r="O1903"/>
  <c r="U1903"/>
  <c r="V1903"/>
  <c r="AD1903"/>
  <c r="R1902"/>
  <c r="AB1902"/>
  <c r="AC1902"/>
  <c r="Z1902"/>
  <c r="AA1902"/>
  <c r="Y1902"/>
  <c r="X1902"/>
  <c r="S1902"/>
  <c r="M1902"/>
  <c r="T1902"/>
  <c r="O1902"/>
  <c r="U1902"/>
  <c r="V1902"/>
  <c r="AD1902"/>
  <c r="R1901"/>
  <c r="AB1901"/>
  <c r="AC1901"/>
  <c r="Z1901"/>
  <c r="AA1901"/>
  <c r="Y1901"/>
  <c r="X1901"/>
  <c r="S1901"/>
  <c r="M1901"/>
  <c r="T1901"/>
  <c r="O1901"/>
  <c r="U1901"/>
  <c r="V1901"/>
  <c r="AD1901"/>
  <c r="R1900"/>
  <c r="AB1900"/>
  <c r="AC1900"/>
  <c r="Z1900"/>
  <c r="AA1900"/>
  <c r="Y1900"/>
  <c r="X1900"/>
  <c r="S1900"/>
  <c r="M1900"/>
  <c r="T1900"/>
  <c r="O1900"/>
  <c r="U1900"/>
  <c r="V1900"/>
  <c r="AD1900"/>
  <c r="R1899"/>
  <c r="AB1899"/>
  <c r="AC1899"/>
  <c r="Z1899"/>
  <c r="AA1899"/>
  <c r="Y1899"/>
  <c r="X1899"/>
  <c r="S1899"/>
  <c r="M1899"/>
  <c r="T1899"/>
  <c r="O1899"/>
  <c r="U1899"/>
  <c r="V1899"/>
  <c r="AD1899"/>
  <c r="R1898"/>
  <c r="AB1898"/>
  <c r="AC1898"/>
  <c r="Z1898"/>
  <c r="AA1898"/>
  <c r="Y1898"/>
  <c r="X1898"/>
  <c r="S1898"/>
  <c r="M1898"/>
  <c r="T1898"/>
  <c r="O1898"/>
  <c r="U1898"/>
  <c r="V1898"/>
  <c r="AD1898"/>
  <c r="R1897"/>
  <c r="AB1897"/>
  <c r="AC1897"/>
  <c r="Z1897"/>
  <c r="AA1897"/>
  <c r="Y1897"/>
  <c r="X1897"/>
  <c r="S1897"/>
  <c r="M1897"/>
  <c r="T1897"/>
  <c r="O1897"/>
  <c r="U1897"/>
  <c r="V1897"/>
  <c r="AD1897"/>
  <c r="R1896"/>
  <c r="AB1896"/>
  <c r="AC1896"/>
  <c r="Z1896"/>
  <c r="AA1896"/>
  <c r="Y1896"/>
  <c r="X1896"/>
  <c r="S1896"/>
  <c r="M1896"/>
  <c r="T1896"/>
  <c r="O1896"/>
  <c r="U1896"/>
  <c r="V1896"/>
  <c r="AD1896"/>
  <c r="R1895"/>
  <c r="AB1895"/>
  <c r="AC1895"/>
  <c r="Z1895"/>
  <c r="AA1895"/>
  <c r="Y1895"/>
  <c r="X1895"/>
  <c r="S1895"/>
  <c r="M1895"/>
  <c r="T1895"/>
  <c r="O1895"/>
  <c r="U1895"/>
  <c r="V1895"/>
  <c r="AD1895"/>
  <c r="R1894"/>
  <c r="AB1894"/>
  <c r="AC1894"/>
  <c r="Z1894"/>
  <c r="AA1894"/>
  <c r="Y1894"/>
  <c r="X1894"/>
  <c r="S1894"/>
  <c r="M1894"/>
  <c r="T1894"/>
  <c r="O1894"/>
  <c r="U1894"/>
  <c r="V1894"/>
  <c r="AD1894"/>
  <c r="R1893"/>
  <c r="AB1893"/>
  <c r="AC1893"/>
  <c r="Z1893"/>
  <c r="AA1893"/>
  <c r="Y1893"/>
  <c r="X1893"/>
  <c r="S1893"/>
  <c r="M1893"/>
  <c r="T1893"/>
  <c r="O1893"/>
  <c r="U1893"/>
  <c r="V1893"/>
  <c r="AD1893"/>
  <c r="R1892"/>
  <c r="AB1892"/>
  <c r="AC1892"/>
  <c r="Z1892"/>
  <c r="AA1892"/>
  <c r="Y1892"/>
  <c r="X1892"/>
  <c r="S1892"/>
  <c r="M1892"/>
  <c r="T1892"/>
  <c r="O1892"/>
  <c r="U1892"/>
  <c r="V1892"/>
  <c r="AD1892"/>
  <c r="R1891"/>
  <c r="AB1891"/>
  <c r="AC1891"/>
  <c r="Z1891"/>
  <c r="AA1891"/>
  <c r="Y1891"/>
  <c r="X1891"/>
  <c r="S1891"/>
  <c r="M1891"/>
  <c r="T1891"/>
  <c r="O1891"/>
  <c r="U1891"/>
  <c r="V1891"/>
  <c r="AD1891"/>
  <c r="R1890"/>
  <c r="AB1890"/>
  <c r="AC1890"/>
  <c r="Z1890"/>
  <c r="AA1890"/>
  <c r="Y1890"/>
  <c r="X1890"/>
  <c r="S1890"/>
  <c r="M1890"/>
  <c r="T1890"/>
  <c r="O1890"/>
  <c r="U1890"/>
  <c r="V1890"/>
  <c r="AD1890"/>
  <c r="R1889"/>
  <c r="AB1889"/>
  <c r="AC1889"/>
  <c r="Z1889"/>
  <c r="AA1889"/>
  <c r="Y1889"/>
  <c r="X1889"/>
  <c r="S1889"/>
  <c r="M1889"/>
  <c r="T1889"/>
  <c r="O1889"/>
  <c r="U1889"/>
  <c r="V1889"/>
  <c r="AD1889"/>
  <c r="R1888"/>
  <c r="AB1888"/>
  <c r="AC1888"/>
  <c r="Z1888"/>
  <c r="AA1888"/>
  <c r="Y1888"/>
  <c r="X1888"/>
  <c r="S1888"/>
  <c r="M1888"/>
  <c r="T1888"/>
  <c r="O1888"/>
  <c r="U1888"/>
  <c r="V1888"/>
  <c r="AD1888"/>
  <c r="R1887"/>
  <c r="AB1887"/>
  <c r="AC1887"/>
  <c r="Z1887"/>
  <c r="AA1887"/>
  <c r="Y1887"/>
  <c r="X1887"/>
  <c r="S1887"/>
  <c r="M1887"/>
  <c r="T1887"/>
  <c r="O1887"/>
  <c r="U1887"/>
  <c r="V1887"/>
  <c r="AD1887"/>
  <c r="R1886"/>
  <c r="AB1886"/>
  <c r="AC1886"/>
  <c r="Z1886"/>
  <c r="AA1886"/>
  <c r="Y1886"/>
  <c r="X1886"/>
  <c r="S1886"/>
  <c r="M1886"/>
  <c r="T1886"/>
  <c r="O1886"/>
  <c r="U1886"/>
  <c r="V1886"/>
  <c r="AD1886"/>
  <c r="R1885"/>
  <c r="AB1885"/>
  <c r="AC1885"/>
  <c r="Z1885"/>
  <c r="AA1885"/>
  <c r="Y1885"/>
  <c r="X1885"/>
  <c r="S1885"/>
  <c r="M1885"/>
  <c r="T1885"/>
  <c r="O1885"/>
  <c r="U1885"/>
  <c r="V1885"/>
  <c r="AD1885"/>
  <c r="R1884"/>
  <c r="AB1884"/>
  <c r="AC1884"/>
  <c r="Z1884"/>
  <c r="AA1884"/>
  <c r="Y1884"/>
  <c r="X1884"/>
  <c r="S1884"/>
  <c r="M1884"/>
  <c r="T1884"/>
  <c r="O1884"/>
  <c r="U1884"/>
  <c r="V1884"/>
  <c r="AD1884"/>
  <c r="R1883"/>
  <c r="AB1883"/>
  <c r="AC1883"/>
  <c r="Z1883"/>
  <c r="AA1883"/>
  <c r="Y1883"/>
  <c r="X1883"/>
  <c r="S1883"/>
  <c r="M1883"/>
  <c r="T1883"/>
  <c r="O1883"/>
  <c r="U1883"/>
  <c r="V1883"/>
  <c r="AD1883"/>
  <c r="R1882"/>
  <c r="AB1882"/>
  <c r="AC1882"/>
  <c r="Z1882"/>
  <c r="AA1882"/>
  <c r="Y1882"/>
  <c r="X1882"/>
  <c r="S1882"/>
  <c r="M1882"/>
  <c r="T1882"/>
  <c r="O1882"/>
  <c r="U1882"/>
  <c r="V1882"/>
  <c r="AD1882"/>
  <c r="R1881"/>
  <c r="AB1881"/>
  <c r="AC1881"/>
  <c r="Z1881"/>
  <c r="AA1881"/>
  <c r="Y1881"/>
  <c r="X1881"/>
  <c r="S1881"/>
  <c r="M1881"/>
  <c r="T1881"/>
  <c r="O1881"/>
  <c r="U1881"/>
  <c r="V1881"/>
  <c r="AD1881"/>
  <c r="R1880"/>
  <c r="AB1880"/>
  <c r="AC1880"/>
  <c r="Z1880"/>
  <c r="AA1880"/>
  <c r="Y1880"/>
  <c r="X1880"/>
  <c r="S1880"/>
  <c r="M1880"/>
  <c r="T1880"/>
  <c r="O1880"/>
  <c r="U1880"/>
  <c r="V1880"/>
  <c r="AD1880"/>
  <c r="R1879"/>
  <c r="AB1879"/>
  <c r="AC1879"/>
  <c r="Z1879"/>
  <c r="AA1879"/>
  <c r="Y1879"/>
  <c r="X1879"/>
  <c r="S1879"/>
  <c r="M1879"/>
  <c r="T1879"/>
  <c r="O1879"/>
  <c r="U1879"/>
  <c r="V1879"/>
  <c r="AD1879"/>
  <c r="R1878"/>
  <c r="AB1878"/>
  <c r="AC1878"/>
  <c r="Z1878"/>
  <c r="AA1878"/>
  <c r="Y1878"/>
  <c r="X1878"/>
  <c r="S1878"/>
  <c r="M1878"/>
  <c r="T1878"/>
  <c r="O1878"/>
  <c r="U1878"/>
  <c r="V1878"/>
  <c r="AD1878"/>
  <c r="R1877"/>
  <c r="AB1877"/>
  <c r="AC1877"/>
  <c r="Z1877"/>
  <c r="AA1877"/>
  <c r="Y1877"/>
  <c r="X1877"/>
  <c r="S1877"/>
  <c r="M1877"/>
  <c r="T1877"/>
  <c r="O1877"/>
  <c r="U1877"/>
  <c r="V1877"/>
  <c r="AD1877"/>
  <c r="R1876"/>
  <c r="AB1876"/>
  <c r="AC1876"/>
  <c r="Z1876"/>
  <c r="AA1876"/>
  <c r="Y1876"/>
  <c r="X1876"/>
  <c r="S1876"/>
  <c r="M1876"/>
  <c r="T1876"/>
  <c r="O1876"/>
  <c r="U1876"/>
  <c r="V1876"/>
  <c r="AD1876"/>
  <c r="R1875"/>
  <c r="AB1875"/>
  <c r="AC1875"/>
  <c r="Z1875"/>
  <c r="AA1875"/>
  <c r="Y1875"/>
  <c r="X1875"/>
  <c r="S1875"/>
  <c r="M1875"/>
  <c r="T1875"/>
  <c r="O1875"/>
  <c r="U1875"/>
  <c r="V1875"/>
  <c r="AD1875"/>
  <c r="R1874"/>
  <c r="AB1874"/>
  <c r="AC1874"/>
  <c r="Z1874"/>
  <c r="AA1874"/>
  <c r="Y1874"/>
  <c r="X1874"/>
  <c r="S1874"/>
  <c r="M1874"/>
  <c r="T1874"/>
  <c r="O1874"/>
  <c r="U1874"/>
  <c r="V1874"/>
  <c r="AD1874"/>
  <c r="R1873"/>
  <c r="AB1873"/>
  <c r="AC1873"/>
  <c r="Z1873"/>
  <c r="AA1873"/>
  <c r="Y1873"/>
  <c r="X1873"/>
  <c r="S1873"/>
  <c r="M1873"/>
  <c r="T1873"/>
  <c r="O1873"/>
  <c r="U1873"/>
  <c r="V1873"/>
  <c r="AD1873"/>
  <c r="R1872"/>
  <c r="AB1872"/>
  <c r="AC1872"/>
  <c r="Z1872"/>
  <c r="AA1872"/>
  <c r="Y1872"/>
  <c r="X1872"/>
  <c r="S1872"/>
  <c r="M1872"/>
  <c r="T1872"/>
  <c r="O1872"/>
  <c r="U1872"/>
  <c r="V1872"/>
  <c r="AD1872"/>
  <c r="R1871"/>
  <c r="AB1871"/>
  <c r="AC1871"/>
  <c r="Z1871"/>
  <c r="AA1871"/>
  <c r="Y1871"/>
  <c r="X1871"/>
  <c r="S1871"/>
  <c r="M1871"/>
  <c r="T1871"/>
  <c r="O1871"/>
  <c r="U1871"/>
  <c r="V1871"/>
  <c r="AD1871"/>
  <c r="R1870"/>
  <c r="AB1870"/>
  <c r="AC1870"/>
  <c r="Z1870"/>
  <c r="AA1870"/>
  <c r="Y1870"/>
  <c r="X1870"/>
  <c r="S1870"/>
  <c r="M1870"/>
  <c r="T1870"/>
  <c r="O1870"/>
  <c r="U1870"/>
  <c r="V1870"/>
  <c r="AD1870"/>
  <c r="R1869"/>
  <c r="AB1869"/>
  <c r="AC1869"/>
  <c r="Z1869"/>
  <c r="AA1869"/>
  <c r="Y1869"/>
  <c r="X1869"/>
  <c r="S1869"/>
  <c r="M1869"/>
  <c r="T1869"/>
  <c r="O1869"/>
  <c r="U1869"/>
  <c r="V1869"/>
  <c r="AD1869"/>
  <c r="R1868"/>
  <c r="AB1868"/>
  <c r="AC1868"/>
  <c r="Z1868"/>
  <c r="AA1868"/>
  <c r="Y1868"/>
  <c r="X1868"/>
  <c r="S1868"/>
  <c r="M1868"/>
  <c r="T1868"/>
  <c r="O1868"/>
  <c r="U1868"/>
  <c r="V1868"/>
  <c r="AD1868"/>
  <c r="R1867"/>
  <c r="AB1867"/>
  <c r="AC1867"/>
  <c r="Z1867"/>
  <c r="AA1867"/>
  <c r="Y1867"/>
  <c r="X1867"/>
  <c r="S1867"/>
  <c r="M1867"/>
  <c r="T1867"/>
  <c r="O1867"/>
  <c r="U1867"/>
  <c r="V1867"/>
  <c r="AD1867"/>
  <c r="R1866"/>
  <c r="AB1866"/>
  <c r="AC1866"/>
  <c r="Z1866"/>
  <c r="AA1866"/>
  <c r="Y1866"/>
  <c r="X1866"/>
  <c r="S1866"/>
  <c r="M1866"/>
  <c r="T1866"/>
  <c r="O1866"/>
  <c r="U1866"/>
  <c r="V1866"/>
  <c r="AD1866"/>
  <c r="R1865"/>
  <c r="AB1865"/>
  <c r="AC1865"/>
  <c r="Z1865"/>
  <c r="AA1865"/>
  <c r="Y1865"/>
  <c r="X1865"/>
  <c r="S1865"/>
  <c r="M1865"/>
  <c r="T1865"/>
  <c r="O1865"/>
  <c r="U1865"/>
  <c r="V1865"/>
  <c r="AD1865"/>
  <c r="R1864"/>
  <c r="AB1864"/>
  <c r="AC1864"/>
  <c r="Z1864"/>
  <c r="AA1864"/>
  <c r="Y1864"/>
  <c r="X1864"/>
  <c r="S1864"/>
  <c r="M1864"/>
  <c r="T1864"/>
  <c r="O1864"/>
  <c r="U1864"/>
  <c r="V1864"/>
  <c r="AD1864"/>
  <c r="R1863"/>
  <c r="AB1863"/>
  <c r="AC1863"/>
  <c r="Z1863"/>
  <c r="AA1863"/>
  <c r="Y1863"/>
  <c r="X1863"/>
  <c r="S1863"/>
  <c r="M1863"/>
  <c r="T1863"/>
  <c r="O1863"/>
  <c r="U1863"/>
  <c r="V1863"/>
  <c r="AD1863"/>
  <c r="R1862"/>
  <c r="AB1862"/>
  <c r="AC1862"/>
  <c r="Z1862"/>
  <c r="AA1862"/>
  <c r="Y1862"/>
  <c r="X1862"/>
  <c r="S1862"/>
  <c r="M1862"/>
  <c r="T1862"/>
  <c r="O1862"/>
  <c r="U1862"/>
  <c r="V1862"/>
  <c r="AD1862"/>
  <c r="R1861"/>
  <c r="AB1861"/>
  <c r="AC1861"/>
  <c r="Z1861"/>
  <c r="AA1861"/>
  <c r="Y1861"/>
  <c r="X1861"/>
  <c r="S1861"/>
  <c r="M1861"/>
  <c r="T1861"/>
  <c r="O1861"/>
  <c r="U1861"/>
  <c r="V1861"/>
  <c r="AD1861"/>
  <c r="R1860"/>
  <c r="AB1860"/>
  <c r="AC1860"/>
  <c r="Z1860"/>
  <c r="AA1860"/>
  <c r="Y1860"/>
  <c r="X1860"/>
  <c r="S1860"/>
  <c r="M1860"/>
  <c r="T1860"/>
  <c r="O1860"/>
  <c r="U1860"/>
  <c r="V1860"/>
  <c r="AD1860"/>
  <c r="R1859"/>
  <c r="AB1859"/>
  <c r="AC1859"/>
  <c r="Z1859"/>
  <c r="AA1859"/>
  <c r="Y1859"/>
  <c r="X1859"/>
  <c r="S1859"/>
  <c r="M1859"/>
  <c r="T1859"/>
  <c r="O1859"/>
  <c r="U1859"/>
  <c r="V1859"/>
  <c r="AD1859"/>
  <c r="R1858"/>
  <c r="AB1858"/>
  <c r="AC1858"/>
  <c r="Z1858"/>
  <c r="AA1858"/>
  <c r="Y1858"/>
  <c r="X1858"/>
  <c r="S1858"/>
  <c r="M1858"/>
  <c r="T1858"/>
  <c r="O1858"/>
  <c r="U1858"/>
  <c r="V1858"/>
  <c r="AD1858"/>
  <c r="R1857"/>
  <c r="AB1857"/>
  <c r="AC1857"/>
  <c r="Z1857"/>
  <c r="AA1857"/>
  <c r="Y1857"/>
  <c r="X1857"/>
  <c r="S1857"/>
  <c r="M1857"/>
  <c r="T1857"/>
  <c r="O1857"/>
  <c r="U1857"/>
  <c r="V1857"/>
  <c r="AD1857"/>
  <c r="R1856"/>
  <c r="AB1856"/>
  <c r="AC1856"/>
  <c r="Z1856"/>
  <c r="AA1856"/>
  <c r="Y1856"/>
  <c r="X1856"/>
  <c r="S1856"/>
  <c r="M1856"/>
  <c r="T1856"/>
  <c r="O1856"/>
  <c r="U1856"/>
  <c r="V1856"/>
  <c r="AD1856"/>
  <c r="R1855"/>
  <c r="AB1855"/>
  <c r="AC1855"/>
  <c r="Z1855"/>
  <c r="AA1855"/>
  <c r="Y1855"/>
  <c r="X1855"/>
  <c r="S1855"/>
  <c r="M1855"/>
  <c r="T1855"/>
  <c r="O1855"/>
  <c r="U1855"/>
  <c r="V1855"/>
  <c r="AD1855"/>
  <c r="R1854"/>
  <c r="AB1854"/>
  <c r="AC1854"/>
  <c r="Z1854"/>
  <c r="AA1854"/>
  <c r="Y1854"/>
  <c r="X1854"/>
  <c r="S1854"/>
  <c r="M1854"/>
  <c r="T1854"/>
  <c r="O1854"/>
  <c r="U1854"/>
  <c r="V1854"/>
  <c r="AD1854"/>
  <c r="R1853"/>
  <c r="AB1853"/>
  <c r="AC1853"/>
  <c r="Z1853"/>
  <c r="AA1853"/>
  <c r="Y1853"/>
  <c r="X1853"/>
  <c r="S1853"/>
  <c r="M1853"/>
  <c r="T1853"/>
  <c r="O1853"/>
  <c r="U1853"/>
  <c r="V1853"/>
  <c r="AD1853"/>
  <c r="R1852"/>
  <c r="AB1852"/>
  <c r="AC1852"/>
  <c r="Z1852"/>
  <c r="AA1852"/>
  <c r="Y1852"/>
  <c r="X1852"/>
  <c r="S1852"/>
  <c r="M1852"/>
  <c r="T1852"/>
  <c r="O1852"/>
  <c r="U1852"/>
  <c r="V1852"/>
  <c r="AD1852"/>
  <c r="R1851"/>
  <c r="AB1851"/>
  <c r="AC1851"/>
  <c r="Z1851"/>
  <c r="AA1851"/>
  <c r="Y1851"/>
  <c r="X1851"/>
  <c r="S1851"/>
  <c r="M1851"/>
  <c r="T1851"/>
  <c r="O1851"/>
  <c r="U1851"/>
  <c r="V1851"/>
  <c r="AD1851"/>
  <c r="R1850"/>
  <c r="AB1850"/>
  <c r="AC1850"/>
  <c r="Z1850"/>
  <c r="AA1850"/>
  <c r="Y1850"/>
  <c r="X1850"/>
  <c r="S1850"/>
  <c r="M1850"/>
  <c r="T1850"/>
  <c r="O1850"/>
  <c r="U1850"/>
  <c r="V1850"/>
  <c r="AD1850"/>
  <c r="R1849"/>
  <c r="AB1849"/>
  <c r="AC1849"/>
  <c r="Z1849"/>
  <c r="AA1849"/>
  <c r="Y1849"/>
  <c r="X1849"/>
  <c r="S1849"/>
  <c r="M1849"/>
  <c r="T1849"/>
  <c r="O1849"/>
  <c r="U1849"/>
  <c r="V1849"/>
  <c r="AD1849"/>
  <c r="R1848"/>
  <c r="AB1848"/>
  <c r="AC1848"/>
  <c r="Z1848"/>
  <c r="AA1848"/>
  <c r="Y1848"/>
  <c r="X1848"/>
  <c r="S1848"/>
  <c r="M1848"/>
  <c r="T1848"/>
  <c r="O1848"/>
  <c r="U1848"/>
  <c r="V1848"/>
  <c r="AD1848"/>
  <c r="R1847"/>
  <c r="AB1847"/>
  <c r="AC1847"/>
  <c r="Z1847"/>
  <c r="AA1847"/>
  <c r="Y1847"/>
  <c r="X1847"/>
  <c r="S1847"/>
  <c r="M1847"/>
  <c r="T1847"/>
  <c r="O1847"/>
  <c r="U1847"/>
  <c r="V1847"/>
  <c r="AD1847"/>
  <c r="R1846"/>
  <c r="AB1846"/>
  <c r="AC1846"/>
  <c r="Z1846"/>
  <c r="AA1846"/>
  <c r="Y1846"/>
  <c r="X1846"/>
  <c r="S1846"/>
  <c r="M1846"/>
  <c r="T1846"/>
  <c r="O1846"/>
  <c r="U1846"/>
  <c r="V1846"/>
  <c r="AD1846"/>
  <c r="R1845"/>
  <c r="AB1845"/>
  <c r="AC1845"/>
  <c r="Z1845"/>
  <c r="AA1845"/>
  <c r="Y1845"/>
  <c r="X1845"/>
  <c r="S1845"/>
  <c r="M1845"/>
  <c r="T1845"/>
  <c r="O1845"/>
  <c r="U1845"/>
  <c r="V1845"/>
  <c r="AD1845"/>
  <c r="R1844"/>
  <c r="AB1844"/>
  <c r="AC1844"/>
  <c r="Z1844"/>
  <c r="AA1844"/>
  <c r="Y1844"/>
  <c r="X1844"/>
  <c r="S1844"/>
  <c r="M1844"/>
  <c r="T1844"/>
  <c r="O1844"/>
  <c r="U1844"/>
  <c r="V1844"/>
  <c r="AD1844"/>
  <c r="R1843"/>
  <c r="AB1843"/>
  <c r="AC1843"/>
  <c r="Z1843"/>
  <c r="AA1843"/>
  <c r="Y1843"/>
  <c r="X1843"/>
  <c r="S1843"/>
  <c r="M1843"/>
  <c r="T1843"/>
  <c r="O1843"/>
  <c r="U1843"/>
  <c r="V1843"/>
  <c r="AD1843"/>
  <c r="R1842"/>
  <c r="AB1842"/>
  <c r="AC1842"/>
  <c r="Z1842"/>
  <c r="AA1842"/>
  <c r="Y1842"/>
  <c r="X1842"/>
  <c r="S1842"/>
  <c r="M1842"/>
  <c r="T1842"/>
  <c r="O1842"/>
  <c r="U1842"/>
  <c r="V1842"/>
  <c r="AD1842"/>
  <c r="R1841"/>
  <c r="AB1841"/>
  <c r="AC1841"/>
  <c r="Z1841"/>
  <c r="AA1841"/>
  <c r="Y1841"/>
  <c r="X1841"/>
  <c r="S1841"/>
  <c r="M1841"/>
  <c r="T1841"/>
  <c r="O1841"/>
  <c r="U1841"/>
  <c r="V1841"/>
  <c r="AD1841"/>
  <c r="R1840"/>
  <c r="AB1840"/>
  <c r="AC1840"/>
  <c r="Z1840"/>
  <c r="AA1840"/>
  <c r="Y1840"/>
  <c r="X1840"/>
  <c r="S1840"/>
  <c r="M1840"/>
  <c r="T1840"/>
  <c r="O1840"/>
  <c r="U1840"/>
  <c r="V1840"/>
  <c r="AD1840"/>
  <c r="R1839"/>
  <c r="AB1839"/>
  <c r="AC1839"/>
  <c r="Z1839"/>
  <c r="AA1839"/>
  <c r="Y1839"/>
  <c r="X1839"/>
  <c r="S1839"/>
  <c r="M1839"/>
  <c r="T1839"/>
  <c r="O1839"/>
  <c r="U1839"/>
  <c r="V1839"/>
  <c r="AD1839"/>
  <c r="R1838"/>
  <c r="AB1838"/>
  <c r="AC1838"/>
  <c r="Z1838"/>
  <c r="AA1838"/>
  <c r="Y1838"/>
  <c r="X1838"/>
  <c r="S1838"/>
  <c r="M1838"/>
  <c r="T1838"/>
  <c r="O1838"/>
  <c r="U1838"/>
  <c r="V1838"/>
  <c r="AD1838"/>
  <c r="R1837"/>
  <c r="AB1837"/>
  <c r="AC1837"/>
  <c r="Z1837"/>
  <c r="AA1837"/>
  <c r="Y1837"/>
  <c r="X1837"/>
  <c r="S1837"/>
  <c r="M1837"/>
  <c r="T1837"/>
  <c r="O1837"/>
  <c r="U1837"/>
  <c r="V1837"/>
  <c r="AD1837"/>
  <c r="R1836"/>
  <c r="AB1836"/>
  <c r="AC1836"/>
  <c r="Z1836"/>
  <c r="AA1836"/>
  <c r="Y1836"/>
  <c r="X1836"/>
  <c r="S1836"/>
  <c r="M1836"/>
  <c r="T1836"/>
  <c r="O1836"/>
  <c r="U1836"/>
  <c r="V1836"/>
  <c r="AD1836"/>
  <c r="R1835"/>
  <c r="AB1835"/>
  <c r="AC1835"/>
  <c r="Z1835"/>
  <c r="AA1835"/>
  <c r="Y1835"/>
  <c r="X1835"/>
  <c r="S1835"/>
  <c r="M1835"/>
  <c r="T1835"/>
  <c r="O1835"/>
  <c r="U1835"/>
  <c r="V1835"/>
  <c r="AD1835"/>
  <c r="R1834"/>
  <c r="AB1834"/>
  <c r="AC1834"/>
  <c r="Z1834"/>
  <c r="AA1834"/>
  <c r="Y1834"/>
  <c r="X1834"/>
  <c r="S1834"/>
  <c r="M1834"/>
  <c r="T1834"/>
  <c r="O1834"/>
  <c r="U1834"/>
  <c r="V1834"/>
  <c r="AD1834"/>
  <c r="R1833"/>
  <c r="AB1833"/>
  <c r="AC1833"/>
  <c r="Z1833"/>
  <c r="AA1833"/>
  <c r="Y1833"/>
  <c r="X1833"/>
  <c r="S1833"/>
  <c r="M1833"/>
  <c r="T1833"/>
  <c r="O1833"/>
  <c r="U1833"/>
  <c r="V1833"/>
  <c r="AD1833"/>
  <c r="R1832"/>
  <c r="AB1832"/>
  <c r="AC1832"/>
  <c r="Z1832"/>
  <c r="AA1832"/>
  <c r="Y1832"/>
  <c r="X1832"/>
  <c r="S1832"/>
  <c r="M1832"/>
  <c r="T1832"/>
  <c r="O1832"/>
  <c r="U1832"/>
  <c r="V1832"/>
  <c r="AD1832"/>
  <c r="R1831"/>
  <c r="AB1831"/>
  <c r="AC1831"/>
  <c r="Z1831"/>
  <c r="AA1831"/>
  <c r="Y1831"/>
  <c r="X1831"/>
  <c r="S1831"/>
  <c r="M1831"/>
  <c r="T1831"/>
  <c r="O1831"/>
  <c r="U1831"/>
  <c r="V1831"/>
  <c r="AD1831"/>
  <c r="R1830"/>
  <c r="AB1830"/>
  <c r="AC1830"/>
  <c r="Z1830"/>
  <c r="AA1830"/>
  <c r="Y1830"/>
  <c r="X1830"/>
  <c r="S1830"/>
  <c r="M1830"/>
  <c r="T1830"/>
  <c r="O1830"/>
  <c r="U1830"/>
  <c r="V1830"/>
  <c r="AD1830"/>
  <c r="R1829"/>
  <c r="AB1829"/>
  <c r="AC1829"/>
  <c r="Z1829"/>
  <c r="AA1829"/>
  <c r="Y1829"/>
  <c r="X1829"/>
  <c r="S1829"/>
  <c r="M1829"/>
  <c r="T1829"/>
  <c r="O1829"/>
  <c r="U1829"/>
  <c r="V1829"/>
  <c r="AD1829"/>
  <c r="R1828"/>
  <c r="AB1828"/>
  <c r="AC1828"/>
  <c r="Z1828"/>
  <c r="AA1828"/>
  <c r="Y1828"/>
  <c r="X1828"/>
  <c r="S1828"/>
  <c r="M1828"/>
  <c r="T1828"/>
  <c r="O1828"/>
  <c r="U1828"/>
  <c r="V1828"/>
  <c r="AD1828"/>
  <c r="R1827"/>
  <c r="AB1827"/>
  <c r="AC1827"/>
  <c r="Z1827"/>
  <c r="AA1827"/>
  <c r="Y1827"/>
  <c r="X1827"/>
  <c r="S1827"/>
  <c r="M1827"/>
  <c r="T1827"/>
  <c r="O1827"/>
  <c r="U1827"/>
  <c r="V1827"/>
  <c r="AD1827"/>
  <c r="R1826"/>
  <c r="AB1826"/>
  <c r="AC1826"/>
  <c r="Z1826"/>
  <c r="AA1826"/>
  <c r="Y1826"/>
  <c r="X1826"/>
  <c r="S1826"/>
  <c r="M1826"/>
  <c r="T1826"/>
  <c r="O1826"/>
  <c r="U1826"/>
  <c r="V1826"/>
  <c r="AD1826"/>
  <c r="R1825"/>
  <c r="AB1825"/>
  <c r="AC1825"/>
  <c r="Z1825"/>
  <c r="AA1825"/>
  <c r="Y1825"/>
  <c r="X1825"/>
  <c r="S1825"/>
  <c r="M1825"/>
  <c r="T1825"/>
  <c r="O1825"/>
  <c r="U1825"/>
  <c r="V1825"/>
  <c r="AD1825"/>
  <c r="R1824"/>
  <c r="AB1824"/>
  <c r="AC1824"/>
  <c r="Z1824"/>
  <c r="AA1824"/>
  <c r="Y1824"/>
  <c r="X1824"/>
  <c r="S1824"/>
  <c r="M1824"/>
  <c r="T1824"/>
  <c r="O1824"/>
  <c r="U1824"/>
  <c r="V1824"/>
  <c r="AD1824"/>
  <c r="R1823"/>
  <c r="AB1823"/>
  <c r="AC1823"/>
  <c r="Z1823"/>
  <c r="AA1823"/>
  <c r="Y1823"/>
  <c r="X1823"/>
  <c r="S1823"/>
  <c r="M1823"/>
  <c r="T1823"/>
  <c r="O1823"/>
  <c r="U1823"/>
  <c r="V1823"/>
  <c r="AD1823"/>
  <c r="R1822"/>
  <c r="AB1822"/>
  <c r="AC1822"/>
  <c r="Z1822"/>
  <c r="AA1822"/>
  <c r="Y1822"/>
  <c r="X1822"/>
  <c r="S1822"/>
  <c r="M1822"/>
  <c r="T1822"/>
  <c r="O1822"/>
  <c r="U1822"/>
  <c r="V1822"/>
  <c r="AD1822"/>
  <c r="R1821"/>
  <c r="AB1821"/>
  <c r="AC1821"/>
  <c r="Z1821"/>
  <c r="AA1821"/>
  <c r="Y1821"/>
  <c r="X1821"/>
  <c r="S1821"/>
  <c r="M1821"/>
  <c r="T1821"/>
  <c r="O1821"/>
  <c r="U1821"/>
  <c r="V1821"/>
  <c r="AD1821"/>
  <c r="R1820"/>
  <c r="AB1820"/>
  <c r="AC1820"/>
  <c r="Z1820"/>
  <c r="AA1820"/>
  <c r="Y1820"/>
  <c r="X1820"/>
  <c r="S1820"/>
  <c r="M1820"/>
  <c r="T1820"/>
  <c r="O1820"/>
  <c r="U1820"/>
  <c r="V1820"/>
  <c r="AD1820"/>
  <c r="R1819"/>
  <c r="AB1819"/>
  <c r="AC1819"/>
  <c r="Z1819"/>
  <c r="AA1819"/>
  <c r="Y1819"/>
  <c r="X1819"/>
  <c r="S1819"/>
  <c r="M1819"/>
  <c r="T1819"/>
  <c r="O1819"/>
  <c r="U1819"/>
  <c r="V1819"/>
  <c r="AD1819"/>
  <c r="R1818"/>
  <c r="AB1818"/>
  <c r="AC1818"/>
  <c r="Z1818"/>
  <c r="AA1818"/>
  <c r="Y1818"/>
  <c r="X1818"/>
  <c r="S1818"/>
  <c r="M1818"/>
  <c r="T1818"/>
  <c r="O1818"/>
  <c r="U1818"/>
  <c r="V1818"/>
  <c r="AD1818"/>
  <c r="R1817"/>
  <c r="AB1817"/>
  <c r="AC1817"/>
  <c r="Z1817"/>
  <c r="AA1817"/>
  <c r="Y1817"/>
  <c r="X1817"/>
  <c r="S1817"/>
  <c r="M1817"/>
  <c r="T1817"/>
  <c r="O1817"/>
  <c r="U1817"/>
  <c r="V1817"/>
  <c r="AD1817"/>
  <c r="R1816"/>
  <c r="AB1816"/>
  <c r="AC1816"/>
  <c r="Z1816"/>
  <c r="AA1816"/>
  <c r="Y1816"/>
  <c r="X1816"/>
  <c r="S1816"/>
  <c r="M1816"/>
  <c r="T1816"/>
  <c r="O1816"/>
  <c r="U1816"/>
  <c r="V1816"/>
  <c r="AD1816"/>
  <c r="R1815"/>
  <c r="AB1815"/>
  <c r="AC1815"/>
  <c r="Z1815"/>
  <c r="AA1815"/>
  <c r="Y1815"/>
  <c r="X1815"/>
  <c r="S1815"/>
  <c r="M1815"/>
  <c r="T1815"/>
  <c r="O1815"/>
  <c r="U1815"/>
  <c r="V1815"/>
  <c r="AD1815"/>
  <c r="R1814"/>
  <c r="AB1814"/>
  <c r="AC1814"/>
  <c r="Z1814"/>
  <c r="AA1814"/>
  <c r="Y1814"/>
  <c r="X1814"/>
  <c r="S1814"/>
  <c r="M1814"/>
  <c r="T1814"/>
  <c r="O1814"/>
  <c r="U1814"/>
  <c r="V1814"/>
  <c r="AD1814"/>
  <c r="R1813"/>
  <c r="AB1813"/>
  <c r="AC1813"/>
  <c r="Z1813"/>
  <c r="AA1813"/>
  <c r="Y1813"/>
  <c r="X1813"/>
  <c r="S1813"/>
  <c r="M1813"/>
  <c r="T1813"/>
  <c r="O1813"/>
  <c r="U1813"/>
  <c r="V1813"/>
  <c r="AD1813"/>
  <c r="R1812"/>
  <c r="AB1812"/>
  <c r="AC1812"/>
  <c r="Z1812"/>
  <c r="AA1812"/>
  <c r="Y1812"/>
  <c r="X1812"/>
  <c r="S1812"/>
  <c r="M1812"/>
  <c r="T1812"/>
  <c r="O1812"/>
  <c r="U1812"/>
  <c r="V1812"/>
  <c r="AD1812"/>
  <c r="R1811"/>
  <c r="AB1811"/>
  <c r="AC1811"/>
  <c r="Z1811"/>
  <c r="AA1811"/>
  <c r="Y1811"/>
  <c r="X1811"/>
  <c r="S1811"/>
  <c r="M1811"/>
  <c r="T1811"/>
  <c r="O1811"/>
  <c r="U1811"/>
  <c r="V1811"/>
  <c r="AD1811"/>
  <c r="R1810"/>
  <c r="AB1810"/>
  <c r="AC1810"/>
  <c r="Z1810"/>
  <c r="AA1810"/>
  <c r="Y1810"/>
  <c r="X1810"/>
  <c r="S1810"/>
  <c r="M1810"/>
  <c r="T1810"/>
  <c r="O1810"/>
  <c r="U1810"/>
  <c r="V1810"/>
  <c r="AD1810"/>
  <c r="R1809"/>
  <c r="AB1809"/>
  <c r="AC1809"/>
  <c r="Z1809"/>
  <c r="AA1809"/>
  <c r="Y1809"/>
  <c r="X1809"/>
  <c r="S1809"/>
  <c r="M1809"/>
  <c r="T1809"/>
  <c r="O1809"/>
  <c r="U1809"/>
  <c r="V1809"/>
  <c r="AD1809"/>
  <c r="R1808"/>
  <c r="AB1808"/>
  <c r="AC1808"/>
  <c r="Z1808"/>
  <c r="AA1808"/>
  <c r="Y1808"/>
  <c r="X1808"/>
  <c r="S1808"/>
  <c r="M1808"/>
  <c r="T1808"/>
  <c r="O1808"/>
  <c r="U1808"/>
  <c r="V1808"/>
  <c r="AD1808"/>
  <c r="R1807"/>
  <c r="AB1807"/>
  <c r="AC1807"/>
  <c r="Z1807"/>
  <c r="AA1807"/>
  <c r="Y1807"/>
  <c r="X1807"/>
  <c r="S1807"/>
  <c r="M1807"/>
  <c r="T1807"/>
  <c r="O1807"/>
  <c r="U1807"/>
  <c r="V1807"/>
  <c r="AD1807"/>
  <c r="R1806"/>
  <c r="AB1806"/>
  <c r="AC1806"/>
  <c r="Z1806"/>
  <c r="AA1806"/>
  <c r="Y1806"/>
  <c r="X1806"/>
  <c r="S1806"/>
  <c r="M1806"/>
  <c r="T1806"/>
  <c r="O1806"/>
  <c r="U1806"/>
  <c r="V1806"/>
  <c r="AD1806"/>
  <c r="R1805"/>
  <c r="AB1805"/>
  <c r="AC1805"/>
  <c r="Z1805"/>
  <c r="AA1805"/>
  <c r="Y1805"/>
  <c r="X1805"/>
  <c r="S1805"/>
  <c r="M1805"/>
  <c r="T1805"/>
  <c r="O1805"/>
  <c r="U1805"/>
  <c r="V1805"/>
  <c r="AD1805"/>
  <c r="R1804"/>
  <c r="AB1804"/>
  <c r="AC1804"/>
  <c r="Z1804"/>
  <c r="AA1804"/>
  <c r="Y1804"/>
  <c r="X1804"/>
  <c r="S1804"/>
  <c r="M1804"/>
  <c r="T1804"/>
  <c r="O1804"/>
  <c r="U1804"/>
  <c r="V1804"/>
  <c r="AD1804"/>
  <c r="R1803"/>
  <c r="AB1803"/>
  <c r="AC1803"/>
  <c r="Z1803"/>
  <c r="AA1803"/>
  <c r="Y1803"/>
  <c r="X1803"/>
  <c r="S1803"/>
  <c r="M1803"/>
  <c r="T1803"/>
  <c r="O1803"/>
  <c r="U1803"/>
  <c r="V1803"/>
  <c r="AD1803"/>
  <c r="R1802"/>
  <c r="AB1802"/>
  <c r="AC1802"/>
  <c r="Z1802"/>
  <c r="AA1802"/>
  <c r="Y1802"/>
  <c r="X1802"/>
  <c r="S1802"/>
  <c r="M1802"/>
  <c r="T1802"/>
  <c r="O1802"/>
  <c r="U1802"/>
  <c r="V1802"/>
  <c r="AD1802"/>
  <c r="R1801"/>
  <c r="AB1801"/>
  <c r="AC1801"/>
  <c r="Z1801"/>
  <c r="AA1801"/>
  <c r="Y1801"/>
  <c r="X1801"/>
  <c r="S1801"/>
  <c r="M1801"/>
  <c r="T1801"/>
  <c r="O1801"/>
  <c r="U1801"/>
  <c r="V1801"/>
  <c r="AD1801"/>
  <c r="R1800"/>
  <c r="AB1800"/>
  <c r="AC1800"/>
  <c r="Z1800"/>
  <c r="AA1800"/>
  <c r="Y1800"/>
  <c r="X1800"/>
  <c r="S1800"/>
  <c r="M1800"/>
  <c r="T1800"/>
  <c r="O1800"/>
  <c r="U1800"/>
  <c r="V1800"/>
  <c r="AD1800"/>
  <c r="R1799"/>
  <c r="AB1799"/>
  <c r="AC1799"/>
  <c r="Z1799"/>
  <c r="AA1799"/>
  <c r="Y1799"/>
  <c r="X1799"/>
  <c r="S1799"/>
  <c r="M1799"/>
  <c r="T1799"/>
  <c r="O1799"/>
  <c r="U1799"/>
  <c r="V1799"/>
  <c r="AD1799"/>
  <c r="R1798"/>
  <c r="AB1798"/>
  <c r="AC1798"/>
  <c r="Z1798"/>
  <c r="AA1798"/>
  <c r="Y1798"/>
  <c r="X1798"/>
  <c r="S1798"/>
  <c r="M1798"/>
  <c r="T1798"/>
  <c r="O1798"/>
  <c r="U1798"/>
  <c r="V1798"/>
  <c r="AD1798"/>
  <c r="R1797"/>
  <c r="AB1797"/>
  <c r="AC1797"/>
  <c r="Z1797"/>
  <c r="AA1797"/>
  <c r="Y1797"/>
  <c r="X1797"/>
  <c r="S1797"/>
  <c r="M1797"/>
  <c r="T1797"/>
  <c r="O1797"/>
  <c r="U1797"/>
  <c r="V1797"/>
  <c r="AD1797"/>
  <c r="R1796"/>
  <c r="AB1796"/>
  <c r="AC1796"/>
  <c r="Z1796"/>
  <c r="AA1796"/>
  <c r="Y1796"/>
  <c r="X1796"/>
  <c r="S1796"/>
  <c r="M1796"/>
  <c r="T1796"/>
  <c r="O1796"/>
  <c r="U1796"/>
  <c r="V1796"/>
  <c r="AD1796"/>
  <c r="R1795"/>
  <c r="AB1795"/>
  <c r="AC1795"/>
  <c r="Z1795"/>
  <c r="AA1795"/>
  <c r="Y1795"/>
  <c r="X1795"/>
  <c r="S1795"/>
  <c r="M1795"/>
  <c r="T1795"/>
  <c r="O1795"/>
  <c r="U1795"/>
  <c r="V1795"/>
  <c r="AD1795"/>
  <c r="R1794"/>
  <c r="AB1794"/>
  <c r="AC1794"/>
  <c r="Z1794"/>
  <c r="AA1794"/>
  <c r="Y1794"/>
  <c r="X1794"/>
  <c r="S1794"/>
  <c r="M1794"/>
  <c r="T1794"/>
  <c r="O1794"/>
  <c r="U1794"/>
  <c r="V1794"/>
  <c r="AD1794"/>
  <c r="R1793"/>
  <c r="AB1793"/>
  <c r="AC1793"/>
  <c r="Z1793"/>
  <c r="AA1793"/>
  <c r="Y1793"/>
  <c r="X1793"/>
  <c r="S1793"/>
  <c r="M1793"/>
  <c r="T1793"/>
  <c r="O1793"/>
  <c r="U1793"/>
  <c r="V1793"/>
  <c r="AD1793"/>
  <c r="R1792"/>
  <c r="AB1792"/>
  <c r="AC1792"/>
  <c r="Z1792"/>
  <c r="AA1792"/>
  <c r="Y1792"/>
  <c r="X1792"/>
  <c r="S1792"/>
  <c r="M1792"/>
  <c r="T1792"/>
  <c r="O1792"/>
  <c r="U1792"/>
  <c r="V1792"/>
  <c r="AD1792"/>
  <c r="R1791"/>
  <c r="AB1791"/>
  <c r="AC1791"/>
  <c r="Z1791"/>
  <c r="AA1791"/>
  <c r="Y1791"/>
  <c r="X1791"/>
  <c r="S1791"/>
  <c r="M1791"/>
  <c r="T1791"/>
  <c r="O1791"/>
  <c r="U1791"/>
  <c r="V1791"/>
  <c r="AD1791"/>
  <c r="R1790"/>
  <c r="AB1790"/>
  <c r="AC1790"/>
  <c r="Z1790"/>
  <c r="AA1790"/>
  <c r="Y1790"/>
  <c r="X1790"/>
  <c r="S1790"/>
  <c r="M1790"/>
  <c r="T1790"/>
  <c r="O1790"/>
  <c r="U1790"/>
  <c r="V1790"/>
  <c r="AD1790"/>
  <c r="R1789"/>
  <c r="AB1789"/>
  <c r="AC1789"/>
  <c r="Z1789"/>
  <c r="AA1789"/>
  <c r="Y1789"/>
  <c r="X1789"/>
  <c r="S1789"/>
  <c r="M1789"/>
  <c r="T1789"/>
  <c r="O1789"/>
  <c r="U1789"/>
  <c r="V1789"/>
  <c r="AD1789"/>
  <c r="R1788"/>
  <c r="AB1788"/>
  <c r="AC1788"/>
  <c r="Z1788"/>
  <c r="AA1788"/>
  <c r="Y1788"/>
  <c r="X1788"/>
  <c r="S1788"/>
  <c r="M1788"/>
  <c r="T1788"/>
  <c r="O1788"/>
  <c r="U1788"/>
  <c r="V1788"/>
  <c r="AD1788"/>
  <c r="R1787"/>
  <c r="AB1787"/>
  <c r="AC1787"/>
  <c r="Z1787"/>
  <c r="AA1787"/>
  <c r="Y1787"/>
  <c r="X1787"/>
  <c r="S1787"/>
  <c r="M1787"/>
  <c r="T1787"/>
  <c r="O1787"/>
  <c r="U1787"/>
  <c r="V1787"/>
  <c r="AD1787"/>
  <c r="R1786"/>
  <c r="AB1786"/>
  <c r="AC1786"/>
  <c r="Z1786"/>
  <c r="AA1786"/>
  <c r="Y1786"/>
  <c r="X1786"/>
  <c r="S1786"/>
  <c r="M1786"/>
  <c r="T1786"/>
  <c r="O1786"/>
  <c r="U1786"/>
  <c r="V1786"/>
  <c r="AD1786"/>
  <c r="R1785"/>
  <c r="AB1785"/>
  <c r="AC1785"/>
  <c r="Z1785"/>
  <c r="AA1785"/>
  <c r="Y1785"/>
  <c r="X1785"/>
  <c r="S1785"/>
  <c r="M1785"/>
  <c r="T1785"/>
  <c r="O1785"/>
  <c r="U1785"/>
  <c r="V1785"/>
  <c r="AD1785"/>
  <c r="R1784"/>
  <c r="AB1784"/>
  <c r="AC1784"/>
  <c r="Z1784"/>
  <c r="AA1784"/>
  <c r="Y1784"/>
  <c r="X1784"/>
  <c r="S1784"/>
  <c r="M1784"/>
  <c r="T1784"/>
  <c r="O1784"/>
  <c r="U1784"/>
  <c r="V1784"/>
  <c r="AD1784"/>
  <c r="R1783"/>
  <c r="AB1783"/>
  <c r="AC1783"/>
  <c r="Z1783"/>
  <c r="AA1783"/>
  <c r="Y1783"/>
  <c r="X1783"/>
  <c r="S1783"/>
  <c r="M1783"/>
  <c r="T1783"/>
  <c r="O1783"/>
  <c r="U1783"/>
  <c r="V1783"/>
  <c r="AD1783"/>
  <c r="R1782"/>
  <c r="AB1782"/>
  <c r="AC1782"/>
  <c r="Z1782"/>
  <c r="AA1782"/>
  <c r="Y1782"/>
  <c r="X1782"/>
  <c r="S1782"/>
  <c r="M1782"/>
  <c r="T1782"/>
  <c r="O1782"/>
  <c r="U1782"/>
  <c r="V1782"/>
  <c r="AD1782"/>
  <c r="R1781"/>
  <c r="AB1781"/>
  <c r="AC1781"/>
  <c r="Z1781"/>
  <c r="AA1781"/>
  <c r="Y1781"/>
  <c r="X1781"/>
  <c r="S1781"/>
  <c r="M1781"/>
  <c r="T1781"/>
  <c r="O1781"/>
  <c r="U1781"/>
  <c r="V1781"/>
  <c r="AD1781"/>
  <c r="R1780"/>
  <c r="AB1780"/>
  <c r="AC1780"/>
  <c r="Z1780"/>
  <c r="AA1780"/>
  <c r="Y1780"/>
  <c r="X1780"/>
  <c r="S1780"/>
  <c r="M1780"/>
  <c r="T1780"/>
  <c r="O1780"/>
  <c r="U1780"/>
  <c r="V1780"/>
  <c r="AD1780"/>
  <c r="R1779"/>
  <c r="AB1779"/>
  <c r="AC1779"/>
  <c r="Z1779"/>
  <c r="AA1779"/>
  <c r="Y1779"/>
  <c r="X1779"/>
  <c r="S1779"/>
  <c r="M1779"/>
  <c r="T1779"/>
  <c r="O1779"/>
  <c r="U1779"/>
  <c r="V1779"/>
  <c r="AD1779"/>
  <c r="R1778"/>
  <c r="AB1778"/>
  <c r="AC1778"/>
  <c r="Z1778"/>
  <c r="AA1778"/>
  <c r="Y1778"/>
  <c r="X1778"/>
  <c r="S1778"/>
  <c r="M1778"/>
  <c r="T1778"/>
  <c r="O1778"/>
  <c r="U1778"/>
  <c r="V1778"/>
  <c r="AD1778"/>
  <c r="R1777"/>
  <c r="AB1777"/>
  <c r="AC1777"/>
  <c r="Z1777"/>
  <c r="AA1777"/>
  <c r="Y1777"/>
  <c r="X1777"/>
  <c r="S1777"/>
  <c r="M1777"/>
  <c r="T1777"/>
  <c r="O1777"/>
  <c r="U1777"/>
  <c r="V1777"/>
  <c r="AD1777"/>
  <c r="R1776"/>
  <c r="AB1776"/>
  <c r="AC1776"/>
  <c r="Z1776"/>
  <c r="AA1776"/>
  <c r="Y1776"/>
  <c r="X1776"/>
  <c r="S1776"/>
  <c r="M1776"/>
  <c r="T1776"/>
  <c r="O1776"/>
  <c r="U1776"/>
  <c r="V1776"/>
  <c r="AD1776"/>
  <c r="R1775"/>
  <c r="AB1775"/>
  <c r="AC1775"/>
  <c r="Z1775"/>
  <c r="AA1775"/>
  <c r="Y1775"/>
  <c r="X1775"/>
  <c r="S1775"/>
  <c r="M1775"/>
  <c r="T1775"/>
  <c r="O1775"/>
  <c r="U1775"/>
  <c r="V1775"/>
  <c r="AD1775"/>
  <c r="R1774"/>
  <c r="AB1774"/>
  <c r="AC1774"/>
  <c r="Z1774"/>
  <c r="AA1774"/>
  <c r="Y1774"/>
  <c r="X1774"/>
  <c r="S1774"/>
  <c r="M1774"/>
  <c r="T1774"/>
  <c r="O1774"/>
  <c r="U1774"/>
  <c r="V1774"/>
  <c r="AD1774"/>
  <c r="R1773"/>
  <c r="AB1773"/>
  <c r="AC1773"/>
  <c r="Z1773"/>
  <c r="AA1773"/>
  <c r="Y1773"/>
  <c r="X1773"/>
  <c r="S1773"/>
  <c r="M1773"/>
  <c r="T1773"/>
  <c r="O1773"/>
  <c r="U1773"/>
  <c r="V1773"/>
  <c r="AD1773"/>
  <c r="R1772"/>
  <c r="AB1772"/>
  <c r="AC1772"/>
  <c r="Z1772"/>
  <c r="AA1772"/>
  <c r="Y1772"/>
  <c r="X1772"/>
  <c r="S1772"/>
  <c r="M1772"/>
  <c r="T1772"/>
  <c r="O1772"/>
  <c r="U1772"/>
  <c r="V1772"/>
  <c r="AD1772"/>
  <c r="R1771"/>
  <c r="AB1771"/>
  <c r="AC1771"/>
  <c r="Z1771"/>
  <c r="AA1771"/>
  <c r="Y1771"/>
  <c r="X1771"/>
  <c r="S1771"/>
  <c r="M1771"/>
  <c r="T1771"/>
  <c r="O1771"/>
  <c r="U1771"/>
  <c r="V1771"/>
  <c r="AD1771"/>
  <c r="R1770"/>
  <c r="AB1770"/>
  <c r="AC1770"/>
  <c r="Z1770"/>
  <c r="AA1770"/>
  <c r="Y1770"/>
  <c r="X1770"/>
  <c r="S1770"/>
  <c r="M1770"/>
  <c r="T1770"/>
  <c r="O1770"/>
  <c r="U1770"/>
  <c r="V1770"/>
  <c r="AD1770"/>
  <c r="R1769"/>
  <c r="AB1769"/>
  <c r="AC1769"/>
  <c r="Z1769"/>
  <c r="AA1769"/>
  <c r="Y1769"/>
  <c r="X1769"/>
  <c r="S1769"/>
  <c r="M1769"/>
  <c r="T1769"/>
  <c r="O1769"/>
  <c r="U1769"/>
  <c r="V1769"/>
  <c r="AD1769"/>
  <c r="R1768"/>
  <c r="AB1768"/>
  <c r="AC1768"/>
  <c r="Z1768"/>
  <c r="AA1768"/>
  <c r="Y1768"/>
  <c r="X1768"/>
  <c r="S1768"/>
  <c r="M1768"/>
  <c r="T1768"/>
  <c r="O1768"/>
  <c r="U1768"/>
  <c r="V1768"/>
  <c r="AD1768"/>
  <c r="R1767"/>
  <c r="AB1767"/>
  <c r="AC1767"/>
  <c r="Z1767"/>
  <c r="AA1767"/>
  <c r="Y1767"/>
  <c r="X1767"/>
  <c r="S1767"/>
  <c r="M1767"/>
  <c r="T1767"/>
  <c r="O1767"/>
  <c r="U1767"/>
  <c r="V1767"/>
  <c r="AD1767"/>
  <c r="R1766"/>
  <c r="AB1766"/>
  <c r="AC1766"/>
  <c r="Z1766"/>
  <c r="AA1766"/>
  <c r="Y1766"/>
  <c r="X1766"/>
  <c r="S1766"/>
  <c r="M1766"/>
  <c r="T1766"/>
  <c r="O1766"/>
  <c r="U1766"/>
  <c r="V1766"/>
  <c r="AD1766"/>
  <c r="R1765"/>
  <c r="AB1765"/>
  <c r="AC1765"/>
  <c r="Z1765"/>
  <c r="AA1765"/>
  <c r="Y1765"/>
  <c r="X1765"/>
  <c r="S1765"/>
  <c r="M1765"/>
  <c r="T1765"/>
  <c r="O1765"/>
  <c r="U1765"/>
  <c r="V1765"/>
  <c r="AD1765"/>
  <c r="R1764"/>
  <c r="AB1764"/>
  <c r="AC1764"/>
  <c r="Z1764"/>
  <c r="AA1764"/>
  <c r="Y1764"/>
  <c r="X1764"/>
  <c r="S1764"/>
  <c r="M1764"/>
  <c r="T1764"/>
  <c r="O1764"/>
  <c r="U1764"/>
  <c r="V1764"/>
  <c r="AD1764"/>
  <c r="R1763"/>
  <c r="AB1763"/>
  <c r="AC1763"/>
  <c r="Z1763"/>
  <c r="AA1763"/>
  <c r="Y1763"/>
  <c r="X1763"/>
  <c r="S1763"/>
  <c r="M1763"/>
  <c r="T1763"/>
  <c r="O1763"/>
  <c r="U1763"/>
  <c r="V1763"/>
  <c r="AD1763"/>
  <c r="R1762"/>
  <c r="AB1762"/>
  <c r="AC1762"/>
  <c r="Z1762"/>
  <c r="AA1762"/>
  <c r="Y1762"/>
  <c r="X1762"/>
  <c r="S1762"/>
  <c r="M1762"/>
  <c r="T1762"/>
  <c r="O1762"/>
  <c r="U1762"/>
  <c r="V1762"/>
  <c r="AD1762"/>
  <c r="R1761"/>
  <c r="AB1761"/>
  <c r="AC1761"/>
  <c r="Z1761"/>
  <c r="AA1761"/>
  <c r="Y1761"/>
  <c r="X1761"/>
  <c r="S1761"/>
  <c r="M1761"/>
  <c r="T1761"/>
  <c r="O1761"/>
  <c r="U1761"/>
  <c r="V1761"/>
  <c r="AD1761"/>
  <c r="R1760"/>
  <c r="AB1760"/>
  <c r="AC1760"/>
  <c r="Z1760"/>
  <c r="AA1760"/>
  <c r="Y1760"/>
  <c r="X1760"/>
  <c r="S1760"/>
  <c r="M1760"/>
  <c r="T1760"/>
  <c r="O1760"/>
  <c r="U1760"/>
  <c r="V1760"/>
  <c r="AD1760"/>
  <c r="R1759"/>
  <c r="AB1759"/>
  <c r="AC1759"/>
  <c r="Z1759"/>
  <c r="AA1759"/>
  <c r="Y1759"/>
  <c r="X1759"/>
  <c r="S1759"/>
  <c r="M1759"/>
  <c r="T1759"/>
  <c r="O1759"/>
  <c r="U1759"/>
  <c r="V1759"/>
  <c r="AD1759"/>
  <c r="R1758"/>
  <c r="AB1758"/>
  <c r="AC1758"/>
  <c r="Z1758"/>
  <c r="AA1758"/>
  <c r="Y1758"/>
  <c r="X1758"/>
  <c r="S1758"/>
  <c r="M1758"/>
  <c r="T1758"/>
  <c r="O1758"/>
  <c r="U1758"/>
  <c r="V1758"/>
  <c r="AD1758"/>
  <c r="R1757"/>
  <c r="AB1757"/>
  <c r="AC1757"/>
  <c r="Z1757"/>
  <c r="AA1757"/>
  <c r="Y1757"/>
  <c r="X1757"/>
  <c r="S1757"/>
  <c r="M1757"/>
  <c r="T1757"/>
  <c r="O1757"/>
  <c r="U1757"/>
  <c r="V1757"/>
  <c r="AD1757"/>
  <c r="R1756"/>
  <c r="AB1756"/>
  <c r="AC1756"/>
  <c r="Z1756"/>
  <c r="AA1756"/>
  <c r="Y1756"/>
  <c r="X1756"/>
  <c r="S1756"/>
  <c r="M1756"/>
  <c r="T1756"/>
  <c r="O1756"/>
  <c r="U1756"/>
  <c r="V1756"/>
  <c r="AD1756"/>
  <c r="R1755"/>
  <c r="AB1755"/>
  <c r="AC1755"/>
  <c r="Z1755"/>
  <c r="AA1755"/>
  <c r="Y1755"/>
  <c r="X1755"/>
  <c r="S1755"/>
  <c r="M1755"/>
  <c r="T1755"/>
  <c r="O1755"/>
  <c r="U1755"/>
  <c r="V1755"/>
  <c r="AD1755"/>
  <c r="R1754"/>
  <c r="AB1754"/>
  <c r="AC1754"/>
  <c r="Z1754"/>
  <c r="AA1754"/>
  <c r="Y1754"/>
  <c r="X1754"/>
  <c r="S1754"/>
  <c r="M1754"/>
  <c r="T1754"/>
  <c r="O1754"/>
  <c r="U1754"/>
  <c r="V1754"/>
  <c r="AD1754"/>
  <c r="R1753"/>
  <c r="AB1753"/>
  <c r="AC1753"/>
  <c r="Z1753"/>
  <c r="AA1753"/>
  <c r="Y1753"/>
  <c r="X1753"/>
  <c r="S1753"/>
  <c r="M1753"/>
  <c r="T1753"/>
  <c r="O1753"/>
  <c r="U1753"/>
  <c r="V1753"/>
  <c r="AD1753"/>
  <c r="R1752"/>
  <c r="AB1752"/>
  <c r="AC1752"/>
  <c r="Z1752"/>
  <c r="AA1752"/>
  <c r="Y1752"/>
  <c r="X1752"/>
  <c r="S1752"/>
  <c r="M1752"/>
  <c r="T1752"/>
  <c r="O1752"/>
  <c r="U1752"/>
  <c r="V1752"/>
  <c r="AD1752"/>
  <c r="R1751"/>
  <c r="AB1751"/>
  <c r="AC1751"/>
  <c r="Z1751"/>
  <c r="AA1751"/>
  <c r="Y1751"/>
  <c r="X1751"/>
  <c r="S1751"/>
  <c r="M1751"/>
  <c r="T1751"/>
  <c r="O1751"/>
  <c r="U1751"/>
  <c r="V1751"/>
  <c r="AD1751"/>
  <c r="R1750"/>
  <c r="AB1750"/>
  <c r="AC1750"/>
  <c r="Z1750"/>
  <c r="AA1750"/>
  <c r="Y1750"/>
  <c r="X1750"/>
  <c r="S1750"/>
  <c r="M1750"/>
  <c r="T1750"/>
  <c r="O1750"/>
  <c r="U1750"/>
  <c r="V1750"/>
  <c r="AD1750"/>
  <c r="R1749"/>
  <c r="AB1749"/>
  <c r="AC1749"/>
  <c r="Z1749"/>
  <c r="AA1749"/>
  <c r="Y1749"/>
  <c r="X1749"/>
  <c r="S1749"/>
  <c r="M1749"/>
  <c r="T1749"/>
  <c r="O1749"/>
  <c r="U1749"/>
  <c r="V1749"/>
  <c r="AD1749"/>
  <c r="R1748"/>
  <c r="AB1748"/>
  <c r="AC1748"/>
  <c r="Z1748"/>
  <c r="AA1748"/>
  <c r="Y1748"/>
  <c r="X1748"/>
  <c r="S1748"/>
  <c r="M1748"/>
  <c r="T1748"/>
  <c r="O1748"/>
  <c r="U1748"/>
  <c r="V1748"/>
  <c r="AD1748"/>
  <c r="R1747"/>
  <c r="AB1747"/>
  <c r="AC1747"/>
  <c r="Z1747"/>
  <c r="AA1747"/>
  <c r="Y1747"/>
  <c r="X1747"/>
  <c r="S1747"/>
  <c r="M1747"/>
  <c r="T1747"/>
  <c r="O1747"/>
  <c r="U1747"/>
  <c r="V1747"/>
  <c r="AD1747"/>
  <c r="R1746"/>
  <c r="AB1746"/>
  <c r="AC1746"/>
  <c r="Z1746"/>
  <c r="AA1746"/>
  <c r="Y1746"/>
  <c r="X1746"/>
  <c r="S1746"/>
  <c r="M1746"/>
  <c r="T1746"/>
  <c r="O1746"/>
  <c r="U1746"/>
  <c r="V1746"/>
  <c r="AD1746"/>
  <c r="R1745"/>
  <c r="AB1745"/>
  <c r="AC1745"/>
  <c r="Z1745"/>
  <c r="AA1745"/>
  <c r="Y1745"/>
  <c r="X1745"/>
  <c r="S1745"/>
  <c r="M1745"/>
  <c r="T1745"/>
  <c r="O1745"/>
  <c r="U1745"/>
  <c r="V1745"/>
  <c r="AD1745"/>
  <c r="R1744"/>
  <c r="AB1744"/>
  <c r="AC1744"/>
  <c r="Z1744"/>
  <c r="AA1744"/>
  <c r="Y1744"/>
  <c r="X1744"/>
  <c r="S1744"/>
  <c r="M1744"/>
  <c r="T1744"/>
  <c r="O1744"/>
  <c r="U1744"/>
  <c r="V1744"/>
  <c r="AD1744"/>
  <c r="R1743"/>
  <c r="AB1743"/>
  <c r="AC1743"/>
  <c r="Z1743"/>
  <c r="AA1743"/>
  <c r="Y1743"/>
  <c r="X1743"/>
  <c r="S1743"/>
  <c r="M1743"/>
  <c r="T1743"/>
  <c r="O1743"/>
  <c r="U1743"/>
  <c r="V1743"/>
  <c r="AD1743"/>
  <c r="R1742"/>
  <c r="AB1742"/>
  <c r="AC1742"/>
  <c r="Z1742"/>
  <c r="AA1742"/>
  <c r="Y1742"/>
  <c r="X1742"/>
  <c r="S1742"/>
  <c r="M1742"/>
  <c r="T1742"/>
  <c r="O1742"/>
  <c r="U1742"/>
  <c r="V1742"/>
  <c r="AD1742"/>
  <c r="R1741"/>
  <c r="AB1741"/>
  <c r="AC1741"/>
  <c r="Z1741"/>
  <c r="AA1741"/>
  <c r="Y1741"/>
  <c r="X1741"/>
  <c r="S1741"/>
  <c r="M1741"/>
  <c r="T1741"/>
  <c r="O1741"/>
  <c r="U1741"/>
  <c r="V1741"/>
  <c r="AD1741"/>
  <c r="R1740"/>
  <c r="AB1740"/>
  <c r="AC1740"/>
  <c r="Z1740"/>
  <c r="AA1740"/>
  <c r="Y1740"/>
  <c r="X1740"/>
  <c r="S1740"/>
  <c r="M1740"/>
  <c r="T1740"/>
  <c r="O1740"/>
  <c r="U1740"/>
  <c r="V1740"/>
  <c r="AD1740"/>
  <c r="R1739"/>
  <c r="AB1739"/>
  <c r="AC1739"/>
  <c r="Z1739"/>
  <c r="AA1739"/>
  <c r="Y1739"/>
  <c r="X1739"/>
  <c r="S1739"/>
  <c r="M1739"/>
  <c r="T1739"/>
  <c r="O1739"/>
  <c r="U1739"/>
  <c r="V1739"/>
  <c r="AD1739"/>
  <c r="R1738"/>
  <c r="AB1738"/>
  <c r="AC1738"/>
  <c r="Z1738"/>
  <c r="AA1738"/>
  <c r="Y1738"/>
  <c r="X1738"/>
  <c r="S1738"/>
  <c r="M1738"/>
  <c r="T1738"/>
  <c r="O1738"/>
  <c r="U1738"/>
  <c r="V1738"/>
  <c r="AD1738"/>
  <c r="R1737"/>
  <c r="AB1737"/>
  <c r="AC1737"/>
  <c r="Z1737"/>
  <c r="AA1737"/>
  <c r="Y1737"/>
  <c r="X1737"/>
  <c r="S1737"/>
  <c r="M1737"/>
  <c r="T1737"/>
  <c r="O1737"/>
  <c r="U1737"/>
  <c r="V1737"/>
  <c r="AD1737"/>
  <c r="R1736"/>
  <c r="AB1736"/>
  <c r="AC1736"/>
  <c r="Z1736"/>
  <c r="AA1736"/>
  <c r="Y1736"/>
  <c r="X1736"/>
  <c r="S1736"/>
  <c r="M1736"/>
  <c r="T1736"/>
  <c r="O1736"/>
  <c r="U1736"/>
  <c r="V1736"/>
  <c r="AD1736"/>
  <c r="R1735"/>
  <c r="AB1735"/>
  <c r="AC1735"/>
  <c r="Z1735"/>
  <c r="AA1735"/>
  <c r="Y1735"/>
  <c r="X1735"/>
  <c r="S1735"/>
  <c r="M1735"/>
  <c r="T1735"/>
  <c r="O1735"/>
  <c r="U1735"/>
  <c r="V1735"/>
  <c r="AD1735"/>
  <c r="R1734"/>
  <c r="AB1734"/>
  <c r="AC1734"/>
  <c r="Z1734"/>
  <c r="AA1734"/>
  <c r="Y1734"/>
  <c r="X1734"/>
  <c r="S1734"/>
  <c r="M1734"/>
  <c r="T1734"/>
  <c r="O1734"/>
  <c r="U1734"/>
  <c r="V1734"/>
  <c r="AD1734"/>
  <c r="R1733"/>
  <c r="AB1733"/>
  <c r="AC1733"/>
  <c r="Z1733"/>
  <c r="AA1733"/>
  <c r="Y1733"/>
  <c r="X1733"/>
  <c r="S1733"/>
  <c r="M1733"/>
  <c r="T1733"/>
  <c r="O1733"/>
  <c r="U1733"/>
  <c r="V1733"/>
  <c r="AD1733"/>
  <c r="R1732"/>
  <c r="AB1732"/>
  <c r="AC1732"/>
  <c r="Z1732"/>
  <c r="AA1732"/>
  <c r="Y1732"/>
  <c r="X1732"/>
  <c r="S1732"/>
  <c r="M1732"/>
  <c r="T1732"/>
  <c r="O1732"/>
  <c r="U1732"/>
  <c r="V1732"/>
  <c r="AD1732"/>
  <c r="R1731"/>
  <c r="AB1731"/>
  <c r="AC1731"/>
  <c r="Z1731"/>
  <c r="AA1731"/>
  <c r="Y1731"/>
  <c r="X1731"/>
  <c r="S1731"/>
  <c r="M1731"/>
  <c r="T1731"/>
  <c r="O1731"/>
  <c r="U1731"/>
  <c r="V1731"/>
  <c r="AD1731"/>
  <c r="R1730"/>
  <c r="AB1730"/>
  <c r="AC1730"/>
  <c r="Z1730"/>
  <c r="AA1730"/>
  <c r="Y1730"/>
  <c r="X1730"/>
  <c r="S1730"/>
  <c r="M1730"/>
  <c r="T1730"/>
  <c r="O1730"/>
  <c r="U1730"/>
  <c r="V1730"/>
  <c r="AD1730"/>
  <c r="R1729"/>
  <c r="AB1729"/>
  <c r="AC1729"/>
  <c r="Z1729"/>
  <c r="AA1729"/>
  <c r="Y1729"/>
  <c r="X1729"/>
  <c r="S1729"/>
  <c r="M1729"/>
  <c r="T1729"/>
  <c r="O1729"/>
  <c r="U1729"/>
  <c r="V1729"/>
  <c r="AD1729"/>
  <c r="R1728"/>
  <c r="AB1728"/>
  <c r="AC1728"/>
  <c r="Z1728"/>
  <c r="AA1728"/>
  <c r="Y1728"/>
  <c r="X1728"/>
  <c r="S1728"/>
  <c r="M1728"/>
  <c r="T1728"/>
  <c r="O1728"/>
  <c r="U1728"/>
  <c r="V1728"/>
  <c r="AD1728"/>
  <c r="R1727"/>
  <c r="AB1727"/>
  <c r="AC1727"/>
  <c r="Z1727"/>
  <c r="AA1727"/>
  <c r="Y1727"/>
  <c r="X1727"/>
  <c r="S1727"/>
  <c r="M1727"/>
  <c r="T1727"/>
  <c r="O1727"/>
  <c r="U1727"/>
  <c r="V1727"/>
  <c r="AD1727"/>
  <c r="R1726"/>
  <c r="AB1726"/>
  <c r="AC1726"/>
  <c r="Z1726"/>
  <c r="AA1726"/>
  <c r="Y1726"/>
  <c r="X1726"/>
  <c r="S1726"/>
  <c r="M1726"/>
  <c r="T1726"/>
  <c r="O1726"/>
  <c r="U1726"/>
  <c r="V1726"/>
  <c r="AD1726"/>
  <c r="R1725"/>
  <c r="AB1725"/>
  <c r="AC1725"/>
  <c r="Z1725"/>
  <c r="AA1725"/>
  <c r="Y1725"/>
  <c r="X1725"/>
  <c r="S1725"/>
  <c r="M1725"/>
  <c r="T1725"/>
  <c r="O1725"/>
  <c r="U1725"/>
  <c r="V1725"/>
  <c r="AD1725"/>
  <c r="R1724"/>
  <c r="AB1724"/>
  <c r="AC1724"/>
  <c r="Z1724"/>
  <c r="AA1724"/>
  <c r="Y1724"/>
  <c r="X1724"/>
  <c r="S1724"/>
  <c r="M1724"/>
  <c r="T1724"/>
  <c r="O1724"/>
  <c r="U1724"/>
  <c r="V1724"/>
  <c r="AD1724"/>
  <c r="R1723"/>
  <c r="AB1723"/>
  <c r="AC1723"/>
  <c r="Z1723"/>
  <c r="AA1723"/>
  <c r="Y1723"/>
  <c r="X1723"/>
  <c r="S1723"/>
  <c r="M1723"/>
  <c r="T1723"/>
  <c r="O1723"/>
  <c r="U1723"/>
  <c r="V1723"/>
  <c r="AD1723"/>
  <c r="R1722"/>
  <c r="AB1722"/>
  <c r="AC1722"/>
  <c r="Z1722"/>
  <c r="AA1722"/>
  <c r="Y1722"/>
  <c r="X1722"/>
  <c r="S1722"/>
  <c r="M1722"/>
  <c r="T1722"/>
  <c r="O1722"/>
  <c r="U1722"/>
  <c r="V1722"/>
  <c r="AD1722"/>
  <c r="R1721"/>
  <c r="AB1721"/>
  <c r="AC1721"/>
  <c r="Z1721"/>
  <c r="AA1721"/>
  <c r="Y1721"/>
  <c r="X1721"/>
  <c r="S1721"/>
  <c r="M1721"/>
  <c r="T1721"/>
  <c r="O1721"/>
  <c r="U1721"/>
  <c r="V1721"/>
  <c r="AD1721"/>
  <c r="R1720"/>
  <c r="AB1720"/>
  <c r="AC1720"/>
  <c r="Z1720"/>
  <c r="AA1720"/>
  <c r="Y1720"/>
  <c r="X1720"/>
  <c r="S1720"/>
  <c r="M1720"/>
  <c r="T1720"/>
  <c r="O1720"/>
  <c r="U1720"/>
  <c r="V1720"/>
  <c r="AD1720"/>
  <c r="R1719"/>
  <c r="AB1719"/>
  <c r="AC1719"/>
  <c r="Z1719"/>
  <c r="AA1719"/>
  <c r="Y1719"/>
  <c r="X1719"/>
  <c r="S1719"/>
  <c r="M1719"/>
  <c r="T1719"/>
  <c r="O1719"/>
  <c r="U1719"/>
  <c r="V1719"/>
  <c r="AD1719"/>
  <c r="R1718"/>
  <c r="AB1718"/>
  <c r="AC1718"/>
  <c r="Z1718"/>
  <c r="AA1718"/>
  <c r="Y1718"/>
  <c r="X1718"/>
  <c r="S1718"/>
  <c r="M1718"/>
  <c r="T1718"/>
  <c r="O1718"/>
  <c r="U1718"/>
  <c r="V1718"/>
  <c r="AD1718"/>
  <c r="R1717"/>
  <c r="AB1717"/>
  <c r="AC1717"/>
  <c r="Z1717"/>
  <c r="AA1717"/>
  <c r="Y1717"/>
  <c r="X1717"/>
  <c r="S1717"/>
  <c r="M1717"/>
  <c r="T1717"/>
  <c r="O1717"/>
  <c r="U1717"/>
  <c r="V1717"/>
  <c r="AD1717"/>
  <c r="R1716"/>
  <c r="AB1716"/>
  <c r="AC1716"/>
  <c r="Z1716"/>
  <c r="AA1716"/>
  <c r="Y1716"/>
  <c r="X1716"/>
  <c r="S1716"/>
  <c r="M1716"/>
  <c r="T1716"/>
  <c r="O1716"/>
  <c r="U1716"/>
  <c r="V1716"/>
  <c r="AD1716"/>
  <c r="R1715"/>
  <c r="AB1715"/>
  <c r="AC1715"/>
  <c r="Z1715"/>
  <c r="AA1715"/>
  <c r="Y1715"/>
  <c r="X1715"/>
  <c r="S1715"/>
  <c r="M1715"/>
  <c r="T1715"/>
  <c r="O1715"/>
  <c r="U1715"/>
  <c r="V1715"/>
  <c r="AD1715"/>
  <c r="R1714"/>
  <c r="AB1714"/>
  <c r="AC1714"/>
  <c r="Z1714"/>
  <c r="AA1714"/>
  <c r="Y1714"/>
  <c r="X1714"/>
  <c r="S1714"/>
  <c r="M1714"/>
  <c r="T1714"/>
  <c r="O1714"/>
  <c r="U1714"/>
  <c r="V1714"/>
  <c r="AD1714"/>
  <c r="R1713"/>
  <c r="AB1713"/>
  <c r="AC1713"/>
  <c r="Z1713"/>
  <c r="AA1713"/>
  <c r="Y1713"/>
  <c r="X1713"/>
  <c r="S1713"/>
  <c r="M1713"/>
  <c r="T1713"/>
  <c r="O1713"/>
  <c r="U1713"/>
  <c r="V1713"/>
  <c r="AD1713"/>
  <c r="R1712"/>
  <c r="AB1712"/>
  <c r="AC1712"/>
  <c r="Z1712"/>
  <c r="AA1712"/>
  <c r="Y1712"/>
  <c r="X1712"/>
  <c r="S1712"/>
  <c r="M1712"/>
  <c r="T1712"/>
  <c r="O1712"/>
  <c r="U1712"/>
  <c r="V1712"/>
  <c r="AD1712"/>
  <c r="R1711"/>
  <c r="AB1711"/>
  <c r="AC1711"/>
  <c r="Z1711"/>
  <c r="AA1711"/>
  <c r="Y1711"/>
  <c r="X1711"/>
  <c r="S1711"/>
  <c r="M1711"/>
  <c r="T1711"/>
  <c r="O1711"/>
  <c r="U1711"/>
  <c r="V1711"/>
  <c r="AD1711"/>
  <c r="R1710"/>
  <c r="AB1710"/>
  <c r="AC1710"/>
  <c r="Z1710"/>
  <c r="AA1710"/>
  <c r="Y1710"/>
  <c r="X1710"/>
  <c r="S1710"/>
  <c r="M1710"/>
  <c r="T1710"/>
  <c r="O1710"/>
  <c r="U1710"/>
  <c r="V1710"/>
  <c r="AD1710"/>
  <c r="R1709"/>
  <c r="AB1709"/>
  <c r="AC1709"/>
  <c r="Z1709"/>
  <c r="AA1709"/>
  <c r="Y1709"/>
  <c r="X1709"/>
  <c r="S1709"/>
  <c r="M1709"/>
  <c r="T1709"/>
  <c r="O1709"/>
  <c r="U1709"/>
  <c r="V1709"/>
  <c r="AD1709"/>
  <c r="R1708"/>
  <c r="AB1708"/>
  <c r="AC1708"/>
  <c r="Z1708"/>
  <c r="AA1708"/>
  <c r="Y1708"/>
  <c r="X1708"/>
  <c r="S1708"/>
  <c r="M1708"/>
  <c r="T1708"/>
  <c r="O1708"/>
  <c r="U1708"/>
  <c r="V1708"/>
  <c r="AD1708"/>
  <c r="R1707"/>
  <c r="AB1707"/>
  <c r="AC1707"/>
  <c r="Z1707"/>
  <c r="AA1707"/>
  <c r="Y1707"/>
  <c r="X1707"/>
  <c r="S1707"/>
  <c r="M1707"/>
  <c r="T1707"/>
  <c r="O1707"/>
  <c r="U1707"/>
  <c r="V1707"/>
  <c r="AD1707"/>
  <c r="R1706"/>
  <c r="AB1706"/>
  <c r="AC1706"/>
  <c r="Z1706"/>
  <c r="AA1706"/>
  <c r="Y1706"/>
  <c r="X1706"/>
  <c r="S1706"/>
  <c r="M1706"/>
  <c r="T1706"/>
  <c r="O1706"/>
  <c r="U1706"/>
  <c r="V1706"/>
  <c r="AD1706"/>
  <c r="R1705"/>
  <c r="AB1705"/>
  <c r="AC1705"/>
  <c r="Z1705"/>
  <c r="AA1705"/>
  <c r="Y1705"/>
  <c r="X1705"/>
  <c r="S1705"/>
  <c r="M1705"/>
  <c r="T1705"/>
  <c r="O1705"/>
  <c r="U1705"/>
  <c r="V1705"/>
  <c r="AD1705"/>
  <c r="R1704"/>
  <c r="AB1704"/>
  <c r="AC1704"/>
  <c r="Z1704"/>
  <c r="AA1704"/>
  <c r="Y1704"/>
  <c r="X1704"/>
  <c r="S1704"/>
  <c r="M1704"/>
  <c r="T1704"/>
  <c r="O1704"/>
  <c r="U1704"/>
  <c r="V1704"/>
  <c r="AD1704"/>
  <c r="R1703"/>
  <c r="AB1703"/>
  <c r="AC1703"/>
  <c r="Z1703"/>
  <c r="AA1703"/>
  <c r="Y1703"/>
  <c r="X1703"/>
  <c r="S1703"/>
  <c r="M1703"/>
  <c r="T1703"/>
  <c r="O1703"/>
  <c r="U1703"/>
  <c r="V1703"/>
  <c r="AD1703"/>
  <c r="R1702"/>
  <c r="AB1702"/>
  <c r="AC1702"/>
  <c r="Z1702"/>
  <c r="AA1702"/>
  <c r="Y1702"/>
  <c r="X1702"/>
  <c r="S1702"/>
  <c r="M1702"/>
  <c r="T1702"/>
  <c r="O1702"/>
  <c r="U1702"/>
  <c r="V1702"/>
  <c r="AD1702"/>
  <c r="R1701"/>
  <c r="AB1701"/>
  <c r="AC1701"/>
  <c r="Z1701"/>
  <c r="AA1701"/>
  <c r="Y1701"/>
  <c r="X1701"/>
  <c r="S1701"/>
  <c r="M1701"/>
  <c r="T1701"/>
  <c r="O1701"/>
  <c r="U1701"/>
  <c r="V1701"/>
  <c r="AD1701"/>
  <c r="R1700"/>
  <c r="AB1700"/>
  <c r="AC1700"/>
  <c r="Z1700"/>
  <c r="AA1700"/>
  <c r="Y1700"/>
  <c r="X1700"/>
  <c r="S1700"/>
  <c r="M1700"/>
  <c r="T1700"/>
  <c r="O1700"/>
  <c r="U1700"/>
  <c r="V1700"/>
  <c r="AD1700"/>
  <c r="R1699"/>
  <c r="AB1699"/>
  <c r="AC1699"/>
  <c r="Z1699"/>
  <c r="AA1699"/>
  <c r="Y1699"/>
  <c r="X1699"/>
  <c r="S1699"/>
  <c r="M1699"/>
  <c r="T1699"/>
  <c r="O1699"/>
  <c r="U1699"/>
  <c r="V1699"/>
  <c r="AD1699"/>
  <c r="R1698"/>
  <c r="AB1698"/>
  <c r="AC1698"/>
  <c r="Z1698"/>
  <c r="AA1698"/>
  <c r="Y1698"/>
  <c r="X1698"/>
  <c r="S1698"/>
  <c r="M1698"/>
  <c r="T1698"/>
  <c r="O1698"/>
  <c r="U1698"/>
  <c r="V1698"/>
  <c r="AD1698"/>
  <c r="R1697"/>
  <c r="AB1697"/>
  <c r="AC1697"/>
  <c r="Z1697"/>
  <c r="AA1697"/>
  <c r="Y1697"/>
  <c r="X1697"/>
  <c r="S1697"/>
  <c r="M1697"/>
  <c r="T1697"/>
  <c r="O1697"/>
  <c r="U1697"/>
  <c r="V1697"/>
  <c r="AD1697"/>
  <c r="R1696"/>
  <c r="AB1696"/>
  <c r="AC1696"/>
  <c r="Z1696"/>
  <c r="AA1696"/>
  <c r="Y1696"/>
  <c r="X1696"/>
  <c r="S1696"/>
  <c r="M1696"/>
  <c r="T1696"/>
  <c r="O1696"/>
  <c r="U1696"/>
  <c r="V1696"/>
  <c r="AD1696"/>
  <c r="R1695"/>
  <c r="AB1695"/>
  <c r="AC1695"/>
  <c r="Z1695"/>
  <c r="AA1695"/>
  <c r="Y1695"/>
  <c r="X1695"/>
  <c r="S1695"/>
  <c r="M1695"/>
  <c r="T1695"/>
  <c r="O1695"/>
  <c r="U1695"/>
  <c r="V1695"/>
  <c r="AD1695"/>
  <c r="R1694"/>
  <c r="AB1694"/>
  <c r="AC1694"/>
  <c r="Z1694"/>
  <c r="AA1694"/>
  <c r="Y1694"/>
  <c r="X1694"/>
  <c r="S1694"/>
  <c r="M1694"/>
  <c r="T1694"/>
  <c r="O1694"/>
  <c r="U1694"/>
  <c r="V1694"/>
  <c r="AD1694"/>
  <c r="R1693"/>
  <c r="AB1693"/>
  <c r="AC1693"/>
  <c r="Z1693"/>
  <c r="AA1693"/>
  <c r="Y1693"/>
  <c r="X1693"/>
  <c r="S1693"/>
  <c r="M1693"/>
  <c r="T1693"/>
  <c r="O1693"/>
  <c r="U1693"/>
  <c r="V1693"/>
  <c r="AD1693"/>
  <c r="R1692"/>
  <c r="AB1692"/>
  <c r="AC1692"/>
  <c r="Z1692"/>
  <c r="AA1692"/>
  <c r="Y1692"/>
  <c r="X1692"/>
  <c r="S1692"/>
  <c r="M1692"/>
  <c r="T1692"/>
  <c r="O1692"/>
  <c r="U1692"/>
  <c r="V1692"/>
  <c r="AD1692"/>
  <c r="R1691"/>
  <c r="AB1691"/>
  <c r="AC1691"/>
  <c r="Z1691"/>
  <c r="AA1691"/>
  <c r="Y1691"/>
  <c r="X1691"/>
  <c r="S1691"/>
  <c r="M1691"/>
  <c r="T1691"/>
  <c r="O1691"/>
  <c r="U1691"/>
  <c r="V1691"/>
  <c r="AD1691"/>
  <c r="R1690"/>
  <c r="AB1690"/>
  <c r="AC1690"/>
  <c r="Z1690"/>
  <c r="AA1690"/>
  <c r="Y1690"/>
  <c r="X1690"/>
  <c r="S1690"/>
  <c r="M1690"/>
  <c r="T1690"/>
  <c r="O1690"/>
  <c r="U1690"/>
  <c r="V1690"/>
  <c r="AD1690"/>
  <c r="R1689"/>
  <c r="AB1689"/>
  <c r="AC1689"/>
  <c r="Z1689"/>
  <c r="AA1689"/>
  <c r="Y1689"/>
  <c r="X1689"/>
  <c r="S1689"/>
  <c r="M1689"/>
  <c r="T1689"/>
  <c r="O1689"/>
  <c r="U1689"/>
  <c r="V1689"/>
  <c r="AD1689"/>
  <c r="R1688"/>
  <c r="AB1688"/>
  <c r="AC1688"/>
  <c r="Z1688"/>
  <c r="AA1688"/>
  <c r="Y1688"/>
  <c r="X1688"/>
  <c r="S1688"/>
  <c r="M1688"/>
  <c r="T1688"/>
  <c r="O1688"/>
  <c r="U1688"/>
  <c r="V1688"/>
  <c r="AD1688"/>
  <c r="R1687"/>
  <c r="AB1687"/>
  <c r="AC1687"/>
  <c r="Z1687"/>
  <c r="AA1687"/>
  <c r="Y1687"/>
  <c r="X1687"/>
  <c r="S1687"/>
  <c r="M1687"/>
  <c r="T1687"/>
  <c r="O1687"/>
  <c r="U1687"/>
  <c r="V1687"/>
  <c r="AD1687"/>
  <c r="R1686"/>
  <c r="AB1686"/>
  <c r="AC1686"/>
  <c r="Z1686"/>
  <c r="AA1686"/>
  <c r="Y1686"/>
  <c r="X1686"/>
  <c r="S1686"/>
  <c r="M1686"/>
  <c r="T1686"/>
  <c r="O1686"/>
  <c r="U1686"/>
  <c r="V1686"/>
  <c r="AD1686"/>
  <c r="R1685"/>
  <c r="AB1685"/>
  <c r="AC1685"/>
  <c r="Z1685"/>
  <c r="AA1685"/>
  <c r="Y1685"/>
  <c r="X1685"/>
  <c r="S1685"/>
  <c r="M1685"/>
  <c r="T1685"/>
  <c r="O1685"/>
  <c r="U1685"/>
  <c r="V1685"/>
  <c r="AD1685"/>
  <c r="R1684"/>
  <c r="AB1684"/>
  <c r="AC1684"/>
  <c r="Z1684"/>
  <c r="AA1684"/>
  <c r="Y1684"/>
  <c r="X1684"/>
  <c r="S1684"/>
  <c r="M1684"/>
  <c r="T1684"/>
  <c r="O1684"/>
  <c r="U1684"/>
  <c r="V1684"/>
  <c r="AD1684"/>
  <c r="R1683"/>
  <c r="AB1683"/>
  <c r="AC1683"/>
  <c r="Z1683"/>
  <c r="AA1683"/>
  <c r="Y1683"/>
  <c r="X1683"/>
  <c r="S1683"/>
  <c r="M1683"/>
  <c r="T1683"/>
  <c r="O1683"/>
  <c r="U1683"/>
  <c r="V1683"/>
  <c r="AD1683"/>
  <c r="R1682"/>
  <c r="AB1682"/>
  <c r="AC1682"/>
  <c r="Z1682"/>
  <c r="AA1682"/>
  <c r="Y1682"/>
  <c r="X1682"/>
  <c r="S1682"/>
  <c r="M1682"/>
  <c r="T1682"/>
  <c r="O1682"/>
  <c r="U1682"/>
  <c r="V1682"/>
  <c r="AD1682"/>
  <c r="R1681"/>
  <c r="AB1681"/>
  <c r="AC1681"/>
  <c r="Z1681"/>
  <c r="AA1681"/>
  <c r="Y1681"/>
  <c r="X1681"/>
  <c r="S1681"/>
  <c r="M1681"/>
  <c r="T1681"/>
  <c r="O1681"/>
  <c r="U1681"/>
  <c r="V1681"/>
  <c r="AD1681"/>
  <c r="R1680"/>
  <c r="AB1680"/>
  <c r="AC1680"/>
  <c r="Z1680"/>
  <c r="AA1680"/>
  <c r="Y1680"/>
  <c r="X1680"/>
  <c r="S1680"/>
  <c r="M1680"/>
  <c r="T1680"/>
  <c r="O1680"/>
  <c r="U1680"/>
  <c r="V1680"/>
  <c r="AD1680"/>
  <c r="R1679"/>
  <c r="AB1679"/>
  <c r="AC1679"/>
  <c r="Z1679"/>
  <c r="AA1679"/>
  <c r="Y1679"/>
  <c r="X1679"/>
  <c r="S1679"/>
  <c r="M1679"/>
  <c r="T1679"/>
  <c r="O1679"/>
  <c r="U1679"/>
  <c r="V1679"/>
  <c r="AD1679"/>
  <c r="R1678"/>
  <c r="AB1678"/>
  <c r="AC1678"/>
  <c r="Z1678"/>
  <c r="AA1678"/>
  <c r="Y1678"/>
  <c r="X1678"/>
  <c r="S1678"/>
  <c r="M1678"/>
  <c r="T1678"/>
  <c r="O1678"/>
  <c r="U1678"/>
  <c r="V1678"/>
  <c r="AD1678"/>
  <c r="R1677"/>
  <c r="AB1677"/>
  <c r="AC1677"/>
  <c r="Z1677"/>
  <c r="AA1677"/>
  <c r="Y1677"/>
  <c r="X1677"/>
  <c r="S1677"/>
  <c r="M1677"/>
  <c r="T1677"/>
  <c r="O1677"/>
  <c r="U1677"/>
  <c r="V1677"/>
  <c r="AD1677"/>
  <c r="R1676"/>
  <c r="AB1676"/>
  <c r="AC1676"/>
  <c r="Z1676"/>
  <c r="AA1676"/>
  <c r="Y1676"/>
  <c r="X1676"/>
  <c r="S1676"/>
  <c r="M1676"/>
  <c r="T1676"/>
  <c r="O1676"/>
  <c r="U1676"/>
  <c r="V1676"/>
  <c r="AD1676"/>
  <c r="R1675"/>
  <c r="AB1675"/>
  <c r="AC1675"/>
  <c r="Z1675"/>
  <c r="AA1675"/>
  <c r="Y1675"/>
  <c r="X1675"/>
  <c r="S1675"/>
  <c r="M1675"/>
  <c r="T1675"/>
  <c r="O1675"/>
  <c r="U1675"/>
  <c r="V1675"/>
  <c r="AD1675"/>
  <c r="R1674"/>
  <c r="AB1674"/>
  <c r="AC1674"/>
  <c r="Z1674"/>
  <c r="AA1674"/>
  <c r="Y1674"/>
  <c r="X1674"/>
  <c r="S1674"/>
  <c r="M1674"/>
  <c r="T1674"/>
  <c r="O1674"/>
  <c r="U1674"/>
  <c r="V1674"/>
  <c r="AD1674"/>
  <c r="R1673"/>
  <c r="AB1673"/>
  <c r="AC1673"/>
  <c r="Z1673"/>
  <c r="AA1673"/>
  <c r="Y1673"/>
  <c r="X1673"/>
  <c r="S1673"/>
  <c r="M1673"/>
  <c r="T1673"/>
  <c r="O1673"/>
  <c r="U1673"/>
  <c r="V1673"/>
  <c r="AD1673"/>
  <c r="R1672"/>
  <c r="AB1672"/>
  <c r="AC1672"/>
  <c r="Z1672"/>
  <c r="AA1672"/>
  <c r="Y1672"/>
  <c r="X1672"/>
  <c r="S1672"/>
  <c r="M1672"/>
  <c r="T1672"/>
  <c r="O1672"/>
  <c r="U1672"/>
  <c r="V1672"/>
  <c r="AD1672"/>
  <c r="R1671"/>
  <c r="AB1671"/>
  <c r="AC1671"/>
  <c r="Z1671"/>
  <c r="AA1671"/>
  <c r="Y1671"/>
  <c r="X1671"/>
  <c r="S1671"/>
  <c r="M1671"/>
  <c r="T1671"/>
  <c r="O1671"/>
  <c r="U1671"/>
  <c r="V1671"/>
  <c r="AD1671"/>
  <c r="R1670"/>
  <c r="AB1670"/>
  <c r="AC1670"/>
  <c r="Z1670"/>
  <c r="AA1670"/>
  <c r="Y1670"/>
  <c r="X1670"/>
  <c r="S1670"/>
  <c r="M1670"/>
  <c r="T1670"/>
  <c r="O1670"/>
  <c r="U1670"/>
  <c r="V1670"/>
  <c r="AD1670"/>
  <c r="R1669"/>
  <c r="AB1669"/>
  <c r="AC1669"/>
  <c r="Z1669"/>
  <c r="AA1669"/>
  <c r="Y1669"/>
  <c r="X1669"/>
  <c r="S1669"/>
  <c r="M1669"/>
  <c r="T1669"/>
  <c r="O1669"/>
  <c r="U1669"/>
  <c r="V1669"/>
  <c r="AD1669"/>
  <c r="R1668"/>
  <c r="AB1668"/>
  <c r="AC1668"/>
  <c r="Z1668"/>
  <c r="AA1668"/>
  <c r="Y1668"/>
  <c r="X1668"/>
  <c r="S1668"/>
  <c r="M1668"/>
  <c r="T1668"/>
  <c r="O1668"/>
  <c r="U1668"/>
  <c r="V1668"/>
  <c r="AD1668"/>
  <c r="R1667"/>
  <c r="AB1667"/>
  <c r="AC1667"/>
  <c r="Z1667"/>
  <c r="AA1667"/>
  <c r="Y1667"/>
  <c r="X1667"/>
  <c r="S1667"/>
  <c r="M1667"/>
  <c r="T1667"/>
  <c r="O1667"/>
  <c r="U1667"/>
  <c r="V1667"/>
  <c r="AD1667"/>
  <c r="R1666"/>
  <c r="AB1666"/>
  <c r="AC1666"/>
  <c r="Z1666"/>
  <c r="AA1666"/>
  <c r="Y1666"/>
  <c r="X1666"/>
  <c r="S1666"/>
  <c r="M1666"/>
  <c r="T1666"/>
  <c r="O1666"/>
  <c r="U1666"/>
  <c r="V1666"/>
  <c r="AD1666"/>
  <c r="R1665"/>
  <c r="AB1665"/>
  <c r="AC1665"/>
  <c r="Z1665"/>
  <c r="AA1665"/>
  <c r="Y1665"/>
  <c r="X1665"/>
  <c r="S1665"/>
  <c r="M1665"/>
  <c r="T1665"/>
  <c r="O1665"/>
  <c r="U1665"/>
  <c r="V1665"/>
  <c r="AD1665"/>
  <c r="R1664"/>
  <c r="AB1664"/>
  <c r="AC1664"/>
  <c r="Z1664"/>
  <c r="AA1664"/>
  <c r="Y1664"/>
  <c r="X1664"/>
  <c r="S1664"/>
  <c r="M1664"/>
  <c r="T1664"/>
  <c r="O1664"/>
  <c r="U1664"/>
  <c r="V1664"/>
  <c r="AD1664"/>
  <c r="R1663"/>
  <c r="AB1663"/>
  <c r="AC1663"/>
  <c r="Z1663"/>
  <c r="AA1663"/>
  <c r="Y1663"/>
  <c r="X1663"/>
  <c r="S1663"/>
  <c r="M1663"/>
  <c r="T1663"/>
  <c r="O1663"/>
  <c r="U1663"/>
  <c r="V1663"/>
  <c r="AD1663"/>
  <c r="R1662"/>
  <c r="AB1662"/>
  <c r="AC1662"/>
  <c r="Z1662"/>
  <c r="AA1662"/>
  <c r="Y1662"/>
  <c r="X1662"/>
  <c r="S1662"/>
  <c r="M1662"/>
  <c r="T1662"/>
  <c r="O1662"/>
  <c r="U1662"/>
  <c r="V1662"/>
  <c r="AD1662"/>
  <c r="R1661"/>
  <c r="AB1661"/>
  <c r="AC1661"/>
  <c r="Z1661"/>
  <c r="AA1661"/>
  <c r="Y1661"/>
  <c r="X1661"/>
  <c r="S1661"/>
  <c r="M1661"/>
  <c r="T1661"/>
  <c r="O1661"/>
  <c r="U1661"/>
  <c r="V1661"/>
  <c r="AD1661"/>
  <c r="R1660"/>
  <c r="AB1660"/>
  <c r="AC1660"/>
  <c r="Z1660"/>
  <c r="AA1660"/>
  <c r="Y1660"/>
  <c r="X1660"/>
  <c r="S1660"/>
  <c r="M1660"/>
  <c r="T1660"/>
  <c r="O1660"/>
  <c r="U1660"/>
  <c r="V1660"/>
  <c r="AD1660"/>
  <c r="R1659"/>
  <c r="AB1659"/>
  <c r="AC1659"/>
  <c r="Z1659"/>
  <c r="AA1659"/>
  <c r="Y1659"/>
  <c r="X1659"/>
  <c r="S1659"/>
  <c r="M1659"/>
  <c r="T1659"/>
  <c r="O1659"/>
  <c r="U1659"/>
  <c r="V1659"/>
  <c r="AD1659"/>
  <c r="R1658"/>
  <c r="AB1658"/>
  <c r="AC1658"/>
  <c r="Z1658"/>
  <c r="AA1658"/>
  <c r="Y1658"/>
  <c r="X1658"/>
  <c r="S1658"/>
  <c r="M1658"/>
  <c r="T1658"/>
  <c r="O1658"/>
  <c r="U1658"/>
  <c r="V1658"/>
  <c r="AD1658"/>
  <c r="R1657"/>
  <c r="AB1657"/>
  <c r="AC1657"/>
  <c r="Z1657"/>
  <c r="AA1657"/>
  <c r="Y1657"/>
  <c r="X1657"/>
  <c r="S1657"/>
  <c r="M1657"/>
  <c r="T1657"/>
  <c r="O1657"/>
  <c r="U1657"/>
  <c r="V1657"/>
  <c r="AD1657"/>
  <c r="R1656"/>
  <c r="AB1656"/>
  <c r="AC1656"/>
  <c r="Z1656"/>
  <c r="AA1656"/>
  <c r="Y1656"/>
  <c r="X1656"/>
  <c r="S1656"/>
  <c r="M1656"/>
  <c r="T1656"/>
  <c r="O1656"/>
  <c r="U1656"/>
  <c r="V1656"/>
  <c r="AD1656"/>
  <c r="R1655"/>
  <c r="AB1655"/>
  <c r="AC1655"/>
  <c r="Z1655"/>
  <c r="AA1655"/>
  <c r="Y1655"/>
  <c r="X1655"/>
  <c r="S1655"/>
  <c r="M1655"/>
  <c r="T1655"/>
  <c r="O1655"/>
  <c r="U1655"/>
  <c r="V1655"/>
  <c r="AD1655"/>
  <c r="R1654"/>
  <c r="AB1654"/>
  <c r="AC1654"/>
  <c r="Z1654"/>
  <c r="AA1654"/>
  <c r="Y1654"/>
  <c r="X1654"/>
  <c r="S1654"/>
  <c r="M1654"/>
  <c r="T1654"/>
  <c r="O1654"/>
  <c r="U1654"/>
  <c r="V1654"/>
  <c r="AD1654"/>
  <c r="R1653"/>
  <c r="AB1653"/>
  <c r="AC1653"/>
  <c r="Z1653"/>
  <c r="AA1653"/>
  <c r="Y1653"/>
  <c r="X1653"/>
  <c r="S1653"/>
  <c r="M1653"/>
  <c r="T1653"/>
  <c r="O1653"/>
  <c r="U1653"/>
  <c r="V1653"/>
  <c r="AD1653"/>
  <c r="R1652"/>
  <c r="AB1652"/>
  <c r="AC1652"/>
  <c r="Z1652"/>
  <c r="AA1652"/>
  <c r="Y1652"/>
  <c r="X1652"/>
  <c r="S1652"/>
  <c r="M1652"/>
  <c r="T1652"/>
  <c r="O1652"/>
  <c r="U1652"/>
  <c r="V1652"/>
  <c r="AD1652"/>
  <c r="R1651"/>
  <c r="AB1651"/>
  <c r="AC1651"/>
  <c r="Z1651"/>
  <c r="AA1651"/>
  <c r="Y1651"/>
  <c r="X1651"/>
  <c r="S1651"/>
  <c r="M1651"/>
  <c r="T1651"/>
  <c r="O1651"/>
  <c r="U1651"/>
  <c r="V1651"/>
  <c r="AD1651"/>
  <c r="R1650"/>
  <c r="AB1650"/>
  <c r="AC1650"/>
  <c r="Z1650"/>
  <c r="AA1650"/>
  <c r="Y1650"/>
  <c r="X1650"/>
  <c r="S1650"/>
  <c r="M1650"/>
  <c r="T1650"/>
  <c r="O1650"/>
  <c r="U1650"/>
  <c r="V1650"/>
  <c r="AD1650"/>
  <c r="R1649"/>
  <c r="AB1649"/>
  <c r="AC1649"/>
  <c r="Z1649"/>
  <c r="AA1649"/>
  <c r="Y1649"/>
  <c r="X1649"/>
  <c r="S1649"/>
  <c r="M1649"/>
  <c r="T1649"/>
  <c r="O1649"/>
  <c r="U1649"/>
  <c r="V1649"/>
  <c r="AD1649"/>
  <c r="R1648"/>
  <c r="AB1648"/>
  <c r="AC1648"/>
  <c r="Z1648"/>
  <c r="AA1648"/>
  <c r="Y1648"/>
  <c r="X1648"/>
  <c r="S1648"/>
  <c r="M1648"/>
  <c r="T1648"/>
  <c r="O1648"/>
  <c r="U1648"/>
  <c r="V1648"/>
  <c r="AD1648"/>
  <c r="R1647"/>
  <c r="AB1647"/>
  <c r="AC1647"/>
  <c r="Z1647"/>
  <c r="AA1647"/>
  <c r="Y1647"/>
  <c r="X1647"/>
  <c r="S1647"/>
  <c r="M1647"/>
  <c r="T1647"/>
  <c r="O1647"/>
  <c r="U1647"/>
  <c r="V1647"/>
  <c r="AD1647"/>
  <c r="R1646"/>
  <c r="AB1646"/>
  <c r="AC1646"/>
  <c r="Z1646"/>
  <c r="AA1646"/>
  <c r="Y1646"/>
  <c r="X1646"/>
  <c r="S1646"/>
  <c r="M1646"/>
  <c r="T1646"/>
  <c r="O1646"/>
  <c r="U1646"/>
  <c r="V1646"/>
  <c r="AD1646"/>
  <c r="R1645"/>
  <c r="AB1645"/>
  <c r="AC1645"/>
  <c r="Z1645"/>
  <c r="AA1645"/>
  <c r="Y1645"/>
  <c r="X1645"/>
  <c r="S1645"/>
  <c r="M1645"/>
  <c r="T1645"/>
  <c r="O1645"/>
  <c r="U1645"/>
  <c r="V1645"/>
  <c r="AD1645"/>
  <c r="R1644"/>
  <c r="AB1644"/>
  <c r="AC1644"/>
  <c r="Z1644"/>
  <c r="AA1644"/>
  <c r="Y1644"/>
  <c r="X1644"/>
  <c r="S1644"/>
  <c r="M1644"/>
  <c r="T1644"/>
  <c r="O1644"/>
  <c r="U1644"/>
  <c r="V1644"/>
  <c r="AD1644"/>
  <c r="R1643"/>
  <c r="AB1643"/>
  <c r="AC1643"/>
  <c r="Z1643"/>
  <c r="AA1643"/>
  <c r="Y1643"/>
  <c r="X1643"/>
  <c r="S1643"/>
  <c r="M1643"/>
  <c r="T1643"/>
  <c r="O1643"/>
  <c r="U1643"/>
  <c r="V1643"/>
  <c r="AD1643"/>
  <c r="R1642"/>
  <c r="AB1642"/>
  <c r="AC1642"/>
  <c r="Z1642"/>
  <c r="AA1642"/>
  <c r="Y1642"/>
  <c r="X1642"/>
  <c r="S1642"/>
  <c r="M1642"/>
  <c r="T1642"/>
  <c r="O1642"/>
  <c r="U1642"/>
  <c r="V1642"/>
  <c r="AD1642"/>
  <c r="R1641"/>
  <c r="AB1641"/>
  <c r="AC1641"/>
  <c r="Z1641"/>
  <c r="AA1641"/>
  <c r="Y1641"/>
  <c r="X1641"/>
  <c r="S1641"/>
  <c r="M1641"/>
  <c r="T1641"/>
  <c r="O1641"/>
  <c r="U1641"/>
  <c r="V1641"/>
  <c r="AD1641"/>
  <c r="R1640"/>
  <c r="AB1640"/>
  <c r="AC1640"/>
  <c r="Z1640"/>
  <c r="AA1640"/>
  <c r="Y1640"/>
  <c r="X1640"/>
  <c r="S1640"/>
  <c r="M1640"/>
  <c r="T1640"/>
  <c r="O1640"/>
  <c r="U1640"/>
  <c r="V1640"/>
  <c r="AD1640"/>
  <c r="R1639"/>
  <c r="AB1639"/>
  <c r="AC1639"/>
  <c r="Z1639"/>
  <c r="AA1639"/>
  <c r="Y1639"/>
  <c r="X1639"/>
  <c r="S1639"/>
  <c r="M1639"/>
  <c r="T1639"/>
  <c r="O1639"/>
  <c r="U1639"/>
  <c r="V1639"/>
  <c r="AD1639"/>
  <c r="R1638"/>
  <c r="AB1638"/>
  <c r="AC1638"/>
  <c r="Z1638"/>
  <c r="AA1638"/>
  <c r="Y1638"/>
  <c r="X1638"/>
  <c r="S1638"/>
  <c r="M1638"/>
  <c r="T1638"/>
  <c r="O1638"/>
  <c r="U1638"/>
  <c r="V1638"/>
  <c r="AD1638"/>
  <c r="R1637"/>
  <c r="AB1637"/>
  <c r="AC1637"/>
  <c r="Z1637"/>
  <c r="AA1637"/>
  <c r="Y1637"/>
  <c r="X1637"/>
  <c r="S1637"/>
  <c r="M1637"/>
  <c r="T1637"/>
  <c r="O1637"/>
  <c r="U1637"/>
  <c r="V1637"/>
  <c r="AD1637"/>
  <c r="R1636"/>
  <c r="AB1636"/>
  <c r="AC1636"/>
  <c r="Z1636"/>
  <c r="AA1636"/>
  <c r="Y1636"/>
  <c r="X1636"/>
  <c r="S1636"/>
  <c r="M1636"/>
  <c r="T1636"/>
  <c r="O1636"/>
  <c r="U1636"/>
  <c r="V1636"/>
  <c r="AD1636"/>
  <c r="R1635"/>
  <c r="AB1635"/>
  <c r="AC1635"/>
  <c r="Z1635"/>
  <c r="AA1635"/>
  <c r="Y1635"/>
  <c r="X1635"/>
  <c r="S1635"/>
  <c r="M1635"/>
  <c r="T1635"/>
  <c r="O1635"/>
  <c r="U1635"/>
  <c r="V1635"/>
  <c r="AD1635"/>
  <c r="R1634"/>
  <c r="AB1634"/>
  <c r="AC1634"/>
  <c r="Z1634"/>
  <c r="AA1634"/>
  <c r="Y1634"/>
  <c r="X1634"/>
  <c r="S1634"/>
  <c r="M1634"/>
  <c r="T1634"/>
  <c r="O1634"/>
  <c r="U1634"/>
  <c r="V1634"/>
  <c r="AD1634"/>
  <c r="R1633"/>
  <c r="AB1633"/>
  <c r="AC1633"/>
  <c r="Z1633"/>
  <c r="AA1633"/>
  <c r="Y1633"/>
  <c r="X1633"/>
  <c r="S1633"/>
  <c r="M1633"/>
  <c r="T1633"/>
  <c r="O1633"/>
  <c r="U1633"/>
  <c r="V1633"/>
  <c r="AD1633"/>
  <c r="R1632"/>
  <c r="AB1632"/>
  <c r="AC1632"/>
  <c r="Z1632"/>
  <c r="AA1632"/>
  <c r="Y1632"/>
  <c r="X1632"/>
  <c r="S1632"/>
  <c r="M1632"/>
  <c r="T1632"/>
  <c r="O1632"/>
  <c r="U1632"/>
  <c r="V1632"/>
  <c r="AD1632"/>
  <c r="R1631"/>
  <c r="AB1631"/>
  <c r="AC1631"/>
  <c r="Z1631"/>
  <c r="AA1631"/>
  <c r="Y1631"/>
  <c r="X1631"/>
  <c r="S1631"/>
  <c r="M1631"/>
  <c r="T1631"/>
  <c r="O1631"/>
  <c r="U1631"/>
  <c r="V1631"/>
  <c r="AD1631"/>
  <c r="R1630"/>
  <c r="AB1630"/>
  <c r="AC1630"/>
  <c r="Z1630"/>
  <c r="AA1630"/>
  <c r="Y1630"/>
  <c r="X1630"/>
  <c r="S1630"/>
  <c r="M1630"/>
  <c r="T1630"/>
  <c r="O1630"/>
  <c r="U1630"/>
  <c r="V1630"/>
  <c r="AD1630"/>
  <c r="R1629"/>
  <c r="AB1629"/>
  <c r="AC1629"/>
  <c r="Z1629"/>
  <c r="AA1629"/>
  <c r="Y1629"/>
  <c r="X1629"/>
  <c r="S1629"/>
  <c r="M1629"/>
  <c r="T1629"/>
  <c r="O1629"/>
  <c r="U1629"/>
  <c r="V1629"/>
  <c r="AD1629"/>
  <c r="R1628"/>
  <c r="AB1628"/>
  <c r="AC1628"/>
  <c r="Z1628"/>
  <c r="AA1628"/>
  <c r="Y1628"/>
  <c r="X1628"/>
  <c r="S1628"/>
  <c r="M1628"/>
  <c r="T1628"/>
  <c r="O1628"/>
  <c r="U1628"/>
  <c r="V1628"/>
  <c r="AD1628"/>
  <c r="R1627"/>
  <c r="AB1627"/>
  <c r="AC1627"/>
  <c r="Z1627"/>
  <c r="AA1627"/>
  <c r="Y1627"/>
  <c r="X1627"/>
  <c r="S1627"/>
  <c r="M1627"/>
  <c r="T1627"/>
  <c r="O1627"/>
  <c r="U1627"/>
  <c r="V1627"/>
  <c r="AD1627"/>
  <c r="R1626"/>
  <c r="AB1626"/>
  <c r="AC1626"/>
  <c r="Z1626"/>
  <c r="AA1626"/>
  <c r="Y1626"/>
  <c r="X1626"/>
  <c r="S1626"/>
  <c r="M1626"/>
  <c r="T1626"/>
  <c r="O1626"/>
  <c r="U1626"/>
  <c r="V1626"/>
  <c r="AD1626"/>
  <c r="R1625"/>
  <c r="AB1625"/>
  <c r="AC1625"/>
  <c r="Z1625"/>
  <c r="AA1625"/>
  <c r="Y1625"/>
  <c r="X1625"/>
  <c r="S1625"/>
  <c r="M1625"/>
  <c r="T1625"/>
  <c r="O1625"/>
  <c r="U1625"/>
  <c r="V1625"/>
  <c r="AD1625"/>
  <c r="R1624"/>
  <c r="AB1624"/>
  <c r="AC1624"/>
  <c r="Z1624"/>
  <c r="AA1624"/>
  <c r="Y1624"/>
  <c r="X1624"/>
  <c r="S1624"/>
  <c r="M1624"/>
  <c r="T1624"/>
  <c r="O1624"/>
  <c r="U1624"/>
  <c r="V1624"/>
  <c r="AD1624"/>
  <c r="R1623"/>
  <c r="AB1623"/>
  <c r="AC1623"/>
  <c r="Z1623"/>
  <c r="AA1623"/>
  <c r="Y1623"/>
  <c r="X1623"/>
  <c r="S1623"/>
  <c r="M1623"/>
  <c r="T1623"/>
  <c r="O1623"/>
  <c r="U1623"/>
  <c r="V1623"/>
  <c r="AD1623"/>
  <c r="R1622"/>
  <c r="AB1622"/>
  <c r="AC1622"/>
  <c r="Z1622"/>
  <c r="AA1622"/>
  <c r="Y1622"/>
  <c r="X1622"/>
  <c r="S1622"/>
  <c r="M1622"/>
  <c r="T1622"/>
  <c r="O1622"/>
  <c r="U1622"/>
  <c r="V1622"/>
  <c r="AD1622"/>
  <c r="R1621"/>
  <c r="AB1621"/>
  <c r="AC1621"/>
  <c r="Z1621"/>
  <c r="AA1621"/>
  <c r="Y1621"/>
  <c r="X1621"/>
  <c r="S1621"/>
  <c r="M1621"/>
  <c r="T1621"/>
  <c r="O1621"/>
  <c r="U1621"/>
  <c r="V1621"/>
  <c r="AD1621"/>
  <c r="R1620"/>
  <c r="AB1620"/>
  <c r="AC1620"/>
  <c r="Z1620"/>
  <c r="AA1620"/>
  <c r="Y1620"/>
  <c r="X1620"/>
  <c r="S1620"/>
  <c r="M1620"/>
  <c r="T1620"/>
  <c r="O1620"/>
  <c r="U1620"/>
  <c r="V1620"/>
  <c r="AD1620"/>
  <c r="R1619"/>
  <c r="AB1619"/>
  <c r="AC1619"/>
  <c r="Z1619"/>
  <c r="AA1619"/>
  <c r="Y1619"/>
  <c r="X1619"/>
  <c r="S1619"/>
  <c r="M1619"/>
  <c r="T1619"/>
  <c r="O1619"/>
  <c r="U1619"/>
  <c r="V1619"/>
  <c r="AD1619"/>
  <c r="R1618"/>
  <c r="AB1618"/>
  <c r="AC1618"/>
  <c r="Z1618"/>
  <c r="AA1618"/>
  <c r="Y1618"/>
  <c r="X1618"/>
  <c r="S1618"/>
  <c r="M1618"/>
  <c r="T1618"/>
  <c r="O1618"/>
  <c r="U1618"/>
  <c r="V1618"/>
  <c r="AD1618"/>
  <c r="R1617"/>
  <c r="AB1617"/>
  <c r="AC1617"/>
  <c r="Z1617"/>
  <c r="AA1617"/>
  <c r="Y1617"/>
  <c r="X1617"/>
  <c r="S1617"/>
  <c r="M1617"/>
  <c r="T1617"/>
  <c r="O1617"/>
  <c r="U1617"/>
  <c r="V1617"/>
  <c r="AD1617"/>
  <c r="R1616"/>
  <c r="AB1616"/>
  <c r="AC1616"/>
  <c r="Z1616"/>
  <c r="AA1616"/>
  <c r="Y1616"/>
  <c r="X1616"/>
  <c r="S1616"/>
  <c r="M1616"/>
  <c r="T1616"/>
  <c r="O1616"/>
  <c r="U1616"/>
  <c r="V1616"/>
  <c r="AD1616"/>
  <c r="R1615"/>
  <c r="AB1615"/>
  <c r="AC1615"/>
  <c r="Z1615"/>
  <c r="AA1615"/>
  <c r="Y1615"/>
  <c r="X1615"/>
  <c r="S1615"/>
  <c r="M1615"/>
  <c r="T1615"/>
  <c r="O1615"/>
  <c r="U1615"/>
  <c r="V1615"/>
  <c r="AD1615"/>
  <c r="R1614"/>
  <c r="AB1614"/>
  <c r="AC1614"/>
  <c r="Z1614"/>
  <c r="AA1614"/>
  <c r="Y1614"/>
  <c r="X1614"/>
  <c r="S1614"/>
  <c r="M1614"/>
  <c r="T1614"/>
  <c r="O1614"/>
  <c r="U1614"/>
  <c r="V1614"/>
  <c r="AD1614"/>
  <c r="R1613"/>
  <c r="AB1613"/>
  <c r="AC1613"/>
  <c r="Z1613"/>
  <c r="AA1613"/>
  <c r="Y1613"/>
  <c r="X1613"/>
  <c r="S1613"/>
  <c r="M1613"/>
  <c r="T1613"/>
  <c r="O1613"/>
  <c r="U1613"/>
  <c r="V1613"/>
  <c r="AD1613"/>
  <c r="R1612"/>
  <c r="AB1612"/>
  <c r="AC1612"/>
  <c r="Z1612"/>
  <c r="AA1612"/>
  <c r="Y1612"/>
  <c r="X1612"/>
  <c r="S1612"/>
  <c r="M1612"/>
  <c r="T1612"/>
  <c r="O1612"/>
  <c r="U1612"/>
  <c r="V1612"/>
  <c r="AD1612"/>
  <c r="R1611"/>
  <c r="AB1611"/>
  <c r="AC1611"/>
  <c r="Z1611"/>
  <c r="AA1611"/>
  <c r="Y1611"/>
  <c r="X1611"/>
  <c r="S1611"/>
  <c r="M1611"/>
  <c r="T1611"/>
  <c r="O1611"/>
  <c r="U1611"/>
  <c r="V1611"/>
  <c r="AD1611"/>
  <c r="R1610"/>
  <c r="AB1610"/>
  <c r="AC1610"/>
  <c r="Z1610"/>
  <c r="AA1610"/>
  <c r="Y1610"/>
  <c r="X1610"/>
  <c r="S1610"/>
  <c r="M1610"/>
  <c r="T1610"/>
  <c r="O1610"/>
  <c r="U1610"/>
  <c r="V1610"/>
  <c r="AD1610"/>
  <c r="R1609"/>
  <c r="AB1609"/>
  <c r="AC1609"/>
  <c r="Z1609"/>
  <c r="AA1609"/>
  <c r="Y1609"/>
  <c r="X1609"/>
  <c r="S1609"/>
  <c r="M1609"/>
  <c r="T1609"/>
  <c r="O1609"/>
  <c r="U1609"/>
  <c r="V1609"/>
  <c r="AD1609"/>
  <c r="R1608"/>
  <c r="AB1608"/>
  <c r="AC1608"/>
  <c r="Z1608"/>
  <c r="AA1608"/>
  <c r="Y1608"/>
  <c r="X1608"/>
  <c r="S1608"/>
  <c r="M1608"/>
  <c r="T1608"/>
  <c r="O1608"/>
  <c r="U1608"/>
  <c r="V1608"/>
  <c r="AD1608"/>
  <c r="R1607"/>
  <c r="AB1607"/>
  <c r="AC1607"/>
  <c r="Z1607"/>
  <c r="AA1607"/>
  <c r="Y1607"/>
  <c r="X1607"/>
  <c r="S1607"/>
  <c r="M1607"/>
  <c r="T1607"/>
  <c r="O1607"/>
  <c r="U1607"/>
  <c r="V1607"/>
  <c r="AD1607"/>
  <c r="R1606"/>
  <c r="AB1606"/>
  <c r="AC1606"/>
  <c r="Z1606"/>
  <c r="AA1606"/>
  <c r="Y1606"/>
  <c r="X1606"/>
  <c r="S1606"/>
  <c r="M1606"/>
  <c r="T1606"/>
  <c r="O1606"/>
  <c r="U1606"/>
  <c r="V1606"/>
  <c r="AD1606"/>
  <c r="R1605"/>
  <c r="AB1605"/>
  <c r="AC1605"/>
  <c r="Z1605"/>
  <c r="AA1605"/>
  <c r="Y1605"/>
  <c r="X1605"/>
  <c r="S1605"/>
  <c r="M1605"/>
  <c r="T1605"/>
  <c r="O1605"/>
  <c r="U1605"/>
  <c r="V1605"/>
  <c r="AD1605"/>
  <c r="R1604"/>
  <c r="AB1604"/>
  <c r="AC1604"/>
  <c r="Z1604"/>
  <c r="AA1604"/>
  <c r="Y1604"/>
  <c r="X1604"/>
  <c r="S1604"/>
  <c r="M1604"/>
  <c r="T1604"/>
  <c r="O1604"/>
  <c r="U1604"/>
  <c r="V1604"/>
  <c r="AD1604"/>
  <c r="R1603"/>
  <c r="AB1603"/>
  <c r="AC1603"/>
  <c r="Z1603"/>
  <c r="AA1603"/>
  <c r="Y1603"/>
  <c r="X1603"/>
  <c r="S1603"/>
  <c r="M1603"/>
  <c r="T1603"/>
  <c r="O1603"/>
  <c r="U1603"/>
  <c r="V1603"/>
  <c r="AD1603"/>
  <c r="R1602"/>
  <c r="AB1602"/>
  <c r="AC1602"/>
  <c r="Z1602"/>
  <c r="AA1602"/>
  <c r="Y1602"/>
  <c r="X1602"/>
  <c r="S1602"/>
  <c r="M1602"/>
  <c r="T1602"/>
  <c r="O1602"/>
  <c r="U1602"/>
  <c r="V1602"/>
  <c r="AD1602"/>
  <c r="R1601"/>
  <c r="AB1601"/>
  <c r="AC1601"/>
  <c r="Z1601"/>
  <c r="AA1601"/>
  <c r="Y1601"/>
  <c r="X1601"/>
  <c r="S1601"/>
  <c r="M1601"/>
  <c r="T1601"/>
  <c r="O1601"/>
  <c r="U1601"/>
  <c r="V1601"/>
  <c r="AD1601"/>
  <c r="R1600"/>
  <c r="AB1600"/>
  <c r="AC1600"/>
  <c r="Z1600"/>
  <c r="AA1600"/>
  <c r="Y1600"/>
  <c r="X1600"/>
  <c r="S1600"/>
  <c r="M1600"/>
  <c r="T1600"/>
  <c r="O1600"/>
  <c r="U1600"/>
  <c r="V1600"/>
  <c r="AD1600"/>
  <c r="R1599"/>
  <c r="AB1599"/>
  <c r="AC1599"/>
  <c r="Z1599"/>
  <c r="AA1599"/>
  <c r="Y1599"/>
  <c r="X1599"/>
  <c r="S1599"/>
  <c r="M1599"/>
  <c r="T1599"/>
  <c r="O1599"/>
  <c r="U1599"/>
  <c r="V1599"/>
  <c r="AD1599"/>
  <c r="R1598"/>
  <c r="AB1598"/>
  <c r="AC1598"/>
  <c r="Z1598"/>
  <c r="AA1598"/>
  <c r="Y1598"/>
  <c r="X1598"/>
  <c r="S1598"/>
  <c r="M1598"/>
  <c r="T1598"/>
  <c r="O1598"/>
  <c r="U1598"/>
  <c r="V1598"/>
  <c r="AD1598"/>
  <c r="R1597"/>
  <c r="AB1597"/>
  <c r="AC1597"/>
  <c r="Z1597"/>
  <c r="AA1597"/>
  <c r="Y1597"/>
  <c r="X1597"/>
  <c r="S1597"/>
  <c r="M1597"/>
  <c r="T1597"/>
  <c r="O1597"/>
  <c r="U1597"/>
  <c r="V1597"/>
  <c r="AD1597"/>
  <c r="R1596"/>
  <c r="AB1596"/>
  <c r="AC1596"/>
  <c r="Z1596"/>
  <c r="AA1596"/>
  <c r="Y1596"/>
  <c r="X1596"/>
  <c r="S1596"/>
  <c r="M1596"/>
  <c r="T1596"/>
  <c r="O1596"/>
  <c r="U1596"/>
  <c r="V1596"/>
  <c r="AD1596"/>
  <c r="R1595"/>
  <c r="AB1595"/>
  <c r="AC1595"/>
  <c r="Z1595"/>
  <c r="AA1595"/>
  <c r="Y1595"/>
  <c r="X1595"/>
  <c r="S1595"/>
  <c r="M1595"/>
  <c r="T1595"/>
  <c r="O1595"/>
  <c r="U1595"/>
  <c r="V1595"/>
  <c r="AD1595"/>
  <c r="R1594"/>
  <c r="AB1594"/>
  <c r="AC1594"/>
  <c r="Z1594"/>
  <c r="AA1594"/>
  <c r="Y1594"/>
  <c r="X1594"/>
  <c r="S1594"/>
  <c r="M1594"/>
  <c r="T1594"/>
  <c r="O1594"/>
  <c r="U1594"/>
  <c r="V1594"/>
  <c r="AD1594"/>
  <c r="R1593"/>
  <c r="AB1593"/>
  <c r="AC1593"/>
  <c r="Z1593"/>
  <c r="AA1593"/>
  <c r="Y1593"/>
  <c r="X1593"/>
  <c r="S1593"/>
  <c r="M1593"/>
  <c r="T1593"/>
  <c r="O1593"/>
  <c r="U1593"/>
  <c r="V1593"/>
  <c r="AD1593"/>
  <c r="R1592"/>
  <c r="AB1592"/>
  <c r="AC1592"/>
  <c r="Z1592"/>
  <c r="AA1592"/>
  <c r="Y1592"/>
  <c r="X1592"/>
  <c r="S1592"/>
  <c r="M1592"/>
  <c r="T1592"/>
  <c r="O1592"/>
  <c r="U1592"/>
  <c r="V1592"/>
  <c r="AD1592"/>
  <c r="R1591"/>
  <c r="AB1591"/>
  <c r="AC1591"/>
  <c r="Z1591"/>
  <c r="AA1591"/>
  <c r="Y1591"/>
  <c r="X1591"/>
  <c r="S1591"/>
  <c r="M1591"/>
  <c r="T1591"/>
  <c r="O1591"/>
  <c r="U1591"/>
  <c r="V1591"/>
  <c r="AD1591"/>
  <c r="R1590"/>
  <c r="AB1590"/>
  <c r="AC1590"/>
  <c r="Z1590"/>
  <c r="AA1590"/>
  <c r="Y1590"/>
  <c r="X1590"/>
  <c r="S1590"/>
  <c r="M1590"/>
  <c r="T1590"/>
  <c r="O1590"/>
  <c r="U1590"/>
  <c r="V1590"/>
  <c r="AD1590"/>
  <c r="R1589"/>
  <c r="AB1589"/>
  <c r="AC1589"/>
  <c r="Z1589"/>
  <c r="AA1589"/>
  <c r="Y1589"/>
  <c r="X1589"/>
  <c r="S1589"/>
  <c r="M1589"/>
  <c r="T1589"/>
  <c r="O1589"/>
  <c r="U1589"/>
  <c r="V1589"/>
  <c r="AD1589"/>
  <c r="R1588"/>
  <c r="AB1588"/>
  <c r="AC1588"/>
  <c r="Z1588"/>
  <c r="AA1588"/>
  <c r="Y1588"/>
  <c r="X1588"/>
  <c r="S1588"/>
  <c r="M1588"/>
  <c r="T1588"/>
  <c r="O1588"/>
  <c r="U1588"/>
  <c r="V1588"/>
  <c r="AD1588"/>
  <c r="R1587"/>
  <c r="AB1587"/>
  <c r="AC1587"/>
  <c r="Z1587"/>
  <c r="AA1587"/>
  <c r="Y1587"/>
  <c r="X1587"/>
  <c r="S1587"/>
  <c r="M1587"/>
  <c r="T1587"/>
  <c r="O1587"/>
  <c r="U1587"/>
  <c r="V1587"/>
  <c r="AD1587"/>
  <c r="R1586"/>
  <c r="AB1586"/>
  <c r="AC1586"/>
  <c r="Z1586"/>
  <c r="AA1586"/>
  <c r="Y1586"/>
  <c r="X1586"/>
  <c r="S1586"/>
  <c r="M1586"/>
  <c r="T1586"/>
  <c r="O1586"/>
  <c r="U1586"/>
  <c r="V1586"/>
  <c r="AD1586"/>
  <c r="R1585"/>
  <c r="AB1585"/>
  <c r="AC1585"/>
  <c r="Z1585"/>
  <c r="AA1585"/>
  <c r="Y1585"/>
  <c r="X1585"/>
  <c r="S1585"/>
  <c r="M1585"/>
  <c r="T1585"/>
  <c r="O1585"/>
  <c r="U1585"/>
  <c r="V1585"/>
  <c r="AD1585"/>
  <c r="R1584"/>
  <c r="AB1584"/>
  <c r="AC1584"/>
  <c r="Z1584"/>
  <c r="AA1584"/>
  <c r="Y1584"/>
  <c r="X1584"/>
  <c r="S1584"/>
  <c r="M1584"/>
  <c r="T1584"/>
  <c r="O1584"/>
  <c r="U1584"/>
  <c r="V1584"/>
  <c r="AD1584"/>
  <c r="R1583"/>
  <c r="AB1583"/>
  <c r="AC1583"/>
  <c r="Z1583"/>
  <c r="AA1583"/>
  <c r="Y1583"/>
  <c r="X1583"/>
  <c r="S1583"/>
  <c r="M1583"/>
  <c r="T1583"/>
  <c r="O1583"/>
  <c r="U1583"/>
  <c r="V1583"/>
  <c r="AD1583"/>
  <c r="R1582"/>
  <c r="AB1582"/>
  <c r="AC1582"/>
  <c r="Z1582"/>
  <c r="AA1582"/>
  <c r="Y1582"/>
  <c r="X1582"/>
  <c r="S1582"/>
  <c r="M1582"/>
  <c r="T1582"/>
  <c r="O1582"/>
  <c r="U1582"/>
  <c r="V1582"/>
  <c r="AD1582"/>
  <c r="R1581"/>
  <c r="AB1581"/>
  <c r="AC1581"/>
  <c r="Z1581"/>
  <c r="AA1581"/>
  <c r="Y1581"/>
  <c r="X1581"/>
  <c r="S1581"/>
  <c r="M1581"/>
  <c r="T1581"/>
  <c r="O1581"/>
  <c r="U1581"/>
  <c r="V1581"/>
  <c r="AD1581"/>
  <c r="R1580"/>
  <c r="AB1580"/>
  <c r="AC1580"/>
  <c r="Z1580"/>
  <c r="AA1580"/>
  <c r="Y1580"/>
  <c r="X1580"/>
  <c r="S1580"/>
  <c r="M1580"/>
  <c r="T1580"/>
  <c r="O1580"/>
  <c r="U1580"/>
  <c r="V1580"/>
  <c r="AD1580"/>
  <c r="R1579"/>
  <c r="AB1579"/>
  <c r="AC1579"/>
  <c r="Z1579"/>
  <c r="AA1579"/>
  <c r="Y1579"/>
  <c r="X1579"/>
  <c r="S1579"/>
  <c r="M1579"/>
  <c r="T1579"/>
  <c r="O1579"/>
  <c r="U1579"/>
  <c r="V1579"/>
  <c r="AD1579"/>
  <c r="R1578"/>
  <c r="AB1578"/>
  <c r="AC1578"/>
  <c r="Z1578"/>
  <c r="AA1578"/>
  <c r="Y1578"/>
  <c r="X1578"/>
  <c r="S1578"/>
  <c r="M1578"/>
  <c r="T1578"/>
  <c r="O1578"/>
  <c r="U1578"/>
  <c r="V1578"/>
  <c r="AD1578"/>
  <c r="R1577"/>
  <c r="AB1577"/>
  <c r="AC1577"/>
  <c r="Z1577"/>
  <c r="AA1577"/>
  <c r="Y1577"/>
  <c r="X1577"/>
  <c r="S1577"/>
  <c r="M1577"/>
  <c r="T1577"/>
  <c r="O1577"/>
  <c r="U1577"/>
  <c r="V1577"/>
  <c r="AD1577"/>
  <c r="R1576"/>
  <c r="AB1576"/>
  <c r="AC1576"/>
  <c r="Z1576"/>
  <c r="AA1576"/>
  <c r="Y1576"/>
  <c r="X1576"/>
  <c r="S1576"/>
  <c r="M1576"/>
  <c r="T1576"/>
  <c r="O1576"/>
  <c r="U1576"/>
  <c r="V1576"/>
  <c r="AD1576"/>
  <c r="R1575"/>
  <c r="AB1575"/>
  <c r="AC1575"/>
  <c r="Z1575"/>
  <c r="AA1575"/>
  <c r="Y1575"/>
  <c r="X1575"/>
  <c r="S1575"/>
  <c r="M1575"/>
  <c r="T1575"/>
  <c r="O1575"/>
  <c r="U1575"/>
  <c r="V1575"/>
  <c r="AD1575"/>
  <c r="R1574"/>
  <c r="AB1574"/>
  <c r="AC1574"/>
  <c r="Z1574"/>
  <c r="AA1574"/>
  <c r="Y1574"/>
  <c r="X1574"/>
  <c r="S1574"/>
  <c r="M1574"/>
  <c r="T1574"/>
  <c r="O1574"/>
  <c r="U1574"/>
  <c r="V1574"/>
  <c r="AD1574"/>
  <c r="R1573"/>
  <c r="AB1573"/>
  <c r="AC1573"/>
  <c r="Z1573"/>
  <c r="AA1573"/>
  <c r="Y1573"/>
  <c r="X1573"/>
  <c r="S1573"/>
  <c r="M1573"/>
  <c r="T1573"/>
  <c r="O1573"/>
  <c r="U1573"/>
  <c r="V1573"/>
  <c r="AD1573"/>
  <c r="R1572"/>
  <c r="AB1572"/>
  <c r="AC1572"/>
  <c r="Z1572"/>
  <c r="AA1572"/>
  <c r="Y1572"/>
  <c r="X1572"/>
  <c r="S1572"/>
  <c r="M1572"/>
  <c r="T1572"/>
  <c r="O1572"/>
  <c r="U1572"/>
  <c r="V1572"/>
  <c r="AD1572"/>
  <c r="R1571"/>
  <c r="AB1571"/>
  <c r="AC1571"/>
  <c r="Z1571"/>
  <c r="AA1571"/>
  <c r="Y1571"/>
  <c r="X1571"/>
  <c r="S1571"/>
  <c r="M1571"/>
  <c r="T1571"/>
  <c r="O1571"/>
  <c r="U1571"/>
  <c r="V1571"/>
  <c r="AD1571"/>
  <c r="R1570"/>
  <c r="AB1570"/>
  <c r="AC1570"/>
  <c r="Z1570"/>
  <c r="AA1570"/>
  <c r="Y1570"/>
  <c r="X1570"/>
  <c r="S1570"/>
  <c r="M1570"/>
  <c r="T1570"/>
  <c r="O1570"/>
  <c r="U1570"/>
  <c r="V1570"/>
  <c r="AD1570"/>
  <c r="R1569"/>
  <c r="AB1569"/>
  <c r="AC1569"/>
  <c r="Z1569"/>
  <c r="AA1569"/>
  <c r="Y1569"/>
  <c r="X1569"/>
  <c r="S1569"/>
  <c r="M1569"/>
  <c r="T1569"/>
  <c r="O1569"/>
  <c r="U1569"/>
  <c r="V1569"/>
  <c r="AD1569"/>
  <c r="R1568"/>
  <c r="AB1568"/>
  <c r="AC1568"/>
  <c r="Z1568"/>
  <c r="AA1568"/>
  <c r="Y1568"/>
  <c r="X1568"/>
  <c r="S1568"/>
  <c r="M1568"/>
  <c r="T1568"/>
  <c r="O1568"/>
  <c r="U1568"/>
  <c r="V1568"/>
  <c r="AD1568"/>
  <c r="R1567"/>
  <c r="AB1567"/>
  <c r="AC1567"/>
  <c r="Z1567"/>
  <c r="AA1567"/>
  <c r="Y1567"/>
  <c r="X1567"/>
  <c r="S1567"/>
  <c r="M1567"/>
  <c r="T1567"/>
  <c r="O1567"/>
  <c r="U1567"/>
  <c r="V1567"/>
  <c r="AD1567"/>
  <c r="R1566"/>
  <c r="AB1566"/>
  <c r="AC1566"/>
  <c r="Z1566"/>
  <c r="AA1566"/>
  <c r="Y1566"/>
  <c r="X1566"/>
  <c r="S1566"/>
  <c r="M1566"/>
  <c r="T1566"/>
  <c r="O1566"/>
  <c r="U1566"/>
  <c r="V1566"/>
  <c r="AD1566"/>
  <c r="R1565"/>
  <c r="AB1565"/>
  <c r="AC1565"/>
  <c r="Z1565"/>
  <c r="AA1565"/>
  <c r="Y1565"/>
  <c r="X1565"/>
  <c r="S1565"/>
  <c r="M1565"/>
  <c r="T1565"/>
  <c r="O1565"/>
  <c r="U1565"/>
  <c r="V1565"/>
  <c r="AD1565"/>
  <c r="R1564"/>
  <c r="AB1564"/>
  <c r="AC1564"/>
  <c r="Z1564"/>
  <c r="AA1564"/>
  <c r="Y1564"/>
  <c r="X1564"/>
  <c r="S1564"/>
  <c r="M1564"/>
  <c r="T1564"/>
  <c r="O1564"/>
  <c r="U1564"/>
  <c r="V1564"/>
  <c r="AD1564"/>
  <c r="R1563"/>
  <c r="AB1563"/>
  <c r="AC1563"/>
  <c r="Z1563"/>
  <c r="AA1563"/>
  <c r="Y1563"/>
  <c r="X1563"/>
  <c r="S1563"/>
  <c r="M1563"/>
  <c r="T1563"/>
  <c r="O1563"/>
  <c r="U1563"/>
  <c r="V1563"/>
  <c r="AD1563"/>
  <c r="R1562"/>
  <c r="AB1562"/>
  <c r="AC1562"/>
  <c r="Z1562"/>
  <c r="AA1562"/>
  <c r="Y1562"/>
  <c r="X1562"/>
  <c r="S1562"/>
  <c r="M1562"/>
  <c r="T1562"/>
  <c r="O1562"/>
  <c r="U1562"/>
  <c r="V1562"/>
  <c r="AD1562"/>
  <c r="R1561"/>
  <c r="AB1561"/>
  <c r="AC1561"/>
  <c r="Z1561"/>
  <c r="AA1561"/>
  <c r="Y1561"/>
  <c r="X1561"/>
  <c r="S1561"/>
  <c r="M1561"/>
  <c r="T1561"/>
  <c r="O1561"/>
  <c r="U1561"/>
  <c r="V1561"/>
  <c r="AD1561"/>
  <c r="R1560"/>
  <c r="AB1560"/>
  <c r="AC1560"/>
  <c r="Z1560"/>
  <c r="AA1560"/>
  <c r="Y1560"/>
  <c r="X1560"/>
  <c r="S1560"/>
  <c r="M1560"/>
  <c r="T1560"/>
  <c r="O1560"/>
  <c r="U1560"/>
  <c r="V1560"/>
  <c r="AD1560"/>
  <c r="R1559"/>
  <c r="AB1559"/>
  <c r="AC1559"/>
  <c r="Z1559"/>
  <c r="AA1559"/>
  <c r="Y1559"/>
  <c r="X1559"/>
  <c r="S1559"/>
  <c r="M1559"/>
  <c r="T1559"/>
  <c r="O1559"/>
  <c r="U1559"/>
  <c r="V1559"/>
  <c r="AD1559"/>
  <c r="R1558"/>
  <c r="AB1558"/>
  <c r="AC1558"/>
  <c r="Z1558"/>
  <c r="AA1558"/>
  <c r="Y1558"/>
  <c r="X1558"/>
  <c r="S1558"/>
  <c r="M1558"/>
  <c r="T1558"/>
  <c r="O1558"/>
  <c r="U1558"/>
  <c r="V1558"/>
  <c r="AD1558"/>
  <c r="R1557"/>
  <c r="AB1557"/>
  <c r="AC1557"/>
  <c r="Z1557"/>
  <c r="AA1557"/>
  <c r="Y1557"/>
  <c r="X1557"/>
  <c r="S1557"/>
  <c r="M1557"/>
  <c r="T1557"/>
  <c r="O1557"/>
  <c r="U1557"/>
  <c r="V1557"/>
  <c r="AD1557"/>
  <c r="R1556"/>
  <c r="AB1556"/>
  <c r="AC1556"/>
  <c r="Z1556"/>
  <c r="AA1556"/>
  <c r="Y1556"/>
  <c r="X1556"/>
  <c r="S1556"/>
  <c r="M1556"/>
  <c r="T1556"/>
  <c r="O1556"/>
  <c r="U1556"/>
  <c r="V1556"/>
  <c r="AD1556"/>
  <c r="R1555"/>
  <c r="AB1555"/>
  <c r="AC1555"/>
  <c r="Z1555"/>
  <c r="AA1555"/>
  <c r="Y1555"/>
  <c r="X1555"/>
  <c r="S1555"/>
  <c r="M1555"/>
  <c r="T1555"/>
  <c r="O1555"/>
  <c r="U1555"/>
  <c r="V1555"/>
  <c r="AD1555"/>
  <c r="R1554"/>
  <c r="AB1554"/>
  <c r="AC1554"/>
  <c r="Z1554"/>
  <c r="AA1554"/>
  <c r="Y1554"/>
  <c r="X1554"/>
  <c r="S1554"/>
  <c r="M1554"/>
  <c r="T1554"/>
  <c r="O1554"/>
  <c r="U1554"/>
  <c r="V1554"/>
  <c r="AD1554"/>
  <c r="R1553"/>
  <c r="AB1553"/>
  <c r="AC1553"/>
  <c r="Z1553"/>
  <c r="AA1553"/>
  <c r="Y1553"/>
  <c r="X1553"/>
  <c r="S1553"/>
  <c r="M1553"/>
  <c r="T1553"/>
  <c r="O1553"/>
  <c r="U1553"/>
  <c r="V1553"/>
  <c r="AD1553"/>
  <c r="R1552"/>
  <c r="AB1552"/>
  <c r="AC1552"/>
  <c r="Z1552"/>
  <c r="AA1552"/>
  <c r="Y1552"/>
  <c r="X1552"/>
  <c r="S1552"/>
  <c r="M1552"/>
  <c r="T1552"/>
  <c r="O1552"/>
  <c r="U1552"/>
  <c r="V1552"/>
  <c r="AD1552"/>
  <c r="R1551"/>
  <c r="AB1551"/>
  <c r="AC1551"/>
  <c r="Z1551"/>
  <c r="AA1551"/>
  <c r="Y1551"/>
  <c r="X1551"/>
  <c r="S1551"/>
  <c r="M1551"/>
  <c r="T1551"/>
  <c r="O1551"/>
  <c r="U1551"/>
  <c r="V1551"/>
  <c r="AD1551"/>
  <c r="R1550"/>
  <c r="AB1550"/>
  <c r="AC1550"/>
  <c r="Z1550"/>
  <c r="AA1550"/>
  <c r="Y1550"/>
  <c r="X1550"/>
  <c r="S1550"/>
  <c r="M1550"/>
  <c r="T1550"/>
  <c r="O1550"/>
  <c r="U1550"/>
  <c r="V1550"/>
  <c r="AD1550"/>
  <c r="R1549"/>
  <c r="AB1549"/>
  <c r="AC1549"/>
  <c r="Z1549"/>
  <c r="AA1549"/>
  <c r="Y1549"/>
  <c r="X1549"/>
  <c r="S1549"/>
  <c r="M1549"/>
  <c r="T1549"/>
  <c r="O1549"/>
  <c r="U1549"/>
  <c r="V1549"/>
  <c r="AD1549"/>
  <c r="R1548"/>
  <c r="AB1548"/>
  <c r="AC1548"/>
  <c r="Z1548"/>
  <c r="AA1548"/>
  <c r="Y1548"/>
  <c r="X1548"/>
  <c r="S1548"/>
  <c r="M1548"/>
  <c r="T1548"/>
  <c r="O1548"/>
  <c r="U1548"/>
  <c r="V1548"/>
  <c r="AD1548"/>
  <c r="R1547"/>
  <c r="AB1547"/>
  <c r="AC1547"/>
  <c r="Z1547"/>
  <c r="AA1547"/>
  <c r="Y1547"/>
  <c r="X1547"/>
  <c r="S1547"/>
  <c r="M1547"/>
  <c r="T1547"/>
  <c r="O1547"/>
  <c r="U1547"/>
  <c r="V1547"/>
  <c r="AD1547"/>
  <c r="R1546"/>
  <c r="AB1546"/>
  <c r="AC1546"/>
  <c r="Z1546"/>
  <c r="AA1546"/>
  <c r="Y1546"/>
  <c r="X1546"/>
  <c r="S1546"/>
  <c r="M1546"/>
  <c r="T1546"/>
  <c r="O1546"/>
  <c r="U1546"/>
  <c r="V1546"/>
  <c r="AD1546"/>
  <c r="R1545"/>
  <c r="AB1545"/>
  <c r="AC1545"/>
  <c r="Z1545"/>
  <c r="AA1545"/>
  <c r="Y1545"/>
  <c r="X1545"/>
  <c r="S1545"/>
  <c r="M1545"/>
  <c r="T1545"/>
  <c r="O1545"/>
  <c r="U1545"/>
  <c r="V1545"/>
  <c r="AD1545"/>
  <c r="R1544"/>
  <c r="AB1544"/>
  <c r="AC1544"/>
  <c r="Z1544"/>
  <c r="AA1544"/>
  <c r="Y1544"/>
  <c r="X1544"/>
  <c r="S1544"/>
  <c r="M1544"/>
  <c r="T1544"/>
  <c r="O1544"/>
  <c r="U1544"/>
  <c r="V1544"/>
  <c r="AD1544"/>
  <c r="R1543"/>
  <c r="AB1543"/>
  <c r="AC1543"/>
  <c r="Z1543"/>
  <c r="AA1543"/>
  <c r="Y1543"/>
  <c r="X1543"/>
  <c r="S1543"/>
  <c r="M1543"/>
  <c r="T1543"/>
  <c r="O1543"/>
  <c r="U1543"/>
  <c r="V1543"/>
  <c r="AD1543"/>
  <c r="R1542"/>
  <c r="AB1542"/>
  <c r="AC1542"/>
  <c r="Z1542"/>
  <c r="AA1542"/>
  <c r="Y1542"/>
  <c r="X1542"/>
  <c r="S1542"/>
  <c r="M1542"/>
  <c r="T1542"/>
  <c r="O1542"/>
  <c r="U1542"/>
  <c r="V1542"/>
  <c r="AD1542"/>
  <c r="R1541"/>
  <c r="AB1541"/>
  <c r="AC1541"/>
  <c r="Z1541"/>
  <c r="AA1541"/>
  <c r="Y1541"/>
  <c r="X1541"/>
  <c r="S1541"/>
  <c r="M1541"/>
  <c r="T1541"/>
  <c r="O1541"/>
  <c r="U1541"/>
  <c r="V1541"/>
  <c r="AD1541"/>
  <c r="R1540"/>
  <c r="AB1540"/>
  <c r="AC1540"/>
  <c r="Z1540"/>
  <c r="AA1540"/>
  <c r="Y1540"/>
  <c r="X1540"/>
  <c r="S1540"/>
  <c r="M1540"/>
  <c r="T1540"/>
  <c r="O1540"/>
  <c r="U1540"/>
  <c r="V1540"/>
  <c r="AD1540"/>
  <c r="R1539"/>
  <c r="AB1539"/>
  <c r="AC1539"/>
  <c r="Z1539"/>
  <c r="AA1539"/>
  <c r="Y1539"/>
  <c r="X1539"/>
  <c r="S1539"/>
  <c r="M1539"/>
  <c r="T1539"/>
  <c r="O1539"/>
  <c r="U1539"/>
  <c r="V1539"/>
  <c r="AD1539"/>
  <c r="R1538"/>
  <c r="AB1538"/>
  <c r="AC1538"/>
  <c r="Z1538"/>
  <c r="AA1538"/>
  <c r="Y1538"/>
  <c r="X1538"/>
  <c r="S1538"/>
  <c r="M1538"/>
  <c r="T1538"/>
  <c r="O1538"/>
  <c r="U1538"/>
  <c r="V1538"/>
  <c r="AD1538"/>
  <c r="R1537"/>
  <c r="AB1537"/>
  <c r="AC1537"/>
  <c r="Z1537"/>
  <c r="AA1537"/>
  <c r="Y1537"/>
  <c r="X1537"/>
  <c r="S1537"/>
  <c r="M1537"/>
  <c r="T1537"/>
  <c r="O1537"/>
  <c r="U1537"/>
  <c r="V1537"/>
  <c r="AD1537"/>
  <c r="R1536"/>
  <c r="AB1536"/>
  <c r="AC1536"/>
  <c r="Z1536"/>
  <c r="AA1536"/>
  <c r="Y1536"/>
  <c r="X1536"/>
  <c r="S1536"/>
  <c r="M1536"/>
  <c r="T1536"/>
  <c r="O1536"/>
  <c r="U1536"/>
  <c r="V1536"/>
  <c r="AD1536"/>
  <c r="R1535"/>
  <c r="AB1535"/>
  <c r="AC1535"/>
  <c r="Z1535"/>
  <c r="AA1535"/>
  <c r="Y1535"/>
  <c r="X1535"/>
  <c r="S1535"/>
  <c r="M1535"/>
  <c r="T1535"/>
  <c r="O1535"/>
  <c r="U1535"/>
  <c r="V1535"/>
  <c r="AD1535"/>
  <c r="R1534"/>
  <c r="AB1534"/>
  <c r="AC1534"/>
  <c r="Z1534"/>
  <c r="AA1534"/>
  <c r="Y1534"/>
  <c r="X1534"/>
  <c r="S1534"/>
  <c r="M1534"/>
  <c r="T1534"/>
  <c r="O1534"/>
  <c r="U1534"/>
  <c r="V1534"/>
  <c r="AD1534"/>
  <c r="R1533"/>
  <c r="AB1533"/>
  <c r="AC1533"/>
  <c r="Z1533"/>
  <c r="AA1533"/>
  <c r="Y1533"/>
  <c r="X1533"/>
  <c r="S1533"/>
  <c r="M1533"/>
  <c r="T1533"/>
  <c r="O1533"/>
  <c r="U1533"/>
  <c r="V1533"/>
  <c r="AD1533"/>
  <c r="R1532"/>
  <c r="AB1532"/>
  <c r="AC1532"/>
  <c r="Z1532"/>
  <c r="AA1532"/>
  <c r="Y1532"/>
  <c r="X1532"/>
  <c r="S1532"/>
  <c r="M1532"/>
  <c r="T1532"/>
  <c r="O1532"/>
  <c r="U1532"/>
  <c r="V1532"/>
  <c r="AD1532"/>
  <c r="R1531"/>
  <c r="AB1531"/>
  <c r="AC1531"/>
  <c r="Z1531"/>
  <c r="AA1531"/>
  <c r="Y1531"/>
  <c r="X1531"/>
  <c r="S1531"/>
  <c r="M1531"/>
  <c r="T1531"/>
  <c r="O1531"/>
  <c r="U1531"/>
  <c r="V1531"/>
  <c r="AD1531"/>
  <c r="R1530"/>
  <c r="AB1530"/>
  <c r="AC1530"/>
  <c r="Z1530"/>
  <c r="AA1530"/>
  <c r="Y1530"/>
  <c r="X1530"/>
  <c r="S1530"/>
  <c r="M1530"/>
  <c r="T1530"/>
  <c r="O1530"/>
  <c r="U1530"/>
  <c r="V1530"/>
  <c r="AD1530"/>
  <c r="R1529"/>
  <c r="AB1529"/>
  <c r="AC1529"/>
  <c r="Z1529"/>
  <c r="AA1529"/>
  <c r="Y1529"/>
  <c r="X1529"/>
  <c r="S1529"/>
  <c r="M1529"/>
  <c r="T1529"/>
  <c r="O1529"/>
  <c r="U1529"/>
  <c r="V1529"/>
  <c r="AD1529"/>
  <c r="R1528"/>
  <c r="AB1528"/>
  <c r="AC1528"/>
  <c r="Z1528"/>
  <c r="AA1528"/>
  <c r="Y1528"/>
  <c r="X1528"/>
  <c r="S1528"/>
  <c r="M1528"/>
  <c r="T1528"/>
  <c r="O1528"/>
  <c r="U1528"/>
  <c r="V1528"/>
  <c r="AD1528"/>
  <c r="R1527"/>
  <c r="AB1527"/>
  <c r="AC1527"/>
  <c r="Z1527"/>
  <c r="AA1527"/>
  <c r="Y1527"/>
  <c r="X1527"/>
  <c r="S1527"/>
  <c r="M1527"/>
  <c r="T1527"/>
  <c r="O1527"/>
  <c r="U1527"/>
  <c r="V1527"/>
  <c r="AD1527"/>
  <c r="R1526"/>
  <c r="AB1526"/>
  <c r="AC1526"/>
  <c r="Z1526"/>
  <c r="AA1526"/>
  <c r="Y1526"/>
  <c r="X1526"/>
  <c r="S1526"/>
  <c r="M1526"/>
  <c r="T1526"/>
  <c r="O1526"/>
  <c r="U1526"/>
  <c r="V1526"/>
  <c r="AD1526"/>
  <c r="R1525"/>
  <c r="AB1525"/>
  <c r="AC1525"/>
  <c r="Z1525"/>
  <c r="AA1525"/>
  <c r="Y1525"/>
  <c r="X1525"/>
  <c r="S1525"/>
  <c r="M1525"/>
  <c r="T1525"/>
  <c r="O1525"/>
  <c r="U1525"/>
  <c r="V1525"/>
  <c r="AD1525"/>
  <c r="R1524"/>
  <c r="AB1524"/>
  <c r="AC1524"/>
  <c r="Z1524"/>
  <c r="AA1524"/>
  <c r="Y1524"/>
  <c r="X1524"/>
  <c r="S1524"/>
  <c r="M1524"/>
  <c r="T1524"/>
  <c r="O1524"/>
  <c r="U1524"/>
  <c r="V1524"/>
  <c r="AD1524"/>
  <c r="R1523"/>
  <c r="AB1523"/>
  <c r="AC1523"/>
  <c r="Z1523"/>
  <c r="AA1523"/>
  <c r="Y1523"/>
  <c r="X1523"/>
  <c r="S1523"/>
  <c r="M1523"/>
  <c r="T1523"/>
  <c r="O1523"/>
  <c r="U1523"/>
  <c r="V1523"/>
  <c r="AD1523"/>
  <c r="R1522"/>
  <c r="AB1522"/>
  <c r="AC1522"/>
  <c r="Z1522"/>
  <c r="AA1522"/>
  <c r="Y1522"/>
  <c r="X1522"/>
  <c r="S1522"/>
  <c r="M1522"/>
  <c r="T1522"/>
  <c r="O1522"/>
  <c r="U1522"/>
  <c r="V1522"/>
  <c r="AD1522"/>
  <c r="R1521"/>
  <c r="AB1521"/>
  <c r="AC1521"/>
  <c r="Z1521"/>
  <c r="AA1521"/>
  <c r="Y1521"/>
  <c r="X1521"/>
  <c r="S1521"/>
  <c r="M1521"/>
  <c r="T1521"/>
  <c r="O1521"/>
  <c r="U1521"/>
  <c r="V1521"/>
  <c r="AD1521"/>
  <c r="R1520"/>
  <c r="AB1520"/>
  <c r="AC1520"/>
  <c r="Z1520"/>
  <c r="AA1520"/>
  <c r="Y1520"/>
  <c r="X1520"/>
  <c r="S1520"/>
  <c r="M1520"/>
  <c r="T1520"/>
  <c r="O1520"/>
  <c r="U1520"/>
  <c r="V1520"/>
  <c r="AD1520"/>
  <c r="R1519"/>
  <c r="AB1519"/>
  <c r="AC1519"/>
  <c r="Z1519"/>
  <c r="AA1519"/>
  <c r="Y1519"/>
  <c r="X1519"/>
  <c r="S1519"/>
  <c r="M1519"/>
  <c r="T1519"/>
  <c r="O1519"/>
  <c r="U1519"/>
  <c r="V1519"/>
  <c r="AD1519"/>
  <c r="R1518"/>
  <c r="AB1518"/>
  <c r="AC1518"/>
  <c r="Z1518"/>
  <c r="AA1518"/>
  <c r="Y1518"/>
  <c r="X1518"/>
  <c r="S1518"/>
  <c r="M1518"/>
  <c r="T1518"/>
  <c r="O1518"/>
  <c r="U1518"/>
  <c r="V1518"/>
  <c r="AD1518"/>
  <c r="R1517"/>
  <c r="AB1517"/>
  <c r="AC1517"/>
  <c r="Z1517"/>
  <c r="AA1517"/>
  <c r="Y1517"/>
  <c r="X1517"/>
  <c r="S1517"/>
  <c r="M1517"/>
  <c r="T1517"/>
  <c r="O1517"/>
  <c r="U1517"/>
  <c r="V1517"/>
  <c r="AD1517"/>
  <c r="R1516"/>
  <c r="AB1516"/>
  <c r="AC1516"/>
  <c r="Z1516"/>
  <c r="AA1516"/>
  <c r="Y1516"/>
  <c r="X1516"/>
  <c r="S1516"/>
  <c r="M1516"/>
  <c r="T1516"/>
  <c r="O1516"/>
  <c r="U1516"/>
  <c r="V1516"/>
  <c r="AD1516"/>
  <c r="R1515"/>
  <c r="AB1515"/>
  <c r="AC1515"/>
  <c r="Z1515"/>
  <c r="AA1515"/>
  <c r="Y1515"/>
  <c r="X1515"/>
  <c r="S1515"/>
  <c r="M1515"/>
  <c r="T1515"/>
  <c r="O1515"/>
  <c r="U1515"/>
  <c r="V1515"/>
  <c r="AD1515"/>
  <c r="R1514"/>
  <c r="AB1514"/>
  <c r="AC1514"/>
  <c r="Z1514"/>
  <c r="AA1514"/>
  <c r="Y1514"/>
  <c r="X1514"/>
  <c r="S1514"/>
  <c r="M1514"/>
  <c r="T1514"/>
  <c r="O1514"/>
  <c r="U1514"/>
  <c r="V1514"/>
  <c r="AD1514"/>
  <c r="R1513"/>
  <c r="AB1513"/>
  <c r="AC1513"/>
  <c r="Z1513"/>
  <c r="AA1513"/>
  <c r="Y1513"/>
  <c r="X1513"/>
  <c r="S1513"/>
  <c r="M1513"/>
  <c r="T1513"/>
  <c r="O1513"/>
  <c r="U1513"/>
  <c r="V1513"/>
  <c r="AD1513"/>
  <c r="R1512"/>
  <c r="AB1512"/>
  <c r="AC1512"/>
  <c r="Z1512"/>
  <c r="AA1512"/>
  <c r="Y1512"/>
  <c r="X1512"/>
  <c r="S1512"/>
  <c r="M1512"/>
  <c r="T1512"/>
  <c r="O1512"/>
  <c r="U1512"/>
  <c r="V1512"/>
  <c r="AD1512"/>
  <c r="R1511"/>
  <c r="AB1511"/>
  <c r="AC1511"/>
  <c r="Z1511"/>
  <c r="AA1511"/>
  <c r="Y1511"/>
  <c r="X1511"/>
  <c r="S1511"/>
  <c r="M1511"/>
  <c r="T1511"/>
  <c r="O1511"/>
  <c r="U1511"/>
  <c r="V1511"/>
  <c r="AD1511"/>
  <c r="R1510"/>
  <c r="AB1510"/>
  <c r="AC1510"/>
  <c r="Z1510"/>
  <c r="AA1510"/>
  <c r="Y1510"/>
  <c r="X1510"/>
  <c r="S1510"/>
  <c r="M1510"/>
  <c r="T1510"/>
  <c r="O1510"/>
  <c r="U1510"/>
  <c r="V1510"/>
  <c r="AD1510"/>
  <c r="R1509"/>
  <c r="AB1509"/>
  <c r="AC1509"/>
  <c r="Z1509"/>
  <c r="AA1509"/>
  <c r="Y1509"/>
  <c r="X1509"/>
  <c r="S1509"/>
  <c r="M1509"/>
  <c r="T1509"/>
  <c r="O1509"/>
  <c r="U1509"/>
  <c r="V1509"/>
  <c r="AD1509"/>
  <c r="R1508"/>
  <c r="AB1508"/>
  <c r="AC1508"/>
  <c r="Z1508"/>
  <c r="AA1508"/>
  <c r="Y1508"/>
  <c r="X1508"/>
  <c r="S1508"/>
  <c r="M1508"/>
  <c r="T1508"/>
  <c r="O1508"/>
  <c r="U1508"/>
  <c r="V1508"/>
  <c r="AD1508"/>
  <c r="R1507"/>
  <c r="AB1507"/>
  <c r="AC1507"/>
  <c r="Z1507"/>
  <c r="AA1507"/>
  <c r="Y1507"/>
  <c r="X1507"/>
  <c r="S1507"/>
  <c r="M1507"/>
  <c r="T1507"/>
  <c r="O1507"/>
  <c r="U1507"/>
  <c r="V1507"/>
  <c r="AD1507"/>
  <c r="R1506"/>
  <c r="AB1506"/>
  <c r="AC1506"/>
  <c r="Z1506"/>
  <c r="AA1506"/>
  <c r="Y1506"/>
  <c r="X1506"/>
  <c r="S1506"/>
  <c r="M1506"/>
  <c r="T1506"/>
  <c r="O1506"/>
  <c r="U1506"/>
  <c r="V1506"/>
  <c r="AD1506"/>
  <c r="R1505"/>
  <c r="AB1505"/>
  <c r="AC1505"/>
  <c r="Z1505"/>
  <c r="AA1505"/>
  <c r="Y1505"/>
  <c r="X1505"/>
  <c r="S1505"/>
  <c r="M1505"/>
  <c r="T1505"/>
  <c r="O1505"/>
  <c r="U1505"/>
  <c r="V1505"/>
  <c r="AD1505"/>
  <c r="R1504"/>
  <c r="AB1504"/>
  <c r="AC1504"/>
  <c r="Z1504"/>
  <c r="AA1504"/>
  <c r="Y1504"/>
  <c r="X1504"/>
  <c r="S1504"/>
  <c r="M1504"/>
  <c r="T1504"/>
  <c r="O1504"/>
  <c r="U1504"/>
  <c r="V1504"/>
  <c r="AD1504"/>
  <c r="R1503"/>
  <c r="AB1503"/>
  <c r="AC1503"/>
  <c r="Z1503"/>
  <c r="AA1503"/>
  <c r="Y1503"/>
  <c r="X1503"/>
  <c r="S1503"/>
  <c r="M1503"/>
  <c r="T1503"/>
  <c r="O1503"/>
  <c r="U1503"/>
  <c r="V1503"/>
  <c r="AD1503"/>
  <c r="R1502"/>
  <c r="AB1502"/>
  <c r="AC1502"/>
  <c r="Z1502"/>
  <c r="AA1502"/>
  <c r="Y1502"/>
  <c r="X1502"/>
  <c r="S1502"/>
  <c r="M1502"/>
  <c r="T1502"/>
  <c r="O1502"/>
  <c r="U1502"/>
  <c r="V1502"/>
  <c r="AD1502"/>
  <c r="R1501"/>
  <c r="AB1501"/>
  <c r="AC1501"/>
  <c r="Z1501"/>
  <c r="AA1501"/>
  <c r="Y1501"/>
  <c r="X1501"/>
  <c r="S1501"/>
  <c r="M1501"/>
  <c r="T1501"/>
  <c r="O1501"/>
  <c r="U1501"/>
  <c r="V1501"/>
  <c r="AD1501"/>
  <c r="R1500"/>
  <c r="AB1500"/>
  <c r="AC1500"/>
  <c r="Z1500"/>
  <c r="AA1500"/>
  <c r="Y1500"/>
  <c r="X1500"/>
  <c r="S1500"/>
  <c r="M1500"/>
  <c r="T1500"/>
  <c r="O1500"/>
  <c r="U1500"/>
  <c r="V1500"/>
  <c r="AD1500"/>
  <c r="R1499"/>
  <c r="AB1499"/>
  <c r="AC1499"/>
  <c r="Z1499"/>
  <c r="AA1499"/>
  <c r="Y1499"/>
  <c r="X1499"/>
  <c r="S1499"/>
  <c r="M1499"/>
  <c r="T1499"/>
  <c r="O1499"/>
  <c r="U1499"/>
  <c r="V1499"/>
  <c r="AD1499"/>
  <c r="R1498"/>
  <c r="AB1498"/>
  <c r="AC1498"/>
  <c r="Z1498"/>
  <c r="AA1498"/>
  <c r="Y1498"/>
  <c r="X1498"/>
  <c r="S1498"/>
  <c r="M1498"/>
  <c r="T1498"/>
  <c r="O1498"/>
  <c r="U1498"/>
  <c r="V1498"/>
  <c r="AD1498"/>
  <c r="R1497"/>
  <c r="AB1497"/>
  <c r="AC1497"/>
  <c r="Z1497"/>
  <c r="AA1497"/>
  <c r="Y1497"/>
  <c r="X1497"/>
  <c r="S1497"/>
  <c r="M1497"/>
  <c r="T1497"/>
  <c r="O1497"/>
  <c r="U1497"/>
  <c r="V1497"/>
  <c r="AD1497"/>
  <c r="R1496"/>
  <c r="AB1496"/>
  <c r="AC1496"/>
  <c r="Z1496"/>
  <c r="AA1496"/>
  <c r="Y1496"/>
  <c r="X1496"/>
  <c r="S1496"/>
  <c r="M1496"/>
  <c r="T1496"/>
  <c r="O1496"/>
  <c r="U1496"/>
  <c r="V1496"/>
  <c r="AD1496"/>
  <c r="R1495"/>
  <c r="AB1495"/>
  <c r="AC1495"/>
  <c r="Z1495"/>
  <c r="AA1495"/>
  <c r="Y1495"/>
  <c r="X1495"/>
  <c r="S1495"/>
  <c r="M1495"/>
  <c r="T1495"/>
  <c r="O1495"/>
  <c r="U1495"/>
  <c r="V1495"/>
  <c r="AD1495"/>
  <c r="R1494"/>
  <c r="AB1494"/>
  <c r="AC1494"/>
  <c r="Z1494"/>
  <c r="AA1494"/>
  <c r="Y1494"/>
  <c r="X1494"/>
  <c r="S1494"/>
  <c r="M1494"/>
  <c r="T1494"/>
  <c r="O1494"/>
  <c r="U1494"/>
  <c r="V1494"/>
  <c r="AD1494"/>
  <c r="R1493"/>
  <c r="AB1493"/>
  <c r="AC1493"/>
  <c r="Z1493"/>
  <c r="AA1493"/>
  <c r="Y1493"/>
  <c r="X1493"/>
  <c r="S1493"/>
  <c r="M1493"/>
  <c r="T1493"/>
  <c r="O1493"/>
  <c r="U1493"/>
  <c r="V1493"/>
  <c r="AD1493"/>
  <c r="R1492"/>
  <c r="AB1492"/>
  <c r="AC1492"/>
  <c r="Z1492"/>
  <c r="AA1492"/>
  <c r="Y1492"/>
  <c r="X1492"/>
  <c r="S1492"/>
  <c r="M1492"/>
  <c r="T1492"/>
  <c r="O1492"/>
  <c r="U1492"/>
  <c r="V1492"/>
  <c r="AD1492"/>
  <c r="R1491"/>
  <c r="AB1491"/>
  <c r="AC1491"/>
  <c r="Z1491"/>
  <c r="AA1491"/>
  <c r="Y1491"/>
  <c r="X1491"/>
  <c r="S1491"/>
  <c r="M1491"/>
  <c r="T1491"/>
  <c r="O1491"/>
  <c r="U1491"/>
  <c r="V1491"/>
  <c r="AD1491"/>
  <c r="R1490"/>
  <c r="AB1490"/>
  <c r="AC1490"/>
  <c r="Z1490"/>
  <c r="AA1490"/>
  <c r="Y1490"/>
  <c r="X1490"/>
  <c r="S1490"/>
  <c r="M1490"/>
  <c r="T1490"/>
  <c r="O1490"/>
  <c r="U1490"/>
  <c r="V1490"/>
  <c r="AD1490"/>
  <c r="R1489"/>
  <c r="AB1489"/>
  <c r="AC1489"/>
  <c r="Z1489"/>
  <c r="AA1489"/>
  <c r="Y1489"/>
  <c r="X1489"/>
  <c r="S1489"/>
  <c r="M1489"/>
  <c r="T1489"/>
  <c r="O1489"/>
  <c r="U1489"/>
  <c r="V1489"/>
  <c r="AD1489"/>
  <c r="R1488"/>
  <c r="AB1488"/>
  <c r="AC1488"/>
  <c r="Z1488"/>
  <c r="AA1488"/>
  <c r="Y1488"/>
  <c r="X1488"/>
  <c r="S1488"/>
  <c r="M1488"/>
  <c r="T1488"/>
  <c r="O1488"/>
  <c r="U1488"/>
  <c r="V1488"/>
  <c r="AD1488"/>
  <c r="R1487"/>
  <c r="AB1487"/>
  <c r="AC1487"/>
  <c r="Z1487"/>
  <c r="AA1487"/>
  <c r="Y1487"/>
  <c r="X1487"/>
  <c r="S1487"/>
  <c r="M1487"/>
  <c r="T1487"/>
  <c r="O1487"/>
  <c r="U1487"/>
  <c r="V1487"/>
  <c r="AD1487"/>
  <c r="R1486"/>
  <c r="AB1486"/>
  <c r="AC1486"/>
  <c r="Z1486"/>
  <c r="AA1486"/>
  <c r="Y1486"/>
  <c r="X1486"/>
  <c r="S1486"/>
  <c r="M1486"/>
  <c r="T1486"/>
  <c r="O1486"/>
  <c r="U1486"/>
  <c r="V1486"/>
  <c r="AD1486"/>
  <c r="R1485"/>
  <c r="AB1485"/>
  <c r="AC1485"/>
  <c r="Z1485"/>
  <c r="AA1485"/>
  <c r="Y1485"/>
  <c r="X1485"/>
  <c r="S1485"/>
  <c r="M1485"/>
  <c r="T1485"/>
  <c r="O1485"/>
  <c r="U1485"/>
  <c r="V1485"/>
  <c r="AD1485"/>
  <c r="R1484"/>
  <c r="AB1484"/>
  <c r="AC1484"/>
  <c r="Z1484"/>
  <c r="AA1484"/>
  <c r="Y1484"/>
  <c r="X1484"/>
  <c r="S1484"/>
  <c r="M1484"/>
  <c r="T1484"/>
  <c r="O1484"/>
  <c r="U1484"/>
  <c r="V1484"/>
  <c r="AD1484"/>
  <c r="R1483"/>
  <c r="AB1483"/>
  <c r="AC1483"/>
  <c r="Z1483"/>
  <c r="AA1483"/>
  <c r="Y1483"/>
  <c r="X1483"/>
  <c r="S1483"/>
  <c r="M1483"/>
  <c r="T1483"/>
  <c r="O1483"/>
  <c r="U1483"/>
  <c r="V1483"/>
  <c r="AD1483"/>
  <c r="R1482"/>
  <c r="AB1482"/>
  <c r="AC1482"/>
  <c r="Z1482"/>
  <c r="AA1482"/>
  <c r="Y1482"/>
  <c r="X1482"/>
  <c r="S1482"/>
  <c r="M1482"/>
  <c r="T1482"/>
  <c r="O1482"/>
  <c r="U1482"/>
  <c r="V1482"/>
  <c r="AD1482"/>
  <c r="R1481"/>
  <c r="AB1481"/>
  <c r="AC1481"/>
  <c r="Z1481"/>
  <c r="AA1481"/>
  <c r="Y1481"/>
  <c r="X1481"/>
  <c r="S1481"/>
  <c r="M1481"/>
  <c r="T1481"/>
  <c r="O1481"/>
  <c r="U1481"/>
  <c r="V1481"/>
  <c r="AD1481"/>
  <c r="R1480"/>
  <c r="AB1480"/>
  <c r="AC1480"/>
  <c r="Z1480"/>
  <c r="AA1480"/>
  <c r="Y1480"/>
  <c r="X1480"/>
  <c r="S1480"/>
  <c r="M1480"/>
  <c r="T1480"/>
  <c r="O1480"/>
  <c r="U1480"/>
  <c r="V1480"/>
  <c r="AD1480"/>
  <c r="R1479"/>
  <c r="AB1479"/>
  <c r="AC1479"/>
  <c r="Z1479"/>
  <c r="AA1479"/>
  <c r="Y1479"/>
  <c r="X1479"/>
  <c r="S1479"/>
  <c r="M1479"/>
  <c r="T1479"/>
  <c r="O1479"/>
  <c r="U1479"/>
  <c r="V1479"/>
  <c r="AD1479"/>
  <c r="R1478"/>
  <c r="AB1478"/>
  <c r="AC1478"/>
  <c r="Z1478"/>
  <c r="AA1478"/>
  <c r="Y1478"/>
  <c r="X1478"/>
  <c r="S1478"/>
  <c r="M1478"/>
  <c r="T1478"/>
  <c r="O1478"/>
  <c r="U1478"/>
  <c r="V1478"/>
  <c r="AD1478"/>
  <c r="R1477"/>
  <c r="AB1477"/>
  <c r="AC1477"/>
  <c r="Z1477"/>
  <c r="AA1477"/>
  <c r="Y1477"/>
  <c r="X1477"/>
  <c r="S1477"/>
  <c r="M1477"/>
  <c r="T1477"/>
  <c r="O1477"/>
  <c r="U1477"/>
  <c r="V1477"/>
  <c r="AD1477"/>
  <c r="R1476"/>
  <c r="AB1476"/>
  <c r="AC1476"/>
  <c r="Z1476"/>
  <c r="AA1476"/>
  <c r="Y1476"/>
  <c r="X1476"/>
  <c r="S1476"/>
  <c r="M1476"/>
  <c r="T1476"/>
  <c r="O1476"/>
  <c r="U1476"/>
  <c r="V1476"/>
  <c r="AD1476"/>
  <c r="R1475"/>
  <c r="AB1475"/>
  <c r="AC1475"/>
  <c r="Z1475"/>
  <c r="AA1475"/>
  <c r="Y1475"/>
  <c r="X1475"/>
  <c r="S1475"/>
  <c r="M1475"/>
  <c r="T1475"/>
  <c r="O1475"/>
  <c r="U1475"/>
  <c r="V1475"/>
  <c r="AD1475"/>
  <c r="R1474"/>
  <c r="AB1474"/>
  <c r="AC1474"/>
  <c r="Z1474"/>
  <c r="AA1474"/>
  <c r="Y1474"/>
  <c r="X1474"/>
  <c r="S1474"/>
  <c r="M1474"/>
  <c r="T1474"/>
  <c r="O1474"/>
  <c r="U1474"/>
  <c r="V1474"/>
  <c r="AD1474"/>
  <c r="R1473"/>
  <c r="AB1473"/>
  <c r="AC1473"/>
  <c r="Z1473"/>
  <c r="AA1473"/>
  <c r="Y1473"/>
  <c r="X1473"/>
  <c r="S1473"/>
  <c r="M1473"/>
  <c r="T1473"/>
  <c r="O1473"/>
  <c r="U1473"/>
  <c r="V1473"/>
  <c r="AD1473"/>
  <c r="R1472"/>
  <c r="AB1472"/>
  <c r="AC1472"/>
  <c r="Z1472"/>
  <c r="AA1472"/>
  <c r="Y1472"/>
  <c r="X1472"/>
  <c r="S1472"/>
  <c r="M1472"/>
  <c r="T1472"/>
  <c r="O1472"/>
  <c r="U1472"/>
  <c r="V1472"/>
  <c r="AD1472"/>
  <c r="R1471"/>
  <c r="AB1471"/>
  <c r="AC1471"/>
  <c r="Z1471"/>
  <c r="AA1471"/>
  <c r="Y1471"/>
  <c r="X1471"/>
  <c r="S1471"/>
  <c r="M1471"/>
  <c r="T1471"/>
  <c r="O1471"/>
  <c r="U1471"/>
  <c r="V1471"/>
  <c r="AD1471"/>
  <c r="R1470"/>
  <c r="AB1470"/>
  <c r="AC1470"/>
  <c r="Z1470"/>
  <c r="AA1470"/>
  <c r="Y1470"/>
  <c r="X1470"/>
  <c r="S1470"/>
  <c r="M1470"/>
  <c r="T1470"/>
  <c r="O1470"/>
  <c r="U1470"/>
  <c r="V1470"/>
  <c r="AD1470"/>
  <c r="R1469"/>
  <c r="AB1469"/>
  <c r="AC1469"/>
  <c r="Z1469"/>
  <c r="AA1469"/>
  <c r="Y1469"/>
  <c r="X1469"/>
  <c r="S1469"/>
  <c r="M1469"/>
  <c r="T1469"/>
  <c r="O1469"/>
  <c r="U1469"/>
  <c r="V1469"/>
  <c r="AD1469"/>
  <c r="R1468"/>
  <c r="AB1468"/>
  <c r="AC1468"/>
  <c r="Z1468"/>
  <c r="AA1468"/>
  <c r="Y1468"/>
  <c r="X1468"/>
  <c r="S1468"/>
  <c r="M1468"/>
  <c r="T1468"/>
  <c r="O1468"/>
  <c r="U1468"/>
  <c r="V1468"/>
  <c r="AD1468"/>
  <c r="R1467"/>
  <c r="AB1467"/>
  <c r="AC1467"/>
  <c r="Z1467"/>
  <c r="AA1467"/>
  <c r="Y1467"/>
  <c r="X1467"/>
  <c r="S1467"/>
  <c r="M1467"/>
  <c r="T1467"/>
  <c r="O1467"/>
  <c r="U1467"/>
  <c r="V1467"/>
  <c r="AD1467"/>
  <c r="R1466"/>
  <c r="AB1466"/>
  <c r="AC1466"/>
  <c r="Z1466"/>
  <c r="AA1466"/>
  <c r="Y1466"/>
  <c r="X1466"/>
  <c r="S1466"/>
  <c r="M1466"/>
  <c r="T1466"/>
  <c r="O1466"/>
  <c r="U1466"/>
  <c r="V1466"/>
  <c r="AD1466"/>
  <c r="R1465"/>
  <c r="AB1465"/>
  <c r="AC1465"/>
  <c r="Z1465"/>
  <c r="AA1465"/>
  <c r="Y1465"/>
  <c r="X1465"/>
  <c r="S1465"/>
  <c r="M1465"/>
  <c r="T1465"/>
  <c r="O1465"/>
  <c r="U1465"/>
  <c r="V1465"/>
  <c r="AD1465"/>
  <c r="R1464"/>
  <c r="AB1464"/>
  <c r="AC1464"/>
  <c r="Z1464"/>
  <c r="AA1464"/>
  <c r="Y1464"/>
  <c r="X1464"/>
  <c r="S1464"/>
  <c r="M1464"/>
  <c r="T1464"/>
  <c r="O1464"/>
  <c r="U1464"/>
  <c r="V1464"/>
  <c r="AD1464"/>
  <c r="R1463"/>
  <c r="AB1463"/>
  <c r="AC1463"/>
  <c r="Z1463"/>
  <c r="AA1463"/>
  <c r="Y1463"/>
  <c r="X1463"/>
  <c r="S1463"/>
  <c r="M1463"/>
  <c r="T1463"/>
  <c r="O1463"/>
  <c r="U1463"/>
  <c r="V1463"/>
  <c r="AD1463"/>
  <c r="R1462"/>
  <c r="AB1462"/>
  <c r="AC1462"/>
  <c r="Z1462"/>
  <c r="AA1462"/>
  <c r="Y1462"/>
  <c r="X1462"/>
  <c r="S1462"/>
  <c r="M1462"/>
  <c r="T1462"/>
  <c r="O1462"/>
  <c r="U1462"/>
  <c r="V1462"/>
  <c r="AD1462"/>
  <c r="R1461"/>
  <c r="AB1461"/>
  <c r="AC1461"/>
  <c r="Z1461"/>
  <c r="AA1461"/>
  <c r="Y1461"/>
  <c r="X1461"/>
  <c r="S1461"/>
  <c r="M1461"/>
  <c r="T1461"/>
  <c r="O1461"/>
  <c r="U1461"/>
  <c r="V1461"/>
  <c r="AD1461"/>
  <c r="R1460"/>
  <c r="AB1460"/>
  <c r="AC1460"/>
  <c r="Z1460"/>
  <c r="AA1460"/>
  <c r="Y1460"/>
  <c r="X1460"/>
  <c r="S1460"/>
  <c r="M1460"/>
  <c r="T1460"/>
  <c r="O1460"/>
  <c r="U1460"/>
  <c r="V1460"/>
  <c r="AD1460"/>
  <c r="R1459"/>
  <c r="AB1459"/>
  <c r="AC1459"/>
  <c r="Z1459"/>
  <c r="AA1459"/>
  <c r="Y1459"/>
  <c r="X1459"/>
  <c r="S1459"/>
  <c r="M1459"/>
  <c r="T1459"/>
  <c r="O1459"/>
  <c r="U1459"/>
  <c r="V1459"/>
  <c r="AD1459"/>
  <c r="R1458"/>
  <c r="AB1458"/>
  <c r="AC1458"/>
  <c r="Z1458"/>
  <c r="AA1458"/>
  <c r="Y1458"/>
  <c r="X1458"/>
  <c r="S1458"/>
  <c r="M1458"/>
  <c r="T1458"/>
  <c r="O1458"/>
  <c r="U1458"/>
  <c r="V1458"/>
  <c r="AD1458"/>
  <c r="R1457"/>
  <c r="AB1457"/>
  <c r="AC1457"/>
  <c r="Z1457"/>
  <c r="AA1457"/>
  <c r="Y1457"/>
  <c r="X1457"/>
  <c r="S1457"/>
  <c r="M1457"/>
  <c r="T1457"/>
  <c r="O1457"/>
  <c r="U1457"/>
  <c r="V1457"/>
  <c r="AD1457"/>
  <c r="R1456"/>
  <c r="AB1456"/>
  <c r="AC1456"/>
  <c r="Z1456"/>
  <c r="AA1456"/>
  <c r="Y1456"/>
  <c r="X1456"/>
  <c r="S1456"/>
  <c r="M1456"/>
  <c r="T1456"/>
  <c r="O1456"/>
  <c r="U1456"/>
  <c r="V1456"/>
  <c r="AD1456"/>
  <c r="R1455"/>
  <c r="AB1455"/>
  <c r="AC1455"/>
  <c r="Z1455"/>
  <c r="AA1455"/>
  <c r="Y1455"/>
  <c r="X1455"/>
  <c r="S1455"/>
  <c r="M1455"/>
  <c r="T1455"/>
  <c r="O1455"/>
  <c r="U1455"/>
  <c r="V1455"/>
  <c r="AD1455"/>
  <c r="R1454"/>
  <c r="AB1454"/>
  <c r="AC1454"/>
  <c r="Z1454"/>
  <c r="AA1454"/>
  <c r="Y1454"/>
  <c r="X1454"/>
  <c r="S1454"/>
  <c r="M1454"/>
  <c r="T1454"/>
  <c r="O1454"/>
  <c r="U1454"/>
  <c r="V1454"/>
  <c r="AD1454"/>
  <c r="R1453"/>
  <c r="AB1453"/>
  <c r="AC1453"/>
  <c r="Z1453"/>
  <c r="AA1453"/>
  <c r="Y1453"/>
  <c r="X1453"/>
  <c r="S1453"/>
  <c r="M1453"/>
  <c r="T1453"/>
  <c r="O1453"/>
  <c r="U1453"/>
  <c r="V1453"/>
  <c r="AD1453"/>
  <c r="R1452"/>
  <c r="AB1452"/>
  <c r="AC1452"/>
  <c r="Z1452"/>
  <c r="AA1452"/>
  <c r="Y1452"/>
  <c r="X1452"/>
  <c r="S1452"/>
  <c r="M1452"/>
  <c r="T1452"/>
  <c r="O1452"/>
  <c r="U1452"/>
  <c r="V1452"/>
  <c r="AD1452"/>
  <c r="R1451"/>
  <c r="AB1451"/>
  <c r="AC1451"/>
  <c r="Z1451"/>
  <c r="AA1451"/>
  <c r="Y1451"/>
  <c r="X1451"/>
  <c r="S1451"/>
  <c r="M1451"/>
  <c r="T1451"/>
  <c r="O1451"/>
  <c r="U1451"/>
  <c r="V1451"/>
  <c r="AD1451"/>
  <c r="R1450"/>
  <c r="AB1450"/>
  <c r="AC1450"/>
  <c r="Z1450"/>
  <c r="AA1450"/>
  <c r="Y1450"/>
  <c r="X1450"/>
  <c r="S1450"/>
  <c r="M1450"/>
  <c r="T1450"/>
  <c r="O1450"/>
  <c r="U1450"/>
  <c r="V1450"/>
  <c r="AD1450"/>
  <c r="R1449"/>
  <c r="AB1449"/>
  <c r="AC1449"/>
  <c r="Z1449"/>
  <c r="AA1449"/>
  <c r="Y1449"/>
  <c r="X1449"/>
  <c r="S1449"/>
  <c r="M1449"/>
  <c r="T1449"/>
  <c r="O1449"/>
  <c r="U1449"/>
  <c r="V1449"/>
  <c r="AD1449"/>
  <c r="R1448"/>
  <c r="AB1448"/>
  <c r="AC1448"/>
  <c r="Z1448"/>
  <c r="AA1448"/>
  <c r="Y1448"/>
  <c r="X1448"/>
  <c r="S1448"/>
  <c r="M1448"/>
  <c r="T1448"/>
  <c r="O1448"/>
  <c r="U1448"/>
  <c r="V1448"/>
  <c r="AD1448"/>
  <c r="R1447"/>
  <c r="AB1447"/>
  <c r="AC1447"/>
  <c r="Z1447"/>
  <c r="AA1447"/>
  <c r="Y1447"/>
  <c r="X1447"/>
  <c r="S1447"/>
  <c r="M1447"/>
  <c r="T1447"/>
  <c r="O1447"/>
  <c r="U1447"/>
  <c r="V1447"/>
  <c r="AD1447"/>
  <c r="R1446"/>
  <c r="AB1446"/>
  <c r="AC1446"/>
  <c r="Z1446"/>
  <c r="AA1446"/>
  <c r="Y1446"/>
  <c r="X1446"/>
  <c r="S1446"/>
  <c r="M1446"/>
  <c r="T1446"/>
  <c r="O1446"/>
  <c r="U1446"/>
  <c r="V1446"/>
  <c r="AD1446"/>
  <c r="R1445"/>
  <c r="AB1445"/>
  <c r="AC1445"/>
  <c r="Z1445"/>
  <c r="AA1445"/>
  <c r="Y1445"/>
  <c r="X1445"/>
  <c r="S1445"/>
  <c r="M1445"/>
  <c r="T1445"/>
  <c r="O1445"/>
  <c r="U1445"/>
  <c r="V1445"/>
  <c r="AD1445"/>
  <c r="R1444"/>
  <c r="AB1444"/>
  <c r="AC1444"/>
  <c r="Z1444"/>
  <c r="AA1444"/>
  <c r="Y1444"/>
  <c r="X1444"/>
  <c r="S1444"/>
  <c r="M1444"/>
  <c r="T1444"/>
  <c r="O1444"/>
  <c r="U1444"/>
  <c r="V1444"/>
  <c r="AD1444"/>
  <c r="R1443"/>
  <c r="AB1443"/>
  <c r="AC1443"/>
  <c r="Z1443"/>
  <c r="AA1443"/>
  <c r="Y1443"/>
  <c r="X1443"/>
  <c r="S1443"/>
  <c r="M1443"/>
  <c r="T1443"/>
  <c r="O1443"/>
  <c r="U1443"/>
  <c r="V1443"/>
  <c r="AD1443"/>
  <c r="R1442"/>
  <c r="AB1442"/>
  <c r="AC1442"/>
  <c r="Z1442"/>
  <c r="AA1442"/>
  <c r="Y1442"/>
  <c r="X1442"/>
  <c r="S1442"/>
  <c r="M1442"/>
  <c r="T1442"/>
  <c r="O1442"/>
  <c r="U1442"/>
  <c r="V1442"/>
  <c r="AD1442"/>
  <c r="R1441"/>
  <c r="AB1441"/>
  <c r="AC1441"/>
  <c r="Z1441"/>
  <c r="AA1441"/>
  <c r="Y1441"/>
  <c r="X1441"/>
  <c r="S1441"/>
  <c r="M1441"/>
  <c r="T1441"/>
  <c r="O1441"/>
  <c r="U1441"/>
  <c r="V1441"/>
  <c r="AD1441"/>
  <c r="R1440"/>
  <c r="AB1440"/>
  <c r="AC1440"/>
  <c r="Z1440"/>
  <c r="AA1440"/>
  <c r="Y1440"/>
  <c r="X1440"/>
  <c r="S1440"/>
  <c r="M1440"/>
  <c r="T1440"/>
  <c r="O1440"/>
  <c r="U1440"/>
  <c r="V1440"/>
  <c r="AD1440"/>
  <c r="R1439"/>
  <c r="AB1439"/>
  <c r="AC1439"/>
  <c r="Z1439"/>
  <c r="AA1439"/>
  <c r="Y1439"/>
  <c r="X1439"/>
  <c r="S1439"/>
  <c r="M1439"/>
  <c r="T1439"/>
  <c r="O1439"/>
  <c r="U1439"/>
  <c r="V1439"/>
  <c r="AD1439"/>
  <c r="R1438"/>
  <c r="AB1438"/>
  <c r="AC1438"/>
  <c r="Z1438"/>
  <c r="AA1438"/>
  <c r="Y1438"/>
  <c r="X1438"/>
  <c r="S1438"/>
  <c r="M1438"/>
  <c r="T1438"/>
  <c r="O1438"/>
  <c r="U1438"/>
  <c r="V1438"/>
  <c r="AD1438"/>
  <c r="R1437"/>
  <c r="AB1437"/>
  <c r="AC1437"/>
  <c r="Z1437"/>
  <c r="AA1437"/>
  <c r="Y1437"/>
  <c r="X1437"/>
  <c r="S1437"/>
  <c r="M1437"/>
  <c r="T1437"/>
  <c r="O1437"/>
  <c r="U1437"/>
  <c r="V1437"/>
  <c r="AD1437"/>
  <c r="R1436"/>
  <c r="AB1436"/>
  <c r="AC1436"/>
  <c r="Z1436"/>
  <c r="AA1436"/>
  <c r="Y1436"/>
  <c r="X1436"/>
  <c r="S1436"/>
  <c r="M1436"/>
  <c r="T1436"/>
  <c r="O1436"/>
  <c r="U1436"/>
  <c r="V1436"/>
  <c r="AD1436"/>
  <c r="R1435"/>
  <c r="AB1435"/>
  <c r="AC1435"/>
  <c r="Z1435"/>
  <c r="AA1435"/>
  <c r="Y1435"/>
  <c r="X1435"/>
  <c r="S1435"/>
  <c r="M1435"/>
  <c r="T1435"/>
  <c r="O1435"/>
  <c r="U1435"/>
  <c r="V1435"/>
  <c r="AD1435"/>
  <c r="R1434"/>
  <c r="AB1434"/>
  <c r="AC1434"/>
  <c r="Z1434"/>
  <c r="AA1434"/>
  <c r="Y1434"/>
  <c r="X1434"/>
  <c r="S1434"/>
  <c r="M1434"/>
  <c r="T1434"/>
  <c r="O1434"/>
  <c r="U1434"/>
  <c r="V1434"/>
  <c r="AD1434"/>
  <c r="R1433"/>
  <c r="AB1433"/>
  <c r="AC1433"/>
  <c r="Z1433"/>
  <c r="AA1433"/>
  <c r="Y1433"/>
  <c r="X1433"/>
  <c r="S1433"/>
  <c r="M1433"/>
  <c r="T1433"/>
  <c r="O1433"/>
  <c r="U1433"/>
  <c r="V1433"/>
  <c r="AD1433"/>
  <c r="R1432"/>
  <c r="AB1432"/>
  <c r="AC1432"/>
  <c r="Z1432"/>
  <c r="AA1432"/>
  <c r="Y1432"/>
  <c r="X1432"/>
  <c r="S1432"/>
  <c r="M1432"/>
  <c r="T1432"/>
  <c r="O1432"/>
  <c r="U1432"/>
  <c r="V1432"/>
  <c r="AD1432"/>
  <c r="R1431"/>
  <c r="AB1431"/>
  <c r="AC1431"/>
  <c r="Z1431"/>
  <c r="AA1431"/>
  <c r="Y1431"/>
  <c r="X1431"/>
  <c r="S1431"/>
  <c r="M1431"/>
  <c r="T1431"/>
  <c r="O1431"/>
  <c r="U1431"/>
  <c r="V1431"/>
  <c r="AD1431"/>
  <c r="R1430"/>
  <c r="AB1430"/>
  <c r="AC1430"/>
  <c r="Z1430"/>
  <c r="AA1430"/>
  <c r="Y1430"/>
  <c r="X1430"/>
  <c r="S1430"/>
  <c r="M1430"/>
  <c r="T1430"/>
  <c r="O1430"/>
  <c r="U1430"/>
  <c r="V1430"/>
  <c r="AD1430"/>
  <c r="R1429"/>
  <c r="AB1429"/>
  <c r="AC1429"/>
  <c r="Z1429"/>
  <c r="AA1429"/>
  <c r="Y1429"/>
  <c r="X1429"/>
  <c r="S1429"/>
  <c r="M1429"/>
  <c r="T1429"/>
  <c r="O1429"/>
  <c r="U1429"/>
  <c r="V1429"/>
  <c r="AD1429"/>
  <c r="R1428"/>
  <c r="AB1428"/>
  <c r="AC1428"/>
  <c r="Z1428"/>
  <c r="AA1428"/>
  <c r="Y1428"/>
  <c r="X1428"/>
  <c r="S1428"/>
  <c r="M1428"/>
  <c r="T1428"/>
  <c r="O1428"/>
  <c r="U1428"/>
  <c r="V1428"/>
  <c r="AD1428"/>
  <c r="R1427"/>
  <c r="AB1427"/>
  <c r="AC1427"/>
  <c r="Z1427"/>
  <c r="AA1427"/>
  <c r="Y1427"/>
  <c r="X1427"/>
  <c r="S1427"/>
  <c r="M1427"/>
  <c r="T1427"/>
  <c r="O1427"/>
  <c r="U1427"/>
  <c r="V1427"/>
  <c r="AD1427"/>
  <c r="R1426"/>
  <c r="AB1426"/>
  <c r="AC1426"/>
  <c r="Z1426"/>
  <c r="AA1426"/>
  <c r="Y1426"/>
  <c r="X1426"/>
  <c r="S1426"/>
  <c r="M1426"/>
  <c r="T1426"/>
  <c r="O1426"/>
  <c r="U1426"/>
  <c r="V1426"/>
  <c r="AD1426"/>
  <c r="R1425"/>
  <c r="AB1425"/>
  <c r="AC1425"/>
  <c r="Z1425"/>
  <c r="AA1425"/>
  <c r="Y1425"/>
  <c r="X1425"/>
  <c r="S1425"/>
  <c r="M1425"/>
  <c r="T1425"/>
  <c r="O1425"/>
  <c r="U1425"/>
  <c r="V1425"/>
  <c r="AD1425"/>
  <c r="R1424"/>
  <c r="AB1424"/>
  <c r="AC1424"/>
  <c r="Z1424"/>
  <c r="AA1424"/>
  <c r="Y1424"/>
  <c r="X1424"/>
  <c r="S1424"/>
  <c r="M1424"/>
  <c r="T1424"/>
  <c r="O1424"/>
  <c r="U1424"/>
  <c r="V1424"/>
  <c r="AD1424"/>
  <c r="R1423"/>
  <c r="AB1423"/>
  <c r="AC1423"/>
  <c r="Z1423"/>
  <c r="AA1423"/>
  <c r="Y1423"/>
  <c r="X1423"/>
  <c r="S1423"/>
  <c r="M1423"/>
  <c r="T1423"/>
  <c r="O1423"/>
  <c r="U1423"/>
  <c r="V1423"/>
  <c r="AD1423"/>
  <c r="R1422"/>
  <c r="AB1422"/>
  <c r="AC1422"/>
  <c r="Z1422"/>
  <c r="AA1422"/>
  <c r="Y1422"/>
  <c r="X1422"/>
  <c r="S1422"/>
  <c r="M1422"/>
  <c r="T1422"/>
  <c r="O1422"/>
  <c r="U1422"/>
  <c r="V1422"/>
  <c r="AD1422"/>
  <c r="R1421"/>
  <c r="AB1421"/>
  <c r="AC1421"/>
  <c r="Z1421"/>
  <c r="AA1421"/>
  <c r="Y1421"/>
  <c r="X1421"/>
  <c r="S1421"/>
  <c r="M1421"/>
  <c r="T1421"/>
  <c r="O1421"/>
  <c r="U1421"/>
  <c r="V1421"/>
  <c r="AD1421"/>
  <c r="R1420"/>
  <c r="AB1420"/>
  <c r="AC1420"/>
  <c r="Z1420"/>
  <c r="AA1420"/>
  <c r="Y1420"/>
  <c r="X1420"/>
  <c r="S1420"/>
  <c r="M1420"/>
  <c r="T1420"/>
  <c r="O1420"/>
  <c r="U1420"/>
  <c r="V1420"/>
  <c r="AD1420"/>
  <c r="R1419"/>
  <c r="AB1419"/>
  <c r="AC1419"/>
  <c r="Z1419"/>
  <c r="AA1419"/>
  <c r="Y1419"/>
  <c r="X1419"/>
  <c r="S1419"/>
  <c r="M1419"/>
  <c r="T1419"/>
  <c r="O1419"/>
  <c r="U1419"/>
  <c r="V1419"/>
  <c r="AD1419"/>
  <c r="R1418"/>
  <c r="AB1418"/>
  <c r="AC1418"/>
  <c r="Z1418"/>
  <c r="AA1418"/>
  <c r="Y1418"/>
  <c r="X1418"/>
  <c r="S1418"/>
  <c r="M1418"/>
  <c r="T1418"/>
  <c r="O1418"/>
  <c r="U1418"/>
  <c r="V1418"/>
  <c r="AD1418"/>
  <c r="R1417"/>
  <c r="AB1417"/>
  <c r="AC1417"/>
  <c r="Z1417"/>
  <c r="AA1417"/>
  <c r="Y1417"/>
  <c r="X1417"/>
  <c r="S1417"/>
  <c r="M1417"/>
  <c r="T1417"/>
  <c r="O1417"/>
  <c r="U1417"/>
  <c r="V1417"/>
  <c r="AD1417"/>
  <c r="R1416"/>
  <c r="AB1416"/>
  <c r="AC1416"/>
  <c r="Z1416"/>
  <c r="AA1416"/>
  <c r="Y1416"/>
  <c r="X1416"/>
  <c r="S1416"/>
  <c r="M1416"/>
  <c r="T1416"/>
  <c r="O1416"/>
  <c r="U1416"/>
  <c r="V1416"/>
  <c r="AD1416"/>
  <c r="R1415"/>
  <c r="AB1415"/>
  <c r="AC1415"/>
  <c r="Z1415"/>
  <c r="AA1415"/>
  <c r="Y1415"/>
  <c r="X1415"/>
  <c r="S1415"/>
  <c r="M1415"/>
  <c r="T1415"/>
  <c r="O1415"/>
  <c r="U1415"/>
  <c r="V1415"/>
  <c r="AD1415"/>
  <c r="R1414"/>
  <c r="AB1414"/>
  <c r="AC1414"/>
  <c r="Z1414"/>
  <c r="AA1414"/>
  <c r="Y1414"/>
  <c r="X1414"/>
  <c r="S1414"/>
  <c r="M1414"/>
  <c r="T1414"/>
  <c r="O1414"/>
  <c r="U1414"/>
  <c r="V1414"/>
  <c r="AD1414"/>
  <c r="R1413"/>
  <c r="AB1413"/>
  <c r="AC1413"/>
  <c r="Z1413"/>
  <c r="AA1413"/>
  <c r="Y1413"/>
  <c r="X1413"/>
  <c r="S1413"/>
  <c r="M1413"/>
  <c r="T1413"/>
  <c r="O1413"/>
  <c r="U1413"/>
  <c r="V1413"/>
  <c r="AD1413"/>
  <c r="R1412"/>
  <c r="AB1412"/>
  <c r="AC1412"/>
  <c r="Z1412"/>
  <c r="AA1412"/>
  <c r="Y1412"/>
  <c r="X1412"/>
  <c r="S1412"/>
  <c r="M1412"/>
  <c r="T1412"/>
  <c r="O1412"/>
  <c r="U1412"/>
  <c r="V1412"/>
  <c r="AD1412"/>
  <c r="R1411"/>
  <c r="AB1411"/>
  <c r="AC1411"/>
  <c r="Z1411"/>
  <c r="AA1411"/>
  <c r="Y1411"/>
  <c r="X1411"/>
  <c r="S1411"/>
  <c r="M1411"/>
  <c r="T1411"/>
  <c r="O1411"/>
  <c r="U1411"/>
  <c r="V1411"/>
  <c r="AD1411"/>
  <c r="R1410"/>
  <c r="AB1410"/>
  <c r="AC1410"/>
  <c r="Z1410"/>
  <c r="AA1410"/>
  <c r="Y1410"/>
  <c r="X1410"/>
  <c r="S1410"/>
  <c r="M1410"/>
  <c r="T1410"/>
  <c r="O1410"/>
  <c r="U1410"/>
  <c r="V1410"/>
  <c r="AD1410"/>
  <c r="R1409"/>
  <c r="AB1409"/>
  <c r="AC1409"/>
  <c r="Z1409"/>
  <c r="AA1409"/>
  <c r="Y1409"/>
  <c r="X1409"/>
  <c r="S1409"/>
  <c r="M1409"/>
  <c r="T1409"/>
  <c r="O1409"/>
  <c r="U1409"/>
  <c r="V1409"/>
  <c r="AD1409"/>
  <c r="R1408"/>
  <c r="AB1408"/>
  <c r="AC1408"/>
  <c r="Z1408"/>
  <c r="AA1408"/>
  <c r="Y1408"/>
  <c r="X1408"/>
  <c r="S1408"/>
  <c r="M1408"/>
  <c r="T1408"/>
  <c r="O1408"/>
  <c r="U1408"/>
  <c r="V1408"/>
  <c r="AD1408"/>
  <c r="R1407"/>
  <c r="AB1407"/>
  <c r="AC1407"/>
  <c r="Z1407"/>
  <c r="AA1407"/>
  <c r="Y1407"/>
  <c r="X1407"/>
  <c r="S1407"/>
  <c r="M1407"/>
  <c r="T1407"/>
  <c r="O1407"/>
  <c r="U1407"/>
  <c r="V1407"/>
  <c r="AD1407"/>
  <c r="R1406"/>
  <c r="AB1406"/>
  <c r="AC1406"/>
  <c r="Z1406"/>
  <c r="AA1406"/>
  <c r="Y1406"/>
  <c r="X1406"/>
  <c r="S1406"/>
  <c r="M1406"/>
  <c r="T1406"/>
  <c r="O1406"/>
  <c r="U1406"/>
  <c r="V1406"/>
  <c r="AD1406"/>
  <c r="R1405"/>
  <c r="AB1405"/>
  <c r="AC1405"/>
  <c r="Z1405"/>
  <c r="AA1405"/>
  <c r="Y1405"/>
  <c r="X1405"/>
  <c r="S1405"/>
  <c r="M1405"/>
  <c r="T1405"/>
  <c r="O1405"/>
  <c r="U1405"/>
  <c r="V1405"/>
  <c r="AD1405"/>
  <c r="R1404"/>
  <c r="AB1404"/>
  <c r="AC1404"/>
  <c r="Z1404"/>
  <c r="AA1404"/>
  <c r="Y1404"/>
  <c r="X1404"/>
  <c r="S1404"/>
  <c r="M1404"/>
  <c r="T1404"/>
  <c r="O1404"/>
  <c r="U1404"/>
  <c r="V1404"/>
  <c r="AD1404"/>
  <c r="R1403"/>
  <c r="AB1403"/>
  <c r="AC1403"/>
  <c r="Z1403"/>
  <c r="AA1403"/>
  <c r="Y1403"/>
  <c r="X1403"/>
  <c r="S1403"/>
  <c r="M1403"/>
  <c r="T1403"/>
  <c r="O1403"/>
  <c r="U1403"/>
  <c r="V1403"/>
  <c r="AD1403"/>
  <c r="R1402"/>
  <c r="AB1402"/>
  <c r="AC1402"/>
  <c r="Z1402"/>
  <c r="AA1402"/>
  <c r="Y1402"/>
  <c r="X1402"/>
  <c r="S1402"/>
  <c r="M1402"/>
  <c r="T1402"/>
  <c r="O1402"/>
  <c r="U1402"/>
  <c r="V1402"/>
  <c r="AD1402"/>
  <c r="R1401"/>
  <c r="AB1401"/>
  <c r="AC1401"/>
  <c r="Z1401"/>
  <c r="AA1401"/>
  <c r="Y1401"/>
  <c r="X1401"/>
  <c r="S1401"/>
  <c r="M1401"/>
  <c r="T1401"/>
  <c r="O1401"/>
  <c r="U1401"/>
  <c r="V1401"/>
  <c r="AD1401"/>
  <c r="R1400"/>
  <c r="AB1400"/>
  <c r="AC1400"/>
  <c r="Z1400"/>
  <c r="AA1400"/>
  <c r="Y1400"/>
  <c r="X1400"/>
  <c r="S1400"/>
  <c r="M1400"/>
  <c r="T1400"/>
  <c r="O1400"/>
  <c r="U1400"/>
  <c r="V1400"/>
  <c r="AD1400"/>
  <c r="R1399"/>
  <c r="AB1399"/>
  <c r="AC1399"/>
  <c r="Z1399"/>
  <c r="AA1399"/>
  <c r="Y1399"/>
  <c r="X1399"/>
  <c r="S1399"/>
  <c r="M1399"/>
  <c r="T1399"/>
  <c r="O1399"/>
  <c r="U1399"/>
  <c r="V1399"/>
  <c r="AD1399"/>
  <c r="R1398"/>
  <c r="AB1398"/>
  <c r="AC1398"/>
  <c r="Z1398"/>
  <c r="AA1398"/>
  <c r="Y1398"/>
  <c r="X1398"/>
  <c r="S1398"/>
  <c r="M1398"/>
  <c r="T1398"/>
  <c r="O1398"/>
  <c r="U1398"/>
  <c r="V1398"/>
  <c r="AD1398"/>
  <c r="R1397"/>
  <c r="AB1397"/>
  <c r="AC1397"/>
  <c r="Z1397"/>
  <c r="AA1397"/>
  <c r="Y1397"/>
  <c r="X1397"/>
  <c r="S1397"/>
  <c r="M1397"/>
  <c r="T1397"/>
  <c r="O1397"/>
  <c r="U1397"/>
  <c r="V1397"/>
  <c r="AD1397"/>
  <c r="R1396"/>
  <c r="AB1396"/>
  <c r="AC1396"/>
  <c r="Z1396"/>
  <c r="AA1396"/>
  <c r="Y1396"/>
  <c r="X1396"/>
  <c r="S1396"/>
  <c r="M1396"/>
  <c r="T1396"/>
  <c r="O1396"/>
  <c r="U1396"/>
  <c r="V1396"/>
  <c r="AD1396"/>
  <c r="R1395"/>
  <c r="AB1395"/>
  <c r="AC1395"/>
  <c r="Z1395"/>
  <c r="AA1395"/>
  <c r="Y1395"/>
  <c r="X1395"/>
  <c r="S1395"/>
  <c r="M1395"/>
  <c r="T1395"/>
  <c r="O1395"/>
  <c r="U1395"/>
  <c r="V1395"/>
  <c r="AD1395"/>
  <c r="R1394"/>
  <c r="AB1394"/>
  <c r="AC1394"/>
  <c r="Z1394"/>
  <c r="AA1394"/>
  <c r="Y1394"/>
  <c r="X1394"/>
  <c r="S1394"/>
  <c r="M1394"/>
  <c r="T1394"/>
  <c r="O1394"/>
  <c r="U1394"/>
  <c r="V1394"/>
  <c r="AD1394"/>
  <c r="R1393"/>
  <c r="AB1393"/>
  <c r="AC1393"/>
  <c r="Z1393"/>
  <c r="AA1393"/>
  <c r="Y1393"/>
  <c r="X1393"/>
  <c r="S1393"/>
  <c r="M1393"/>
  <c r="T1393"/>
  <c r="O1393"/>
  <c r="U1393"/>
  <c r="V1393"/>
  <c r="AD1393"/>
  <c r="R1392"/>
  <c r="AB1392"/>
  <c r="AC1392"/>
  <c r="Z1392"/>
  <c r="AA1392"/>
  <c r="Y1392"/>
  <c r="X1392"/>
  <c r="S1392"/>
  <c r="M1392"/>
  <c r="T1392"/>
  <c r="O1392"/>
  <c r="U1392"/>
  <c r="V1392"/>
  <c r="AD1392"/>
  <c r="R1391"/>
  <c r="AB1391"/>
  <c r="AC1391"/>
  <c r="Z1391"/>
  <c r="AA1391"/>
  <c r="Y1391"/>
  <c r="X1391"/>
  <c r="S1391"/>
  <c r="M1391"/>
  <c r="T1391"/>
  <c r="O1391"/>
  <c r="U1391"/>
  <c r="V1391"/>
  <c r="AD1391"/>
  <c r="R1390"/>
  <c r="AB1390"/>
  <c r="AC1390"/>
  <c r="Z1390"/>
  <c r="AA1390"/>
  <c r="Y1390"/>
  <c r="X1390"/>
  <c r="S1390"/>
  <c r="M1390"/>
  <c r="T1390"/>
  <c r="O1390"/>
  <c r="U1390"/>
  <c r="V1390"/>
  <c r="AD1390"/>
  <c r="R1389"/>
  <c r="AB1389"/>
  <c r="AC1389"/>
  <c r="Z1389"/>
  <c r="AA1389"/>
  <c r="Y1389"/>
  <c r="X1389"/>
  <c r="S1389"/>
  <c r="M1389"/>
  <c r="T1389"/>
  <c r="O1389"/>
  <c r="U1389"/>
  <c r="V1389"/>
  <c r="AD1389"/>
  <c r="R1388"/>
  <c r="AB1388"/>
  <c r="AC1388"/>
  <c r="Z1388"/>
  <c r="AA1388"/>
  <c r="Y1388"/>
  <c r="X1388"/>
  <c r="S1388"/>
  <c r="M1388"/>
  <c r="T1388"/>
  <c r="O1388"/>
  <c r="U1388"/>
  <c r="V1388"/>
  <c r="AD1388"/>
  <c r="R1387"/>
  <c r="AB1387"/>
  <c r="AC1387"/>
  <c r="Z1387"/>
  <c r="AA1387"/>
  <c r="Y1387"/>
  <c r="X1387"/>
  <c r="S1387"/>
  <c r="M1387"/>
  <c r="T1387"/>
  <c r="O1387"/>
  <c r="U1387"/>
  <c r="V1387"/>
  <c r="AD1387"/>
  <c r="R1386"/>
  <c r="AB1386"/>
  <c r="AC1386"/>
  <c r="Z1386"/>
  <c r="AA1386"/>
  <c r="Y1386"/>
  <c r="X1386"/>
  <c r="S1386"/>
  <c r="M1386"/>
  <c r="T1386"/>
  <c r="O1386"/>
  <c r="U1386"/>
  <c r="V1386"/>
  <c r="AD1386"/>
  <c r="R1385"/>
  <c r="AB1385"/>
  <c r="AC1385"/>
  <c r="Z1385"/>
  <c r="AA1385"/>
  <c r="Y1385"/>
  <c r="X1385"/>
  <c r="S1385"/>
  <c r="M1385"/>
  <c r="T1385"/>
  <c r="O1385"/>
  <c r="U1385"/>
  <c r="V1385"/>
  <c r="AD1385"/>
  <c r="R1384"/>
  <c r="AB1384"/>
  <c r="AC1384"/>
  <c r="Z1384"/>
  <c r="AA1384"/>
  <c r="Y1384"/>
  <c r="X1384"/>
  <c r="S1384"/>
  <c r="M1384"/>
  <c r="T1384"/>
  <c r="O1384"/>
  <c r="U1384"/>
  <c r="V1384"/>
  <c r="AD1384"/>
  <c r="R1383"/>
  <c r="AB1383"/>
  <c r="AC1383"/>
  <c r="Z1383"/>
  <c r="AA1383"/>
  <c r="Y1383"/>
  <c r="X1383"/>
  <c r="S1383"/>
  <c r="M1383"/>
  <c r="T1383"/>
  <c r="O1383"/>
  <c r="U1383"/>
  <c r="V1383"/>
  <c r="AD1383"/>
  <c r="R1382"/>
  <c r="AB1382"/>
  <c r="AC1382"/>
  <c r="Z1382"/>
  <c r="AA1382"/>
  <c r="Y1382"/>
  <c r="X1382"/>
  <c r="S1382"/>
  <c r="M1382"/>
  <c r="T1382"/>
  <c r="O1382"/>
  <c r="U1382"/>
  <c r="V1382"/>
  <c r="AD1382"/>
  <c r="R1381"/>
  <c r="AB1381"/>
  <c r="AC1381"/>
  <c r="Z1381"/>
  <c r="AA1381"/>
  <c r="Y1381"/>
  <c r="X1381"/>
  <c r="S1381"/>
  <c r="M1381"/>
  <c r="T1381"/>
  <c r="O1381"/>
  <c r="U1381"/>
  <c r="V1381"/>
  <c r="AD1381"/>
  <c r="R1380"/>
  <c r="AB1380"/>
  <c r="AC1380"/>
  <c r="Z1380"/>
  <c r="AA1380"/>
  <c r="Y1380"/>
  <c r="X1380"/>
  <c r="S1380"/>
  <c r="M1380"/>
  <c r="T1380"/>
  <c r="O1380"/>
  <c r="U1380"/>
  <c r="V1380"/>
  <c r="AD1380"/>
  <c r="R1379"/>
  <c r="AB1379"/>
  <c r="AC1379"/>
  <c r="Z1379"/>
  <c r="AA1379"/>
  <c r="Y1379"/>
  <c r="X1379"/>
  <c r="S1379"/>
  <c r="M1379"/>
  <c r="T1379"/>
  <c r="O1379"/>
  <c r="U1379"/>
  <c r="V1379"/>
  <c r="AD1379"/>
  <c r="R1378"/>
  <c r="AB1378"/>
  <c r="AC1378"/>
  <c r="Z1378"/>
  <c r="AA1378"/>
  <c r="Y1378"/>
  <c r="X1378"/>
  <c r="S1378"/>
  <c r="M1378"/>
  <c r="T1378"/>
  <c r="O1378"/>
  <c r="U1378"/>
  <c r="V1378"/>
  <c r="AD1378"/>
  <c r="R1377"/>
  <c r="AB1377"/>
  <c r="AC1377"/>
  <c r="Z1377"/>
  <c r="AA1377"/>
  <c r="Y1377"/>
  <c r="X1377"/>
  <c r="S1377"/>
  <c r="M1377"/>
  <c r="T1377"/>
  <c r="O1377"/>
  <c r="U1377"/>
  <c r="V1377"/>
  <c r="AD1377"/>
  <c r="R1376"/>
  <c r="AB1376"/>
  <c r="AC1376"/>
  <c r="Z1376"/>
  <c r="AA1376"/>
  <c r="Y1376"/>
  <c r="X1376"/>
  <c r="S1376"/>
  <c r="M1376"/>
  <c r="T1376"/>
  <c r="O1376"/>
  <c r="U1376"/>
  <c r="V1376"/>
  <c r="AD1376"/>
  <c r="R1375"/>
  <c r="AB1375"/>
  <c r="AC1375"/>
  <c r="Z1375"/>
  <c r="AA1375"/>
  <c r="Y1375"/>
  <c r="X1375"/>
  <c r="S1375"/>
  <c r="M1375"/>
  <c r="T1375"/>
  <c r="O1375"/>
  <c r="U1375"/>
  <c r="V1375"/>
  <c r="AD1375"/>
  <c r="R1374"/>
  <c r="AB1374"/>
  <c r="AC1374"/>
  <c r="Z1374"/>
  <c r="AA1374"/>
  <c r="Y1374"/>
  <c r="X1374"/>
  <c r="S1374"/>
  <c r="M1374"/>
  <c r="T1374"/>
  <c r="O1374"/>
  <c r="U1374"/>
  <c r="V1374"/>
  <c r="AD1374"/>
  <c r="R1373"/>
  <c r="AB1373"/>
  <c r="AC1373"/>
  <c r="Z1373"/>
  <c r="AA1373"/>
  <c r="Y1373"/>
  <c r="X1373"/>
  <c r="S1373"/>
  <c r="M1373"/>
  <c r="T1373"/>
  <c r="O1373"/>
  <c r="U1373"/>
  <c r="V1373"/>
  <c r="AD1373"/>
  <c r="R1372"/>
  <c r="AB1372"/>
  <c r="AC1372"/>
  <c r="Z1372"/>
  <c r="AA1372"/>
  <c r="Y1372"/>
  <c r="X1372"/>
  <c r="S1372"/>
  <c r="M1372"/>
  <c r="T1372"/>
  <c r="O1372"/>
  <c r="U1372"/>
  <c r="V1372"/>
  <c r="AD1372"/>
  <c r="R1371"/>
  <c r="AB1371"/>
  <c r="AC1371"/>
  <c r="Z1371"/>
  <c r="AA1371"/>
  <c r="Y1371"/>
  <c r="X1371"/>
  <c r="S1371"/>
  <c r="M1371"/>
  <c r="T1371"/>
  <c r="O1371"/>
  <c r="U1371"/>
  <c r="V1371"/>
  <c r="AD1371"/>
  <c r="R1370"/>
  <c r="AB1370"/>
  <c r="AC1370"/>
  <c r="Z1370"/>
  <c r="AA1370"/>
  <c r="Y1370"/>
  <c r="X1370"/>
  <c r="S1370"/>
  <c r="M1370"/>
  <c r="T1370"/>
  <c r="O1370"/>
  <c r="U1370"/>
  <c r="V1370"/>
  <c r="AD1370"/>
  <c r="R1369"/>
  <c r="AB1369"/>
  <c r="AC1369"/>
  <c r="Z1369"/>
  <c r="AA1369"/>
  <c r="Y1369"/>
  <c r="X1369"/>
  <c r="S1369"/>
  <c r="M1369"/>
  <c r="T1369"/>
  <c r="O1369"/>
  <c r="U1369"/>
  <c r="V1369"/>
  <c r="AD1369"/>
  <c r="R1368"/>
  <c r="AB1368"/>
  <c r="AC1368"/>
  <c r="Z1368"/>
  <c r="AA1368"/>
  <c r="Y1368"/>
  <c r="X1368"/>
  <c r="S1368"/>
  <c r="M1368"/>
  <c r="T1368"/>
  <c r="O1368"/>
  <c r="U1368"/>
  <c r="V1368"/>
  <c r="AD1368"/>
  <c r="R1367"/>
  <c r="AB1367"/>
  <c r="AC1367"/>
  <c r="Z1367"/>
  <c r="AA1367"/>
  <c r="Y1367"/>
  <c r="X1367"/>
  <c r="S1367"/>
  <c r="M1367"/>
  <c r="T1367"/>
  <c r="O1367"/>
  <c r="U1367"/>
  <c r="V1367"/>
  <c r="AD1367"/>
  <c r="R1366"/>
  <c r="AB1366"/>
  <c r="AC1366"/>
  <c r="Z1366"/>
  <c r="AA1366"/>
  <c r="Y1366"/>
  <c r="X1366"/>
  <c r="S1366"/>
  <c r="M1366"/>
  <c r="T1366"/>
  <c r="O1366"/>
  <c r="U1366"/>
  <c r="V1366"/>
  <c r="AD1366"/>
  <c r="R1365"/>
  <c r="AB1365"/>
  <c r="AC1365"/>
  <c r="Z1365"/>
  <c r="AA1365"/>
  <c r="Y1365"/>
  <c r="X1365"/>
  <c r="S1365"/>
  <c r="M1365"/>
  <c r="T1365"/>
  <c r="O1365"/>
  <c r="U1365"/>
  <c r="V1365"/>
  <c r="AD1365"/>
  <c r="R1364"/>
  <c r="AB1364"/>
  <c r="AC1364"/>
  <c r="Z1364"/>
  <c r="AA1364"/>
  <c r="Y1364"/>
  <c r="X1364"/>
  <c r="S1364"/>
  <c r="M1364"/>
  <c r="T1364"/>
  <c r="O1364"/>
  <c r="U1364"/>
  <c r="V1364"/>
  <c r="AD1364"/>
  <c r="R1363"/>
  <c r="AB1363"/>
  <c r="AC1363"/>
  <c r="Z1363"/>
  <c r="AA1363"/>
  <c r="Y1363"/>
  <c r="X1363"/>
  <c r="S1363"/>
  <c r="M1363"/>
  <c r="T1363"/>
  <c r="O1363"/>
  <c r="U1363"/>
  <c r="V1363"/>
  <c r="AD1363"/>
  <c r="R1362"/>
  <c r="AB1362"/>
  <c r="AC1362"/>
  <c r="Z1362"/>
  <c r="AA1362"/>
  <c r="Y1362"/>
  <c r="X1362"/>
  <c r="S1362"/>
  <c r="M1362"/>
  <c r="T1362"/>
  <c r="O1362"/>
  <c r="U1362"/>
  <c r="V1362"/>
  <c r="AD1362"/>
  <c r="R1361"/>
  <c r="AB1361"/>
  <c r="AC1361"/>
  <c r="Z1361"/>
  <c r="AA1361"/>
  <c r="Y1361"/>
  <c r="X1361"/>
  <c r="S1361"/>
  <c r="M1361"/>
  <c r="T1361"/>
  <c r="O1361"/>
  <c r="U1361"/>
  <c r="V1361"/>
  <c r="AD1361"/>
  <c r="R1360"/>
  <c r="AB1360"/>
  <c r="AC1360"/>
  <c r="Z1360"/>
  <c r="AA1360"/>
  <c r="Y1360"/>
  <c r="X1360"/>
  <c r="S1360"/>
  <c r="M1360"/>
  <c r="T1360"/>
  <c r="O1360"/>
  <c r="U1360"/>
  <c r="V1360"/>
  <c r="AD1360"/>
  <c r="R1359"/>
  <c r="AB1359"/>
  <c r="AC1359"/>
  <c r="Z1359"/>
  <c r="AA1359"/>
  <c r="Y1359"/>
  <c r="X1359"/>
  <c r="S1359"/>
  <c r="M1359"/>
  <c r="T1359"/>
  <c r="O1359"/>
  <c r="U1359"/>
  <c r="V1359"/>
  <c r="AD1359"/>
  <c r="R1358"/>
  <c r="AB1358"/>
  <c r="AC1358"/>
  <c r="Z1358"/>
  <c r="AA1358"/>
  <c r="Y1358"/>
  <c r="X1358"/>
  <c r="S1358"/>
  <c r="M1358"/>
  <c r="T1358"/>
  <c r="O1358"/>
  <c r="U1358"/>
  <c r="V1358"/>
  <c r="AD1358"/>
  <c r="R1357"/>
  <c r="AB1357"/>
  <c r="AC1357"/>
  <c r="Z1357"/>
  <c r="AA1357"/>
  <c r="Y1357"/>
  <c r="X1357"/>
  <c r="S1357"/>
  <c r="M1357"/>
  <c r="T1357"/>
  <c r="O1357"/>
  <c r="U1357"/>
  <c r="V1357"/>
  <c r="AD1357"/>
  <c r="R1356"/>
  <c r="AB1356"/>
  <c r="AC1356"/>
  <c r="Z1356"/>
  <c r="AA1356"/>
  <c r="Y1356"/>
  <c r="X1356"/>
  <c r="S1356"/>
  <c r="M1356"/>
  <c r="T1356"/>
  <c r="O1356"/>
  <c r="U1356"/>
  <c r="V1356"/>
  <c r="AD1356"/>
  <c r="R1355"/>
  <c r="AB1355"/>
  <c r="AC1355"/>
  <c r="Z1355"/>
  <c r="AA1355"/>
  <c r="Y1355"/>
  <c r="X1355"/>
  <c r="S1355"/>
  <c r="M1355"/>
  <c r="T1355"/>
  <c r="O1355"/>
  <c r="U1355"/>
  <c r="V1355"/>
  <c r="AD1355"/>
  <c r="R1354"/>
  <c r="AB1354"/>
  <c r="AC1354"/>
  <c r="Z1354"/>
  <c r="AA1354"/>
  <c r="Y1354"/>
  <c r="X1354"/>
  <c r="S1354"/>
  <c r="M1354"/>
  <c r="T1354"/>
  <c r="O1354"/>
  <c r="U1354"/>
  <c r="V1354"/>
  <c r="AD1354"/>
  <c r="R1353"/>
  <c r="AB1353"/>
  <c r="AC1353"/>
  <c r="Z1353"/>
  <c r="AA1353"/>
  <c r="Y1353"/>
  <c r="X1353"/>
  <c r="S1353"/>
  <c r="M1353"/>
  <c r="T1353"/>
  <c r="O1353"/>
  <c r="U1353"/>
  <c r="V1353"/>
  <c r="AD1353"/>
  <c r="R1352"/>
  <c r="AB1352"/>
  <c r="AC1352"/>
  <c r="Z1352"/>
  <c r="AA1352"/>
  <c r="Y1352"/>
  <c r="X1352"/>
  <c r="S1352"/>
  <c r="M1352"/>
  <c r="T1352"/>
  <c r="O1352"/>
  <c r="U1352"/>
  <c r="V1352"/>
  <c r="AD1352"/>
  <c r="R1351"/>
  <c r="AB1351"/>
  <c r="AC1351"/>
  <c r="Z1351"/>
  <c r="AA1351"/>
  <c r="Y1351"/>
  <c r="X1351"/>
  <c r="S1351"/>
  <c r="M1351"/>
  <c r="T1351"/>
  <c r="O1351"/>
  <c r="U1351"/>
  <c r="V1351"/>
  <c r="AD1351"/>
  <c r="R1350"/>
  <c r="AB1350"/>
  <c r="AC1350"/>
  <c r="Z1350"/>
  <c r="AA1350"/>
  <c r="Y1350"/>
  <c r="X1350"/>
  <c r="S1350"/>
  <c r="M1350"/>
  <c r="T1350"/>
  <c r="O1350"/>
  <c r="U1350"/>
  <c r="V1350"/>
  <c r="AD1350"/>
  <c r="R1349"/>
  <c r="AB1349"/>
  <c r="AC1349"/>
  <c r="Z1349"/>
  <c r="AA1349"/>
  <c r="Y1349"/>
  <c r="X1349"/>
  <c r="S1349"/>
  <c r="M1349"/>
  <c r="T1349"/>
  <c r="O1349"/>
  <c r="U1349"/>
  <c r="V1349"/>
  <c r="AD1349"/>
  <c r="R1348"/>
  <c r="AB1348"/>
  <c r="AC1348"/>
  <c r="Z1348"/>
  <c r="AA1348"/>
  <c r="Y1348"/>
  <c r="X1348"/>
  <c r="S1348"/>
  <c r="M1348"/>
  <c r="T1348"/>
  <c r="O1348"/>
  <c r="U1348"/>
  <c r="V1348"/>
  <c r="AD1348"/>
  <c r="R1347"/>
  <c r="AB1347"/>
  <c r="AC1347"/>
  <c r="Z1347"/>
  <c r="AA1347"/>
  <c r="Y1347"/>
  <c r="X1347"/>
  <c r="S1347"/>
  <c r="M1347"/>
  <c r="T1347"/>
  <c r="O1347"/>
  <c r="U1347"/>
  <c r="V1347"/>
  <c r="AD1347"/>
  <c r="R1346"/>
  <c r="AB1346"/>
  <c r="AC1346"/>
  <c r="Z1346"/>
  <c r="AA1346"/>
  <c r="Y1346"/>
  <c r="X1346"/>
  <c r="S1346"/>
  <c r="M1346"/>
  <c r="T1346"/>
  <c r="O1346"/>
  <c r="U1346"/>
  <c r="V1346"/>
  <c r="AD1346"/>
  <c r="R1345"/>
  <c r="AB1345"/>
  <c r="AC1345"/>
  <c r="Z1345"/>
  <c r="AA1345"/>
  <c r="Y1345"/>
  <c r="X1345"/>
  <c r="S1345"/>
  <c r="M1345"/>
  <c r="T1345"/>
  <c r="O1345"/>
  <c r="U1345"/>
  <c r="V1345"/>
  <c r="AD1345"/>
  <c r="R1344"/>
  <c r="AB1344"/>
  <c r="AC1344"/>
  <c r="Z1344"/>
  <c r="AA1344"/>
  <c r="Y1344"/>
  <c r="X1344"/>
  <c r="S1344"/>
  <c r="M1344"/>
  <c r="T1344"/>
  <c r="O1344"/>
  <c r="U1344"/>
  <c r="V1344"/>
  <c r="AD1344"/>
  <c r="R1343"/>
  <c r="AB1343"/>
  <c r="AC1343"/>
  <c r="Z1343"/>
  <c r="AA1343"/>
  <c r="Y1343"/>
  <c r="X1343"/>
  <c r="S1343"/>
  <c r="M1343"/>
  <c r="T1343"/>
  <c r="O1343"/>
  <c r="U1343"/>
  <c r="V1343"/>
  <c r="AD1343"/>
  <c r="R1342"/>
  <c r="AB1342"/>
  <c r="AC1342"/>
  <c r="Z1342"/>
  <c r="AA1342"/>
  <c r="Y1342"/>
  <c r="X1342"/>
  <c r="S1342"/>
  <c r="M1342"/>
  <c r="T1342"/>
  <c r="O1342"/>
  <c r="U1342"/>
  <c r="V1342"/>
  <c r="AD1342"/>
  <c r="R1341"/>
  <c r="AB1341"/>
  <c r="AC1341"/>
  <c r="Z1341"/>
  <c r="AA1341"/>
  <c r="Y1341"/>
  <c r="X1341"/>
  <c r="S1341"/>
  <c r="M1341"/>
  <c r="T1341"/>
  <c r="O1341"/>
  <c r="U1341"/>
  <c r="V1341"/>
  <c r="AD1341"/>
  <c r="R1340"/>
  <c r="AB1340"/>
  <c r="AC1340"/>
  <c r="Z1340"/>
  <c r="AA1340"/>
  <c r="Y1340"/>
  <c r="X1340"/>
  <c r="S1340"/>
  <c r="M1340"/>
  <c r="T1340"/>
  <c r="O1340"/>
  <c r="U1340"/>
  <c r="V1340"/>
  <c r="AD1340"/>
  <c r="R1339"/>
  <c r="AB1339"/>
  <c r="AC1339"/>
  <c r="Z1339"/>
  <c r="AA1339"/>
  <c r="Y1339"/>
  <c r="X1339"/>
  <c r="S1339"/>
  <c r="M1339"/>
  <c r="T1339"/>
  <c r="O1339"/>
  <c r="U1339"/>
  <c r="V1339"/>
  <c r="AD1339"/>
  <c r="R1338"/>
  <c r="AB1338"/>
  <c r="AC1338"/>
  <c r="Z1338"/>
  <c r="AA1338"/>
  <c r="Y1338"/>
  <c r="X1338"/>
  <c r="S1338"/>
  <c r="M1338"/>
  <c r="T1338"/>
  <c r="O1338"/>
  <c r="U1338"/>
  <c r="V1338"/>
  <c r="AD1338"/>
  <c r="R1337"/>
  <c r="AB1337"/>
  <c r="AC1337"/>
  <c r="Z1337"/>
  <c r="AA1337"/>
  <c r="Y1337"/>
  <c r="X1337"/>
  <c r="S1337"/>
  <c r="M1337"/>
  <c r="T1337"/>
  <c r="O1337"/>
  <c r="U1337"/>
  <c r="V1337"/>
  <c r="AD1337"/>
  <c r="R1336"/>
  <c r="AB1336"/>
  <c r="AC1336"/>
  <c r="Z1336"/>
  <c r="AA1336"/>
  <c r="Y1336"/>
  <c r="X1336"/>
  <c r="S1336"/>
  <c r="M1336"/>
  <c r="T1336"/>
  <c r="O1336"/>
  <c r="U1336"/>
  <c r="V1336"/>
  <c r="AD1336"/>
  <c r="R1335"/>
  <c r="AB1335"/>
  <c r="AC1335"/>
  <c r="Z1335"/>
  <c r="AA1335"/>
  <c r="Y1335"/>
  <c r="X1335"/>
  <c r="S1335"/>
  <c r="M1335"/>
  <c r="T1335"/>
  <c r="O1335"/>
  <c r="U1335"/>
  <c r="V1335"/>
  <c r="AD1335"/>
  <c r="R1334"/>
  <c r="AB1334"/>
  <c r="AC1334"/>
  <c r="Z1334"/>
  <c r="AA1334"/>
  <c r="Y1334"/>
  <c r="X1334"/>
  <c r="S1334"/>
  <c r="M1334"/>
  <c r="T1334"/>
  <c r="O1334"/>
  <c r="U1334"/>
  <c r="V1334"/>
  <c r="AD1334"/>
  <c r="R1333"/>
  <c r="AB1333"/>
  <c r="AC1333"/>
  <c r="Z1333"/>
  <c r="AA1333"/>
  <c r="Y1333"/>
  <c r="X1333"/>
  <c r="S1333"/>
  <c r="M1333"/>
  <c r="T1333"/>
  <c r="O1333"/>
  <c r="U1333"/>
  <c r="V1333"/>
  <c r="AD1333"/>
  <c r="R1332"/>
  <c r="AB1332"/>
  <c r="AC1332"/>
  <c r="Z1332"/>
  <c r="AA1332"/>
  <c r="Y1332"/>
  <c r="X1332"/>
  <c r="S1332"/>
  <c r="M1332"/>
  <c r="T1332"/>
  <c r="O1332"/>
  <c r="U1332"/>
  <c r="V1332"/>
  <c r="AD1332"/>
  <c r="R1331"/>
  <c r="AB1331"/>
  <c r="AC1331"/>
  <c r="Z1331"/>
  <c r="AA1331"/>
  <c r="Y1331"/>
  <c r="X1331"/>
  <c r="S1331"/>
  <c r="M1331"/>
  <c r="T1331"/>
  <c r="O1331"/>
  <c r="U1331"/>
  <c r="V1331"/>
  <c r="AD1331"/>
  <c r="R1330"/>
  <c r="AB1330"/>
  <c r="AC1330"/>
  <c r="Z1330"/>
  <c r="AA1330"/>
  <c r="Y1330"/>
  <c r="X1330"/>
  <c r="S1330"/>
  <c r="M1330"/>
  <c r="T1330"/>
  <c r="O1330"/>
  <c r="U1330"/>
  <c r="V1330"/>
  <c r="AD1330"/>
  <c r="R1329"/>
  <c r="AB1329"/>
  <c r="AC1329"/>
  <c r="Z1329"/>
  <c r="AA1329"/>
  <c r="Y1329"/>
  <c r="X1329"/>
  <c r="S1329"/>
  <c r="M1329"/>
  <c r="T1329"/>
  <c r="O1329"/>
  <c r="U1329"/>
  <c r="V1329"/>
  <c r="AD1329"/>
  <c r="R1328"/>
  <c r="AB1328"/>
  <c r="AC1328"/>
  <c r="Z1328"/>
  <c r="AA1328"/>
  <c r="Y1328"/>
  <c r="X1328"/>
  <c r="S1328"/>
  <c r="M1328"/>
  <c r="T1328"/>
  <c r="O1328"/>
  <c r="U1328"/>
  <c r="V1328"/>
  <c r="AD1328"/>
  <c r="R1327"/>
  <c r="AB1327"/>
  <c r="AC1327"/>
  <c r="Z1327"/>
  <c r="AA1327"/>
  <c r="Y1327"/>
  <c r="X1327"/>
  <c r="S1327"/>
  <c r="M1327"/>
  <c r="T1327"/>
  <c r="O1327"/>
  <c r="U1327"/>
  <c r="V1327"/>
  <c r="AD1327"/>
  <c r="R1326"/>
  <c r="AB1326"/>
  <c r="AC1326"/>
  <c r="Z1326"/>
  <c r="AA1326"/>
  <c r="Y1326"/>
  <c r="X1326"/>
  <c r="S1326"/>
  <c r="M1326"/>
  <c r="T1326"/>
  <c r="O1326"/>
  <c r="U1326"/>
  <c r="V1326"/>
  <c r="AD1326"/>
  <c r="R1325"/>
  <c r="AB1325"/>
  <c r="AC1325"/>
  <c r="Z1325"/>
  <c r="AA1325"/>
  <c r="Y1325"/>
  <c r="X1325"/>
  <c r="S1325"/>
  <c r="M1325"/>
  <c r="T1325"/>
  <c r="O1325"/>
  <c r="U1325"/>
  <c r="V1325"/>
  <c r="AD1325"/>
  <c r="R1324"/>
  <c r="AB1324"/>
  <c r="AC1324"/>
  <c r="Z1324"/>
  <c r="AA1324"/>
  <c r="Y1324"/>
  <c r="X1324"/>
  <c r="S1324"/>
  <c r="M1324"/>
  <c r="T1324"/>
  <c r="O1324"/>
  <c r="U1324"/>
  <c r="V1324"/>
  <c r="AD1324"/>
  <c r="R1323"/>
  <c r="AB1323"/>
  <c r="AC1323"/>
  <c r="Z1323"/>
  <c r="AA1323"/>
  <c r="Y1323"/>
  <c r="X1323"/>
  <c r="S1323"/>
  <c r="M1323"/>
  <c r="T1323"/>
  <c r="O1323"/>
  <c r="U1323"/>
  <c r="V1323"/>
  <c r="AD1323"/>
  <c r="R1322"/>
  <c r="AB1322"/>
  <c r="AC1322"/>
  <c r="Z1322"/>
  <c r="AA1322"/>
  <c r="Y1322"/>
  <c r="X1322"/>
  <c r="S1322"/>
  <c r="M1322"/>
  <c r="T1322"/>
  <c r="O1322"/>
  <c r="U1322"/>
  <c r="V1322"/>
  <c r="AD1322"/>
  <c r="R1321"/>
  <c r="AB1321"/>
  <c r="AC1321"/>
  <c r="Z1321"/>
  <c r="AA1321"/>
  <c r="Y1321"/>
  <c r="X1321"/>
  <c r="S1321"/>
  <c r="M1321"/>
  <c r="T1321"/>
  <c r="O1321"/>
  <c r="U1321"/>
  <c r="V1321"/>
  <c r="AD1321"/>
  <c r="R1320"/>
  <c r="AB1320"/>
  <c r="AC1320"/>
  <c r="Z1320"/>
  <c r="AA1320"/>
  <c r="Y1320"/>
  <c r="X1320"/>
  <c r="S1320"/>
  <c r="M1320"/>
  <c r="T1320"/>
  <c r="O1320"/>
  <c r="U1320"/>
  <c r="V1320"/>
  <c r="AD1320"/>
  <c r="R1319"/>
  <c r="AB1319"/>
  <c r="AC1319"/>
  <c r="Z1319"/>
  <c r="AA1319"/>
  <c r="Y1319"/>
  <c r="X1319"/>
  <c r="S1319"/>
  <c r="M1319"/>
  <c r="T1319"/>
  <c r="O1319"/>
  <c r="U1319"/>
  <c r="V1319"/>
  <c r="AD1319"/>
  <c r="R1318"/>
  <c r="AB1318"/>
  <c r="AC1318"/>
  <c r="Z1318"/>
  <c r="AA1318"/>
  <c r="Y1318"/>
  <c r="X1318"/>
  <c r="S1318"/>
  <c r="M1318"/>
  <c r="T1318"/>
  <c r="O1318"/>
  <c r="U1318"/>
  <c r="V1318"/>
  <c r="AD1318"/>
  <c r="R1317"/>
  <c r="AB1317"/>
  <c r="AC1317"/>
  <c r="Z1317"/>
  <c r="AA1317"/>
  <c r="Y1317"/>
  <c r="X1317"/>
  <c r="S1317"/>
  <c r="M1317"/>
  <c r="T1317"/>
  <c r="O1317"/>
  <c r="U1317"/>
  <c r="V1317"/>
  <c r="AD1317"/>
  <c r="R1316"/>
  <c r="AB1316"/>
  <c r="AC1316"/>
  <c r="Z1316"/>
  <c r="AA1316"/>
  <c r="Y1316"/>
  <c r="X1316"/>
  <c r="S1316"/>
  <c r="M1316"/>
  <c r="T1316"/>
  <c r="O1316"/>
  <c r="U1316"/>
  <c r="V1316"/>
  <c r="AD1316"/>
  <c r="R1315"/>
  <c r="AB1315"/>
  <c r="AC1315"/>
  <c r="Z1315"/>
  <c r="AA1315"/>
  <c r="Y1315"/>
  <c r="X1315"/>
  <c r="S1315"/>
  <c r="M1315"/>
  <c r="T1315"/>
  <c r="O1315"/>
  <c r="U1315"/>
  <c r="V1315"/>
  <c r="AD1315"/>
  <c r="R1314"/>
  <c r="AB1314"/>
  <c r="AC1314"/>
  <c r="Z1314"/>
  <c r="AA1314"/>
  <c r="Y1314"/>
  <c r="X1314"/>
  <c r="S1314"/>
  <c r="M1314"/>
  <c r="T1314"/>
  <c r="O1314"/>
  <c r="U1314"/>
  <c r="V1314"/>
  <c r="AD1314"/>
  <c r="R1313"/>
  <c r="AB1313"/>
  <c r="AC1313"/>
  <c r="Z1313"/>
  <c r="AA1313"/>
  <c r="Y1313"/>
  <c r="X1313"/>
  <c r="S1313"/>
  <c r="M1313"/>
  <c r="T1313"/>
  <c r="O1313"/>
  <c r="U1313"/>
  <c r="V1313"/>
  <c r="AD1313"/>
  <c r="R1312"/>
  <c r="AB1312"/>
  <c r="AC1312"/>
  <c r="Z1312"/>
  <c r="AA1312"/>
  <c r="Y1312"/>
  <c r="X1312"/>
  <c r="S1312"/>
  <c r="M1312"/>
  <c r="T1312"/>
  <c r="O1312"/>
  <c r="U1312"/>
  <c r="V1312"/>
  <c r="AD1312"/>
  <c r="R1311"/>
  <c r="AB1311"/>
  <c r="AC1311"/>
  <c r="Z1311"/>
  <c r="AA1311"/>
  <c r="Y1311"/>
  <c r="X1311"/>
  <c r="S1311"/>
  <c r="M1311"/>
  <c r="T1311"/>
  <c r="O1311"/>
  <c r="U1311"/>
  <c r="V1311"/>
  <c r="AD1311"/>
  <c r="R1310"/>
  <c r="AB1310"/>
  <c r="AC1310"/>
  <c r="Z1310"/>
  <c r="AA1310"/>
  <c r="Y1310"/>
  <c r="X1310"/>
  <c r="S1310"/>
  <c r="M1310"/>
  <c r="T1310"/>
  <c r="O1310"/>
  <c r="U1310"/>
  <c r="V1310"/>
  <c r="AD1310"/>
  <c r="R1309"/>
  <c r="AB1309"/>
  <c r="AC1309"/>
  <c r="Z1309"/>
  <c r="AA1309"/>
  <c r="Y1309"/>
  <c r="X1309"/>
  <c r="S1309"/>
  <c r="M1309"/>
  <c r="T1309"/>
  <c r="O1309"/>
  <c r="U1309"/>
  <c r="V1309"/>
  <c r="AD1309"/>
  <c r="R1308"/>
  <c r="AB1308"/>
  <c r="AC1308"/>
  <c r="Z1308"/>
  <c r="AA1308"/>
  <c r="Y1308"/>
  <c r="X1308"/>
  <c r="S1308"/>
  <c r="M1308"/>
  <c r="T1308"/>
  <c r="O1308"/>
  <c r="U1308"/>
  <c r="V1308"/>
  <c r="AD1308"/>
  <c r="R1307"/>
  <c r="AB1307"/>
  <c r="AC1307"/>
  <c r="Z1307"/>
  <c r="AA1307"/>
  <c r="Y1307"/>
  <c r="X1307"/>
  <c r="S1307"/>
  <c r="M1307"/>
  <c r="T1307"/>
  <c r="O1307"/>
  <c r="U1307"/>
  <c r="V1307"/>
  <c r="AD1307"/>
  <c r="R1306"/>
  <c r="AB1306"/>
  <c r="AC1306"/>
  <c r="Z1306"/>
  <c r="AA1306"/>
  <c r="Y1306"/>
  <c r="X1306"/>
  <c r="S1306"/>
  <c r="M1306"/>
  <c r="T1306"/>
  <c r="O1306"/>
  <c r="U1306"/>
  <c r="V1306"/>
  <c r="AD1306"/>
  <c r="R1305"/>
  <c r="AB1305"/>
  <c r="AC1305"/>
  <c r="Z1305"/>
  <c r="AA1305"/>
  <c r="Y1305"/>
  <c r="X1305"/>
  <c r="S1305"/>
  <c r="M1305"/>
  <c r="T1305"/>
  <c r="O1305"/>
  <c r="U1305"/>
  <c r="V1305"/>
  <c r="AD1305"/>
  <c r="R1304"/>
  <c r="AB1304"/>
  <c r="AC1304"/>
  <c r="Z1304"/>
  <c r="AA1304"/>
  <c r="Y1304"/>
  <c r="X1304"/>
  <c r="S1304"/>
  <c r="M1304"/>
  <c r="T1304"/>
  <c r="O1304"/>
  <c r="U1304"/>
  <c r="V1304"/>
  <c r="AD1304"/>
  <c r="R1303"/>
  <c r="AB1303"/>
  <c r="AC1303"/>
  <c r="Z1303"/>
  <c r="AA1303"/>
  <c r="Y1303"/>
  <c r="X1303"/>
  <c r="S1303"/>
  <c r="M1303"/>
  <c r="T1303"/>
  <c r="O1303"/>
  <c r="U1303"/>
  <c r="V1303"/>
  <c r="AD1303"/>
  <c r="R1302"/>
  <c r="AB1302"/>
  <c r="AC1302"/>
  <c r="Z1302"/>
  <c r="AA1302"/>
  <c r="Y1302"/>
  <c r="X1302"/>
  <c r="S1302"/>
  <c r="M1302"/>
  <c r="T1302"/>
  <c r="O1302"/>
  <c r="U1302"/>
  <c r="V1302"/>
  <c r="AD1302"/>
  <c r="R1301"/>
  <c r="AB1301"/>
  <c r="AC1301"/>
  <c r="Z1301"/>
  <c r="AA1301"/>
  <c r="Y1301"/>
  <c r="X1301"/>
  <c r="S1301"/>
  <c r="M1301"/>
  <c r="T1301"/>
  <c r="O1301"/>
  <c r="U1301"/>
  <c r="V1301"/>
  <c r="AD1301"/>
  <c r="R1300"/>
  <c r="AB1300"/>
  <c r="AC1300"/>
  <c r="Z1300"/>
  <c r="AA1300"/>
  <c r="Y1300"/>
  <c r="X1300"/>
  <c r="S1300"/>
  <c r="M1300"/>
  <c r="T1300"/>
  <c r="O1300"/>
  <c r="U1300"/>
  <c r="V1300"/>
  <c r="AD1300"/>
  <c r="R1299"/>
  <c r="AB1299"/>
  <c r="AC1299"/>
  <c r="Z1299"/>
  <c r="AA1299"/>
  <c r="Y1299"/>
  <c r="X1299"/>
  <c r="S1299"/>
  <c r="M1299"/>
  <c r="T1299"/>
  <c r="O1299"/>
  <c r="U1299"/>
  <c r="V1299"/>
  <c r="AD1299"/>
  <c r="R1298"/>
  <c r="AB1298"/>
  <c r="AC1298"/>
  <c r="Z1298"/>
  <c r="AA1298"/>
  <c r="Y1298"/>
  <c r="X1298"/>
  <c r="S1298"/>
  <c r="M1298"/>
  <c r="T1298"/>
  <c r="O1298"/>
  <c r="U1298"/>
  <c r="V1298"/>
  <c r="AD1298"/>
  <c r="R1297"/>
  <c r="AB1297"/>
  <c r="AC1297"/>
  <c r="Z1297"/>
  <c r="AA1297"/>
  <c r="Y1297"/>
  <c r="X1297"/>
  <c r="S1297"/>
  <c r="M1297"/>
  <c r="T1297"/>
  <c r="O1297"/>
  <c r="U1297"/>
  <c r="V1297"/>
  <c r="AD1297"/>
  <c r="R1296"/>
  <c r="AB1296"/>
  <c r="AC1296"/>
  <c r="Z1296"/>
  <c r="AA1296"/>
  <c r="Y1296"/>
  <c r="X1296"/>
  <c r="S1296"/>
  <c r="M1296"/>
  <c r="T1296"/>
  <c r="O1296"/>
  <c r="U1296"/>
  <c r="V1296"/>
  <c r="AD1296"/>
  <c r="R1295"/>
  <c r="AB1295"/>
  <c r="AC1295"/>
  <c r="Z1295"/>
  <c r="AA1295"/>
  <c r="Y1295"/>
  <c r="X1295"/>
  <c r="S1295"/>
  <c r="M1295"/>
  <c r="T1295"/>
  <c r="O1295"/>
  <c r="U1295"/>
  <c r="V1295"/>
  <c r="AD1295"/>
  <c r="R1294"/>
  <c r="AB1294"/>
  <c r="AC1294"/>
  <c r="Z1294"/>
  <c r="AA1294"/>
  <c r="Y1294"/>
  <c r="X1294"/>
  <c r="S1294"/>
  <c r="M1294"/>
  <c r="T1294"/>
  <c r="O1294"/>
  <c r="U1294"/>
  <c r="V1294"/>
  <c r="AD1294"/>
  <c r="R1293"/>
  <c r="AB1293"/>
  <c r="AC1293"/>
  <c r="Z1293"/>
  <c r="AA1293"/>
  <c r="Y1293"/>
  <c r="X1293"/>
  <c r="S1293"/>
  <c r="M1293"/>
  <c r="T1293"/>
  <c r="O1293"/>
  <c r="U1293"/>
  <c r="V1293"/>
  <c r="AD1293"/>
  <c r="R1292"/>
  <c r="AB1292"/>
  <c r="AC1292"/>
  <c r="Z1292"/>
  <c r="AA1292"/>
  <c r="Y1292"/>
  <c r="X1292"/>
  <c r="S1292"/>
  <c r="M1292"/>
  <c r="T1292"/>
  <c r="O1292"/>
  <c r="U1292"/>
  <c r="V1292"/>
  <c r="AD1292"/>
  <c r="R1291"/>
  <c r="AB1291"/>
  <c r="AC1291"/>
  <c r="Z1291"/>
  <c r="AA1291"/>
  <c r="Y1291"/>
  <c r="X1291"/>
  <c r="S1291"/>
  <c r="M1291"/>
  <c r="T1291"/>
  <c r="O1291"/>
  <c r="U1291"/>
  <c r="V1291"/>
  <c r="AD1291"/>
  <c r="R1290"/>
  <c r="AB1290"/>
  <c r="AC1290"/>
  <c r="Z1290"/>
  <c r="AA1290"/>
  <c r="Y1290"/>
  <c r="X1290"/>
  <c r="S1290"/>
  <c r="M1290"/>
  <c r="T1290"/>
  <c r="O1290"/>
  <c r="U1290"/>
  <c r="V1290"/>
  <c r="AD1290"/>
  <c r="R1289"/>
  <c r="AB1289"/>
  <c r="AC1289"/>
  <c r="Z1289"/>
  <c r="AA1289"/>
  <c r="Y1289"/>
  <c r="X1289"/>
  <c r="S1289"/>
  <c r="M1289"/>
  <c r="T1289"/>
  <c r="O1289"/>
  <c r="U1289"/>
  <c r="V1289"/>
  <c r="AD1289"/>
  <c r="R1288"/>
  <c r="AB1288"/>
  <c r="AC1288"/>
  <c r="Z1288"/>
  <c r="AA1288"/>
  <c r="Y1288"/>
  <c r="X1288"/>
  <c r="S1288"/>
  <c r="M1288"/>
  <c r="T1288"/>
  <c r="O1288"/>
  <c r="U1288"/>
  <c r="V1288"/>
  <c r="AD1288"/>
  <c r="R1287"/>
  <c r="AB1287"/>
  <c r="AC1287"/>
  <c r="Z1287"/>
  <c r="AA1287"/>
  <c r="Y1287"/>
  <c r="X1287"/>
  <c r="S1287"/>
  <c r="M1287"/>
  <c r="T1287"/>
  <c r="O1287"/>
  <c r="U1287"/>
  <c r="V1287"/>
  <c r="AD1287"/>
  <c r="R1286"/>
  <c r="AB1286"/>
  <c r="AC1286"/>
  <c r="Z1286"/>
  <c r="AA1286"/>
  <c r="Y1286"/>
  <c r="X1286"/>
  <c r="S1286"/>
  <c r="M1286"/>
  <c r="T1286"/>
  <c r="O1286"/>
  <c r="U1286"/>
  <c r="V1286"/>
  <c r="AD1286"/>
  <c r="R1285"/>
  <c r="AB1285"/>
  <c r="AC1285"/>
  <c r="Z1285"/>
  <c r="AA1285"/>
  <c r="Y1285"/>
  <c r="X1285"/>
  <c r="S1285"/>
  <c r="M1285"/>
  <c r="T1285"/>
  <c r="O1285"/>
  <c r="U1285"/>
  <c r="V1285"/>
  <c r="AD1285"/>
  <c r="R1284"/>
  <c r="AB1284"/>
  <c r="AC1284"/>
  <c r="Z1284"/>
  <c r="AA1284"/>
  <c r="Y1284"/>
  <c r="X1284"/>
  <c r="S1284"/>
  <c r="M1284"/>
  <c r="T1284"/>
  <c r="O1284"/>
  <c r="U1284"/>
  <c r="V1284"/>
  <c r="AD1284"/>
  <c r="R1283"/>
  <c r="AB1283"/>
  <c r="AC1283"/>
  <c r="Z1283"/>
  <c r="AA1283"/>
  <c r="Y1283"/>
  <c r="X1283"/>
  <c r="S1283"/>
  <c r="M1283"/>
  <c r="T1283"/>
  <c r="O1283"/>
  <c r="U1283"/>
  <c r="V1283"/>
  <c r="AD1283"/>
  <c r="R1282"/>
  <c r="AB1282"/>
  <c r="AC1282"/>
  <c r="Z1282"/>
  <c r="AA1282"/>
  <c r="Y1282"/>
  <c r="X1282"/>
  <c r="S1282"/>
  <c r="M1282"/>
  <c r="T1282"/>
  <c r="O1282"/>
  <c r="U1282"/>
  <c r="V1282"/>
  <c r="AD1282"/>
  <c r="R1281"/>
  <c r="AB1281"/>
  <c r="AC1281"/>
  <c r="Z1281"/>
  <c r="AA1281"/>
  <c r="Y1281"/>
  <c r="X1281"/>
  <c r="S1281"/>
  <c r="M1281"/>
  <c r="T1281"/>
  <c r="O1281"/>
  <c r="U1281"/>
  <c r="V1281"/>
  <c r="AD1281"/>
  <c r="R1280"/>
  <c r="AB1280"/>
  <c r="AC1280"/>
  <c r="Z1280"/>
  <c r="AA1280"/>
  <c r="Y1280"/>
  <c r="X1280"/>
  <c r="S1280"/>
  <c r="M1280"/>
  <c r="T1280"/>
  <c r="O1280"/>
  <c r="U1280"/>
  <c r="V1280"/>
  <c r="AD1280"/>
  <c r="R1279"/>
  <c r="AB1279"/>
  <c r="AC1279"/>
  <c r="Z1279"/>
  <c r="AA1279"/>
  <c r="Y1279"/>
  <c r="X1279"/>
  <c r="S1279"/>
  <c r="M1279"/>
  <c r="T1279"/>
  <c r="O1279"/>
  <c r="U1279"/>
  <c r="V1279"/>
  <c r="AD1279"/>
  <c r="R1278"/>
  <c r="AB1278"/>
  <c r="AC1278"/>
  <c r="Z1278"/>
  <c r="AA1278"/>
  <c r="Y1278"/>
  <c r="X1278"/>
  <c r="S1278"/>
  <c r="M1278"/>
  <c r="T1278"/>
  <c r="O1278"/>
  <c r="U1278"/>
  <c r="V1278"/>
  <c r="AD1278"/>
  <c r="R1277"/>
  <c r="AB1277"/>
  <c r="AC1277"/>
  <c r="Z1277"/>
  <c r="AA1277"/>
  <c r="Y1277"/>
  <c r="X1277"/>
  <c r="S1277"/>
  <c r="M1277"/>
  <c r="T1277"/>
  <c r="O1277"/>
  <c r="U1277"/>
  <c r="V1277"/>
  <c r="AD1277"/>
  <c r="R1276"/>
  <c r="AB1276"/>
  <c r="AC1276"/>
  <c r="Z1276"/>
  <c r="AA1276"/>
  <c r="Y1276"/>
  <c r="X1276"/>
  <c r="S1276"/>
  <c r="M1276"/>
  <c r="T1276"/>
  <c r="O1276"/>
  <c r="U1276"/>
  <c r="V1276"/>
  <c r="AD1276"/>
  <c r="R1275"/>
  <c r="AB1275"/>
  <c r="AC1275"/>
  <c r="Z1275"/>
  <c r="AA1275"/>
  <c r="Y1275"/>
  <c r="X1275"/>
  <c r="S1275"/>
  <c r="M1275"/>
  <c r="T1275"/>
  <c r="O1275"/>
  <c r="U1275"/>
  <c r="V1275"/>
  <c r="AD1275"/>
  <c r="R1274"/>
  <c r="AB1274"/>
  <c r="AC1274"/>
  <c r="Z1274"/>
  <c r="AA1274"/>
  <c r="Y1274"/>
  <c r="X1274"/>
  <c r="S1274"/>
  <c r="M1274"/>
  <c r="T1274"/>
  <c r="O1274"/>
  <c r="U1274"/>
  <c r="V1274"/>
  <c r="AD1274"/>
  <c r="R1273"/>
  <c r="AB1273"/>
  <c r="AC1273"/>
  <c r="Z1273"/>
  <c r="AA1273"/>
  <c r="Y1273"/>
  <c r="X1273"/>
  <c r="S1273"/>
  <c r="M1273"/>
  <c r="T1273"/>
  <c r="O1273"/>
  <c r="U1273"/>
  <c r="V1273"/>
  <c r="AD1273"/>
  <c r="R1272"/>
  <c r="AB1272"/>
  <c r="AC1272"/>
  <c r="Z1272"/>
  <c r="AA1272"/>
  <c r="Y1272"/>
  <c r="X1272"/>
  <c r="S1272"/>
  <c r="M1272"/>
  <c r="T1272"/>
  <c r="O1272"/>
  <c r="U1272"/>
  <c r="V1272"/>
  <c r="AD1272"/>
  <c r="R1271"/>
  <c r="AB1271"/>
  <c r="AC1271"/>
  <c r="Z1271"/>
  <c r="AA1271"/>
  <c r="Y1271"/>
  <c r="X1271"/>
  <c r="S1271"/>
  <c r="M1271"/>
  <c r="T1271"/>
  <c r="O1271"/>
  <c r="U1271"/>
  <c r="V1271"/>
  <c r="AD1271"/>
  <c r="R1270"/>
  <c r="AB1270"/>
  <c r="AC1270"/>
  <c r="Z1270"/>
  <c r="AA1270"/>
  <c r="Y1270"/>
  <c r="X1270"/>
  <c r="S1270"/>
  <c r="M1270"/>
  <c r="T1270"/>
  <c r="O1270"/>
  <c r="U1270"/>
  <c r="V1270"/>
  <c r="AD1270"/>
  <c r="R1269"/>
  <c r="AB1269"/>
  <c r="AC1269"/>
  <c r="Z1269"/>
  <c r="AA1269"/>
  <c r="Y1269"/>
  <c r="X1269"/>
  <c r="S1269"/>
  <c r="M1269"/>
  <c r="T1269"/>
  <c r="O1269"/>
  <c r="U1269"/>
  <c r="V1269"/>
  <c r="AD1269"/>
  <c r="R1268"/>
  <c r="AB1268"/>
  <c r="AC1268"/>
  <c r="Z1268"/>
  <c r="AA1268"/>
  <c r="Y1268"/>
  <c r="X1268"/>
  <c r="S1268"/>
  <c r="M1268"/>
  <c r="T1268"/>
  <c r="O1268"/>
  <c r="U1268"/>
  <c r="V1268"/>
  <c r="AD1268"/>
  <c r="R1267"/>
  <c r="AB1267"/>
  <c r="AC1267"/>
  <c r="Z1267"/>
  <c r="AA1267"/>
  <c r="Y1267"/>
  <c r="X1267"/>
  <c r="S1267"/>
  <c r="M1267"/>
  <c r="T1267"/>
  <c r="O1267"/>
  <c r="U1267"/>
  <c r="V1267"/>
  <c r="AD1267"/>
  <c r="R1266"/>
  <c r="AB1266"/>
  <c r="AC1266"/>
  <c r="Z1266"/>
  <c r="AA1266"/>
  <c r="Y1266"/>
  <c r="X1266"/>
  <c r="S1266"/>
  <c r="M1266"/>
  <c r="T1266"/>
  <c r="O1266"/>
  <c r="U1266"/>
  <c r="V1266"/>
  <c r="AD1266"/>
  <c r="R1265"/>
  <c r="AB1265"/>
  <c r="AC1265"/>
  <c r="Z1265"/>
  <c r="AA1265"/>
  <c r="Y1265"/>
  <c r="X1265"/>
  <c r="S1265"/>
  <c r="M1265"/>
  <c r="T1265"/>
  <c r="O1265"/>
  <c r="U1265"/>
  <c r="V1265"/>
  <c r="AD1265"/>
  <c r="R1264"/>
  <c r="AB1264"/>
  <c r="AC1264"/>
  <c r="Z1264"/>
  <c r="AA1264"/>
  <c r="Y1264"/>
  <c r="X1264"/>
  <c r="S1264"/>
  <c r="M1264"/>
  <c r="T1264"/>
  <c r="O1264"/>
  <c r="U1264"/>
  <c r="V1264"/>
  <c r="AD1264"/>
  <c r="R1263"/>
  <c r="AB1263"/>
  <c r="AC1263"/>
  <c r="Z1263"/>
  <c r="AA1263"/>
  <c r="Y1263"/>
  <c r="X1263"/>
  <c r="S1263"/>
  <c r="M1263"/>
  <c r="T1263"/>
  <c r="O1263"/>
  <c r="U1263"/>
  <c r="V1263"/>
  <c r="AD1263"/>
  <c r="R1262"/>
  <c r="AB1262"/>
  <c r="AC1262"/>
  <c r="Z1262"/>
  <c r="AA1262"/>
  <c r="Y1262"/>
  <c r="X1262"/>
  <c r="S1262"/>
  <c r="M1262"/>
  <c r="T1262"/>
  <c r="O1262"/>
  <c r="U1262"/>
  <c r="V1262"/>
  <c r="AD1262"/>
  <c r="R1261"/>
  <c r="AB1261"/>
  <c r="AC1261"/>
  <c r="Z1261"/>
  <c r="AA1261"/>
  <c r="Y1261"/>
  <c r="X1261"/>
  <c r="S1261"/>
  <c r="M1261"/>
  <c r="T1261"/>
  <c r="O1261"/>
  <c r="U1261"/>
  <c r="V1261"/>
  <c r="AD1261"/>
  <c r="R1260"/>
  <c r="AB1260"/>
  <c r="AC1260"/>
  <c r="Z1260"/>
  <c r="AA1260"/>
  <c r="Y1260"/>
  <c r="X1260"/>
  <c r="S1260"/>
  <c r="M1260"/>
  <c r="T1260"/>
  <c r="O1260"/>
  <c r="U1260"/>
  <c r="V1260"/>
  <c r="AD1260"/>
  <c r="R1259"/>
  <c r="AB1259"/>
  <c r="AC1259"/>
  <c r="Z1259"/>
  <c r="AA1259"/>
  <c r="Y1259"/>
  <c r="X1259"/>
  <c r="S1259"/>
  <c r="M1259"/>
  <c r="T1259"/>
  <c r="O1259"/>
  <c r="U1259"/>
  <c r="V1259"/>
  <c r="AD1259"/>
  <c r="R1258"/>
  <c r="AB1258"/>
  <c r="AC1258"/>
  <c r="Z1258"/>
  <c r="AA1258"/>
  <c r="Y1258"/>
  <c r="X1258"/>
  <c r="S1258"/>
  <c r="M1258"/>
  <c r="T1258"/>
  <c r="O1258"/>
  <c r="U1258"/>
  <c r="V1258"/>
  <c r="AD1258"/>
  <c r="R1257"/>
  <c r="AB1257"/>
  <c r="AC1257"/>
  <c r="Z1257"/>
  <c r="AA1257"/>
  <c r="Y1257"/>
  <c r="X1257"/>
  <c r="S1257"/>
  <c r="M1257"/>
  <c r="T1257"/>
  <c r="O1257"/>
  <c r="U1257"/>
  <c r="V1257"/>
  <c r="AD1257"/>
  <c r="R1256"/>
  <c r="AB1256"/>
  <c r="AC1256"/>
  <c r="Z1256"/>
  <c r="AA1256"/>
  <c r="Y1256"/>
  <c r="X1256"/>
  <c r="S1256"/>
  <c r="M1256"/>
  <c r="T1256"/>
  <c r="O1256"/>
  <c r="U1256"/>
  <c r="V1256"/>
  <c r="AD1256"/>
  <c r="R1255"/>
  <c r="AB1255"/>
  <c r="AC1255"/>
  <c r="Z1255"/>
  <c r="AA1255"/>
  <c r="Y1255"/>
  <c r="X1255"/>
  <c r="S1255"/>
  <c r="M1255"/>
  <c r="T1255"/>
  <c r="O1255"/>
  <c r="U1255"/>
  <c r="V1255"/>
  <c r="AD1255"/>
  <c r="R1254"/>
  <c r="AB1254"/>
  <c r="AC1254"/>
  <c r="Z1254"/>
  <c r="AA1254"/>
  <c r="Y1254"/>
  <c r="X1254"/>
  <c r="S1254"/>
  <c r="M1254"/>
  <c r="T1254"/>
  <c r="O1254"/>
  <c r="U1254"/>
  <c r="V1254"/>
  <c r="AD1254"/>
  <c r="R1253"/>
  <c r="AB1253"/>
  <c r="AC1253"/>
  <c r="Z1253"/>
  <c r="AA1253"/>
  <c r="Y1253"/>
  <c r="X1253"/>
  <c r="S1253"/>
  <c r="M1253"/>
  <c r="T1253"/>
  <c r="O1253"/>
  <c r="U1253"/>
  <c r="V1253"/>
  <c r="AD1253"/>
  <c r="R1252"/>
  <c r="AB1252"/>
  <c r="AC1252"/>
  <c r="Z1252"/>
  <c r="AA1252"/>
  <c r="Y1252"/>
  <c r="X1252"/>
  <c r="S1252"/>
  <c r="M1252"/>
  <c r="T1252"/>
  <c r="O1252"/>
  <c r="U1252"/>
  <c r="V1252"/>
  <c r="AD1252"/>
  <c r="R1251"/>
  <c r="AB1251"/>
  <c r="AC1251"/>
  <c r="Z1251"/>
  <c r="AA1251"/>
  <c r="Y1251"/>
  <c r="X1251"/>
  <c r="S1251"/>
  <c r="M1251"/>
  <c r="T1251"/>
  <c r="O1251"/>
  <c r="U1251"/>
  <c r="V1251"/>
  <c r="AD1251"/>
  <c r="R1250"/>
  <c r="AB1250"/>
  <c r="AC1250"/>
  <c r="Z1250"/>
  <c r="AA1250"/>
  <c r="Y1250"/>
  <c r="X1250"/>
  <c r="S1250"/>
  <c r="M1250"/>
  <c r="T1250"/>
  <c r="O1250"/>
  <c r="U1250"/>
  <c r="V1250"/>
  <c r="AD1250"/>
  <c r="R1249"/>
  <c r="AB1249"/>
  <c r="AC1249"/>
  <c r="Z1249"/>
  <c r="AA1249"/>
  <c r="Y1249"/>
  <c r="X1249"/>
  <c r="S1249"/>
  <c r="M1249"/>
  <c r="T1249"/>
  <c r="O1249"/>
  <c r="U1249"/>
  <c r="V1249"/>
  <c r="AD1249"/>
  <c r="R1248"/>
  <c r="AB1248"/>
  <c r="AC1248"/>
  <c r="Z1248"/>
  <c r="AA1248"/>
  <c r="Y1248"/>
  <c r="X1248"/>
  <c r="S1248"/>
  <c r="M1248"/>
  <c r="T1248"/>
  <c r="O1248"/>
  <c r="U1248"/>
  <c r="V1248"/>
  <c r="AD1248"/>
  <c r="R1247"/>
  <c r="AB1247"/>
  <c r="AC1247"/>
  <c r="Z1247"/>
  <c r="AA1247"/>
  <c r="Y1247"/>
  <c r="X1247"/>
  <c r="S1247"/>
  <c r="M1247"/>
  <c r="T1247"/>
  <c r="O1247"/>
  <c r="U1247"/>
  <c r="V1247"/>
  <c r="AD1247"/>
  <c r="R1246"/>
  <c r="AB1246"/>
  <c r="AC1246"/>
  <c r="Z1246"/>
  <c r="AA1246"/>
  <c r="Y1246"/>
  <c r="X1246"/>
  <c r="S1246"/>
  <c r="M1246"/>
  <c r="T1246"/>
  <c r="O1246"/>
  <c r="U1246"/>
  <c r="V1246"/>
  <c r="AD1246"/>
  <c r="R1245"/>
  <c r="AB1245"/>
  <c r="AC1245"/>
  <c r="Z1245"/>
  <c r="AA1245"/>
  <c r="Y1245"/>
  <c r="X1245"/>
  <c r="S1245"/>
  <c r="M1245"/>
  <c r="T1245"/>
  <c r="O1245"/>
  <c r="U1245"/>
  <c r="V1245"/>
  <c r="AD1245"/>
  <c r="R1244"/>
  <c r="AB1244"/>
  <c r="AC1244"/>
  <c r="Z1244"/>
  <c r="AA1244"/>
  <c r="Y1244"/>
  <c r="X1244"/>
  <c r="S1244"/>
  <c r="M1244"/>
  <c r="T1244"/>
  <c r="O1244"/>
  <c r="U1244"/>
  <c r="V1244"/>
  <c r="AD1244"/>
  <c r="R1243"/>
  <c r="AB1243"/>
  <c r="AC1243"/>
  <c r="Z1243"/>
  <c r="AA1243"/>
  <c r="Y1243"/>
  <c r="X1243"/>
  <c r="S1243"/>
  <c r="M1243"/>
  <c r="T1243"/>
  <c r="O1243"/>
  <c r="U1243"/>
  <c r="V1243"/>
  <c r="AD1243"/>
  <c r="R1242"/>
  <c r="AB1242"/>
  <c r="AC1242"/>
  <c r="Z1242"/>
  <c r="AA1242"/>
  <c r="Y1242"/>
  <c r="X1242"/>
  <c r="S1242"/>
  <c r="M1242"/>
  <c r="T1242"/>
  <c r="O1242"/>
  <c r="U1242"/>
  <c r="V1242"/>
  <c r="AD1242"/>
  <c r="R1241"/>
  <c r="AB1241"/>
  <c r="AC1241"/>
  <c r="Z1241"/>
  <c r="AA1241"/>
  <c r="Y1241"/>
  <c r="X1241"/>
  <c r="S1241"/>
  <c r="M1241"/>
  <c r="T1241"/>
  <c r="O1241"/>
  <c r="U1241"/>
  <c r="V1241"/>
  <c r="AD1241"/>
  <c r="R1240"/>
  <c r="AB1240"/>
  <c r="AC1240"/>
  <c r="Z1240"/>
  <c r="AA1240"/>
  <c r="Y1240"/>
  <c r="X1240"/>
  <c r="S1240"/>
  <c r="M1240"/>
  <c r="T1240"/>
  <c r="O1240"/>
  <c r="U1240"/>
  <c r="V1240"/>
  <c r="AD1240"/>
  <c r="R1239"/>
  <c r="AB1239"/>
  <c r="AC1239"/>
  <c r="Z1239"/>
  <c r="AA1239"/>
  <c r="Y1239"/>
  <c r="X1239"/>
  <c r="S1239"/>
  <c r="M1239"/>
  <c r="T1239"/>
  <c r="O1239"/>
  <c r="U1239"/>
  <c r="V1239"/>
  <c r="AD1239"/>
  <c r="R1238"/>
  <c r="AB1238"/>
  <c r="AC1238"/>
  <c r="Z1238"/>
  <c r="AA1238"/>
  <c r="Y1238"/>
  <c r="X1238"/>
  <c r="S1238"/>
  <c r="M1238"/>
  <c r="T1238"/>
  <c r="O1238"/>
  <c r="U1238"/>
  <c r="V1238"/>
  <c r="AD1238"/>
  <c r="R1237"/>
  <c r="AB1237"/>
  <c r="AC1237"/>
  <c r="Z1237"/>
  <c r="AA1237"/>
  <c r="Y1237"/>
  <c r="X1237"/>
  <c r="S1237"/>
  <c r="M1237"/>
  <c r="T1237"/>
  <c r="O1237"/>
  <c r="U1237"/>
  <c r="V1237"/>
  <c r="AD1237"/>
  <c r="R1236"/>
  <c r="AB1236"/>
  <c r="AC1236"/>
  <c r="Z1236"/>
  <c r="AA1236"/>
  <c r="Y1236"/>
  <c r="X1236"/>
  <c r="S1236"/>
  <c r="M1236"/>
  <c r="T1236"/>
  <c r="O1236"/>
  <c r="U1236"/>
  <c r="V1236"/>
  <c r="AD1236"/>
  <c r="R1235"/>
  <c r="AB1235"/>
  <c r="AC1235"/>
  <c r="Z1235"/>
  <c r="AA1235"/>
  <c r="Y1235"/>
  <c r="X1235"/>
  <c r="S1235"/>
  <c r="M1235"/>
  <c r="T1235"/>
  <c r="O1235"/>
  <c r="U1235"/>
  <c r="V1235"/>
  <c r="AD1235"/>
  <c r="R1234"/>
  <c r="AB1234"/>
  <c r="AC1234"/>
  <c r="Z1234"/>
  <c r="AA1234"/>
  <c r="Y1234"/>
  <c r="X1234"/>
  <c r="S1234"/>
  <c r="M1234"/>
  <c r="T1234"/>
  <c r="O1234"/>
  <c r="U1234"/>
  <c r="V1234"/>
  <c r="AD1234"/>
  <c r="R1233"/>
  <c r="AB1233"/>
  <c r="AC1233"/>
  <c r="Z1233"/>
  <c r="AA1233"/>
  <c r="Y1233"/>
  <c r="X1233"/>
  <c r="S1233"/>
  <c r="M1233"/>
  <c r="T1233"/>
  <c r="O1233"/>
  <c r="U1233"/>
  <c r="V1233"/>
  <c r="AD1233"/>
  <c r="R1232"/>
  <c r="AB1232"/>
  <c r="AC1232"/>
  <c r="Z1232"/>
  <c r="AA1232"/>
  <c r="Y1232"/>
  <c r="X1232"/>
  <c r="S1232"/>
  <c r="M1232"/>
  <c r="T1232"/>
  <c r="O1232"/>
  <c r="U1232"/>
  <c r="V1232"/>
  <c r="AD1232"/>
  <c r="R1231"/>
  <c r="AB1231"/>
  <c r="AC1231"/>
  <c r="Z1231"/>
  <c r="AA1231"/>
  <c r="Y1231"/>
  <c r="X1231"/>
  <c r="S1231"/>
  <c r="M1231"/>
  <c r="T1231"/>
  <c r="O1231"/>
  <c r="U1231"/>
  <c r="V1231"/>
  <c r="AD1231"/>
  <c r="R1230"/>
  <c r="AB1230"/>
  <c r="AC1230"/>
  <c r="Z1230"/>
  <c r="AA1230"/>
  <c r="Y1230"/>
  <c r="X1230"/>
  <c r="S1230"/>
  <c r="M1230"/>
  <c r="T1230"/>
  <c r="O1230"/>
  <c r="U1230"/>
  <c r="V1230"/>
  <c r="AD1230"/>
  <c r="R1229"/>
  <c r="AB1229"/>
  <c r="AC1229"/>
  <c r="Z1229"/>
  <c r="AA1229"/>
  <c r="Y1229"/>
  <c r="X1229"/>
  <c r="S1229"/>
  <c r="M1229"/>
  <c r="T1229"/>
  <c r="O1229"/>
  <c r="U1229"/>
  <c r="V1229"/>
  <c r="AD1229"/>
  <c r="R1228"/>
  <c r="AB1228"/>
  <c r="AC1228"/>
  <c r="Z1228"/>
  <c r="AA1228"/>
  <c r="Y1228"/>
  <c r="X1228"/>
  <c r="S1228"/>
  <c r="M1228"/>
  <c r="T1228"/>
  <c r="O1228"/>
  <c r="U1228"/>
  <c r="V1228"/>
  <c r="AD1228"/>
  <c r="R1227"/>
  <c r="AB1227"/>
  <c r="AC1227"/>
  <c r="Z1227"/>
  <c r="AA1227"/>
  <c r="Y1227"/>
  <c r="X1227"/>
  <c r="S1227"/>
  <c r="M1227"/>
  <c r="T1227"/>
  <c r="O1227"/>
  <c r="U1227"/>
  <c r="V1227"/>
  <c r="AD1227"/>
  <c r="R1226"/>
  <c r="AB1226"/>
  <c r="AC1226"/>
  <c r="Z1226"/>
  <c r="AA1226"/>
  <c r="Y1226"/>
  <c r="X1226"/>
  <c r="S1226"/>
  <c r="M1226"/>
  <c r="T1226"/>
  <c r="O1226"/>
  <c r="U1226"/>
  <c r="V1226"/>
  <c r="AD1226"/>
  <c r="R1225"/>
  <c r="AB1225"/>
  <c r="AC1225"/>
  <c r="Z1225"/>
  <c r="AA1225"/>
  <c r="Y1225"/>
  <c r="X1225"/>
  <c r="S1225"/>
  <c r="M1225"/>
  <c r="T1225"/>
  <c r="O1225"/>
  <c r="U1225"/>
  <c r="V1225"/>
  <c r="AD1225"/>
  <c r="R1224"/>
  <c r="AB1224"/>
  <c r="AC1224"/>
  <c r="Z1224"/>
  <c r="AA1224"/>
  <c r="Y1224"/>
  <c r="X1224"/>
  <c r="S1224"/>
  <c r="M1224"/>
  <c r="T1224"/>
  <c r="O1224"/>
  <c r="U1224"/>
  <c r="V1224"/>
  <c r="AD1224"/>
  <c r="R1223"/>
  <c r="AB1223"/>
  <c r="AC1223"/>
  <c r="Z1223"/>
  <c r="AA1223"/>
  <c r="Y1223"/>
  <c r="X1223"/>
  <c r="S1223"/>
  <c r="M1223"/>
  <c r="T1223"/>
  <c r="O1223"/>
  <c r="U1223"/>
  <c r="V1223"/>
  <c r="AD1223"/>
  <c r="R1222"/>
  <c r="AB1222"/>
  <c r="AC1222"/>
  <c r="Z1222"/>
  <c r="AA1222"/>
  <c r="Y1222"/>
  <c r="X1222"/>
  <c r="S1222"/>
  <c r="M1222"/>
  <c r="T1222"/>
  <c r="O1222"/>
  <c r="U1222"/>
  <c r="V1222"/>
  <c r="AD1222"/>
  <c r="R1221"/>
  <c r="AB1221"/>
  <c r="AC1221"/>
  <c r="Z1221"/>
  <c r="AA1221"/>
  <c r="Y1221"/>
  <c r="X1221"/>
  <c r="S1221"/>
  <c r="M1221"/>
  <c r="T1221"/>
  <c r="O1221"/>
  <c r="U1221"/>
  <c r="V1221"/>
  <c r="AD1221"/>
  <c r="R1220"/>
  <c r="AB1220"/>
  <c r="AC1220"/>
  <c r="Z1220"/>
  <c r="AA1220"/>
  <c r="Y1220"/>
  <c r="X1220"/>
  <c r="S1220"/>
  <c r="M1220"/>
  <c r="T1220"/>
  <c r="O1220"/>
  <c r="U1220"/>
  <c r="V1220"/>
  <c r="AD1220"/>
  <c r="R1219"/>
  <c r="AB1219"/>
  <c r="AC1219"/>
  <c r="Z1219"/>
  <c r="AA1219"/>
  <c r="Y1219"/>
  <c r="X1219"/>
  <c r="S1219"/>
  <c r="M1219"/>
  <c r="T1219"/>
  <c r="O1219"/>
  <c r="U1219"/>
  <c r="V1219"/>
  <c r="AD1219"/>
  <c r="R1218"/>
  <c r="AB1218"/>
  <c r="AC1218"/>
  <c r="Z1218"/>
  <c r="AA1218"/>
  <c r="Y1218"/>
  <c r="X1218"/>
  <c r="S1218"/>
  <c r="M1218"/>
  <c r="T1218"/>
  <c r="O1218"/>
  <c r="U1218"/>
  <c r="V1218"/>
  <c r="AD1218"/>
  <c r="R1217"/>
  <c r="AB1217"/>
  <c r="AC1217"/>
  <c r="Z1217"/>
  <c r="AA1217"/>
  <c r="Y1217"/>
  <c r="X1217"/>
  <c r="S1217"/>
  <c r="M1217"/>
  <c r="T1217"/>
  <c r="O1217"/>
  <c r="U1217"/>
  <c r="V1217"/>
  <c r="AD1217"/>
  <c r="R1216"/>
  <c r="AB1216"/>
  <c r="AC1216"/>
  <c r="Z1216"/>
  <c r="AA1216"/>
  <c r="Y1216"/>
  <c r="X1216"/>
  <c r="S1216"/>
  <c r="M1216"/>
  <c r="T1216"/>
  <c r="O1216"/>
  <c r="U1216"/>
  <c r="V1216"/>
  <c r="AD1216"/>
  <c r="R1215"/>
  <c r="AB1215"/>
  <c r="AC1215"/>
  <c r="Z1215"/>
  <c r="AA1215"/>
  <c r="Y1215"/>
  <c r="X1215"/>
  <c r="S1215"/>
  <c r="M1215"/>
  <c r="T1215"/>
  <c r="O1215"/>
  <c r="U1215"/>
  <c r="V1215"/>
  <c r="AD1215"/>
  <c r="R1214"/>
  <c r="AB1214"/>
  <c r="AC1214"/>
  <c r="Z1214"/>
  <c r="AA1214"/>
  <c r="Y1214"/>
  <c r="X1214"/>
  <c r="S1214"/>
  <c r="M1214"/>
  <c r="T1214"/>
  <c r="O1214"/>
  <c r="U1214"/>
  <c r="V1214"/>
  <c r="AD1214"/>
  <c r="R1213"/>
  <c r="AB1213"/>
  <c r="AC1213"/>
  <c r="Z1213"/>
  <c r="AA1213"/>
  <c r="Y1213"/>
  <c r="X1213"/>
  <c r="S1213"/>
  <c r="M1213"/>
  <c r="T1213"/>
  <c r="O1213"/>
  <c r="U1213"/>
  <c r="V1213"/>
  <c r="AD1213"/>
  <c r="R1212"/>
  <c r="AB1212"/>
  <c r="AC1212"/>
  <c r="Z1212"/>
  <c r="AA1212"/>
  <c r="Y1212"/>
  <c r="X1212"/>
  <c r="S1212"/>
  <c r="M1212"/>
  <c r="T1212"/>
  <c r="O1212"/>
  <c r="U1212"/>
  <c r="V1212"/>
  <c r="AD1212"/>
  <c r="R1211"/>
  <c r="AB1211"/>
  <c r="AC1211"/>
  <c r="Z1211"/>
  <c r="AA1211"/>
  <c r="Y1211"/>
  <c r="X1211"/>
  <c r="S1211"/>
  <c r="M1211"/>
  <c r="T1211"/>
  <c r="O1211"/>
  <c r="U1211"/>
  <c r="V1211"/>
  <c r="AD1211"/>
  <c r="R1210"/>
  <c r="AB1210"/>
  <c r="AC1210"/>
  <c r="Z1210"/>
  <c r="AA1210"/>
  <c r="Y1210"/>
  <c r="X1210"/>
  <c r="S1210"/>
  <c r="M1210"/>
  <c r="T1210"/>
  <c r="O1210"/>
  <c r="U1210"/>
  <c r="V1210"/>
  <c r="AD1210"/>
  <c r="R1209"/>
  <c r="AB1209"/>
  <c r="AC1209"/>
  <c r="Z1209"/>
  <c r="AA1209"/>
  <c r="Y1209"/>
  <c r="X1209"/>
  <c r="S1209"/>
  <c r="M1209"/>
  <c r="T1209"/>
  <c r="O1209"/>
  <c r="U1209"/>
  <c r="V1209"/>
  <c r="AD1209"/>
  <c r="R1208"/>
  <c r="AB1208"/>
  <c r="AC1208"/>
  <c r="Z1208"/>
  <c r="AA1208"/>
  <c r="Y1208"/>
  <c r="X1208"/>
  <c r="S1208"/>
  <c r="M1208"/>
  <c r="T1208"/>
  <c r="O1208"/>
  <c r="U1208"/>
  <c r="V1208"/>
  <c r="AD1208"/>
  <c r="R1207"/>
  <c r="AB1207"/>
  <c r="AC1207"/>
  <c r="Z1207"/>
  <c r="AA1207"/>
  <c r="Y1207"/>
  <c r="X1207"/>
  <c r="S1207"/>
  <c r="M1207"/>
  <c r="T1207"/>
  <c r="O1207"/>
  <c r="U1207"/>
  <c r="V1207"/>
  <c r="AD1207"/>
  <c r="R1206"/>
  <c r="AB1206"/>
  <c r="AC1206"/>
  <c r="Z1206"/>
  <c r="AA1206"/>
  <c r="Y1206"/>
  <c r="X1206"/>
  <c r="S1206"/>
  <c r="M1206"/>
  <c r="T1206"/>
  <c r="O1206"/>
  <c r="U1206"/>
  <c r="V1206"/>
  <c r="AD1206"/>
  <c r="R1205"/>
  <c r="AB1205"/>
  <c r="AC1205"/>
  <c r="Z1205"/>
  <c r="AA1205"/>
  <c r="Y1205"/>
  <c r="X1205"/>
  <c r="S1205"/>
  <c r="M1205"/>
  <c r="T1205"/>
  <c r="O1205"/>
  <c r="U1205"/>
  <c r="V1205"/>
  <c r="AD1205"/>
  <c r="R1204"/>
  <c r="AB1204"/>
  <c r="AC1204"/>
  <c r="Z1204"/>
  <c r="AA1204"/>
  <c r="Y1204"/>
  <c r="X1204"/>
  <c r="S1204"/>
  <c r="M1204"/>
  <c r="T1204"/>
  <c r="O1204"/>
  <c r="U1204"/>
  <c r="V1204"/>
  <c r="AD1204"/>
  <c r="R1203"/>
  <c r="AB1203"/>
  <c r="AC1203"/>
  <c r="Z1203"/>
  <c r="AA1203"/>
  <c r="Y1203"/>
  <c r="X1203"/>
  <c r="S1203"/>
  <c r="M1203"/>
  <c r="T1203"/>
  <c r="O1203"/>
  <c r="U1203"/>
  <c r="V1203"/>
  <c r="AD1203"/>
  <c r="R1202"/>
  <c r="AB1202"/>
  <c r="AC1202"/>
  <c r="Z1202"/>
  <c r="AA1202"/>
  <c r="Y1202"/>
  <c r="X1202"/>
  <c r="S1202"/>
  <c r="M1202"/>
  <c r="T1202"/>
  <c r="O1202"/>
  <c r="U1202"/>
  <c r="V1202"/>
  <c r="AD1202"/>
  <c r="R1201"/>
  <c r="AB1201"/>
  <c r="AC1201"/>
  <c r="Z1201"/>
  <c r="AA1201"/>
  <c r="Y1201"/>
  <c r="X1201"/>
  <c r="S1201"/>
  <c r="M1201"/>
  <c r="T1201"/>
  <c r="O1201"/>
  <c r="U1201"/>
  <c r="V1201"/>
  <c r="AD1201"/>
  <c r="R1200"/>
  <c r="AB1200"/>
  <c r="AC1200"/>
  <c r="Z1200"/>
  <c r="AA1200"/>
  <c r="Y1200"/>
  <c r="X1200"/>
  <c r="S1200"/>
  <c r="M1200"/>
  <c r="T1200"/>
  <c r="O1200"/>
  <c r="U1200"/>
  <c r="V1200"/>
  <c r="AD1200"/>
  <c r="R1199"/>
  <c r="AB1199"/>
  <c r="AC1199"/>
  <c r="Z1199"/>
  <c r="AA1199"/>
  <c r="Y1199"/>
  <c r="X1199"/>
  <c r="S1199"/>
  <c r="M1199"/>
  <c r="T1199"/>
  <c r="O1199"/>
  <c r="U1199"/>
  <c r="V1199"/>
  <c r="AD1199"/>
  <c r="R1198"/>
  <c r="AB1198"/>
  <c r="AC1198"/>
  <c r="Z1198"/>
  <c r="AA1198"/>
  <c r="Y1198"/>
  <c r="X1198"/>
  <c r="S1198"/>
  <c r="M1198"/>
  <c r="T1198"/>
  <c r="O1198"/>
  <c r="U1198"/>
  <c r="V1198"/>
  <c r="AD1198"/>
  <c r="R1197"/>
  <c r="AB1197"/>
  <c r="AC1197"/>
  <c r="Z1197"/>
  <c r="AA1197"/>
  <c r="Y1197"/>
  <c r="X1197"/>
  <c r="S1197"/>
  <c r="M1197"/>
  <c r="T1197"/>
  <c r="O1197"/>
  <c r="U1197"/>
  <c r="V1197"/>
  <c r="AD1197"/>
  <c r="R1196"/>
  <c r="AB1196"/>
  <c r="AC1196"/>
  <c r="Z1196"/>
  <c r="AA1196"/>
  <c r="Y1196"/>
  <c r="X1196"/>
  <c r="S1196"/>
  <c r="M1196"/>
  <c r="T1196"/>
  <c r="O1196"/>
  <c r="U1196"/>
  <c r="V1196"/>
  <c r="AD1196"/>
  <c r="R1195"/>
  <c r="AB1195"/>
  <c r="AC1195"/>
  <c r="Z1195"/>
  <c r="AA1195"/>
  <c r="Y1195"/>
  <c r="X1195"/>
  <c r="S1195"/>
  <c r="M1195"/>
  <c r="T1195"/>
  <c r="O1195"/>
  <c r="U1195"/>
  <c r="V1195"/>
  <c r="AD1195"/>
  <c r="R1194"/>
  <c r="AB1194"/>
  <c r="AC1194"/>
  <c r="Z1194"/>
  <c r="AA1194"/>
  <c r="Y1194"/>
  <c r="X1194"/>
  <c r="S1194"/>
  <c r="M1194"/>
  <c r="T1194"/>
  <c r="O1194"/>
  <c r="U1194"/>
  <c r="V1194"/>
  <c r="AD1194"/>
  <c r="R1193"/>
  <c r="AB1193"/>
  <c r="AC1193"/>
  <c r="Z1193"/>
  <c r="AA1193"/>
  <c r="Y1193"/>
  <c r="X1193"/>
  <c r="S1193"/>
  <c r="M1193"/>
  <c r="T1193"/>
  <c r="O1193"/>
  <c r="U1193"/>
  <c r="V1193"/>
  <c r="AD1193"/>
  <c r="R1192"/>
  <c r="AB1192"/>
  <c r="AC1192"/>
  <c r="Z1192"/>
  <c r="AA1192"/>
  <c r="Y1192"/>
  <c r="X1192"/>
  <c r="S1192"/>
  <c r="M1192"/>
  <c r="T1192"/>
  <c r="O1192"/>
  <c r="U1192"/>
  <c r="V1192"/>
  <c r="AD1192"/>
  <c r="R1191"/>
  <c r="AB1191"/>
  <c r="AC1191"/>
  <c r="Z1191"/>
  <c r="AA1191"/>
  <c r="Y1191"/>
  <c r="X1191"/>
  <c r="S1191"/>
  <c r="M1191"/>
  <c r="T1191"/>
  <c r="O1191"/>
  <c r="U1191"/>
  <c r="V1191"/>
  <c r="AD1191"/>
  <c r="R1190"/>
  <c r="AB1190"/>
  <c r="AC1190"/>
  <c r="Z1190"/>
  <c r="AA1190"/>
  <c r="Y1190"/>
  <c r="X1190"/>
  <c r="S1190"/>
  <c r="M1190"/>
  <c r="T1190"/>
  <c r="O1190"/>
  <c r="U1190"/>
  <c r="V1190"/>
  <c r="AD1190"/>
  <c r="R1189"/>
  <c r="AB1189"/>
  <c r="AC1189"/>
  <c r="Z1189"/>
  <c r="AA1189"/>
  <c r="Y1189"/>
  <c r="X1189"/>
  <c r="S1189"/>
  <c r="M1189"/>
  <c r="T1189"/>
  <c r="O1189"/>
  <c r="U1189"/>
  <c r="V1189"/>
  <c r="AD1189"/>
  <c r="R1188"/>
  <c r="AB1188"/>
  <c r="AC1188"/>
  <c r="Z1188"/>
  <c r="AA1188"/>
  <c r="Y1188"/>
  <c r="X1188"/>
  <c r="S1188"/>
  <c r="M1188"/>
  <c r="T1188"/>
  <c r="O1188"/>
  <c r="U1188"/>
  <c r="V1188"/>
  <c r="AD1188"/>
  <c r="R1187"/>
  <c r="AB1187"/>
  <c r="AC1187"/>
  <c r="Z1187"/>
  <c r="AA1187"/>
  <c r="Y1187"/>
  <c r="X1187"/>
  <c r="S1187"/>
  <c r="M1187"/>
  <c r="T1187"/>
  <c r="O1187"/>
  <c r="U1187"/>
  <c r="V1187"/>
  <c r="AD1187"/>
  <c r="R1186"/>
  <c r="AB1186"/>
  <c r="AC1186"/>
  <c r="Z1186"/>
  <c r="AA1186"/>
  <c r="Y1186"/>
  <c r="X1186"/>
  <c r="S1186"/>
  <c r="M1186"/>
  <c r="T1186"/>
  <c r="O1186"/>
  <c r="U1186"/>
  <c r="V1186"/>
  <c r="AD1186"/>
  <c r="R1185"/>
  <c r="AB1185"/>
  <c r="AC1185"/>
  <c r="Z1185"/>
  <c r="AA1185"/>
  <c r="Y1185"/>
  <c r="X1185"/>
  <c r="S1185"/>
  <c r="M1185"/>
  <c r="T1185"/>
  <c r="O1185"/>
  <c r="U1185"/>
  <c r="V1185"/>
  <c r="AD1185"/>
  <c r="R1184"/>
  <c r="AB1184"/>
  <c r="AC1184"/>
  <c r="Z1184"/>
  <c r="AA1184"/>
  <c r="Y1184"/>
  <c r="X1184"/>
  <c r="S1184"/>
  <c r="M1184"/>
  <c r="T1184"/>
  <c r="O1184"/>
  <c r="U1184"/>
  <c r="V1184"/>
  <c r="AD1184"/>
  <c r="R1183"/>
  <c r="AB1183"/>
  <c r="AC1183"/>
  <c r="Z1183"/>
  <c r="AA1183"/>
  <c r="Y1183"/>
  <c r="X1183"/>
  <c r="S1183"/>
  <c r="M1183"/>
  <c r="T1183"/>
  <c r="O1183"/>
  <c r="U1183"/>
  <c r="V1183"/>
  <c r="AD1183"/>
  <c r="R1182"/>
  <c r="AB1182"/>
  <c r="AC1182"/>
  <c r="Z1182"/>
  <c r="AA1182"/>
  <c r="Y1182"/>
  <c r="X1182"/>
  <c r="S1182"/>
  <c r="M1182"/>
  <c r="T1182"/>
  <c r="O1182"/>
  <c r="U1182"/>
  <c r="V1182"/>
  <c r="AD1182"/>
  <c r="R1181"/>
  <c r="AB1181"/>
  <c r="AC1181"/>
  <c r="Z1181"/>
  <c r="AA1181"/>
  <c r="Y1181"/>
  <c r="X1181"/>
  <c r="S1181"/>
  <c r="M1181"/>
  <c r="T1181"/>
  <c r="O1181"/>
  <c r="U1181"/>
  <c r="V1181"/>
  <c r="AD1181"/>
  <c r="R1180"/>
  <c r="AB1180"/>
  <c r="AC1180"/>
  <c r="Z1180"/>
  <c r="AA1180"/>
  <c r="Y1180"/>
  <c r="X1180"/>
  <c r="S1180"/>
  <c r="M1180"/>
  <c r="T1180"/>
  <c r="O1180"/>
  <c r="U1180"/>
  <c r="V1180"/>
  <c r="AD1180"/>
  <c r="R1179"/>
  <c r="AB1179"/>
  <c r="AC1179"/>
  <c r="Z1179"/>
  <c r="AA1179"/>
  <c r="Y1179"/>
  <c r="X1179"/>
  <c r="S1179"/>
  <c r="M1179"/>
  <c r="T1179"/>
  <c r="O1179"/>
  <c r="U1179"/>
  <c r="V1179"/>
  <c r="AD1179"/>
  <c r="R1178"/>
  <c r="AB1178"/>
  <c r="AC1178"/>
  <c r="Z1178"/>
  <c r="AA1178"/>
  <c r="Y1178"/>
  <c r="X1178"/>
  <c r="S1178"/>
  <c r="M1178"/>
  <c r="T1178"/>
  <c r="O1178"/>
  <c r="U1178"/>
  <c r="V1178"/>
  <c r="AD1178"/>
  <c r="R1177"/>
  <c r="AB1177"/>
  <c r="AC1177"/>
  <c r="Z1177"/>
  <c r="AA1177"/>
  <c r="Y1177"/>
  <c r="X1177"/>
  <c r="S1177"/>
  <c r="M1177"/>
  <c r="T1177"/>
  <c r="O1177"/>
  <c r="U1177"/>
  <c r="V1177"/>
  <c r="AD1177"/>
  <c r="R1176"/>
  <c r="AB1176"/>
  <c r="AC1176"/>
  <c r="Z1176"/>
  <c r="AA1176"/>
  <c r="Y1176"/>
  <c r="X1176"/>
  <c r="S1176"/>
  <c r="M1176"/>
  <c r="T1176"/>
  <c r="O1176"/>
  <c r="U1176"/>
  <c r="V1176"/>
  <c r="AD1176"/>
  <c r="R1175"/>
  <c r="AB1175"/>
  <c r="AC1175"/>
  <c r="Z1175"/>
  <c r="AA1175"/>
  <c r="Y1175"/>
  <c r="X1175"/>
  <c r="S1175"/>
  <c r="M1175"/>
  <c r="T1175"/>
  <c r="O1175"/>
  <c r="U1175"/>
  <c r="V1175"/>
  <c r="AD1175"/>
  <c r="R1174"/>
  <c r="AB1174"/>
  <c r="AC1174"/>
  <c r="Z1174"/>
  <c r="AA1174"/>
  <c r="Y1174"/>
  <c r="X1174"/>
  <c r="S1174"/>
  <c r="M1174"/>
  <c r="T1174"/>
  <c r="O1174"/>
  <c r="U1174"/>
  <c r="V1174"/>
  <c r="AD1174"/>
  <c r="R1173"/>
  <c r="AB1173"/>
  <c r="AC1173"/>
  <c r="Z1173"/>
  <c r="AA1173"/>
  <c r="Y1173"/>
  <c r="X1173"/>
  <c r="S1173"/>
  <c r="M1173"/>
  <c r="T1173"/>
  <c r="O1173"/>
  <c r="U1173"/>
  <c r="V1173"/>
  <c r="AD1173"/>
  <c r="R1172"/>
  <c r="AB1172"/>
  <c r="AC1172"/>
  <c r="Z1172"/>
  <c r="AA1172"/>
  <c r="Y1172"/>
  <c r="X1172"/>
  <c r="S1172"/>
  <c r="M1172"/>
  <c r="T1172"/>
  <c r="O1172"/>
  <c r="U1172"/>
  <c r="V1172"/>
  <c r="AD1172"/>
  <c r="R1171"/>
  <c r="AB1171"/>
  <c r="AC1171"/>
  <c r="Z1171"/>
  <c r="AA1171"/>
  <c r="Y1171"/>
  <c r="X1171"/>
  <c r="S1171"/>
  <c r="M1171"/>
  <c r="T1171"/>
  <c r="O1171"/>
  <c r="U1171"/>
  <c r="V1171"/>
  <c r="AD1171"/>
  <c r="R1170"/>
  <c r="AB1170"/>
  <c r="AC1170"/>
  <c r="Z1170"/>
  <c r="AA1170"/>
  <c r="Y1170"/>
  <c r="X1170"/>
  <c r="S1170"/>
  <c r="M1170"/>
  <c r="T1170"/>
  <c r="O1170"/>
  <c r="U1170"/>
  <c r="V1170"/>
  <c r="AD1170"/>
  <c r="R1169"/>
  <c r="AB1169"/>
  <c r="AC1169"/>
  <c r="Z1169"/>
  <c r="AA1169"/>
  <c r="Y1169"/>
  <c r="X1169"/>
  <c r="S1169"/>
  <c r="M1169"/>
  <c r="T1169"/>
  <c r="O1169"/>
  <c r="U1169"/>
  <c r="V1169"/>
  <c r="AD1169"/>
  <c r="R1168"/>
  <c r="AB1168"/>
  <c r="AC1168"/>
  <c r="Z1168"/>
  <c r="AA1168"/>
  <c r="Y1168"/>
  <c r="X1168"/>
  <c r="S1168"/>
  <c r="M1168"/>
  <c r="T1168"/>
  <c r="O1168"/>
  <c r="U1168"/>
  <c r="V1168"/>
  <c r="AD1168"/>
  <c r="R1167"/>
  <c r="AB1167"/>
  <c r="AC1167"/>
  <c r="Z1167"/>
  <c r="AA1167"/>
  <c r="Y1167"/>
  <c r="X1167"/>
  <c r="S1167"/>
  <c r="M1167"/>
  <c r="T1167"/>
  <c r="O1167"/>
  <c r="U1167"/>
  <c r="V1167"/>
  <c r="AD1167"/>
  <c r="R1166"/>
  <c r="AB1166"/>
  <c r="AC1166"/>
  <c r="Z1166"/>
  <c r="AA1166"/>
  <c r="Y1166"/>
  <c r="X1166"/>
  <c r="S1166"/>
  <c r="M1166"/>
  <c r="T1166"/>
  <c r="O1166"/>
  <c r="U1166"/>
  <c r="V1166"/>
  <c r="AD1166"/>
  <c r="R1165"/>
  <c r="AB1165"/>
  <c r="AC1165"/>
  <c r="Z1165"/>
  <c r="AA1165"/>
  <c r="Y1165"/>
  <c r="X1165"/>
  <c r="S1165"/>
  <c r="M1165"/>
  <c r="T1165"/>
  <c r="O1165"/>
  <c r="U1165"/>
  <c r="V1165"/>
  <c r="AD1165"/>
  <c r="R1164"/>
  <c r="AB1164"/>
  <c r="AC1164"/>
  <c r="Z1164"/>
  <c r="AA1164"/>
  <c r="Y1164"/>
  <c r="X1164"/>
  <c r="S1164"/>
  <c r="M1164"/>
  <c r="T1164"/>
  <c r="O1164"/>
  <c r="U1164"/>
  <c r="V1164"/>
  <c r="AD1164"/>
  <c r="R1163"/>
  <c r="AB1163"/>
  <c r="AC1163"/>
  <c r="Z1163"/>
  <c r="AA1163"/>
  <c r="Y1163"/>
  <c r="X1163"/>
  <c r="S1163"/>
  <c r="M1163"/>
  <c r="T1163"/>
  <c r="O1163"/>
  <c r="U1163"/>
  <c r="V1163"/>
  <c r="AD1163"/>
  <c r="R1162"/>
  <c r="AB1162"/>
  <c r="AC1162"/>
  <c r="Z1162"/>
  <c r="AA1162"/>
  <c r="Y1162"/>
  <c r="X1162"/>
  <c r="S1162"/>
  <c r="M1162"/>
  <c r="T1162"/>
  <c r="O1162"/>
  <c r="U1162"/>
  <c r="V1162"/>
  <c r="AD1162"/>
  <c r="R1161"/>
  <c r="AB1161"/>
  <c r="AC1161"/>
  <c r="Z1161"/>
  <c r="AA1161"/>
  <c r="Y1161"/>
  <c r="X1161"/>
  <c r="S1161"/>
  <c r="M1161"/>
  <c r="T1161"/>
  <c r="O1161"/>
  <c r="U1161"/>
  <c r="V1161"/>
  <c r="AD1161"/>
  <c r="R1160"/>
  <c r="AB1160"/>
  <c r="AC1160"/>
  <c r="Z1160"/>
  <c r="AA1160"/>
  <c r="Y1160"/>
  <c r="X1160"/>
  <c r="S1160"/>
  <c r="M1160"/>
  <c r="T1160"/>
  <c r="O1160"/>
  <c r="U1160"/>
  <c r="V1160"/>
  <c r="AD1160"/>
  <c r="R1159"/>
  <c r="AB1159"/>
  <c r="AC1159"/>
  <c r="Z1159"/>
  <c r="AA1159"/>
  <c r="Y1159"/>
  <c r="X1159"/>
  <c r="S1159"/>
  <c r="M1159"/>
  <c r="T1159"/>
  <c r="O1159"/>
  <c r="U1159"/>
  <c r="V1159"/>
  <c r="AD1159"/>
  <c r="R1158"/>
  <c r="AB1158"/>
  <c r="AC1158"/>
  <c r="Z1158"/>
  <c r="AA1158"/>
  <c r="Y1158"/>
  <c r="X1158"/>
  <c r="S1158"/>
  <c r="M1158"/>
  <c r="T1158"/>
  <c r="O1158"/>
  <c r="U1158"/>
  <c r="V1158"/>
  <c r="AD1158"/>
  <c r="R1157"/>
  <c r="AB1157"/>
  <c r="AC1157"/>
  <c r="Z1157"/>
  <c r="AA1157"/>
  <c r="Y1157"/>
  <c r="X1157"/>
  <c r="S1157"/>
  <c r="M1157"/>
  <c r="T1157"/>
  <c r="O1157"/>
  <c r="U1157"/>
  <c r="V1157"/>
  <c r="AD1157"/>
  <c r="R1156"/>
  <c r="AB1156"/>
  <c r="AC1156"/>
  <c r="Z1156"/>
  <c r="AA1156"/>
  <c r="Y1156"/>
  <c r="X1156"/>
  <c r="S1156"/>
  <c r="M1156"/>
  <c r="T1156"/>
  <c r="O1156"/>
  <c r="U1156"/>
  <c r="V1156"/>
  <c r="AD1156"/>
  <c r="R1155"/>
  <c r="AB1155"/>
  <c r="AC1155"/>
  <c r="Z1155"/>
  <c r="AA1155"/>
  <c r="Y1155"/>
  <c r="X1155"/>
  <c r="S1155"/>
  <c r="M1155"/>
  <c r="T1155"/>
  <c r="O1155"/>
  <c r="U1155"/>
  <c r="V1155"/>
  <c r="AD1155"/>
  <c r="R1154"/>
  <c r="AB1154"/>
  <c r="AC1154"/>
  <c r="Z1154"/>
  <c r="AA1154"/>
  <c r="Y1154"/>
  <c r="X1154"/>
  <c r="S1154"/>
  <c r="M1154"/>
  <c r="T1154"/>
  <c r="O1154"/>
  <c r="U1154"/>
  <c r="V1154"/>
  <c r="AD1154"/>
  <c r="R1153"/>
  <c r="AB1153"/>
  <c r="AC1153"/>
  <c r="Z1153"/>
  <c r="AA1153"/>
  <c r="Y1153"/>
  <c r="X1153"/>
  <c r="S1153"/>
  <c r="M1153"/>
  <c r="T1153"/>
  <c r="O1153"/>
  <c r="U1153"/>
  <c r="V1153"/>
  <c r="AD1153"/>
  <c r="R1152"/>
  <c r="AB1152"/>
  <c r="AC1152"/>
  <c r="Z1152"/>
  <c r="AA1152"/>
  <c r="Y1152"/>
  <c r="X1152"/>
  <c r="S1152"/>
  <c r="M1152"/>
  <c r="T1152"/>
  <c r="O1152"/>
  <c r="U1152"/>
  <c r="V1152"/>
  <c r="AD1152"/>
  <c r="R1151"/>
  <c r="AB1151"/>
  <c r="AC1151"/>
  <c r="Z1151"/>
  <c r="AA1151"/>
  <c r="Y1151"/>
  <c r="X1151"/>
  <c r="S1151"/>
  <c r="M1151"/>
  <c r="T1151"/>
  <c r="O1151"/>
  <c r="U1151"/>
  <c r="V1151"/>
  <c r="AD1151"/>
  <c r="R1150"/>
  <c r="AB1150"/>
  <c r="AC1150"/>
  <c r="Z1150"/>
  <c r="AA1150"/>
  <c r="Y1150"/>
  <c r="X1150"/>
  <c r="S1150"/>
  <c r="M1150"/>
  <c r="T1150"/>
  <c r="O1150"/>
  <c r="U1150"/>
  <c r="V1150"/>
  <c r="AD1150"/>
  <c r="R1149"/>
  <c r="AB1149"/>
  <c r="AC1149"/>
  <c r="Z1149"/>
  <c r="AA1149"/>
  <c r="Y1149"/>
  <c r="X1149"/>
  <c r="S1149"/>
  <c r="M1149"/>
  <c r="T1149"/>
  <c r="O1149"/>
  <c r="U1149"/>
  <c r="V1149"/>
  <c r="AD1149"/>
  <c r="R1148"/>
  <c r="AB1148"/>
  <c r="AC1148"/>
  <c r="Z1148"/>
  <c r="AA1148"/>
  <c r="Y1148"/>
  <c r="X1148"/>
  <c r="S1148"/>
  <c r="M1148"/>
  <c r="T1148"/>
  <c r="O1148"/>
  <c r="U1148"/>
  <c r="V1148"/>
  <c r="AD1148"/>
  <c r="R1147"/>
  <c r="AB1147"/>
  <c r="AC1147"/>
  <c r="Z1147"/>
  <c r="AA1147"/>
  <c r="Y1147"/>
  <c r="X1147"/>
  <c r="S1147"/>
  <c r="M1147"/>
  <c r="T1147"/>
  <c r="O1147"/>
  <c r="U1147"/>
  <c r="V1147"/>
  <c r="AD1147"/>
  <c r="R1146"/>
  <c r="AB1146"/>
  <c r="AC1146"/>
  <c r="Z1146"/>
  <c r="AA1146"/>
  <c r="Y1146"/>
  <c r="X1146"/>
  <c r="S1146"/>
  <c r="M1146"/>
  <c r="T1146"/>
  <c r="O1146"/>
  <c r="U1146"/>
  <c r="V1146"/>
  <c r="AD1146"/>
  <c r="R1145"/>
  <c r="AB1145"/>
  <c r="AC1145"/>
  <c r="Z1145"/>
  <c r="AA1145"/>
  <c r="Y1145"/>
  <c r="X1145"/>
  <c r="S1145"/>
  <c r="M1145"/>
  <c r="T1145"/>
  <c r="O1145"/>
  <c r="U1145"/>
  <c r="V1145"/>
  <c r="AD1145"/>
  <c r="R1144"/>
  <c r="AB1144"/>
  <c r="AC1144"/>
  <c r="Z1144"/>
  <c r="AA1144"/>
  <c r="Y1144"/>
  <c r="X1144"/>
  <c r="S1144"/>
  <c r="M1144"/>
  <c r="T1144"/>
  <c r="O1144"/>
  <c r="U1144"/>
  <c r="V1144"/>
  <c r="AD1144"/>
  <c r="R1143"/>
  <c r="AB1143"/>
  <c r="AC1143"/>
  <c r="Z1143"/>
  <c r="AA1143"/>
  <c r="Y1143"/>
  <c r="X1143"/>
  <c r="S1143"/>
  <c r="M1143"/>
  <c r="T1143"/>
  <c r="O1143"/>
  <c r="U1143"/>
  <c r="V1143"/>
  <c r="AD1143"/>
  <c r="R1142"/>
  <c r="AB1142"/>
  <c r="AC1142"/>
  <c r="Z1142"/>
  <c r="AA1142"/>
  <c r="Y1142"/>
  <c r="X1142"/>
  <c r="S1142"/>
  <c r="M1142"/>
  <c r="T1142"/>
  <c r="O1142"/>
  <c r="U1142"/>
  <c r="V1142"/>
  <c r="AD1142"/>
  <c r="R1141"/>
  <c r="AB1141"/>
  <c r="AC1141"/>
  <c r="Z1141"/>
  <c r="AA1141"/>
  <c r="Y1141"/>
  <c r="X1141"/>
  <c r="S1141"/>
  <c r="M1141"/>
  <c r="T1141"/>
  <c r="O1141"/>
  <c r="U1141"/>
  <c r="V1141"/>
  <c r="AD1141"/>
  <c r="R1140"/>
  <c r="AB1140"/>
  <c r="AC1140"/>
  <c r="Z1140"/>
  <c r="AA1140"/>
  <c r="Y1140"/>
  <c r="X1140"/>
  <c r="S1140"/>
  <c r="M1140"/>
  <c r="T1140"/>
  <c r="O1140"/>
  <c r="U1140"/>
  <c r="V1140"/>
  <c r="AD1140"/>
  <c r="R1139"/>
  <c r="AB1139"/>
  <c r="AC1139"/>
  <c r="Z1139"/>
  <c r="AA1139"/>
  <c r="Y1139"/>
  <c r="X1139"/>
  <c r="S1139"/>
  <c r="M1139"/>
  <c r="T1139"/>
  <c r="O1139"/>
  <c r="U1139"/>
  <c r="V1139"/>
  <c r="AD1139"/>
  <c r="R1138"/>
  <c r="AB1138"/>
  <c r="AC1138"/>
  <c r="Z1138"/>
  <c r="AA1138"/>
  <c r="Y1138"/>
  <c r="X1138"/>
  <c r="S1138"/>
  <c r="M1138"/>
  <c r="T1138"/>
  <c r="O1138"/>
  <c r="U1138"/>
  <c r="V1138"/>
  <c r="AD1138"/>
  <c r="R1137"/>
  <c r="AB1137"/>
  <c r="AC1137"/>
  <c r="Z1137"/>
  <c r="AA1137"/>
  <c r="Y1137"/>
  <c r="X1137"/>
  <c r="S1137"/>
  <c r="M1137"/>
  <c r="T1137"/>
  <c r="O1137"/>
  <c r="U1137"/>
  <c r="V1137"/>
  <c r="AD1137"/>
  <c r="R1136"/>
  <c r="AB1136"/>
  <c r="AC1136"/>
  <c r="Z1136"/>
  <c r="AA1136"/>
  <c r="Y1136"/>
  <c r="X1136"/>
  <c r="S1136"/>
  <c r="M1136"/>
  <c r="T1136"/>
  <c r="O1136"/>
  <c r="U1136"/>
  <c r="V1136"/>
  <c r="AD1136"/>
  <c r="R1135"/>
  <c r="AB1135"/>
  <c r="AC1135"/>
  <c r="Z1135"/>
  <c r="AA1135"/>
  <c r="Y1135"/>
  <c r="X1135"/>
  <c r="S1135"/>
  <c r="M1135"/>
  <c r="T1135"/>
  <c r="O1135"/>
  <c r="U1135"/>
  <c r="V1135"/>
  <c r="AD1135"/>
  <c r="R1134"/>
  <c r="AB1134"/>
  <c r="AC1134"/>
  <c r="Z1134"/>
  <c r="AA1134"/>
  <c r="Y1134"/>
  <c r="X1134"/>
  <c r="S1134"/>
  <c r="M1134"/>
  <c r="T1134"/>
  <c r="O1134"/>
  <c r="U1134"/>
  <c r="V1134"/>
  <c r="AD1134"/>
  <c r="R1133"/>
  <c r="AB1133"/>
  <c r="AC1133"/>
  <c r="Z1133"/>
  <c r="AA1133"/>
  <c r="Y1133"/>
  <c r="X1133"/>
  <c r="S1133"/>
  <c r="M1133"/>
  <c r="T1133"/>
  <c r="O1133"/>
  <c r="U1133"/>
  <c r="V1133"/>
  <c r="AD1133"/>
  <c r="R1132"/>
  <c r="AB1132"/>
  <c r="AC1132"/>
  <c r="Z1132"/>
  <c r="AA1132"/>
  <c r="Y1132"/>
  <c r="X1132"/>
  <c r="S1132"/>
  <c r="M1132"/>
  <c r="T1132"/>
  <c r="O1132"/>
  <c r="U1132"/>
  <c r="V1132"/>
  <c r="AD1132"/>
  <c r="R1131"/>
  <c r="AB1131"/>
  <c r="AC1131"/>
  <c r="Z1131"/>
  <c r="AA1131"/>
  <c r="Y1131"/>
  <c r="X1131"/>
  <c r="S1131"/>
  <c r="M1131"/>
  <c r="T1131"/>
  <c r="O1131"/>
  <c r="U1131"/>
  <c r="V1131"/>
  <c r="AD1131"/>
  <c r="R1130"/>
  <c r="AB1130"/>
  <c r="AC1130"/>
  <c r="Z1130"/>
  <c r="AA1130"/>
  <c r="Y1130"/>
  <c r="X1130"/>
  <c r="S1130"/>
  <c r="M1130"/>
  <c r="T1130"/>
  <c r="O1130"/>
  <c r="U1130"/>
  <c r="V1130"/>
  <c r="AD1130"/>
  <c r="R1129"/>
  <c r="AB1129"/>
  <c r="AC1129"/>
  <c r="Z1129"/>
  <c r="AA1129"/>
  <c r="Y1129"/>
  <c r="X1129"/>
  <c r="S1129"/>
  <c r="M1129"/>
  <c r="T1129"/>
  <c r="O1129"/>
  <c r="U1129"/>
  <c r="V1129"/>
  <c r="AD1129"/>
  <c r="R1128"/>
  <c r="AB1128"/>
  <c r="AC1128"/>
  <c r="Z1128"/>
  <c r="AA1128"/>
  <c r="Y1128"/>
  <c r="X1128"/>
  <c r="S1128"/>
  <c r="M1128"/>
  <c r="T1128"/>
  <c r="O1128"/>
  <c r="U1128"/>
  <c r="V1128"/>
  <c r="AD1128"/>
  <c r="R1127"/>
  <c r="AB1127"/>
  <c r="AC1127"/>
  <c r="Z1127"/>
  <c r="AA1127"/>
  <c r="Y1127"/>
  <c r="X1127"/>
  <c r="S1127"/>
  <c r="M1127"/>
  <c r="T1127"/>
  <c r="O1127"/>
  <c r="U1127"/>
  <c r="V1127"/>
  <c r="AD1127"/>
  <c r="R1126"/>
  <c r="AB1126"/>
  <c r="AC1126"/>
  <c r="Z1126"/>
  <c r="AA1126"/>
  <c r="Y1126"/>
  <c r="X1126"/>
  <c r="S1126"/>
  <c r="M1126"/>
  <c r="T1126"/>
  <c r="O1126"/>
  <c r="U1126"/>
  <c r="V1126"/>
  <c r="AD1126"/>
  <c r="R1125"/>
  <c r="AB1125"/>
  <c r="AC1125"/>
  <c r="Z1125"/>
  <c r="AA1125"/>
  <c r="Y1125"/>
  <c r="X1125"/>
  <c r="S1125"/>
  <c r="M1125"/>
  <c r="T1125"/>
  <c r="O1125"/>
  <c r="U1125"/>
  <c r="V1125"/>
  <c r="AD1125"/>
  <c r="R1124"/>
  <c r="AB1124"/>
  <c r="AC1124"/>
  <c r="Z1124"/>
  <c r="AA1124"/>
  <c r="Y1124"/>
  <c r="X1124"/>
  <c r="S1124"/>
  <c r="M1124"/>
  <c r="T1124"/>
  <c r="O1124"/>
  <c r="U1124"/>
  <c r="V1124"/>
  <c r="AD1124"/>
  <c r="R1123"/>
  <c r="AB1123"/>
  <c r="AC1123"/>
  <c r="Z1123"/>
  <c r="AA1123"/>
  <c r="Y1123"/>
  <c r="X1123"/>
  <c r="S1123"/>
  <c r="M1123"/>
  <c r="T1123"/>
  <c r="O1123"/>
  <c r="U1123"/>
  <c r="V1123"/>
  <c r="AD1123"/>
  <c r="R1122"/>
  <c r="AB1122"/>
  <c r="AC1122"/>
  <c r="Z1122"/>
  <c r="AA1122"/>
  <c r="Y1122"/>
  <c r="X1122"/>
  <c r="S1122"/>
  <c r="M1122"/>
  <c r="T1122"/>
  <c r="O1122"/>
  <c r="U1122"/>
  <c r="V1122"/>
  <c r="AD1122"/>
  <c r="R1121"/>
  <c r="AB1121"/>
  <c r="AC1121"/>
  <c r="Z1121"/>
  <c r="AA1121"/>
  <c r="Y1121"/>
  <c r="X1121"/>
  <c r="S1121"/>
  <c r="M1121"/>
  <c r="T1121"/>
  <c r="O1121"/>
  <c r="U1121"/>
  <c r="V1121"/>
  <c r="AD1121"/>
  <c r="R1120"/>
  <c r="AB1120"/>
  <c r="AC1120"/>
  <c r="Z1120"/>
  <c r="AA1120"/>
  <c r="Y1120"/>
  <c r="X1120"/>
  <c r="S1120"/>
  <c r="M1120"/>
  <c r="T1120"/>
  <c r="O1120"/>
  <c r="U1120"/>
  <c r="V1120"/>
  <c r="AD1120"/>
  <c r="R1119"/>
  <c r="AB1119"/>
  <c r="AC1119"/>
  <c r="Z1119"/>
  <c r="AA1119"/>
  <c r="Y1119"/>
  <c r="X1119"/>
  <c r="S1119"/>
  <c r="M1119"/>
  <c r="T1119"/>
  <c r="O1119"/>
  <c r="U1119"/>
  <c r="V1119"/>
  <c r="AD1119"/>
  <c r="R1118"/>
  <c r="AB1118"/>
  <c r="AC1118"/>
  <c r="Z1118"/>
  <c r="AA1118"/>
  <c r="Y1118"/>
  <c r="X1118"/>
  <c r="S1118"/>
  <c r="M1118"/>
  <c r="T1118"/>
  <c r="O1118"/>
  <c r="U1118"/>
  <c r="V1118"/>
  <c r="AD1118"/>
  <c r="R1117"/>
  <c r="AB1117"/>
  <c r="AC1117"/>
  <c r="Z1117"/>
  <c r="AA1117"/>
  <c r="Y1117"/>
  <c r="X1117"/>
  <c r="S1117"/>
  <c r="M1117"/>
  <c r="T1117"/>
  <c r="O1117"/>
  <c r="U1117"/>
  <c r="V1117"/>
  <c r="AD1117"/>
  <c r="R1116"/>
  <c r="AB1116"/>
  <c r="AC1116"/>
  <c r="Z1116"/>
  <c r="AA1116"/>
  <c r="Y1116"/>
  <c r="X1116"/>
  <c r="S1116"/>
  <c r="M1116"/>
  <c r="T1116"/>
  <c r="O1116"/>
  <c r="U1116"/>
  <c r="V1116"/>
  <c r="AD1116"/>
  <c r="R1115"/>
  <c r="AB1115"/>
  <c r="AC1115"/>
  <c r="Z1115"/>
  <c r="AA1115"/>
  <c r="Y1115"/>
  <c r="X1115"/>
  <c r="S1115"/>
  <c r="M1115"/>
  <c r="T1115"/>
  <c r="O1115"/>
  <c r="U1115"/>
  <c r="V1115"/>
  <c r="AD1115"/>
  <c r="R1114"/>
  <c r="AB1114"/>
  <c r="AC1114"/>
  <c r="Z1114"/>
  <c r="AA1114"/>
  <c r="Y1114"/>
  <c r="X1114"/>
  <c r="S1114"/>
  <c r="M1114"/>
  <c r="T1114"/>
  <c r="O1114"/>
  <c r="U1114"/>
  <c r="V1114"/>
  <c r="AD1114"/>
  <c r="R1113"/>
  <c r="AB1113"/>
  <c r="AC1113"/>
  <c r="Z1113"/>
  <c r="AA1113"/>
  <c r="Y1113"/>
  <c r="X1113"/>
  <c r="S1113"/>
  <c r="M1113"/>
  <c r="T1113"/>
  <c r="O1113"/>
  <c r="U1113"/>
  <c r="V1113"/>
  <c r="AD1113"/>
  <c r="R1112"/>
  <c r="AB1112"/>
  <c r="AC1112"/>
  <c r="Z1112"/>
  <c r="AA1112"/>
  <c r="Y1112"/>
  <c r="X1112"/>
  <c r="S1112"/>
  <c r="M1112"/>
  <c r="T1112"/>
  <c r="O1112"/>
  <c r="U1112"/>
  <c r="V1112"/>
  <c r="AD1112"/>
  <c r="R1111"/>
  <c r="AB1111"/>
  <c r="AC1111"/>
  <c r="Z1111"/>
  <c r="AA1111"/>
  <c r="Y1111"/>
  <c r="X1111"/>
  <c r="S1111"/>
  <c r="M1111"/>
  <c r="T1111"/>
  <c r="O1111"/>
  <c r="U1111"/>
  <c r="V1111"/>
  <c r="AD1111"/>
  <c r="R1110"/>
  <c r="AB1110"/>
  <c r="AC1110"/>
  <c r="Z1110"/>
  <c r="AA1110"/>
  <c r="Y1110"/>
  <c r="X1110"/>
  <c r="S1110"/>
  <c r="M1110"/>
  <c r="T1110"/>
  <c r="O1110"/>
  <c r="U1110"/>
  <c r="V1110"/>
  <c r="AD1110"/>
  <c r="R1109"/>
  <c r="AB1109"/>
  <c r="AC1109"/>
  <c r="Z1109"/>
  <c r="AA1109"/>
  <c r="Y1109"/>
  <c r="X1109"/>
  <c r="S1109"/>
  <c r="M1109"/>
  <c r="T1109"/>
  <c r="O1109"/>
  <c r="U1109"/>
  <c r="V1109"/>
  <c r="AD1109"/>
  <c r="R1108"/>
  <c r="AB1108"/>
  <c r="AC1108"/>
  <c r="Z1108"/>
  <c r="AA1108"/>
  <c r="Y1108"/>
  <c r="X1108"/>
  <c r="S1108"/>
  <c r="M1108"/>
  <c r="T1108"/>
  <c r="O1108"/>
  <c r="U1108"/>
  <c r="V1108"/>
  <c r="AD1108"/>
  <c r="R1107"/>
  <c r="AB1107"/>
  <c r="AC1107"/>
  <c r="Z1107"/>
  <c r="AA1107"/>
  <c r="Y1107"/>
  <c r="X1107"/>
  <c r="S1107"/>
  <c r="M1107"/>
  <c r="T1107"/>
  <c r="O1107"/>
  <c r="U1107"/>
  <c r="V1107"/>
  <c r="AD1107"/>
  <c r="R1106"/>
  <c r="AB1106"/>
  <c r="AC1106"/>
  <c r="Z1106"/>
  <c r="AA1106"/>
  <c r="Y1106"/>
  <c r="X1106"/>
  <c r="S1106"/>
  <c r="M1106"/>
  <c r="T1106"/>
  <c r="O1106"/>
  <c r="U1106"/>
  <c r="V1106"/>
  <c r="AD1106"/>
  <c r="R1105"/>
  <c r="AB1105"/>
  <c r="AC1105"/>
  <c r="Z1105"/>
  <c r="AA1105"/>
  <c r="Y1105"/>
  <c r="X1105"/>
  <c r="S1105"/>
  <c r="M1105"/>
  <c r="T1105"/>
  <c r="O1105"/>
  <c r="U1105"/>
  <c r="V1105"/>
  <c r="AD1105"/>
  <c r="R1104"/>
  <c r="AB1104"/>
  <c r="AC1104"/>
  <c r="Z1104"/>
  <c r="AA1104"/>
  <c r="Y1104"/>
  <c r="X1104"/>
  <c r="S1104"/>
  <c r="M1104"/>
  <c r="T1104"/>
  <c r="O1104"/>
  <c r="U1104"/>
  <c r="V1104"/>
  <c r="AD1104"/>
  <c r="R1103"/>
  <c r="AB1103"/>
  <c r="AC1103"/>
  <c r="Z1103"/>
  <c r="AA1103"/>
  <c r="Y1103"/>
  <c r="X1103"/>
  <c r="S1103"/>
  <c r="M1103"/>
  <c r="T1103"/>
  <c r="O1103"/>
  <c r="U1103"/>
  <c r="V1103"/>
  <c r="AD1103"/>
  <c r="R1102"/>
  <c r="AB1102"/>
  <c r="AC1102"/>
  <c r="Z1102"/>
  <c r="AA1102"/>
  <c r="Y1102"/>
  <c r="X1102"/>
  <c r="S1102"/>
  <c r="M1102"/>
  <c r="T1102"/>
  <c r="O1102"/>
  <c r="U1102"/>
  <c r="V1102"/>
  <c r="AD1102"/>
  <c r="R1101"/>
  <c r="AB1101"/>
  <c r="AC1101"/>
  <c r="Z1101"/>
  <c r="AA1101"/>
  <c r="Y1101"/>
  <c r="X1101"/>
  <c r="S1101"/>
  <c r="M1101"/>
  <c r="T1101"/>
  <c r="O1101"/>
  <c r="U1101"/>
  <c r="V1101"/>
  <c r="AD1101"/>
  <c r="R1100"/>
  <c r="AB1100"/>
  <c r="AC1100"/>
  <c r="Z1100"/>
  <c r="AA1100"/>
  <c r="Y1100"/>
  <c r="X1100"/>
  <c r="S1100"/>
  <c r="M1100"/>
  <c r="T1100"/>
  <c r="O1100"/>
  <c r="U1100"/>
  <c r="V1100"/>
  <c r="AD1100"/>
  <c r="R1099"/>
  <c r="AB1099"/>
  <c r="AC1099"/>
  <c r="Z1099"/>
  <c r="AA1099"/>
  <c r="Y1099"/>
  <c r="X1099"/>
  <c r="S1099"/>
  <c r="M1099"/>
  <c r="T1099"/>
  <c r="O1099"/>
  <c r="U1099"/>
  <c r="V1099"/>
  <c r="AD1099"/>
  <c r="R1098"/>
  <c r="AB1098"/>
  <c r="AC1098"/>
  <c r="Z1098"/>
  <c r="AA1098"/>
  <c r="Y1098"/>
  <c r="X1098"/>
  <c r="S1098"/>
  <c r="M1098"/>
  <c r="T1098"/>
  <c r="O1098"/>
  <c r="U1098"/>
  <c r="V1098"/>
  <c r="AD1098"/>
  <c r="R1097"/>
  <c r="AB1097"/>
  <c r="AC1097"/>
  <c r="Z1097"/>
  <c r="AA1097"/>
  <c r="Y1097"/>
  <c r="X1097"/>
  <c r="S1097"/>
  <c r="M1097"/>
  <c r="T1097"/>
  <c r="O1097"/>
  <c r="U1097"/>
  <c r="V1097"/>
  <c r="AD1097"/>
  <c r="R1096"/>
  <c r="AB1096"/>
  <c r="AC1096"/>
  <c r="Z1096"/>
  <c r="AA1096"/>
  <c r="Y1096"/>
  <c r="X1096"/>
  <c r="S1096"/>
  <c r="M1096"/>
  <c r="T1096"/>
  <c r="O1096"/>
  <c r="U1096"/>
  <c r="V1096"/>
  <c r="AD1096"/>
  <c r="R1095"/>
  <c r="AB1095"/>
  <c r="AC1095"/>
  <c r="Z1095"/>
  <c r="AA1095"/>
  <c r="Y1095"/>
  <c r="X1095"/>
  <c r="S1095"/>
  <c r="M1095"/>
  <c r="T1095"/>
  <c r="O1095"/>
  <c r="U1095"/>
  <c r="V1095"/>
  <c r="AD1095"/>
  <c r="R1094"/>
  <c r="AB1094"/>
  <c r="AC1094"/>
  <c r="Z1094"/>
  <c r="AA1094"/>
  <c r="Y1094"/>
  <c r="X1094"/>
  <c r="S1094"/>
  <c r="M1094"/>
  <c r="T1094"/>
  <c r="O1094"/>
  <c r="U1094"/>
  <c r="V1094"/>
  <c r="AD1094"/>
  <c r="R1093"/>
  <c r="AB1093"/>
  <c r="AC1093"/>
  <c r="Z1093"/>
  <c r="AA1093"/>
  <c r="Y1093"/>
  <c r="X1093"/>
  <c r="S1093"/>
  <c r="M1093"/>
  <c r="T1093"/>
  <c r="O1093"/>
  <c r="U1093"/>
  <c r="V1093"/>
  <c r="AD1093"/>
  <c r="R1092"/>
  <c r="AB1092"/>
  <c r="AC1092"/>
  <c r="Z1092"/>
  <c r="AA1092"/>
  <c r="Y1092"/>
  <c r="X1092"/>
  <c r="S1092"/>
  <c r="M1092"/>
  <c r="T1092"/>
  <c r="O1092"/>
  <c r="U1092"/>
  <c r="V1092"/>
  <c r="AD1092"/>
  <c r="R1091"/>
  <c r="AB1091"/>
  <c r="AC1091"/>
  <c r="Z1091"/>
  <c r="AA1091"/>
  <c r="Y1091"/>
  <c r="X1091"/>
  <c r="S1091"/>
  <c r="M1091"/>
  <c r="T1091"/>
  <c r="O1091"/>
  <c r="U1091"/>
  <c r="V1091"/>
  <c r="AD1091"/>
  <c r="R1090"/>
  <c r="AB1090"/>
  <c r="AC1090"/>
  <c r="Z1090"/>
  <c r="AA1090"/>
  <c r="Y1090"/>
  <c r="X1090"/>
  <c r="S1090"/>
  <c r="M1090"/>
  <c r="T1090"/>
  <c r="O1090"/>
  <c r="U1090"/>
  <c r="V1090"/>
  <c r="AD1090"/>
  <c r="R1089"/>
  <c r="AB1089"/>
  <c r="AC1089"/>
  <c r="Z1089"/>
  <c r="AA1089"/>
  <c r="Y1089"/>
  <c r="X1089"/>
  <c r="S1089"/>
  <c r="M1089"/>
  <c r="T1089"/>
  <c r="O1089"/>
  <c r="U1089"/>
  <c r="V1089"/>
  <c r="AD1089"/>
  <c r="R1088"/>
  <c r="AB1088"/>
  <c r="AC1088"/>
  <c r="Z1088"/>
  <c r="AA1088"/>
  <c r="Y1088"/>
  <c r="X1088"/>
  <c r="S1088"/>
  <c r="M1088"/>
  <c r="T1088"/>
  <c r="O1088"/>
  <c r="U1088"/>
  <c r="V1088"/>
  <c r="AD1088"/>
  <c r="R1087"/>
  <c r="AB1087"/>
  <c r="AC1087"/>
  <c r="Z1087"/>
  <c r="AA1087"/>
  <c r="Y1087"/>
  <c r="X1087"/>
  <c r="S1087"/>
  <c r="M1087"/>
  <c r="T1087"/>
  <c r="O1087"/>
  <c r="U1087"/>
  <c r="V1087"/>
  <c r="AD1087"/>
  <c r="R1086"/>
  <c r="AB1086"/>
  <c r="AC1086"/>
  <c r="Z1086"/>
  <c r="AA1086"/>
  <c r="Y1086"/>
  <c r="X1086"/>
  <c r="S1086"/>
  <c r="M1086"/>
  <c r="T1086"/>
  <c r="O1086"/>
  <c r="U1086"/>
  <c r="V1086"/>
  <c r="AD1086"/>
  <c r="R1085"/>
  <c r="AB1085"/>
  <c r="AC1085"/>
  <c r="Z1085"/>
  <c r="AA1085"/>
  <c r="Y1085"/>
  <c r="X1085"/>
  <c r="S1085"/>
  <c r="M1085"/>
  <c r="T1085"/>
  <c r="O1085"/>
  <c r="U1085"/>
  <c r="V1085"/>
  <c r="AD1085"/>
  <c r="R1084"/>
  <c r="AB1084"/>
  <c r="AC1084"/>
  <c r="Z1084"/>
  <c r="AA1084"/>
  <c r="Y1084"/>
  <c r="X1084"/>
  <c r="S1084"/>
  <c r="M1084"/>
  <c r="T1084"/>
  <c r="O1084"/>
  <c r="U1084"/>
  <c r="V1084"/>
  <c r="AD1084"/>
  <c r="R1083"/>
  <c r="AB1083"/>
  <c r="AC1083"/>
  <c r="Z1083"/>
  <c r="AA1083"/>
  <c r="Y1083"/>
  <c r="X1083"/>
  <c r="S1083"/>
  <c r="M1083"/>
  <c r="T1083"/>
  <c r="O1083"/>
  <c r="U1083"/>
  <c r="V1083"/>
  <c r="AD1083"/>
  <c r="R1082"/>
  <c r="AB1082"/>
  <c r="AC1082"/>
  <c r="Z1082"/>
  <c r="AA1082"/>
  <c r="Y1082"/>
  <c r="X1082"/>
  <c r="S1082"/>
  <c r="M1082"/>
  <c r="T1082"/>
  <c r="O1082"/>
  <c r="U1082"/>
  <c r="V1082"/>
  <c r="AD1082"/>
  <c r="R1081"/>
  <c r="AB1081"/>
  <c r="AC1081"/>
  <c r="Z1081"/>
  <c r="AA1081"/>
  <c r="Y1081"/>
  <c r="X1081"/>
  <c r="S1081"/>
  <c r="M1081"/>
  <c r="T1081"/>
  <c r="O1081"/>
  <c r="U1081"/>
  <c r="V1081"/>
  <c r="AD1081"/>
  <c r="R1080"/>
  <c r="AB1080"/>
  <c r="AC1080"/>
  <c r="Z1080"/>
  <c r="AA1080"/>
  <c r="Y1080"/>
  <c r="X1080"/>
  <c r="S1080"/>
  <c r="M1080"/>
  <c r="T1080"/>
  <c r="O1080"/>
  <c r="U1080"/>
  <c r="V1080"/>
  <c r="AD1080"/>
  <c r="R1079"/>
  <c r="AB1079"/>
  <c r="AC1079"/>
  <c r="Z1079"/>
  <c r="AA1079"/>
  <c r="Y1079"/>
  <c r="X1079"/>
  <c r="S1079"/>
  <c r="M1079"/>
  <c r="T1079"/>
  <c r="O1079"/>
  <c r="U1079"/>
  <c r="V1079"/>
  <c r="AD1079"/>
  <c r="R1078"/>
  <c r="AB1078"/>
  <c r="AC1078"/>
  <c r="Z1078"/>
  <c r="AA1078"/>
  <c r="Y1078"/>
  <c r="X1078"/>
  <c r="S1078"/>
  <c r="M1078"/>
  <c r="T1078"/>
  <c r="O1078"/>
  <c r="U1078"/>
  <c r="V1078"/>
  <c r="AD1078"/>
  <c r="R1077"/>
  <c r="AB1077"/>
  <c r="AC1077"/>
  <c r="Z1077"/>
  <c r="AA1077"/>
  <c r="Y1077"/>
  <c r="X1077"/>
  <c r="S1077"/>
  <c r="M1077"/>
  <c r="T1077"/>
  <c r="O1077"/>
  <c r="U1077"/>
  <c r="V1077"/>
  <c r="AD1077"/>
  <c r="R1076"/>
  <c r="AB1076"/>
  <c r="AC1076"/>
  <c r="Z1076"/>
  <c r="AA1076"/>
  <c r="Y1076"/>
  <c r="X1076"/>
  <c r="S1076"/>
  <c r="M1076"/>
  <c r="T1076"/>
  <c r="O1076"/>
  <c r="U1076"/>
  <c r="V1076"/>
  <c r="AD1076"/>
  <c r="R1075"/>
  <c r="AB1075"/>
  <c r="AC1075"/>
  <c r="Z1075"/>
  <c r="AA1075"/>
  <c r="Y1075"/>
  <c r="X1075"/>
  <c r="S1075"/>
  <c r="M1075"/>
  <c r="T1075"/>
  <c r="O1075"/>
  <c r="U1075"/>
  <c r="V1075"/>
  <c r="AD1075"/>
  <c r="R1074"/>
  <c r="AB1074"/>
  <c r="AC1074"/>
  <c r="Z1074"/>
  <c r="AA1074"/>
  <c r="Y1074"/>
  <c r="X1074"/>
  <c r="S1074"/>
  <c r="M1074"/>
  <c r="T1074"/>
  <c r="O1074"/>
  <c r="U1074"/>
  <c r="V1074"/>
  <c r="AD1074"/>
  <c r="R1073"/>
  <c r="AB1073"/>
  <c r="AC1073"/>
  <c r="Z1073"/>
  <c r="AA1073"/>
  <c r="Y1073"/>
  <c r="X1073"/>
  <c r="S1073"/>
  <c r="M1073"/>
  <c r="T1073"/>
  <c r="O1073"/>
  <c r="U1073"/>
  <c r="V1073"/>
  <c r="AD1073"/>
  <c r="R1072"/>
  <c r="AB1072"/>
  <c r="AC1072"/>
  <c r="Z1072"/>
  <c r="AA1072"/>
  <c r="Y1072"/>
  <c r="X1072"/>
  <c r="S1072"/>
  <c r="M1072"/>
  <c r="T1072"/>
  <c r="O1072"/>
  <c r="U1072"/>
  <c r="V1072"/>
  <c r="AD1072"/>
  <c r="R1071"/>
  <c r="AB1071"/>
  <c r="AC1071"/>
  <c r="Z1071"/>
  <c r="AA1071"/>
  <c r="Y1071"/>
  <c r="X1071"/>
  <c r="S1071"/>
  <c r="M1071"/>
  <c r="T1071"/>
  <c r="O1071"/>
  <c r="U1071"/>
  <c r="V1071"/>
  <c r="AD1071"/>
  <c r="R1070"/>
  <c r="AB1070"/>
  <c r="AC1070"/>
  <c r="Z1070"/>
  <c r="AA1070"/>
  <c r="Y1070"/>
  <c r="X1070"/>
  <c r="S1070"/>
  <c r="M1070"/>
  <c r="T1070"/>
  <c r="O1070"/>
  <c r="U1070"/>
  <c r="V1070"/>
  <c r="AD1070"/>
  <c r="R1069"/>
  <c r="AB1069"/>
  <c r="AC1069"/>
  <c r="Z1069"/>
  <c r="AA1069"/>
  <c r="Y1069"/>
  <c r="X1069"/>
  <c r="S1069"/>
  <c r="M1069"/>
  <c r="T1069"/>
  <c r="O1069"/>
  <c r="U1069"/>
  <c r="V1069"/>
  <c r="AD1069"/>
  <c r="R1068"/>
  <c r="AB1068"/>
  <c r="AC1068"/>
  <c r="Z1068"/>
  <c r="AA1068"/>
  <c r="Y1068"/>
  <c r="X1068"/>
  <c r="S1068"/>
  <c r="M1068"/>
  <c r="T1068"/>
  <c r="O1068"/>
  <c r="U1068"/>
  <c r="V1068"/>
  <c r="AD1068"/>
  <c r="R1067"/>
  <c r="AB1067"/>
  <c r="AC1067"/>
  <c r="Z1067"/>
  <c r="AA1067"/>
  <c r="Y1067"/>
  <c r="X1067"/>
  <c r="S1067"/>
  <c r="M1067"/>
  <c r="T1067"/>
  <c r="O1067"/>
  <c r="U1067"/>
  <c r="V1067"/>
  <c r="AD1067"/>
  <c r="R1066"/>
  <c r="AB1066"/>
  <c r="AC1066"/>
  <c r="Z1066"/>
  <c r="AA1066"/>
  <c r="Y1066"/>
  <c r="X1066"/>
  <c r="S1066"/>
  <c r="M1066"/>
  <c r="T1066"/>
  <c r="O1066"/>
  <c r="U1066"/>
  <c r="V1066"/>
  <c r="AD1066"/>
  <c r="R1065"/>
  <c r="AB1065"/>
  <c r="AC1065"/>
  <c r="Z1065"/>
  <c r="AA1065"/>
  <c r="Y1065"/>
  <c r="X1065"/>
  <c r="S1065"/>
  <c r="M1065"/>
  <c r="T1065"/>
  <c r="O1065"/>
  <c r="U1065"/>
  <c r="V1065"/>
  <c r="AD1065"/>
  <c r="R1064"/>
  <c r="AB1064"/>
  <c r="AC1064"/>
  <c r="Z1064"/>
  <c r="AA1064"/>
  <c r="Y1064"/>
  <c r="X1064"/>
  <c r="S1064"/>
  <c r="M1064"/>
  <c r="T1064"/>
  <c r="O1064"/>
  <c r="U1064"/>
  <c r="V1064"/>
  <c r="AD1064"/>
  <c r="R1063"/>
  <c r="AB1063"/>
  <c r="AC1063"/>
  <c r="Z1063"/>
  <c r="AA1063"/>
  <c r="Y1063"/>
  <c r="X1063"/>
  <c r="S1063"/>
  <c r="M1063"/>
  <c r="T1063"/>
  <c r="O1063"/>
  <c r="U1063"/>
  <c r="V1063"/>
  <c r="AD1063"/>
  <c r="R1062"/>
  <c r="AB1062"/>
  <c r="AC1062"/>
  <c r="Z1062"/>
  <c r="AA1062"/>
  <c r="Y1062"/>
  <c r="X1062"/>
  <c r="S1062"/>
  <c r="M1062"/>
  <c r="T1062"/>
  <c r="O1062"/>
  <c r="U1062"/>
  <c r="V1062"/>
  <c r="AD1062"/>
  <c r="R1061"/>
  <c r="AB1061"/>
  <c r="AC1061"/>
  <c r="Z1061"/>
  <c r="AA1061"/>
  <c r="Y1061"/>
  <c r="X1061"/>
  <c r="S1061"/>
  <c r="M1061"/>
  <c r="T1061"/>
  <c r="O1061"/>
  <c r="U1061"/>
  <c r="V1061"/>
  <c r="AD1061"/>
  <c r="R1060"/>
  <c r="AB1060"/>
  <c r="AC1060"/>
  <c r="Z1060"/>
  <c r="AA1060"/>
  <c r="Y1060"/>
  <c r="X1060"/>
  <c r="S1060"/>
  <c r="M1060"/>
  <c r="T1060"/>
  <c r="O1060"/>
  <c r="U1060"/>
  <c r="V1060"/>
  <c r="AD1060"/>
  <c r="R1059"/>
  <c r="AB1059"/>
  <c r="AC1059"/>
  <c r="Z1059"/>
  <c r="AA1059"/>
  <c r="Y1059"/>
  <c r="X1059"/>
  <c r="S1059"/>
  <c r="M1059"/>
  <c r="T1059"/>
  <c r="O1059"/>
  <c r="U1059"/>
  <c r="V1059"/>
  <c r="AD1059"/>
  <c r="R1058"/>
  <c r="AB1058"/>
  <c r="AC1058"/>
  <c r="Z1058"/>
  <c r="AA1058"/>
  <c r="Y1058"/>
  <c r="X1058"/>
  <c r="S1058"/>
  <c r="M1058"/>
  <c r="T1058"/>
  <c r="O1058"/>
  <c r="U1058"/>
  <c r="V1058"/>
  <c r="AD1058"/>
  <c r="R1057"/>
  <c r="AB1057"/>
  <c r="AC1057"/>
  <c r="Z1057"/>
  <c r="AA1057"/>
  <c r="Y1057"/>
  <c r="X1057"/>
  <c r="S1057"/>
  <c r="M1057"/>
  <c r="T1057"/>
  <c r="O1057"/>
  <c r="U1057"/>
  <c r="V1057"/>
  <c r="AD1057"/>
  <c r="R1056"/>
  <c r="AB1056"/>
  <c r="AC1056"/>
  <c r="Z1056"/>
  <c r="AA1056"/>
  <c r="Y1056"/>
  <c r="X1056"/>
  <c r="S1056"/>
  <c r="M1056"/>
  <c r="T1056"/>
  <c r="O1056"/>
  <c r="U1056"/>
  <c r="V1056"/>
  <c r="AD1056"/>
  <c r="R1055"/>
  <c r="AB1055"/>
  <c r="AC1055"/>
  <c r="Z1055"/>
  <c r="AA1055"/>
  <c r="Y1055"/>
  <c r="X1055"/>
  <c r="S1055"/>
  <c r="M1055"/>
  <c r="T1055"/>
  <c r="O1055"/>
  <c r="U1055"/>
  <c r="V1055"/>
  <c r="AD1055"/>
  <c r="R1054"/>
  <c r="AB1054"/>
  <c r="AC1054"/>
  <c r="Z1054"/>
  <c r="AA1054"/>
  <c r="Y1054"/>
  <c r="X1054"/>
  <c r="S1054"/>
  <c r="M1054"/>
  <c r="T1054"/>
  <c r="O1054"/>
  <c r="U1054"/>
  <c r="V1054"/>
  <c r="AD1054"/>
  <c r="R1053"/>
  <c r="AB1053"/>
  <c r="AC1053"/>
  <c r="Z1053"/>
  <c r="AA1053"/>
  <c r="Y1053"/>
  <c r="X1053"/>
  <c r="S1053"/>
  <c r="M1053"/>
  <c r="T1053"/>
  <c r="O1053"/>
  <c r="U1053"/>
  <c r="V1053"/>
  <c r="AD1053"/>
  <c r="R1052"/>
  <c r="AB1052"/>
  <c r="AC1052"/>
  <c r="Z1052"/>
  <c r="AA1052"/>
  <c r="Y1052"/>
  <c r="X1052"/>
  <c r="S1052"/>
  <c r="M1052"/>
  <c r="T1052"/>
  <c r="O1052"/>
  <c r="U1052"/>
  <c r="V1052"/>
  <c r="AD1052"/>
  <c r="R1051"/>
  <c r="AB1051"/>
  <c r="AC1051"/>
  <c r="Z1051"/>
  <c r="AA1051"/>
  <c r="Y1051"/>
  <c r="X1051"/>
  <c r="S1051"/>
  <c r="M1051"/>
  <c r="T1051"/>
  <c r="O1051"/>
  <c r="U1051"/>
  <c r="V1051"/>
  <c r="AD1051"/>
  <c r="R1050"/>
  <c r="AB1050"/>
  <c r="AC1050"/>
  <c r="Z1050"/>
  <c r="AA1050"/>
  <c r="Y1050"/>
  <c r="X1050"/>
  <c r="S1050"/>
  <c r="M1050"/>
  <c r="T1050"/>
  <c r="O1050"/>
  <c r="U1050"/>
  <c r="V1050"/>
  <c r="AD1050"/>
  <c r="R1049"/>
  <c r="AB1049"/>
  <c r="AC1049"/>
  <c r="Z1049"/>
  <c r="AA1049"/>
  <c r="Y1049"/>
  <c r="X1049"/>
  <c r="S1049"/>
  <c r="M1049"/>
  <c r="T1049"/>
  <c r="O1049"/>
  <c r="U1049"/>
  <c r="V1049"/>
  <c r="AD1049"/>
  <c r="R1048"/>
  <c r="AB1048"/>
  <c r="AC1048"/>
  <c r="Z1048"/>
  <c r="AA1048"/>
  <c r="Y1048"/>
  <c r="X1048"/>
  <c r="S1048"/>
  <c r="M1048"/>
  <c r="T1048"/>
  <c r="O1048"/>
  <c r="U1048"/>
  <c r="V1048"/>
  <c r="AD1048"/>
  <c r="R1047"/>
  <c r="AB1047"/>
  <c r="AC1047"/>
  <c r="Z1047"/>
  <c r="AA1047"/>
  <c r="Y1047"/>
  <c r="X1047"/>
  <c r="S1047"/>
  <c r="M1047"/>
  <c r="T1047"/>
  <c r="O1047"/>
  <c r="U1047"/>
  <c r="V1047"/>
  <c r="AD1047"/>
  <c r="R1046"/>
  <c r="AB1046"/>
  <c r="AC1046"/>
  <c r="Z1046"/>
  <c r="AA1046"/>
  <c r="Y1046"/>
  <c r="X1046"/>
  <c r="S1046"/>
  <c r="M1046"/>
  <c r="T1046"/>
  <c r="O1046"/>
  <c r="U1046"/>
  <c r="V1046"/>
  <c r="AD1046"/>
  <c r="R1045"/>
  <c r="AB1045"/>
  <c r="AC1045"/>
  <c r="Z1045"/>
  <c r="AA1045"/>
  <c r="Y1045"/>
  <c r="X1045"/>
  <c r="S1045"/>
  <c r="M1045"/>
  <c r="T1045"/>
  <c r="O1045"/>
  <c r="U1045"/>
  <c r="V1045"/>
  <c r="AD1045"/>
  <c r="R1044"/>
  <c r="AB1044"/>
  <c r="AC1044"/>
  <c r="Z1044"/>
  <c r="AA1044"/>
  <c r="Y1044"/>
  <c r="X1044"/>
  <c r="S1044"/>
  <c r="M1044"/>
  <c r="T1044"/>
  <c r="O1044"/>
  <c r="U1044"/>
  <c r="V1044"/>
  <c r="AD1044"/>
  <c r="R1043"/>
  <c r="AB1043"/>
  <c r="AC1043"/>
  <c r="Z1043"/>
  <c r="AA1043"/>
  <c r="Y1043"/>
  <c r="X1043"/>
  <c r="S1043"/>
  <c r="M1043"/>
  <c r="T1043"/>
  <c r="O1043"/>
  <c r="U1043"/>
  <c r="V1043"/>
  <c r="AD1043"/>
  <c r="R1042"/>
  <c r="AB1042"/>
  <c r="AC1042"/>
  <c r="Z1042"/>
  <c r="AA1042"/>
  <c r="Y1042"/>
  <c r="X1042"/>
  <c r="S1042"/>
  <c r="M1042"/>
  <c r="T1042"/>
  <c r="O1042"/>
  <c r="U1042"/>
  <c r="V1042"/>
  <c r="AD1042"/>
  <c r="R1041"/>
  <c r="AB1041"/>
  <c r="AC1041"/>
  <c r="Z1041"/>
  <c r="AA1041"/>
  <c r="Y1041"/>
  <c r="X1041"/>
  <c r="S1041"/>
  <c r="M1041"/>
  <c r="T1041"/>
  <c r="O1041"/>
  <c r="U1041"/>
  <c r="V1041"/>
  <c r="AD1041"/>
  <c r="R1040"/>
  <c r="AB1040"/>
  <c r="AC1040"/>
  <c r="Z1040"/>
  <c r="AA1040"/>
  <c r="Y1040"/>
  <c r="X1040"/>
  <c r="S1040"/>
  <c r="M1040"/>
  <c r="T1040"/>
  <c r="O1040"/>
  <c r="U1040"/>
  <c r="V1040"/>
  <c r="AD1040"/>
  <c r="R1039"/>
  <c r="AB1039"/>
  <c r="AC1039"/>
  <c r="Z1039"/>
  <c r="AA1039"/>
  <c r="Y1039"/>
  <c r="X1039"/>
  <c r="S1039"/>
  <c r="M1039"/>
  <c r="T1039"/>
  <c r="O1039"/>
  <c r="U1039"/>
  <c r="V1039"/>
  <c r="AD1039"/>
  <c r="R1038"/>
  <c r="AB1038"/>
  <c r="AC1038"/>
  <c r="Z1038"/>
  <c r="AA1038"/>
  <c r="Y1038"/>
  <c r="X1038"/>
  <c r="S1038"/>
  <c r="M1038"/>
  <c r="T1038"/>
  <c r="O1038"/>
  <c r="U1038"/>
  <c r="V1038"/>
  <c r="AD1038"/>
  <c r="R1037"/>
  <c r="AB1037"/>
  <c r="AC1037"/>
  <c r="Z1037"/>
  <c r="AA1037"/>
  <c r="Y1037"/>
  <c r="X1037"/>
  <c r="S1037"/>
  <c r="M1037"/>
  <c r="T1037"/>
  <c r="O1037"/>
  <c r="U1037"/>
  <c r="V1037"/>
  <c r="AD1037"/>
  <c r="R1036"/>
  <c r="AB1036"/>
  <c r="AC1036"/>
  <c r="Z1036"/>
  <c r="AA1036"/>
  <c r="Y1036"/>
  <c r="X1036"/>
  <c r="S1036"/>
  <c r="M1036"/>
  <c r="T1036"/>
  <c r="O1036"/>
  <c r="U1036"/>
  <c r="V1036"/>
  <c r="AD1036"/>
  <c r="R1035"/>
  <c r="AB1035"/>
  <c r="AC1035"/>
  <c r="Z1035"/>
  <c r="AA1035"/>
  <c r="Y1035"/>
  <c r="X1035"/>
  <c r="S1035"/>
  <c r="M1035"/>
  <c r="T1035"/>
  <c r="O1035"/>
  <c r="U1035"/>
  <c r="V1035"/>
  <c r="AD1035"/>
  <c r="R1034"/>
  <c r="AB1034"/>
  <c r="AC1034"/>
  <c r="Z1034"/>
  <c r="AA1034"/>
  <c r="Y1034"/>
  <c r="X1034"/>
  <c r="S1034"/>
  <c r="M1034"/>
  <c r="T1034"/>
  <c r="O1034"/>
  <c r="U1034"/>
  <c r="V1034"/>
  <c r="AD1034"/>
  <c r="R1033"/>
  <c r="AB1033"/>
  <c r="AC1033"/>
  <c r="Z1033"/>
  <c r="AA1033"/>
  <c r="Y1033"/>
  <c r="X1033"/>
  <c r="S1033"/>
  <c r="M1033"/>
  <c r="T1033"/>
  <c r="O1033"/>
  <c r="U1033"/>
  <c r="V1033"/>
  <c r="AD1033"/>
  <c r="R1032"/>
  <c r="AB1032"/>
  <c r="AC1032"/>
  <c r="Z1032"/>
  <c r="AA1032"/>
  <c r="Y1032"/>
  <c r="X1032"/>
  <c r="S1032"/>
  <c r="M1032"/>
  <c r="T1032"/>
  <c r="O1032"/>
  <c r="U1032"/>
  <c r="V1032"/>
  <c r="AD1032"/>
  <c r="R1031"/>
  <c r="AB1031"/>
  <c r="AC1031"/>
  <c r="Z1031"/>
  <c r="AA1031"/>
  <c r="Y1031"/>
  <c r="X1031"/>
  <c r="S1031"/>
  <c r="M1031"/>
  <c r="T1031"/>
  <c r="O1031"/>
  <c r="U1031"/>
  <c r="V1031"/>
  <c r="AD1031"/>
  <c r="R1030"/>
  <c r="AB1030"/>
  <c r="AC1030"/>
  <c r="Z1030"/>
  <c r="AA1030"/>
  <c r="Y1030"/>
  <c r="X1030"/>
  <c r="S1030"/>
  <c r="M1030"/>
  <c r="T1030"/>
  <c r="O1030"/>
  <c r="U1030"/>
  <c r="V1030"/>
  <c r="AD1030"/>
  <c r="R1029"/>
  <c r="AB1029"/>
  <c r="AC1029"/>
  <c r="Z1029"/>
  <c r="AA1029"/>
  <c r="Y1029"/>
  <c r="X1029"/>
  <c r="S1029"/>
  <c r="M1029"/>
  <c r="T1029"/>
  <c r="O1029"/>
  <c r="U1029"/>
  <c r="V1029"/>
  <c r="AD1029"/>
  <c r="R1028"/>
  <c r="AB1028"/>
  <c r="AC1028"/>
  <c r="Z1028"/>
  <c r="AA1028"/>
  <c r="Y1028"/>
  <c r="X1028"/>
  <c r="S1028"/>
  <c r="M1028"/>
  <c r="T1028"/>
  <c r="O1028"/>
  <c r="U1028"/>
  <c r="V1028"/>
  <c r="AD1028"/>
  <c r="R1027"/>
  <c r="AB1027"/>
  <c r="AC1027"/>
  <c r="Z1027"/>
  <c r="AA1027"/>
  <c r="Y1027"/>
  <c r="X1027"/>
  <c r="S1027"/>
  <c r="M1027"/>
  <c r="T1027"/>
  <c r="O1027"/>
  <c r="U1027"/>
  <c r="V1027"/>
  <c r="AD1027"/>
  <c r="R1026"/>
  <c r="AB1026"/>
  <c r="AC1026"/>
  <c r="Z1026"/>
  <c r="AA1026"/>
  <c r="Y1026"/>
  <c r="X1026"/>
  <c r="S1026"/>
  <c r="M1026"/>
  <c r="T1026"/>
  <c r="O1026"/>
  <c r="U1026"/>
  <c r="V1026"/>
  <c r="AD1026"/>
  <c r="R1025"/>
  <c r="AB1025"/>
  <c r="AC1025"/>
  <c r="Z1025"/>
  <c r="AA1025"/>
  <c r="Y1025"/>
  <c r="X1025"/>
  <c r="S1025"/>
  <c r="M1025"/>
  <c r="T1025"/>
  <c r="O1025"/>
  <c r="U1025"/>
  <c r="V1025"/>
  <c r="AD1025"/>
  <c r="R1024"/>
  <c r="AB1024"/>
  <c r="AC1024"/>
  <c r="Z1024"/>
  <c r="AA1024"/>
  <c r="Y1024"/>
  <c r="X1024"/>
  <c r="S1024"/>
  <c r="M1024"/>
  <c r="T1024"/>
  <c r="O1024"/>
  <c r="U1024"/>
  <c r="V1024"/>
  <c r="AD1024"/>
  <c r="R1023"/>
  <c r="AB1023"/>
  <c r="AC1023"/>
  <c r="Z1023"/>
  <c r="AA1023"/>
  <c r="Y1023"/>
  <c r="X1023"/>
  <c r="S1023"/>
  <c r="M1023"/>
  <c r="T1023"/>
  <c r="O1023"/>
  <c r="U1023"/>
  <c r="V1023"/>
  <c r="AD1023"/>
  <c r="R1022"/>
  <c r="AB1022"/>
  <c r="AC1022"/>
  <c r="Z1022"/>
  <c r="AA1022"/>
  <c r="Y1022"/>
  <c r="X1022"/>
  <c r="S1022"/>
  <c r="M1022"/>
  <c r="T1022"/>
  <c r="O1022"/>
  <c r="U1022"/>
  <c r="V1022"/>
  <c r="AD1022"/>
  <c r="R1021"/>
  <c r="AB1021"/>
  <c r="AC1021"/>
  <c r="Z1021"/>
  <c r="AA1021"/>
  <c r="Y1021"/>
  <c r="X1021"/>
  <c r="S1021"/>
  <c r="M1021"/>
  <c r="T1021"/>
  <c r="O1021"/>
  <c r="U1021"/>
  <c r="V1021"/>
  <c r="AD1021"/>
  <c r="R1020"/>
  <c r="AB1020"/>
  <c r="AC1020"/>
  <c r="Z1020"/>
  <c r="AA1020"/>
  <c r="Y1020"/>
  <c r="X1020"/>
  <c r="S1020"/>
  <c r="M1020"/>
  <c r="T1020"/>
  <c r="O1020"/>
  <c r="U1020"/>
  <c r="V1020"/>
  <c r="AD1020"/>
  <c r="R1019"/>
  <c r="AB1019"/>
  <c r="AC1019"/>
  <c r="Z1019"/>
  <c r="AA1019"/>
  <c r="Y1019"/>
  <c r="X1019"/>
  <c r="S1019"/>
  <c r="M1019"/>
  <c r="T1019"/>
  <c r="O1019"/>
  <c r="U1019"/>
  <c r="V1019"/>
  <c r="AD1019"/>
  <c r="R1018"/>
  <c r="AB1018"/>
  <c r="AC1018"/>
  <c r="Z1018"/>
  <c r="AA1018"/>
  <c r="Y1018"/>
  <c r="X1018"/>
  <c r="S1018"/>
  <c r="M1018"/>
  <c r="T1018"/>
  <c r="O1018"/>
  <c r="U1018"/>
  <c r="V1018"/>
  <c r="AD1018"/>
  <c r="R1017"/>
  <c r="AB1017"/>
  <c r="AC1017"/>
  <c r="Z1017"/>
  <c r="AA1017"/>
  <c r="Y1017"/>
  <c r="X1017"/>
  <c r="S1017"/>
  <c r="M1017"/>
  <c r="T1017"/>
  <c r="O1017"/>
  <c r="U1017"/>
  <c r="V1017"/>
  <c r="AD1017"/>
  <c r="R1016"/>
  <c r="AB1016"/>
  <c r="AC1016"/>
  <c r="Z1016"/>
  <c r="AA1016"/>
  <c r="Y1016"/>
  <c r="X1016"/>
  <c r="S1016"/>
  <c r="M1016"/>
  <c r="T1016"/>
  <c r="O1016"/>
  <c r="U1016"/>
  <c r="V1016"/>
  <c r="AD1016"/>
  <c r="R1015"/>
  <c r="AB1015"/>
  <c r="AC1015"/>
  <c r="Z1015"/>
  <c r="AA1015"/>
  <c r="Y1015"/>
  <c r="X1015"/>
  <c r="S1015"/>
  <c r="M1015"/>
  <c r="T1015"/>
  <c r="O1015"/>
  <c r="U1015"/>
  <c r="V1015"/>
  <c r="AD1015"/>
  <c r="R1014"/>
  <c r="AB1014"/>
  <c r="AC1014"/>
  <c r="Z1014"/>
  <c r="AA1014"/>
  <c r="Y1014"/>
  <c r="X1014"/>
  <c r="S1014"/>
  <c r="M1014"/>
  <c r="T1014"/>
  <c r="O1014"/>
  <c r="U1014"/>
  <c r="V1014"/>
  <c r="AD1014"/>
  <c r="R1013"/>
  <c r="AB1013"/>
  <c r="AC1013"/>
  <c r="Z1013"/>
  <c r="AA1013"/>
  <c r="Y1013"/>
  <c r="X1013"/>
  <c r="S1013"/>
  <c r="M1013"/>
  <c r="T1013"/>
  <c r="O1013"/>
  <c r="U1013"/>
  <c r="V1013"/>
  <c r="AD1013"/>
  <c r="R1012"/>
  <c r="AB1012"/>
  <c r="AC1012"/>
  <c r="Z1012"/>
  <c r="AA1012"/>
  <c r="Y1012"/>
  <c r="X1012"/>
  <c r="S1012"/>
  <c r="M1012"/>
  <c r="T1012"/>
  <c r="O1012"/>
  <c r="U1012"/>
  <c r="V1012"/>
  <c r="AD1012"/>
  <c r="R1011"/>
  <c r="AB1011"/>
  <c r="AC1011"/>
  <c r="Z1011"/>
  <c r="AA1011"/>
  <c r="Y1011"/>
  <c r="X1011"/>
  <c r="S1011"/>
  <c r="M1011"/>
  <c r="T1011"/>
  <c r="O1011"/>
  <c r="U1011"/>
  <c r="V1011"/>
  <c r="AD1011"/>
  <c r="R1010"/>
  <c r="AB1010"/>
  <c r="AC1010"/>
  <c r="Z1010"/>
  <c r="AA1010"/>
  <c r="Y1010"/>
  <c r="X1010"/>
  <c r="S1010"/>
  <c r="M1010"/>
  <c r="T1010"/>
  <c r="O1010"/>
  <c r="U1010"/>
  <c r="V1010"/>
  <c r="AD1010"/>
  <c r="R1009"/>
  <c r="AB1009"/>
  <c r="AC1009"/>
  <c r="Z1009"/>
  <c r="AA1009"/>
  <c r="Y1009"/>
  <c r="X1009"/>
  <c r="S1009"/>
  <c r="M1009"/>
  <c r="T1009"/>
  <c r="O1009"/>
  <c r="U1009"/>
  <c r="V1009"/>
  <c r="AD1009"/>
  <c r="R1008"/>
  <c r="AB1008"/>
  <c r="AC1008"/>
  <c r="Z1008"/>
  <c r="AA1008"/>
  <c r="Y1008"/>
  <c r="X1008"/>
  <c r="S1008"/>
  <c r="M1008"/>
  <c r="T1008"/>
  <c r="O1008"/>
  <c r="U1008"/>
  <c r="V1008"/>
  <c r="AD1008"/>
  <c r="R1007"/>
  <c r="AB1007"/>
  <c r="AC1007"/>
  <c r="Z1007"/>
  <c r="AA1007"/>
  <c r="Y1007"/>
  <c r="X1007"/>
  <c r="S1007"/>
  <c r="M1007"/>
  <c r="T1007"/>
  <c r="O1007"/>
  <c r="U1007"/>
  <c r="V1007"/>
  <c r="AD1007"/>
  <c r="R1006"/>
  <c r="AB1006"/>
  <c r="AC1006"/>
  <c r="Z1006"/>
  <c r="AA1006"/>
  <c r="Y1006"/>
  <c r="X1006"/>
  <c r="S1006"/>
  <c r="M1006"/>
  <c r="T1006"/>
  <c r="O1006"/>
  <c r="U1006"/>
  <c r="V1006"/>
  <c r="AD1006"/>
  <c r="R1005"/>
  <c r="AB1005"/>
  <c r="AC1005"/>
  <c r="Z1005"/>
  <c r="AA1005"/>
  <c r="Y1005"/>
  <c r="X1005"/>
  <c r="S1005"/>
  <c r="M1005"/>
  <c r="T1005"/>
  <c r="O1005"/>
  <c r="U1005"/>
  <c r="V1005"/>
  <c r="AD1005"/>
  <c r="R1004"/>
  <c r="AB1004"/>
  <c r="AC1004"/>
  <c r="Z1004"/>
  <c r="AA1004"/>
  <c r="Y1004"/>
  <c r="X1004"/>
  <c r="S1004"/>
  <c r="M1004"/>
  <c r="T1004"/>
  <c r="O1004"/>
  <c r="U1004"/>
  <c r="V1004"/>
  <c r="AD1004"/>
  <c r="R1003"/>
  <c r="AB1003"/>
  <c r="AC1003"/>
  <c r="Z1003"/>
  <c r="AA1003"/>
  <c r="Y1003"/>
  <c r="X1003"/>
  <c r="S1003"/>
  <c r="M1003"/>
  <c r="T1003"/>
  <c r="O1003"/>
  <c r="U1003"/>
  <c r="V1003"/>
  <c r="AD1003"/>
  <c r="R1002"/>
  <c r="AB1002"/>
  <c r="AC1002"/>
  <c r="Z1002"/>
  <c r="AA1002"/>
  <c r="Y1002"/>
  <c r="X1002"/>
  <c r="S1002"/>
  <c r="M1002"/>
  <c r="T1002"/>
  <c r="O1002"/>
  <c r="U1002"/>
  <c r="V1002"/>
  <c r="AD1002"/>
  <c r="R1001"/>
  <c r="AB1001"/>
  <c r="AC1001"/>
  <c r="Z1001"/>
  <c r="AA1001"/>
  <c r="Y1001"/>
  <c r="X1001"/>
  <c r="S1001"/>
  <c r="M1001"/>
  <c r="T1001"/>
  <c r="O1001"/>
  <c r="U1001"/>
  <c r="V1001"/>
  <c r="AD1001"/>
  <c r="R1000"/>
  <c r="AB1000"/>
  <c r="AC1000"/>
  <c r="Z1000"/>
  <c r="AA1000"/>
  <c r="Y1000"/>
  <c r="X1000"/>
  <c r="S1000"/>
  <c r="M1000"/>
  <c r="T1000"/>
  <c r="O1000"/>
  <c r="U1000"/>
  <c r="V1000"/>
  <c r="AD1000"/>
  <c r="R999"/>
  <c r="AB999"/>
  <c r="AC999"/>
  <c r="Z999"/>
  <c r="AA999"/>
  <c r="Y999"/>
  <c r="X999"/>
  <c r="S999"/>
  <c r="M999"/>
  <c r="T999"/>
  <c r="O999"/>
  <c r="U999"/>
  <c r="V999"/>
  <c r="AD999"/>
  <c r="R998"/>
  <c r="AB998"/>
  <c r="AC998"/>
  <c r="Z998"/>
  <c r="AA998"/>
  <c r="Y998"/>
  <c r="X998"/>
  <c r="S998"/>
  <c r="M998"/>
  <c r="T998"/>
  <c r="O998"/>
  <c r="U998"/>
  <c r="V998"/>
  <c r="AD998"/>
  <c r="R997"/>
  <c r="AB997"/>
  <c r="AC997"/>
  <c r="Z997"/>
  <c r="AA997"/>
  <c r="Y997"/>
  <c r="X997"/>
  <c r="S997"/>
  <c r="M997"/>
  <c r="T997"/>
  <c r="O997"/>
  <c r="U997"/>
  <c r="V997"/>
  <c r="AD997"/>
  <c r="R996"/>
  <c r="AB996"/>
  <c r="AC996"/>
  <c r="Z996"/>
  <c r="AA996"/>
  <c r="Y996"/>
  <c r="X996"/>
  <c r="S996"/>
  <c r="M996"/>
  <c r="T996"/>
  <c r="O996"/>
  <c r="U996"/>
  <c r="V996"/>
  <c r="AD996"/>
  <c r="R995"/>
  <c r="AB995"/>
  <c r="AC995"/>
  <c r="Z995"/>
  <c r="AA995"/>
  <c r="Y995"/>
  <c r="X995"/>
  <c r="S995"/>
  <c r="M995"/>
  <c r="T995"/>
  <c r="O995"/>
  <c r="U995"/>
  <c r="V995"/>
  <c r="AD995"/>
  <c r="R994"/>
  <c r="AB994"/>
  <c r="AC994"/>
  <c r="Z994"/>
  <c r="AA994"/>
  <c r="Y994"/>
  <c r="X994"/>
  <c r="S994"/>
  <c r="M994"/>
  <c r="T994"/>
  <c r="O994"/>
  <c r="U994"/>
  <c r="V994"/>
  <c r="AD994"/>
  <c r="R993"/>
  <c r="AB993"/>
  <c r="AC993"/>
  <c r="Z993"/>
  <c r="AA993"/>
  <c r="Y993"/>
  <c r="X993"/>
  <c r="S993"/>
  <c r="M993"/>
  <c r="T993"/>
  <c r="O993"/>
  <c r="U993"/>
  <c r="V993"/>
  <c r="AD993"/>
  <c r="R992"/>
  <c r="AB992"/>
  <c r="AC992"/>
  <c r="Z992"/>
  <c r="AA992"/>
  <c r="Y992"/>
  <c r="X992"/>
  <c r="S992"/>
  <c r="M992"/>
  <c r="T992"/>
  <c r="O992"/>
  <c r="U992"/>
  <c r="V992"/>
  <c r="AD992"/>
  <c r="R991"/>
  <c r="AB991"/>
  <c r="AC991"/>
  <c r="Z991"/>
  <c r="AA991"/>
  <c r="Y991"/>
  <c r="X991"/>
  <c r="S991"/>
  <c r="M991"/>
  <c r="T991"/>
  <c r="O991"/>
  <c r="U991"/>
  <c r="V991"/>
  <c r="AD991"/>
  <c r="R990"/>
  <c r="AB990"/>
  <c r="AC990"/>
  <c r="Z990"/>
  <c r="AA990"/>
  <c r="Y990"/>
  <c r="X990"/>
  <c r="S990"/>
  <c r="M990"/>
  <c r="T990"/>
  <c r="O990"/>
  <c r="U990"/>
  <c r="V990"/>
  <c r="AD990"/>
  <c r="R989"/>
  <c r="AB989"/>
  <c r="AC989"/>
  <c r="Z989"/>
  <c r="AA989"/>
  <c r="Y989"/>
  <c r="X989"/>
  <c r="S989"/>
  <c r="M989"/>
  <c r="T989"/>
  <c r="O989"/>
  <c r="U989"/>
  <c r="V989"/>
  <c r="AD989"/>
  <c r="R988"/>
  <c r="AB988"/>
  <c r="AC988"/>
  <c r="Z988"/>
  <c r="AA988"/>
  <c r="Y988"/>
  <c r="X988"/>
  <c r="S988"/>
  <c r="M988"/>
  <c r="T988"/>
  <c r="O988"/>
  <c r="U988"/>
  <c r="V988"/>
  <c r="AD988"/>
  <c r="R987"/>
  <c r="AB987"/>
  <c r="AC987"/>
  <c r="Z987"/>
  <c r="AA987"/>
  <c r="Y987"/>
  <c r="X987"/>
  <c r="S987"/>
  <c r="M987"/>
  <c r="T987"/>
  <c r="O987"/>
  <c r="U987"/>
  <c r="V987"/>
  <c r="AD987"/>
  <c r="R986"/>
  <c r="AB986"/>
  <c r="AC986"/>
  <c r="Z986"/>
  <c r="AA986"/>
  <c r="Y986"/>
  <c r="X986"/>
  <c r="S986"/>
  <c r="M986"/>
  <c r="T986"/>
  <c r="O986"/>
  <c r="U986"/>
  <c r="V986"/>
  <c r="AD986"/>
  <c r="R985"/>
  <c r="AB985"/>
  <c r="AC985"/>
  <c r="Z985"/>
  <c r="AA985"/>
  <c r="Y985"/>
  <c r="X985"/>
  <c r="S985"/>
  <c r="M985"/>
  <c r="T985"/>
  <c r="O985"/>
  <c r="U985"/>
  <c r="V985"/>
  <c r="AD985"/>
  <c r="R984"/>
  <c r="AB984"/>
  <c r="AC984"/>
  <c r="Z984"/>
  <c r="AA984"/>
  <c r="Y984"/>
  <c r="X984"/>
  <c r="S984"/>
  <c r="M984"/>
  <c r="T984"/>
  <c r="O984"/>
  <c r="U984"/>
  <c r="V984"/>
  <c r="AD984"/>
  <c r="R983"/>
  <c r="AB983"/>
  <c r="AC983"/>
  <c r="Z983"/>
  <c r="AA983"/>
  <c r="Y983"/>
  <c r="X983"/>
  <c r="S983"/>
  <c r="M983"/>
  <c r="T983"/>
  <c r="O983"/>
  <c r="U983"/>
  <c r="V983"/>
  <c r="AD983"/>
  <c r="R982"/>
  <c r="AB982"/>
  <c r="AC982"/>
  <c r="Z982"/>
  <c r="AA982"/>
  <c r="Y982"/>
  <c r="X982"/>
  <c r="S982"/>
  <c r="M982"/>
  <c r="T982"/>
  <c r="O982"/>
  <c r="U982"/>
  <c r="V982"/>
  <c r="AD982"/>
  <c r="R981"/>
  <c r="AB981"/>
  <c r="AC981"/>
  <c r="Z981"/>
  <c r="AA981"/>
  <c r="Y981"/>
  <c r="X981"/>
  <c r="S981"/>
  <c r="M981"/>
  <c r="T981"/>
  <c r="O981"/>
  <c r="U981"/>
  <c r="V981"/>
  <c r="AD981"/>
  <c r="R980"/>
  <c r="AB980"/>
  <c r="AC980"/>
  <c r="Z980"/>
  <c r="AA980"/>
  <c r="Y980"/>
  <c r="X980"/>
  <c r="S980"/>
  <c r="M980"/>
  <c r="T980"/>
  <c r="O980"/>
  <c r="U980"/>
  <c r="V980"/>
  <c r="AD980"/>
  <c r="R979"/>
  <c r="AB979"/>
  <c r="AC979"/>
  <c r="Z979"/>
  <c r="AA979"/>
  <c r="Y979"/>
  <c r="X979"/>
  <c r="S979"/>
  <c r="M979"/>
  <c r="T979"/>
  <c r="O979"/>
  <c r="U979"/>
  <c r="V979"/>
  <c r="AD979"/>
  <c r="R978"/>
  <c r="AB978"/>
  <c r="AC978"/>
  <c r="Z978"/>
  <c r="AA978"/>
  <c r="Y978"/>
  <c r="X978"/>
  <c r="S978"/>
  <c r="M978"/>
  <c r="T978"/>
  <c r="O978"/>
  <c r="U978"/>
  <c r="V978"/>
  <c r="AD978"/>
  <c r="R977"/>
  <c r="AB977"/>
  <c r="AC977"/>
  <c r="Z977"/>
  <c r="AA977"/>
  <c r="Y977"/>
  <c r="X977"/>
  <c r="S977"/>
  <c r="M977"/>
  <c r="T977"/>
  <c r="O977"/>
  <c r="U977"/>
  <c r="V977"/>
  <c r="AD977"/>
  <c r="R976"/>
  <c r="AB976"/>
  <c r="AC976"/>
  <c r="Z976"/>
  <c r="AA976"/>
  <c r="Y976"/>
  <c r="X976"/>
  <c r="S976"/>
  <c r="M976"/>
  <c r="T976"/>
  <c r="O976"/>
  <c r="U976"/>
  <c r="V976"/>
  <c r="AD976"/>
  <c r="R975"/>
  <c r="AB975"/>
  <c r="AC975"/>
  <c r="Z975"/>
  <c r="AA975"/>
  <c r="Y975"/>
  <c r="X975"/>
  <c r="S975"/>
  <c r="M975"/>
  <c r="T975"/>
  <c r="O975"/>
  <c r="U975"/>
  <c r="V975"/>
  <c r="AD975"/>
  <c r="R974"/>
  <c r="AB974"/>
  <c r="AC974"/>
  <c r="Z974"/>
  <c r="AA974"/>
  <c r="Y974"/>
  <c r="X974"/>
  <c r="S974"/>
  <c r="M974"/>
  <c r="T974"/>
  <c r="O974"/>
  <c r="U974"/>
  <c r="V974"/>
  <c r="AD974"/>
  <c r="R973"/>
  <c r="AB973"/>
  <c r="AC973"/>
  <c r="Z973"/>
  <c r="AA973"/>
  <c r="Y973"/>
  <c r="X973"/>
  <c r="S973"/>
  <c r="M973"/>
  <c r="T973"/>
  <c r="O973"/>
  <c r="U973"/>
  <c r="V973"/>
  <c r="AD973"/>
  <c r="R972"/>
  <c r="AB972"/>
  <c r="AC972"/>
  <c r="Z972"/>
  <c r="AA972"/>
  <c r="Y972"/>
  <c r="X972"/>
  <c r="S972"/>
  <c r="M972"/>
  <c r="T972"/>
  <c r="O972"/>
  <c r="U972"/>
  <c r="V972"/>
  <c r="AD972"/>
  <c r="R971"/>
  <c r="AB971"/>
  <c r="AC971"/>
  <c r="Z971"/>
  <c r="AA971"/>
  <c r="Y971"/>
  <c r="X971"/>
  <c r="S971"/>
  <c r="M971"/>
  <c r="T971"/>
  <c r="O971"/>
  <c r="U971"/>
  <c r="V971"/>
  <c r="AD971"/>
  <c r="R970"/>
  <c r="AB970"/>
  <c r="AC970"/>
  <c r="Z970"/>
  <c r="AA970"/>
  <c r="Y970"/>
  <c r="X970"/>
  <c r="S970"/>
  <c r="M970"/>
  <c r="T970"/>
  <c r="O970"/>
  <c r="U970"/>
  <c r="V970"/>
  <c r="AD970"/>
  <c r="R969"/>
  <c r="AB969"/>
  <c r="AC969"/>
  <c r="Z969"/>
  <c r="AA969"/>
  <c r="Y969"/>
  <c r="X969"/>
  <c r="S969"/>
  <c r="M969"/>
  <c r="T969"/>
  <c r="O969"/>
  <c r="U969"/>
  <c r="V969"/>
  <c r="AD969"/>
  <c r="R968"/>
  <c r="AB968"/>
  <c r="AC968"/>
  <c r="Z968"/>
  <c r="AA968"/>
  <c r="Y968"/>
  <c r="X968"/>
  <c r="S968"/>
  <c r="M968"/>
  <c r="T968"/>
  <c r="O968"/>
  <c r="U968"/>
  <c r="V968"/>
  <c r="AD968"/>
  <c r="R967"/>
  <c r="AB967"/>
  <c r="AC967"/>
  <c r="Z967"/>
  <c r="AA967"/>
  <c r="Y967"/>
  <c r="X967"/>
  <c r="S967"/>
  <c r="M967"/>
  <c r="T967"/>
  <c r="O967"/>
  <c r="U967"/>
  <c r="V967"/>
  <c r="AD967"/>
  <c r="R966"/>
  <c r="AB966"/>
  <c r="AC966"/>
  <c r="Z966"/>
  <c r="AA966"/>
  <c r="Y966"/>
  <c r="X966"/>
  <c r="S966"/>
  <c r="M966"/>
  <c r="T966"/>
  <c r="O966"/>
  <c r="U966"/>
  <c r="V966"/>
  <c r="AD966"/>
  <c r="R965"/>
  <c r="AB965"/>
  <c r="AC965"/>
  <c r="Z965"/>
  <c r="AA965"/>
  <c r="Y965"/>
  <c r="X965"/>
  <c r="S965"/>
  <c r="M965"/>
  <c r="T965"/>
  <c r="O965"/>
  <c r="U965"/>
  <c r="V965"/>
  <c r="AD965"/>
  <c r="R964"/>
  <c r="AB964"/>
  <c r="AC964"/>
  <c r="Z964"/>
  <c r="AA964"/>
  <c r="Y964"/>
  <c r="X964"/>
  <c r="S964"/>
  <c r="M964"/>
  <c r="T964"/>
  <c r="O964"/>
  <c r="U964"/>
  <c r="V964"/>
  <c r="AD964"/>
  <c r="R963"/>
  <c r="AB963"/>
  <c r="AC963"/>
  <c r="Z963"/>
  <c r="AA963"/>
  <c r="Y963"/>
  <c r="X963"/>
  <c r="S963"/>
  <c r="M963"/>
  <c r="T963"/>
  <c r="O963"/>
  <c r="U963"/>
  <c r="V963"/>
  <c r="AD963"/>
  <c r="R962"/>
  <c r="AB962"/>
  <c r="AC962"/>
  <c r="Z962"/>
  <c r="AA962"/>
  <c r="Y962"/>
  <c r="X962"/>
  <c r="S962"/>
  <c r="M962"/>
  <c r="T962"/>
  <c r="O962"/>
  <c r="U962"/>
  <c r="V962"/>
  <c r="AD962"/>
  <c r="R961"/>
  <c r="AB961"/>
  <c r="AC961"/>
  <c r="Z961"/>
  <c r="AA961"/>
  <c r="Y961"/>
  <c r="X961"/>
  <c r="S961"/>
  <c r="M961"/>
  <c r="T961"/>
  <c r="O961"/>
  <c r="U961"/>
  <c r="V961"/>
  <c r="AD961"/>
  <c r="R960"/>
  <c r="AB960"/>
  <c r="AC960"/>
  <c r="Z960"/>
  <c r="AA960"/>
  <c r="Y960"/>
  <c r="X960"/>
  <c r="S960"/>
  <c r="M960"/>
  <c r="T960"/>
  <c r="O960"/>
  <c r="U960"/>
  <c r="V960"/>
  <c r="AD960"/>
  <c r="R959"/>
  <c r="AB959"/>
  <c r="AC959"/>
  <c r="Z959"/>
  <c r="AA959"/>
  <c r="Y959"/>
  <c r="X959"/>
  <c r="S959"/>
  <c r="M959"/>
  <c r="T959"/>
  <c r="O959"/>
  <c r="U959"/>
  <c r="V959"/>
  <c r="AD959"/>
  <c r="R958"/>
  <c r="AB958"/>
  <c r="AC958"/>
  <c r="Z958"/>
  <c r="AA958"/>
  <c r="Y958"/>
  <c r="X958"/>
  <c r="S958"/>
  <c r="M958"/>
  <c r="T958"/>
  <c r="O958"/>
  <c r="U958"/>
  <c r="V958"/>
  <c r="AD958"/>
  <c r="R957"/>
  <c r="AB957"/>
  <c r="AC957"/>
  <c r="Z957"/>
  <c r="AA957"/>
  <c r="Y957"/>
  <c r="X957"/>
  <c r="S957"/>
  <c r="M957"/>
  <c r="T957"/>
  <c r="O957"/>
  <c r="U957"/>
  <c r="V957"/>
  <c r="AD957"/>
  <c r="R956"/>
  <c r="AB956"/>
  <c r="AC956"/>
  <c r="Z956"/>
  <c r="AA956"/>
  <c r="Y956"/>
  <c r="X956"/>
  <c r="S956"/>
  <c r="M956"/>
  <c r="T956"/>
  <c r="O956"/>
  <c r="U956"/>
  <c r="V956"/>
  <c r="AD956"/>
  <c r="R955"/>
  <c r="AB955"/>
  <c r="AC955"/>
  <c r="Z955"/>
  <c r="AA955"/>
  <c r="Y955"/>
  <c r="X955"/>
  <c r="S955"/>
  <c r="M955"/>
  <c r="T955"/>
  <c r="O955"/>
  <c r="U955"/>
  <c r="V955"/>
  <c r="AD955"/>
  <c r="R954"/>
  <c r="AB954"/>
  <c r="AC954"/>
  <c r="Z954"/>
  <c r="AA954"/>
  <c r="Y954"/>
  <c r="X954"/>
  <c r="S954"/>
  <c r="M954"/>
  <c r="T954"/>
  <c r="O954"/>
  <c r="U954"/>
  <c r="V954"/>
  <c r="AD954"/>
  <c r="R953"/>
  <c r="AB953"/>
  <c r="AC953"/>
  <c r="Z953"/>
  <c r="AA953"/>
  <c r="Y953"/>
  <c r="X953"/>
  <c r="S953"/>
  <c r="M953"/>
  <c r="T953"/>
  <c r="O953"/>
  <c r="U953"/>
  <c r="V953"/>
  <c r="AD953"/>
  <c r="R952"/>
  <c r="AB952"/>
  <c r="AC952"/>
  <c r="Z952"/>
  <c r="AA952"/>
  <c r="Y952"/>
  <c r="X952"/>
  <c r="S952"/>
  <c r="M952"/>
  <c r="T952"/>
  <c r="O952"/>
  <c r="U952"/>
  <c r="V952"/>
  <c r="AD952"/>
  <c r="R951"/>
  <c r="AB951"/>
  <c r="AC951"/>
  <c r="Z951"/>
  <c r="AA951"/>
  <c r="Y951"/>
  <c r="X951"/>
  <c r="S951"/>
  <c r="M951"/>
  <c r="T951"/>
  <c r="O951"/>
  <c r="U951"/>
  <c r="V951"/>
  <c r="AD951"/>
  <c r="R950"/>
  <c r="AB950"/>
  <c r="AC950"/>
  <c r="Z950"/>
  <c r="AA950"/>
  <c r="Y950"/>
  <c r="X950"/>
  <c r="S950"/>
  <c r="M950"/>
  <c r="T950"/>
  <c r="O950"/>
  <c r="U950"/>
  <c r="V950"/>
  <c r="AD950"/>
  <c r="R949"/>
  <c r="AB949"/>
  <c r="AC949"/>
  <c r="Z949"/>
  <c r="AA949"/>
  <c r="Y949"/>
  <c r="X949"/>
  <c r="S949"/>
  <c r="M949"/>
  <c r="T949"/>
  <c r="O949"/>
  <c r="U949"/>
  <c r="V949"/>
  <c r="AD949"/>
  <c r="R948"/>
  <c r="AB948"/>
  <c r="AC948"/>
  <c r="Z948"/>
  <c r="AA948"/>
  <c r="Y948"/>
  <c r="X948"/>
  <c r="S948"/>
  <c r="M948"/>
  <c r="T948"/>
  <c r="O948"/>
  <c r="U948"/>
  <c r="V948"/>
  <c r="AD948"/>
  <c r="R947"/>
  <c r="AB947"/>
  <c r="AC947"/>
  <c r="Z947"/>
  <c r="AA947"/>
  <c r="Y947"/>
  <c r="X947"/>
  <c r="S947"/>
  <c r="M947"/>
  <c r="T947"/>
  <c r="O947"/>
  <c r="U947"/>
  <c r="V947"/>
  <c r="AD947"/>
  <c r="R946"/>
  <c r="AB946"/>
  <c r="AC946"/>
  <c r="Z946"/>
  <c r="AA946"/>
  <c r="Y946"/>
  <c r="X946"/>
  <c r="S946"/>
  <c r="M946"/>
  <c r="T946"/>
  <c r="O946"/>
  <c r="U946"/>
  <c r="V946"/>
  <c r="AD946"/>
  <c r="R945"/>
  <c r="AB945"/>
  <c r="AC945"/>
  <c r="Z945"/>
  <c r="AA945"/>
  <c r="Y945"/>
  <c r="X945"/>
  <c r="S945"/>
  <c r="M945"/>
  <c r="T945"/>
  <c r="O945"/>
  <c r="U945"/>
  <c r="V945"/>
  <c r="AD945"/>
  <c r="R944"/>
  <c r="AB944"/>
  <c r="AC944"/>
  <c r="Z944"/>
  <c r="AA944"/>
  <c r="Y944"/>
  <c r="X944"/>
  <c r="S944"/>
  <c r="M944"/>
  <c r="T944"/>
  <c r="O944"/>
  <c r="U944"/>
  <c r="V944"/>
  <c r="AD944"/>
  <c r="R943"/>
  <c r="AB943"/>
  <c r="AC943"/>
  <c r="Z943"/>
  <c r="AA943"/>
  <c r="Y943"/>
  <c r="X943"/>
  <c r="S943"/>
  <c r="M943"/>
  <c r="T943"/>
  <c r="O943"/>
  <c r="U943"/>
  <c r="V943"/>
  <c r="AD943"/>
  <c r="R942"/>
  <c r="AB942"/>
  <c r="AC942"/>
  <c r="Z942"/>
  <c r="AA942"/>
  <c r="Y942"/>
  <c r="X942"/>
  <c r="S942"/>
  <c r="M942"/>
  <c r="T942"/>
  <c r="O942"/>
  <c r="U942"/>
  <c r="V942"/>
  <c r="AD942"/>
  <c r="R941"/>
  <c r="AB941"/>
  <c r="AC941"/>
  <c r="Z941"/>
  <c r="AA941"/>
  <c r="Y941"/>
  <c r="X941"/>
  <c r="S941"/>
  <c r="M941"/>
  <c r="T941"/>
  <c r="O941"/>
  <c r="U941"/>
  <c r="V941"/>
  <c r="AD941"/>
  <c r="R940"/>
  <c r="AB940"/>
  <c r="AC940"/>
  <c r="Z940"/>
  <c r="AA940"/>
  <c r="Y940"/>
  <c r="X940"/>
  <c r="S940"/>
  <c r="M940"/>
  <c r="T940"/>
  <c r="O940"/>
  <c r="U940"/>
  <c r="V940"/>
  <c r="AD940"/>
  <c r="R939"/>
  <c r="AB939"/>
  <c r="AC939"/>
  <c r="Z939"/>
  <c r="AA939"/>
  <c r="Y939"/>
  <c r="X939"/>
  <c r="S939"/>
  <c r="M939"/>
  <c r="T939"/>
  <c r="O939"/>
  <c r="U939"/>
  <c r="V939"/>
  <c r="AD939"/>
  <c r="R938"/>
  <c r="AB938"/>
  <c r="AC938"/>
  <c r="Z938"/>
  <c r="AA938"/>
  <c r="Y938"/>
  <c r="X938"/>
  <c r="S938"/>
  <c r="M938"/>
  <c r="T938"/>
  <c r="O938"/>
  <c r="U938"/>
  <c r="V938"/>
  <c r="AD938"/>
  <c r="R937"/>
  <c r="AB937"/>
  <c r="AC937"/>
  <c r="Z937"/>
  <c r="AA937"/>
  <c r="Y937"/>
  <c r="X937"/>
  <c r="S937"/>
  <c r="M937"/>
  <c r="T937"/>
  <c r="O937"/>
  <c r="U937"/>
  <c r="V937"/>
  <c r="AD937"/>
  <c r="R936"/>
  <c r="AB936"/>
  <c r="AC936"/>
  <c r="Z936"/>
  <c r="AA936"/>
  <c r="Y936"/>
  <c r="X936"/>
  <c r="S936"/>
  <c r="M936"/>
  <c r="T936"/>
  <c r="O936"/>
  <c r="U936"/>
  <c r="V936"/>
  <c r="AD936"/>
  <c r="R935"/>
  <c r="AB935"/>
  <c r="AC935"/>
  <c r="Z935"/>
  <c r="AA935"/>
  <c r="Y935"/>
  <c r="X935"/>
  <c r="S935"/>
  <c r="M935"/>
  <c r="T935"/>
  <c r="O935"/>
  <c r="U935"/>
  <c r="V935"/>
  <c r="AD935"/>
  <c r="R934"/>
  <c r="AB934"/>
  <c r="AC934"/>
  <c r="Z934"/>
  <c r="AA934"/>
  <c r="Y934"/>
  <c r="X934"/>
  <c r="S934"/>
  <c r="M934"/>
  <c r="T934"/>
  <c r="O934"/>
  <c r="U934"/>
  <c r="V934"/>
  <c r="AD934"/>
  <c r="R933"/>
  <c r="AB933"/>
  <c r="AC933"/>
  <c r="Z933"/>
  <c r="AA933"/>
  <c r="Y933"/>
  <c r="X933"/>
  <c r="S933"/>
  <c r="M933"/>
  <c r="T933"/>
  <c r="O933"/>
  <c r="U933"/>
  <c r="V933"/>
  <c r="AD933"/>
  <c r="R932"/>
  <c r="AB932"/>
  <c r="AC932"/>
  <c r="Z932"/>
  <c r="AA932"/>
  <c r="Y932"/>
  <c r="X932"/>
  <c r="S932"/>
  <c r="M932"/>
  <c r="T932"/>
  <c r="O932"/>
  <c r="U932"/>
  <c r="V932"/>
  <c r="AD932"/>
  <c r="R931"/>
  <c r="AB931"/>
  <c r="AC931"/>
  <c r="Z931"/>
  <c r="AA931"/>
  <c r="Y931"/>
  <c r="X931"/>
  <c r="S931"/>
  <c r="M931"/>
  <c r="T931"/>
  <c r="O931"/>
  <c r="U931"/>
  <c r="V931"/>
  <c r="AD931"/>
  <c r="R930"/>
  <c r="AB930"/>
  <c r="AC930"/>
  <c r="Z930"/>
  <c r="AA930"/>
  <c r="Y930"/>
  <c r="X930"/>
  <c r="S930"/>
  <c r="M930"/>
  <c r="T930"/>
  <c r="O930"/>
  <c r="U930"/>
  <c r="V930"/>
  <c r="AD930"/>
  <c r="R929"/>
  <c r="AB929"/>
  <c r="AC929"/>
  <c r="Z929"/>
  <c r="AA929"/>
  <c r="Y929"/>
  <c r="X929"/>
  <c r="S929"/>
  <c r="M929"/>
  <c r="T929"/>
  <c r="O929"/>
  <c r="U929"/>
  <c r="V929"/>
  <c r="AD929"/>
  <c r="R928"/>
  <c r="AB928"/>
  <c r="AC928"/>
  <c r="Z928"/>
  <c r="AA928"/>
  <c r="Y928"/>
  <c r="X928"/>
  <c r="S928"/>
  <c r="M928"/>
  <c r="T928"/>
  <c r="O928"/>
  <c r="U928"/>
  <c r="V928"/>
  <c r="AD928"/>
  <c r="R927"/>
  <c r="AB927"/>
  <c r="AC927"/>
  <c r="Z927"/>
  <c r="AA927"/>
  <c r="Y927"/>
  <c r="X927"/>
  <c r="S927"/>
  <c r="M927"/>
  <c r="T927"/>
  <c r="O927"/>
  <c r="U927"/>
  <c r="V927"/>
  <c r="AD927"/>
  <c r="R926"/>
  <c r="AB926"/>
  <c r="AC926"/>
  <c r="Z926"/>
  <c r="AA926"/>
  <c r="Y926"/>
  <c r="X926"/>
  <c r="S926"/>
  <c r="M926"/>
  <c r="T926"/>
  <c r="O926"/>
  <c r="U926"/>
  <c r="V926"/>
  <c r="AD926"/>
  <c r="R925"/>
  <c r="AB925"/>
  <c r="AC925"/>
  <c r="Z925"/>
  <c r="AA925"/>
  <c r="Y925"/>
  <c r="X925"/>
  <c r="S925"/>
  <c r="M925"/>
  <c r="T925"/>
  <c r="O925"/>
  <c r="U925"/>
  <c r="V925"/>
  <c r="AD925"/>
  <c r="R924"/>
  <c r="AB924"/>
  <c r="AC924"/>
  <c r="Z924"/>
  <c r="AA924"/>
  <c r="Y924"/>
  <c r="X924"/>
  <c r="S924"/>
  <c r="M924"/>
  <c r="T924"/>
  <c r="O924"/>
  <c r="U924"/>
  <c r="V924"/>
  <c r="AD924"/>
  <c r="R923"/>
  <c r="AB923"/>
  <c r="AC923"/>
  <c r="Z923"/>
  <c r="AA923"/>
  <c r="Y923"/>
  <c r="X923"/>
  <c r="S923"/>
  <c r="M923"/>
  <c r="T923"/>
  <c r="O923"/>
  <c r="U923"/>
  <c r="V923"/>
  <c r="AD923"/>
  <c r="R922"/>
  <c r="AB922"/>
  <c r="AC922"/>
  <c r="Z922"/>
  <c r="AA922"/>
  <c r="Y922"/>
  <c r="X922"/>
  <c r="S922"/>
  <c r="M922"/>
  <c r="T922"/>
  <c r="O922"/>
  <c r="U922"/>
  <c r="V922"/>
  <c r="AD922"/>
  <c r="R921"/>
  <c r="AB921"/>
  <c r="AC921"/>
  <c r="Z921"/>
  <c r="AA921"/>
  <c r="Y921"/>
  <c r="X921"/>
  <c r="S921"/>
  <c r="M921"/>
  <c r="T921"/>
  <c r="O921"/>
  <c r="U921"/>
  <c r="V921"/>
  <c r="AD921"/>
  <c r="R920"/>
  <c r="AB920"/>
  <c r="AC920"/>
  <c r="Z920"/>
  <c r="AA920"/>
  <c r="Y920"/>
  <c r="X920"/>
  <c r="S920"/>
  <c r="M920"/>
  <c r="T920"/>
  <c r="O920"/>
  <c r="U920"/>
  <c r="V920"/>
  <c r="AD920"/>
  <c r="R919"/>
  <c r="AB919"/>
  <c r="AC919"/>
  <c r="Z919"/>
  <c r="AA919"/>
  <c r="Y919"/>
  <c r="X919"/>
  <c r="S919"/>
  <c r="M919"/>
  <c r="T919"/>
  <c r="O919"/>
  <c r="U919"/>
  <c r="V919"/>
  <c r="AD919"/>
  <c r="R918"/>
  <c r="AB918"/>
  <c r="AC918"/>
  <c r="Z918"/>
  <c r="AA918"/>
  <c r="Y918"/>
  <c r="X918"/>
  <c r="S918"/>
  <c r="M918"/>
  <c r="T918"/>
  <c r="O918"/>
  <c r="U918"/>
  <c r="V918"/>
  <c r="AD918"/>
  <c r="R917"/>
  <c r="AB917"/>
  <c r="AC917"/>
  <c r="Z917"/>
  <c r="AA917"/>
  <c r="Y917"/>
  <c r="X917"/>
  <c r="S917"/>
  <c r="M917"/>
  <c r="T917"/>
  <c r="O917"/>
  <c r="U917"/>
  <c r="V917"/>
  <c r="AD917"/>
  <c r="R916"/>
  <c r="AB916"/>
  <c r="AC916"/>
  <c r="Z916"/>
  <c r="AA916"/>
  <c r="Y916"/>
  <c r="X916"/>
  <c r="S916"/>
  <c r="M916"/>
  <c r="T916"/>
  <c r="O916"/>
  <c r="U916"/>
  <c r="V916"/>
  <c r="AD916"/>
  <c r="R915"/>
  <c r="AB915"/>
  <c r="AC915"/>
  <c r="Z915"/>
  <c r="AA915"/>
  <c r="Y915"/>
  <c r="X915"/>
  <c r="S915"/>
  <c r="M915"/>
  <c r="T915"/>
  <c r="O915"/>
  <c r="U915"/>
  <c r="V915"/>
  <c r="AD915"/>
  <c r="R914"/>
  <c r="AB914"/>
  <c r="AC914"/>
  <c r="Z914"/>
  <c r="AA914"/>
  <c r="Y914"/>
  <c r="X914"/>
  <c r="S914"/>
  <c r="M914"/>
  <c r="T914"/>
  <c r="O914"/>
  <c r="U914"/>
  <c r="V914"/>
  <c r="AD914"/>
  <c r="R913"/>
  <c r="AB913"/>
  <c r="AC913"/>
  <c r="Z913"/>
  <c r="AA913"/>
  <c r="Y913"/>
  <c r="X913"/>
  <c r="S913"/>
  <c r="M913"/>
  <c r="T913"/>
  <c r="O913"/>
  <c r="U913"/>
  <c r="V913"/>
  <c r="AD913"/>
  <c r="R912"/>
  <c r="AB912"/>
  <c r="AC912"/>
  <c r="Z912"/>
  <c r="AA912"/>
  <c r="Y912"/>
  <c r="X912"/>
  <c r="S912"/>
  <c r="M912"/>
  <c r="T912"/>
  <c r="O912"/>
  <c r="U912"/>
  <c r="V912"/>
  <c r="AD912"/>
  <c r="R911"/>
  <c r="AB911"/>
  <c r="AC911"/>
  <c r="Z911"/>
  <c r="AA911"/>
  <c r="Y911"/>
  <c r="X911"/>
  <c r="S911"/>
  <c r="M911"/>
  <c r="T911"/>
  <c r="O911"/>
  <c r="U911"/>
  <c r="V911"/>
  <c r="AD911"/>
  <c r="R910"/>
  <c r="AB910"/>
  <c r="AC910"/>
  <c r="Z910"/>
  <c r="AA910"/>
  <c r="Y910"/>
  <c r="X910"/>
  <c r="S910"/>
  <c r="M910"/>
  <c r="T910"/>
  <c r="O910"/>
  <c r="U910"/>
  <c r="V910"/>
  <c r="AD910"/>
  <c r="R909"/>
  <c r="AB909"/>
  <c r="AC909"/>
  <c r="Z909"/>
  <c r="AA909"/>
  <c r="Y909"/>
  <c r="X909"/>
  <c r="S909"/>
  <c r="M909"/>
  <c r="T909"/>
  <c r="O909"/>
  <c r="U909"/>
  <c r="V909"/>
  <c r="AD909"/>
  <c r="R908"/>
  <c r="AB908"/>
  <c r="AC908"/>
  <c r="Z908"/>
  <c r="AA908"/>
  <c r="Y908"/>
  <c r="X908"/>
  <c r="S908"/>
  <c r="M908"/>
  <c r="T908"/>
  <c r="O908"/>
  <c r="U908"/>
  <c r="V908"/>
  <c r="AD908"/>
  <c r="R907"/>
  <c r="AB907"/>
  <c r="AC907"/>
  <c r="Z907"/>
  <c r="AA907"/>
  <c r="Y907"/>
  <c r="X907"/>
  <c r="S907"/>
  <c r="M907"/>
  <c r="T907"/>
  <c r="O907"/>
  <c r="U907"/>
  <c r="V907"/>
  <c r="AD907"/>
  <c r="R906"/>
  <c r="AB906"/>
  <c r="AC906"/>
  <c r="Z906"/>
  <c r="AA906"/>
  <c r="Y906"/>
  <c r="X906"/>
  <c r="S906"/>
  <c r="M906"/>
  <c r="T906"/>
  <c r="O906"/>
  <c r="U906"/>
  <c r="V906"/>
  <c r="AD906"/>
  <c r="R905"/>
  <c r="AB905"/>
  <c r="AC905"/>
  <c r="Z905"/>
  <c r="AA905"/>
  <c r="Y905"/>
  <c r="X905"/>
  <c r="S905"/>
  <c r="M905"/>
  <c r="T905"/>
  <c r="O905"/>
  <c r="U905"/>
  <c r="V905"/>
  <c r="AD905"/>
  <c r="R904"/>
  <c r="AB904"/>
  <c r="AC904"/>
  <c r="Z904"/>
  <c r="AA904"/>
  <c r="Y904"/>
  <c r="X904"/>
  <c r="S904"/>
  <c r="M904"/>
  <c r="T904"/>
  <c r="O904"/>
  <c r="U904"/>
  <c r="V904"/>
  <c r="AD904"/>
  <c r="R903"/>
  <c r="AB903"/>
  <c r="AC903"/>
  <c r="Z903"/>
  <c r="AA903"/>
  <c r="Y903"/>
  <c r="X903"/>
  <c r="S903"/>
  <c r="M903"/>
  <c r="T903"/>
  <c r="O903"/>
  <c r="U903"/>
  <c r="V903"/>
  <c r="AD903"/>
  <c r="R902"/>
  <c r="AB902"/>
  <c r="AC902"/>
  <c r="Z902"/>
  <c r="AA902"/>
  <c r="Y902"/>
  <c r="X902"/>
  <c r="S902"/>
  <c r="M902"/>
  <c r="T902"/>
  <c r="O902"/>
  <c r="U902"/>
  <c r="V902"/>
  <c r="AD902"/>
  <c r="R901"/>
  <c r="AB901"/>
  <c r="AC901"/>
  <c r="Z901"/>
  <c r="AA901"/>
  <c r="Y901"/>
  <c r="X901"/>
  <c r="S901"/>
  <c r="M901"/>
  <c r="T901"/>
  <c r="O901"/>
  <c r="U901"/>
  <c r="V901"/>
  <c r="AD901"/>
  <c r="R900"/>
  <c r="AB900"/>
  <c r="AC900"/>
  <c r="Z900"/>
  <c r="AA900"/>
  <c r="Y900"/>
  <c r="X900"/>
  <c r="S900"/>
  <c r="M900"/>
  <c r="T900"/>
  <c r="O900"/>
  <c r="U900"/>
  <c r="V900"/>
  <c r="AD900"/>
  <c r="R899"/>
  <c r="AB899"/>
  <c r="AC899"/>
  <c r="Z899"/>
  <c r="AA899"/>
  <c r="Y899"/>
  <c r="X899"/>
  <c r="S899"/>
  <c r="M899"/>
  <c r="T899"/>
  <c r="O899"/>
  <c r="U899"/>
  <c r="V899"/>
  <c r="AD899"/>
  <c r="R898"/>
  <c r="AB898"/>
  <c r="AC898"/>
  <c r="Z898"/>
  <c r="AA898"/>
  <c r="Y898"/>
  <c r="X898"/>
  <c r="S898"/>
  <c r="M898"/>
  <c r="T898"/>
  <c r="O898"/>
  <c r="U898"/>
  <c r="V898"/>
  <c r="AD898"/>
  <c r="R897"/>
  <c r="AB897"/>
  <c r="AC897"/>
  <c r="Z897"/>
  <c r="AA897"/>
  <c r="Y897"/>
  <c r="X897"/>
  <c r="S897"/>
  <c r="M897"/>
  <c r="T897"/>
  <c r="O897"/>
  <c r="U897"/>
  <c r="V897"/>
  <c r="AD897"/>
  <c r="R896"/>
  <c r="AB896"/>
  <c r="AC896"/>
  <c r="Z896"/>
  <c r="AA896"/>
  <c r="Y896"/>
  <c r="X896"/>
  <c r="S896"/>
  <c r="M896"/>
  <c r="T896"/>
  <c r="O896"/>
  <c r="U896"/>
  <c r="V896"/>
  <c r="AD896"/>
  <c r="R895"/>
  <c r="AB895"/>
  <c r="AC895"/>
  <c r="Z895"/>
  <c r="AA895"/>
  <c r="Y895"/>
  <c r="X895"/>
  <c r="S895"/>
  <c r="M895"/>
  <c r="T895"/>
  <c r="O895"/>
  <c r="U895"/>
  <c r="V895"/>
  <c r="AD895"/>
  <c r="R894"/>
  <c r="AB894"/>
  <c r="AC894"/>
  <c r="Z894"/>
  <c r="AA894"/>
  <c r="Y894"/>
  <c r="X894"/>
  <c r="S894"/>
  <c r="M894"/>
  <c r="T894"/>
  <c r="O894"/>
  <c r="U894"/>
  <c r="V894"/>
  <c r="AD894"/>
  <c r="R893"/>
  <c r="AB893"/>
  <c r="AC893"/>
  <c r="Z893"/>
  <c r="AA893"/>
  <c r="Y893"/>
  <c r="X893"/>
  <c r="S893"/>
  <c r="M893"/>
  <c r="T893"/>
  <c r="O893"/>
  <c r="U893"/>
  <c r="V893"/>
  <c r="AD893"/>
  <c r="R892"/>
  <c r="AB892"/>
  <c r="AC892"/>
  <c r="Z892"/>
  <c r="AA892"/>
  <c r="Y892"/>
  <c r="X892"/>
  <c r="S892"/>
  <c r="M892"/>
  <c r="T892"/>
  <c r="O892"/>
  <c r="U892"/>
  <c r="V892"/>
  <c r="AD892"/>
  <c r="R891"/>
  <c r="AB891"/>
  <c r="AC891"/>
  <c r="Z891"/>
  <c r="AA891"/>
  <c r="Y891"/>
  <c r="X891"/>
  <c r="S891"/>
  <c r="M891"/>
  <c r="T891"/>
  <c r="O891"/>
  <c r="U891"/>
  <c r="V891"/>
  <c r="AD891"/>
  <c r="R890"/>
  <c r="AB890"/>
  <c r="AC890"/>
  <c r="Z890"/>
  <c r="AA890"/>
  <c r="Y890"/>
  <c r="X890"/>
  <c r="S890"/>
  <c r="M890"/>
  <c r="T890"/>
  <c r="O890"/>
  <c r="U890"/>
  <c r="V890"/>
  <c r="AD890"/>
  <c r="R889"/>
  <c r="AB889"/>
  <c r="AC889"/>
  <c r="Z889"/>
  <c r="AA889"/>
  <c r="Y889"/>
  <c r="X889"/>
  <c r="S889"/>
  <c r="M889"/>
  <c r="T889"/>
  <c r="O889"/>
  <c r="U889"/>
  <c r="V889"/>
  <c r="AD889"/>
  <c r="R888"/>
  <c r="AB888"/>
  <c r="AC888"/>
  <c r="Z888"/>
  <c r="AA888"/>
  <c r="Y888"/>
  <c r="X888"/>
  <c r="S888"/>
  <c r="M888"/>
  <c r="T888"/>
  <c r="O888"/>
  <c r="U888"/>
  <c r="V888"/>
  <c r="AD888"/>
  <c r="R887"/>
  <c r="AB887"/>
  <c r="AC887"/>
  <c r="Z887"/>
  <c r="AA887"/>
  <c r="Y887"/>
  <c r="X887"/>
  <c r="S887"/>
  <c r="M887"/>
  <c r="T887"/>
  <c r="O887"/>
  <c r="U887"/>
  <c r="V887"/>
  <c r="AD887"/>
  <c r="R886"/>
  <c r="AB886"/>
  <c r="AC886"/>
  <c r="Z886"/>
  <c r="AA886"/>
  <c r="Y886"/>
  <c r="X886"/>
  <c r="S886"/>
  <c r="M886"/>
  <c r="T886"/>
  <c r="O886"/>
  <c r="U886"/>
  <c r="V886"/>
  <c r="AD886"/>
  <c r="R885"/>
  <c r="AB885"/>
  <c r="AC885"/>
  <c r="Z885"/>
  <c r="AA885"/>
  <c r="Y885"/>
  <c r="X885"/>
  <c r="S885"/>
  <c r="M885"/>
  <c r="T885"/>
  <c r="O885"/>
  <c r="U885"/>
  <c r="V885"/>
  <c r="AD885"/>
  <c r="R884"/>
  <c r="AB884"/>
  <c r="AC884"/>
  <c r="Z884"/>
  <c r="AA884"/>
  <c r="Y884"/>
  <c r="X884"/>
  <c r="S884"/>
  <c r="M884"/>
  <c r="T884"/>
  <c r="O884"/>
  <c r="U884"/>
  <c r="V884"/>
  <c r="AD884"/>
  <c r="R883"/>
  <c r="AB883"/>
  <c r="AC883"/>
  <c r="Z883"/>
  <c r="AA883"/>
  <c r="Y883"/>
  <c r="X883"/>
  <c r="S883"/>
  <c r="M883"/>
  <c r="T883"/>
  <c r="O883"/>
  <c r="U883"/>
  <c r="V883"/>
  <c r="AD883"/>
  <c r="R882"/>
  <c r="AB882"/>
  <c r="AC882"/>
  <c r="Z882"/>
  <c r="AA882"/>
  <c r="Y882"/>
  <c r="X882"/>
  <c r="S882"/>
  <c r="M882"/>
  <c r="T882"/>
  <c r="O882"/>
  <c r="U882"/>
  <c r="V882"/>
  <c r="AD882"/>
  <c r="R881"/>
  <c r="AB881"/>
  <c r="AC881"/>
  <c r="Z881"/>
  <c r="AA881"/>
  <c r="Y881"/>
  <c r="X881"/>
  <c r="S881"/>
  <c r="M881"/>
  <c r="T881"/>
  <c r="O881"/>
  <c r="U881"/>
  <c r="V881"/>
  <c r="AD881"/>
  <c r="R880"/>
  <c r="AB880"/>
  <c r="AC880"/>
  <c r="Z880"/>
  <c r="AA880"/>
  <c r="Y880"/>
  <c r="X880"/>
  <c r="S880"/>
  <c r="M880"/>
  <c r="T880"/>
  <c r="O880"/>
  <c r="U880"/>
  <c r="V880"/>
  <c r="AD880"/>
  <c r="R879"/>
  <c r="AB879"/>
  <c r="AC879"/>
  <c r="Z879"/>
  <c r="AA879"/>
  <c r="Y879"/>
  <c r="X879"/>
  <c r="S879"/>
  <c r="M879"/>
  <c r="T879"/>
  <c r="O879"/>
  <c r="U879"/>
  <c r="V879"/>
  <c r="AD879"/>
  <c r="R878"/>
  <c r="AB878"/>
  <c r="AC878"/>
  <c r="Z878"/>
  <c r="AA878"/>
  <c r="Y878"/>
  <c r="X878"/>
  <c r="S878"/>
  <c r="M878"/>
  <c r="T878"/>
  <c r="O878"/>
  <c r="U878"/>
  <c r="V878"/>
  <c r="AD878"/>
  <c r="R877"/>
  <c r="AB877"/>
  <c r="AC877"/>
  <c r="Z877"/>
  <c r="AA877"/>
  <c r="Y877"/>
  <c r="X877"/>
  <c r="S877"/>
  <c r="M877"/>
  <c r="T877"/>
  <c r="O877"/>
  <c r="U877"/>
  <c r="V877"/>
  <c r="AD877"/>
  <c r="R876"/>
  <c r="AB876"/>
  <c r="AC876"/>
  <c r="Z876"/>
  <c r="AA876"/>
  <c r="Y876"/>
  <c r="X876"/>
  <c r="S876"/>
  <c r="M876"/>
  <c r="T876"/>
  <c r="O876"/>
  <c r="U876"/>
  <c r="V876"/>
  <c r="AD876"/>
  <c r="R875"/>
  <c r="AB875"/>
  <c r="AC875"/>
  <c r="Z875"/>
  <c r="AA875"/>
  <c r="Y875"/>
  <c r="X875"/>
  <c r="S875"/>
  <c r="M875"/>
  <c r="T875"/>
  <c r="O875"/>
  <c r="U875"/>
  <c r="V875"/>
  <c r="AD875"/>
  <c r="R874"/>
  <c r="AB874"/>
  <c r="AC874"/>
  <c r="Z874"/>
  <c r="AA874"/>
  <c r="Y874"/>
  <c r="X874"/>
  <c r="S874"/>
  <c r="M874"/>
  <c r="T874"/>
  <c r="O874"/>
  <c r="U874"/>
  <c r="V874"/>
  <c r="AD874"/>
  <c r="R873"/>
  <c r="AB873"/>
  <c r="AC873"/>
  <c r="Z873"/>
  <c r="AA873"/>
  <c r="Y873"/>
  <c r="X873"/>
  <c r="S873"/>
  <c r="M873"/>
  <c r="T873"/>
  <c r="O873"/>
  <c r="U873"/>
  <c r="V873"/>
  <c r="AD873"/>
  <c r="R872"/>
  <c r="AB872"/>
  <c r="AC872"/>
  <c r="Z872"/>
  <c r="AA872"/>
  <c r="Y872"/>
  <c r="X872"/>
  <c r="S872"/>
  <c r="M872"/>
  <c r="T872"/>
  <c r="O872"/>
  <c r="U872"/>
  <c r="V872"/>
  <c r="AD872"/>
  <c r="R871"/>
  <c r="AB871"/>
  <c r="AC871"/>
  <c r="Z871"/>
  <c r="AA871"/>
  <c r="Y871"/>
  <c r="X871"/>
  <c r="S871"/>
  <c r="M871"/>
  <c r="T871"/>
  <c r="O871"/>
  <c r="U871"/>
  <c r="V871"/>
  <c r="AD871"/>
  <c r="R870"/>
  <c r="AB870"/>
  <c r="AC870"/>
  <c r="Z870"/>
  <c r="AA870"/>
  <c r="Y870"/>
  <c r="X870"/>
  <c r="S870"/>
  <c r="M870"/>
  <c r="T870"/>
  <c r="O870"/>
  <c r="U870"/>
  <c r="V870"/>
  <c r="AD870"/>
  <c r="R869"/>
  <c r="AB869"/>
  <c r="AC869"/>
  <c r="Z869"/>
  <c r="AA869"/>
  <c r="Y869"/>
  <c r="X869"/>
  <c r="S869"/>
  <c r="M869"/>
  <c r="T869"/>
  <c r="O869"/>
  <c r="U869"/>
  <c r="V869"/>
  <c r="AD869"/>
  <c r="R868"/>
  <c r="AB868"/>
  <c r="AC868"/>
  <c r="Z868"/>
  <c r="AA868"/>
  <c r="Y868"/>
  <c r="X868"/>
  <c r="S868"/>
  <c r="M868"/>
  <c r="T868"/>
  <c r="O868"/>
  <c r="U868"/>
  <c r="V868"/>
  <c r="AD868"/>
  <c r="R867"/>
  <c r="AB867"/>
  <c r="AC867"/>
  <c r="Z867"/>
  <c r="AA867"/>
  <c r="Y867"/>
  <c r="X867"/>
  <c r="S867"/>
  <c r="M867"/>
  <c r="T867"/>
  <c r="O867"/>
  <c r="U867"/>
  <c r="V867"/>
  <c r="AD867"/>
  <c r="R866"/>
  <c r="AB866"/>
  <c r="AC866"/>
  <c r="Z866"/>
  <c r="AA866"/>
  <c r="Y866"/>
  <c r="X866"/>
  <c r="S866"/>
  <c r="M866"/>
  <c r="T866"/>
  <c r="O866"/>
  <c r="U866"/>
  <c r="V866"/>
  <c r="AD866"/>
  <c r="R865"/>
  <c r="AB865"/>
  <c r="AC865"/>
  <c r="Z865"/>
  <c r="AA865"/>
  <c r="Y865"/>
  <c r="X865"/>
  <c r="S865"/>
  <c r="M865"/>
  <c r="T865"/>
  <c r="O865"/>
  <c r="U865"/>
  <c r="V865"/>
  <c r="AD865"/>
  <c r="R864"/>
  <c r="AB864"/>
  <c r="AC864"/>
  <c r="Z864"/>
  <c r="AA864"/>
  <c r="Y864"/>
  <c r="X864"/>
  <c r="S864"/>
  <c r="M864"/>
  <c r="T864"/>
  <c r="O864"/>
  <c r="U864"/>
  <c r="V864"/>
  <c r="AD864"/>
  <c r="R863"/>
  <c r="AB863"/>
  <c r="AC863"/>
  <c r="Z863"/>
  <c r="AA863"/>
  <c r="Y863"/>
  <c r="X863"/>
  <c r="S863"/>
  <c r="M863"/>
  <c r="T863"/>
  <c r="O863"/>
  <c r="U863"/>
  <c r="V863"/>
  <c r="AD863"/>
  <c r="R862"/>
  <c r="AB862"/>
  <c r="AC862"/>
  <c r="Z862"/>
  <c r="AA862"/>
  <c r="Y862"/>
  <c r="X862"/>
  <c r="S862"/>
  <c r="M862"/>
  <c r="T862"/>
  <c r="O862"/>
  <c r="U862"/>
  <c r="V862"/>
  <c r="AD862"/>
  <c r="R861"/>
  <c r="AB861"/>
  <c r="AC861"/>
  <c r="Z861"/>
  <c r="AA861"/>
  <c r="Y861"/>
  <c r="X861"/>
  <c r="S861"/>
  <c r="M861"/>
  <c r="T861"/>
  <c r="O861"/>
  <c r="U861"/>
  <c r="V861"/>
  <c r="AD861"/>
  <c r="R860"/>
  <c r="AB860"/>
  <c r="AC860"/>
  <c r="Z860"/>
  <c r="AA860"/>
  <c r="Y860"/>
  <c r="X860"/>
  <c r="S860"/>
  <c r="M860"/>
  <c r="T860"/>
  <c r="O860"/>
  <c r="U860"/>
  <c r="V860"/>
  <c r="AD860"/>
  <c r="R859"/>
  <c r="AB859"/>
  <c r="AC859"/>
  <c r="Z859"/>
  <c r="AA859"/>
  <c r="Y859"/>
  <c r="X859"/>
  <c r="S859"/>
  <c r="M859"/>
  <c r="T859"/>
  <c r="O859"/>
  <c r="U859"/>
  <c r="V859"/>
  <c r="AD859"/>
  <c r="R858"/>
  <c r="AB858"/>
  <c r="AC858"/>
  <c r="Z858"/>
  <c r="AA858"/>
  <c r="Y858"/>
  <c r="X858"/>
  <c r="S858"/>
  <c r="M858"/>
  <c r="T858"/>
  <c r="O858"/>
  <c r="U858"/>
  <c r="V858"/>
  <c r="AD858"/>
  <c r="R857"/>
  <c r="AB857"/>
  <c r="AC857"/>
  <c r="Z857"/>
  <c r="AA857"/>
  <c r="Y857"/>
  <c r="X857"/>
  <c r="S857"/>
  <c r="M857"/>
  <c r="T857"/>
  <c r="O857"/>
  <c r="U857"/>
  <c r="V857"/>
  <c r="AD857"/>
  <c r="R856"/>
  <c r="AB856"/>
  <c r="AC856"/>
  <c r="Z856"/>
  <c r="AA856"/>
  <c r="Y856"/>
  <c r="X856"/>
  <c r="S856"/>
  <c r="M856"/>
  <c r="T856"/>
  <c r="O856"/>
  <c r="U856"/>
  <c r="V856"/>
  <c r="AD856"/>
  <c r="R855"/>
  <c r="AB855"/>
  <c r="AC855"/>
  <c r="Z855"/>
  <c r="AA855"/>
  <c r="Y855"/>
  <c r="X855"/>
  <c r="S855"/>
  <c r="M855"/>
  <c r="T855"/>
  <c r="O855"/>
  <c r="U855"/>
  <c r="V855"/>
  <c r="AD855"/>
  <c r="R854"/>
  <c r="AB854"/>
  <c r="AC854"/>
  <c r="Z854"/>
  <c r="AA854"/>
  <c r="Y854"/>
  <c r="X854"/>
  <c r="S854"/>
  <c r="M854"/>
  <c r="T854"/>
  <c r="O854"/>
  <c r="U854"/>
  <c r="V854"/>
  <c r="AD854"/>
  <c r="R853"/>
  <c r="AB853"/>
  <c r="AC853"/>
  <c r="Z853"/>
  <c r="AA853"/>
  <c r="Y853"/>
  <c r="X853"/>
  <c r="S853"/>
  <c r="M853"/>
  <c r="T853"/>
  <c r="O853"/>
  <c r="U853"/>
  <c r="V853"/>
  <c r="AD853"/>
  <c r="R852"/>
  <c r="AB852"/>
  <c r="AC852"/>
  <c r="Z852"/>
  <c r="AA852"/>
  <c r="Y852"/>
  <c r="X852"/>
  <c r="S852"/>
  <c r="M852"/>
  <c r="T852"/>
  <c r="O852"/>
  <c r="U852"/>
  <c r="V852"/>
  <c r="AD852"/>
  <c r="R851"/>
  <c r="AB851"/>
  <c r="AC851"/>
  <c r="Z851"/>
  <c r="AA851"/>
  <c r="Y851"/>
  <c r="X851"/>
  <c r="S851"/>
  <c r="M851"/>
  <c r="T851"/>
  <c r="O851"/>
  <c r="U851"/>
  <c r="V851"/>
  <c r="AD851"/>
  <c r="R850"/>
  <c r="AB850"/>
  <c r="AC850"/>
  <c r="Z850"/>
  <c r="AA850"/>
  <c r="Y850"/>
  <c r="X850"/>
  <c r="S850"/>
  <c r="M850"/>
  <c r="T850"/>
  <c r="O850"/>
  <c r="U850"/>
  <c r="V850"/>
  <c r="AD850"/>
  <c r="R849"/>
  <c r="AB849"/>
  <c r="AC849"/>
  <c r="Z849"/>
  <c r="AA849"/>
  <c r="Y849"/>
  <c r="X849"/>
  <c r="S849"/>
  <c r="M849"/>
  <c r="T849"/>
  <c r="O849"/>
  <c r="U849"/>
  <c r="V849"/>
  <c r="AD849"/>
  <c r="R848"/>
  <c r="AB848"/>
  <c r="AC848"/>
  <c r="Z848"/>
  <c r="AA848"/>
  <c r="Y848"/>
  <c r="X848"/>
  <c r="S848"/>
  <c r="M848"/>
  <c r="T848"/>
  <c r="O848"/>
  <c r="U848"/>
  <c r="V848"/>
  <c r="AD848"/>
  <c r="R847"/>
  <c r="AB847"/>
  <c r="AC847"/>
  <c r="Z847"/>
  <c r="AA847"/>
  <c r="Y847"/>
  <c r="X847"/>
  <c r="S847"/>
  <c r="M847"/>
  <c r="T847"/>
  <c r="O847"/>
  <c r="U847"/>
  <c r="V847"/>
  <c r="AD847"/>
  <c r="R846"/>
  <c r="AB846"/>
  <c r="AC846"/>
  <c r="Z846"/>
  <c r="AA846"/>
  <c r="Y846"/>
  <c r="X846"/>
  <c r="S846"/>
  <c r="M846"/>
  <c r="T846"/>
  <c r="O846"/>
  <c r="U846"/>
  <c r="V846"/>
  <c r="AD846"/>
  <c r="R845"/>
  <c r="AB845"/>
  <c r="AC845"/>
  <c r="Z845"/>
  <c r="AA845"/>
  <c r="Y845"/>
  <c r="X845"/>
  <c r="S845"/>
  <c r="M845"/>
  <c r="T845"/>
  <c r="O845"/>
  <c r="U845"/>
  <c r="V845"/>
  <c r="AD845"/>
  <c r="R844"/>
  <c r="AB844"/>
  <c r="AC844"/>
  <c r="Z844"/>
  <c r="AA844"/>
  <c r="Y844"/>
  <c r="X844"/>
  <c r="S844"/>
  <c r="M844"/>
  <c r="T844"/>
  <c r="O844"/>
  <c r="U844"/>
  <c r="V844"/>
  <c r="AD844"/>
  <c r="R843"/>
  <c r="AB843"/>
  <c r="AC843"/>
  <c r="Z843"/>
  <c r="AA843"/>
  <c r="Y843"/>
  <c r="X843"/>
  <c r="S843"/>
  <c r="M843"/>
  <c r="T843"/>
  <c r="O843"/>
  <c r="U843"/>
  <c r="V843"/>
  <c r="AD843"/>
  <c r="R842"/>
  <c r="AB842"/>
  <c r="AC842"/>
  <c r="Z842"/>
  <c r="AA842"/>
  <c r="Y842"/>
  <c r="X842"/>
  <c r="S842"/>
  <c r="M842"/>
  <c r="T842"/>
  <c r="O842"/>
  <c r="U842"/>
  <c r="V842"/>
  <c r="AD842"/>
  <c r="R841"/>
  <c r="AB841"/>
  <c r="AC841"/>
  <c r="Z841"/>
  <c r="AA841"/>
  <c r="Y841"/>
  <c r="X841"/>
  <c r="S841"/>
  <c r="M841"/>
  <c r="T841"/>
  <c r="O841"/>
  <c r="U841"/>
  <c r="V841"/>
  <c r="AD841"/>
  <c r="R840"/>
  <c r="AB840"/>
  <c r="AC840"/>
  <c r="Z840"/>
  <c r="AA840"/>
  <c r="Y840"/>
  <c r="X840"/>
  <c r="S840"/>
  <c r="M840"/>
  <c r="T840"/>
  <c r="O840"/>
  <c r="U840"/>
  <c r="V840"/>
  <c r="AD840"/>
  <c r="R839"/>
  <c r="AB839"/>
  <c r="AC839"/>
  <c r="Z839"/>
  <c r="AA839"/>
  <c r="Y839"/>
  <c r="X839"/>
  <c r="S839"/>
  <c r="M839"/>
  <c r="T839"/>
  <c r="O839"/>
  <c r="U839"/>
  <c r="V839"/>
  <c r="AD839"/>
  <c r="R838"/>
  <c r="AB838"/>
  <c r="AC838"/>
  <c r="Z838"/>
  <c r="AA838"/>
  <c r="Y838"/>
  <c r="X838"/>
  <c r="S838"/>
  <c r="M838"/>
  <c r="T838"/>
  <c r="O838"/>
  <c r="U838"/>
  <c r="V838"/>
  <c r="AD838"/>
  <c r="R837"/>
  <c r="AB837"/>
  <c r="AC837"/>
  <c r="Z837"/>
  <c r="AA837"/>
  <c r="Y837"/>
  <c r="X837"/>
  <c r="S837"/>
  <c r="M837"/>
  <c r="T837"/>
  <c r="O837"/>
  <c r="U837"/>
  <c r="V837"/>
  <c r="AD837"/>
  <c r="R836"/>
  <c r="AB836"/>
  <c r="AC836"/>
  <c r="Z836"/>
  <c r="AA836"/>
  <c r="Y836"/>
  <c r="X836"/>
  <c r="S836"/>
  <c r="M836"/>
  <c r="T836"/>
  <c r="O836"/>
  <c r="U836"/>
  <c r="V836"/>
  <c r="AD836"/>
  <c r="R835"/>
  <c r="AB835"/>
  <c r="AC835"/>
  <c r="Z835"/>
  <c r="AA835"/>
  <c r="Y835"/>
  <c r="X835"/>
  <c r="S835"/>
  <c r="M835"/>
  <c r="T835"/>
  <c r="O835"/>
  <c r="U835"/>
  <c r="V835"/>
  <c r="AD835"/>
  <c r="R834"/>
  <c r="AB834"/>
  <c r="AC834"/>
  <c r="Z834"/>
  <c r="AA834"/>
  <c r="Y834"/>
  <c r="X834"/>
  <c r="S834"/>
  <c r="M834"/>
  <c r="T834"/>
  <c r="O834"/>
  <c r="U834"/>
  <c r="V834"/>
  <c r="AD834"/>
  <c r="R833"/>
  <c r="AB833"/>
  <c r="AC833"/>
  <c r="Z833"/>
  <c r="AA833"/>
  <c r="Y833"/>
  <c r="X833"/>
  <c r="S833"/>
  <c r="M833"/>
  <c r="T833"/>
  <c r="O833"/>
  <c r="U833"/>
  <c r="V833"/>
  <c r="AD833"/>
  <c r="R832"/>
  <c r="AB832"/>
  <c r="AC832"/>
  <c r="Z832"/>
  <c r="AA832"/>
  <c r="Y832"/>
  <c r="X832"/>
  <c r="S832"/>
  <c r="M832"/>
  <c r="T832"/>
  <c r="O832"/>
  <c r="U832"/>
  <c r="V832"/>
  <c r="AD832"/>
  <c r="R831"/>
  <c r="AB831"/>
  <c r="AC831"/>
  <c r="Z831"/>
  <c r="AA831"/>
  <c r="Y831"/>
  <c r="X831"/>
  <c r="S831"/>
  <c r="M831"/>
  <c r="T831"/>
  <c r="O831"/>
  <c r="U831"/>
  <c r="V831"/>
  <c r="AD831"/>
  <c r="R830"/>
  <c r="AB830"/>
  <c r="AC830"/>
  <c r="Z830"/>
  <c r="AA830"/>
  <c r="Y830"/>
  <c r="X830"/>
  <c r="S830"/>
  <c r="M830"/>
  <c r="T830"/>
  <c r="O830"/>
  <c r="U830"/>
  <c r="V830"/>
  <c r="AD830"/>
  <c r="R829"/>
  <c r="AB829"/>
  <c r="AC829"/>
  <c r="Z829"/>
  <c r="AA829"/>
  <c r="Y829"/>
  <c r="X829"/>
  <c r="S829"/>
  <c r="M829"/>
  <c r="T829"/>
  <c r="O829"/>
  <c r="U829"/>
  <c r="V829"/>
  <c r="AD829"/>
  <c r="R828"/>
  <c r="AB828"/>
  <c r="AC828"/>
  <c r="Z828"/>
  <c r="AA828"/>
  <c r="Y828"/>
  <c r="X828"/>
  <c r="S828"/>
  <c r="M828"/>
  <c r="T828"/>
  <c r="O828"/>
  <c r="U828"/>
  <c r="V828"/>
  <c r="AD828"/>
  <c r="R827"/>
  <c r="AB827"/>
  <c r="AC827"/>
  <c r="Z827"/>
  <c r="AA827"/>
  <c r="Y827"/>
  <c r="X827"/>
  <c r="S827"/>
  <c r="M827"/>
  <c r="T827"/>
  <c r="O827"/>
  <c r="U827"/>
  <c r="V827"/>
  <c r="AD827"/>
  <c r="R826"/>
  <c r="AB826"/>
  <c r="AC826"/>
  <c r="Z826"/>
  <c r="AA826"/>
  <c r="Y826"/>
  <c r="X826"/>
  <c r="S826"/>
  <c r="M826"/>
  <c r="T826"/>
  <c r="O826"/>
  <c r="U826"/>
  <c r="V826"/>
  <c r="AD826"/>
  <c r="R825"/>
  <c r="AB825"/>
  <c r="AC825"/>
  <c r="Z825"/>
  <c r="AA825"/>
  <c r="Y825"/>
  <c r="X825"/>
  <c r="S825"/>
  <c r="M825"/>
  <c r="T825"/>
  <c r="O825"/>
  <c r="U825"/>
  <c r="V825"/>
  <c r="AD825"/>
  <c r="R824"/>
  <c r="AB824"/>
  <c r="AC824"/>
  <c r="Z824"/>
  <c r="AA824"/>
  <c r="Y824"/>
  <c r="X824"/>
  <c r="S824"/>
  <c r="M824"/>
  <c r="T824"/>
  <c r="O824"/>
  <c r="U824"/>
  <c r="V824"/>
  <c r="AD824"/>
  <c r="R823"/>
  <c r="AB823"/>
  <c r="AC823"/>
  <c r="Z823"/>
  <c r="AA823"/>
  <c r="Y823"/>
  <c r="X823"/>
  <c r="S823"/>
  <c r="M823"/>
  <c r="T823"/>
  <c r="O823"/>
  <c r="U823"/>
  <c r="V823"/>
  <c r="AD823"/>
  <c r="R822"/>
  <c r="AB822"/>
  <c r="AC822"/>
  <c r="Z822"/>
  <c r="AA822"/>
  <c r="Y822"/>
  <c r="X822"/>
  <c r="S822"/>
  <c r="M822"/>
  <c r="T822"/>
  <c r="O822"/>
  <c r="U822"/>
  <c r="V822"/>
  <c r="AD822"/>
  <c r="R821"/>
  <c r="AB821"/>
  <c r="AC821"/>
  <c r="Z821"/>
  <c r="AA821"/>
  <c r="Y821"/>
  <c r="X821"/>
  <c r="S821"/>
  <c r="M821"/>
  <c r="T821"/>
  <c r="O821"/>
  <c r="U821"/>
  <c r="V821"/>
  <c r="AD821"/>
  <c r="R820"/>
  <c r="AB820"/>
  <c r="AC820"/>
  <c r="Z820"/>
  <c r="AA820"/>
  <c r="Y820"/>
  <c r="X820"/>
  <c r="S820"/>
  <c r="M820"/>
  <c r="T820"/>
  <c r="O820"/>
  <c r="U820"/>
  <c r="V820"/>
  <c r="AD820"/>
  <c r="R819"/>
  <c r="AB819"/>
  <c r="AC819"/>
  <c r="Z819"/>
  <c r="AA819"/>
  <c r="Y819"/>
  <c r="X819"/>
  <c r="S819"/>
  <c r="M819"/>
  <c r="T819"/>
  <c r="O819"/>
  <c r="U819"/>
  <c r="V819"/>
  <c r="AD819"/>
  <c r="R818"/>
  <c r="AB818"/>
  <c r="AC818"/>
  <c r="Z818"/>
  <c r="AA818"/>
  <c r="Y818"/>
  <c r="X818"/>
  <c r="S818"/>
  <c r="M818"/>
  <c r="T818"/>
  <c r="O818"/>
  <c r="U818"/>
  <c r="V818"/>
  <c r="AD818"/>
  <c r="R817"/>
  <c r="AB817"/>
  <c r="AC817"/>
  <c r="Z817"/>
  <c r="AA817"/>
  <c r="Y817"/>
  <c r="X817"/>
  <c r="S817"/>
  <c r="M817"/>
  <c r="T817"/>
  <c r="O817"/>
  <c r="U817"/>
  <c r="V817"/>
  <c r="AD817"/>
  <c r="R816"/>
  <c r="AB816"/>
  <c r="AC816"/>
  <c r="Z816"/>
  <c r="AA816"/>
  <c r="Y816"/>
  <c r="X816"/>
  <c r="S816"/>
  <c r="M816"/>
  <c r="T816"/>
  <c r="O816"/>
  <c r="U816"/>
  <c r="V816"/>
  <c r="AD816"/>
  <c r="R815"/>
  <c r="AB815"/>
  <c r="AC815"/>
  <c r="Z815"/>
  <c r="AA815"/>
  <c r="Y815"/>
  <c r="X815"/>
  <c r="S815"/>
  <c r="M815"/>
  <c r="T815"/>
  <c r="O815"/>
  <c r="U815"/>
  <c r="V815"/>
  <c r="AD815"/>
  <c r="R814"/>
  <c r="AB814"/>
  <c r="AC814"/>
  <c r="Z814"/>
  <c r="AA814"/>
  <c r="Y814"/>
  <c r="X814"/>
  <c r="S814"/>
  <c r="M814"/>
  <c r="T814"/>
  <c r="O814"/>
  <c r="U814"/>
  <c r="V814"/>
  <c r="AD814"/>
  <c r="R813"/>
  <c r="AB813"/>
  <c r="AC813"/>
  <c r="Z813"/>
  <c r="AA813"/>
  <c r="Y813"/>
  <c r="X813"/>
  <c r="S813"/>
  <c r="M813"/>
  <c r="T813"/>
  <c r="O813"/>
  <c r="U813"/>
  <c r="V813"/>
  <c r="AD813"/>
  <c r="R812"/>
  <c r="AB812"/>
  <c r="AC812"/>
  <c r="Z812"/>
  <c r="AA812"/>
  <c r="Y812"/>
  <c r="X812"/>
  <c r="S812"/>
  <c r="M812"/>
  <c r="T812"/>
  <c r="O812"/>
  <c r="U812"/>
  <c r="V812"/>
  <c r="AD812"/>
  <c r="R811"/>
  <c r="AB811"/>
  <c r="AC811"/>
  <c r="Z811"/>
  <c r="AA811"/>
  <c r="Y811"/>
  <c r="X811"/>
  <c r="S811"/>
  <c r="M811"/>
  <c r="T811"/>
  <c r="O811"/>
  <c r="U811"/>
  <c r="V811"/>
  <c r="AD811"/>
  <c r="R810"/>
  <c r="AB810"/>
  <c r="AC810"/>
  <c r="Z810"/>
  <c r="AA810"/>
  <c r="Y810"/>
  <c r="X810"/>
  <c r="S810"/>
  <c r="M810"/>
  <c r="T810"/>
  <c r="O810"/>
  <c r="U810"/>
  <c r="V810"/>
  <c r="AD810"/>
  <c r="R809"/>
  <c r="AB809"/>
  <c r="AC809"/>
  <c r="Z809"/>
  <c r="AA809"/>
  <c r="Y809"/>
  <c r="X809"/>
  <c r="S809"/>
  <c r="M809"/>
  <c r="T809"/>
  <c r="O809"/>
  <c r="U809"/>
  <c r="V809"/>
  <c r="AD809"/>
  <c r="R808"/>
  <c r="AB808"/>
  <c r="AC808"/>
  <c r="Z808"/>
  <c r="AA808"/>
  <c r="Y808"/>
  <c r="X808"/>
  <c r="S808"/>
  <c r="M808"/>
  <c r="T808"/>
  <c r="O808"/>
  <c r="U808"/>
  <c r="V808"/>
  <c r="AD808"/>
  <c r="R807"/>
  <c r="AB807"/>
  <c r="AC807"/>
  <c r="Z807"/>
  <c r="AA807"/>
  <c r="Y807"/>
  <c r="X807"/>
  <c r="S807"/>
  <c r="M807"/>
  <c r="T807"/>
  <c r="O807"/>
  <c r="U807"/>
  <c r="V807"/>
  <c r="AD807"/>
  <c r="R806"/>
  <c r="AB806"/>
  <c r="AC806"/>
  <c r="Z806"/>
  <c r="AA806"/>
  <c r="Y806"/>
  <c r="X806"/>
  <c r="S806"/>
  <c r="M806"/>
  <c r="T806"/>
  <c r="O806"/>
  <c r="U806"/>
  <c r="V806"/>
  <c r="AD806"/>
  <c r="R805"/>
  <c r="AB805"/>
  <c r="AC805"/>
  <c r="Z805"/>
  <c r="AA805"/>
  <c r="Y805"/>
  <c r="X805"/>
  <c r="S805"/>
  <c r="M805"/>
  <c r="T805"/>
  <c r="O805"/>
  <c r="U805"/>
  <c r="V805"/>
  <c r="AD805"/>
  <c r="R804"/>
  <c r="AB804"/>
  <c r="AC804"/>
  <c r="Z804"/>
  <c r="AA804"/>
  <c r="Y804"/>
  <c r="X804"/>
  <c r="S804"/>
  <c r="M804"/>
  <c r="T804"/>
  <c r="O804"/>
  <c r="U804"/>
  <c r="V804"/>
  <c r="AD804"/>
  <c r="R803"/>
  <c r="AB803"/>
  <c r="AC803"/>
  <c r="Z803"/>
  <c r="AA803"/>
  <c r="Y803"/>
  <c r="X803"/>
  <c r="S803"/>
  <c r="M803"/>
  <c r="T803"/>
  <c r="O803"/>
  <c r="U803"/>
  <c r="V803"/>
  <c r="AD803"/>
  <c r="R802"/>
  <c r="AB802"/>
  <c r="AC802"/>
  <c r="Z802"/>
  <c r="AA802"/>
  <c r="Y802"/>
  <c r="X802"/>
  <c r="S802"/>
  <c r="M802"/>
  <c r="T802"/>
  <c r="O802"/>
  <c r="U802"/>
  <c r="V802"/>
  <c r="AD802"/>
  <c r="R801"/>
  <c r="AB801"/>
  <c r="AC801"/>
  <c r="Z801"/>
  <c r="AA801"/>
  <c r="Y801"/>
  <c r="X801"/>
  <c r="S801"/>
  <c r="M801"/>
  <c r="T801"/>
  <c r="O801"/>
  <c r="U801"/>
  <c r="V801"/>
  <c r="AD801"/>
  <c r="R800"/>
  <c r="AB800"/>
  <c r="AC800"/>
  <c r="Z800"/>
  <c r="AA800"/>
  <c r="Y800"/>
  <c r="X800"/>
  <c r="S800"/>
  <c r="M800"/>
  <c r="T800"/>
  <c r="O800"/>
  <c r="U800"/>
  <c r="V800"/>
  <c r="AD800"/>
  <c r="R799"/>
  <c r="AB799"/>
  <c r="AC799"/>
  <c r="Z799"/>
  <c r="AA799"/>
  <c r="Y799"/>
  <c r="X799"/>
  <c r="S799"/>
  <c r="M799"/>
  <c r="T799"/>
  <c r="O799"/>
  <c r="U799"/>
  <c r="V799"/>
  <c r="AD799"/>
  <c r="R798"/>
  <c r="AB798"/>
  <c r="AC798"/>
  <c r="Z798"/>
  <c r="AA798"/>
  <c r="Y798"/>
  <c r="X798"/>
  <c r="S798"/>
  <c r="M798"/>
  <c r="T798"/>
  <c r="O798"/>
  <c r="U798"/>
  <c r="V798"/>
  <c r="AD798"/>
  <c r="R797"/>
  <c r="AB797"/>
  <c r="AC797"/>
  <c r="Z797"/>
  <c r="AA797"/>
  <c r="Y797"/>
  <c r="X797"/>
  <c r="S797"/>
  <c r="M797"/>
  <c r="T797"/>
  <c r="O797"/>
  <c r="U797"/>
  <c r="V797"/>
  <c r="AD797"/>
  <c r="R796"/>
  <c r="AB796"/>
  <c r="AC796"/>
  <c r="Z796"/>
  <c r="AA796"/>
  <c r="Y796"/>
  <c r="X796"/>
  <c r="S796"/>
  <c r="M796"/>
  <c r="T796"/>
  <c r="O796"/>
  <c r="U796"/>
  <c r="V796"/>
  <c r="AD796"/>
  <c r="R795"/>
  <c r="AB795"/>
  <c r="AC795"/>
  <c r="Z795"/>
  <c r="AA795"/>
  <c r="Y795"/>
  <c r="X795"/>
  <c r="S795"/>
  <c r="M795"/>
  <c r="T795"/>
  <c r="O795"/>
  <c r="U795"/>
  <c r="V795"/>
  <c r="AD795"/>
  <c r="R794"/>
  <c r="AB794"/>
  <c r="AC794"/>
  <c r="Z794"/>
  <c r="AA794"/>
  <c r="Y794"/>
  <c r="X794"/>
  <c r="S794"/>
  <c r="M794"/>
  <c r="T794"/>
  <c r="O794"/>
  <c r="U794"/>
  <c r="V794"/>
  <c r="AD794"/>
  <c r="R793"/>
  <c r="AB793"/>
  <c r="AC793"/>
  <c r="Z793"/>
  <c r="AA793"/>
  <c r="Y793"/>
  <c r="X793"/>
  <c r="S793"/>
  <c r="M793"/>
  <c r="T793"/>
  <c r="O793"/>
  <c r="U793"/>
  <c r="V793"/>
  <c r="AD793"/>
  <c r="R792"/>
  <c r="AB792"/>
  <c r="AC792"/>
  <c r="Z792"/>
  <c r="AA792"/>
  <c r="Y792"/>
  <c r="X792"/>
  <c r="S792"/>
  <c r="M792"/>
  <c r="T792"/>
  <c r="O792"/>
  <c r="U792"/>
  <c r="V792"/>
  <c r="AD792"/>
  <c r="R791"/>
  <c r="AB791"/>
  <c r="AC791"/>
  <c r="Z791"/>
  <c r="AA791"/>
  <c r="Y791"/>
  <c r="X791"/>
  <c r="S791"/>
  <c r="M791"/>
  <c r="T791"/>
  <c r="O791"/>
  <c r="U791"/>
  <c r="V791"/>
  <c r="AD791"/>
  <c r="R790"/>
  <c r="AB790"/>
  <c r="AC790"/>
  <c r="Z790"/>
  <c r="AA790"/>
  <c r="Y790"/>
  <c r="X790"/>
  <c r="S790"/>
  <c r="M790"/>
  <c r="T790"/>
  <c r="O790"/>
  <c r="U790"/>
  <c r="V790"/>
  <c r="AD790"/>
  <c r="R789"/>
  <c r="AB789"/>
  <c r="AC789"/>
  <c r="Z789"/>
  <c r="AA789"/>
  <c r="Y789"/>
  <c r="X789"/>
  <c r="S789"/>
  <c r="M789"/>
  <c r="T789"/>
  <c r="O789"/>
  <c r="U789"/>
  <c r="V789"/>
  <c r="AD789"/>
  <c r="R788"/>
  <c r="AB788"/>
  <c r="AC788"/>
  <c r="Z788"/>
  <c r="AA788"/>
  <c r="Y788"/>
  <c r="X788"/>
  <c r="S788"/>
  <c r="M788"/>
  <c r="T788"/>
  <c r="O788"/>
  <c r="U788"/>
  <c r="V788"/>
  <c r="AD788"/>
  <c r="R787"/>
  <c r="AB787"/>
  <c r="AC787"/>
  <c r="Z787"/>
  <c r="AA787"/>
  <c r="Y787"/>
  <c r="X787"/>
  <c r="S787"/>
  <c r="M787"/>
  <c r="T787"/>
  <c r="O787"/>
  <c r="U787"/>
  <c r="V787"/>
  <c r="AD787"/>
  <c r="R786"/>
  <c r="AB786"/>
  <c r="AC786"/>
  <c r="Z786"/>
  <c r="AA786"/>
  <c r="Y786"/>
  <c r="X786"/>
  <c r="S786"/>
  <c r="M786"/>
  <c r="T786"/>
  <c r="O786"/>
  <c r="U786"/>
  <c r="V786"/>
  <c r="AD786"/>
  <c r="R785"/>
  <c r="AB785"/>
  <c r="AC785"/>
  <c r="Z785"/>
  <c r="AA785"/>
  <c r="Y785"/>
  <c r="X785"/>
  <c r="S785"/>
  <c r="M785"/>
  <c r="T785"/>
  <c r="O785"/>
  <c r="U785"/>
  <c r="V785"/>
  <c r="AD785"/>
  <c r="R784"/>
  <c r="AB784"/>
  <c r="AC784"/>
  <c r="Z784"/>
  <c r="AA784"/>
  <c r="Y784"/>
  <c r="X784"/>
  <c r="S784"/>
  <c r="M784"/>
  <c r="T784"/>
  <c r="O784"/>
  <c r="U784"/>
  <c r="V784"/>
  <c r="AD784"/>
  <c r="R783"/>
  <c r="AB783"/>
  <c r="AC783"/>
  <c r="Z783"/>
  <c r="AA783"/>
  <c r="Y783"/>
  <c r="X783"/>
  <c r="S783"/>
  <c r="M783"/>
  <c r="T783"/>
  <c r="O783"/>
  <c r="U783"/>
  <c r="V783"/>
  <c r="AD783"/>
  <c r="R782"/>
  <c r="AB782"/>
  <c r="AC782"/>
  <c r="Z782"/>
  <c r="AA782"/>
  <c r="Y782"/>
  <c r="X782"/>
  <c r="S782"/>
  <c r="M782"/>
  <c r="T782"/>
  <c r="O782"/>
  <c r="U782"/>
  <c r="V782"/>
  <c r="AD782"/>
  <c r="R781"/>
  <c r="AB781"/>
  <c r="AC781"/>
  <c r="Z781"/>
  <c r="AA781"/>
  <c r="Y781"/>
  <c r="X781"/>
  <c r="S781"/>
  <c r="M781"/>
  <c r="T781"/>
  <c r="O781"/>
  <c r="U781"/>
  <c r="V781"/>
  <c r="AD781"/>
  <c r="R780"/>
  <c r="AB780"/>
  <c r="AC780"/>
  <c r="Z780"/>
  <c r="AA780"/>
  <c r="Y780"/>
  <c r="X780"/>
  <c r="S780"/>
  <c r="M780"/>
  <c r="T780"/>
  <c r="O780"/>
  <c r="U780"/>
  <c r="V780"/>
  <c r="AD780"/>
  <c r="R779"/>
  <c r="AB779"/>
  <c r="AC779"/>
  <c r="Z779"/>
  <c r="AA779"/>
  <c r="Y779"/>
  <c r="X779"/>
  <c r="S779"/>
  <c r="M779"/>
  <c r="T779"/>
  <c r="O779"/>
  <c r="U779"/>
  <c r="V779"/>
  <c r="AD779"/>
  <c r="R778"/>
  <c r="AB778"/>
  <c r="AC778"/>
  <c r="Z778"/>
  <c r="AA778"/>
  <c r="Y778"/>
  <c r="X778"/>
  <c r="S778"/>
  <c r="M778"/>
  <c r="T778"/>
  <c r="O778"/>
  <c r="U778"/>
  <c r="V778"/>
  <c r="AD778"/>
  <c r="R777"/>
  <c r="AB777"/>
  <c r="AC777"/>
  <c r="Z777"/>
  <c r="AA777"/>
  <c r="Y777"/>
  <c r="X777"/>
  <c r="S777"/>
  <c r="M777"/>
  <c r="T777"/>
  <c r="O777"/>
  <c r="U777"/>
  <c r="V777"/>
  <c r="AD777"/>
  <c r="R776"/>
  <c r="AB776"/>
  <c r="AC776"/>
  <c r="Z776"/>
  <c r="AA776"/>
  <c r="Y776"/>
  <c r="X776"/>
  <c r="S776"/>
  <c r="M776"/>
  <c r="T776"/>
  <c r="O776"/>
  <c r="U776"/>
  <c r="V776"/>
  <c r="AD776"/>
  <c r="R775"/>
  <c r="AB775"/>
  <c r="AC775"/>
  <c r="Z775"/>
  <c r="AA775"/>
  <c r="Y775"/>
  <c r="X775"/>
  <c r="S775"/>
  <c r="M775"/>
  <c r="T775"/>
  <c r="O775"/>
  <c r="U775"/>
  <c r="V775"/>
  <c r="AD775"/>
  <c r="R774"/>
  <c r="AB774"/>
  <c r="AC774"/>
  <c r="Z774"/>
  <c r="AA774"/>
  <c r="Y774"/>
  <c r="X774"/>
  <c r="S774"/>
  <c r="M774"/>
  <c r="T774"/>
  <c r="O774"/>
  <c r="U774"/>
  <c r="V774"/>
  <c r="AD774"/>
  <c r="R773"/>
  <c r="AB773"/>
  <c r="AC773"/>
  <c r="Z773"/>
  <c r="AA773"/>
  <c r="Y773"/>
  <c r="X773"/>
  <c r="S773"/>
  <c r="M773"/>
  <c r="T773"/>
  <c r="O773"/>
  <c r="U773"/>
  <c r="V773"/>
  <c r="AD773"/>
  <c r="R772"/>
  <c r="AB772"/>
  <c r="AC772"/>
  <c r="Z772"/>
  <c r="AA772"/>
  <c r="Y772"/>
  <c r="X772"/>
  <c r="S772"/>
  <c r="M772"/>
  <c r="T772"/>
  <c r="O772"/>
  <c r="U772"/>
  <c r="V772"/>
  <c r="AD772"/>
  <c r="R771"/>
  <c r="AB771"/>
  <c r="AC771"/>
  <c r="Z771"/>
  <c r="AA771"/>
  <c r="Y771"/>
  <c r="X771"/>
  <c r="S771"/>
  <c r="M771"/>
  <c r="T771"/>
  <c r="O771"/>
  <c r="U771"/>
  <c r="V771"/>
  <c r="AD771"/>
  <c r="R770"/>
  <c r="AB770"/>
  <c r="AC770"/>
  <c r="Z770"/>
  <c r="AA770"/>
  <c r="Y770"/>
  <c r="X770"/>
  <c r="S770"/>
  <c r="M770"/>
  <c r="T770"/>
  <c r="O770"/>
  <c r="U770"/>
  <c r="V770"/>
  <c r="AD770"/>
  <c r="R769"/>
  <c r="AB769"/>
  <c r="AC769"/>
  <c r="Z769"/>
  <c r="AA769"/>
  <c r="Y769"/>
  <c r="X769"/>
  <c r="S769"/>
  <c r="M769"/>
  <c r="T769"/>
  <c r="O769"/>
  <c r="U769"/>
  <c r="V769"/>
  <c r="AD769"/>
  <c r="R768"/>
  <c r="AB768"/>
  <c r="AC768"/>
  <c r="Z768"/>
  <c r="AA768"/>
  <c r="Y768"/>
  <c r="X768"/>
  <c r="S768"/>
  <c r="M768"/>
  <c r="T768"/>
  <c r="O768"/>
  <c r="U768"/>
  <c r="V768"/>
  <c r="AD768"/>
  <c r="R767"/>
  <c r="AB767"/>
  <c r="AC767"/>
  <c r="Z767"/>
  <c r="AA767"/>
  <c r="Y767"/>
  <c r="X767"/>
  <c r="S767"/>
  <c r="M767"/>
  <c r="T767"/>
  <c r="O767"/>
  <c r="U767"/>
  <c r="V767"/>
  <c r="AD767"/>
  <c r="R766"/>
  <c r="AB766"/>
  <c r="AC766"/>
  <c r="Z766"/>
  <c r="AA766"/>
  <c r="Y766"/>
  <c r="X766"/>
  <c r="S766"/>
  <c r="M766"/>
  <c r="T766"/>
  <c r="O766"/>
  <c r="U766"/>
  <c r="V766"/>
  <c r="AD766"/>
  <c r="R765"/>
  <c r="AB765"/>
  <c r="AC765"/>
  <c r="Z765"/>
  <c r="AA765"/>
  <c r="Y765"/>
  <c r="X765"/>
  <c r="S765"/>
  <c r="M765"/>
  <c r="T765"/>
  <c r="O765"/>
  <c r="U765"/>
  <c r="V765"/>
  <c r="AD765"/>
  <c r="R764"/>
  <c r="AB764"/>
  <c r="AC764"/>
  <c r="Z764"/>
  <c r="AA764"/>
  <c r="Y764"/>
  <c r="X764"/>
  <c r="S764"/>
  <c r="M764"/>
  <c r="T764"/>
  <c r="O764"/>
  <c r="U764"/>
  <c r="V764"/>
  <c r="AD764"/>
  <c r="R763"/>
  <c r="AB763"/>
  <c r="AC763"/>
  <c r="Z763"/>
  <c r="AA763"/>
  <c r="Y763"/>
  <c r="X763"/>
  <c r="S763"/>
  <c r="M763"/>
  <c r="T763"/>
  <c r="O763"/>
  <c r="U763"/>
  <c r="V763"/>
  <c r="AD763"/>
  <c r="R762"/>
  <c r="AB762"/>
  <c r="AC762"/>
  <c r="Z762"/>
  <c r="AA762"/>
  <c r="Y762"/>
  <c r="X762"/>
  <c r="S762"/>
  <c r="M762"/>
  <c r="T762"/>
  <c r="O762"/>
  <c r="U762"/>
  <c r="V762"/>
  <c r="AD762"/>
  <c r="R761"/>
  <c r="AB761"/>
  <c r="AC761"/>
  <c r="Z761"/>
  <c r="AA761"/>
  <c r="Y761"/>
  <c r="X761"/>
  <c r="S761"/>
  <c r="M761"/>
  <c r="T761"/>
  <c r="O761"/>
  <c r="U761"/>
  <c r="V761"/>
  <c r="AD761"/>
  <c r="R760"/>
  <c r="AB760"/>
  <c r="AC760"/>
  <c r="Z760"/>
  <c r="AA760"/>
  <c r="Y760"/>
  <c r="X760"/>
  <c r="S760"/>
  <c r="M760"/>
  <c r="T760"/>
  <c r="O760"/>
  <c r="U760"/>
  <c r="V760"/>
  <c r="AD760"/>
  <c r="R759"/>
  <c r="AB759"/>
  <c r="AC759"/>
  <c r="Z759"/>
  <c r="AA759"/>
  <c r="Y759"/>
  <c r="X759"/>
  <c r="S759"/>
  <c r="M759"/>
  <c r="T759"/>
  <c r="O759"/>
  <c r="U759"/>
  <c r="V759"/>
  <c r="AD759"/>
  <c r="R758"/>
  <c r="AB758"/>
  <c r="AC758"/>
  <c r="Z758"/>
  <c r="AA758"/>
  <c r="Y758"/>
  <c r="X758"/>
  <c r="S758"/>
  <c r="M758"/>
  <c r="T758"/>
  <c r="O758"/>
  <c r="U758"/>
  <c r="V758"/>
  <c r="AD758"/>
  <c r="R757"/>
  <c r="AB757"/>
  <c r="AC757"/>
  <c r="Z757"/>
  <c r="AA757"/>
  <c r="Y757"/>
  <c r="X757"/>
  <c r="S757"/>
  <c r="M757"/>
  <c r="T757"/>
  <c r="O757"/>
  <c r="U757"/>
  <c r="V757"/>
  <c r="AD757"/>
  <c r="R756"/>
  <c r="AB756"/>
  <c r="AC756"/>
  <c r="Z756"/>
  <c r="AA756"/>
  <c r="Y756"/>
  <c r="X756"/>
  <c r="S756"/>
  <c r="M756"/>
  <c r="T756"/>
  <c r="O756"/>
  <c r="U756"/>
  <c r="V756"/>
  <c r="AD756"/>
  <c r="R755"/>
  <c r="AB755"/>
  <c r="AC755"/>
  <c r="Z755"/>
  <c r="AA755"/>
  <c r="Y755"/>
  <c r="X755"/>
  <c r="S755"/>
  <c r="M755"/>
  <c r="T755"/>
  <c r="O755"/>
  <c r="U755"/>
  <c r="V755"/>
  <c r="AD755"/>
  <c r="R754"/>
  <c r="AB754"/>
  <c r="AC754"/>
  <c r="Z754"/>
  <c r="AA754"/>
  <c r="Y754"/>
  <c r="X754"/>
  <c r="S754"/>
  <c r="M754"/>
  <c r="T754"/>
  <c r="O754"/>
  <c r="U754"/>
  <c r="V754"/>
  <c r="AD754"/>
  <c r="R753"/>
  <c r="AB753"/>
  <c r="AC753"/>
  <c r="Z753"/>
  <c r="AA753"/>
  <c r="Y753"/>
  <c r="X753"/>
  <c r="S753"/>
  <c r="M753"/>
  <c r="T753"/>
  <c r="O753"/>
  <c r="U753"/>
  <c r="V753"/>
  <c r="AD753"/>
  <c r="R752"/>
  <c r="AB752"/>
  <c r="AC752"/>
  <c r="Z752"/>
  <c r="AA752"/>
  <c r="Y752"/>
  <c r="X752"/>
  <c r="S752"/>
  <c r="M752"/>
  <c r="T752"/>
  <c r="O752"/>
  <c r="U752"/>
  <c r="V752"/>
  <c r="AD752"/>
  <c r="R751"/>
  <c r="AB751"/>
  <c r="AC751"/>
  <c r="Z751"/>
  <c r="AA751"/>
  <c r="Y751"/>
  <c r="X751"/>
  <c r="S751"/>
  <c r="M751"/>
  <c r="T751"/>
  <c r="O751"/>
  <c r="U751"/>
  <c r="V751"/>
  <c r="AD751"/>
  <c r="R750"/>
  <c r="AB750"/>
  <c r="AC750"/>
  <c r="Z750"/>
  <c r="AA750"/>
  <c r="Y750"/>
  <c r="X750"/>
  <c r="S750"/>
  <c r="M750"/>
  <c r="T750"/>
  <c r="O750"/>
  <c r="U750"/>
  <c r="V750"/>
  <c r="AD750"/>
  <c r="R749"/>
  <c r="AB749"/>
  <c r="AC749"/>
  <c r="Z749"/>
  <c r="AA749"/>
  <c r="Y749"/>
  <c r="X749"/>
  <c r="S749"/>
  <c r="M749"/>
  <c r="T749"/>
  <c r="O749"/>
  <c r="U749"/>
  <c r="V749"/>
  <c r="AD749"/>
  <c r="R748"/>
  <c r="AB748"/>
  <c r="AC748"/>
  <c r="Z748"/>
  <c r="AA748"/>
  <c r="Y748"/>
  <c r="X748"/>
  <c r="S748"/>
  <c r="M748"/>
  <c r="T748"/>
  <c r="O748"/>
  <c r="U748"/>
  <c r="V748"/>
  <c r="AD748"/>
  <c r="R747"/>
  <c r="AB747"/>
  <c r="AC747"/>
  <c r="Z747"/>
  <c r="AA747"/>
  <c r="Y747"/>
  <c r="X747"/>
  <c r="S747"/>
  <c r="M747"/>
  <c r="T747"/>
  <c r="O747"/>
  <c r="U747"/>
  <c r="V747"/>
  <c r="AD747"/>
  <c r="R746"/>
  <c r="AB746"/>
  <c r="AC746"/>
  <c r="Z746"/>
  <c r="AA746"/>
  <c r="Y746"/>
  <c r="X746"/>
  <c r="S746"/>
  <c r="M746"/>
  <c r="T746"/>
  <c r="O746"/>
  <c r="U746"/>
  <c r="V746"/>
  <c r="AD746"/>
  <c r="R745"/>
  <c r="AB745"/>
  <c r="AC745"/>
  <c r="Z745"/>
  <c r="AA745"/>
  <c r="Y745"/>
  <c r="X745"/>
  <c r="S745"/>
  <c r="M745"/>
  <c r="T745"/>
  <c r="O745"/>
  <c r="U745"/>
  <c r="V745"/>
  <c r="AD745"/>
  <c r="R744"/>
  <c r="AB744"/>
  <c r="AC744"/>
  <c r="Z744"/>
  <c r="AA744"/>
  <c r="Y744"/>
  <c r="X744"/>
  <c r="S744"/>
  <c r="M744"/>
  <c r="T744"/>
  <c r="O744"/>
  <c r="U744"/>
  <c r="V744"/>
  <c r="AD744"/>
  <c r="R743"/>
  <c r="AB743"/>
  <c r="AC743"/>
  <c r="Z743"/>
  <c r="AA743"/>
  <c r="Y743"/>
  <c r="X743"/>
  <c r="S743"/>
  <c r="M743"/>
  <c r="T743"/>
  <c r="O743"/>
  <c r="U743"/>
  <c r="V743"/>
  <c r="AD743"/>
  <c r="R742"/>
  <c r="AB742"/>
  <c r="AC742"/>
  <c r="Z742"/>
  <c r="AA742"/>
  <c r="Y742"/>
  <c r="X742"/>
  <c r="S742"/>
  <c r="M742"/>
  <c r="T742"/>
  <c r="O742"/>
  <c r="U742"/>
  <c r="V742"/>
  <c r="AD742"/>
  <c r="R741"/>
  <c r="AB741"/>
  <c r="AC741"/>
  <c r="Z741"/>
  <c r="AA741"/>
  <c r="Y741"/>
  <c r="X741"/>
  <c r="S741"/>
  <c r="M741"/>
  <c r="T741"/>
  <c r="O741"/>
  <c r="U741"/>
  <c r="V741"/>
  <c r="AD741"/>
  <c r="R740"/>
  <c r="AB740"/>
  <c r="AC740"/>
  <c r="Z740"/>
  <c r="AA740"/>
  <c r="Y740"/>
  <c r="X740"/>
  <c r="S740"/>
  <c r="M740"/>
  <c r="T740"/>
  <c r="O740"/>
  <c r="U740"/>
  <c r="V740"/>
  <c r="AD740"/>
  <c r="R739"/>
  <c r="AB739"/>
  <c r="AC739"/>
  <c r="Z739"/>
  <c r="AA739"/>
  <c r="Y739"/>
  <c r="X739"/>
  <c r="S739"/>
  <c r="M739"/>
  <c r="T739"/>
  <c r="O739"/>
  <c r="U739"/>
  <c r="V739"/>
  <c r="AD739"/>
  <c r="R738"/>
  <c r="AB738"/>
  <c r="AC738"/>
  <c r="Z738"/>
  <c r="AA738"/>
  <c r="Y738"/>
  <c r="X738"/>
  <c r="S738"/>
  <c r="M738"/>
  <c r="T738"/>
  <c r="O738"/>
  <c r="U738"/>
  <c r="V738"/>
  <c r="AD738"/>
  <c r="R737"/>
  <c r="AB737"/>
  <c r="AC737"/>
  <c r="Z737"/>
  <c r="AA737"/>
  <c r="Y737"/>
  <c r="X737"/>
  <c r="S737"/>
  <c r="M737"/>
  <c r="T737"/>
  <c r="O737"/>
  <c r="U737"/>
  <c r="V737"/>
  <c r="AD737"/>
  <c r="R736"/>
  <c r="AB736"/>
  <c r="AC736"/>
  <c r="Z736"/>
  <c r="AA736"/>
  <c r="Y736"/>
  <c r="X736"/>
  <c r="S736"/>
  <c r="M736"/>
  <c r="T736"/>
  <c r="O736"/>
  <c r="U736"/>
  <c r="V736"/>
  <c r="AD736"/>
  <c r="R735"/>
  <c r="AB735"/>
  <c r="AC735"/>
  <c r="Z735"/>
  <c r="AA735"/>
  <c r="Y735"/>
  <c r="X735"/>
  <c r="S735"/>
  <c r="M735"/>
  <c r="T735"/>
  <c r="O735"/>
  <c r="U735"/>
  <c r="V735"/>
  <c r="AD735"/>
  <c r="R734"/>
  <c r="AB734"/>
  <c r="AC734"/>
  <c r="Z734"/>
  <c r="AA734"/>
  <c r="Y734"/>
  <c r="X734"/>
  <c r="S734"/>
  <c r="M734"/>
  <c r="T734"/>
  <c r="O734"/>
  <c r="U734"/>
  <c r="V734"/>
  <c r="AD734"/>
  <c r="R733"/>
  <c r="AB733"/>
  <c r="AC733"/>
  <c r="Z733"/>
  <c r="AA733"/>
  <c r="Y733"/>
  <c r="X733"/>
  <c r="S733"/>
  <c r="M733"/>
  <c r="T733"/>
  <c r="O733"/>
  <c r="U733"/>
  <c r="V733"/>
  <c r="AD733"/>
  <c r="R732"/>
  <c r="AB732"/>
  <c r="AC732"/>
  <c r="Z732"/>
  <c r="AA732"/>
  <c r="Y732"/>
  <c r="X732"/>
  <c r="S732"/>
  <c r="M732"/>
  <c r="T732"/>
  <c r="O732"/>
  <c r="U732"/>
  <c r="V732"/>
  <c r="AD732"/>
  <c r="R731"/>
  <c r="AB731"/>
  <c r="AC731"/>
  <c r="Z731"/>
  <c r="AA731"/>
  <c r="Y731"/>
  <c r="X731"/>
  <c r="S731"/>
  <c r="M731"/>
  <c r="T731"/>
  <c r="O731"/>
  <c r="U731"/>
  <c r="V731"/>
  <c r="AD731"/>
  <c r="R730"/>
  <c r="AB730"/>
  <c r="AC730"/>
  <c r="Z730"/>
  <c r="AA730"/>
  <c r="Y730"/>
  <c r="X730"/>
  <c r="S730"/>
  <c r="M730"/>
  <c r="T730"/>
  <c r="O730"/>
  <c r="U730"/>
  <c r="V730"/>
  <c r="AD730"/>
  <c r="R729"/>
  <c r="AB729"/>
  <c r="AC729"/>
  <c r="Z729"/>
  <c r="AA729"/>
  <c r="Y729"/>
  <c r="X729"/>
  <c r="S729"/>
  <c r="M729"/>
  <c r="T729"/>
  <c r="O729"/>
  <c r="U729"/>
  <c r="V729"/>
  <c r="AD729"/>
  <c r="R728"/>
  <c r="AB728"/>
  <c r="AC728"/>
  <c r="Z728"/>
  <c r="AA728"/>
  <c r="Y728"/>
  <c r="X728"/>
  <c r="S728"/>
  <c r="M728"/>
  <c r="T728"/>
  <c r="O728"/>
  <c r="U728"/>
  <c r="V728"/>
  <c r="AD728"/>
  <c r="R727"/>
  <c r="AB727"/>
  <c r="AC727"/>
  <c r="Z727"/>
  <c r="AA727"/>
  <c r="Y727"/>
  <c r="X727"/>
  <c r="S727"/>
  <c r="M727"/>
  <c r="T727"/>
  <c r="O727"/>
  <c r="U727"/>
  <c r="V727"/>
  <c r="AD727"/>
  <c r="R726"/>
  <c r="AB726"/>
  <c r="AC726"/>
  <c r="Z726"/>
  <c r="AA726"/>
  <c r="Y726"/>
  <c r="X726"/>
  <c r="S726"/>
  <c r="M726"/>
  <c r="T726"/>
  <c r="O726"/>
  <c r="U726"/>
  <c r="V726"/>
  <c r="AD726"/>
  <c r="R725"/>
  <c r="AB725"/>
  <c r="AC725"/>
  <c r="Z725"/>
  <c r="AA725"/>
  <c r="Y725"/>
  <c r="X725"/>
  <c r="S725"/>
  <c r="M725"/>
  <c r="T725"/>
  <c r="O725"/>
  <c r="U725"/>
  <c r="V725"/>
  <c r="AD725"/>
  <c r="R724"/>
  <c r="AB724"/>
  <c r="AC724"/>
  <c r="Z724"/>
  <c r="AA724"/>
  <c r="Y724"/>
  <c r="X724"/>
  <c r="S724"/>
  <c r="M724"/>
  <c r="T724"/>
  <c r="O724"/>
  <c r="U724"/>
  <c r="V724"/>
  <c r="AD724"/>
  <c r="R723"/>
  <c r="AB723"/>
  <c r="AC723"/>
  <c r="Z723"/>
  <c r="AA723"/>
  <c r="Y723"/>
  <c r="X723"/>
  <c r="S723"/>
  <c r="M723"/>
  <c r="T723"/>
  <c r="O723"/>
  <c r="U723"/>
  <c r="V723"/>
  <c r="AD723"/>
  <c r="R722"/>
  <c r="AB722"/>
  <c r="AC722"/>
  <c r="Z722"/>
  <c r="AA722"/>
  <c r="Y722"/>
  <c r="X722"/>
  <c r="S722"/>
  <c r="M722"/>
  <c r="T722"/>
  <c r="O722"/>
  <c r="U722"/>
  <c r="V722"/>
  <c r="AD722"/>
  <c r="R721"/>
  <c r="AB721"/>
  <c r="AC721"/>
  <c r="Z721"/>
  <c r="AA721"/>
  <c r="Y721"/>
  <c r="X721"/>
  <c r="S721"/>
  <c r="M721"/>
  <c r="T721"/>
  <c r="O721"/>
  <c r="U721"/>
  <c r="V721"/>
  <c r="AD721"/>
  <c r="R720"/>
  <c r="AB720"/>
  <c r="AC720"/>
  <c r="Z720"/>
  <c r="AA720"/>
  <c r="Y720"/>
  <c r="X720"/>
  <c r="S720"/>
  <c r="M720"/>
  <c r="T720"/>
  <c r="O720"/>
  <c r="U720"/>
  <c r="V720"/>
  <c r="AD720"/>
  <c r="R719"/>
  <c r="AB719"/>
  <c r="AC719"/>
  <c r="Z719"/>
  <c r="AA719"/>
  <c r="Y719"/>
  <c r="X719"/>
  <c r="S719"/>
  <c r="M719"/>
  <c r="T719"/>
  <c r="O719"/>
  <c r="U719"/>
  <c r="V719"/>
  <c r="AD719"/>
  <c r="R718"/>
  <c r="AB718"/>
  <c r="AC718"/>
  <c r="Z718"/>
  <c r="AA718"/>
  <c r="Y718"/>
  <c r="X718"/>
  <c r="S718"/>
  <c r="M718"/>
  <c r="T718"/>
  <c r="O718"/>
  <c r="U718"/>
  <c r="V718"/>
  <c r="AD718"/>
  <c r="R717"/>
  <c r="AB717"/>
  <c r="AC717"/>
  <c r="Z717"/>
  <c r="AA717"/>
  <c r="Y717"/>
  <c r="X717"/>
  <c r="S717"/>
  <c r="M717"/>
  <c r="T717"/>
  <c r="O717"/>
  <c r="U717"/>
  <c r="V717"/>
  <c r="AD717"/>
  <c r="R716"/>
  <c r="AB716"/>
  <c r="AC716"/>
  <c r="Z716"/>
  <c r="AA716"/>
  <c r="Y716"/>
  <c r="X716"/>
  <c r="S716"/>
  <c r="M716"/>
  <c r="T716"/>
  <c r="O716"/>
  <c r="U716"/>
  <c r="V716"/>
  <c r="AD716"/>
  <c r="R715"/>
  <c r="AB715"/>
  <c r="AC715"/>
  <c r="Z715"/>
  <c r="AA715"/>
  <c r="Y715"/>
  <c r="X715"/>
  <c r="S715"/>
  <c r="M715"/>
  <c r="T715"/>
  <c r="O715"/>
  <c r="U715"/>
  <c r="V715"/>
  <c r="AD715"/>
  <c r="R714"/>
  <c r="AB714"/>
  <c r="AC714"/>
  <c r="Z714"/>
  <c r="AA714"/>
  <c r="Y714"/>
  <c r="X714"/>
  <c r="S714"/>
  <c r="M714"/>
  <c r="T714"/>
  <c r="O714"/>
  <c r="U714"/>
  <c r="V714"/>
  <c r="AD714"/>
  <c r="R713"/>
  <c r="AB713"/>
  <c r="AC713"/>
  <c r="Z713"/>
  <c r="AA713"/>
  <c r="Y713"/>
  <c r="X713"/>
  <c r="S713"/>
  <c r="M713"/>
  <c r="T713"/>
  <c r="O713"/>
  <c r="U713"/>
  <c r="V713"/>
  <c r="AD713"/>
  <c r="R712"/>
  <c r="AB712"/>
  <c r="AC712"/>
  <c r="Z712"/>
  <c r="AA712"/>
  <c r="Y712"/>
  <c r="X712"/>
  <c r="S712"/>
  <c r="M712"/>
  <c r="T712"/>
  <c r="O712"/>
  <c r="U712"/>
  <c r="V712"/>
  <c r="AD712"/>
  <c r="R711"/>
  <c r="AB711"/>
  <c r="AC711"/>
  <c r="Z711"/>
  <c r="AA711"/>
  <c r="Y711"/>
  <c r="X711"/>
  <c r="S711"/>
  <c r="M711"/>
  <c r="T711"/>
  <c r="O711"/>
  <c r="U711"/>
  <c r="V711"/>
  <c r="AD711"/>
  <c r="R710"/>
  <c r="AB710"/>
  <c r="AC710"/>
  <c r="Z710"/>
  <c r="AA710"/>
  <c r="Y710"/>
  <c r="X710"/>
  <c r="S710"/>
  <c r="M710"/>
  <c r="T710"/>
  <c r="O710"/>
  <c r="U710"/>
  <c r="V710"/>
  <c r="AD710"/>
  <c r="R709"/>
  <c r="AB709"/>
  <c r="AC709"/>
  <c r="Z709"/>
  <c r="AA709"/>
  <c r="Y709"/>
  <c r="X709"/>
  <c r="S709"/>
  <c r="M709"/>
  <c r="T709"/>
  <c r="O709"/>
  <c r="U709"/>
  <c r="V709"/>
  <c r="AD709"/>
  <c r="R708"/>
  <c r="AB708"/>
  <c r="AC708"/>
  <c r="Z708"/>
  <c r="AA708"/>
  <c r="Y708"/>
  <c r="X708"/>
  <c r="S708"/>
  <c r="M708"/>
  <c r="T708"/>
  <c r="O708"/>
  <c r="U708"/>
  <c r="V708"/>
  <c r="AD708"/>
  <c r="R707"/>
  <c r="AB707"/>
  <c r="AC707"/>
  <c r="Z707"/>
  <c r="AA707"/>
  <c r="Y707"/>
  <c r="X707"/>
  <c r="S707"/>
  <c r="M707"/>
  <c r="T707"/>
  <c r="O707"/>
  <c r="U707"/>
  <c r="V707"/>
  <c r="AD707"/>
  <c r="R706"/>
  <c r="AB706"/>
  <c r="AC706"/>
  <c r="Z706"/>
  <c r="AA706"/>
  <c r="Y706"/>
  <c r="X706"/>
  <c r="S706"/>
  <c r="M706"/>
  <c r="T706"/>
  <c r="O706"/>
  <c r="U706"/>
  <c r="V706"/>
  <c r="AD706"/>
  <c r="R705"/>
  <c r="AB705"/>
  <c r="AC705"/>
  <c r="Z705"/>
  <c r="AA705"/>
  <c r="Y705"/>
  <c r="X705"/>
  <c r="S705"/>
  <c r="M705"/>
  <c r="T705"/>
  <c r="O705"/>
  <c r="U705"/>
  <c r="V705"/>
  <c r="AD705"/>
  <c r="R704"/>
  <c r="AB704"/>
  <c r="AC704"/>
  <c r="Z704"/>
  <c r="AA704"/>
  <c r="Y704"/>
  <c r="X704"/>
  <c r="S704"/>
  <c r="M704"/>
  <c r="T704"/>
  <c r="O704"/>
  <c r="U704"/>
  <c r="V704"/>
  <c r="AD704"/>
  <c r="R703"/>
  <c r="AB703"/>
  <c r="AC703"/>
  <c r="Z703"/>
  <c r="AA703"/>
  <c r="Y703"/>
  <c r="X703"/>
  <c r="S703"/>
  <c r="M703"/>
  <c r="T703"/>
  <c r="O703"/>
  <c r="U703"/>
  <c r="V703"/>
  <c r="AD703"/>
  <c r="R702"/>
  <c r="AB702"/>
  <c r="AC702"/>
  <c r="Z702"/>
  <c r="AA702"/>
  <c r="Y702"/>
  <c r="X702"/>
  <c r="S702"/>
  <c r="M702"/>
  <c r="T702"/>
  <c r="O702"/>
  <c r="U702"/>
  <c r="V702"/>
  <c r="AD702"/>
  <c r="R701"/>
  <c r="AB701"/>
  <c r="AC701"/>
  <c r="Z701"/>
  <c r="AA701"/>
  <c r="Y701"/>
  <c r="X701"/>
  <c r="S701"/>
  <c r="M701"/>
  <c r="T701"/>
  <c r="O701"/>
  <c r="U701"/>
  <c r="V701"/>
  <c r="AD701"/>
  <c r="R700"/>
  <c r="AB700"/>
  <c r="AC700"/>
  <c r="Z700"/>
  <c r="AA700"/>
  <c r="Y700"/>
  <c r="X700"/>
  <c r="S700"/>
  <c r="M700"/>
  <c r="T700"/>
  <c r="O700"/>
  <c r="U700"/>
  <c r="V700"/>
  <c r="AD700"/>
  <c r="R699"/>
  <c r="AB699"/>
  <c r="AC699"/>
  <c r="Z699"/>
  <c r="AA699"/>
  <c r="Y699"/>
  <c r="X699"/>
  <c r="S699"/>
  <c r="M699"/>
  <c r="T699"/>
  <c r="O699"/>
  <c r="U699"/>
  <c r="V699"/>
  <c r="AD699"/>
  <c r="R698"/>
  <c r="AB698"/>
  <c r="AC698"/>
  <c r="Z698"/>
  <c r="AA698"/>
  <c r="Y698"/>
  <c r="X698"/>
  <c r="S698"/>
  <c r="M698"/>
  <c r="T698"/>
  <c r="O698"/>
  <c r="U698"/>
  <c r="V698"/>
  <c r="AD698"/>
  <c r="R697"/>
  <c r="AB697"/>
  <c r="AC697"/>
  <c r="Z697"/>
  <c r="AA697"/>
  <c r="Y697"/>
  <c r="X697"/>
  <c r="S697"/>
  <c r="M697"/>
  <c r="T697"/>
  <c r="O697"/>
  <c r="U697"/>
  <c r="V697"/>
  <c r="AD697"/>
  <c r="R696"/>
  <c r="AB696"/>
  <c r="AC696"/>
  <c r="Z696"/>
  <c r="AA696"/>
  <c r="Y696"/>
  <c r="X696"/>
  <c r="S696"/>
  <c r="M696"/>
  <c r="T696"/>
  <c r="O696"/>
  <c r="U696"/>
  <c r="V696"/>
  <c r="AD696"/>
  <c r="R695"/>
  <c r="AB695"/>
  <c r="AC695"/>
  <c r="Z695"/>
  <c r="AA695"/>
  <c r="Y695"/>
  <c r="X695"/>
  <c r="S695"/>
  <c r="M695"/>
  <c r="T695"/>
  <c r="O695"/>
  <c r="U695"/>
  <c r="V695"/>
  <c r="AD695"/>
  <c r="R694"/>
  <c r="AB694"/>
  <c r="AC694"/>
  <c r="Z694"/>
  <c r="AA694"/>
  <c r="Y694"/>
  <c r="X694"/>
  <c r="S694"/>
  <c r="M694"/>
  <c r="T694"/>
  <c r="O694"/>
  <c r="U694"/>
  <c r="V694"/>
  <c r="AD694"/>
  <c r="R693"/>
  <c r="AB693"/>
  <c r="AC693"/>
  <c r="Z693"/>
  <c r="AA693"/>
  <c r="Y693"/>
  <c r="X693"/>
  <c r="S693"/>
  <c r="M693"/>
  <c r="T693"/>
  <c r="O693"/>
  <c r="U693"/>
  <c r="V693"/>
  <c r="AD693"/>
  <c r="R692"/>
  <c r="AB692"/>
  <c r="AC692"/>
  <c r="Z692"/>
  <c r="AA692"/>
  <c r="Y692"/>
  <c r="X692"/>
  <c r="S692"/>
  <c r="M692"/>
  <c r="T692"/>
  <c r="O692"/>
  <c r="U692"/>
  <c r="V692"/>
  <c r="AD692"/>
  <c r="R691"/>
  <c r="AB691"/>
  <c r="AC691"/>
  <c r="Z691"/>
  <c r="AA691"/>
  <c r="Y691"/>
  <c r="X691"/>
  <c r="S691"/>
  <c r="M691"/>
  <c r="T691"/>
  <c r="O691"/>
  <c r="U691"/>
  <c r="V691"/>
  <c r="AD691"/>
  <c r="R690"/>
  <c r="AB690"/>
  <c r="AC690"/>
  <c r="Z690"/>
  <c r="AA690"/>
  <c r="Y690"/>
  <c r="X690"/>
  <c r="S690"/>
  <c r="M690"/>
  <c r="T690"/>
  <c r="O690"/>
  <c r="U690"/>
  <c r="V690"/>
  <c r="AD690"/>
  <c r="R689"/>
  <c r="AB689"/>
  <c r="AC689"/>
  <c r="Z689"/>
  <c r="AA689"/>
  <c r="Y689"/>
  <c r="X689"/>
  <c r="S689"/>
  <c r="M689"/>
  <c r="T689"/>
  <c r="O689"/>
  <c r="U689"/>
  <c r="V689"/>
  <c r="AD689"/>
  <c r="R688"/>
  <c r="AB688"/>
  <c r="AC688"/>
  <c r="Z688"/>
  <c r="AA688"/>
  <c r="Y688"/>
  <c r="X688"/>
  <c r="S688"/>
  <c r="M688"/>
  <c r="T688"/>
  <c r="O688"/>
  <c r="U688"/>
  <c r="V688"/>
  <c r="AD688"/>
  <c r="R687"/>
  <c r="AB687"/>
  <c r="AC687"/>
  <c r="Z687"/>
  <c r="AA687"/>
  <c r="Y687"/>
  <c r="X687"/>
  <c r="S687"/>
  <c r="M687"/>
  <c r="T687"/>
  <c r="O687"/>
  <c r="U687"/>
  <c r="V687"/>
  <c r="AD687"/>
  <c r="R686"/>
  <c r="AB686"/>
  <c r="AC686"/>
  <c r="Z686"/>
  <c r="AA686"/>
  <c r="Y686"/>
  <c r="X686"/>
  <c r="S686"/>
  <c r="M686"/>
  <c r="T686"/>
  <c r="O686"/>
  <c r="U686"/>
  <c r="V686"/>
  <c r="AD686"/>
  <c r="R685"/>
  <c r="AB685"/>
  <c r="AC685"/>
  <c r="Z685"/>
  <c r="AA685"/>
  <c r="Y685"/>
  <c r="X685"/>
  <c r="S685"/>
  <c r="M685"/>
  <c r="T685"/>
  <c r="O685"/>
  <c r="U685"/>
  <c r="V685"/>
  <c r="AD685"/>
  <c r="R684"/>
  <c r="AB684"/>
  <c r="AC684"/>
  <c r="Z684"/>
  <c r="AA684"/>
  <c r="Y684"/>
  <c r="X684"/>
  <c r="S684"/>
  <c r="M684"/>
  <c r="T684"/>
  <c r="O684"/>
  <c r="U684"/>
  <c r="V684"/>
  <c r="AD684"/>
  <c r="R683"/>
  <c r="AB683"/>
  <c r="AC683"/>
  <c r="Z683"/>
  <c r="AA683"/>
  <c r="Y683"/>
  <c r="X683"/>
  <c r="S683"/>
  <c r="M683"/>
  <c r="T683"/>
  <c r="O683"/>
  <c r="U683"/>
  <c r="V683"/>
  <c r="AD683"/>
  <c r="R682"/>
  <c r="AB682"/>
  <c r="AC682"/>
  <c r="Z682"/>
  <c r="AA682"/>
  <c r="Y682"/>
  <c r="X682"/>
  <c r="S682"/>
  <c r="M682"/>
  <c r="T682"/>
  <c r="O682"/>
  <c r="U682"/>
  <c r="V682"/>
  <c r="AD682"/>
  <c r="R681"/>
  <c r="AB681"/>
  <c r="AC681"/>
  <c r="Z681"/>
  <c r="AA681"/>
  <c r="Y681"/>
  <c r="X681"/>
  <c r="S681"/>
  <c r="M681"/>
  <c r="T681"/>
  <c r="O681"/>
  <c r="U681"/>
  <c r="V681"/>
  <c r="AD681"/>
  <c r="R680"/>
  <c r="AB680"/>
  <c r="AC680"/>
  <c r="Z680"/>
  <c r="AA680"/>
  <c r="Y680"/>
  <c r="X680"/>
  <c r="S680"/>
  <c r="M680"/>
  <c r="T680"/>
  <c r="O680"/>
  <c r="U680"/>
  <c r="V680"/>
  <c r="AD680"/>
  <c r="R679"/>
  <c r="AB679"/>
  <c r="AC679"/>
  <c r="Z679"/>
  <c r="AA679"/>
  <c r="Y679"/>
  <c r="X679"/>
  <c r="S679"/>
  <c r="M679"/>
  <c r="T679"/>
  <c r="O679"/>
  <c r="U679"/>
  <c r="V679"/>
  <c r="AD679"/>
  <c r="R678"/>
  <c r="AB678"/>
  <c r="AC678"/>
  <c r="Z678"/>
  <c r="AA678"/>
  <c r="Y678"/>
  <c r="X678"/>
  <c r="S678"/>
  <c r="M678"/>
  <c r="T678"/>
  <c r="O678"/>
  <c r="U678"/>
  <c r="V678"/>
  <c r="AD678"/>
  <c r="R677"/>
  <c r="AB677"/>
  <c r="AC677"/>
  <c r="Z677"/>
  <c r="AA677"/>
  <c r="Y677"/>
  <c r="X677"/>
  <c r="S677"/>
  <c r="M677"/>
  <c r="T677"/>
  <c r="O677"/>
  <c r="U677"/>
  <c r="V677"/>
  <c r="AD677"/>
  <c r="R676"/>
  <c r="AB676"/>
  <c r="AC676"/>
  <c r="Z676"/>
  <c r="AA676"/>
  <c r="Y676"/>
  <c r="X676"/>
  <c r="S676"/>
  <c r="M676"/>
  <c r="T676"/>
  <c r="O676"/>
  <c r="U676"/>
  <c r="V676"/>
  <c r="AD676"/>
  <c r="R675"/>
  <c r="AB675"/>
  <c r="AC675"/>
  <c r="Z675"/>
  <c r="AA675"/>
  <c r="Y675"/>
  <c r="X675"/>
  <c r="S675"/>
  <c r="M675"/>
  <c r="T675"/>
  <c r="O675"/>
  <c r="U675"/>
  <c r="V675"/>
  <c r="AD675"/>
  <c r="R674"/>
  <c r="AB674"/>
  <c r="AC674"/>
  <c r="Z674"/>
  <c r="AA674"/>
  <c r="Y674"/>
  <c r="X674"/>
  <c r="S674"/>
  <c r="M674"/>
  <c r="T674"/>
  <c r="O674"/>
  <c r="U674"/>
  <c r="V674"/>
  <c r="AD674"/>
  <c r="R673"/>
  <c r="AB673"/>
  <c r="AC673"/>
  <c r="Z673"/>
  <c r="AA673"/>
  <c r="Y673"/>
  <c r="X673"/>
  <c r="S673"/>
  <c r="M673"/>
  <c r="T673"/>
  <c r="O673"/>
  <c r="U673"/>
  <c r="V673"/>
  <c r="AD673"/>
  <c r="R672"/>
  <c r="AB672"/>
  <c r="AC672"/>
  <c r="Z672"/>
  <c r="AA672"/>
  <c r="Y672"/>
  <c r="X672"/>
  <c r="S672"/>
  <c r="M672"/>
  <c r="T672"/>
  <c r="O672"/>
  <c r="U672"/>
  <c r="V672"/>
  <c r="AD672"/>
  <c r="R671"/>
  <c r="AB671"/>
  <c r="AC671"/>
  <c r="Z671"/>
  <c r="AA671"/>
  <c r="Y671"/>
  <c r="X671"/>
  <c r="S671"/>
  <c r="M671"/>
  <c r="T671"/>
  <c r="O671"/>
  <c r="U671"/>
  <c r="V671"/>
  <c r="AD671"/>
  <c r="R670"/>
  <c r="AB670"/>
  <c r="AC670"/>
  <c r="Z670"/>
  <c r="AA670"/>
  <c r="Y670"/>
  <c r="X670"/>
  <c r="S670"/>
  <c r="M670"/>
  <c r="T670"/>
  <c r="O670"/>
  <c r="U670"/>
  <c r="V670"/>
  <c r="AD670"/>
  <c r="R669"/>
  <c r="AB669"/>
  <c r="AC669"/>
  <c r="Z669"/>
  <c r="AA669"/>
  <c r="Y669"/>
  <c r="X669"/>
  <c r="S669"/>
  <c r="M669"/>
  <c r="T669"/>
  <c r="O669"/>
  <c r="U669"/>
  <c r="V669"/>
  <c r="AD669"/>
  <c r="R668"/>
  <c r="AB668"/>
  <c r="AC668"/>
  <c r="Z668"/>
  <c r="AA668"/>
  <c r="Y668"/>
  <c r="X668"/>
  <c r="S668"/>
  <c r="M668"/>
  <c r="T668"/>
  <c r="O668"/>
  <c r="U668"/>
  <c r="V668"/>
  <c r="AD668"/>
  <c r="R667"/>
  <c r="AB667"/>
  <c r="AC667"/>
  <c r="Z667"/>
  <c r="AA667"/>
  <c r="Y667"/>
  <c r="X667"/>
  <c r="S667"/>
  <c r="M667"/>
  <c r="T667"/>
  <c r="O667"/>
  <c r="U667"/>
  <c r="V667"/>
  <c r="AD667"/>
  <c r="R666"/>
  <c r="AB666"/>
  <c r="AC666"/>
  <c r="Z666"/>
  <c r="AA666"/>
  <c r="Y666"/>
  <c r="X666"/>
  <c r="S666"/>
  <c r="M666"/>
  <c r="T666"/>
  <c r="O666"/>
  <c r="U666"/>
  <c r="V666"/>
  <c r="AD666"/>
  <c r="R665"/>
  <c r="AB665"/>
  <c r="AC665"/>
  <c r="Z665"/>
  <c r="AA665"/>
  <c r="Y665"/>
  <c r="X665"/>
  <c r="S665"/>
  <c r="M665"/>
  <c r="T665"/>
  <c r="O665"/>
  <c r="U665"/>
  <c r="V665"/>
  <c r="AD665"/>
  <c r="R664"/>
  <c r="AB664"/>
  <c r="AC664"/>
  <c r="Z664"/>
  <c r="AA664"/>
  <c r="Y664"/>
  <c r="X664"/>
  <c r="S664"/>
  <c r="M664"/>
  <c r="T664"/>
  <c r="O664"/>
  <c r="U664"/>
  <c r="V664"/>
  <c r="AD664"/>
  <c r="R663"/>
  <c r="AB663"/>
  <c r="AC663"/>
  <c r="Z663"/>
  <c r="AA663"/>
  <c r="Y663"/>
  <c r="X663"/>
  <c r="S663"/>
  <c r="M663"/>
  <c r="T663"/>
  <c r="O663"/>
  <c r="U663"/>
  <c r="V663"/>
  <c r="AD663"/>
  <c r="R662"/>
  <c r="AB662"/>
  <c r="AC662"/>
  <c r="Z662"/>
  <c r="AA662"/>
  <c r="Y662"/>
  <c r="X662"/>
  <c r="S662"/>
  <c r="M662"/>
  <c r="T662"/>
  <c r="O662"/>
  <c r="U662"/>
  <c r="V662"/>
  <c r="AD662"/>
  <c r="R661"/>
  <c r="AB661"/>
  <c r="AC661"/>
  <c r="Z661"/>
  <c r="AA661"/>
  <c r="Y661"/>
  <c r="X661"/>
  <c r="S661"/>
  <c r="M661"/>
  <c r="T661"/>
  <c r="O661"/>
  <c r="U661"/>
  <c r="V661"/>
  <c r="AD661"/>
  <c r="R660"/>
  <c r="AB660"/>
  <c r="AC660"/>
  <c r="Z660"/>
  <c r="AA660"/>
  <c r="Y660"/>
  <c r="X660"/>
  <c r="S660"/>
  <c r="M660"/>
  <c r="T660"/>
  <c r="O660"/>
  <c r="U660"/>
  <c r="V660"/>
  <c r="AD660"/>
  <c r="R659"/>
  <c r="AB659"/>
  <c r="AC659"/>
  <c r="Z659"/>
  <c r="AA659"/>
  <c r="Y659"/>
  <c r="X659"/>
  <c r="S659"/>
  <c r="M659"/>
  <c r="T659"/>
  <c r="O659"/>
  <c r="U659"/>
  <c r="V659"/>
  <c r="AD659"/>
  <c r="R658"/>
  <c r="AB658"/>
  <c r="AC658"/>
  <c r="Z658"/>
  <c r="AA658"/>
  <c r="Y658"/>
  <c r="X658"/>
  <c r="S658"/>
  <c r="M658"/>
  <c r="T658"/>
  <c r="O658"/>
  <c r="U658"/>
  <c r="V658"/>
  <c r="AD658"/>
  <c r="R657"/>
  <c r="AB657"/>
  <c r="AC657"/>
  <c r="Z657"/>
  <c r="AA657"/>
  <c r="Y657"/>
  <c r="X657"/>
  <c r="S657"/>
  <c r="M657"/>
  <c r="T657"/>
  <c r="O657"/>
  <c r="U657"/>
  <c r="V657"/>
  <c r="AD657"/>
  <c r="R656"/>
  <c r="AB656"/>
  <c r="AC656"/>
  <c r="Z656"/>
  <c r="AA656"/>
  <c r="Y656"/>
  <c r="X656"/>
  <c r="S656"/>
  <c r="M656"/>
  <c r="T656"/>
  <c r="O656"/>
  <c r="U656"/>
  <c r="V656"/>
  <c r="AD656"/>
  <c r="R655"/>
  <c r="AB655"/>
  <c r="AC655"/>
  <c r="Z655"/>
  <c r="AA655"/>
  <c r="Y655"/>
  <c r="X655"/>
  <c r="S655"/>
  <c r="M655"/>
  <c r="T655"/>
  <c r="O655"/>
  <c r="U655"/>
  <c r="V655"/>
  <c r="AD655"/>
  <c r="R654"/>
  <c r="AB654"/>
  <c r="AC654"/>
  <c r="Z654"/>
  <c r="AA654"/>
  <c r="Y654"/>
  <c r="X654"/>
  <c r="S654"/>
  <c r="M654"/>
  <c r="T654"/>
  <c r="O654"/>
  <c r="U654"/>
  <c r="V654"/>
  <c r="AD654"/>
  <c r="R653"/>
  <c r="AB653"/>
  <c r="AC653"/>
  <c r="Z653"/>
  <c r="AA653"/>
  <c r="Y653"/>
  <c r="X653"/>
  <c r="S653"/>
  <c r="M653"/>
  <c r="T653"/>
  <c r="O653"/>
  <c r="U653"/>
  <c r="V653"/>
  <c r="AD653"/>
  <c r="R652"/>
  <c r="AB652"/>
  <c r="AC652"/>
  <c r="Z652"/>
  <c r="AA652"/>
  <c r="Y652"/>
  <c r="X652"/>
  <c r="S652"/>
  <c r="M652"/>
  <c r="T652"/>
  <c r="O652"/>
  <c r="U652"/>
  <c r="V652"/>
  <c r="AD652"/>
  <c r="R651"/>
  <c r="AB651"/>
  <c r="AC651"/>
  <c r="Z651"/>
  <c r="AA651"/>
  <c r="Y651"/>
  <c r="X651"/>
  <c r="S651"/>
  <c r="M651"/>
  <c r="T651"/>
  <c r="O651"/>
  <c r="U651"/>
  <c r="V651"/>
  <c r="AD651"/>
  <c r="R650"/>
  <c r="AB650"/>
  <c r="AC650"/>
  <c r="Z650"/>
  <c r="AA650"/>
  <c r="Y650"/>
  <c r="X650"/>
  <c r="S650"/>
  <c r="M650"/>
  <c r="T650"/>
  <c r="O650"/>
  <c r="U650"/>
  <c r="V650"/>
  <c r="AD650"/>
  <c r="R649"/>
  <c r="AB649"/>
  <c r="AC649"/>
  <c r="Z649"/>
  <c r="AA649"/>
  <c r="Y649"/>
  <c r="X649"/>
  <c r="S649"/>
  <c r="M649"/>
  <c r="T649"/>
  <c r="O649"/>
  <c r="U649"/>
  <c r="V649"/>
  <c r="AD649"/>
  <c r="R648"/>
  <c r="AB648"/>
  <c r="AC648"/>
  <c r="Z648"/>
  <c r="AA648"/>
  <c r="Y648"/>
  <c r="X648"/>
  <c r="S648"/>
  <c r="M648"/>
  <c r="T648"/>
  <c r="O648"/>
  <c r="U648"/>
  <c r="V648"/>
  <c r="AD648"/>
  <c r="R647"/>
  <c r="AB647"/>
  <c r="AC647"/>
  <c r="Z647"/>
  <c r="AA647"/>
  <c r="Y647"/>
  <c r="X647"/>
  <c r="S647"/>
  <c r="M647"/>
  <c r="T647"/>
  <c r="O647"/>
  <c r="U647"/>
  <c r="V647"/>
  <c r="AD647"/>
  <c r="R646"/>
  <c r="AB646"/>
  <c r="AC646"/>
  <c r="Z646"/>
  <c r="AA646"/>
  <c r="Y646"/>
  <c r="X646"/>
  <c r="S646"/>
  <c r="M646"/>
  <c r="T646"/>
  <c r="O646"/>
  <c r="U646"/>
  <c r="V646"/>
  <c r="AD646"/>
  <c r="R645"/>
  <c r="AB645"/>
  <c r="AC645"/>
  <c r="Z645"/>
  <c r="AA645"/>
  <c r="Y645"/>
  <c r="X645"/>
  <c r="S645"/>
  <c r="M645"/>
  <c r="T645"/>
  <c r="O645"/>
  <c r="U645"/>
  <c r="V645"/>
  <c r="AD645"/>
  <c r="R644"/>
  <c r="AB644"/>
  <c r="AC644"/>
  <c r="Z644"/>
  <c r="AA644"/>
  <c r="Y644"/>
  <c r="X644"/>
  <c r="S644"/>
  <c r="M644"/>
  <c r="T644"/>
  <c r="O644"/>
  <c r="U644"/>
  <c r="V644"/>
  <c r="AD644"/>
  <c r="R643"/>
  <c r="AB643"/>
  <c r="AC643"/>
  <c r="Z643"/>
  <c r="AA643"/>
  <c r="Y643"/>
  <c r="X643"/>
  <c r="S643"/>
  <c r="M643"/>
  <c r="T643"/>
  <c r="O643"/>
  <c r="U643"/>
  <c r="V643"/>
  <c r="AD643"/>
  <c r="R642"/>
  <c r="AB642"/>
  <c r="AC642"/>
  <c r="Z642"/>
  <c r="AA642"/>
  <c r="Y642"/>
  <c r="X642"/>
  <c r="S642"/>
  <c r="M642"/>
  <c r="T642"/>
  <c r="O642"/>
  <c r="U642"/>
  <c r="V642"/>
  <c r="AD642"/>
  <c r="R641"/>
  <c r="AB641"/>
  <c r="AC641"/>
  <c r="Z641"/>
  <c r="AA641"/>
  <c r="Y641"/>
  <c r="X641"/>
  <c r="S641"/>
  <c r="M641"/>
  <c r="T641"/>
  <c r="O641"/>
  <c r="U641"/>
  <c r="V641"/>
  <c r="AD641"/>
  <c r="R640"/>
  <c r="AB640"/>
  <c r="AC640"/>
  <c r="Z640"/>
  <c r="AA640"/>
  <c r="Y640"/>
  <c r="X640"/>
  <c r="S640"/>
  <c r="M640"/>
  <c r="T640"/>
  <c r="O640"/>
  <c r="U640"/>
  <c r="V640"/>
  <c r="AD640"/>
  <c r="R639"/>
  <c r="AB639"/>
  <c r="AC639"/>
  <c r="Z639"/>
  <c r="AA639"/>
  <c r="Y639"/>
  <c r="X639"/>
  <c r="S639"/>
  <c r="M639"/>
  <c r="T639"/>
  <c r="O639"/>
  <c r="U639"/>
  <c r="V639"/>
  <c r="AD639"/>
  <c r="R638"/>
  <c r="AB638"/>
  <c r="AC638"/>
  <c r="Z638"/>
  <c r="AA638"/>
  <c r="Y638"/>
  <c r="X638"/>
  <c r="S638"/>
  <c r="M638"/>
  <c r="T638"/>
  <c r="O638"/>
  <c r="U638"/>
  <c r="V638"/>
  <c r="AD638"/>
  <c r="R637"/>
  <c r="AB637"/>
  <c r="AC637"/>
  <c r="Z637"/>
  <c r="AA637"/>
  <c r="Y637"/>
  <c r="X637"/>
  <c r="S637"/>
  <c r="M637"/>
  <c r="T637"/>
  <c r="O637"/>
  <c r="U637"/>
  <c r="V637"/>
  <c r="AD637"/>
  <c r="R636"/>
  <c r="AB636"/>
  <c r="AC636"/>
  <c r="Z636"/>
  <c r="AA636"/>
  <c r="Y636"/>
  <c r="X636"/>
  <c r="S636"/>
  <c r="M636"/>
  <c r="T636"/>
  <c r="O636"/>
  <c r="U636"/>
  <c r="V636"/>
  <c r="AD636"/>
  <c r="R635"/>
  <c r="AB635"/>
  <c r="AC635"/>
  <c r="Z635"/>
  <c r="AA635"/>
  <c r="Y635"/>
  <c r="X635"/>
  <c r="S635"/>
  <c r="M635"/>
  <c r="T635"/>
  <c r="O635"/>
  <c r="U635"/>
  <c r="V635"/>
  <c r="AD635"/>
  <c r="R634"/>
  <c r="AB634"/>
  <c r="AC634"/>
  <c r="Z634"/>
  <c r="AA634"/>
  <c r="Y634"/>
  <c r="X634"/>
  <c r="S634"/>
  <c r="M634"/>
  <c r="T634"/>
  <c r="O634"/>
  <c r="U634"/>
  <c r="V634"/>
  <c r="AD634"/>
  <c r="R633"/>
  <c r="AB633"/>
  <c r="AC633"/>
  <c r="Z633"/>
  <c r="AA633"/>
  <c r="Y633"/>
  <c r="X633"/>
  <c r="S633"/>
  <c r="M633"/>
  <c r="T633"/>
  <c r="O633"/>
  <c r="U633"/>
  <c r="V633"/>
  <c r="AD633"/>
  <c r="R632"/>
  <c r="AB632"/>
  <c r="AC632"/>
  <c r="Z632"/>
  <c r="AA632"/>
  <c r="Y632"/>
  <c r="X632"/>
  <c r="S632"/>
  <c r="M632"/>
  <c r="T632"/>
  <c r="O632"/>
  <c r="U632"/>
  <c r="V632"/>
  <c r="AD632"/>
  <c r="R631"/>
  <c r="AB631"/>
  <c r="AC631"/>
  <c r="Z631"/>
  <c r="AA631"/>
  <c r="Y631"/>
  <c r="X631"/>
  <c r="S631"/>
  <c r="M631"/>
  <c r="T631"/>
  <c r="O631"/>
  <c r="U631"/>
  <c r="V631"/>
  <c r="AD631"/>
  <c r="R630"/>
  <c r="AB630"/>
  <c r="AC630"/>
  <c r="Z630"/>
  <c r="AA630"/>
  <c r="Y630"/>
  <c r="X630"/>
  <c r="S630"/>
  <c r="M630"/>
  <c r="T630"/>
  <c r="O630"/>
  <c r="U630"/>
  <c r="V630"/>
  <c r="AD630"/>
  <c r="R629"/>
  <c r="AB629"/>
  <c r="AC629"/>
  <c r="Z629"/>
  <c r="AA629"/>
  <c r="Y629"/>
  <c r="X629"/>
  <c r="S629"/>
  <c r="M629"/>
  <c r="T629"/>
  <c r="O629"/>
  <c r="U629"/>
  <c r="V629"/>
  <c r="AD629"/>
  <c r="R628"/>
  <c r="AB628"/>
  <c r="AC628"/>
  <c r="Z628"/>
  <c r="AA628"/>
  <c r="Y628"/>
  <c r="X628"/>
  <c r="S628"/>
  <c r="M628"/>
  <c r="T628"/>
  <c r="O628"/>
  <c r="U628"/>
  <c r="V628"/>
  <c r="AD628"/>
  <c r="R627"/>
  <c r="AB627"/>
  <c r="AC627"/>
  <c r="Z627"/>
  <c r="AA627"/>
  <c r="Y627"/>
  <c r="X627"/>
  <c r="S627"/>
  <c r="M627"/>
  <c r="T627"/>
  <c r="O627"/>
  <c r="U627"/>
  <c r="V627"/>
  <c r="AD627"/>
  <c r="R626"/>
  <c r="AB626"/>
  <c r="AC626"/>
  <c r="Z626"/>
  <c r="AA626"/>
  <c r="Y626"/>
  <c r="X626"/>
  <c r="S626"/>
  <c r="M626"/>
  <c r="T626"/>
  <c r="O626"/>
  <c r="U626"/>
  <c r="V626"/>
  <c r="AD626"/>
  <c r="R625"/>
  <c r="AB625"/>
  <c r="AC625"/>
  <c r="Z625"/>
  <c r="AA625"/>
  <c r="Y625"/>
  <c r="X625"/>
  <c r="S625"/>
  <c r="M625"/>
  <c r="T625"/>
  <c r="O625"/>
  <c r="U625"/>
  <c r="V625"/>
  <c r="AD625"/>
  <c r="R624"/>
  <c r="AB624"/>
  <c r="AC624"/>
  <c r="Z624"/>
  <c r="AA624"/>
  <c r="Y624"/>
  <c r="X624"/>
  <c r="S624"/>
  <c r="M624"/>
  <c r="T624"/>
  <c r="O624"/>
  <c r="U624"/>
  <c r="V624"/>
  <c r="AD624"/>
  <c r="R623"/>
  <c r="AB623"/>
  <c r="AC623"/>
  <c r="Z623"/>
  <c r="AA623"/>
  <c r="Y623"/>
  <c r="X623"/>
  <c r="S623"/>
  <c r="M623"/>
  <c r="T623"/>
  <c r="O623"/>
  <c r="U623"/>
  <c r="V623"/>
  <c r="AD623"/>
  <c r="R622"/>
  <c r="AB622"/>
  <c r="AC622"/>
  <c r="Z622"/>
  <c r="AA622"/>
  <c r="Y622"/>
  <c r="X622"/>
  <c r="S622"/>
  <c r="M622"/>
  <c r="T622"/>
  <c r="O622"/>
  <c r="U622"/>
  <c r="V622"/>
  <c r="AD622"/>
  <c r="R621"/>
  <c r="AB621"/>
  <c r="AC621"/>
  <c r="Z621"/>
  <c r="AA621"/>
  <c r="Y621"/>
  <c r="X621"/>
  <c r="S621"/>
  <c r="M621"/>
  <c r="T621"/>
  <c r="O621"/>
  <c r="U621"/>
  <c r="V621"/>
  <c r="AD621"/>
  <c r="R620"/>
  <c r="AB620"/>
  <c r="AC620"/>
  <c r="Z620"/>
  <c r="AA620"/>
  <c r="Y620"/>
  <c r="X620"/>
  <c r="S620"/>
  <c r="M620"/>
  <c r="T620"/>
  <c r="O620"/>
  <c r="U620"/>
  <c r="V620"/>
  <c r="AD620"/>
  <c r="R619"/>
  <c r="AB619"/>
  <c r="AC619"/>
  <c r="Z619"/>
  <c r="AA619"/>
  <c r="Y619"/>
  <c r="X619"/>
  <c r="S619"/>
  <c r="M619"/>
  <c r="T619"/>
  <c r="O619"/>
  <c r="U619"/>
  <c r="V619"/>
  <c r="AD619"/>
  <c r="R618"/>
  <c r="AB618"/>
  <c r="AC618"/>
  <c r="Z618"/>
  <c r="AA618"/>
  <c r="Y618"/>
  <c r="X618"/>
  <c r="S618"/>
  <c r="M618"/>
  <c r="T618"/>
  <c r="O618"/>
  <c r="U618"/>
  <c r="V618"/>
  <c r="AD618"/>
  <c r="R617"/>
  <c r="AB617"/>
  <c r="AC617"/>
  <c r="Z617"/>
  <c r="AA617"/>
  <c r="Y617"/>
  <c r="X617"/>
  <c r="S617"/>
  <c r="M617"/>
  <c r="T617"/>
  <c r="O617"/>
  <c r="U617"/>
  <c r="V617"/>
  <c r="AD617"/>
  <c r="R616"/>
  <c r="AB616"/>
  <c r="AC616"/>
  <c r="Z616"/>
  <c r="AA616"/>
  <c r="Y616"/>
  <c r="X616"/>
  <c r="S616"/>
  <c r="M616"/>
  <c r="T616"/>
  <c r="O616"/>
  <c r="U616"/>
  <c r="V616"/>
  <c r="AD616"/>
  <c r="R615"/>
  <c r="AB615"/>
  <c r="AC615"/>
  <c r="Z615"/>
  <c r="AA615"/>
  <c r="Y615"/>
  <c r="X615"/>
  <c r="S615"/>
  <c r="M615"/>
  <c r="T615"/>
  <c r="O615"/>
  <c r="U615"/>
  <c r="V615"/>
  <c r="AD615"/>
  <c r="R614"/>
  <c r="AB614"/>
  <c r="AC614"/>
  <c r="Z614"/>
  <c r="AA614"/>
  <c r="Y614"/>
  <c r="X614"/>
  <c r="S614"/>
  <c r="M614"/>
  <c r="T614"/>
  <c r="O614"/>
  <c r="U614"/>
  <c r="V614"/>
  <c r="AD614"/>
  <c r="R613"/>
  <c r="AB613"/>
  <c r="AC613"/>
  <c r="Z613"/>
  <c r="AA613"/>
  <c r="Y613"/>
  <c r="X613"/>
  <c r="S613"/>
  <c r="M613"/>
  <c r="T613"/>
  <c r="O613"/>
  <c r="U613"/>
  <c r="V613"/>
  <c r="AD613"/>
  <c r="R612"/>
  <c r="AB612"/>
  <c r="AC612"/>
  <c r="Z612"/>
  <c r="AA612"/>
  <c r="Y612"/>
  <c r="X612"/>
  <c r="S612"/>
  <c r="M612"/>
  <c r="T612"/>
  <c r="O612"/>
  <c r="U612"/>
  <c r="V612"/>
  <c r="AD612"/>
  <c r="R611"/>
  <c r="AB611"/>
  <c r="AC611"/>
  <c r="Z611"/>
  <c r="AA611"/>
  <c r="Y611"/>
  <c r="X611"/>
  <c r="S611"/>
  <c r="M611"/>
  <c r="T611"/>
  <c r="O611"/>
  <c r="U611"/>
  <c r="V611"/>
  <c r="AD611"/>
  <c r="R610"/>
  <c r="AB610"/>
  <c r="AC610"/>
  <c r="Z610"/>
  <c r="AA610"/>
  <c r="Y610"/>
  <c r="X610"/>
  <c r="S610"/>
  <c r="M610"/>
  <c r="T610"/>
  <c r="O610"/>
  <c r="U610"/>
  <c r="V610"/>
  <c r="AD610"/>
  <c r="R609"/>
  <c r="AB609"/>
  <c r="AC609"/>
  <c r="Z609"/>
  <c r="AA609"/>
  <c r="Y609"/>
  <c r="X609"/>
  <c r="S609"/>
  <c r="M609"/>
  <c r="T609"/>
  <c r="O609"/>
  <c r="U609"/>
  <c r="V609"/>
  <c r="AD609"/>
  <c r="R608"/>
  <c r="AB608"/>
  <c r="AC608"/>
  <c r="Z608"/>
  <c r="AA608"/>
  <c r="Y608"/>
  <c r="X608"/>
  <c r="S608"/>
  <c r="M608"/>
  <c r="T608"/>
  <c r="O608"/>
  <c r="U608"/>
  <c r="V608"/>
  <c r="AD608"/>
  <c r="R607"/>
  <c r="AB607"/>
  <c r="AC607"/>
  <c r="Z607"/>
  <c r="AA607"/>
  <c r="Y607"/>
  <c r="X607"/>
  <c r="S607"/>
  <c r="M607"/>
  <c r="T607"/>
  <c r="O607"/>
  <c r="U607"/>
  <c r="V607"/>
  <c r="AD607"/>
  <c r="R606"/>
  <c r="AB606"/>
  <c r="AC606"/>
  <c r="Z606"/>
  <c r="AA606"/>
  <c r="Y606"/>
  <c r="X606"/>
  <c r="S606"/>
  <c r="M606"/>
  <c r="T606"/>
  <c r="O606"/>
  <c r="U606"/>
  <c r="V606"/>
  <c r="AD606"/>
  <c r="R605"/>
  <c r="AB605"/>
  <c r="AC605"/>
  <c r="Z605"/>
  <c r="AA605"/>
  <c r="Y605"/>
  <c r="X605"/>
  <c r="S605"/>
  <c r="M605"/>
  <c r="T605"/>
  <c r="O605"/>
  <c r="U605"/>
  <c r="V605"/>
  <c r="AD605"/>
  <c r="R604"/>
  <c r="AB604"/>
  <c r="AC604"/>
  <c r="Z604"/>
  <c r="AA604"/>
  <c r="Y604"/>
  <c r="X604"/>
  <c r="S604"/>
  <c r="M604"/>
  <c r="T604"/>
  <c r="O604"/>
  <c r="U604"/>
  <c r="V604"/>
  <c r="AD604"/>
  <c r="R603"/>
  <c r="AB603"/>
  <c r="AC603"/>
  <c r="Z603"/>
  <c r="AA603"/>
  <c r="Y603"/>
  <c r="X603"/>
  <c r="S603"/>
  <c r="M603"/>
  <c r="T603"/>
  <c r="O603"/>
  <c r="U603"/>
  <c r="V603"/>
  <c r="AD603"/>
  <c r="R602"/>
  <c r="AB602"/>
  <c r="AC602"/>
  <c r="Z602"/>
  <c r="AA602"/>
  <c r="Y602"/>
  <c r="X602"/>
  <c r="S602"/>
  <c r="M602"/>
  <c r="T602"/>
  <c r="O602"/>
  <c r="U602"/>
  <c r="V602"/>
  <c r="AD602"/>
  <c r="R601"/>
  <c r="AB601"/>
  <c r="AC601"/>
  <c r="Z601"/>
  <c r="AA601"/>
  <c r="Y601"/>
  <c r="X601"/>
  <c r="S601"/>
  <c r="M601"/>
  <c r="T601"/>
  <c r="O601"/>
  <c r="U601"/>
  <c r="V601"/>
  <c r="AD601"/>
  <c r="R600"/>
  <c r="AB600"/>
  <c r="AC600"/>
  <c r="Z600"/>
  <c r="AA600"/>
  <c r="Y600"/>
  <c r="X600"/>
  <c r="S600"/>
  <c r="M600"/>
  <c r="T600"/>
  <c r="O600"/>
  <c r="U600"/>
  <c r="V600"/>
  <c r="AD600"/>
  <c r="R599"/>
  <c r="AB599"/>
  <c r="AC599"/>
  <c r="Z599"/>
  <c r="AA599"/>
  <c r="Y599"/>
  <c r="X599"/>
  <c r="S599"/>
  <c r="M599"/>
  <c r="T599"/>
  <c r="O599"/>
  <c r="U599"/>
  <c r="V599"/>
  <c r="AD599"/>
  <c r="R598"/>
  <c r="AB598"/>
  <c r="AC598"/>
  <c r="Z598"/>
  <c r="AA598"/>
  <c r="Y598"/>
  <c r="X598"/>
  <c r="S598"/>
  <c r="M598"/>
  <c r="T598"/>
  <c r="O598"/>
  <c r="U598"/>
  <c r="V598"/>
  <c r="AD598"/>
  <c r="R597"/>
  <c r="AB597"/>
  <c r="AC597"/>
  <c r="Z597"/>
  <c r="AA597"/>
  <c r="Y597"/>
  <c r="X597"/>
  <c r="S597"/>
  <c r="M597"/>
  <c r="T597"/>
  <c r="O597"/>
  <c r="U597"/>
  <c r="V597"/>
  <c r="AD597"/>
  <c r="R596"/>
  <c r="AB596"/>
  <c r="AC596"/>
  <c r="Z596"/>
  <c r="AA596"/>
  <c r="Y596"/>
  <c r="X596"/>
  <c r="S596"/>
  <c r="M596"/>
  <c r="T596"/>
  <c r="O596"/>
  <c r="U596"/>
  <c r="V596"/>
  <c r="AD596"/>
  <c r="R595"/>
  <c r="AB595"/>
  <c r="AC595"/>
  <c r="Z595"/>
  <c r="AA595"/>
  <c r="Y595"/>
  <c r="X595"/>
  <c r="S595"/>
  <c r="M595"/>
  <c r="T595"/>
  <c r="O595"/>
  <c r="U595"/>
  <c r="V595"/>
  <c r="AD595"/>
  <c r="R594"/>
  <c r="AB594"/>
  <c r="AC594"/>
  <c r="Z594"/>
  <c r="AA594"/>
  <c r="Y594"/>
  <c r="X594"/>
  <c r="S594"/>
  <c r="M594"/>
  <c r="T594"/>
  <c r="O594"/>
  <c r="U594"/>
  <c r="V594"/>
  <c r="AD594"/>
  <c r="R593"/>
  <c r="AB593"/>
  <c r="AC593"/>
  <c r="Z593"/>
  <c r="AA593"/>
  <c r="Y593"/>
  <c r="X593"/>
  <c r="S593"/>
  <c r="M593"/>
  <c r="T593"/>
  <c r="O593"/>
  <c r="U593"/>
  <c r="V593"/>
  <c r="AD593"/>
  <c r="R592"/>
  <c r="AB592"/>
  <c r="AC592"/>
  <c r="Z592"/>
  <c r="AA592"/>
  <c r="Y592"/>
  <c r="X592"/>
  <c r="S592"/>
  <c r="M592"/>
  <c r="T592"/>
  <c r="O592"/>
  <c r="U592"/>
  <c r="V592"/>
  <c r="AD592"/>
  <c r="Q590"/>
  <c r="O590"/>
  <c r="AD590"/>
  <c r="M590"/>
  <c r="L590"/>
  <c r="W588"/>
  <c r="W587"/>
  <c r="W586"/>
  <c r="W585"/>
  <c r="W584"/>
  <c r="W583"/>
  <c r="W582"/>
  <c r="W581"/>
  <c r="W580"/>
  <c r="W579"/>
  <c r="W578"/>
  <c r="W577"/>
  <c r="W576"/>
  <c r="W575"/>
  <c r="P573"/>
  <c r="K573"/>
  <c r="C573"/>
  <c r="R588"/>
  <c r="AB588"/>
  <c r="AC588"/>
  <c r="Z588"/>
  <c r="AA588"/>
  <c r="Y588"/>
  <c r="X588"/>
  <c r="S588"/>
  <c r="M588"/>
  <c r="T588"/>
  <c r="O588"/>
  <c r="U588"/>
  <c r="V588"/>
  <c r="AD588"/>
  <c r="R587"/>
  <c r="AB587"/>
  <c r="AC587"/>
  <c r="Z587"/>
  <c r="AA587"/>
  <c r="Y587"/>
  <c r="X587"/>
  <c r="S587"/>
  <c r="M587"/>
  <c r="T587"/>
  <c r="O587"/>
  <c r="U587"/>
  <c r="V587"/>
  <c r="AD587"/>
  <c r="R586"/>
  <c r="AB586"/>
  <c r="AC586"/>
  <c r="Z586"/>
  <c r="AA586"/>
  <c r="Y586"/>
  <c r="X586"/>
  <c r="S586"/>
  <c r="M586"/>
  <c r="T586"/>
  <c r="O586"/>
  <c r="U586"/>
  <c r="V586"/>
  <c r="AD586"/>
  <c r="R585"/>
  <c r="AB585"/>
  <c r="AC585"/>
  <c r="Z585"/>
  <c r="AA585"/>
  <c r="Y585"/>
  <c r="X585"/>
  <c r="S585"/>
  <c r="M585"/>
  <c r="T585"/>
  <c r="O585"/>
  <c r="U585"/>
  <c r="V585"/>
  <c r="AD585"/>
  <c r="R584"/>
  <c r="AB584"/>
  <c r="AC584"/>
  <c r="Z584"/>
  <c r="AA584"/>
  <c r="Y584"/>
  <c r="X584"/>
  <c r="S584"/>
  <c r="M584"/>
  <c r="T584"/>
  <c r="O584"/>
  <c r="U584"/>
  <c r="V584"/>
  <c r="AD584"/>
  <c r="R583"/>
  <c r="AB583"/>
  <c r="AC583"/>
  <c r="Z583"/>
  <c r="AA583"/>
  <c r="Y583"/>
  <c r="X583"/>
  <c r="S583"/>
  <c r="M583"/>
  <c r="T583"/>
  <c r="O583"/>
  <c r="U583"/>
  <c r="V583"/>
  <c r="AD583"/>
  <c r="R582"/>
  <c r="AB582"/>
  <c r="AC582"/>
  <c r="Z582"/>
  <c r="AA582"/>
  <c r="Y582"/>
  <c r="X582"/>
  <c r="S582"/>
  <c r="M582"/>
  <c r="T582"/>
  <c r="O582"/>
  <c r="U582"/>
  <c r="V582"/>
  <c r="AD582"/>
  <c r="R581"/>
  <c r="AB581"/>
  <c r="AC581"/>
  <c r="Z581"/>
  <c r="AA581"/>
  <c r="Y581"/>
  <c r="X581"/>
  <c r="S581"/>
  <c r="M581"/>
  <c r="T581"/>
  <c r="O581"/>
  <c r="U581"/>
  <c r="V581"/>
  <c r="AD581"/>
  <c r="R580"/>
  <c r="AB580"/>
  <c r="AC580"/>
  <c r="Z580"/>
  <c r="AA580"/>
  <c r="Y580"/>
  <c r="X580"/>
  <c r="S580"/>
  <c r="M580"/>
  <c r="T580"/>
  <c r="O580"/>
  <c r="U580"/>
  <c r="V580"/>
  <c r="AD580"/>
  <c r="R579"/>
  <c r="AB579"/>
  <c r="AC579"/>
  <c r="Z579"/>
  <c r="AA579"/>
  <c r="Y579"/>
  <c r="X579"/>
  <c r="S579"/>
  <c r="M579"/>
  <c r="T579"/>
  <c r="O579"/>
  <c r="U579"/>
  <c r="V579"/>
  <c r="AD579"/>
  <c r="R578"/>
  <c r="AB578"/>
  <c r="AC578"/>
  <c r="Z578"/>
  <c r="AA578"/>
  <c r="Y578"/>
  <c r="X578"/>
  <c r="S578"/>
  <c r="M578"/>
  <c r="T578"/>
  <c r="O578"/>
  <c r="U578"/>
  <c r="V578"/>
  <c r="AD578"/>
  <c r="R577"/>
  <c r="AB577"/>
  <c r="AC577"/>
  <c r="Z577"/>
  <c r="AA577"/>
  <c r="Y577"/>
  <c r="X577"/>
  <c r="S577"/>
  <c r="M577"/>
  <c r="T577"/>
  <c r="O577"/>
  <c r="U577"/>
  <c r="V577"/>
  <c r="AD577"/>
  <c r="R576"/>
  <c r="AB576"/>
  <c r="AC576"/>
  <c r="Z576"/>
  <c r="AA576"/>
  <c r="Y576"/>
  <c r="X576"/>
  <c r="S576"/>
  <c r="M576"/>
  <c r="T576"/>
  <c r="O576"/>
  <c r="U576"/>
  <c r="V576"/>
  <c r="AD576"/>
  <c r="R575"/>
  <c r="AB575"/>
  <c r="AC575"/>
  <c r="Z575"/>
  <c r="AA575"/>
  <c r="Y575"/>
  <c r="X575"/>
  <c r="S575"/>
  <c r="M575"/>
  <c r="T575"/>
  <c r="O575"/>
  <c r="U575"/>
  <c r="V575"/>
  <c r="AD575"/>
  <c r="Q573"/>
  <c r="O573"/>
  <c r="AD573"/>
  <c r="M573"/>
  <c r="L573"/>
  <c r="P570"/>
  <c r="K570"/>
  <c r="C570"/>
  <c r="Q570"/>
  <c r="O570"/>
  <c r="AD570"/>
  <c r="M570"/>
  <c r="L570"/>
  <c r="P567"/>
  <c r="K567"/>
  <c r="C567"/>
  <c r="Q567"/>
  <c r="O567"/>
  <c r="AD567"/>
  <c r="M567"/>
  <c r="L567"/>
  <c r="P564"/>
  <c r="K564"/>
  <c r="C564"/>
  <c r="Q564"/>
  <c r="O564"/>
  <c r="AD564"/>
  <c r="M564"/>
  <c r="L564"/>
  <c r="P561"/>
  <c r="K561"/>
  <c r="C561"/>
  <c r="Q561"/>
  <c r="O561"/>
  <c r="AD561"/>
  <c r="M561"/>
  <c r="L561"/>
  <c r="P558"/>
  <c r="K558"/>
  <c r="C558"/>
  <c r="Q558"/>
  <c r="O558"/>
  <c r="AD558"/>
  <c r="M558"/>
  <c r="L558"/>
  <c r="W556"/>
  <c r="W555"/>
  <c r="W554"/>
  <c r="W553"/>
  <c r="W552"/>
  <c r="P550"/>
  <c r="K550"/>
  <c r="C550"/>
  <c r="R556"/>
  <c r="AB556"/>
  <c r="AC556"/>
  <c r="Z556"/>
  <c r="AA556"/>
  <c r="Y556"/>
  <c r="X556"/>
  <c r="S556"/>
  <c r="M556"/>
  <c r="T556"/>
  <c r="O556"/>
  <c r="U556"/>
  <c r="V556"/>
  <c r="AD556"/>
  <c r="R555"/>
  <c r="AB555"/>
  <c r="AC555"/>
  <c r="Z555"/>
  <c r="AA555"/>
  <c r="Y555"/>
  <c r="X555"/>
  <c r="S555"/>
  <c r="M555"/>
  <c r="T555"/>
  <c r="O555"/>
  <c r="U555"/>
  <c r="V555"/>
  <c r="AD555"/>
  <c r="R554"/>
  <c r="AB554"/>
  <c r="AC554"/>
  <c r="Z554"/>
  <c r="AA554"/>
  <c r="Y554"/>
  <c r="X554"/>
  <c r="S554"/>
  <c r="M554"/>
  <c r="T554"/>
  <c r="O554"/>
  <c r="U554"/>
  <c r="V554"/>
  <c r="AD554"/>
  <c r="R553"/>
  <c r="AB553"/>
  <c r="AC553"/>
  <c r="Z553"/>
  <c r="AA553"/>
  <c r="Y553"/>
  <c r="X553"/>
  <c r="S553"/>
  <c r="M553"/>
  <c r="T553"/>
  <c r="O553"/>
  <c r="U553"/>
  <c r="V553"/>
  <c r="AD553"/>
  <c r="R552"/>
  <c r="AB552"/>
  <c r="AC552"/>
  <c r="Z552"/>
  <c r="AA552"/>
  <c r="Y552"/>
  <c r="X552"/>
  <c r="S552"/>
  <c r="M552"/>
  <c r="T552"/>
  <c r="O552"/>
  <c r="U552"/>
  <c r="V552"/>
  <c r="AD552"/>
  <c r="Q550"/>
  <c r="O550"/>
  <c r="AD550"/>
  <c r="M550"/>
  <c r="L550"/>
  <c r="P547"/>
  <c r="K547"/>
  <c r="C547"/>
  <c r="Q547"/>
  <c r="O547"/>
  <c r="AD547"/>
  <c r="M547"/>
  <c r="L547"/>
  <c r="P544"/>
  <c r="K544"/>
  <c r="C544"/>
  <c r="Q544"/>
  <c r="O544"/>
  <c r="AD544"/>
  <c r="M544"/>
  <c r="L544"/>
  <c r="P541"/>
  <c r="K541"/>
  <c r="C541"/>
  <c r="Q541"/>
  <c r="O541"/>
  <c r="AD541"/>
  <c r="M541"/>
  <c r="L541"/>
  <c r="P538"/>
  <c r="K538"/>
  <c r="C538"/>
  <c r="Q538"/>
  <c r="O538"/>
  <c r="AD538"/>
  <c r="M538"/>
  <c r="L538"/>
  <c r="W536"/>
  <c r="W535"/>
  <c r="W534"/>
  <c r="W533"/>
  <c r="P531"/>
  <c r="K531"/>
  <c r="C531"/>
  <c r="R536"/>
  <c r="AB536"/>
  <c r="AC536"/>
  <c r="Z536"/>
  <c r="AA536"/>
  <c r="Y536"/>
  <c r="X536"/>
  <c r="S536"/>
  <c r="M536"/>
  <c r="T536"/>
  <c r="O536"/>
  <c r="U536"/>
  <c r="V536"/>
  <c r="AD536"/>
  <c r="R535"/>
  <c r="AB535"/>
  <c r="AC535"/>
  <c r="Z535"/>
  <c r="AA535"/>
  <c r="Y535"/>
  <c r="X535"/>
  <c r="S535"/>
  <c r="M535"/>
  <c r="T535"/>
  <c r="O535"/>
  <c r="U535"/>
  <c r="V535"/>
  <c r="AD535"/>
  <c r="R534"/>
  <c r="AB534"/>
  <c r="AC534"/>
  <c r="Z534"/>
  <c r="AA534"/>
  <c r="Y534"/>
  <c r="X534"/>
  <c r="S534"/>
  <c r="M534"/>
  <c r="T534"/>
  <c r="O534"/>
  <c r="U534"/>
  <c r="V534"/>
  <c r="AD534"/>
  <c r="R533"/>
  <c r="AB533"/>
  <c r="AC533"/>
  <c r="Z533"/>
  <c r="AA533"/>
  <c r="Y533"/>
  <c r="X533"/>
  <c r="S533"/>
  <c r="M533"/>
  <c r="T533"/>
  <c r="O533"/>
  <c r="U533"/>
  <c r="V533"/>
  <c r="AD533"/>
  <c r="Q531"/>
  <c r="O531"/>
  <c r="AD531"/>
  <c r="M531"/>
  <c r="L531"/>
  <c r="P528"/>
  <c r="K528"/>
  <c r="C528"/>
  <c r="Q528"/>
  <c r="O528"/>
  <c r="AD528"/>
  <c r="M528"/>
  <c r="L528"/>
  <c r="P525"/>
  <c r="K525"/>
  <c r="C525"/>
  <c r="Q525"/>
  <c r="O525"/>
  <c r="AD525"/>
  <c r="M525"/>
  <c r="L525"/>
  <c r="W523"/>
  <c r="W522"/>
  <c r="W521"/>
  <c r="W520"/>
  <c r="P518"/>
  <c r="K518"/>
  <c r="C518"/>
  <c r="R523"/>
  <c r="AB523"/>
  <c r="AC523"/>
  <c r="Z523"/>
  <c r="AA523"/>
  <c r="Y523"/>
  <c r="X523"/>
  <c r="S523"/>
  <c r="M523"/>
  <c r="T523"/>
  <c r="O523"/>
  <c r="U523"/>
  <c r="V523"/>
  <c r="AD523"/>
  <c r="R522"/>
  <c r="AB522"/>
  <c r="AC522"/>
  <c r="Z522"/>
  <c r="AA522"/>
  <c r="Y522"/>
  <c r="X522"/>
  <c r="S522"/>
  <c r="M522"/>
  <c r="T522"/>
  <c r="O522"/>
  <c r="U522"/>
  <c r="V522"/>
  <c r="AD522"/>
  <c r="R521"/>
  <c r="AB521"/>
  <c r="AC521"/>
  <c r="Z521"/>
  <c r="AA521"/>
  <c r="Y521"/>
  <c r="X521"/>
  <c r="S521"/>
  <c r="M521"/>
  <c r="T521"/>
  <c r="O521"/>
  <c r="U521"/>
  <c r="V521"/>
  <c r="AD521"/>
  <c r="R520"/>
  <c r="AB520"/>
  <c r="AC520"/>
  <c r="Z520"/>
  <c r="AA520"/>
  <c r="Y520"/>
  <c r="X520"/>
  <c r="S520"/>
  <c r="M520"/>
  <c r="T520"/>
  <c r="O520"/>
  <c r="U520"/>
  <c r="V520"/>
  <c r="AD520"/>
  <c r="Q518"/>
  <c r="O518"/>
  <c r="AD518"/>
  <c r="M518"/>
  <c r="L518"/>
  <c r="W516"/>
  <c r="W515"/>
  <c r="W514"/>
  <c r="W513"/>
  <c r="W512"/>
  <c r="W511"/>
  <c r="W510"/>
  <c r="P508"/>
  <c r="K508"/>
  <c r="C508"/>
  <c r="R516"/>
  <c r="AB516"/>
  <c r="AC516"/>
  <c r="Z516"/>
  <c r="AA516"/>
  <c r="Y516"/>
  <c r="X516"/>
  <c r="S516"/>
  <c r="M516"/>
  <c r="T516"/>
  <c r="O516"/>
  <c r="U516"/>
  <c r="V516"/>
  <c r="AD516"/>
  <c r="R515"/>
  <c r="AB515"/>
  <c r="AC515"/>
  <c r="Z515"/>
  <c r="AA515"/>
  <c r="Y515"/>
  <c r="X515"/>
  <c r="S515"/>
  <c r="M515"/>
  <c r="T515"/>
  <c r="O515"/>
  <c r="U515"/>
  <c r="V515"/>
  <c r="AD515"/>
  <c r="R514"/>
  <c r="AB514"/>
  <c r="AC514"/>
  <c r="Z514"/>
  <c r="AA514"/>
  <c r="Y514"/>
  <c r="X514"/>
  <c r="S514"/>
  <c r="M514"/>
  <c r="T514"/>
  <c r="O514"/>
  <c r="U514"/>
  <c r="V514"/>
  <c r="AD514"/>
  <c r="R513"/>
  <c r="AB513"/>
  <c r="AC513"/>
  <c r="Z513"/>
  <c r="AA513"/>
  <c r="Y513"/>
  <c r="X513"/>
  <c r="S513"/>
  <c r="M513"/>
  <c r="T513"/>
  <c r="O513"/>
  <c r="U513"/>
  <c r="V513"/>
  <c r="AD513"/>
  <c r="R512"/>
  <c r="AB512"/>
  <c r="AC512"/>
  <c r="Z512"/>
  <c r="AA512"/>
  <c r="Y512"/>
  <c r="X512"/>
  <c r="S512"/>
  <c r="M512"/>
  <c r="T512"/>
  <c r="O512"/>
  <c r="U512"/>
  <c r="V512"/>
  <c r="AD512"/>
  <c r="R511"/>
  <c r="AB511"/>
  <c r="AC511"/>
  <c r="Z511"/>
  <c r="AA511"/>
  <c r="Y511"/>
  <c r="X511"/>
  <c r="S511"/>
  <c r="M511"/>
  <c r="T511"/>
  <c r="O511"/>
  <c r="U511"/>
  <c r="V511"/>
  <c r="AD511"/>
  <c r="R510"/>
  <c r="AB510"/>
  <c r="AC510"/>
  <c r="Z510"/>
  <c r="AA510"/>
  <c r="Y510"/>
  <c r="X510"/>
  <c r="S510"/>
  <c r="M510"/>
  <c r="T510"/>
  <c r="O510"/>
  <c r="U510"/>
  <c r="V510"/>
  <c r="AD510"/>
  <c r="Q508"/>
  <c r="O508"/>
  <c r="AD508"/>
  <c r="M508"/>
  <c r="L508"/>
  <c r="W506"/>
  <c r="W505"/>
  <c r="W504"/>
  <c r="W503"/>
  <c r="W502"/>
  <c r="W501"/>
  <c r="W500"/>
  <c r="W499"/>
  <c r="W498"/>
  <c r="W497"/>
  <c r="W496"/>
  <c r="W495"/>
  <c r="W494"/>
  <c r="W493"/>
  <c r="W492"/>
  <c r="W491"/>
  <c r="W490"/>
  <c r="W489"/>
  <c r="W488"/>
  <c r="W487"/>
  <c r="W486"/>
  <c r="W485"/>
  <c r="W484"/>
  <c r="W483"/>
  <c r="W482"/>
  <c r="W481"/>
  <c r="W480"/>
  <c r="W479"/>
  <c r="W478"/>
  <c r="W477"/>
  <c r="W476"/>
  <c r="W475"/>
  <c r="W474"/>
  <c r="W473"/>
  <c r="W472"/>
  <c r="W471"/>
  <c r="W470"/>
  <c r="W469"/>
  <c r="W468"/>
  <c r="W467"/>
  <c r="W466"/>
  <c r="W465"/>
  <c r="W464"/>
  <c r="P462"/>
  <c r="K462"/>
  <c r="C462"/>
  <c r="R506"/>
  <c r="AB506"/>
  <c r="AC506"/>
  <c r="Z506"/>
  <c r="AA506"/>
  <c r="Y506"/>
  <c r="X506"/>
  <c r="S506"/>
  <c r="M506"/>
  <c r="T506"/>
  <c r="O506"/>
  <c r="U506"/>
  <c r="V506"/>
  <c r="AD506"/>
  <c r="R505"/>
  <c r="AB505"/>
  <c r="AC505"/>
  <c r="Z505"/>
  <c r="AA505"/>
  <c r="Y505"/>
  <c r="X505"/>
  <c r="S505"/>
  <c r="M505"/>
  <c r="T505"/>
  <c r="O505"/>
  <c r="U505"/>
  <c r="V505"/>
  <c r="AD505"/>
  <c r="R504"/>
  <c r="AB504"/>
  <c r="AC504"/>
  <c r="Z504"/>
  <c r="AA504"/>
  <c r="Y504"/>
  <c r="X504"/>
  <c r="S504"/>
  <c r="M504"/>
  <c r="T504"/>
  <c r="O504"/>
  <c r="U504"/>
  <c r="V504"/>
  <c r="AD504"/>
  <c r="R503"/>
  <c r="AB503"/>
  <c r="AC503"/>
  <c r="Z503"/>
  <c r="AA503"/>
  <c r="Y503"/>
  <c r="X503"/>
  <c r="S503"/>
  <c r="M503"/>
  <c r="T503"/>
  <c r="O503"/>
  <c r="U503"/>
  <c r="V503"/>
  <c r="AD503"/>
  <c r="R502"/>
  <c r="AB502"/>
  <c r="AC502"/>
  <c r="Z502"/>
  <c r="AA502"/>
  <c r="Y502"/>
  <c r="X502"/>
  <c r="S502"/>
  <c r="M502"/>
  <c r="T502"/>
  <c r="O502"/>
  <c r="U502"/>
  <c r="V502"/>
  <c r="AD502"/>
  <c r="R501"/>
  <c r="AB501"/>
  <c r="AC501"/>
  <c r="Z501"/>
  <c r="AA501"/>
  <c r="Y501"/>
  <c r="X501"/>
  <c r="S501"/>
  <c r="M501"/>
  <c r="T501"/>
  <c r="O501"/>
  <c r="U501"/>
  <c r="V501"/>
  <c r="AD501"/>
  <c r="R500"/>
  <c r="AB500"/>
  <c r="AC500"/>
  <c r="Z500"/>
  <c r="AA500"/>
  <c r="Y500"/>
  <c r="X500"/>
  <c r="S500"/>
  <c r="M500"/>
  <c r="T500"/>
  <c r="O500"/>
  <c r="U500"/>
  <c r="V500"/>
  <c r="AD500"/>
  <c r="R499"/>
  <c r="AB499"/>
  <c r="AC499"/>
  <c r="Z499"/>
  <c r="AA499"/>
  <c r="Y499"/>
  <c r="X499"/>
  <c r="S499"/>
  <c r="M499"/>
  <c r="T499"/>
  <c r="O499"/>
  <c r="U499"/>
  <c r="V499"/>
  <c r="AD499"/>
  <c r="R498"/>
  <c r="AB498"/>
  <c r="AC498"/>
  <c r="Z498"/>
  <c r="AA498"/>
  <c r="Y498"/>
  <c r="X498"/>
  <c r="S498"/>
  <c r="M498"/>
  <c r="T498"/>
  <c r="O498"/>
  <c r="U498"/>
  <c r="V498"/>
  <c r="AD498"/>
  <c r="R497"/>
  <c r="AB497"/>
  <c r="AC497"/>
  <c r="Z497"/>
  <c r="AA497"/>
  <c r="Y497"/>
  <c r="X497"/>
  <c r="S497"/>
  <c r="M497"/>
  <c r="T497"/>
  <c r="O497"/>
  <c r="U497"/>
  <c r="V497"/>
  <c r="AD497"/>
  <c r="R496"/>
  <c r="AB496"/>
  <c r="AC496"/>
  <c r="Z496"/>
  <c r="AA496"/>
  <c r="Y496"/>
  <c r="X496"/>
  <c r="S496"/>
  <c r="M496"/>
  <c r="T496"/>
  <c r="O496"/>
  <c r="U496"/>
  <c r="V496"/>
  <c r="AD496"/>
  <c r="R495"/>
  <c r="AB495"/>
  <c r="AC495"/>
  <c r="Z495"/>
  <c r="AA495"/>
  <c r="Y495"/>
  <c r="X495"/>
  <c r="S495"/>
  <c r="M495"/>
  <c r="T495"/>
  <c r="O495"/>
  <c r="U495"/>
  <c r="V495"/>
  <c r="AD495"/>
  <c r="R494"/>
  <c r="AB494"/>
  <c r="AC494"/>
  <c r="Z494"/>
  <c r="AA494"/>
  <c r="Y494"/>
  <c r="X494"/>
  <c r="S494"/>
  <c r="M494"/>
  <c r="T494"/>
  <c r="O494"/>
  <c r="U494"/>
  <c r="V494"/>
  <c r="AD494"/>
  <c r="R493"/>
  <c r="AB493"/>
  <c r="AC493"/>
  <c r="Z493"/>
  <c r="AA493"/>
  <c r="Y493"/>
  <c r="X493"/>
  <c r="S493"/>
  <c r="M493"/>
  <c r="T493"/>
  <c r="O493"/>
  <c r="U493"/>
  <c r="V493"/>
  <c r="AD493"/>
  <c r="R492"/>
  <c r="AB492"/>
  <c r="AC492"/>
  <c r="Z492"/>
  <c r="AA492"/>
  <c r="Y492"/>
  <c r="X492"/>
  <c r="S492"/>
  <c r="M492"/>
  <c r="T492"/>
  <c r="O492"/>
  <c r="U492"/>
  <c r="V492"/>
  <c r="AD492"/>
  <c r="R491"/>
  <c r="AB491"/>
  <c r="AC491"/>
  <c r="Z491"/>
  <c r="AA491"/>
  <c r="Y491"/>
  <c r="X491"/>
  <c r="S491"/>
  <c r="M491"/>
  <c r="T491"/>
  <c r="O491"/>
  <c r="U491"/>
  <c r="V491"/>
  <c r="AD491"/>
  <c r="R490"/>
  <c r="AB490"/>
  <c r="AC490"/>
  <c r="Z490"/>
  <c r="AA490"/>
  <c r="Y490"/>
  <c r="X490"/>
  <c r="S490"/>
  <c r="M490"/>
  <c r="T490"/>
  <c r="O490"/>
  <c r="U490"/>
  <c r="V490"/>
  <c r="AD490"/>
  <c r="R489"/>
  <c r="AB489"/>
  <c r="AC489"/>
  <c r="Z489"/>
  <c r="AA489"/>
  <c r="Y489"/>
  <c r="X489"/>
  <c r="S489"/>
  <c r="M489"/>
  <c r="T489"/>
  <c r="O489"/>
  <c r="U489"/>
  <c r="V489"/>
  <c r="AD489"/>
  <c r="R488"/>
  <c r="AB488"/>
  <c r="AC488"/>
  <c r="Z488"/>
  <c r="AA488"/>
  <c r="Y488"/>
  <c r="X488"/>
  <c r="S488"/>
  <c r="M488"/>
  <c r="T488"/>
  <c r="O488"/>
  <c r="U488"/>
  <c r="V488"/>
  <c r="AD488"/>
  <c r="R487"/>
  <c r="AB487"/>
  <c r="AC487"/>
  <c r="Z487"/>
  <c r="AA487"/>
  <c r="Y487"/>
  <c r="X487"/>
  <c r="S487"/>
  <c r="M487"/>
  <c r="T487"/>
  <c r="O487"/>
  <c r="U487"/>
  <c r="V487"/>
  <c r="AD487"/>
  <c r="R486"/>
  <c r="AB486"/>
  <c r="AC486"/>
  <c r="Z486"/>
  <c r="AA486"/>
  <c r="Y486"/>
  <c r="X486"/>
  <c r="S486"/>
  <c r="M486"/>
  <c r="T486"/>
  <c r="O486"/>
  <c r="U486"/>
  <c r="V486"/>
  <c r="AD486"/>
  <c r="R485"/>
  <c r="AB485"/>
  <c r="AC485"/>
  <c r="Z485"/>
  <c r="AA485"/>
  <c r="Y485"/>
  <c r="X485"/>
  <c r="S485"/>
  <c r="M485"/>
  <c r="T485"/>
  <c r="O485"/>
  <c r="U485"/>
  <c r="V485"/>
  <c r="AD485"/>
  <c r="R484"/>
  <c r="AB484"/>
  <c r="AC484"/>
  <c r="Z484"/>
  <c r="AA484"/>
  <c r="Y484"/>
  <c r="X484"/>
  <c r="S484"/>
  <c r="M484"/>
  <c r="T484"/>
  <c r="O484"/>
  <c r="U484"/>
  <c r="V484"/>
  <c r="AD484"/>
  <c r="R483"/>
  <c r="AB483"/>
  <c r="AC483"/>
  <c r="Z483"/>
  <c r="AA483"/>
  <c r="Y483"/>
  <c r="X483"/>
  <c r="S483"/>
  <c r="M483"/>
  <c r="T483"/>
  <c r="O483"/>
  <c r="U483"/>
  <c r="V483"/>
  <c r="AD483"/>
  <c r="R482"/>
  <c r="AB482"/>
  <c r="AC482"/>
  <c r="Z482"/>
  <c r="AA482"/>
  <c r="Y482"/>
  <c r="X482"/>
  <c r="S482"/>
  <c r="M482"/>
  <c r="T482"/>
  <c r="O482"/>
  <c r="U482"/>
  <c r="V482"/>
  <c r="AD482"/>
  <c r="R481"/>
  <c r="AB481"/>
  <c r="AC481"/>
  <c r="Z481"/>
  <c r="AA481"/>
  <c r="Y481"/>
  <c r="X481"/>
  <c r="S481"/>
  <c r="M481"/>
  <c r="T481"/>
  <c r="O481"/>
  <c r="U481"/>
  <c r="V481"/>
  <c r="AD481"/>
  <c r="R480"/>
  <c r="AB480"/>
  <c r="AC480"/>
  <c r="Z480"/>
  <c r="AA480"/>
  <c r="Y480"/>
  <c r="X480"/>
  <c r="S480"/>
  <c r="M480"/>
  <c r="T480"/>
  <c r="O480"/>
  <c r="U480"/>
  <c r="V480"/>
  <c r="AD480"/>
  <c r="R479"/>
  <c r="AB479"/>
  <c r="AC479"/>
  <c r="Z479"/>
  <c r="AA479"/>
  <c r="Y479"/>
  <c r="X479"/>
  <c r="S479"/>
  <c r="M479"/>
  <c r="T479"/>
  <c r="O479"/>
  <c r="U479"/>
  <c r="V479"/>
  <c r="AD479"/>
  <c r="R478"/>
  <c r="AB478"/>
  <c r="AC478"/>
  <c r="Z478"/>
  <c r="AA478"/>
  <c r="Y478"/>
  <c r="X478"/>
  <c r="S478"/>
  <c r="M478"/>
  <c r="T478"/>
  <c r="O478"/>
  <c r="U478"/>
  <c r="V478"/>
  <c r="AD478"/>
  <c r="R477"/>
  <c r="AB477"/>
  <c r="AC477"/>
  <c r="Z477"/>
  <c r="AA477"/>
  <c r="Y477"/>
  <c r="X477"/>
  <c r="S477"/>
  <c r="M477"/>
  <c r="T477"/>
  <c r="O477"/>
  <c r="U477"/>
  <c r="V477"/>
  <c r="AD477"/>
  <c r="R476"/>
  <c r="AB476"/>
  <c r="AC476"/>
  <c r="Z476"/>
  <c r="AA476"/>
  <c r="Y476"/>
  <c r="X476"/>
  <c r="S476"/>
  <c r="M476"/>
  <c r="T476"/>
  <c r="O476"/>
  <c r="U476"/>
  <c r="V476"/>
  <c r="AD476"/>
  <c r="R475"/>
  <c r="AB475"/>
  <c r="AC475"/>
  <c r="Z475"/>
  <c r="AA475"/>
  <c r="Y475"/>
  <c r="X475"/>
  <c r="S475"/>
  <c r="M475"/>
  <c r="T475"/>
  <c r="O475"/>
  <c r="U475"/>
  <c r="V475"/>
  <c r="AD475"/>
  <c r="R474"/>
  <c r="AB474"/>
  <c r="AC474"/>
  <c r="Z474"/>
  <c r="AA474"/>
  <c r="Y474"/>
  <c r="X474"/>
  <c r="S474"/>
  <c r="M474"/>
  <c r="T474"/>
  <c r="O474"/>
  <c r="U474"/>
  <c r="V474"/>
  <c r="AD474"/>
  <c r="R473"/>
  <c r="AB473"/>
  <c r="AC473"/>
  <c r="Z473"/>
  <c r="AA473"/>
  <c r="Y473"/>
  <c r="X473"/>
  <c r="S473"/>
  <c r="M473"/>
  <c r="T473"/>
  <c r="O473"/>
  <c r="U473"/>
  <c r="V473"/>
  <c r="AD473"/>
  <c r="R472"/>
  <c r="AB472"/>
  <c r="AC472"/>
  <c r="Z472"/>
  <c r="AA472"/>
  <c r="Y472"/>
  <c r="X472"/>
  <c r="S472"/>
  <c r="M472"/>
  <c r="T472"/>
  <c r="O472"/>
  <c r="U472"/>
  <c r="V472"/>
  <c r="AD472"/>
  <c r="R471"/>
  <c r="AB471"/>
  <c r="AC471"/>
  <c r="Z471"/>
  <c r="AA471"/>
  <c r="Y471"/>
  <c r="X471"/>
  <c r="S471"/>
  <c r="M471"/>
  <c r="T471"/>
  <c r="O471"/>
  <c r="U471"/>
  <c r="V471"/>
  <c r="AD471"/>
  <c r="R470"/>
  <c r="AB470"/>
  <c r="AC470"/>
  <c r="Z470"/>
  <c r="AA470"/>
  <c r="Y470"/>
  <c r="X470"/>
  <c r="S470"/>
  <c r="M470"/>
  <c r="T470"/>
  <c r="O470"/>
  <c r="U470"/>
  <c r="V470"/>
  <c r="AD470"/>
  <c r="R469"/>
  <c r="AB469"/>
  <c r="AC469"/>
  <c r="Z469"/>
  <c r="AA469"/>
  <c r="Y469"/>
  <c r="X469"/>
  <c r="S469"/>
  <c r="M469"/>
  <c r="T469"/>
  <c r="O469"/>
  <c r="U469"/>
  <c r="V469"/>
  <c r="AD469"/>
  <c r="R468"/>
  <c r="AB468"/>
  <c r="AC468"/>
  <c r="Z468"/>
  <c r="AA468"/>
  <c r="Y468"/>
  <c r="X468"/>
  <c r="S468"/>
  <c r="M468"/>
  <c r="T468"/>
  <c r="O468"/>
  <c r="U468"/>
  <c r="V468"/>
  <c r="AD468"/>
  <c r="R467"/>
  <c r="AB467"/>
  <c r="AC467"/>
  <c r="Z467"/>
  <c r="AA467"/>
  <c r="Y467"/>
  <c r="X467"/>
  <c r="S467"/>
  <c r="M467"/>
  <c r="T467"/>
  <c r="O467"/>
  <c r="U467"/>
  <c r="V467"/>
  <c r="AD467"/>
  <c r="R466"/>
  <c r="AB466"/>
  <c r="AC466"/>
  <c r="Z466"/>
  <c r="AA466"/>
  <c r="Y466"/>
  <c r="X466"/>
  <c r="S466"/>
  <c r="M466"/>
  <c r="T466"/>
  <c r="O466"/>
  <c r="U466"/>
  <c r="V466"/>
  <c r="AD466"/>
  <c r="R465"/>
  <c r="AB465"/>
  <c r="AC465"/>
  <c r="Z465"/>
  <c r="AA465"/>
  <c r="Y465"/>
  <c r="X465"/>
  <c r="S465"/>
  <c r="M465"/>
  <c r="T465"/>
  <c r="O465"/>
  <c r="U465"/>
  <c r="V465"/>
  <c r="AD465"/>
  <c r="R464"/>
  <c r="AB464"/>
  <c r="AC464"/>
  <c r="Z464"/>
  <c r="AA464"/>
  <c r="Y464"/>
  <c r="X464"/>
  <c r="S464"/>
  <c r="M464"/>
  <c r="T464"/>
  <c r="O464"/>
  <c r="U464"/>
  <c r="V464"/>
  <c r="AD464"/>
  <c r="Q462"/>
  <c r="O462"/>
  <c r="AD462"/>
  <c r="M462"/>
  <c r="L462"/>
  <c r="W460"/>
  <c r="W459"/>
  <c r="W458"/>
  <c r="W457"/>
  <c r="W456"/>
  <c r="W455"/>
  <c r="W454"/>
  <c r="W453"/>
  <c r="W452"/>
  <c r="W451"/>
  <c r="W450"/>
  <c r="W449"/>
  <c r="W448"/>
  <c r="W447"/>
  <c r="W446"/>
  <c r="W445"/>
  <c r="W444"/>
  <c r="W443"/>
  <c r="W442"/>
  <c r="W441"/>
  <c r="W440"/>
  <c r="W439"/>
  <c r="W438"/>
  <c r="W437"/>
  <c r="W436"/>
  <c r="W435"/>
  <c r="W434"/>
  <c r="W433"/>
  <c r="W432"/>
  <c r="W431"/>
  <c r="W430"/>
  <c r="W429"/>
  <c r="W428"/>
  <c r="W427"/>
  <c r="W426"/>
  <c r="W425"/>
  <c r="W424"/>
  <c r="W423"/>
  <c r="W422"/>
  <c r="W421"/>
  <c r="W420"/>
  <c r="W419"/>
  <c r="W418"/>
  <c r="W417"/>
  <c r="W416"/>
  <c r="W415"/>
  <c r="W414"/>
  <c r="W413"/>
  <c r="W412"/>
  <c r="W411"/>
  <c r="W410"/>
  <c r="W409"/>
  <c r="W408"/>
  <c r="W407"/>
  <c r="W406"/>
  <c r="W405"/>
  <c r="W404"/>
  <c r="W403"/>
  <c r="W402"/>
  <c r="W401"/>
  <c r="W400"/>
  <c r="W399"/>
  <c r="W398"/>
  <c r="W397"/>
  <c r="W396"/>
  <c r="W395"/>
  <c r="W394"/>
  <c r="W393"/>
  <c r="W392"/>
  <c r="W39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P371"/>
  <c r="K371"/>
  <c r="C371"/>
  <c r="R460"/>
  <c r="AB460"/>
  <c r="AC460"/>
  <c r="Z460"/>
  <c r="AA460"/>
  <c r="Y460"/>
  <c r="X460"/>
  <c r="S460"/>
  <c r="M460"/>
  <c r="T460"/>
  <c r="O460"/>
  <c r="U460"/>
  <c r="V460"/>
  <c r="AD460"/>
  <c r="R459"/>
  <c r="AB459"/>
  <c r="AC459"/>
  <c r="Z459"/>
  <c r="AA459"/>
  <c r="Y459"/>
  <c r="X459"/>
  <c r="S459"/>
  <c r="M459"/>
  <c r="T459"/>
  <c r="O459"/>
  <c r="U459"/>
  <c r="V459"/>
  <c r="AD459"/>
  <c r="R458"/>
  <c r="AB458"/>
  <c r="AC458"/>
  <c r="Z458"/>
  <c r="AA458"/>
  <c r="Y458"/>
  <c r="X458"/>
  <c r="S458"/>
  <c r="M458"/>
  <c r="T458"/>
  <c r="O458"/>
  <c r="U458"/>
  <c r="V458"/>
  <c r="AD458"/>
  <c r="R457"/>
  <c r="AB457"/>
  <c r="AC457"/>
  <c r="Z457"/>
  <c r="AA457"/>
  <c r="Y457"/>
  <c r="X457"/>
  <c r="S457"/>
  <c r="M457"/>
  <c r="T457"/>
  <c r="O457"/>
  <c r="U457"/>
  <c r="V457"/>
  <c r="AD457"/>
  <c r="R456"/>
  <c r="AB456"/>
  <c r="AC456"/>
  <c r="Z456"/>
  <c r="AA456"/>
  <c r="Y456"/>
  <c r="X456"/>
  <c r="S456"/>
  <c r="M456"/>
  <c r="T456"/>
  <c r="O456"/>
  <c r="U456"/>
  <c r="V456"/>
  <c r="AD456"/>
  <c r="R455"/>
  <c r="AB455"/>
  <c r="AC455"/>
  <c r="Z455"/>
  <c r="AA455"/>
  <c r="Y455"/>
  <c r="X455"/>
  <c r="S455"/>
  <c r="M455"/>
  <c r="T455"/>
  <c r="O455"/>
  <c r="U455"/>
  <c r="V455"/>
  <c r="AD455"/>
  <c r="R454"/>
  <c r="AB454"/>
  <c r="AC454"/>
  <c r="Z454"/>
  <c r="AA454"/>
  <c r="Y454"/>
  <c r="X454"/>
  <c r="S454"/>
  <c r="M454"/>
  <c r="T454"/>
  <c r="O454"/>
  <c r="U454"/>
  <c r="V454"/>
  <c r="AD454"/>
  <c r="R453"/>
  <c r="AB453"/>
  <c r="AC453"/>
  <c r="Z453"/>
  <c r="AA453"/>
  <c r="Y453"/>
  <c r="X453"/>
  <c r="S453"/>
  <c r="M453"/>
  <c r="T453"/>
  <c r="O453"/>
  <c r="U453"/>
  <c r="V453"/>
  <c r="AD453"/>
  <c r="R452"/>
  <c r="AB452"/>
  <c r="AC452"/>
  <c r="Z452"/>
  <c r="AA452"/>
  <c r="Y452"/>
  <c r="X452"/>
  <c r="S452"/>
  <c r="M452"/>
  <c r="T452"/>
  <c r="O452"/>
  <c r="U452"/>
  <c r="V452"/>
  <c r="AD452"/>
  <c r="R451"/>
  <c r="AB451"/>
  <c r="AC451"/>
  <c r="Z451"/>
  <c r="AA451"/>
  <c r="Y451"/>
  <c r="X451"/>
  <c r="S451"/>
  <c r="M451"/>
  <c r="T451"/>
  <c r="O451"/>
  <c r="U451"/>
  <c r="V451"/>
  <c r="AD451"/>
  <c r="R450"/>
  <c r="AB450"/>
  <c r="AC450"/>
  <c r="Z450"/>
  <c r="AA450"/>
  <c r="Y450"/>
  <c r="X450"/>
  <c r="S450"/>
  <c r="M450"/>
  <c r="T450"/>
  <c r="O450"/>
  <c r="U450"/>
  <c r="V450"/>
  <c r="AD450"/>
  <c r="R449"/>
  <c r="AB449"/>
  <c r="AC449"/>
  <c r="Z449"/>
  <c r="AA449"/>
  <c r="Y449"/>
  <c r="X449"/>
  <c r="S449"/>
  <c r="M449"/>
  <c r="T449"/>
  <c r="O449"/>
  <c r="U449"/>
  <c r="V449"/>
  <c r="AD449"/>
  <c r="R448"/>
  <c r="AB448"/>
  <c r="AC448"/>
  <c r="Z448"/>
  <c r="AA448"/>
  <c r="Y448"/>
  <c r="X448"/>
  <c r="S448"/>
  <c r="M448"/>
  <c r="T448"/>
  <c r="O448"/>
  <c r="U448"/>
  <c r="V448"/>
  <c r="AD448"/>
  <c r="R447"/>
  <c r="AB447"/>
  <c r="AC447"/>
  <c r="Z447"/>
  <c r="AA447"/>
  <c r="Y447"/>
  <c r="X447"/>
  <c r="S447"/>
  <c r="M447"/>
  <c r="T447"/>
  <c r="O447"/>
  <c r="U447"/>
  <c r="V447"/>
  <c r="AD447"/>
  <c r="R446"/>
  <c r="AB446"/>
  <c r="AC446"/>
  <c r="Z446"/>
  <c r="AA446"/>
  <c r="Y446"/>
  <c r="X446"/>
  <c r="S446"/>
  <c r="M446"/>
  <c r="T446"/>
  <c r="O446"/>
  <c r="U446"/>
  <c r="V446"/>
  <c r="AD446"/>
  <c r="R445"/>
  <c r="AB445"/>
  <c r="AC445"/>
  <c r="Z445"/>
  <c r="AA445"/>
  <c r="Y445"/>
  <c r="X445"/>
  <c r="S445"/>
  <c r="M445"/>
  <c r="T445"/>
  <c r="O445"/>
  <c r="U445"/>
  <c r="V445"/>
  <c r="AD445"/>
  <c r="R444"/>
  <c r="AB444"/>
  <c r="AC444"/>
  <c r="Z444"/>
  <c r="AA444"/>
  <c r="Y444"/>
  <c r="X444"/>
  <c r="S444"/>
  <c r="M444"/>
  <c r="T444"/>
  <c r="O444"/>
  <c r="U444"/>
  <c r="V444"/>
  <c r="AD444"/>
  <c r="R443"/>
  <c r="AB443"/>
  <c r="AC443"/>
  <c r="Z443"/>
  <c r="AA443"/>
  <c r="Y443"/>
  <c r="X443"/>
  <c r="S443"/>
  <c r="M443"/>
  <c r="T443"/>
  <c r="O443"/>
  <c r="U443"/>
  <c r="V443"/>
  <c r="AD443"/>
  <c r="R442"/>
  <c r="AB442"/>
  <c r="AC442"/>
  <c r="Z442"/>
  <c r="AA442"/>
  <c r="Y442"/>
  <c r="X442"/>
  <c r="S442"/>
  <c r="M442"/>
  <c r="T442"/>
  <c r="O442"/>
  <c r="U442"/>
  <c r="V442"/>
  <c r="AD442"/>
  <c r="R441"/>
  <c r="AB441"/>
  <c r="AC441"/>
  <c r="Z441"/>
  <c r="AA441"/>
  <c r="Y441"/>
  <c r="X441"/>
  <c r="S441"/>
  <c r="M441"/>
  <c r="T441"/>
  <c r="O441"/>
  <c r="U441"/>
  <c r="V441"/>
  <c r="AD441"/>
  <c r="R440"/>
  <c r="AB440"/>
  <c r="AC440"/>
  <c r="Z440"/>
  <c r="AA440"/>
  <c r="Y440"/>
  <c r="X440"/>
  <c r="S440"/>
  <c r="M440"/>
  <c r="T440"/>
  <c r="O440"/>
  <c r="U440"/>
  <c r="V440"/>
  <c r="AD440"/>
  <c r="R439"/>
  <c r="AB439"/>
  <c r="AC439"/>
  <c r="Z439"/>
  <c r="AA439"/>
  <c r="Y439"/>
  <c r="X439"/>
  <c r="S439"/>
  <c r="M439"/>
  <c r="T439"/>
  <c r="O439"/>
  <c r="U439"/>
  <c r="V439"/>
  <c r="AD439"/>
  <c r="R438"/>
  <c r="AB438"/>
  <c r="AC438"/>
  <c r="Z438"/>
  <c r="AA438"/>
  <c r="Y438"/>
  <c r="X438"/>
  <c r="S438"/>
  <c r="M438"/>
  <c r="T438"/>
  <c r="O438"/>
  <c r="U438"/>
  <c r="V438"/>
  <c r="AD438"/>
  <c r="R437"/>
  <c r="AB437"/>
  <c r="AC437"/>
  <c r="Z437"/>
  <c r="AA437"/>
  <c r="Y437"/>
  <c r="X437"/>
  <c r="S437"/>
  <c r="M437"/>
  <c r="T437"/>
  <c r="O437"/>
  <c r="U437"/>
  <c r="V437"/>
  <c r="AD437"/>
  <c r="R436"/>
  <c r="AB436"/>
  <c r="AC436"/>
  <c r="Z436"/>
  <c r="AA436"/>
  <c r="Y436"/>
  <c r="X436"/>
  <c r="S436"/>
  <c r="M436"/>
  <c r="T436"/>
  <c r="O436"/>
  <c r="U436"/>
  <c r="V436"/>
  <c r="AD436"/>
  <c r="R435"/>
  <c r="AB435"/>
  <c r="AC435"/>
  <c r="Z435"/>
  <c r="AA435"/>
  <c r="Y435"/>
  <c r="X435"/>
  <c r="S435"/>
  <c r="M435"/>
  <c r="T435"/>
  <c r="O435"/>
  <c r="U435"/>
  <c r="V435"/>
  <c r="AD435"/>
  <c r="R434"/>
  <c r="AB434"/>
  <c r="AC434"/>
  <c r="Z434"/>
  <c r="AA434"/>
  <c r="Y434"/>
  <c r="X434"/>
  <c r="S434"/>
  <c r="M434"/>
  <c r="T434"/>
  <c r="O434"/>
  <c r="U434"/>
  <c r="V434"/>
  <c r="AD434"/>
  <c r="R433"/>
  <c r="AB433"/>
  <c r="AC433"/>
  <c r="Z433"/>
  <c r="AA433"/>
  <c r="Y433"/>
  <c r="X433"/>
  <c r="S433"/>
  <c r="M433"/>
  <c r="T433"/>
  <c r="O433"/>
  <c r="U433"/>
  <c r="V433"/>
  <c r="AD433"/>
  <c r="R432"/>
  <c r="AB432"/>
  <c r="AC432"/>
  <c r="Z432"/>
  <c r="AA432"/>
  <c r="Y432"/>
  <c r="X432"/>
  <c r="S432"/>
  <c r="M432"/>
  <c r="T432"/>
  <c r="O432"/>
  <c r="U432"/>
  <c r="V432"/>
  <c r="AD432"/>
  <c r="R431"/>
  <c r="AB431"/>
  <c r="AC431"/>
  <c r="Z431"/>
  <c r="AA431"/>
  <c r="Y431"/>
  <c r="X431"/>
  <c r="S431"/>
  <c r="M431"/>
  <c r="T431"/>
  <c r="O431"/>
  <c r="U431"/>
  <c r="V431"/>
  <c r="AD431"/>
  <c r="R430"/>
  <c r="AB430"/>
  <c r="AC430"/>
  <c r="Z430"/>
  <c r="AA430"/>
  <c r="Y430"/>
  <c r="X430"/>
  <c r="S430"/>
  <c r="M430"/>
  <c r="T430"/>
  <c r="O430"/>
  <c r="U430"/>
  <c r="V430"/>
  <c r="AD430"/>
  <c r="R429"/>
  <c r="AB429"/>
  <c r="AC429"/>
  <c r="Z429"/>
  <c r="AA429"/>
  <c r="Y429"/>
  <c r="X429"/>
  <c r="S429"/>
  <c r="M429"/>
  <c r="T429"/>
  <c r="O429"/>
  <c r="U429"/>
  <c r="V429"/>
  <c r="AD429"/>
  <c r="R428"/>
  <c r="AB428"/>
  <c r="AC428"/>
  <c r="Z428"/>
  <c r="AA428"/>
  <c r="Y428"/>
  <c r="X428"/>
  <c r="S428"/>
  <c r="M428"/>
  <c r="T428"/>
  <c r="O428"/>
  <c r="U428"/>
  <c r="V428"/>
  <c r="AD428"/>
  <c r="R427"/>
  <c r="AB427"/>
  <c r="AC427"/>
  <c r="Z427"/>
  <c r="AA427"/>
  <c r="Y427"/>
  <c r="X427"/>
  <c r="S427"/>
  <c r="M427"/>
  <c r="T427"/>
  <c r="O427"/>
  <c r="U427"/>
  <c r="V427"/>
  <c r="AD427"/>
  <c r="R426"/>
  <c r="AB426"/>
  <c r="AC426"/>
  <c r="Z426"/>
  <c r="AA426"/>
  <c r="Y426"/>
  <c r="X426"/>
  <c r="S426"/>
  <c r="M426"/>
  <c r="T426"/>
  <c r="O426"/>
  <c r="U426"/>
  <c r="V426"/>
  <c r="AD426"/>
  <c r="R425"/>
  <c r="AB425"/>
  <c r="AC425"/>
  <c r="Z425"/>
  <c r="AA425"/>
  <c r="Y425"/>
  <c r="X425"/>
  <c r="S425"/>
  <c r="M425"/>
  <c r="T425"/>
  <c r="O425"/>
  <c r="U425"/>
  <c r="V425"/>
  <c r="AD425"/>
  <c r="R424"/>
  <c r="AB424"/>
  <c r="AC424"/>
  <c r="Z424"/>
  <c r="AA424"/>
  <c r="Y424"/>
  <c r="X424"/>
  <c r="S424"/>
  <c r="M424"/>
  <c r="T424"/>
  <c r="O424"/>
  <c r="U424"/>
  <c r="V424"/>
  <c r="AD424"/>
  <c r="R423"/>
  <c r="AB423"/>
  <c r="AC423"/>
  <c r="Z423"/>
  <c r="AA423"/>
  <c r="Y423"/>
  <c r="X423"/>
  <c r="S423"/>
  <c r="M423"/>
  <c r="T423"/>
  <c r="O423"/>
  <c r="U423"/>
  <c r="V423"/>
  <c r="AD423"/>
  <c r="R422"/>
  <c r="AB422"/>
  <c r="AC422"/>
  <c r="Z422"/>
  <c r="AA422"/>
  <c r="Y422"/>
  <c r="X422"/>
  <c r="S422"/>
  <c r="M422"/>
  <c r="T422"/>
  <c r="O422"/>
  <c r="U422"/>
  <c r="V422"/>
  <c r="AD422"/>
  <c r="R421"/>
  <c r="AB421"/>
  <c r="AC421"/>
  <c r="Z421"/>
  <c r="AA421"/>
  <c r="Y421"/>
  <c r="X421"/>
  <c r="S421"/>
  <c r="M421"/>
  <c r="T421"/>
  <c r="O421"/>
  <c r="U421"/>
  <c r="V421"/>
  <c r="AD421"/>
  <c r="R420"/>
  <c r="AB420"/>
  <c r="AC420"/>
  <c r="Z420"/>
  <c r="AA420"/>
  <c r="Y420"/>
  <c r="X420"/>
  <c r="S420"/>
  <c r="M420"/>
  <c r="T420"/>
  <c r="O420"/>
  <c r="U420"/>
  <c r="V420"/>
  <c r="AD420"/>
  <c r="R419"/>
  <c r="AB419"/>
  <c r="AC419"/>
  <c r="Z419"/>
  <c r="AA419"/>
  <c r="Y419"/>
  <c r="X419"/>
  <c r="S419"/>
  <c r="M419"/>
  <c r="T419"/>
  <c r="O419"/>
  <c r="U419"/>
  <c r="V419"/>
  <c r="AD419"/>
  <c r="R418"/>
  <c r="AB418"/>
  <c r="AC418"/>
  <c r="Z418"/>
  <c r="AA418"/>
  <c r="Y418"/>
  <c r="X418"/>
  <c r="S418"/>
  <c r="M418"/>
  <c r="T418"/>
  <c r="O418"/>
  <c r="U418"/>
  <c r="V418"/>
  <c r="AD418"/>
  <c r="R417"/>
  <c r="AB417"/>
  <c r="AC417"/>
  <c r="Z417"/>
  <c r="AA417"/>
  <c r="Y417"/>
  <c r="X417"/>
  <c r="S417"/>
  <c r="M417"/>
  <c r="T417"/>
  <c r="O417"/>
  <c r="U417"/>
  <c r="V417"/>
  <c r="AD417"/>
  <c r="R416"/>
  <c r="AB416"/>
  <c r="AC416"/>
  <c r="Z416"/>
  <c r="AA416"/>
  <c r="Y416"/>
  <c r="X416"/>
  <c r="S416"/>
  <c r="M416"/>
  <c r="T416"/>
  <c r="O416"/>
  <c r="U416"/>
  <c r="V416"/>
  <c r="AD416"/>
  <c r="R415"/>
  <c r="AB415"/>
  <c r="AC415"/>
  <c r="Z415"/>
  <c r="AA415"/>
  <c r="Y415"/>
  <c r="X415"/>
  <c r="S415"/>
  <c r="M415"/>
  <c r="T415"/>
  <c r="O415"/>
  <c r="U415"/>
  <c r="V415"/>
  <c r="AD415"/>
  <c r="R414"/>
  <c r="AB414"/>
  <c r="AC414"/>
  <c r="Z414"/>
  <c r="AA414"/>
  <c r="Y414"/>
  <c r="X414"/>
  <c r="S414"/>
  <c r="M414"/>
  <c r="T414"/>
  <c r="O414"/>
  <c r="U414"/>
  <c r="V414"/>
  <c r="AD414"/>
  <c r="R413"/>
  <c r="AB413"/>
  <c r="AC413"/>
  <c r="Z413"/>
  <c r="AA413"/>
  <c r="Y413"/>
  <c r="X413"/>
  <c r="S413"/>
  <c r="M413"/>
  <c r="T413"/>
  <c r="O413"/>
  <c r="U413"/>
  <c r="V413"/>
  <c r="AD413"/>
  <c r="R412"/>
  <c r="AB412"/>
  <c r="AC412"/>
  <c r="Z412"/>
  <c r="AA412"/>
  <c r="Y412"/>
  <c r="X412"/>
  <c r="S412"/>
  <c r="M412"/>
  <c r="T412"/>
  <c r="O412"/>
  <c r="U412"/>
  <c r="V412"/>
  <c r="AD412"/>
  <c r="R411"/>
  <c r="AB411"/>
  <c r="AC411"/>
  <c r="Z411"/>
  <c r="AA411"/>
  <c r="Y411"/>
  <c r="X411"/>
  <c r="S411"/>
  <c r="M411"/>
  <c r="T411"/>
  <c r="O411"/>
  <c r="U411"/>
  <c r="V411"/>
  <c r="AD411"/>
  <c r="R410"/>
  <c r="AB410"/>
  <c r="AC410"/>
  <c r="Z410"/>
  <c r="AA410"/>
  <c r="Y410"/>
  <c r="X410"/>
  <c r="S410"/>
  <c r="M410"/>
  <c r="T410"/>
  <c r="O410"/>
  <c r="U410"/>
  <c r="V410"/>
  <c r="AD410"/>
  <c r="R409"/>
  <c r="AB409"/>
  <c r="AC409"/>
  <c r="Z409"/>
  <c r="AA409"/>
  <c r="Y409"/>
  <c r="X409"/>
  <c r="S409"/>
  <c r="M409"/>
  <c r="T409"/>
  <c r="O409"/>
  <c r="U409"/>
  <c r="V409"/>
  <c r="AD409"/>
  <c r="R408"/>
  <c r="AB408"/>
  <c r="AC408"/>
  <c r="Z408"/>
  <c r="AA408"/>
  <c r="Y408"/>
  <c r="X408"/>
  <c r="S408"/>
  <c r="M408"/>
  <c r="T408"/>
  <c r="O408"/>
  <c r="U408"/>
  <c r="V408"/>
  <c r="AD408"/>
  <c r="R407"/>
  <c r="AB407"/>
  <c r="AC407"/>
  <c r="Z407"/>
  <c r="AA407"/>
  <c r="Y407"/>
  <c r="X407"/>
  <c r="S407"/>
  <c r="M407"/>
  <c r="T407"/>
  <c r="O407"/>
  <c r="U407"/>
  <c r="V407"/>
  <c r="AD407"/>
  <c r="R406"/>
  <c r="AB406"/>
  <c r="AC406"/>
  <c r="Z406"/>
  <c r="AA406"/>
  <c r="Y406"/>
  <c r="X406"/>
  <c r="S406"/>
  <c r="M406"/>
  <c r="T406"/>
  <c r="O406"/>
  <c r="U406"/>
  <c r="V406"/>
  <c r="AD406"/>
  <c r="R405"/>
  <c r="AB405"/>
  <c r="AC405"/>
  <c r="Z405"/>
  <c r="AA405"/>
  <c r="Y405"/>
  <c r="X405"/>
  <c r="S405"/>
  <c r="M405"/>
  <c r="T405"/>
  <c r="O405"/>
  <c r="U405"/>
  <c r="V405"/>
  <c r="AD405"/>
  <c r="R404"/>
  <c r="AB404"/>
  <c r="AC404"/>
  <c r="Z404"/>
  <c r="AA404"/>
  <c r="Y404"/>
  <c r="X404"/>
  <c r="S404"/>
  <c r="M404"/>
  <c r="T404"/>
  <c r="O404"/>
  <c r="U404"/>
  <c r="V404"/>
  <c r="AD404"/>
  <c r="R403"/>
  <c r="AB403"/>
  <c r="AC403"/>
  <c r="Z403"/>
  <c r="AA403"/>
  <c r="Y403"/>
  <c r="X403"/>
  <c r="S403"/>
  <c r="M403"/>
  <c r="T403"/>
  <c r="O403"/>
  <c r="U403"/>
  <c r="V403"/>
  <c r="AD403"/>
  <c r="R402"/>
  <c r="AB402"/>
  <c r="AC402"/>
  <c r="Z402"/>
  <c r="AA402"/>
  <c r="Y402"/>
  <c r="X402"/>
  <c r="S402"/>
  <c r="M402"/>
  <c r="T402"/>
  <c r="O402"/>
  <c r="U402"/>
  <c r="V402"/>
  <c r="AD402"/>
  <c r="R401"/>
  <c r="AB401"/>
  <c r="AC401"/>
  <c r="Z401"/>
  <c r="AA401"/>
  <c r="Y401"/>
  <c r="X401"/>
  <c r="S401"/>
  <c r="M401"/>
  <c r="T401"/>
  <c r="O401"/>
  <c r="U401"/>
  <c r="V401"/>
  <c r="AD401"/>
  <c r="R400"/>
  <c r="AB400"/>
  <c r="AC400"/>
  <c r="Z400"/>
  <c r="AA400"/>
  <c r="Y400"/>
  <c r="X400"/>
  <c r="S400"/>
  <c r="M400"/>
  <c r="T400"/>
  <c r="O400"/>
  <c r="U400"/>
  <c r="V400"/>
  <c r="AD400"/>
  <c r="R399"/>
  <c r="AB399"/>
  <c r="AC399"/>
  <c r="Z399"/>
  <c r="AA399"/>
  <c r="Y399"/>
  <c r="X399"/>
  <c r="S399"/>
  <c r="M399"/>
  <c r="T399"/>
  <c r="O399"/>
  <c r="U399"/>
  <c r="V399"/>
  <c r="AD399"/>
  <c r="R398"/>
  <c r="AB398"/>
  <c r="AC398"/>
  <c r="Z398"/>
  <c r="AA398"/>
  <c r="Y398"/>
  <c r="X398"/>
  <c r="S398"/>
  <c r="M398"/>
  <c r="T398"/>
  <c r="O398"/>
  <c r="U398"/>
  <c r="V398"/>
  <c r="AD398"/>
  <c r="R397"/>
  <c r="AB397"/>
  <c r="AC397"/>
  <c r="Z397"/>
  <c r="AA397"/>
  <c r="Y397"/>
  <c r="X397"/>
  <c r="S397"/>
  <c r="M397"/>
  <c r="T397"/>
  <c r="O397"/>
  <c r="U397"/>
  <c r="V397"/>
  <c r="AD397"/>
  <c r="R396"/>
  <c r="AB396"/>
  <c r="AC396"/>
  <c r="Z396"/>
  <c r="AA396"/>
  <c r="Y396"/>
  <c r="X396"/>
  <c r="S396"/>
  <c r="M396"/>
  <c r="T396"/>
  <c r="O396"/>
  <c r="U396"/>
  <c r="V396"/>
  <c r="AD396"/>
  <c r="R395"/>
  <c r="AB395"/>
  <c r="AC395"/>
  <c r="Z395"/>
  <c r="AA395"/>
  <c r="Y395"/>
  <c r="X395"/>
  <c r="S395"/>
  <c r="M395"/>
  <c r="T395"/>
  <c r="O395"/>
  <c r="U395"/>
  <c r="V395"/>
  <c r="AD395"/>
  <c r="R394"/>
  <c r="AB394"/>
  <c r="AC394"/>
  <c r="Z394"/>
  <c r="AA394"/>
  <c r="Y394"/>
  <c r="X394"/>
  <c r="S394"/>
  <c r="M394"/>
  <c r="T394"/>
  <c r="O394"/>
  <c r="U394"/>
  <c r="V394"/>
  <c r="AD394"/>
  <c r="R393"/>
  <c r="AB393"/>
  <c r="AC393"/>
  <c r="Z393"/>
  <c r="AA393"/>
  <c r="Y393"/>
  <c r="X393"/>
  <c r="S393"/>
  <c r="M393"/>
  <c r="T393"/>
  <c r="O393"/>
  <c r="U393"/>
  <c r="V393"/>
  <c r="AD393"/>
  <c r="R392"/>
  <c r="AB392"/>
  <c r="AC392"/>
  <c r="Z392"/>
  <c r="AA392"/>
  <c r="Y392"/>
  <c r="X392"/>
  <c r="S392"/>
  <c r="M392"/>
  <c r="T392"/>
  <c r="O392"/>
  <c r="U392"/>
  <c r="V392"/>
  <c r="AD392"/>
  <c r="R391"/>
  <c r="AB391"/>
  <c r="AC391"/>
  <c r="Z391"/>
  <c r="AA391"/>
  <c r="Y391"/>
  <c r="X391"/>
  <c r="S391"/>
  <c r="M391"/>
  <c r="T391"/>
  <c r="O391"/>
  <c r="U391"/>
  <c r="V391"/>
  <c r="AD391"/>
  <c r="R390"/>
  <c r="AB390"/>
  <c r="AC390"/>
  <c r="Z390"/>
  <c r="AA390"/>
  <c r="Y390"/>
  <c r="X390"/>
  <c r="S390"/>
  <c r="M390"/>
  <c r="T390"/>
  <c r="O390"/>
  <c r="U390"/>
  <c r="V390"/>
  <c r="AD390"/>
  <c r="R389"/>
  <c r="AB389"/>
  <c r="AC389"/>
  <c r="Z389"/>
  <c r="AA389"/>
  <c r="Y389"/>
  <c r="X389"/>
  <c r="S389"/>
  <c r="M389"/>
  <c r="T389"/>
  <c r="O389"/>
  <c r="U389"/>
  <c r="V389"/>
  <c r="AD389"/>
  <c r="R388"/>
  <c r="AB388"/>
  <c r="AC388"/>
  <c r="Z388"/>
  <c r="AA388"/>
  <c r="Y388"/>
  <c r="X388"/>
  <c r="S388"/>
  <c r="M388"/>
  <c r="T388"/>
  <c r="O388"/>
  <c r="U388"/>
  <c r="V388"/>
  <c r="AD388"/>
  <c r="R387"/>
  <c r="AB387"/>
  <c r="AC387"/>
  <c r="Z387"/>
  <c r="AA387"/>
  <c r="Y387"/>
  <c r="X387"/>
  <c r="S387"/>
  <c r="M387"/>
  <c r="T387"/>
  <c r="O387"/>
  <c r="U387"/>
  <c r="V387"/>
  <c r="AD387"/>
  <c r="R386"/>
  <c r="AB386"/>
  <c r="AC386"/>
  <c r="Z386"/>
  <c r="AA386"/>
  <c r="Y386"/>
  <c r="X386"/>
  <c r="S386"/>
  <c r="M386"/>
  <c r="T386"/>
  <c r="O386"/>
  <c r="U386"/>
  <c r="V386"/>
  <c r="AD386"/>
  <c r="R385"/>
  <c r="AB385"/>
  <c r="AC385"/>
  <c r="Z385"/>
  <c r="AA385"/>
  <c r="Y385"/>
  <c r="X385"/>
  <c r="S385"/>
  <c r="M385"/>
  <c r="T385"/>
  <c r="O385"/>
  <c r="U385"/>
  <c r="V385"/>
  <c r="AD385"/>
  <c r="R384"/>
  <c r="AB384"/>
  <c r="AC384"/>
  <c r="Z384"/>
  <c r="AA384"/>
  <c r="Y384"/>
  <c r="X384"/>
  <c r="S384"/>
  <c r="M384"/>
  <c r="T384"/>
  <c r="O384"/>
  <c r="U384"/>
  <c r="V384"/>
  <c r="AD384"/>
  <c r="R383"/>
  <c r="AB383"/>
  <c r="AC383"/>
  <c r="Z383"/>
  <c r="AA383"/>
  <c r="Y383"/>
  <c r="X383"/>
  <c r="S383"/>
  <c r="M383"/>
  <c r="T383"/>
  <c r="O383"/>
  <c r="U383"/>
  <c r="V383"/>
  <c r="AD383"/>
  <c r="R382"/>
  <c r="AB382"/>
  <c r="AC382"/>
  <c r="Z382"/>
  <c r="AA382"/>
  <c r="Y382"/>
  <c r="X382"/>
  <c r="S382"/>
  <c r="M382"/>
  <c r="T382"/>
  <c r="O382"/>
  <c r="U382"/>
  <c r="V382"/>
  <c r="AD382"/>
  <c r="R381"/>
  <c r="AB381"/>
  <c r="AC381"/>
  <c r="Z381"/>
  <c r="AA381"/>
  <c r="Y381"/>
  <c r="X381"/>
  <c r="S381"/>
  <c r="M381"/>
  <c r="T381"/>
  <c r="O381"/>
  <c r="U381"/>
  <c r="V381"/>
  <c r="AD381"/>
  <c r="R380"/>
  <c r="AB380"/>
  <c r="AC380"/>
  <c r="Z380"/>
  <c r="AA380"/>
  <c r="Y380"/>
  <c r="X380"/>
  <c r="S380"/>
  <c r="M380"/>
  <c r="T380"/>
  <c r="O380"/>
  <c r="U380"/>
  <c r="V380"/>
  <c r="AD380"/>
  <c r="R379"/>
  <c r="AB379"/>
  <c r="AC379"/>
  <c r="Z379"/>
  <c r="AA379"/>
  <c r="Y379"/>
  <c r="X379"/>
  <c r="S379"/>
  <c r="M379"/>
  <c r="T379"/>
  <c r="O379"/>
  <c r="U379"/>
  <c r="V379"/>
  <c r="AD379"/>
  <c r="R378"/>
  <c r="AB378"/>
  <c r="AC378"/>
  <c r="Z378"/>
  <c r="AA378"/>
  <c r="Y378"/>
  <c r="X378"/>
  <c r="S378"/>
  <c r="M378"/>
  <c r="T378"/>
  <c r="O378"/>
  <c r="U378"/>
  <c r="V378"/>
  <c r="AD378"/>
  <c r="R377"/>
  <c r="AB377"/>
  <c r="AC377"/>
  <c r="Z377"/>
  <c r="AA377"/>
  <c r="Y377"/>
  <c r="X377"/>
  <c r="S377"/>
  <c r="M377"/>
  <c r="T377"/>
  <c r="O377"/>
  <c r="U377"/>
  <c r="V377"/>
  <c r="AD377"/>
  <c r="R376"/>
  <c r="AB376"/>
  <c r="AC376"/>
  <c r="Z376"/>
  <c r="AA376"/>
  <c r="Y376"/>
  <c r="X376"/>
  <c r="S376"/>
  <c r="M376"/>
  <c r="T376"/>
  <c r="O376"/>
  <c r="U376"/>
  <c r="V376"/>
  <c r="AD376"/>
  <c r="R375"/>
  <c r="AB375"/>
  <c r="AC375"/>
  <c r="Z375"/>
  <c r="AA375"/>
  <c r="Y375"/>
  <c r="X375"/>
  <c r="S375"/>
  <c r="M375"/>
  <c r="T375"/>
  <c r="O375"/>
  <c r="U375"/>
  <c r="V375"/>
  <c r="AD375"/>
  <c r="R374"/>
  <c r="AB374"/>
  <c r="AC374"/>
  <c r="Z374"/>
  <c r="AA374"/>
  <c r="Y374"/>
  <c r="X374"/>
  <c r="S374"/>
  <c r="M374"/>
  <c r="T374"/>
  <c r="O374"/>
  <c r="U374"/>
  <c r="V374"/>
  <c r="AD374"/>
  <c r="R373"/>
  <c r="AB373"/>
  <c r="AC373"/>
  <c r="Z373"/>
  <c r="AA373"/>
  <c r="Y373"/>
  <c r="X373"/>
  <c r="S373"/>
  <c r="M373"/>
  <c r="T373"/>
  <c r="O373"/>
  <c r="U373"/>
  <c r="V373"/>
  <c r="AD373"/>
  <c r="Q371"/>
  <c r="O371"/>
  <c r="AD371"/>
  <c r="M371"/>
  <c r="L371"/>
  <c r="P368"/>
  <c r="K368"/>
  <c r="C368"/>
  <c r="Q368"/>
  <c r="O368"/>
  <c r="AD368"/>
  <c r="M368"/>
  <c r="L368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P309"/>
  <c r="K309"/>
  <c r="C309"/>
  <c r="R366"/>
  <c r="AB366"/>
  <c r="AC366"/>
  <c r="Z366"/>
  <c r="AA366"/>
  <c r="Y366"/>
  <c r="X366"/>
  <c r="S366"/>
  <c r="M366"/>
  <c r="T366"/>
  <c r="O366"/>
  <c r="U366"/>
  <c r="V366"/>
  <c r="AD366"/>
  <c r="R365"/>
  <c r="AB365"/>
  <c r="AC365"/>
  <c r="Z365"/>
  <c r="AA365"/>
  <c r="Y365"/>
  <c r="X365"/>
  <c r="S365"/>
  <c r="M365"/>
  <c r="T365"/>
  <c r="O365"/>
  <c r="U365"/>
  <c r="V365"/>
  <c r="AD365"/>
  <c r="R364"/>
  <c r="AB364"/>
  <c r="AC364"/>
  <c r="Z364"/>
  <c r="AA364"/>
  <c r="Y364"/>
  <c r="X364"/>
  <c r="S364"/>
  <c r="M364"/>
  <c r="T364"/>
  <c r="O364"/>
  <c r="U364"/>
  <c r="V364"/>
  <c r="AD364"/>
  <c r="R363"/>
  <c r="AB363"/>
  <c r="AC363"/>
  <c r="Z363"/>
  <c r="AA363"/>
  <c r="Y363"/>
  <c r="X363"/>
  <c r="S363"/>
  <c r="M363"/>
  <c r="T363"/>
  <c r="O363"/>
  <c r="U363"/>
  <c r="V363"/>
  <c r="AD363"/>
  <c r="R362"/>
  <c r="AB362"/>
  <c r="AC362"/>
  <c r="Z362"/>
  <c r="AA362"/>
  <c r="Y362"/>
  <c r="X362"/>
  <c r="S362"/>
  <c r="M362"/>
  <c r="T362"/>
  <c r="O362"/>
  <c r="U362"/>
  <c r="V362"/>
  <c r="AD362"/>
  <c r="R361"/>
  <c r="AB361"/>
  <c r="AC361"/>
  <c r="Z361"/>
  <c r="AA361"/>
  <c r="Y361"/>
  <c r="X361"/>
  <c r="S361"/>
  <c r="M361"/>
  <c r="T361"/>
  <c r="O361"/>
  <c r="U361"/>
  <c r="V361"/>
  <c r="AD361"/>
  <c r="R360"/>
  <c r="AB360"/>
  <c r="AC360"/>
  <c r="Z360"/>
  <c r="AA360"/>
  <c r="Y360"/>
  <c r="X360"/>
  <c r="S360"/>
  <c r="M360"/>
  <c r="T360"/>
  <c r="O360"/>
  <c r="U360"/>
  <c r="V360"/>
  <c r="AD360"/>
  <c r="R359"/>
  <c r="AB359"/>
  <c r="AC359"/>
  <c r="Z359"/>
  <c r="AA359"/>
  <c r="Y359"/>
  <c r="X359"/>
  <c r="S359"/>
  <c r="M359"/>
  <c r="T359"/>
  <c r="O359"/>
  <c r="U359"/>
  <c r="V359"/>
  <c r="AD359"/>
  <c r="R358"/>
  <c r="AB358"/>
  <c r="AC358"/>
  <c r="Z358"/>
  <c r="AA358"/>
  <c r="Y358"/>
  <c r="X358"/>
  <c r="S358"/>
  <c r="M358"/>
  <c r="T358"/>
  <c r="O358"/>
  <c r="U358"/>
  <c r="V358"/>
  <c r="AD358"/>
  <c r="R357"/>
  <c r="AB357"/>
  <c r="AC357"/>
  <c r="Z357"/>
  <c r="AA357"/>
  <c r="Y357"/>
  <c r="X357"/>
  <c r="S357"/>
  <c r="M357"/>
  <c r="T357"/>
  <c r="O357"/>
  <c r="U357"/>
  <c r="V357"/>
  <c r="AD357"/>
  <c r="R356"/>
  <c r="AB356"/>
  <c r="AC356"/>
  <c r="Z356"/>
  <c r="AA356"/>
  <c r="Y356"/>
  <c r="X356"/>
  <c r="S356"/>
  <c r="M356"/>
  <c r="T356"/>
  <c r="O356"/>
  <c r="U356"/>
  <c r="V356"/>
  <c r="AD356"/>
  <c r="R355"/>
  <c r="AB355"/>
  <c r="AC355"/>
  <c r="Z355"/>
  <c r="AA355"/>
  <c r="Y355"/>
  <c r="X355"/>
  <c r="S355"/>
  <c r="M355"/>
  <c r="T355"/>
  <c r="O355"/>
  <c r="U355"/>
  <c r="V355"/>
  <c r="AD355"/>
  <c r="R354"/>
  <c r="AB354"/>
  <c r="AC354"/>
  <c r="Z354"/>
  <c r="AA354"/>
  <c r="Y354"/>
  <c r="X354"/>
  <c r="S354"/>
  <c r="M354"/>
  <c r="T354"/>
  <c r="O354"/>
  <c r="U354"/>
  <c r="V354"/>
  <c r="AD354"/>
  <c r="R353"/>
  <c r="AB353"/>
  <c r="AC353"/>
  <c r="Z353"/>
  <c r="AA353"/>
  <c r="Y353"/>
  <c r="X353"/>
  <c r="S353"/>
  <c r="M353"/>
  <c r="T353"/>
  <c r="O353"/>
  <c r="U353"/>
  <c r="V353"/>
  <c r="AD353"/>
  <c r="R352"/>
  <c r="AB352"/>
  <c r="AC352"/>
  <c r="Z352"/>
  <c r="AA352"/>
  <c r="Y352"/>
  <c r="X352"/>
  <c r="S352"/>
  <c r="M352"/>
  <c r="T352"/>
  <c r="O352"/>
  <c r="U352"/>
  <c r="V352"/>
  <c r="AD352"/>
  <c r="R351"/>
  <c r="AB351"/>
  <c r="AC351"/>
  <c r="Z351"/>
  <c r="AA351"/>
  <c r="Y351"/>
  <c r="X351"/>
  <c r="S351"/>
  <c r="M351"/>
  <c r="T351"/>
  <c r="O351"/>
  <c r="U351"/>
  <c r="V351"/>
  <c r="AD351"/>
  <c r="R350"/>
  <c r="AB350"/>
  <c r="AC350"/>
  <c r="Z350"/>
  <c r="AA350"/>
  <c r="Y350"/>
  <c r="X350"/>
  <c r="S350"/>
  <c r="M350"/>
  <c r="T350"/>
  <c r="O350"/>
  <c r="U350"/>
  <c r="V350"/>
  <c r="AD350"/>
  <c r="R349"/>
  <c r="AB349"/>
  <c r="AC349"/>
  <c r="Z349"/>
  <c r="AA349"/>
  <c r="Y349"/>
  <c r="X349"/>
  <c r="S349"/>
  <c r="M349"/>
  <c r="T349"/>
  <c r="O349"/>
  <c r="U349"/>
  <c r="V349"/>
  <c r="AD349"/>
  <c r="R348"/>
  <c r="AB348"/>
  <c r="AC348"/>
  <c r="Z348"/>
  <c r="AA348"/>
  <c r="Y348"/>
  <c r="X348"/>
  <c r="S348"/>
  <c r="M348"/>
  <c r="T348"/>
  <c r="O348"/>
  <c r="U348"/>
  <c r="V348"/>
  <c r="AD348"/>
  <c r="R347"/>
  <c r="AB347"/>
  <c r="AC347"/>
  <c r="Z347"/>
  <c r="AA347"/>
  <c r="Y347"/>
  <c r="X347"/>
  <c r="S347"/>
  <c r="M347"/>
  <c r="T347"/>
  <c r="O347"/>
  <c r="U347"/>
  <c r="V347"/>
  <c r="AD347"/>
  <c r="R346"/>
  <c r="AB346"/>
  <c r="AC346"/>
  <c r="Z346"/>
  <c r="AA346"/>
  <c r="Y346"/>
  <c r="X346"/>
  <c r="S346"/>
  <c r="M346"/>
  <c r="T346"/>
  <c r="O346"/>
  <c r="U346"/>
  <c r="V346"/>
  <c r="AD346"/>
  <c r="R345"/>
  <c r="AB345"/>
  <c r="AC345"/>
  <c r="Z345"/>
  <c r="AA345"/>
  <c r="Y345"/>
  <c r="X345"/>
  <c r="S345"/>
  <c r="M345"/>
  <c r="T345"/>
  <c r="O345"/>
  <c r="U345"/>
  <c r="V345"/>
  <c r="AD345"/>
  <c r="R344"/>
  <c r="AB344"/>
  <c r="AC344"/>
  <c r="Z344"/>
  <c r="AA344"/>
  <c r="Y344"/>
  <c r="X344"/>
  <c r="S344"/>
  <c r="M344"/>
  <c r="T344"/>
  <c r="O344"/>
  <c r="U344"/>
  <c r="V344"/>
  <c r="AD344"/>
  <c r="R343"/>
  <c r="AB343"/>
  <c r="AC343"/>
  <c r="Z343"/>
  <c r="AA343"/>
  <c r="Y343"/>
  <c r="X343"/>
  <c r="S343"/>
  <c r="M343"/>
  <c r="T343"/>
  <c r="O343"/>
  <c r="U343"/>
  <c r="V343"/>
  <c r="AD343"/>
  <c r="R342"/>
  <c r="AB342"/>
  <c r="AC342"/>
  <c r="Z342"/>
  <c r="AA342"/>
  <c r="Y342"/>
  <c r="X342"/>
  <c r="S342"/>
  <c r="M342"/>
  <c r="T342"/>
  <c r="O342"/>
  <c r="U342"/>
  <c r="V342"/>
  <c r="AD342"/>
  <c r="R341"/>
  <c r="AB341"/>
  <c r="AC341"/>
  <c r="Z341"/>
  <c r="AA341"/>
  <c r="Y341"/>
  <c r="X341"/>
  <c r="S341"/>
  <c r="M341"/>
  <c r="T341"/>
  <c r="O341"/>
  <c r="U341"/>
  <c r="V341"/>
  <c r="AD341"/>
  <c r="R340"/>
  <c r="AB340"/>
  <c r="AC340"/>
  <c r="Z340"/>
  <c r="AA340"/>
  <c r="Y340"/>
  <c r="X340"/>
  <c r="S340"/>
  <c r="M340"/>
  <c r="T340"/>
  <c r="O340"/>
  <c r="U340"/>
  <c r="V340"/>
  <c r="AD340"/>
  <c r="R339"/>
  <c r="AB339"/>
  <c r="AC339"/>
  <c r="Z339"/>
  <c r="AA339"/>
  <c r="Y339"/>
  <c r="X339"/>
  <c r="S339"/>
  <c r="M339"/>
  <c r="T339"/>
  <c r="O339"/>
  <c r="U339"/>
  <c r="V339"/>
  <c r="AD339"/>
  <c r="R338"/>
  <c r="AB338"/>
  <c r="AC338"/>
  <c r="Z338"/>
  <c r="AA338"/>
  <c r="Y338"/>
  <c r="X338"/>
  <c r="S338"/>
  <c r="M338"/>
  <c r="T338"/>
  <c r="O338"/>
  <c r="U338"/>
  <c r="V338"/>
  <c r="AD338"/>
  <c r="R337"/>
  <c r="AB337"/>
  <c r="AC337"/>
  <c r="Z337"/>
  <c r="AA337"/>
  <c r="Y337"/>
  <c r="X337"/>
  <c r="S337"/>
  <c r="M337"/>
  <c r="T337"/>
  <c r="O337"/>
  <c r="U337"/>
  <c r="V337"/>
  <c r="AD337"/>
  <c r="R336"/>
  <c r="AB336"/>
  <c r="AC336"/>
  <c r="Z336"/>
  <c r="AA336"/>
  <c r="Y336"/>
  <c r="X336"/>
  <c r="S336"/>
  <c r="M336"/>
  <c r="T336"/>
  <c r="O336"/>
  <c r="U336"/>
  <c r="V336"/>
  <c r="AD336"/>
  <c r="R335"/>
  <c r="AB335"/>
  <c r="AC335"/>
  <c r="Z335"/>
  <c r="AA335"/>
  <c r="Y335"/>
  <c r="X335"/>
  <c r="S335"/>
  <c r="M335"/>
  <c r="T335"/>
  <c r="O335"/>
  <c r="U335"/>
  <c r="V335"/>
  <c r="AD335"/>
  <c r="R334"/>
  <c r="AB334"/>
  <c r="AC334"/>
  <c r="Z334"/>
  <c r="AA334"/>
  <c r="Y334"/>
  <c r="X334"/>
  <c r="S334"/>
  <c r="M334"/>
  <c r="T334"/>
  <c r="O334"/>
  <c r="U334"/>
  <c r="V334"/>
  <c r="AD334"/>
  <c r="R333"/>
  <c r="AB333"/>
  <c r="AC333"/>
  <c r="Z333"/>
  <c r="AA333"/>
  <c r="Y333"/>
  <c r="X333"/>
  <c r="S333"/>
  <c r="M333"/>
  <c r="T333"/>
  <c r="O333"/>
  <c r="U333"/>
  <c r="V333"/>
  <c r="AD333"/>
  <c r="R332"/>
  <c r="AB332"/>
  <c r="AC332"/>
  <c r="Z332"/>
  <c r="AA332"/>
  <c r="Y332"/>
  <c r="X332"/>
  <c r="S332"/>
  <c r="M332"/>
  <c r="T332"/>
  <c r="O332"/>
  <c r="U332"/>
  <c r="V332"/>
  <c r="AD332"/>
  <c r="R331"/>
  <c r="AB331"/>
  <c r="AC331"/>
  <c r="Z331"/>
  <c r="AA331"/>
  <c r="Y331"/>
  <c r="X331"/>
  <c r="S331"/>
  <c r="M331"/>
  <c r="T331"/>
  <c r="O331"/>
  <c r="U331"/>
  <c r="V331"/>
  <c r="AD331"/>
  <c r="R330"/>
  <c r="AB330"/>
  <c r="AC330"/>
  <c r="Z330"/>
  <c r="AA330"/>
  <c r="Y330"/>
  <c r="X330"/>
  <c r="S330"/>
  <c r="M330"/>
  <c r="T330"/>
  <c r="O330"/>
  <c r="U330"/>
  <c r="V330"/>
  <c r="AD330"/>
  <c r="R329"/>
  <c r="AB329"/>
  <c r="AC329"/>
  <c r="Z329"/>
  <c r="AA329"/>
  <c r="Y329"/>
  <c r="X329"/>
  <c r="S329"/>
  <c r="M329"/>
  <c r="T329"/>
  <c r="O329"/>
  <c r="U329"/>
  <c r="V329"/>
  <c r="AD329"/>
  <c r="R328"/>
  <c r="AB328"/>
  <c r="AC328"/>
  <c r="Z328"/>
  <c r="AA328"/>
  <c r="Y328"/>
  <c r="X328"/>
  <c r="S328"/>
  <c r="M328"/>
  <c r="T328"/>
  <c r="O328"/>
  <c r="U328"/>
  <c r="V328"/>
  <c r="AD328"/>
  <c r="R327"/>
  <c r="AB327"/>
  <c r="AC327"/>
  <c r="Z327"/>
  <c r="AA327"/>
  <c r="Y327"/>
  <c r="X327"/>
  <c r="S327"/>
  <c r="M327"/>
  <c r="T327"/>
  <c r="O327"/>
  <c r="U327"/>
  <c r="V327"/>
  <c r="AD327"/>
  <c r="R326"/>
  <c r="AB326"/>
  <c r="AC326"/>
  <c r="Z326"/>
  <c r="AA326"/>
  <c r="Y326"/>
  <c r="X326"/>
  <c r="S326"/>
  <c r="M326"/>
  <c r="T326"/>
  <c r="O326"/>
  <c r="U326"/>
  <c r="V326"/>
  <c r="AD326"/>
  <c r="R325"/>
  <c r="AB325"/>
  <c r="AC325"/>
  <c r="Z325"/>
  <c r="AA325"/>
  <c r="Y325"/>
  <c r="X325"/>
  <c r="S325"/>
  <c r="M325"/>
  <c r="T325"/>
  <c r="O325"/>
  <c r="U325"/>
  <c r="V325"/>
  <c r="AD325"/>
  <c r="R324"/>
  <c r="AB324"/>
  <c r="AC324"/>
  <c r="Z324"/>
  <c r="AA324"/>
  <c r="Y324"/>
  <c r="X324"/>
  <c r="S324"/>
  <c r="M324"/>
  <c r="T324"/>
  <c r="O324"/>
  <c r="U324"/>
  <c r="V324"/>
  <c r="AD324"/>
  <c r="R323"/>
  <c r="AB323"/>
  <c r="AC323"/>
  <c r="Z323"/>
  <c r="AA323"/>
  <c r="Y323"/>
  <c r="X323"/>
  <c r="S323"/>
  <c r="M323"/>
  <c r="T323"/>
  <c r="O323"/>
  <c r="U323"/>
  <c r="V323"/>
  <c r="AD323"/>
  <c r="R322"/>
  <c r="AB322"/>
  <c r="AC322"/>
  <c r="Z322"/>
  <c r="AA322"/>
  <c r="Y322"/>
  <c r="X322"/>
  <c r="S322"/>
  <c r="M322"/>
  <c r="T322"/>
  <c r="O322"/>
  <c r="U322"/>
  <c r="V322"/>
  <c r="AD322"/>
  <c r="R321"/>
  <c r="AB321"/>
  <c r="AC321"/>
  <c r="Z321"/>
  <c r="AA321"/>
  <c r="Y321"/>
  <c r="X321"/>
  <c r="S321"/>
  <c r="M321"/>
  <c r="T321"/>
  <c r="O321"/>
  <c r="U321"/>
  <c r="V321"/>
  <c r="AD321"/>
  <c r="R320"/>
  <c r="AB320"/>
  <c r="AC320"/>
  <c r="Z320"/>
  <c r="AA320"/>
  <c r="Y320"/>
  <c r="X320"/>
  <c r="S320"/>
  <c r="M320"/>
  <c r="T320"/>
  <c r="O320"/>
  <c r="U320"/>
  <c r="V320"/>
  <c r="AD320"/>
  <c r="R319"/>
  <c r="AB319"/>
  <c r="AC319"/>
  <c r="Z319"/>
  <c r="AA319"/>
  <c r="Y319"/>
  <c r="X319"/>
  <c r="S319"/>
  <c r="M319"/>
  <c r="T319"/>
  <c r="O319"/>
  <c r="U319"/>
  <c r="V319"/>
  <c r="AD319"/>
  <c r="R318"/>
  <c r="AB318"/>
  <c r="AC318"/>
  <c r="Z318"/>
  <c r="AA318"/>
  <c r="Y318"/>
  <c r="X318"/>
  <c r="S318"/>
  <c r="M318"/>
  <c r="T318"/>
  <c r="O318"/>
  <c r="U318"/>
  <c r="V318"/>
  <c r="AD318"/>
  <c r="R317"/>
  <c r="AB317"/>
  <c r="AC317"/>
  <c r="Z317"/>
  <c r="AA317"/>
  <c r="Y317"/>
  <c r="X317"/>
  <c r="S317"/>
  <c r="M317"/>
  <c r="T317"/>
  <c r="O317"/>
  <c r="U317"/>
  <c r="V317"/>
  <c r="AD317"/>
  <c r="R316"/>
  <c r="AB316"/>
  <c r="AC316"/>
  <c r="Z316"/>
  <c r="AA316"/>
  <c r="Y316"/>
  <c r="X316"/>
  <c r="S316"/>
  <c r="M316"/>
  <c r="T316"/>
  <c r="O316"/>
  <c r="U316"/>
  <c r="V316"/>
  <c r="AD316"/>
  <c r="R315"/>
  <c r="AB315"/>
  <c r="AC315"/>
  <c r="Z315"/>
  <c r="AA315"/>
  <c r="Y315"/>
  <c r="X315"/>
  <c r="S315"/>
  <c r="M315"/>
  <c r="T315"/>
  <c r="O315"/>
  <c r="U315"/>
  <c r="V315"/>
  <c r="AD315"/>
  <c r="R314"/>
  <c r="AB314"/>
  <c r="AC314"/>
  <c r="Z314"/>
  <c r="AA314"/>
  <c r="Y314"/>
  <c r="X314"/>
  <c r="S314"/>
  <c r="M314"/>
  <c r="T314"/>
  <c r="O314"/>
  <c r="U314"/>
  <c r="V314"/>
  <c r="AD314"/>
  <c r="R313"/>
  <c r="AB313"/>
  <c r="AC313"/>
  <c r="Z313"/>
  <c r="AA313"/>
  <c r="Y313"/>
  <c r="X313"/>
  <c r="S313"/>
  <c r="M313"/>
  <c r="T313"/>
  <c r="O313"/>
  <c r="U313"/>
  <c r="V313"/>
  <c r="AD313"/>
  <c r="R312"/>
  <c r="AB312"/>
  <c r="AC312"/>
  <c r="Z312"/>
  <c r="AA312"/>
  <c r="Y312"/>
  <c r="X312"/>
  <c r="S312"/>
  <c r="M312"/>
  <c r="T312"/>
  <c r="O312"/>
  <c r="U312"/>
  <c r="V312"/>
  <c r="AD312"/>
  <c r="R311"/>
  <c r="AB311"/>
  <c r="AC311"/>
  <c r="Z311"/>
  <c r="AA311"/>
  <c r="Y311"/>
  <c r="X311"/>
  <c r="S311"/>
  <c r="M311"/>
  <c r="T311"/>
  <c r="O311"/>
  <c r="U311"/>
  <c r="V311"/>
  <c r="AD311"/>
  <c r="Q309"/>
  <c r="O309"/>
  <c r="AD309"/>
  <c r="M309"/>
  <c r="L309"/>
  <c r="P306"/>
  <c r="K306"/>
  <c r="C306"/>
  <c r="Q306"/>
  <c r="O306"/>
  <c r="AD306"/>
  <c r="M306"/>
  <c r="L306"/>
  <c r="P303"/>
  <c r="K303"/>
  <c r="C303"/>
  <c r="Q303"/>
  <c r="O303"/>
  <c r="AD303"/>
  <c r="M303"/>
  <c r="L303"/>
  <c r="P300"/>
  <c r="K300"/>
  <c r="C300"/>
  <c r="Q300"/>
  <c r="O300"/>
  <c r="AD300"/>
  <c r="M300"/>
  <c r="L300"/>
  <c r="P297"/>
  <c r="K297"/>
  <c r="C297"/>
  <c r="Q297"/>
  <c r="O297"/>
  <c r="AD297"/>
  <c r="M297"/>
  <c r="L297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W270"/>
  <c r="W269"/>
  <c r="W268"/>
  <c r="W267"/>
  <c r="W266"/>
  <c r="W265"/>
  <c r="W264"/>
  <c r="W263"/>
  <c r="P261"/>
  <c r="K261"/>
  <c r="C261"/>
  <c r="R295"/>
  <c r="AB295"/>
  <c r="AC295"/>
  <c r="Z295"/>
  <c r="AA295"/>
  <c r="Y295"/>
  <c r="X295"/>
  <c r="S295"/>
  <c r="M295"/>
  <c r="T295"/>
  <c r="O295"/>
  <c r="U295"/>
  <c r="V295"/>
  <c r="AD295"/>
  <c r="R294"/>
  <c r="AB294"/>
  <c r="AC294"/>
  <c r="Z294"/>
  <c r="AA294"/>
  <c r="Y294"/>
  <c r="X294"/>
  <c r="S294"/>
  <c r="M294"/>
  <c r="T294"/>
  <c r="O294"/>
  <c r="U294"/>
  <c r="V294"/>
  <c r="AD294"/>
  <c r="R293"/>
  <c r="AB293"/>
  <c r="AC293"/>
  <c r="Z293"/>
  <c r="AA293"/>
  <c r="Y293"/>
  <c r="X293"/>
  <c r="S293"/>
  <c r="M293"/>
  <c r="T293"/>
  <c r="O293"/>
  <c r="U293"/>
  <c r="V293"/>
  <c r="AD293"/>
  <c r="R292"/>
  <c r="AB292"/>
  <c r="AC292"/>
  <c r="Z292"/>
  <c r="AA292"/>
  <c r="Y292"/>
  <c r="X292"/>
  <c r="S292"/>
  <c r="M292"/>
  <c r="T292"/>
  <c r="O292"/>
  <c r="U292"/>
  <c r="V292"/>
  <c r="AD292"/>
  <c r="R291"/>
  <c r="AB291"/>
  <c r="AC291"/>
  <c r="Z291"/>
  <c r="AA291"/>
  <c r="Y291"/>
  <c r="X291"/>
  <c r="S291"/>
  <c r="M291"/>
  <c r="T291"/>
  <c r="O291"/>
  <c r="U291"/>
  <c r="V291"/>
  <c r="AD291"/>
  <c r="R290"/>
  <c r="AB290"/>
  <c r="AC290"/>
  <c r="Z290"/>
  <c r="AA290"/>
  <c r="Y290"/>
  <c r="X290"/>
  <c r="S290"/>
  <c r="M290"/>
  <c r="T290"/>
  <c r="O290"/>
  <c r="U290"/>
  <c r="V290"/>
  <c r="AD290"/>
  <c r="R289"/>
  <c r="AB289"/>
  <c r="AC289"/>
  <c r="Z289"/>
  <c r="AA289"/>
  <c r="Y289"/>
  <c r="X289"/>
  <c r="S289"/>
  <c r="M289"/>
  <c r="T289"/>
  <c r="O289"/>
  <c r="U289"/>
  <c r="V289"/>
  <c r="AD289"/>
  <c r="R288"/>
  <c r="AB288"/>
  <c r="AC288"/>
  <c r="Z288"/>
  <c r="AA288"/>
  <c r="Y288"/>
  <c r="X288"/>
  <c r="S288"/>
  <c r="M288"/>
  <c r="T288"/>
  <c r="O288"/>
  <c r="U288"/>
  <c r="V288"/>
  <c r="AD288"/>
  <c r="R287"/>
  <c r="AB287"/>
  <c r="AC287"/>
  <c r="Z287"/>
  <c r="AA287"/>
  <c r="Y287"/>
  <c r="X287"/>
  <c r="S287"/>
  <c r="M287"/>
  <c r="T287"/>
  <c r="O287"/>
  <c r="U287"/>
  <c r="V287"/>
  <c r="AD287"/>
  <c r="R286"/>
  <c r="AB286"/>
  <c r="AC286"/>
  <c r="Z286"/>
  <c r="AA286"/>
  <c r="Y286"/>
  <c r="X286"/>
  <c r="S286"/>
  <c r="M286"/>
  <c r="T286"/>
  <c r="O286"/>
  <c r="U286"/>
  <c r="V286"/>
  <c r="AD286"/>
  <c r="R285"/>
  <c r="AB285"/>
  <c r="AC285"/>
  <c r="Z285"/>
  <c r="AA285"/>
  <c r="Y285"/>
  <c r="X285"/>
  <c r="S285"/>
  <c r="M285"/>
  <c r="T285"/>
  <c r="O285"/>
  <c r="U285"/>
  <c r="V285"/>
  <c r="AD285"/>
  <c r="R284"/>
  <c r="AB284"/>
  <c r="AC284"/>
  <c r="Z284"/>
  <c r="AA284"/>
  <c r="Y284"/>
  <c r="X284"/>
  <c r="S284"/>
  <c r="M284"/>
  <c r="T284"/>
  <c r="O284"/>
  <c r="U284"/>
  <c r="V284"/>
  <c r="AD284"/>
  <c r="R283"/>
  <c r="AB283"/>
  <c r="AC283"/>
  <c r="Z283"/>
  <c r="AA283"/>
  <c r="Y283"/>
  <c r="X283"/>
  <c r="S283"/>
  <c r="M283"/>
  <c r="T283"/>
  <c r="O283"/>
  <c r="U283"/>
  <c r="V283"/>
  <c r="AD283"/>
  <c r="R282"/>
  <c r="AB282"/>
  <c r="AC282"/>
  <c r="Z282"/>
  <c r="AA282"/>
  <c r="Y282"/>
  <c r="X282"/>
  <c r="S282"/>
  <c r="M282"/>
  <c r="T282"/>
  <c r="O282"/>
  <c r="U282"/>
  <c r="V282"/>
  <c r="AD282"/>
  <c r="R281"/>
  <c r="AB281"/>
  <c r="AC281"/>
  <c r="Z281"/>
  <c r="AA281"/>
  <c r="Y281"/>
  <c r="X281"/>
  <c r="S281"/>
  <c r="M281"/>
  <c r="T281"/>
  <c r="O281"/>
  <c r="U281"/>
  <c r="V281"/>
  <c r="AD281"/>
  <c r="R280"/>
  <c r="AB280"/>
  <c r="AC280"/>
  <c r="Z280"/>
  <c r="AA280"/>
  <c r="Y280"/>
  <c r="X280"/>
  <c r="S280"/>
  <c r="M280"/>
  <c r="T280"/>
  <c r="O280"/>
  <c r="U280"/>
  <c r="V280"/>
  <c r="AD280"/>
  <c r="R279"/>
  <c r="AB279"/>
  <c r="AC279"/>
  <c r="Z279"/>
  <c r="AA279"/>
  <c r="Y279"/>
  <c r="X279"/>
  <c r="S279"/>
  <c r="M279"/>
  <c r="T279"/>
  <c r="O279"/>
  <c r="U279"/>
  <c r="V279"/>
  <c r="AD279"/>
  <c r="R278"/>
  <c r="AB278"/>
  <c r="AC278"/>
  <c r="Z278"/>
  <c r="AA278"/>
  <c r="Y278"/>
  <c r="X278"/>
  <c r="S278"/>
  <c r="M278"/>
  <c r="T278"/>
  <c r="O278"/>
  <c r="U278"/>
  <c r="V278"/>
  <c r="AD278"/>
  <c r="R277"/>
  <c r="AB277"/>
  <c r="AC277"/>
  <c r="Z277"/>
  <c r="AA277"/>
  <c r="Y277"/>
  <c r="X277"/>
  <c r="S277"/>
  <c r="M277"/>
  <c r="T277"/>
  <c r="O277"/>
  <c r="U277"/>
  <c r="V277"/>
  <c r="AD277"/>
  <c r="R276"/>
  <c r="AB276"/>
  <c r="AC276"/>
  <c r="Z276"/>
  <c r="AA276"/>
  <c r="Y276"/>
  <c r="X276"/>
  <c r="S276"/>
  <c r="M276"/>
  <c r="T276"/>
  <c r="O276"/>
  <c r="U276"/>
  <c r="V276"/>
  <c r="AD276"/>
  <c r="R275"/>
  <c r="AB275"/>
  <c r="AC275"/>
  <c r="Z275"/>
  <c r="AA275"/>
  <c r="Y275"/>
  <c r="X275"/>
  <c r="S275"/>
  <c r="M275"/>
  <c r="T275"/>
  <c r="O275"/>
  <c r="U275"/>
  <c r="V275"/>
  <c r="AD275"/>
  <c r="R274"/>
  <c r="AB274"/>
  <c r="AC274"/>
  <c r="Z274"/>
  <c r="AA274"/>
  <c r="Y274"/>
  <c r="X274"/>
  <c r="S274"/>
  <c r="M274"/>
  <c r="T274"/>
  <c r="O274"/>
  <c r="U274"/>
  <c r="V274"/>
  <c r="AD274"/>
  <c r="R273"/>
  <c r="AB273"/>
  <c r="AC273"/>
  <c r="Z273"/>
  <c r="AA273"/>
  <c r="Y273"/>
  <c r="X273"/>
  <c r="S273"/>
  <c r="M273"/>
  <c r="T273"/>
  <c r="O273"/>
  <c r="U273"/>
  <c r="V273"/>
  <c r="AD273"/>
  <c r="R272"/>
  <c r="AB272"/>
  <c r="AC272"/>
  <c r="Z272"/>
  <c r="AA272"/>
  <c r="Y272"/>
  <c r="X272"/>
  <c r="S272"/>
  <c r="M272"/>
  <c r="T272"/>
  <c r="O272"/>
  <c r="U272"/>
  <c r="V272"/>
  <c r="AD272"/>
  <c r="R271"/>
  <c r="AB271"/>
  <c r="AC271"/>
  <c r="Z271"/>
  <c r="AA271"/>
  <c r="Y271"/>
  <c r="X271"/>
  <c r="S271"/>
  <c r="M271"/>
  <c r="T271"/>
  <c r="O271"/>
  <c r="U271"/>
  <c r="V271"/>
  <c r="AD271"/>
  <c r="R270"/>
  <c r="AB270"/>
  <c r="AC270"/>
  <c r="Z270"/>
  <c r="AA270"/>
  <c r="Y270"/>
  <c r="X270"/>
  <c r="S270"/>
  <c r="M270"/>
  <c r="T270"/>
  <c r="O270"/>
  <c r="U270"/>
  <c r="V270"/>
  <c r="AD270"/>
  <c r="R269"/>
  <c r="AB269"/>
  <c r="AC269"/>
  <c r="Z269"/>
  <c r="AA269"/>
  <c r="Y269"/>
  <c r="X269"/>
  <c r="S269"/>
  <c r="M269"/>
  <c r="T269"/>
  <c r="O269"/>
  <c r="U269"/>
  <c r="V269"/>
  <c r="AD269"/>
  <c r="R268"/>
  <c r="AB268"/>
  <c r="AC268"/>
  <c r="Z268"/>
  <c r="AA268"/>
  <c r="Y268"/>
  <c r="X268"/>
  <c r="S268"/>
  <c r="M268"/>
  <c r="T268"/>
  <c r="O268"/>
  <c r="U268"/>
  <c r="V268"/>
  <c r="AD268"/>
  <c r="R267"/>
  <c r="AB267"/>
  <c r="AC267"/>
  <c r="Z267"/>
  <c r="AA267"/>
  <c r="Y267"/>
  <c r="X267"/>
  <c r="S267"/>
  <c r="M267"/>
  <c r="T267"/>
  <c r="O267"/>
  <c r="U267"/>
  <c r="V267"/>
  <c r="AD267"/>
  <c r="R266"/>
  <c r="AB266"/>
  <c r="AC266"/>
  <c r="Z266"/>
  <c r="AA266"/>
  <c r="Y266"/>
  <c r="X266"/>
  <c r="S266"/>
  <c r="M266"/>
  <c r="T266"/>
  <c r="O266"/>
  <c r="U266"/>
  <c r="V266"/>
  <c r="AD266"/>
  <c r="R265"/>
  <c r="AB265"/>
  <c r="AC265"/>
  <c r="Z265"/>
  <c r="AA265"/>
  <c r="Y265"/>
  <c r="X265"/>
  <c r="S265"/>
  <c r="M265"/>
  <c r="T265"/>
  <c r="O265"/>
  <c r="U265"/>
  <c r="V265"/>
  <c r="AD265"/>
  <c r="R264"/>
  <c r="AB264"/>
  <c r="AC264"/>
  <c r="Z264"/>
  <c r="AA264"/>
  <c r="Y264"/>
  <c r="X264"/>
  <c r="S264"/>
  <c r="M264"/>
  <c r="T264"/>
  <c r="O264"/>
  <c r="U264"/>
  <c r="V264"/>
  <c r="AD264"/>
  <c r="R263"/>
  <c r="AB263"/>
  <c r="AC263"/>
  <c r="Z263"/>
  <c r="AA263"/>
  <c r="Y263"/>
  <c r="X263"/>
  <c r="S263"/>
  <c r="M263"/>
  <c r="T263"/>
  <c r="O263"/>
  <c r="U263"/>
  <c r="V263"/>
  <c r="AD263"/>
  <c r="Q261"/>
  <c r="O261"/>
  <c r="AD261"/>
  <c r="M261"/>
  <c r="L261"/>
  <c r="W259"/>
  <c r="W258"/>
  <c r="W257"/>
  <c r="W256"/>
  <c r="W255"/>
  <c r="W254"/>
  <c r="W253"/>
  <c r="W252"/>
  <c r="W251"/>
  <c r="W250"/>
  <c r="W249"/>
  <c r="W248"/>
  <c r="W247"/>
  <c r="W246"/>
  <c r="W245"/>
  <c r="W244"/>
  <c r="W243"/>
  <c r="W242"/>
  <c r="W241"/>
  <c r="W240"/>
  <c r="W239"/>
  <c r="W238"/>
  <c r="W237"/>
  <c r="W236"/>
  <c r="P234"/>
  <c r="K234"/>
  <c r="C234"/>
  <c r="R259"/>
  <c r="AB259"/>
  <c r="AC259"/>
  <c r="Z259"/>
  <c r="AA259"/>
  <c r="Y259"/>
  <c r="X259"/>
  <c r="S259"/>
  <c r="M259"/>
  <c r="T259"/>
  <c r="O259"/>
  <c r="U259"/>
  <c r="V259"/>
  <c r="AD259"/>
  <c r="R258"/>
  <c r="AB258"/>
  <c r="AC258"/>
  <c r="Z258"/>
  <c r="AA258"/>
  <c r="Y258"/>
  <c r="X258"/>
  <c r="S258"/>
  <c r="M258"/>
  <c r="T258"/>
  <c r="O258"/>
  <c r="U258"/>
  <c r="V258"/>
  <c r="AD258"/>
  <c r="R257"/>
  <c r="AB257"/>
  <c r="AC257"/>
  <c r="Z257"/>
  <c r="AA257"/>
  <c r="Y257"/>
  <c r="X257"/>
  <c r="S257"/>
  <c r="M257"/>
  <c r="T257"/>
  <c r="O257"/>
  <c r="U257"/>
  <c r="V257"/>
  <c r="AD257"/>
  <c r="R256"/>
  <c r="AB256"/>
  <c r="AC256"/>
  <c r="Z256"/>
  <c r="AA256"/>
  <c r="Y256"/>
  <c r="X256"/>
  <c r="S256"/>
  <c r="M256"/>
  <c r="T256"/>
  <c r="O256"/>
  <c r="U256"/>
  <c r="V256"/>
  <c r="AD256"/>
  <c r="R255"/>
  <c r="AB255"/>
  <c r="AC255"/>
  <c r="Z255"/>
  <c r="AA255"/>
  <c r="Y255"/>
  <c r="X255"/>
  <c r="S255"/>
  <c r="M255"/>
  <c r="T255"/>
  <c r="O255"/>
  <c r="U255"/>
  <c r="V255"/>
  <c r="AD255"/>
  <c r="R254"/>
  <c r="AB254"/>
  <c r="AC254"/>
  <c r="Z254"/>
  <c r="AA254"/>
  <c r="Y254"/>
  <c r="X254"/>
  <c r="S254"/>
  <c r="M254"/>
  <c r="T254"/>
  <c r="O254"/>
  <c r="U254"/>
  <c r="V254"/>
  <c r="AD254"/>
  <c r="R253"/>
  <c r="AB253"/>
  <c r="AC253"/>
  <c r="Z253"/>
  <c r="AA253"/>
  <c r="Y253"/>
  <c r="X253"/>
  <c r="S253"/>
  <c r="M253"/>
  <c r="T253"/>
  <c r="O253"/>
  <c r="U253"/>
  <c r="V253"/>
  <c r="AD253"/>
  <c r="R252"/>
  <c r="AB252"/>
  <c r="AC252"/>
  <c r="Z252"/>
  <c r="AA252"/>
  <c r="Y252"/>
  <c r="X252"/>
  <c r="S252"/>
  <c r="M252"/>
  <c r="T252"/>
  <c r="O252"/>
  <c r="U252"/>
  <c r="V252"/>
  <c r="AD252"/>
  <c r="R251"/>
  <c r="AB251"/>
  <c r="AC251"/>
  <c r="Z251"/>
  <c r="AA251"/>
  <c r="Y251"/>
  <c r="X251"/>
  <c r="S251"/>
  <c r="M251"/>
  <c r="T251"/>
  <c r="O251"/>
  <c r="U251"/>
  <c r="V251"/>
  <c r="AD251"/>
  <c r="R250"/>
  <c r="AB250"/>
  <c r="AC250"/>
  <c r="Z250"/>
  <c r="AA250"/>
  <c r="Y250"/>
  <c r="X250"/>
  <c r="S250"/>
  <c r="M250"/>
  <c r="T250"/>
  <c r="O250"/>
  <c r="U250"/>
  <c r="V250"/>
  <c r="AD250"/>
  <c r="R249"/>
  <c r="AB249"/>
  <c r="AC249"/>
  <c r="Z249"/>
  <c r="AA249"/>
  <c r="Y249"/>
  <c r="X249"/>
  <c r="S249"/>
  <c r="M249"/>
  <c r="T249"/>
  <c r="O249"/>
  <c r="U249"/>
  <c r="V249"/>
  <c r="AD249"/>
  <c r="R248"/>
  <c r="AB248"/>
  <c r="AC248"/>
  <c r="Z248"/>
  <c r="AA248"/>
  <c r="Y248"/>
  <c r="X248"/>
  <c r="S248"/>
  <c r="M248"/>
  <c r="T248"/>
  <c r="O248"/>
  <c r="U248"/>
  <c r="V248"/>
  <c r="AD248"/>
  <c r="R247"/>
  <c r="AB247"/>
  <c r="AC247"/>
  <c r="Z247"/>
  <c r="AA247"/>
  <c r="Y247"/>
  <c r="X247"/>
  <c r="S247"/>
  <c r="M247"/>
  <c r="T247"/>
  <c r="O247"/>
  <c r="U247"/>
  <c r="V247"/>
  <c r="AD247"/>
  <c r="R246"/>
  <c r="AB246"/>
  <c r="AC246"/>
  <c r="Z246"/>
  <c r="AA246"/>
  <c r="Y246"/>
  <c r="X246"/>
  <c r="S246"/>
  <c r="M246"/>
  <c r="T246"/>
  <c r="O246"/>
  <c r="U246"/>
  <c r="V246"/>
  <c r="AD246"/>
  <c r="R245"/>
  <c r="AB245"/>
  <c r="AC245"/>
  <c r="Z245"/>
  <c r="AA245"/>
  <c r="Y245"/>
  <c r="X245"/>
  <c r="S245"/>
  <c r="M245"/>
  <c r="T245"/>
  <c r="O245"/>
  <c r="U245"/>
  <c r="V245"/>
  <c r="AD245"/>
  <c r="R244"/>
  <c r="AB244"/>
  <c r="AC244"/>
  <c r="Z244"/>
  <c r="AA244"/>
  <c r="Y244"/>
  <c r="X244"/>
  <c r="S244"/>
  <c r="M244"/>
  <c r="T244"/>
  <c r="O244"/>
  <c r="U244"/>
  <c r="V244"/>
  <c r="AD244"/>
  <c r="R243"/>
  <c r="AB243"/>
  <c r="AC243"/>
  <c r="Z243"/>
  <c r="AA243"/>
  <c r="Y243"/>
  <c r="X243"/>
  <c r="S243"/>
  <c r="M243"/>
  <c r="T243"/>
  <c r="O243"/>
  <c r="U243"/>
  <c r="V243"/>
  <c r="AD243"/>
  <c r="R242"/>
  <c r="AB242"/>
  <c r="AC242"/>
  <c r="Z242"/>
  <c r="AA242"/>
  <c r="Y242"/>
  <c r="X242"/>
  <c r="S242"/>
  <c r="M242"/>
  <c r="T242"/>
  <c r="O242"/>
  <c r="U242"/>
  <c r="V242"/>
  <c r="AD242"/>
  <c r="R241"/>
  <c r="AB241"/>
  <c r="AC241"/>
  <c r="Z241"/>
  <c r="AA241"/>
  <c r="Y241"/>
  <c r="X241"/>
  <c r="S241"/>
  <c r="M241"/>
  <c r="T241"/>
  <c r="O241"/>
  <c r="U241"/>
  <c r="V241"/>
  <c r="AD241"/>
  <c r="R240"/>
  <c r="AB240"/>
  <c r="AC240"/>
  <c r="Z240"/>
  <c r="AA240"/>
  <c r="Y240"/>
  <c r="X240"/>
  <c r="S240"/>
  <c r="M240"/>
  <c r="T240"/>
  <c r="O240"/>
  <c r="U240"/>
  <c r="V240"/>
  <c r="AD240"/>
  <c r="R239"/>
  <c r="AB239"/>
  <c r="AC239"/>
  <c r="Z239"/>
  <c r="AA239"/>
  <c r="Y239"/>
  <c r="X239"/>
  <c r="S239"/>
  <c r="M239"/>
  <c r="T239"/>
  <c r="O239"/>
  <c r="U239"/>
  <c r="V239"/>
  <c r="AD239"/>
  <c r="R238"/>
  <c r="AB238"/>
  <c r="AC238"/>
  <c r="Z238"/>
  <c r="AA238"/>
  <c r="Y238"/>
  <c r="X238"/>
  <c r="S238"/>
  <c r="M238"/>
  <c r="T238"/>
  <c r="O238"/>
  <c r="U238"/>
  <c r="V238"/>
  <c r="AD238"/>
  <c r="R237"/>
  <c r="AB237"/>
  <c r="AC237"/>
  <c r="Z237"/>
  <c r="AA237"/>
  <c r="Y237"/>
  <c r="X237"/>
  <c r="S237"/>
  <c r="M237"/>
  <c r="T237"/>
  <c r="O237"/>
  <c r="U237"/>
  <c r="V237"/>
  <c r="AD237"/>
  <c r="R236"/>
  <c r="AB236"/>
  <c r="AC236"/>
  <c r="Z236"/>
  <c r="AA236"/>
  <c r="Y236"/>
  <c r="X236"/>
  <c r="S236"/>
  <c r="M236"/>
  <c r="T236"/>
  <c r="O236"/>
  <c r="U236"/>
  <c r="V236"/>
  <c r="AD236"/>
  <c r="Q234"/>
  <c r="O234"/>
  <c r="AD234"/>
  <c r="M234"/>
  <c r="L234"/>
  <c r="W232"/>
  <c r="W231"/>
  <c r="W230"/>
  <c r="W229"/>
  <c r="W228"/>
  <c r="W227"/>
  <c r="W226"/>
  <c r="W225"/>
  <c r="W224"/>
  <c r="W223"/>
  <c r="W222"/>
  <c r="W221"/>
  <c r="W220"/>
  <c r="W219"/>
  <c r="W218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P199"/>
  <c r="K199"/>
  <c r="C199"/>
  <c r="R232"/>
  <c r="AB232"/>
  <c r="AC232"/>
  <c r="Z232"/>
  <c r="AA232"/>
  <c r="Y232"/>
  <c r="X232"/>
  <c r="S232"/>
  <c r="M232"/>
  <c r="T232"/>
  <c r="O232"/>
  <c r="U232"/>
  <c r="V232"/>
  <c r="AD232"/>
  <c r="R231"/>
  <c r="AB231"/>
  <c r="AC231"/>
  <c r="Z231"/>
  <c r="AA231"/>
  <c r="Y231"/>
  <c r="X231"/>
  <c r="S231"/>
  <c r="M231"/>
  <c r="T231"/>
  <c r="O231"/>
  <c r="U231"/>
  <c r="V231"/>
  <c r="AD231"/>
  <c r="R230"/>
  <c r="AB230"/>
  <c r="AC230"/>
  <c r="Z230"/>
  <c r="AA230"/>
  <c r="Y230"/>
  <c r="X230"/>
  <c r="S230"/>
  <c r="M230"/>
  <c r="T230"/>
  <c r="O230"/>
  <c r="U230"/>
  <c r="V230"/>
  <c r="AD230"/>
  <c r="R229"/>
  <c r="AB229"/>
  <c r="AC229"/>
  <c r="Z229"/>
  <c r="AA229"/>
  <c r="Y229"/>
  <c r="X229"/>
  <c r="S229"/>
  <c r="M229"/>
  <c r="T229"/>
  <c r="O229"/>
  <c r="U229"/>
  <c r="V229"/>
  <c r="AD229"/>
  <c r="R228"/>
  <c r="AB228"/>
  <c r="AC228"/>
  <c r="Z228"/>
  <c r="AA228"/>
  <c r="Y228"/>
  <c r="X228"/>
  <c r="S228"/>
  <c r="M228"/>
  <c r="T228"/>
  <c r="O228"/>
  <c r="U228"/>
  <c r="V228"/>
  <c r="AD228"/>
  <c r="R227"/>
  <c r="AB227"/>
  <c r="AC227"/>
  <c r="Z227"/>
  <c r="AA227"/>
  <c r="Y227"/>
  <c r="X227"/>
  <c r="S227"/>
  <c r="M227"/>
  <c r="T227"/>
  <c r="O227"/>
  <c r="U227"/>
  <c r="V227"/>
  <c r="AD227"/>
  <c r="R226"/>
  <c r="AB226"/>
  <c r="AC226"/>
  <c r="Z226"/>
  <c r="AA226"/>
  <c r="Y226"/>
  <c r="X226"/>
  <c r="S226"/>
  <c r="M226"/>
  <c r="T226"/>
  <c r="O226"/>
  <c r="U226"/>
  <c r="V226"/>
  <c r="AD226"/>
  <c r="R225"/>
  <c r="AB225"/>
  <c r="AC225"/>
  <c r="Z225"/>
  <c r="AA225"/>
  <c r="Y225"/>
  <c r="X225"/>
  <c r="S225"/>
  <c r="M225"/>
  <c r="T225"/>
  <c r="O225"/>
  <c r="U225"/>
  <c r="V225"/>
  <c r="AD225"/>
  <c r="R224"/>
  <c r="AB224"/>
  <c r="AC224"/>
  <c r="Z224"/>
  <c r="AA224"/>
  <c r="Y224"/>
  <c r="X224"/>
  <c r="S224"/>
  <c r="M224"/>
  <c r="T224"/>
  <c r="O224"/>
  <c r="U224"/>
  <c r="V224"/>
  <c r="AD224"/>
  <c r="R223"/>
  <c r="AB223"/>
  <c r="AC223"/>
  <c r="Z223"/>
  <c r="AA223"/>
  <c r="Y223"/>
  <c r="X223"/>
  <c r="S223"/>
  <c r="M223"/>
  <c r="T223"/>
  <c r="O223"/>
  <c r="U223"/>
  <c r="V223"/>
  <c r="AD223"/>
  <c r="R222"/>
  <c r="AB222"/>
  <c r="AC222"/>
  <c r="Z222"/>
  <c r="AA222"/>
  <c r="Y222"/>
  <c r="X222"/>
  <c r="S222"/>
  <c r="M222"/>
  <c r="T222"/>
  <c r="O222"/>
  <c r="U222"/>
  <c r="V222"/>
  <c r="AD222"/>
  <c r="R221"/>
  <c r="AB221"/>
  <c r="AC221"/>
  <c r="Z221"/>
  <c r="AA221"/>
  <c r="Y221"/>
  <c r="X221"/>
  <c r="S221"/>
  <c r="M221"/>
  <c r="T221"/>
  <c r="O221"/>
  <c r="U221"/>
  <c r="V221"/>
  <c r="AD221"/>
  <c r="R220"/>
  <c r="AB220"/>
  <c r="AC220"/>
  <c r="Z220"/>
  <c r="AA220"/>
  <c r="Y220"/>
  <c r="X220"/>
  <c r="S220"/>
  <c r="M220"/>
  <c r="T220"/>
  <c r="O220"/>
  <c r="U220"/>
  <c r="V220"/>
  <c r="AD220"/>
  <c r="R219"/>
  <c r="AB219"/>
  <c r="AC219"/>
  <c r="Z219"/>
  <c r="AA219"/>
  <c r="Y219"/>
  <c r="X219"/>
  <c r="S219"/>
  <c r="M219"/>
  <c r="T219"/>
  <c r="O219"/>
  <c r="U219"/>
  <c r="V219"/>
  <c r="AD219"/>
  <c r="R218"/>
  <c r="AB218"/>
  <c r="AC218"/>
  <c r="Z218"/>
  <c r="AA218"/>
  <c r="Y218"/>
  <c r="X218"/>
  <c r="S218"/>
  <c r="M218"/>
  <c r="T218"/>
  <c r="O218"/>
  <c r="U218"/>
  <c r="V218"/>
  <c r="AD218"/>
  <c r="R217"/>
  <c r="AB217"/>
  <c r="AC217"/>
  <c r="Z217"/>
  <c r="AA217"/>
  <c r="Y217"/>
  <c r="X217"/>
  <c r="S217"/>
  <c r="M217"/>
  <c r="T217"/>
  <c r="O217"/>
  <c r="U217"/>
  <c r="V217"/>
  <c r="AD217"/>
  <c r="R216"/>
  <c r="AB216"/>
  <c r="AC216"/>
  <c r="Z216"/>
  <c r="AA216"/>
  <c r="Y216"/>
  <c r="X216"/>
  <c r="S216"/>
  <c r="M216"/>
  <c r="T216"/>
  <c r="O216"/>
  <c r="U216"/>
  <c r="V216"/>
  <c r="AD216"/>
  <c r="R215"/>
  <c r="AB215"/>
  <c r="AC215"/>
  <c r="Z215"/>
  <c r="AA215"/>
  <c r="Y215"/>
  <c r="X215"/>
  <c r="S215"/>
  <c r="M215"/>
  <c r="T215"/>
  <c r="O215"/>
  <c r="U215"/>
  <c r="V215"/>
  <c r="AD215"/>
  <c r="R214"/>
  <c r="AB214"/>
  <c r="AC214"/>
  <c r="Z214"/>
  <c r="AA214"/>
  <c r="Y214"/>
  <c r="X214"/>
  <c r="S214"/>
  <c r="M214"/>
  <c r="T214"/>
  <c r="O214"/>
  <c r="U214"/>
  <c r="V214"/>
  <c r="AD214"/>
  <c r="R213"/>
  <c r="AB213"/>
  <c r="AC213"/>
  <c r="Z213"/>
  <c r="AA213"/>
  <c r="Y213"/>
  <c r="X213"/>
  <c r="S213"/>
  <c r="M213"/>
  <c r="T213"/>
  <c r="O213"/>
  <c r="U213"/>
  <c r="V213"/>
  <c r="AD213"/>
  <c r="R212"/>
  <c r="AB212"/>
  <c r="AC212"/>
  <c r="Z212"/>
  <c r="AA212"/>
  <c r="Y212"/>
  <c r="X212"/>
  <c r="S212"/>
  <c r="M212"/>
  <c r="T212"/>
  <c r="O212"/>
  <c r="U212"/>
  <c r="V212"/>
  <c r="AD212"/>
  <c r="R211"/>
  <c r="AB211"/>
  <c r="AC211"/>
  <c r="Z211"/>
  <c r="AA211"/>
  <c r="Y211"/>
  <c r="X211"/>
  <c r="S211"/>
  <c r="M211"/>
  <c r="T211"/>
  <c r="O211"/>
  <c r="U211"/>
  <c r="V211"/>
  <c r="AD211"/>
  <c r="R210"/>
  <c r="AB210"/>
  <c r="AC210"/>
  <c r="Z210"/>
  <c r="AA210"/>
  <c r="Y210"/>
  <c r="X210"/>
  <c r="S210"/>
  <c r="M210"/>
  <c r="T210"/>
  <c r="O210"/>
  <c r="U210"/>
  <c r="V210"/>
  <c r="AD210"/>
  <c r="R209"/>
  <c r="AB209"/>
  <c r="AC209"/>
  <c r="Z209"/>
  <c r="AA209"/>
  <c r="Y209"/>
  <c r="X209"/>
  <c r="S209"/>
  <c r="M209"/>
  <c r="T209"/>
  <c r="O209"/>
  <c r="U209"/>
  <c r="V209"/>
  <c r="AD209"/>
  <c r="R208"/>
  <c r="AB208"/>
  <c r="AC208"/>
  <c r="Z208"/>
  <c r="AA208"/>
  <c r="Y208"/>
  <c r="X208"/>
  <c r="S208"/>
  <c r="M208"/>
  <c r="T208"/>
  <c r="O208"/>
  <c r="U208"/>
  <c r="V208"/>
  <c r="AD208"/>
  <c r="R207"/>
  <c r="AB207"/>
  <c r="AC207"/>
  <c r="Z207"/>
  <c r="AA207"/>
  <c r="Y207"/>
  <c r="X207"/>
  <c r="S207"/>
  <c r="M207"/>
  <c r="T207"/>
  <c r="O207"/>
  <c r="U207"/>
  <c r="V207"/>
  <c r="AD207"/>
  <c r="R206"/>
  <c r="AB206"/>
  <c r="AC206"/>
  <c r="Z206"/>
  <c r="AA206"/>
  <c r="Y206"/>
  <c r="X206"/>
  <c r="S206"/>
  <c r="M206"/>
  <c r="T206"/>
  <c r="O206"/>
  <c r="U206"/>
  <c r="V206"/>
  <c r="AD206"/>
  <c r="R205"/>
  <c r="AB205"/>
  <c r="AC205"/>
  <c r="Z205"/>
  <c r="AA205"/>
  <c r="Y205"/>
  <c r="X205"/>
  <c r="S205"/>
  <c r="M205"/>
  <c r="T205"/>
  <c r="O205"/>
  <c r="U205"/>
  <c r="V205"/>
  <c r="AD205"/>
  <c r="R204"/>
  <c r="AB204"/>
  <c r="AC204"/>
  <c r="Z204"/>
  <c r="AA204"/>
  <c r="Y204"/>
  <c r="X204"/>
  <c r="S204"/>
  <c r="M204"/>
  <c r="T204"/>
  <c r="O204"/>
  <c r="U204"/>
  <c r="V204"/>
  <c r="AD204"/>
  <c r="R203"/>
  <c r="AB203"/>
  <c r="AC203"/>
  <c r="Z203"/>
  <c r="AA203"/>
  <c r="Y203"/>
  <c r="X203"/>
  <c r="S203"/>
  <c r="M203"/>
  <c r="T203"/>
  <c r="O203"/>
  <c r="U203"/>
  <c r="V203"/>
  <c r="AD203"/>
  <c r="R202"/>
  <c r="AB202"/>
  <c r="AC202"/>
  <c r="Z202"/>
  <c r="AA202"/>
  <c r="Y202"/>
  <c r="X202"/>
  <c r="S202"/>
  <c r="M202"/>
  <c r="T202"/>
  <c r="O202"/>
  <c r="U202"/>
  <c r="V202"/>
  <c r="AD202"/>
  <c r="R201"/>
  <c r="AB201"/>
  <c r="AC201"/>
  <c r="Z201"/>
  <c r="AA201"/>
  <c r="Y201"/>
  <c r="X201"/>
  <c r="S201"/>
  <c r="M201"/>
  <c r="T201"/>
  <c r="O201"/>
  <c r="U201"/>
  <c r="V201"/>
  <c r="AD201"/>
  <c r="Q199"/>
  <c r="O199"/>
  <c r="AD199"/>
  <c r="M199"/>
  <c r="L199"/>
  <c r="P196"/>
  <c r="K196"/>
  <c r="C196"/>
  <c r="Q196"/>
  <c r="O196"/>
  <c r="AD196"/>
  <c r="M196"/>
  <c r="L196"/>
  <c r="P193"/>
  <c r="K193"/>
  <c r="C193"/>
  <c r="Q193"/>
  <c r="O193"/>
  <c r="AD193"/>
  <c r="M193"/>
  <c r="L193"/>
  <c r="P190"/>
  <c r="K190"/>
  <c r="C190"/>
  <c r="Q190"/>
  <c r="O190"/>
  <c r="AD190"/>
  <c r="M190"/>
  <c r="L190"/>
  <c r="P187"/>
  <c r="K187"/>
  <c r="C187"/>
  <c r="Q187"/>
  <c r="O187"/>
  <c r="AD187"/>
  <c r="M187"/>
  <c r="L187"/>
  <c r="P184"/>
  <c r="K184"/>
  <c r="C184"/>
  <c r="Q184"/>
  <c r="O184"/>
  <c r="AD184"/>
  <c r="M184"/>
  <c r="L184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P150"/>
  <c r="K150"/>
  <c r="C150"/>
  <c r="R182"/>
  <c r="AB182"/>
  <c r="AC182"/>
  <c r="Z182"/>
  <c r="AA182"/>
  <c r="Y182"/>
  <c r="X182"/>
  <c r="S182"/>
  <c r="M182"/>
  <c r="T182"/>
  <c r="O182"/>
  <c r="U182"/>
  <c r="V182"/>
  <c r="AD182"/>
  <c r="R181"/>
  <c r="AB181"/>
  <c r="AC181"/>
  <c r="Z181"/>
  <c r="AA181"/>
  <c r="Y181"/>
  <c r="X181"/>
  <c r="S181"/>
  <c r="M181"/>
  <c r="T181"/>
  <c r="O181"/>
  <c r="U181"/>
  <c r="V181"/>
  <c r="AD181"/>
  <c r="R180"/>
  <c r="AB180"/>
  <c r="AC180"/>
  <c r="Z180"/>
  <c r="AA180"/>
  <c r="Y180"/>
  <c r="X180"/>
  <c r="S180"/>
  <c r="M180"/>
  <c r="T180"/>
  <c r="O180"/>
  <c r="U180"/>
  <c r="V180"/>
  <c r="AD180"/>
  <c r="R179"/>
  <c r="AB179"/>
  <c r="AC179"/>
  <c r="Z179"/>
  <c r="AA179"/>
  <c r="Y179"/>
  <c r="X179"/>
  <c r="S179"/>
  <c r="M179"/>
  <c r="T179"/>
  <c r="O179"/>
  <c r="U179"/>
  <c r="V179"/>
  <c r="AD179"/>
  <c r="R178"/>
  <c r="AB178"/>
  <c r="AC178"/>
  <c r="Z178"/>
  <c r="AA178"/>
  <c r="Y178"/>
  <c r="X178"/>
  <c r="S178"/>
  <c r="M178"/>
  <c r="T178"/>
  <c r="O178"/>
  <c r="U178"/>
  <c r="V178"/>
  <c r="AD178"/>
  <c r="R177"/>
  <c r="AB177"/>
  <c r="AC177"/>
  <c r="Z177"/>
  <c r="AA177"/>
  <c r="Y177"/>
  <c r="X177"/>
  <c r="S177"/>
  <c r="M177"/>
  <c r="T177"/>
  <c r="O177"/>
  <c r="U177"/>
  <c r="V177"/>
  <c r="AD177"/>
  <c r="R176"/>
  <c r="AB176"/>
  <c r="AC176"/>
  <c r="Z176"/>
  <c r="AA176"/>
  <c r="Y176"/>
  <c r="X176"/>
  <c r="S176"/>
  <c r="M176"/>
  <c r="T176"/>
  <c r="O176"/>
  <c r="U176"/>
  <c r="V176"/>
  <c r="AD176"/>
  <c r="R175"/>
  <c r="AB175"/>
  <c r="AC175"/>
  <c r="Z175"/>
  <c r="AA175"/>
  <c r="Y175"/>
  <c r="X175"/>
  <c r="S175"/>
  <c r="M175"/>
  <c r="T175"/>
  <c r="O175"/>
  <c r="U175"/>
  <c r="V175"/>
  <c r="AD175"/>
  <c r="R174"/>
  <c r="AB174"/>
  <c r="AC174"/>
  <c r="Z174"/>
  <c r="AA174"/>
  <c r="Y174"/>
  <c r="X174"/>
  <c r="S174"/>
  <c r="M174"/>
  <c r="T174"/>
  <c r="O174"/>
  <c r="U174"/>
  <c r="V174"/>
  <c r="AD174"/>
  <c r="R173"/>
  <c r="AB173"/>
  <c r="AC173"/>
  <c r="Z173"/>
  <c r="AA173"/>
  <c r="Y173"/>
  <c r="X173"/>
  <c r="S173"/>
  <c r="M173"/>
  <c r="T173"/>
  <c r="O173"/>
  <c r="U173"/>
  <c r="V173"/>
  <c r="AD173"/>
  <c r="R172"/>
  <c r="AB172"/>
  <c r="AC172"/>
  <c r="Z172"/>
  <c r="AA172"/>
  <c r="Y172"/>
  <c r="X172"/>
  <c r="S172"/>
  <c r="M172"/>
  <c r="T172"/>
  <c r="O172"/>
  <c r="U172"/>
  <c r="V172"/>
  <c r="AD172"/>
  <c r="R171"/>
  <c r="AB171"/>
  <c r="AC171"/>
  <c r="Z171"/>
  <c r="AA171"/>
  <c r="Y171"/>
  <c r="X171"/>
  <c r="S171"/>
  <c r="M171"/>
  <c r="T171"/>
  <c r="O171"/>
  <c r="U171"/>
  <c r="V171"/>
  <c r="AD171"/>
  <c r="R170"/>
  <c r="AB170"/>
  <c r="AC170"/>
  <c r="Z170"/>
  <c r="AA170"/>
  <c r="Y170"/>
  <c r="X170"/>
  <c r="S170"/>
  <c r="M170"/>
  <c r="T170"/>
  <c r="O170"/>
  <c r="U170"/>
  <c r="V170"/>
  <c r="AD170"/>
  <c r="R169"/>
  <c r="AB169"/>
  <c r="AC169"/>
  <c r="Z169"/>
  <c r="AA169"/>
  <c r="Y169"/>
  <c r="X169"/>
  <c r="S169"/>
  <c r="M169"/>
  <c r="T169"/>
  <c r="O169"/>
  <c r="U169"/>
  <c r="V169"/>
  <c r="AD169"/>
  <c r="R168"/>
  <c r="AB168"/>
  <c r="AC168"/>
  <c r="Z168"/>
  <c r="AA168"/>
  <c r="Y168"/>
  <c r="X168"/>
  <c r="S168"/>
  <c r="M168"/>
  <c r="T168"/>
  <c r="O168"/>
  <c r="U168"/>
  <c r="V168"/>
  <c r="AD168"/>
  <c r="R167"/>
  <c r="AB167"/>
  <c r="AC167"/>
  <c r="Z167"/>
  <c r="AA167"/>
  <c r="Y167"/>
  <c r="X167"/>
  <c r="S167"/>
  <c r="M167"/>
  <c r="T167"/>
  <c r="O167"/>
  <c r="U167"/>
  <c r="V167"/>
  <c r="AD167"/>
  <c r="R166"/>
  <c r="AB166"/>
  <c r="AC166"/>
  <c r="Z166"/>
  <c r="AA166"/>
  <c r="Y166"/>
  <c r="X166"/>
  <c r="S166"/>
  <c r="M166"/>
  <c r="T166"/>
  <c r="O166"/>
  <c r="U166"/>
  <c r="V166"/>
  <c r="AD166"/>
  <c r="R165"/>
  <c r="AB165"/>
  <c r="AC165"/>
  <c r="Z165"/>
  <c r="AA165"/>
  <c r="Y165"/>
  <c r="X165"/>
  <c r="S165"/>
  <c r="M165"/>
  <c r="T165"/>
  <c r="O165"/>
  <c r="U165"/>
  <c r="V165"/>
  <c r="AD165"/>
  <c r="R164"/>
  <c r="AB164"/>
  <c r="AC164"/>
  <c r="Z164"/>
  <c r="AA164"/>
  <c r="Y164"/>
  <c r="X164"/>
  <c r="S164"/>
  <c r="M164"/>
  <c r="T164"/>
  <c r="O164"/>
  <c r="U164"/>
  <c r="V164"/>
  <c r="AD164"/>
  <c r="R163"/>
  <c r="AB163"/>
  <c r="AC163"/>
  <c r="Z163"/>
  <c r="AA163"/>
  <c r="Y163"/>
  <c r="X163"/>
  <c r="S163"/>
  <c r="M163"/>
  <c r="T163"/>
  <c r="O163"/>
  <c r="U163"/>
  <c r="V163"/>
  <c r="AD163"/>
  <c r="R162"/>
  <c r="AB162"/>
  <c r="AC162"/>
  <c r="Z162"/>
  <c r="AA162"/>
  <c r="Y162"/>
  <c r="X162"/>
  <c r="S162"/>
  <c r="M162"/>
  <c r="T162"/>
  <c r="O162"/>
  <c r="U162"/>
  <c r="V162"/>
  <c r="AD162"/>
  <c r="R161"/>
  <c r="AB161"/>
  <c r="AC161"/>
  <c r="Z161"/>
  <c r="AA161"/>
  <c r="Y161"/>
  <c r="X161"/>
  <c r="S161"/>
  <c r="M161"/>
  <c r="T161"/>
  <c r="O161"/>
  <c r="U161"/>
  <c r="V161"/>
  <c r="AD161"/>
  <c r="R160"/>
  <c r="AB160"/>
  <c r="AC160"/>
  <c r="Z160"/>
  <c r="AA160"/>
  <c r="Y160"/>
  <c r="X160"/>
  <c r="S160"/>
  <c r="M160"/>
  <c r="T160"/>
  <c r="O160"/>
  <c r="U160"/>
  <c r="V160"/>
  <c r="AD160"/>
  <c r="R159"/>
  <c r="AB159"/>
  <c r="AC159"/>
  <c r="Z159"/>
  <c r="AA159"/>
  <c r="Y159"/>
  <c r="X159"/>
  <c r="S159"/>
  <c r="M159"/>
  <c r="T159"/>
  <c r="O159"/>
  <c r="U159"/>
  <c r="V159"/>
  <c r="AD159"/>
  <c r="R158"/>
  <c r="AB158"/>
  <c r="AC158"/>
  <c r="Z158"/>
  <c r="AA158"/>
  <c r="Y158"/>
  <c r="X158"/>
  <c r="S158"/>
  <c r="M158"/>
  <c r="T158"/>
  <c r="O158"/>
  <c r="U158"/>
  <c r="V158"/>
  <c r="AD158"/>
  <c r="R157"/>
  <c r="AB157"/>
  <c r="AC157"/>
  <c r="Z157"/>
  <c r="AA157"/>
  <c r="Y157"/>
  <c r="X157"/>
  <c r="S157"/>
  <c r="M157"/>
  <c r="T157"/>
  <c r="O157"/>
  <c r="U157"/>
  <c r="V157"/>
  <c r="AD157"/>
  <c r="R156"/>
  <c r="AB156"/>
  <c r="AC156"/>
  <c r="Z156"/>
  <c r="AA156"/>
  <c r="Y156"/>
  <c r="X156"/>
  <c r="S156"/>
  <c r="M156"/>
  <c r="T156"/>
  <c r="O156"/>
  <c r="U156"/>
  <c r="V156"/>
  <c r="AD156"/>
  <c r="R155"/>
  <c r="AB155"/>
  <c r="AC155"/>
  <c r="Z155"/>
  <c r="AA155"/>
  <c r="Y155"/>
  <c r="X155"/>
  <c r="S155"/>
  <c r="M155"/>
  <c r="T155"/>
  <c r="O155"/>
  <c r="U155"/>
  <c r="V155"/>
  <c r="AD155"/>
  <c r="R154"/>
  <c r="AB154"/>
  <c r="AC154"/>
  <c r="Z154"/>
  <c r="AA154"/>
  <c r="Y154"/>
  <c r="X154"/>
  <c r="S154"/>
  <c r="M154"/>
  <c r="T154"/>
  <c r="O154"/>
  <c r="U154"/>
  <c r="V154"/>
  <c r="AD154"/>
  <c r="R153"/>
  <c r="AB153"/>
  <c r="AC153"/>
  <c r="Z153"/>
  <c r="AA153"/>
  <c r="Y153"/>
  <c r="X153"/>
  <c r="S153"/>
  <c r="M153"/>
  <c r="T153"/>
  <c r="O153"/>
  <c r="U153"/>
  <c r="V153"/>
  <c r="AD153"/>
  <c r="R152"/>
  <c r="AB152"/>
  <c r="AC152"/>
  <c r="Z152"/>
  <c r="AA152"/>
  <c r="Y152"/>
  <c r="X152"/>
  <c r="S152"/>
  <c r="M152"/>
  <c r="T152"/>
  <c r="O152"/>
  <c r="U152"/>
  <c r="V152"/>
  <c r="AD152"/>
  <c r="Q150"/>
  <c r="O150"/>
  <c r="AD150"/>
  <c r="M150"/>
  <c r="L150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P55"/>
  <c r="C55"/>
  <c r="R148"/>
  <c r="AB148"/>
  <c r="AC148"/>
  <c r="Z148"/>
  <c r="AA148"/>
  <c r="Y148"/>
  <c r="X148"/>
  <c r="S148"/>
  <c r="M148"/>
  <c r="T148"/>
  <c r="O148"/>
  <c r="U148"/>
  <c r="V148"/>
  <c r="AD148"/>
  <c r="R147"/>
  <c r="AB147"/>
  <c r="AC147"/>
  <c r="Z147"/>
  <c r="AA147"/>
  <c r="Y147"/>
  <c r="X147"/>
  <c r="S147"/>
  <c r="M147"/>
  <c r="T147"/>
  <c r="O147"/>
  <c r="U147"/>
  <c r="V147"/>
  <c r="AD147"/>
  <c r="R146"/>
  <c r="AB146"/>
  <c r="AC146"/>
  <c r="Z146"/>
  <c r="AA146"/>
  <c r="Y146"/>
  <c r="X146"/>
  <c r="S146"/>
  <c r="M146"/>
  <c r="T146"/>
  <c r="O146"/>
  <c r="U146"/>
  <c r="V146"/>
  <c r="AD146"/>
  <c r="R145"/>
  <c r="AB145"/>
  <c r="AC145"/>
  <c r="Z145"/>
  <c r="AA145"/>
  <c r="Y145"/>
  <c r="X145"/>
  <c r="S145"/>
  <c r="M145"/>
  <c r="T145"/>
  <c r="O145"/>
  <c r="U145"/>
  <c r="V145"/>
  <c r="AD145"/>
  <c r="R144"/>
  <c r="AB144"/>
  <c r="AC144"/>
  <c r="Z144"/>
  <c r="AA144"/>
  <c r="Y144"/>
  <c r="X144"/>
  <c r="S144"/>
  <c r="M144"/>
  <c r="T144"/>
  <c r="O144"/>
  <c r="U144"/>
  <c r="V144"/>
  <c r="AD144"/>
  <c r="R143"/>
  <c r="AB143"/>
  <c r="AC143"/>
  <c r="Z143"/>
  <c r="AA143"/>
  <c r="Y143"/>
  <c r="X143"/>
  <c r="S143"/>
  <c r="M143"/>
  <c r="T143"/>
  <c r="O143"/>
  <c r="U143"/>
  <c r="V143"/>
  <c r="AD143"/>
  <c r="R142"/>
  <c r="AB142"/>
  <c r="AC142"/>
  <c r="Z142"/>
  <c r="AA142"/>
  <c r="Y142"/>
  <c r="X142"/>
  <c r="S142"/>
  <c r="M142"/>
  <c r="T142"/>
  <c r="O142"/>
  <c r="U142"/>
  <c r="V142"/>
  <c r="AD142"/>
  <c r="R141"/>
  <c r="AB141"/>
  <c r="AC141"/>
  <c r="Z141"/>
  <c r="AA141"/>
  <c r="Y141"/>
  <c r="X141"/>
  <c r="S141"/>
  <c r="M141"/>
  <c r="T141"/>
  <c r="O141"/>
  <c r="U141"/>
  <c r="V141"/>
  <c r="AD141"/>
  <c r="R140"/>
  <c r="AB140"/>
  <c r="AC140"/>
  <c r="Z140"/>
  <c r="AA140"/>
  <c r="Y140"/>
  <c r="X140"/>
  <c r="S140"/>
  <c r="M140"/>
  <c r="T140"/>
  <c r="O140"/>
  <c r="U140"/>
  <c r="V140"/>
  <c r="AD140"/>
  <c r="R139"/>
  <c r="AB139"/>
  <c r="AC139"/>
  <c r="Z139"/>
  <c r="AA139"/>
  <c r="Y139"/>
  <c r="X139"/>
  <c r="S139"/>
  <c r="M139"/>
  <c r="T139"/>
  <c r="O139"/>
  <c r="U139"/>
  <c r="V139"/>
  <c r="AD139"/>
  <c r="R138"/>
  <c r="AB138"/>
  <c r="AC138"/>
  <c r="Z138"/>
  <c r="AA138"/>
  <c r="Y138"/>
  <c r="X138"/>
  <c r="S138"/>
  <c r="M138"/>
  <c r="T138"/>
  <c r="O138"/>
  <c r="U138"/>
  <c r="V138"/>
  <c r="AD138"/>
  <c r="R137"/>
  <c r="AB137"/>
  <c r="AC137"/>
  <c r="Z137"/>
  <c r="AA137"/>
  <c r="Y137"/>
  <c r="X137"/>
  <c r="S137"/>
  <c r="M137"/>
  <c r="T137"/>
  <c r="O137"/>
  <c r="U137"/>
  <c r="V137"/>
  <c r="AD137"/>
  <c r="R136"/>
  <c r="AB136"/>
  <c r="AC136"/>
  <c r="Z136"/>
  <c r="AA136"/>
  <c r="Y136"/>
  <c r="X136"/>
  <c r="S136"/>
  <c r="M136"/>
  <c r="T136"/>
  <c r="O136"/>
  <c r="U136"/>
  <c r="V136"/>
  <c r="AD136"/>
  <c r="R135"/>
  <c r="AB135"/>
  <c r="AC135"/>
  <c r="Z135"/>
  <c r="AA135"/>
  <c r="Y135"/>
  <c r="X135"/>
  <c r="S135"/>
  <c r="M135"/>
  <c r="T135"/>
  <c r="O135"/>
  <c r="U135"/>
  <c r="V135"/>
  <c r="AD135"/>
  <c r="R134"/>
  <c r="AB134"/>
  <c r="AC134"/>
  <c r="Z134"/>
  <c r="AA134"/>
  <c r="Y134"/>
  <c r="X134"/>
  <c r="S134"/>
  <c r="M134"/>
  <c r="T134"/>
  <c r="O134"/>
  <c r="U134"/>
  <c r="V134"/>
  <c r="AD134"/>
  <c r="R133"/>
  <c r="AB133"/>
  <c r="AC133"/>
  <c r="Z133"/>
  <c r="AA133"/>
  <c r="Y133"/>
  <c r="X133"/>
  <c r="S133"/>
  <c r="M133"/>
  <c r="T133"/>
  <c r="O133"/>
  <c r="U133"/>
  <c r="V133"/>
  <c r="AD133"/>
  <c r="R132"/>
  <c r="AB132"/>
  <c r="AC132"/>
  <c r="Z132"/>
  <c r="AA132"/>
  <c r="Y132"/>
  <c r="X132"/>
  <c r="S132"/>
  <c r="M132"/>
  <c r="T132"/>
  <c r="O132"/>
  <c r="U132"/>
  <c r="V132"/>
  <c r="AD132"/>
  <c r="R131"/>
  <c r="AB131"/>
  <c r="AC131"/>
  <c r="Z131"/>
  <c r="AA131"/>
  <c r="Y131"/>
  <c r="X131"/>
  <c r="S131"/>
  <c r="M131"/>
  <c r="T131"/>
  <c r="O131"/>
  <c r="U131"/>
  <c r="V131"/>
  <c r="AD131"/>
  <c r="R130"/>
  <c r="AB130"/>
  <c r="AC130"/>
  <c r="Z130"/>
  <c r="AA130"/>
  <c r="Y130"/>
  <c r="X130"/>
  <c r="S130"/>
  <c r="M130"/>
  <c r="T130"/>
  <c r="O130"/>
  <c r="U130"/>
  <c r="V130"/>
  <c r="AD130"/>
  <c r="R129"/>
  <c r="AB129"/>
  <c r="AC129"/>
  <c r="Z129"/>
  <c r="AA129"/>
  <c r="Y129"/>
  <c r="X129"/>
  <c r="S129"/>
  <c r="M129"/>
  <c r="T129"/>
  <c r="O129"/>
  <c r="U129"/>
  <c r="V129"/>
  <c r="AD129"/>
  <c r="R128"/>
  <c r="AB128"/>
  <c r="AC128"/>
  <c r="Z128"/>
  <c r="AA128"/>
  <c r="Y128"/>
  <c r="X128"/>
  <c r="S128"/>
  <c r="M128"/>
  <c r="T128"/>
  <c r="O128"/>
  <c r="U128"/>
  <c r="V128"/>
  <c r="AD128"/>
  <c r="R127"/>
  <c r="AB127"/>
  <c r="AC127"/>
  <c r="Z127"/>
  <c r="AA127"/>
  <c r="Y127"/>
  <c r="X127"/>
  <c r="S127"/>
  <c r="M127"/>
  <c r="T127"/>
  <c r="O127"/>
  <c r="U127"/>
  <c r="V127"/>
  <c r="AD127"/>
  <c r="R126"/>
  <c r="AB126"/>
  <c r="AC126"/>
  <c r="Z126"/>
  <c r="AA126"/>
  <c r="Y126"/>
  <c r="X126"/>
  <c r="S126"/>
  <c r="M126"/>
  <c r="T126"/>
  <c r="O126"/>
  <c r="U126"/>
  <c r="V126"/>
  <c r="AD126"/>
  <c r="R125"/>
  <c r="AB125"/>
  <c r="AC125"/>
  <c r="Z125"/>
  <c r="AA125"/>
  <c r="Y125"/>
  <c r="X125"/>
  <c r="S125"/>
  <c r="M125"/>
  <c r="T125"/>
  <c r="O125"/>
  <c r="U125"/>
  <c r="V125"/>
  <c r="AD125"/>
  <c r="R124"/>
  <c r="AB124"/>
  <c r="AC124"/>
  <c r="Z124"/>
  <c r="AA124"/>
  <c r="Y124"/>
  <c r="X124"/>
  <c r="S124"/>
  <c r="M124"/>
  <c r="T124"/>
  <c r="O124"/>
  <c r="U124"/>
  <c r="V124"/>
  <c r="AD124"/>
  <c r="R123"/>
  <c r="AB123"/>
  <c r="AC123"/>
  <c r="Z123"/>
  <c r="AA123"/>
  <c r="Y123"/>
  <c r="X123"/>
  <c r="S123"/>
  <c r="M123"/>
  <c r="T123"/>
  <c r="O123"/>
  <c r="U123"/>
  <c r="V123"/>
  <c r="AD123"/>
  <c r="R122"/>
  <c r="AB122"/>
  <c r="AC122"/>
  <c r="Z122"/>
  <c r="AA122"/>
  <c r="Y122"/>
  <c r="X122"/>
  <c r="S122"/>
  <c r="M122"/>
  <c r="T122"/>
  <c r="O122"/>
  <c r="U122"/>
  <c r="V122"/>
  <c r="AD122"/>
  <c r="R121"/>
  <c r="AB121"/>
  <c r="AC121"/>
  <c r="Z121"/>
  <c r="AA121"/>
  <c r="Y121"/>
  <c r="X121"/>
  <c r="S121"/>
  <c r="M121"/>
  <c r="T121"/>
  <c r="O121"/>
  <c r="U121"/>
  <c r="V121"/>
  <c r="AD121"/>
  <c r="R120"/>
  <c r="AB120"/>
  <c r="AC120"/>
  <c r="Z120"/>
  <c r="AA120"/>
  <c r="Y120"/>
  <c r="X120"/>
  <c r="S120"/>
  <c r="M120"/>
  <c r="T120"/>
  <c r="O120"/>
  <c r="U120"/>
  <c r="V120"/>
  <c r="AD120"/>
  <c r="R119"/>
  <c r="AB119"/>
  <c r="AC119"/>
  <c r="Z119"/>
  <c r="AA119"/>
  <c r="Y119"/>
  <c r="X119"/>
  <c r="S119"/>
  <c r="M119"/>
  <c r="T119"/>
  <c r="O119"/>
  <c r="U119"/>
  <c r="V119"/>
  <c r="AD119"/>
  <c r="R118"/>
  <c r="AB118"/>
  <c r="AC118"/>
  <c r="Z118"/>
  <c r="AA118"/>
  <c r="Y118"/>
  <c r="X118"/>
  <c r="S118"/>
  <c r="M118"/>
  <c r="T118"/>
  <c r="O118"/>
  <c r="U118"/>
  <c r="V118"/>
  <c r="AD118"/>
  <c r="R117"/>
  <c r="AB117"/>
  <c r="AC117"/>
  <c r="Z117"/>
  <c r="AA117"/>
  <c r="Y117"/>
  <c r="X117"/>
  <c r="S117"/>
  <c r="M117"/>
  <c r="T117"/>
  <c r="O117"/>
  <c r="U117"/>
  <c r="V117"/>
  <c r="AD117"/>
  <c r="R116"/>
  <c r="AB116"/>
  <c r="AC116"/>
  <c r="Z116"/>
  <c r="AA116"/>
  <c r="Y116"/>
  <c r="X116"/>
  <c r="S116"/>
  <c r="M116"/>
  <c r="T116"/>
  <c r="O116"/>
  <c r="U116"/>
  <c r="V116"/>
  <c r="AD116"/>
  <c r="R115"/>
  <c r="AB115"/>
  <c r="AC115"/>
  <c r="Z115"/>
  <c r="AA115"/>
  <c r="Y115"/>
  <c r="X115"/>
  <c r="S115"/>
  <c r="M115"/>
  <c r="T115"/>
  <c r="O115"/>
  <c r="U115"/>
  <c r="V115"/>
  <c r="AD115"/>
  <c r="R114"/>
  <c r="AB114"/>
  <c r="AC114"/>
  <c r="Z114"/>
  <c r="AA114"/>
  <c r="Y114"/>
  <c r="X114"/>
  <c r="S114"/>
  <c r="M114"/>
  <c r="T114"/>
  <c r="O114"/>
  <c r="U114"/>
  <c r="V114"/>
  <c r="AD114"/>
  <c r="R113"/>
  <c r="AB113"/>
  <c r="AC113"/>
  <c r="Z113"/>
  <c r="AA113"/>
  <c r="Y113"/>
  <c r="X113"/>
  <c r="S113"/>
  <c r="M113"/>
  <c r="T113"/>
  <c r="O113"/>
  <c r="U113"/>
  <c r="V113"/>
  <c r="AD113"/>
  <c r="R112"/>
  <c r="AB112"/>
  <c r="AC112"/>
  <c r="Z112"/>
  <c r="AA112"/>
  <c r="Y112"/>
  <c r="X112"/>
  <c r="S112"/>
  <c r="M112"/>
  <c r="T112"/>
  <c r="O112"/>
  <c r="U112"/>
  <c r="V112"/>
  <c r="AD112"/>
  <c r="R111"/>
  <c r="AB111"/>
  <c r="AC111"/>
  <c r="Z111"/>
  <c r="AA111"/>
  <c r="Y111"/>
  <c r="X111"/>
  <c r="S111"/>
  <c r="M111"/>
  <c r="T111"/>
  <c r="O111"/>
  <c r="U111"/>
  <c r="V111"/>
  <c r="AD111"/>
  <c r="R110"/>
  <c r="AB110"/>
  <c r="AC110"/>
  <c r="Z110"/>
  <c r="AA110"/>
  <c r="Y110"/>
  <c r="X110"/>
  <c r="S110"/>
  <c r="M110"/>
  <c r="T110"/>
  <c r="O110"/>
  <c r="U110"/>
  <c r="V110"/>
  <c r="AD110"/>
  <c r="R109"/>
  <c r="AB109"/>
  <c r="AC109"/>
  <c r="Z109"/>
  <c r="AA109"/>
  <c r="Y109"/>
  <c r="X109"/>
  <c r="S109"/>
  <c r="M109"/>
  <c r="T109"/>
  <c r="O109"/>
  <c r="U109"/>
  <c r="V109"/>
  <c r="AD109"/>
  <c r="R108"/>
  <c r="AB108"/>
  <c r="AC108"/>
  <c r="Z108"/>
  <c r="AA108"/>
  <c r="Y108"/>
  <c r="X108"/>
  <c r="S108"/>
  <c r="M108"/>
  <c r="T108"/>
  <c r="O108"/>
  <c r="U108"/>
  <c r="V108"/>
  <c r="AD108"/>
  <c r="R107"/>
  <c r="AB107"/>
  <c r="AC107"/>
  <c r="Z107"/>
  <c r="AA107"/>
  <c r="Y107"/>
  <c r="X107"/>
  <c r="S107"/>
  <c r="M107"/>
  <c r="T107"/>
  <c r="O107"/>
  <c r="U107"/>
  <c r="V107"/>
  <c r="AD107"/>
  <c r="R106"/>
  <c r="AB106"/>
  <c r="AC106"/>
  <c r="Z106"/>
  <c r="AA106"/>
  <c r="Y106"/>
  <c r="X106"/>
  <c r="S106"/>
  <c r="M106"/>
  <c r="T106"/>
  <c r="O106"/>
  <c r="U106"/>
  <c r="V106"/>
  <c r="AD106"/>
  <c r="R105"/>
  <c r="AB105"/>
  <c r="AC105"/>
  <c r="Z105"/>
  <c r="AA105"/>
  <c r="Y105"/>
  <c r="X105"/>
  <c r="S105"/>
  <c r="M105"/>
  <c r="T105"/>
  <c r="O105"/>
  <c r="U105"/>
  <c r="V105"/>
  <c r="AD105"/>
  <c r="R104"/>
  <c r="AB104"/>
  <c r="AC104"/>
  <c r="Z104"/>
  <c r="AA104"/>
  <c r="Y104"/>
  <c r="X104"/>
  <c r="S104"/>
  <c r="M104"/>
  <c r="T104"/>
  <c r="O104"/>
  <c r="U104"/>
  <c r="V104"/>
  <c r="AD104"/>
  <c r="R103"/>
  <c r="AB103"/>
  <c r="AC103"/>
  <c r="Z103"/>
  <c r="AA103"/>
  <c r="Y103"/>
  <c r="X103"/>
  <c r="S103"/>
  <c r="M103"/>
  <c r="T103"/>
  <c r="O103"/>
  <c r="U103"/>
  <c r="V103"/>
  <c r="AD103"/>
  <c r="R102"/>
  <c r="AB102"/>
  <c r="AC102"/>
  <c r="Z102"/>
  <c r="AA102"/>
  <c r="Y102"/>
  <c r="X102"/>
  <c r="S102"/>
  <c r="M102"/>
  <c r="T102"/>
  <c r="O102"/>
  <c r="U102"/>
  <c r="V102"/>
  <c r="AD102"/>
  <c r="R101"/>
  <c r="AB101"/>
  <c r="AC101"/>
  <c r="Z101"/>
  <c r="AA101"/>
  <c r="Y101"/>
  <c r="X101"/>
  <c r="S101"/>
  <c r="M101"/>
  <c r="T101"/>
  <c r="O101"/>
  <c r="U101"/>
  <c r="V101"/>
  <c r="AD101"/>
  <c r="R100"/>
  <c r="AB100"/>
  <c r="AC100"/>
  <c r="Z100"/>
  <c r="AA100"/>
  <c r="Y100"/>
  <c r="X100"/>
  <c r="S100"/>
  <c r="M100"/>
  <c r="T100"/>
  <c r="O100"/>
  <c r="U100"/>
  <c r="V100"/>
  <c r="AD100"/>
  <c r="R99"/>
  <c r="AB99"/>
  <c r="AC99"/>
  <c r="Z99"/>
  <c r="AA99"/>
  <c r="Y99"/>
  <c r="X99"/>
  <c r="S99"/>
  <c r="M99"/>
  <c r="T99"/>
  <c r="O99"/>
  <c r="U99"/>
  <c r="V99"/>
  <c r="AD99"/>
  <c r="R98"/>
  <c r="AB98"/>
  <c r="AC98"/>
  <c r="Z98"/>
  <c r="AA98"/>
  <c r="Y98"/>
  <c r="X98"/>
  <c r="S98"/>
  <c r="M98"/>
  <c r="T98"/>
  <c r="O98"/>
  <c r="U98"/>
  <c r="V98"/>
  <c r="AD98"/>
  <c r="R97"/>
  <c r="AB97"/>
  <c r="AC97"/>
  <c r="Z97"/>
  <c r="AA97"/>
  <c r="Y97"/>
  <c r="X97"/>
  <c r="S97"/>
  <c r="M97"/>
  <c r="T97"/>
  <c r="O97"/>
  <c r="U97"/>
  <c r="V97"/>
  <c r="AD97"/>
  <c r="R96"/>
  <c r="AB96"/>
  <c r="AC96"/>
  <c r="Z96"/>
  <c r="AA96"/>
  <c r="Y96"/>
  <c r="X96"/>
  <c r="S96"/>
  <c r="M96"/>
  <c r="T96"/>
  <c r="O96"/>
  <c r="U96"/>
  <c r="V96"/>
  <c r="AD96"/>
  <c r="R95"/>
  <c r="AB95"/>
  <c r="AC95"/>
  <c r="Z95"/>
  <c r="AA95"/>
  <c r="Y95"/>
  <c r="X95"/>
  <c r="S95"/>
  <c r="M95"/>
  <c r="T95"/>
  <c r="O95"/>
  <c r="U95"/>
  <c r="V95"/>
  <c r="AD95"/>
  <c r="R94"/>
  <c r="AB94"/>
  <c r="AC94"/>
  <c r="Z94"/>
  <c r="AA94"/>
  <c r="Y94"/>
  <c r="X94"/>
  <c r="S94"/>
  <c r="M94"/>
  <c r="T94"/>
  <c r="O94"/>
  <c r="U94"/>
  <c r="V94"/>
  <c r="AD94"/>
  <c r="R93"/>
  <c r="AB93"/>
  <c r="AC93"/>
  <c r="Z93"/>
  <c r="AA93"/>
  <c r="Y93"/>
  <c r="X93"/>
  <c r="S93"/>
  <c r="M93"/>
  <c r="T93"/>
  <c r="O93"/>
  <c r="U93"/>
  <c r="V93"/>
  <c r="AD93"/>
  <c r="R92"/>
  <c r="AB92"/>
  <c r="AC92"/>
  <c r="Z92"/>
  <c r="AA92"/>
  <c r="Y92"/>
  <c r="X92"/>
  <c r="S92"/>
  <c r="M92"/>
  <c r="T92"/>
  <c r="O92"/>
  <c r="U92"/>
  <c r="V92"/>
  <c r="AD92"/>
  <c r="R91"/>
  <c r="AB91"/>
  <c r="AC91"/>
  <c r="Z91"/>
  <c r="AA91"/>
  <c r="Y91"/>
  <c r="X91"/>
  <c r="S91"/>
  <c r="M91"/>
  <c r="T91"/>
  <c r="O91"/>
  <c r="U91"/>
  <c r="V91"/>
  <c r="AD91"/>
  <c r="R90"/>
  <c r="AB90"/>
  <c r="AC90"/>
  <c r="Z90"/>
  <c r="AA90"/>
  <c r="Y90"/>
  <c r="X90"/>
  <c r="S90"/>
  <c r="M90"/>
  <c r="T90"/>
  <c r="O90"/>
  <c r="U90"/>
  <c r="V90"/>
  <c r="AD90"/>
  <c r="R89"/>
  <c r="AB89"/>
  <c r="AC89"/>
  <c r="Z89"/>
  <c r="AA89"/>
  <c r="Y89"/>
  <c r="X89"/>
  <c r="S89"/>
  <c r="M89"/>
  <c r="T89"/>
  <c r="O89"/>
  <c r="U89"/>
  <c r="V89"/>
  <c r="AD89"/>
  <c r="R88"/>
  <c r="AB88"/>
  <c r="AC88"/>
  <c r="Z88"/>
  <c r="AA88"/>
  <c r="Y88"/>
  <c r="X88"/>
  <c r="S88"/>
  <c r="M88"/>
  <c r="T88"/>
  <c r="O88"/>
  <c r="U88"/>
  <c r="V88"/>
  <c r="AD88"/>
  <c r="R87"/>
  <c r="AB87"/>
  <c r="AC87"/>
  <c r="Z87"/>
  <c r="AA87"/>
  <c r="Y87"/>
  <c r="X87"/>
  <c r="S87"/>
  <c r="M87"/>
  <c r="T87"/>
  <c r="O87"/>
  <c r="U87"/>
  <c r="V87"/>
  <c r="AD87"/>
  <c r="R86"/>
  <c r="AB86"/>
  <c r="AC86"/>
  <c r="Z86"/>
  <c r="AA86"/>
  <c r="Y86"/>
  <c r="X86"/>
  <c r="S86"/>
  <c r="M86"/>
  <c r="T86"/>
  <c r="O86"/>
  <c r="U86"/>
  <c r="V86"/>
  <c r="AD86"/>
  <c r="R85"/>
  <c r="AB85"/>
  <c r="AC85"/>
  <c r="Z85"/>
  <c r="AA85"/>
  <c r="Y85"/>
  <c r="X85"/>
  <c r="S85"/>
  <c r="M85"/>
  <c r="T85"/>
  <c r="O85"/>
  <c r="U85"/>
  <c r="V85"/>
  <c r="AD85"/>
  <c r="R84"/>
  <c r="AB84"/>
  <c r="AC84"/>
  <c r="Z84"/>
  <c r="AA84"/>
  <c r="Y84"/>
  <c r="X84"/>
  <c r="S84"/>
  <c r="M84"/>
  <c r="T84"/>
  <c r="O84"/>
  <c r="U84"/>
  <c r="V84"/>
  <c r="AD84"/>
  <c r="R83"/>
  <c r="AB83"/>
  <c r="AC83"/>
  <c r="Z83"/>
  <c r="AA83"/>
  <c r="Y83"/>
  <c r="X83"/>
  <c r="S83"/>
  <c r="M83"/>
  <c r="T83"/>
  <c r="O83"/>
  <c r="U83"/>
  <c r="V83"/>
  <c r="AD83"/>
  <c r="R82"/>
  <c r="AB82"/>
  <c r="AC82"/>
  <c r="Z82"/>
  <c r="AA82"/>
  <c r="Y82"/>
  <c r="X82"/>
  <c r="S82"/>
  <c r="M82"/>
  <c r="T82"/>
  <c r="O82"/>
  <c r="U82"/>
  <c r="V82"/>
  <c r="AD82"/>
  <c r="R81"/>
  <c r="AB81"/>
  <c r="AC81"/>
  <c r="Z81"/>
  <c r="AA81"/>
  <c r="Y81"/>
  <c r="X81"/>
  <c r="S81"/>
  <c r="M81"/>
  <c r="T81"/>
  <c r="O81"/>
  <c r="U81"/>
  <c r="V81"/>
  <c r="AD81"/>
  <c r="R80"/>
  <c r="AB80"/>
  <c r="AC80"/>
  <c r="Z80"/>
  <c r="AA80"/>
  <c r="Y80"/>
  <c r="X80"/>
  <c r="S80"/>
  <c r="M80"/>
  <c r="T80"/>
  <c r="O80"/>
  <c r="U80"/>
  <c r="V80"/>
  <c r="AD80"/>
  <c r="R79"/>
  <c r="AB79"/>
  <c r="AC79"/>
  <c r="Z79"/>
  <c r="AA79"/>
  <c r="Y79"/>
  <c r="X79"/>
  <c r="S79"/>
  <c r="M79"/>
  <c r="T79"/>
  <c r="O79"/>
  <c r="U79"/>
  <c r="V79"/>
  <c r="AD79"/>
  <c r="R78"/>
  <c r="AB78"/>
  <c r="AC78"/>
  <c r="Z78"/>
  <c r="AA78"/>
  <c r="Y78"/>
  <c r="X78"/>
  <c r="S78"/>
  <c r="M78"/>
  <c r="T78"/>
  <c r="O78"/>
  <c r="U78"/>
  <c r="V78"/>
  <c r="AD78"/>
  <c r="R77"/>
  <c r="AB77"/>
  <c r="AC77"/>
  <c r="Z77"/>
  <c r="AA77"/>
  <c r="Y77"/>
  <c r="X77"/>
  <c r="S77"/>
  <c r="M77"/>
  <c r="T77"/>
  <c r="O77"/>
  <c r="U77"/>
  <c r="V77"/>
  <c r="AD77"/>
  <c r="R76"/>
  <c r="AB76"/>
  <c r="AC76"/>
  <c r="Z76"/>
  <c r="AA76"/>
  <c r="Y76"/>
  <c r="X76"/>
  <c r="S76"/>
  <c r="M76"/>
  <c r="T76"/>
  <c r="O76"/>
  <c r="U76"/>
  <c r="V76"/>
  <c r="AD76"/>
  <c r="R75"/>
  <c r="AB75"/>
  <c r="AC75"/>
  <c r="Z75"/>
  <c r="AA75"/>
  <c r="Y75"/>
  <c r="X75"/>
  <c r="S75"/>
  <c r="M75"/>
  <c r="T75"/>
  <c r="O75"/>
  <c r="U75"/>
  <c r="V75"/>
  <c r="AD75"/>
  <c r="R74"/>
  <c r="AB74"/>
  <c r="AC74"/>
  <c r="Z74"/>
  <c r="AA74"/>
  <c r="Y74"/>
  <c r="X74"/>
  <c r="S74"/>
  <c r="M74"/>
  <c r="T74"/>
  <c r="O74"/>
  <c r="U74"/>
  <c r="V74"/>
  <c r="AD74"/>
  <c r="R73"/>
  <c r="AB73"/>
  <c r="AC73"/>
  <c r="Z73"/>
  <c r="AA73"/>
  <c r="Y73"/>
  <c r="X73"/>
  <c r="S73"/>
  <c r="M73"/>
  <c r="T73"/>
  <c r="O73"/>
  <c r="U73"/>
  <c r="V73"/>
  <c r="AD73"/>
  <c r="R72"/>
  <c r="AB72"/>
  <c r="AC72"/>
  <c r="Z72"/>
  <c r="AA72"/>
  <c r="Y72"/>
  <c r="X72"/>
  <c r="S72"/>
  <c r="M72"/>
  <c r="T72"/>
  <c r="O72"/>
  <c r="U72"/>
  <c r="V72"/>
  <c r="AD72"/>
  <c r="R71"/>
  <c r="AB71"/>
  <c r="AC71"/>
  <c r="Z71"/>
  <c r="AA71"/>
  <c r="Y71"/>
  <c r="X71"/>
  <c r="S71"/>
  <c r="M71"/>
  <c r="T71"/>
  <c r="O71"/>
  <c r="U71"/>
  <c r="V71"/>
  <c r="AD71"/>
  <c r="R70"/>
  <c r="AB70"/>
  <c r="AC70"/>
  <c r="Z70"/>
  <c r="AA70"/>
  <c r="Y70"/>
  <c r="X70"/>
  <c r="S70"/>
  <c r="M70"/>
  <c r="T70"/>
  <c r="O70"/>
  <c r="U70"/>
  <c r="V70"/>
  <c r="AD70"/>
  <c r="R69"/>
  <c r="AB69"/>
  <c r="AC69"/>
  <c r="Z69"/>
  <c r="AA69"/>
  <c r="Y69"/>
  <c r="X69"/>
  <c r="S69"/>
  <c r="M69"/>
  <c r="T69"/>
  <c r="O69"/>
  <c r="U69"/>
  <c r="V69"/>
  <c r="AD69"/>
  <c r="R68"/>
  <c r="AB68"/>
  <c r="AC68"/>
  <c r="Z68"/>
  <c r="AA68"/>
  <c r="Y68"/>
  <c r="X68"/>
  <c r="S68"/>
  <c r="M68"/>
  <c r="T68"/>
  <c r="O68"/>
  <c r="U68"/>
  <c r="V68"/>
  <c r="AD68"/>
  <c r="R67"/>
  <c r="AB67"/>
  <c r="AC67"/>
  <c r="Z67"/>
  <c r="AA67"/>
  <c r="Y67"/>
  <c r="X67"/>
  <c r="S67"/>
  <c r="M67"/>
  <c r="T67"/>
  <c r="O67"/>
  <c r="U67"/>
  <c r="V67"/>
  <c r="AD67"/>
  <c r="R66"/>
  <c r="AB66"/>
  <c r="AC66"/>
  <c r="Z66"/>
  <c r="AA66"/>
  <c r="Y66"/>
  <c r="X66"/>
  <c r="S66"/>
  <c r="M66"/>
  <c r="T66"/>
  <c r="O66"/>
  <c r="U66"/>
  <c r="V66"/>
  <c r="AD66"/>
  <c r="R65"/>
  <c r="AB65"/>
  <c r="AC65"/>
  <c r="Z65"/>
  <c r="AA65"/>
  <c r="Y65"/>
  <c r="X65"/>
  <c r="S65"/>
  <c r="M65"/>
  <c r="T65"/>
  <c r="O65"/>
  <c r="U65"/>
  <c r="V65"/>
  <c r="AD65"/>
  <c r="R64"/>
  <c r="AB64"/>
  <c r="AC64"/>
  <c r="Z64"/>
  <c r="AA64"/>
  <c r="Y64"/>
  <c r="X64"/>
  <c r="S64"/>
  <c r="M64"/>
  <c r="T64"/>
  <c r="O64"/>
  <c r="U64"/>
  <c r="V64"/>
  <c r="AD64"/>
  <c r="R63"/>
  <c r="AB63"/>
  <c r="AC63"/>
  <c r="Z63"/>
  <c r="AA63"/>
  <c r="Y63"/>
  <c r="X63"/>
  <c r="S63"/>
  <c r="M63"/>
  <c r="T63"/>
  <c r="O63"/>
  <c r="U63"/>
  <c r="V63"/>
  <c r="AD63"/>
  <c r="R62"/>
  <c r="AB62"/>
  <c r="AC62"/>
  <c r="Z62"/>
  <c r="AA62"/>
  <c r="Y62"/>
  <c r="X62"/>
  <c r="S62"/>
  <c r="M62"/>
  <c r="T62"/>
  <c r="O62"/>
  <c r="U62"/>
  <c r="V62"/>
  <c r="AD62"/>
  <c r="R61"/>
  <c r="AB61"/>
  <c r="AC61"/>
  <c r="Z61"/>
  <c r="AA61"/>
  <c r="Y61"/>
  <c r="X61"/>
  <c r="S61"/>
  <c r="M61"/>
  <c r="T61"/>
  <c r="O61"/>
  <c r="U61"/>
  <c r="V61"/>
  <c r="AD61"/>
  <c r="R60"/>
  <c r="AB60"/>
  <c r="AC60"/>
  <c r="Z60"/>
  <c r="AA60"/>
  <c r="Y60"/>
  <c r="X60"/>
  <c r="S60"/>
  <c r="M60"/>
  <c r="T60"/>
  <c r="O60"/>
  <c r="U60"/>
  <c r="V60"/>
  <c r="AD60"/>
  <c r="R59"/>
  <c r="AB59"/>
  <c r="AC59"/>
  <c r="Z59"/>
  <c r="AA59"/>
  <c r="Y59"/>
  <c r="X59"/>
  <c r="S59"/>
  <c r="M59"/>
  <c r="T59"/>
  <c r="O59"/>
  <c r="U59"/>
  <c r="V59"/>
  <c r="AD59"/>
  <c r="R58"/>
  <c r="AB58"/>
  <c r="AC58"/>
  <c r="Z58"/>
  <c r="AA58"/>
  <c r="Y58"/>
  <c r="X58"/>
  <c r="S58"/>
  <c r="M58"/>
  <c r="T58"/>
  <c r="O58"/>
  <c r="U58"/>
  <c r="V58"/>
  <c r="AD58"/>
  <c r="R57"/>
  <c r="AB57"/>
  <c r="AC57"/>
  <c r="Z57"/>
  <c r="AA57"/>
  <c r="Y57"/>
  <c r="X57"/>
  <c r="S57"/>
  <c r="M57"/>
  <c r="T57"/>
  <c r="O57"/>
  <c r="U57"/>
  <c r="V57"/>
  <c r="AD57"/>
  <c r="Q55"/>
  <c r="K55"/>
  <c r="O55"/>
  <c r="AD55"/>
  <c r="M55"/>
  <c r="L55"/>
  <c r="P52"/>
  <c r="C52"/>
  <c r="Q52"/>
  <c r="K52"/>
  <c r="O52"/>
  <c r="AD52"/>
  <c r="M52"/>
  <c r="L52"/>
  <c r="P49"/>
  <c r="C49"/>
  <c r="Q49"/>
  <c r="K49"/>
  <c r="O49"/>
  <c r="AD49"/>
  <c r="L49"/>
  <c r="M49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P22"/>
  <c r="C22"/>
  <c r="R47"/>
  <c r="AB47"/>
  <c r="AC47"/>
  <c r="Z47"/>
  <c r="AA47"/>
  <c r="Y47"/>
  <c r="X47"/>
  <c r="S47"/>
  <c r="M47"/>
  <c r="T47"/>
  <c r="O47"/>
  <c r="U47"/>
  <c r="V47"/>
  <c r="AD47"/>
  <c r="R46"/>
  <c r="AB46"/>
  <c r="AC46"/>
  <c r="Z46"/>
  <c r="AA46"/>
  <c r="Y46"/>
  <c r="X46"/>
  <c r="S46"/>
  <c r="M46"/>
  <c r="T46"/>
  <c r="O46"/>
  <c r="U46"/>
  <c r="V46"/>
  <c r="AD46"/>
  <c r="R45"/>
  <c r="AB45"/>
  <c r="AC45"/>
  <c r="Z45"/>
  <c r="AA45"/>
  <c r="Y45"/>
  <c r="X45"/>
  <c r="S45"/>
  <c r="M45"/>
  <c r="T45"/>
  <c r="O45"/>
  <c r="U45"/>
  <c r="V45"/>
  <c r="AD45"/>
  <c r="R44"/>
  <c r="AB44"/>
  <c r="AC44"/>
  <c r="Z44"/>
  <c r="AA44"/>
  <c r="Y44"/>
  <c r="X44"/>
  <c r="S44"/>
  <c r="M44"/>
  <c r="T44"/>
  <c r="O44"/>
  <c r="U44"/>
  <c r="V44"/>
  <c r="AD44"/>
  <c r="R43"/>
  <c r="AB43"/>
  <c r="AC43"/>
  <c r="Z43"/>
  <c r="AA43"/>
  <c r="Y43"/>
  <c r="X43"/>
  <c r="S43"/>
  <c r="M43"/>
  <c r="T43"/>
  <c r="O43"/>
  <c r="U43"/>
  <c r="V43"/>
  <c r="AD43"/>
  <c r="R42"/>
  <c r="AB42"/>
  <c r="AC42"/>
  <c r="Z42"/>
  <c r="AA42"/>
  <c r="Y42"/>
  <c r="X42"/>
  <c r="S42"/>
  <c r="M42"/>
  <c r="T42"/>
  <c r="O42"/>
  <c r="U42"/>
  <c r="V42"/>
  <c r="AD42"/>
  <c r="R41"/>
  <c r="AB41"/>
  <c r="AC41"/>
  <c r="Z41"/>
  <c r="AA41"/>
  <c r="Y41"/>
  <c r="X41"/>
  <c r="S41"/>
  <c r="M41"/>
  <c r="T41"/>
  <c r="O41"/>
  <c r="U41"/>
  <c r="V41"/>
  <c r="AD41"/>
  <c r="R40"/>
  <c r="AB40"/>
  <c r="AC40"/>
  <c r="Z40"/>
  <c r="AA40"/>
  <c r="Y40"/>
  <c r="X40"/>
  <c r="S40"/>
  <c r="M40"/>
  <c r="T40"/>
  <c r="O40"/>
  <c r="U40"/>
  <c r="V40"/>
  <c r="AD40"/>
  <c r="R39"/>
  <c r="AB39"/>
  <c r="AC39"/>
  <c r="Z39"/>
  <c r="AA39"/>
  <c r="Y39"/>
  <c r="X39"/>
  <c r="S39"/>
  <c r="M39"/>
  <c r="T39"/>
  <c r="O39"/>
  <c r="U39"/>
  <c r="V39"/>
  <c r="AD39"/>
  <c r="R38"/>
  <c r="AB38"/>
  <c r="AC38"/>
  <c r="Z38"/>
  <c r="AA38"/>
  <c r="Y38"/>
  <c r="X38"/>
  <c r="S38"/>
  <c r="M38"/>
  <c r="T38"/>
  <c r="O38"/>
  <c r="U38"/>
  <c r="V38"/>
  <c r="AD38"/>
  <c r="R37"/>
  <c r="AB37"/>
  <c r="AC37"/>
  <c r="Z37"/>
  <c r="AA37"/>
  <c r="Y37"/>
  <c r="X37"/>
  <c r="S37"/>
  <c r="M37"/>
  <c r="T37"/>
  <c r="O37"/>
  <c r="U37"/>
  <c r="V37"/>
  <c r="AD37"/>
  <c r="R36"/>
  <c r="AB36"/>
  <c r="AC36"/>
  <c r="Z36"/>
  <c r="AA36"/>
  <c r="Y36"/>
  <c r="X36"/>
  <c r="S36"/>
  <c r="M36"/>
  <c r="T36"/>
  <c r="O36"/>
  <c r="U36"/>
  <c r="V36"/>
  <c r="AD36"/>
  <c r="R35"/>
  <c r="AB35"/>
  <c r="AC35"/>
  <c r="Z35"/>
  <c r="AA35"/>
  <c r="Y35"/>
  <c r="X35"/>
  <c r="S35"/>
  <c r="M35"/>
  <c r="T35"/>
  <c r="O35"/>
  <c r="U35"/>
  <c r="V35"/>
  <c r="AD35"/>
  <c r="R34"/>
  <c r="AB34"/>
  <c r="AC34"/>
  <c r="Z34"/>
  <c r="AA34"/>
  <c r="Y34"/>
  <c r="X34"/>
  <c r="S34"/>
  <c r="M34"/>
  <c r="T34"/>
  <c r="O34"/>
  <c r="U34"/>
  <c r="V34"/>
  <c r="AD34"/>
  <c r="R33"/>
  <c r="AB33"/>
  <c r="AC33"/>
  <c r="Z33"/>
  <c r="AA33"/>
  <c r="Y33"/>
  <c r="X33"/>
  <c r="S33"/>
  <c r="M33"/>
  <c r="T33"/>
  <c r="O33"/>
  <c r="U33"/>
  <c r="V33"/>
  <c r="AD33"/>
  <c r="R32"/>
  <c r="AB32"/>
  <c r="AC32"/>
  <c r="Z32"/>
  <c r="AA32"/>
  <c r="Y32"/>
  <c r="X32"/>
  <c r="S32"/>
  <c r="M32"/>
  <c r="T32"/>
  <c r="O32"/>
  <c r="U32"/>
  <c r="V32"/>
  <c r="AD32"/>
  <c r="R31"/>
  <c r="AB31"/>
  <c r="AC31"/>
  <c r="Z31"/>
  <c r="AA31"/>
  <c r="Y31"/>
  <c r="X31"/>
  <c r="S31"/>
  <c r="M31"/>
  <c r="T31"/>
  <c r="O31"/>
  <c r="U31"/>
  <c r="V31"/>
  <c r="AD31"/>
  <c r="R30"/>
  <c r="AB30"/>
  <c r="AC30"/>
  <c r="Z30"/>
  <c r="AA30"/>
  <c r="Y30"/>
  <c r="X30"/>
  <c r="S30"/>
  <c r="M30"/>
  <c r="T30"/>
  <c r="O30"/>
  <c r="U30"/>
  <c r="V30"/>
  <c r="AD30"/>
  <c r="R29"/>
  <c r="AB29"/>
  <c r="AC29"/>
  <c r="Z29"/>
  <c r="AA29"/>
  <c r="Y29"/>
  <c r="X29"/>
  <c r="S29"/>
  <c r="M29"/>
  <c r="T29"/>
  <c r="O29"/>
  <c r="U29"/>
  <c r="V29"/>
  <c r="AD29"/>
  <c r="R28"/>
  <c r="AB28"/>
  <c r="AC28"/>
  <c r="Z28"/>
  <c r="AA28"/>
  <c r="Y28"/>
  <c r="X28"/>
  <c r="S28"/>
  <c r="M28"/>
  <c r="T28"/>
  <c r="O28"/>
  <c r="U28"/>
  <c r="V28"/>
  <c r="AD28"/>
  <c r="R27"/>
  <c r="AB27"/>
  <c r="AC27"/>
  <c r="Z27"/>
  <c r="AA27"/>
  <c r="Y27"/>
  <c r="X27"/>
  <c r="S27"/>
  <c r="M27"/>
  <c r="T27"/>
  <c r="O27"/>
  <c r="U27"/>
  <c r="V27"/>
  <c r="AD27"/>
  <c r="R26"/>
  <c r="AB26"/>
  <c r="AC26"/>
  <c r="Z26"/>
  <c r="AA26"/>
  <c r="Y26"/>
  <c r="X26"/>
  <c r="S26"/>
  <c r="M26"/>
  <c r="T26"/>
  <c r="O26"/>
  <c r="U26"/>
  <c r="V26"/>
  <c r="AD26"/>
  <c r="R25"/>
  <c r="AB25"/>
  <c r="AC25"/>
  <c r="Z25"/>
  <c r="AA25"/>
  <c r="Y25"/>
  <c r="X25"/>
  <c r="S25"/>
  <c r="M25"/>
  <c r="T25"/>
  <c r="O25"/>
  <c r="U25"/>
  <c r="V25"/>
  <c r="AD25"/>
  <c r="R24"/>
  <c r="AB24"/>
  <c r="AC24"/>
  <c r="Z24"/>
  <c r="AA24"/>
  <c r="Y24"/>
  <c r="X24"/>
  <c r="S24"/>
  <c r="M24"/>
  <c r="T24"/>
  <c r="O24"/>
  <c r="U24"/>
  <c r="V24"/>
  <c r="AD24"/>
  <c r="Q22"/>
  <c r="K22"/>
  <c r="O22"/>
  <c r="AD22"/>
  <c r="L22"/>
  <c r="M22"/>
  <c r="P19"/>
  <c r="C19"/>
  <c r="Q19"/>
  <c r="K19"/>
  <c r="O19"/>
  <c r="AD19"/>
  <c r="L19"/>
  <c r="M19"/>
  <c r="W17"/>
  <c r="W16"/>
  <c r="W15"/>
  <c r="W14"/>
  <c r="W13"/>
  <c r="W12"/>
  <c r="W11"/>
  <c r="W10"/>
  <c r="W9"/>
  <c r="W8"/>
  <c r="P6"/>
  <c r="C6"/>
  <c r="R17"/>
  <c r="AB17"/>
  <c r="AC17"/>
  <c r="Z17"/>
  <c r="AA17"/>
  <c r="Y17"/>
  <c r="X17"/>
  <c r="S17"/>
  <c r="M17"/>
  <c r="T17"/>
  <c r="O17"/>
  <c r="U17"/>
  <c r="V17"/>
  <c r="AD17"/>
  <c r="R16"/>
  <c r="AB16"/>
  <c r="AC16"/>
  <c r="Z16"/>
  <c r="AA16"/>
  <c r="Y16"/>
  <c r="X16"/>
  <c r="S16"/>
  <c r="M16"/>
  <c r="T16"/>
  <c r="O16"/>
  <c r="U16"/>
  <c r="V16"/>
  <c r="AD16"/>
  <c r="R15"/>
  <c r="AB15"/>
  <c r="AC15"/>
  <c r="Z15"/>
  <c r="AA15"/>
  <c r="Y15"/>
  <c r="X15"/>
  <c r="S15"/>
  <c r="M15"/>
  <c r="T15"/>
  <c r="O15"/>
  <c r="U15"/>
  <c r="V15"/>
  <c r="AD15"/>
  <c r="R14"/>
  <c r="AB14"/>
  <c r="AC14"/>
  <c r="Z14"/>
  <c r="AA14"/>
  <c r="Y14"/>
  <c r="X14"/>
  <c r="S14"/>
  <c r="M14"/>
  <c r="T14"/>
  <c r="O14"/>
  <c r="U14"/>
  <c r="V14"/>
  <c r="AD14"/>
  <c r="R13"/>
  <c r="AB13"/>
  <c r="AC13"/>
  <c r="Z13"/>
  <c r="AA13"/>
  <c r="Y13"/>
  <c r="X13"/>
  <c r="S13"/>
  <c r="M13"/>
  <c r="T13"/>
  <c r="O13"/>
  <c r="U13"/>
  <c r="V13"/>
  <c r="AD13"/>
  <c r="R12"/>
  <c r="AB12"/>
  <c r="AC12"/>
  <c r="Z12"/>
  <c r="AA12"/>
  <c r="Y12"/>
  <c r="X12"/>
  <c r="S12"/>
  <c r="M12"/>
  <c r="T12"/>
  <c r="O12"/>
  <c r="U12"/>
  <c r="V12"/>
  <c r="AD12"/>
  <c r="R11"/>
  <c r="AB11"/>
  <c r="AC11"/>
  <c r="Z11"/>
  <c r="AA11"/>
  <c r="Y11"/>
  <c r="X11"/>
  <c r="S11"/>
  <c r="M11"/>
  <c r="T11"/>
  <c r="O11"/>
  <c r="U11"/>
  <c r="V11"/>
  <c r="AD11"/>
  <c r="R10"/>
  <c r="AB10"/>
  <c r="AC10"/>
  <c r="Z10"/>
  <c r="AA10"/>
  <c r="Y10"/>
  <c r="X10"/>
  <c r="S10"/>
  <c r="M10"/>
  <c r="T10"/>
  <c r="O10"/>
  <c r="U10"/>
  <c r="V10"/>
  <c r="AD10"/>
  <c r="R9"/>
  <c r="AB9"/>
  <c r="AC9"/>
  <c r="Z9"/>
  <c r="AA9"/>
  <c r="Y9"/>
  <c r="X9"/>
  <c r="S9"/>
  <c r="M9"/>
  <c r="T9"/>
  <c r="O9"/>
  <c r="U9"/>
  <c r="V9"/>
  <c r="AD9"/>
  <c r="R8"/>
  <c r="AB8"/>
  <c r="AC8"/>
  <c r="Z8"/>
  <c r="AA8"/>
  <c r="Y8"/>
  <c r="X8"/>
  <c r="S8"/>
  <c r="M8"/>
  <c r="T8"/>
  <c r="O8"/>
  <c r="U8"/>
  <c r="V8"/>
  <c r="AD8"/>
  <c r="Q6"/>
  <c r="K6"/>
  <c r="O6"/>
  <c r="AD6"/>
  <c r="L6"/>
  <c r="M6"/>
  <c r="J4"/>
</calcChain>
</file>

<file path=xl/sharedStrings.xml><?xml version="1.0" encoding="utf-8"?>
<sst xmlns="http://schemas.openxmlformats.org/spreadsheetml/2006/main">
  <si>
    <t>KERRY EXPRESS VN</t>
  </si>
  <si>
    <t>INCENTIVE REPORT</t>
  </si>
  <si>
    <t>MONTH</t>
  </si>
  <si>
    <t>2018-07</t>
  </si>
  <si>
    <t>TOTAL INCENTIVE</t>
  </si>
  <si>
    <t>SALE</t>
  </si>
  <si>
    <t>FULL NAME</t>
  </si>
  <si>
    <t>POS</t>
  </si>
  <si>
    <t>ZONE</t>
  </si>
  <si>
    <t>PIC</t>
  </si>
  <si>
    <t>ROLE</t>
  </si>
  <si>
    <t>RATE</t>
  </si>
  <si>
    <t>TARGET</t>
  </si>
  <si>
    <t>AR</t>
  </si>
  <si>
    <t>KPI</t>
  </si>
  <si>
    <t>INC TOTALS</t>
  </si>
  <si>
    <t>POSTION ID</t>
  </si>
  <si>
    <t>P.KPI</t>
  </si>
  <si>
    <t>NEW QUATER AR</t>
  </si>
  <si>
    <t>ALL CHILD AR</t>
  </si>
  <si>
    <t>INCENTIVE CACULATION</t>
  </si>
  <si>
    <t>52501</t>
  </si>
  <si>
    <t>RM</t>
  </si>
  <si>
    <t>South</t>
  </si>
  <si>
    <t/>
  </si>
  <si>
    <t>RM - South</t>
  </si>
  <si>
    <t>Before 2019</t>
  </si>
  <si>
    <t>Normal Rate</t>
  </si>
  <si>
    <t>Special Race</t>
  </si>
  <si>
    <t>Internal Service</t>
  </si>
  <si>
    <t>FTL Service</t>
  </si>
  <si>
    <t>Code</t>
  </si>
  <si>
    <t>Name</t>
  </si>
  <si>
    <t>Join</t>
  </si>
  <si>
    <t>Sec M.</t>
  </si>
  <si>
    <t>Invoice Date</t>
  </si>
  <si>
    <t>Payment Date</t>
  </si>
  <si>
    <t>Total Rev</t>
  </si>
  <si>
    <t>Discount</t>
  </si>
  <si>
    <t>Commission</t>
  </si>
  <si>
    <t>After Discount</t>
  </si>
  <si>
    <t>Public Rate</t>
  </si>
  <si>
    <t>Disc Rate</t>
  </si>
  <si>
    <t>Ar First 3 Month</t>
  </si>
  <si>
    <t>Ar After 3 Month</t>
  </si>
  <si>
    <t>&lt;Jul-18</t>
  </si>
  <si>
    <t>Rate</t>
  </si>
  <si>
    <t>Inc Amount</t>
  </si>
  <si>
    <t>Calculation Amount</t>
  </si>
  <si>
    <t>Bonus Amount</t>
  </si>
  <si>
    <t>Fisrt 3M Inc Amount</t>
  </si>
  <si>
    <t>After 3M Amount</t>
  </si>
  <si>
    <t>Totals</t>
  </si>
  <si>
    <t>5005128</t>
  </si>
  <si>
    <t>CÔNG TY TNHH DỊCH VỤ DU LỊCH PHI ĐẠT</t>
  </si>
  <si>
    <t>5005130</t>
  </si>
  <si>
    <t>CÔNG TY CỔ PHẦN ĐẠI ĐỒNG TiẾN</t>
  </si>
  <si>
    <t>5006117</t>
  </si>
  <si>
    <t>CÔNG TY CỔ PHẦN ĐiỆN TỬ ĐiỆN LẠNH BÌNH MINH</t>
  </si>
  <si>
    <t>5007001</t>
  </si>
  <si>
    <t>CÔNG TY TNHH DAIWA PLASTICS (VN)</t>
  </si>
  <si>
    <t>5007125</t>
  </si>
  <si>
    <t>CÔNG TY TNHH VÒNG XANH</t>
  </si>
  <si>
    <t>5011090</t>
  </si>
  <si>
    <t>CÔNG TY TNHH THƯƠNG MẠI DỊCH VỤ LÝ CHÂU</t>
  </si>
  <si>
    <t>5015314</t>
  </si>
  <si>
    <t xml:space="preserve">CTY TNHH MTV ĐỐI TÁC NHÃN HIỆU </t>
  </si>
  <si>
    <t>5015449</t>
  </si>
  <si>
    <t>CÔNG TY TNHH QUÀ TẶNG THỊNH PHÁT</t>
  </si>
  <si>
    <t>5019101</t>
  </si>
  <si>
    <t xml:space="preserve">CTY TNHH KI-MÔ-NÔ E NHẬT </t>
  </si>
  <si>
    <t>6119541</t>
  </si>
  <si>
    <t>CÔNG TY CỔ PHẦN BÓNG ĐÈN ĐiỆN QUANG</t>
  </si>
  <si>
    <t>43286</t>
  </si>
  <si>
    <t>SM</t>
  </si>
  <si>
    <t>DAD</t>
  </si>
  <si>
    <t>SM - DAD</t>
  </si>
  <si>
    <t>53295</t>
  </si>
  <si>
    <t>SM - HCM</t>
  </si>
  <si>
    <t>2902497</t>
  </si>
  <si>
    <t>CÔNG TY TNHH PHONG NAM-SINHIROSE</t>
  </si>
  <si>
    <t>2903235</t>
  </si>
  <si>
    <t>Công ty TNHH Ba Ngôi Sao</t>
  </si>
  <si>
    <t>2903506</t>
  </si>
  <si>
    <t>CTCP Thương Mại &amp; Đầu Tư XD Bắc Thăng Long</t>
  </si>
  <si>
    <t>2903632</t>
  </si>
  <si>
    <t>CT TNHH Hệ Thống Công Nghiệp LS-VINA</t>
  </si>
  <si>
    <t>2903635</t>
  </si>
  <si>
    <t>CTCP Sinh Hóa Minh Đức</t>
  </si>
  <si>
    <t>2903672</t>
  </si>
  <si>
    <t>Công ty TNHH Thương Mại và Xây Dựng Phương Linh</t>
  </si>
  <si>
    <t>2904531</t>
  </si>
  <si>
    <t>CN Công ty TNHH MTV ĐT&amp;PT Nông Nghiệp Hà Nội-XN Bắc Hà</t>
  </si>
  <si>
    <t>2904671</t>
  </si>
  <si>
    <t>Công ty TNHH Công Nghệ và Thương Mại ICD Việt Nam</t>
  </si>
  <si>
    <t>2904710</t>
  </si>
  <si>
    <t>Công ty cổ phàn chế tạo máy MNK</t>
  </si>
  <si>
    <t>2904711</t>
  </si>
  <si>
    <t>Công ty Cổ Phần Công Nghệ Sao Đông Dương</t>
  </si>
  <si>
    <t>2904805</t>
  </si>
  <si>
    <t>CÔNG TY TNHH CÔNG NGHIỆP TRÍ CƯỜNG</t>
  </si>
  <si>
    <t>2904824</t>
  </si>
  <si>
    <t>CÔNG TY CỔ PHẦN CÔNG NGHỆ VIỄN THÔNG THỦ ĐÔ</t>
  </si>
  <si>
    <t>2904907</t>
  </si>
  <si>
    <t>CÔNG TY CỔ PHẦN ĐẦU TƯ VÀ THƯƠNG MẠI THẾ NAM</t>
  </si>
  <si>
    <t>2904950</t>
  </si>
  <si>
    <t>CÔNG TY CỔ PHẦN DƯỢC PHẨM ASEAN</t>
  </si>
  <si>
    <t>2904952</t>
  </si>
  <si>
    <t>CÔNG TY TNHH Y TẾ HỒNG NGỌC</t>
  </si>
  <si>
    <t>2904960</t>
  </si>
  <si>
    <t>CÔNG TY CỔ PHẦN THIẾT BỊ GIA DỤNG CHÂU ÂU</t>
  </si>
  <si>
    <t>2904968</t>
  </si>
  <si>
    <t>PROGRAM FOR APPROPRIATE TECHNOLOGY IN HEALTH(PATH-US)</t>
  </si>
  <si>
    <t>2905007</t>
  </si>
  <si>
    <t>CÔNG TY TNHH KỸ THUẬT ĐIỆN VÀ CƠ KHÍ ĐẠI THÀNH</t>
  </si>
  <si>
    <t>2905026</t>
  </si>
  <si>
    <t>CÔNG TY CỔ PHẦN THƯƠNG MẠI VÀ ĐẦU TƯ TRE VIỆT</t>
  </si>
  <si>
    <t>2905043</t>
  </si>
  <si>
    <t>CÔNG TY CỔ PHẦN 3S VIỆT NAM</t>
  </si>
  <si>
    <t>2905246</t>
  </si>
  <si>
    <t>CÔNG TY CỔ PHẦN YOUBAY</t>
  </si>
  <si>
    <t>2905252</t>
  </si>
  <si>
    <t>CÔNG TY CỔ PHẦN INOUE(VIỆT NAM)</t>
  </si>
  <si>
    <t>2905473</t>
  </si>
  <si>
    <t>CÔNG TY TNHH THƯƠNG MẠI XUẤT NHẬP KHẨU LASER TOP</t>
  </si>
  <si>
    <t>8800026</t>
  </si>
  <si>
    <t>CN CÔNG TY CP THƯƠNG MẠI VÀ DỊCH VỤ NGỌC HÀ TẠI VĨNH PHÚC</t>
  </si>
  <si>
    <t>53397</t>
  </si>
  <si>
    <t>SE</t>
  </si>
  <si>
    <t>43260</t>
  </si>
  <si>
    <t>ASM</t>
  </si>
  <si>
    <t>T1-DAD</t>
  </si>
  <si>
    <t>ASM DAD.T1</t>
  </si>
  <si>
    <t>51957</t>
  </si>
  <si>
    <t>T1-HCM</t>
  </si>
  <si>
    <t>ASM HCM.T1</t>
  </si>
  <si>
    <t>2901759</t>
  </si>
  <si>
    <t>CN Công ty TNHH Kết nối toàn cầu</t>
  </si>
  <si>
    <t>5001321</t>
  </si>
  <si>
    <t xml:space="preserve">CÔNG TY CP CONTAINER PHÍA NAM </t>
  </si>
  <si>
    <t>5001456</t>
  </si>
  <si>
    <t>Công Ty TNHH TM THỦY KHÍ ĐIỆN R.T</t>
  </si>
  <si>
    <t>5001521</t>
  </si>
  <si>
    <t xml:space="preserve">Công Ty TNHH SX TM DV Natural  Rendez-Vous</t>
  </si>
  <si>
    <t>5001616</t>
  </si>
  <si>
    <t>CTY TNHH (GLOBAL LINK) KẾT NỐI TOÀN CẦU</t>
  </si>
  <si>
    <t>5001700</t>
  </si>
  <si>
    <t>CTY TNHH DƯỢC PHẨM AN</t>
  </si>
  <si>
    <t>5001796</t>
  </si>
  <si>
    <t>CÔNG TY TNHH GiẢI PHÁP SATO ViỆT NAM</t>
  </si>
  <si>
    <t>5001817</t>
  </si>
  <si>
    <t>CHI NHÁNH CÔNG TY TNHH DU LỊCH VÀ THƯƠNG MẠI HOÀNG TRÀ</t>
  </si>
  <si>
    <t>5001884</t>
  </si>
  <si>
    <t>CÔNG TY TNHH THƯƠNG MẠI DỊCH VỤ XUẤT KHẨU MIHOUSE</t>
  </si>
  <si>
    <t>5002085</t>
  </si>
  <si>
    <t>Công Ty TNHH Thiết Bị Và Hóa Chất Hợp Tiến</t>
  </si>
  <si>
    <t>5002086</t>
  </si>
  <si>
    <t>Công Ty TNHH Thương Mại Dịch Vụ Quốc Tế VAVI</t>
  </si>
  <si>
    <t>5002087</t>
  </si>
  <si>
    <t xml:space="preserve">Công Ty TNHH BUREAU VERITAS CONSUMER PRODUCTS SERVICES VIET </t>
  </si>
  <si>
    <t>5002089</t>
  </si>
  <si>
    <t>Công Ty TNHH Ô TÔ Chính Hiệp</t>
  </si>
  <si>
    <t>5002090</t>
  </si>
  <si>
    <t>Công Ty Cổ Phần Cơ Khí Cao Su BRC</t>
  </si>
  <si>
    <t>5002093</t>
  </si>
  <si>
    <t>CÔNG TY TNHH DCORP TOÀN CẦU</t>
  </si>
  <si>
    <t>5002094</t>
  </si>
  <si>
    <t>CÔNG TY TNHH THƯƠNG MẠI VÀ GIAO NHẬN ĐiỂM VÀNG</t>
  </si>
  <si>
    <t>5002107</t>
  </si>
  <si>
    <t>CÔNG TY TNHH LIÊN KẾT THÁI BÌNH</t>
  </si>
  <si>
    <t>5002108</t>
  </si>
  <si>
    <t>CÔNG TY TNHH TAISHO ViỆT NAM</t>
  </si>
  <si>
    <t>5002109</t>
  </si>
  <si>
    <t>CÔNG TY TNHH THƯƠNG MẠI SẢN XuẤT KIÊN DŨNG</t>
  </si>
  <si>
    <t>5002110</t>
  </si>
  <si>
    <t>CÔNG TY TNHH ĐẦU TƯ ĐỈNH NAM</t>
  </si>
  <si>
    <t>5002111</t>
  </si>
  <si>
    <t>CÔNG TY TNHH B.P.V</t>
  </si>
  <si>
    <t>5002112</t>
  </si>
  <si>
    <t>CÔNG TY TNHH XE ĐẠP ĐỒNG TÂM</t>
  </si>
  <si>
    <t>5002115</t>
  </si>
  <si>
    <t>CÔNG TY TNHH MÁY VĂN PHÒNG THIÊN PHÚC</t>
  </si>
  <si>
    <t>5002136</t>
  </si>
  <si>
    <t>CÔNG TY TNHH THIÊN NAM ANH</t>
  </si>
  <si>
    <t>5004100</t>
  </si>
  <si>
    <t>CÔNG TY CP HÀNG TIÊU DÙNG PHÚC SINH</t>
  </si>
  <si>
    <t>5007117</t>
  </si>
  <si>
    <t>CÔNG TY TNHH XÂY DỰNG TUẤN LÊ</t>
  </si>
  <si>
    <t>5007132</t>
  </si>
  <si>
    <t>CÔNG TY TNHH QuỐC TẾ RISING TIME</t>
  </si>
  <si>
    <t>5007135</t>
  </si>
  <si>
    <t>CÔNG TY TNHH GiẤY VI TÍNH LIÊN SƠN</t>
  </si>
  <si>
    <t>5007154</t>
  </si>
  <si>
    <t>CÔNG TY TNHH KIM HOÀNG QUAN NAM</t>
  </si>
  <si>
    <t>5007171</t>
  </si>
  <si>
    <t>CÔNG TY TNHH ÂM NHẠC SWEE LEE</t>
  </si>
  <si>
    <t>5008043</t>
  </si>
  <si>
    <t xml:space="preserve">CTY TNHH NÉT VIỆT </t>
  </si>
  <si>
    <t>5010121</t>
  </si>
  <si>
    <t>CÔNG TY TNHH THƯƠNG MẠI THÁI SƠN NAM</t>
  </si>
  <si>
    <t>5010294</t>
  </si>
  <si>
    <t>CÔNG TY TNHH ĐẦU TƯ LEFAMI</t>
  </si>
  <si>
    <t>5013021</t>
  </si>
  <si>
    <t>VPDĐ AFN</t>
  </si>
  <si>
    <t>5013123</t>
  </si>
  <si>
    <t>Công Ty TNHH Thiết Kế Mỹ Thuật-DV Quảng Cáo Philao</t>
  </si>
  <si>
    <t>5013212</t>
  </si>
  <si>
    <t>CÔNG TY TNHH KỸ THUẬT CÔNG NGHỆ CHÂU HẢI MINH</t>
  </si>
  <si>
    <t>5014129</t>
  </si>
  <si>
    <t>CTY TNHH TM XUẤT NHẬP KHẨU ASCOLITE</t>
  </si>
  <si>
    <t>5014159</t>
  </si>
  <si>
    <t>CÔNG TY TNHH TM VÀ DV CƠ ĐiỆN - NHIỆT LẠNH ViỆT NAM</t>
  </si>
  <si>
    <t>5014216</t>
  </si>
  <si>
    <t>CÔNG TY TNHH MTV TƯ VẤN VÀ THƯƠNG MẠI PHƯƠNG ĐÔNG</t>
  </si>
  <si>
    <t>5015146</t>
  </si>
  <si>
    <t>Công Ty CP Thương Mại Hướng Việt</t>
  </si>
  <si>
    <t>5015308</t>
  </si>
  <si>
    <t>CÔNG TY TNHH THƯƠNG MẠI DỊCH VỤ Ý THÀNH</t>
  </si>
  <si>
    <t>5015324</t>
  </si>
  <si>
    <t xml:space="preserve">CTY TNHH TMDV CƠ KHÍ HUỲNH BẰNG </t>
  </si>
  <si>
    <t>5015355</t>
  </si>
  <si>
    <t xml:space="preserve">CTY TNHH HÓA CHẤT ĐĂNG HƯNG </t>
  </si>
  <si>
    <t>5015359</t>
  </si>
  <si>
    <t xml:space="preserve">CTY TNHH PHÂN PHỐI GỖ ĐỎ </t>
  </si>
  <si>
    <t>5015374</t>
  </si>
  <si>
    <t>Công Ty CP Công Nghệ Giải Pháp Thi Thiên</t>
  </si>
  <si>
    <t>5015375</t>
  </si>
  <si>
    <t>Công Ty CP Đầu Tư Kinh Doanh Sáng Tạo Việt</t>
  </si>
  <si>
    <t>5015376</t>
  </si>
  <si>
    <t>Công Ty TNHH Nam Việt Đỗ</t>
  </si>
  <si>
    <t>5015378</t>
  </si>
  <si>
    <t>Công Ty TNHH Nam Bắc</t>
  </si>
  <si>
    <t>5015380</t>
  </si>
  <si>
    <t>Công Ty TNHH ELON Việt Nam</t>
  </si>
  <si>
    <t>5015381</t>
  </si>
  <si>
    <t>Công Ty TNHH ITO Việt Nam</t>
  </si>
  <si>
    <t>5015382</t>
  </si>
  <si>
    <t>Công Ty TNHH Sản Xuất Thương Mại Dịch Vụ XNK Thiên Ân</t>
  </si>
  <si>
    <t>5015383</t>
  </si>
  <si>
    <t>Công Ty TNHH Nhật Hữu Á Bá</t>
  </si>
  <si>
    <t>5015384</t>
  </si>
  <si>
    <t>Công Ty CP Hóa Sinh Đất Phương Nam</t>
  </si>
  <si>
    <t>5015386</t>
  </si>
  <si>
    <t>Công Ty TNHH Tân Thái Thiên</t>
  </si>
  <si>
    <t>5015390</t>
  </si>
  <si>
    <t>Công Ty TNHH Thương Mại Kỹ Thuật Vĩnh An</t>
  </si>
  <si>
    <t>5015392</t>
  </si>
  <si>
    <t>Công Ty TNHH Thiết Bị Công Nghiệp SGN</t>
  </si>
  <si>
    <t>5015396</t>
  </si>
  <si>
    <t>Công Ty TNHH Giao Nhận Vận Tải Thế Kỷ</t>
  </si>
  <si>
    <t>5015397</t>
  </si>
  <si>
    <t>Công Ty TNHH V-MART LOGISTICS</t>
  </si>
  <si>
    <t>5015398</t>
  </si>
  <si>
    <t>Công Ty TNHH Thương Mại Dịch Vụ Tân Thuận Phước</t>
  </si>
  <si>
    <t>5015399</t>
  </si>
  <si>
    <t>Công Ty CP Tư Vấn Đầu Tư TM Dịch Vụ Xây Dựng Quang Minh</t>
  </si>
  <si>
    <t>5015400</t>
  </si>
  <si>
    <t>Công Ty TNHH Hóa Chất Và Thực Phẩm</t>
  </si>
  <si>
    <t>5015401</t>
  </si>
  <si>
    <t>Công Ty TNHH FUCO</t>
  </si>
  <si>
    <t>5015404</t>
  </si>
  <si>
    <t>CÔNG TY TNHH KỸ THUẬT LÀM SẠCH VÀ TM QuỐC TẾ</t>
  </si>
  <si>
    <t>5015407</t>
  </si>
  <si>
    <t>CÔNG TY TNHH ĐiỆN MÁY OMEGA</t>
  </si>
  <si>
    <t>5015423</t>
  </si>
  <si>
    <t>CÔNG TY TNHH MTV CƠ KHÍ VÀ XÂY DỰNG THIÊN AN</t>
  </si>
  <si>
    <t>5015425</t>
  </si>
  <si>
    <t>CÔNG TY TNHH TM DV HỒNG THUYÊN</t>
  </si>
  <si>
    <t>5015430</t>
  </si>
  <si>
    <t>CÔNG TY TNHH THIẾT BỊ ĐiỆN TÂN THANH</t>
  </si>
  <si>
    <t>5015436</t>
  </si>
  <si>
    <t>CÔNG TY TNHH PHÚC THIÊN TOUPEE</t>
  </si>
  <si>
    <t>5015440</t>
  </si>
  <si>
    <t>CÔNG TY TNHH HOÀNG SONG CHÂU</t>
  </si>
  <si>
    <t>5015446</t>
  </si>
  <si>
    <t>CÔNG TY TNHH BẢO HỘ XANH</t>
  </si>
  <si>
    <t>5015471</t>
  </si>
  <si>
    <t>CÔNG TY TNHH IM TECH</t>
  </si>
  <si>
    <t>5015483</t>
  </si>
  <si>
    <t>CÔNG TY TNHH THƯƠNG MẠI VẬN TẢI MINH AN</t>
  </si>
  <si>
    <t>5017222</t>
  </si>
  <si>
    <t>CÔNG TY TNHH THIẾT BỊ KỸ THUẬT MINH HẢI</t>
  </si>
  <si>
    <t>5018238</t>
  </si>
  <si>
    <t>CÔNG TY TNHH THƯƠNG MẠI BẢO THÔNG</t>
  </si>
  <si>
    <t>5018304</t>
  </si>
  <si>
    <t>Công Ty TNHH ATOTECH Việt Nam</t>
  </si>
  <si>
    <t>5018360</t>
  </si>
  <si>
    <t>CN Công TY TNHH HANARO TNS Tại TP.HCM</t>
  </si>
  <si>
    <t>5018365</t>
  </si>
  <si>
    <t>Công Ty TNHH TM DV Minh Phương</t>
  </si>
  <si>
    <t>5018446</t>
  </si>
  <si>
    <t>Công Ty TNHH GEA REFRIGERATION VIỆT NAM</t>
  </si>
  <si>
    <t>5018660</t>
  </si>
  <si>
    <t>CTY CP VIETJETAIR CARGO</t>
  </si>
  <si>
    <t>5018741</t>
  </si>
  <si>
    <t>CÔNG TY TNHH QuỐC TẾ CARGO RUSH</t>
  </si>
  <si>
    <t>5018788</t>
  </si>
  <si>
    <t>CÔNG TY TNHH KARMARTS VIỆT NAM</t>
  </si>
  <si>
    <t>5018797</t>
  </si>
  <si>
    <t>CÔNG TY CỔ PHẦN CTLINK</t>
  </si>
  <si>
    <t>5018816</t>
  </si>
  <si>
    <t>CÔNG TY TNHH DC CHEMICALS</t>
  </si>
  <si>
    <t>5020001</t>
  </si>
  <si>
    <t>Cty TNHH May Mặc Triple VN</t>
  </si>
  <si>
    <t>5020005</t>
  </si>
  <si>
    <t>Công Ty CP Quốc Tế Minh Việt</t>
  </si>
  <si>
    <t>5021125</t>
  </si>
  <si>
    <t>Công Ty TNHH Mạch Gia Kim</t>
  </si>
  <si>
    <t>5021126</t>
  </si>
  <si>
    <t>Công Ty Cổ Phần Thương Mại Và Đầu Tư T.T.Q</t>
  </si>
  <si>
    <t>5021132</t>
  </si>
  <si>
    <t>Công Ty TNHH Môi Trường Việt Á</t>
  </si>
  <si>
    <t>5021139</t>
  </si>
  <si>
    <t>CÔNG TY TNHH MÁY PHÁT ĐiỆN MiỀN NAM</t>
  </si>
  <si>
    <t>6004263</t>
  </si>
  <si>
    <t>6504115</t>
  </si>
  <si>
    <t>TTBH Samsung Thốt Nốt - CN Thốt Nốt (B2X ViỆT NAM)</t>
  </si>
  <si>
    <t>7220135</t>
  </si>
  <si>
    <t>TTBH Samsung Nguyễn Tất Thành - CN1 BRVT (B2X ViỆT NAM)</t>
  </si>
  <si>
    <t>43276</t>
  </si>
  <si>
    <t>Sales</t>
  </si>
  <si>
    <t>Sale DAD.T1</t>
  </si>
  <si>
    <t>2901012</t>
  </si>
  <si>
    <t>CÔNG TY TNHH THƯƠNG MẠI- DỊCH VỤ PHƯƠNG BẮC</t>
  </si>
  <si>
    <t>2903283</t>
  </si>
  <si>
    <t>CÔNG TY TNHH E-CARGOWAY LOGISTICS VIỆT NAM</t>
  </si>
  <si>
    <t>2904120</t>
  </si>
  <si>
    <t>Công ty TNHH Dệt may Thái Hòa</t>
  </si>
  <si>
    <t>2904313</t>
  </si>
  <si>
    <t>CÔNG TY CỔ PHẦN PUNTO Ý</t>
  </si>
  <si>
    <t>2904399</t>
  </si>
  <si>
    <t>Công ty TNHH phát triền công nghệ Việt-Hàn</t>
  </si>
  <si>
    <t>2905304</t>
  </si>
  <si>
    <t>CÔNG TY CỔ PHẦN MPS VIỆT NAM</t>
  </si>
  <si>
    <t>2905308</t>
  </si>
  <si>
    <t>CN CÔNG TY TNHH MORRISON EXPRESS VIỆT NAM TẠI TP HÀ NỘI</t>
  </si>
  <si>
    <t>2905317</t>
  </si>
  <si>
    <t>CÔGN TY CỔ PHẦN THỜI TRANG TUẤN HƯNG</t>
  </si>
  <si>
    <t>2905325</t>
  </si>
  <si>
    <t>CÔNG TY CỔ PHẦN DỊCH VỤ CÔNG NGHỆ TSC VIỆT NAM</t>
  </si>
  <si>
    <t>2905333</t>
  </si>
  <si>
    <t>CÔNG TY CỔ PHẦN CAO SU ĐÀ NẴNG</t>
  </si>
  <si>
    <t>2905360</t>
  </si>
  <si>
    <t>CÔNG TY TNHH ĐẦU TƯ CÔNG NGHỆ MỎ- XÂY DỰNG</t>
  </si>
  <si>
    <t>2905361</t>
  </si>
  <si>
    <t>CTY TNHH TƯ VẤN VÀ CÔNG NGHỆ VIỆT XANH</t>
  </si>
  <si>
    <t>2905367</t>
  </si>
  <si>
    <t>CÔNG TY TNHH THÔNG TIN KỸ THUẬT MINH ANH</t>
  </si>
  <si>
    <t>2905369</t>
  </si>
  <si>
    <t>CÔNG TY TNHH XNK VÀ THƯƠNG MẠI HOÀNG TRUNG</t>
  </si>
  <si>
    <t>2905386</t>
  </si>
  <si>
    <t>CÔNG TY TNHH LINCOLN VIỆT NAM</t>
  </si>
  <si>
    <t>2905388</t>
  </si>
  <si>
    <t xml:space="preserve">CÔNG TY TNHH THƯƠNG MẠI  VÀ DỊCH VỤ VIETTOOL VIỆT NAM</t>
  </si>
  <si>
    <t>2905391</t>
  </si>
  <si>
    <t>CÔNG TY CỔ PHẦN HUYỀN VŨ</t>
  </si>
  <si>
    <t>2905396</t>
  </si>
  <si>
    <t>CÔNG TY TNHH ASSURICH VIỆT NAM</t>
  </si>
  <si>
    <t>2905406</t>
  </si>
  <si>
    <t>CÔGN TY CP THƯƠNG MẠI VÀ CÔNG NGHỆ KỸ THUẬT ECOME</t>
  </si>
  <si>
    <t>2905424</t>
  </si>
  <si>
    <t>CÔNG TY TNHH CÔNG NGHỆ QUỐC TẾ DHT VIỆT NAM</t>
  </si>
  <si>
    <t>2905431</t>
  </si>
  <si>
    <t>CT TNHH THƯƠNG MẠI VÀ DỊCH VỤ KỸ THUẬT LAS</t>
  </si>
  <si>
    <t>2905434</t>
  </si>
  <si>
    <t>CÔNG TY TNHH HÓA CHẤT VÀ VẬT TƯ KHOA HỌC KỸ THẬT CƯỜNG THỊNH</t>
  </si>
  <si>
    <t>2905437</t>
  </si>
  <si>
    <t>CÔNG TY TNHH HÓA DẦU VÀ THIẾT BỊ CÔNG NGHIỆP ASIA</t>
  </si>
  <si>
    <t>2905438</t>
  </si>
  <si>
    <t>CÔNG TY TNHH TC SYSTEMS(VIỆT NAM)</t>
  </si>
  <si>
    <t>2905448</t>
  </si>
  <si>
    <t>CÔNG TY TNHH BLACASA VIỆT NAM</t>
  </si>
  <si>
    <t>2905464</t>
  </si>
  <si>
    <t>CÔNG TY TNHH THIẾT BỊ MÁY CÔNG TRÌNH HẢI LÂM</t>
  </si>
  <si>
    <t>2905480</t>
  </si>
  <si>
    <t>CÔNG TY CỔ PHẦN KỸ THUẬT NỀN MÓNG SÔNG HỒNG</t>
  </si>
  <si>
    <t>2905482</t>
  </si>
  <si>
    <t>CÔNG TY TNHH TRUNG TÂM IN</t>
  </si>
  <si>
    <t>2905516</t>
  </si>
  <si>
    <t>CÔNG TY CỔ PHẦN NỀN MÓNG VÀ XÂY DỰNG QUANG ANH</t>
  </si>
  <si>
    <t>2905517</t>
  </si>
  <si>
    <t>CÔNG TY CỔ PHẦN CÔNG NGHIỆP VIỆT XUÂN</t>
  </si>
  <si>
    <t>2905531</t>
  </si>
  <si>
    <t>CÔNG TY TNHH LINH NHẬT</t>
  </si>
  <si>
    <t>43293</t>
  </si>
  <si>
    <t>43296</t>
  </si>
  <si>
    <t>47018</t>
  </si>
  <si>
    <t>HL</t>
  </si>
  <si>
    <t>Sale HL</t>
  </si>
  <si>
    <t>47021</t>
  </si>
  <si>
    <t>50168</t>
  </si>
  <si>
    <t>T1-SE</t>
  </si>
  <si>
    <t>Sale SE.T1</t>
  </si>
  <si>
    <t>50363</t>
  </si>
  <si>
    <t>Sale HCM.T1</t>
  </si>
  <si>
    <t>5002103</t>
  </si>
  <si>
    <t>CÔNG TY CP TM DƯỢC HOÀNG LONG</t>
  </si>
  <si>
    <t>5003340</t>
  </si>
  <si>
    <t>CÔNG TY TNHH GONZALES ViỆT NAM</t>
  </si>
  <si>
    <t>5006128</t>
  </si>
  <si>
    <t>CÔNG TY CP-TM-XNK THIẾT BỊ XĂNG DẦU VINAMCO</t>
  </si>
  <si>
    <t>5007160</t>
  </si>
  <si>
    <t>CÔNG TY CỔ PHẦN REVOTEC HÀ NỘI</t>
  </si>
  <si>
    <t>5009042</t>
  </si>
  <si>
    <t>CÔNG TY TNHH CÔNG NGHỆ SINH HỌC DƯỢC NANOGEN</t>
  </si>
  <si>
    <t>5009130</t>
  </si>
  <si>
    <t>CÔNG TY TNHH KINH DOANH THƯƠNG MẠI ĐẠI THÀNH</t>
  </si>
  <si>
    <t>5009131</t>
  </si>
  <si>
    <t>CÔNG TY CỔ PHẦN PHÁT TRIỂN QuỐC TẾ GIA PHÚ</t>
  </si>
  <si>
    <t>5009134</t>
  </si>
  <si>
    <t>CÔNG TY TNHH THƯƠNG MẠI DỊCH VỤ BIS</t>
  </si>
  <si>
    <t>5009136</t>
  </si>
  <si>
    <t>CÔNG TY TNHH EUROFINS SẮC KÝ HẢI ĐĂNG</t>
  </si>
  <si>
    <t>5009138</t>
  </si>
  <si>
    <t>CÔNG TY TNHH SẢN XuẤT THƯƠNG MẠI DỊCH VỤ MẠNH PHÁT ĐẠT</t>
  </si>
  <si>
    <t>5009139</t>
  </si>
  <si>
    <t>CÔNG TY TNHH SX TM DV XUẤT NHẬP KHẢU KORFN</t>
  </si>
  <si>
    <t>5009145</t>
  </si>
  <si>
    <t>CÔNG TY TNHH LAM SOON ViỆT NAM</t>
  </si>
  <si>
    <t>5009152</t>
  </si>
  <si>
    <t>CÔNG TY TNHH KENTEK ViỆT NAM</t>
  </si>
  <si>
    <t>5009153</t>
  </si>
  <si>
    <t>CÔNG TY TNHH THỦY LỰC KHÍ NÉN TiẾN PHÁT</t>
  </si>
  <si>
    <t>5009154</t>
  </si>
  <si>
    <t>CÔNG TY TNHH KỸ THUẬT TỰ ĐỘNG TiẾN PHÁT</t>
  </si>
  <si>
    <t>5009155</t>
  </si>
  <si>
    <t>CÔNG TY CP THIẾT BỊ QUANG MINH</t>
  </si>
  <si>
    <t>5011112</t>
  </si>
  <si>
    <t>CÔNG TY TNHH SFASIA VIỆT NAM</t>
  </si>
  <si>
    <t>5012123</t>
  </si>
  <si>
    <t>CÔNG TY TNHH SẮT THÉP SƠN KIM</t>
  </si>
  <si>
    <t>5013111</t>
  </si>
  <si>
    <t>Công Ty TNHH San Vi</t>
  </si>
  <si>
    <t>5013234</t>
  </si>
  <si>
    <t>CÔNG TY TNHH THƯƠNG MẠI DỊCH VỤ ViỆT PROTECTION</t>
  </si>
  <si>
    <t>5013236</t>
  </si>
  <si>
    <t>CÔNG TY TNHH THƯƠNG MẠI ViỆT NAM QuỐC TẾ MƯA</t>
  </si>
  <si>
    <t>5014203</t>
  </si>
  <si>
    <t>CÔNG TY TNHH THƯƠNG MẠI DỊCH VỤ TILI</t>
  </si>
  <si>
    <t>5014220</t>
  </si>
  <si>
    <t>CÔNG TY TNHH DV TM THIẾT KẾ QUẢNG CÁO VIỆT SÁNG</t>
  </si>
  <si>
    <t>5014223</t>
  </si>
  <si>
    <t>CÔNG TY TNHH KỸ THUẬT CHÂU ÂU</t>
  </si>
  <si>
    <t>5018802</t>
  </si>
  <si>
    <t>CÔNG TY TNHH CHUYỂN PHÁT NHANH VTECO</t>
  </si>
  <si>
    <t>5020028</t>
  </si>
  <si>
    <t>Công ty TNHH CN thông Gió KRUGER VN</t>
  </si>
  <si>
    <t>5021156</t>
  </si>
  <si>
    <t>CÔNG TY TNHH XuẤT NHẬP KHẨU DBK ViỆT NAM</t>
  </si>
  <si>
    <t>5021175</t>
  </si>
  <si>
    <t>CHI NHÁNH CÔNG TY CỔ PHẦN CÔNG NGHỆ LAVITEC</t>
  </si>
  <si>
    <t>5021185</t>
  </si>
  <si>
    <t>CÔNG TY TNHH TỰ ĐỘNG HÓA SAO ViỆT</t>
  </si>
  <si>
    <t>5021197</t>
  </si>
  <si>
    <t>CÔNG TY TNHH SẢN XUẤT THƯƠNG MẠI ĐỒNG TIẾN ViỆT</t>
  </si>
  <si>
    <t>5021206</t>
  </si>
  <si>
    <t>CÔNG TY CP IN SAO ViỆT NHẬT</t>
  </si>
  <si>
    <t>5021225</t>
  </si>
  <si>
    <t>CÔNG TY CP SX TM TiẾN NGA</t>
  </si>
  <si>
    <t>51604</t>
  </si>
  <si>
    <t>1700010</t>
  </si>
  <si>
    <t>CÔNG TY CỔ PHẦN HOÀNG HÀ</t>
  </si>
  <si>
    <t>1700015</t>
  </si>
  <si>
    <t>CÔNG TY TNHH TÂN THÀNH THÁI</t>
  </si>
  <si>
    <t>1700017</t>
  </si>
  <si>
    <t>CÔNG TY TNHH CREATIVE SOURCE VIỆT NAM</t>
  </si>
  <si>
    <t>1700019</t>
  </si>
  <si>
    <t>CÔNG TY TNHH IGEA VIỆT NAM</t>
  </si>
  <si>
    <t>1700022</t>
  </si>
  <si>
    <t>CÔNG TY TNHH DỆT MAY XUẤT KHẨU NAM THÀNH</t>
  </si>
  <si>
    <t>1700023</t>
  </si>
  <si>
    <t>CÔNG TY TNHH GABASI</t>
  </si>
  <si>
    <t>5006119</t>
  </si>
  <si>
    <t>CÔNG TY TNHH THƯƠNG MẠI DỊCH VỤ VÀ ĐẦU TƯ NTK</t>
  </si>
  <si>
    <t>5008070</t>
  </si>
  <si>
    <t>CÔNG TY TNHH MÁY MÓC THIẾT BỊ NGÀNH IN NAM LONG</t>
  </si>
  <si>
    <t>5017199</t>
  </si>
  <si>
    <t>CÔNG TY TNHH SẮC HƯƠNG</t>
  </si>
  <si>
    <t>5017233</t>
  </si>
  <si>
    <t>CÔNG TY TNHH MỘT THÀNH VIÊN QUỐC TẾ ĐẠI Á</t>
  </si>
  <si>
    <t>5018825</t>
  </si>
  <si>
    <t>CÔNG TY TNHH THƯƠNG MẠI HOSPITALITY</t>
  </si>
  <si>
    <t>5019200</t>
  </si>
  <si>
    <t>CN CÔNG TY CP THƯƠNG MẠI VÀ DỊCH VỤ HÀNH TINH XANH</t>
  </si>
  <si>
    <t>5020097</t>
  </si>
  <si>
    <t>CÔNG TY TNHH THƯƠNG MẠI HAU MING</t>
  </si>
  <si>
    <t>5020099</t>
  </si>
  <si>
    <t>CÔNG TY TNHH CƠ KHÍ DƯỢC TUẤN THẮNG</t>
  </si>
  <si>
    <t>5021114</t>
  </si>
  <si>
    <t xml:space="preserve">CTY TNHH VÔ THƯỢNG </t>
  </si>
  <si>
    <t>5021182</t>
  </si>
  <si>
    <t>CÔNG TY TNHH MTV ViỆT CHUẨN SÀI GÒN</t>
  </si>
  <si>
    <t>5021205</t>
  </si>
  <si>
    <t>CÔNG TY TNHH THƯƠNG MẠI DỊCH VỤ VẬN TẢI VIETSTAR SÀI GÒN</t>
  </si>
  <si>
    <t>5021207</t>
  </si>
  <si>
    <t>CÔNG TY TNHH SE JIN VINA</t>
  </si>
  <si>
    <t>5021213</t>
  </si>
  <si>
    <t>CÔNG TY TNHH SX TM SẮT THÉP AN HUY</t>
  </si>
  <si>
    <t>5021219</t>
  </si>
  <si>
    <t>CÔNG TY TNHH CƠ KHÍ NHỰA MINH TRUNG</t>
  </si>
  <si>
    <t>5021220</t>
  </si>
  <si>
    <t>CÔNG TY TNHH MTV PHÁT TRIỂN HẠ TẦNG MINH QUÂN - CN BẾN LỨC</t>
  </si>
  <si>
    <t>5021222</t>
  </si>
  <si>
    <t>CÔNG TY TNHH ĐÔNG DƯƠNG SÀI GÒN</t>
  </si>
  <si>
    <t>5099940</t>
  </si>
  <si>
    <t>CHUYỂN TiỀN VIETSTAR SÀI GÒN</t>
  </si>
  <si>
    <t>51796</t>
  </si>
  <si>
    <t>1400008</t>
  </si>
  <si>
    <t>CÔNG TY TNHH Ô TÔ VIỆT ĐÔNG PHONG</t>
  </si>
  <si>
    <t>1400013</t>
  </si>
  <si>
    <t>NGÂN HÀNG TM CP Á CHÂU- CN QUẢNG NINH-PGD BÃI CHÁY</t>
  </si>
  <si>
    <t>1400020</t>
  </si>
  <si>
    <t>CÔNG TY TNHH GIẦY DÉP BÁCH NĂNG QUẢNG NINH</t>
  </si>
  <si>
    <t>1400029</t>
  </si>
  <si>
    <t>CÔNG TY TNHH 1 TV ĐIỆN TỬ THÀNH ĐẠT</t>
  </si>
  <si>
    <t>1400033</t>
  </si>
  <si>
    <t>CÔNG TY TNHH SẢN XUẤT MỸ PHẨM KENY JANG</t>
  </si>
  <si>
    <t>1600366</t>
  </si>
  <si>
    <t>CTY CP ĐẦU TƯ VÀ GIAO TẾ QUẢNG NINH</t>
  </si>
  <si>
    <t>5001807</t>
  </si>
  <si>
    <t>CÔNG TY TNHH ĐiỆN TỬ - ĐiỆN LẠNH ĐA LINH</t>
  </si>
  <si>
    <t>5001812</t>
  </si>
  <si>
    <t>CÔNG TY TNHH MTV THỰC PHẨM SAIGON CO.OP</t>
  </si>
  <si>
    <t>5001839</t>
  </si>
  <si>
    <t>CÔNG TY TNHH NGUỒN SINH KHÍ</t>
  </si>
  <si>
    <t>5001843</t>
  </si>
  <si>
    <t>CÔNG TY TNHH PHÂN PHỐI PLATINUM BEVERAGES</t>
  </si>
  <si>
    <t>5001846</t>
  </si>
  <si>
    <t>CÔNG TY CỔ PHẦN KEYTECH</t>
  </si>
  <si>
    <t>5001868</t>
  </si>
  <si>
    <t>CÔNG TY TNHH THƯƠNG MẠI DỊCH VỤ NGUYỄN ViỆT TRAVEL</t>
  </si>
  <si>
    <t>5001871</t>
  </si>
  <si>
    <t>CÔNG TY CỔ PHẦN VẬN TẢI VÀ DỊCH VỤ HÀNG HẢI</t>
  </si>
  <si>
    <t>5001877</t>
  </si>
  <si>
    <t>CÔNG TY CỔ PHẦN DỊCH VỤ HỖ TRỢ NGHIÊN CỨU KHOA HỌC SMART</t>
  </si>
  <si>
    <t>5001878</t>
  </si>
  <si>
    <t>CÔNG TY TNHH LÀM CÀ PHÊ VIETBEANS</t>
  </si>
  <si>
    <t>5001880</t>
  </si>
  <si>
    <t>CÔNG TY CỔ PHẦN SẢN XUẤT THƯƠNG MẠI DỊCH VỤ HƯNG PHONG</t>
  </si>
  <si>
    <t>5003325</t>
  </si>
  <si>
    <t>CÔNG TY CỔ PHẦN ÂM NHẠC ViỆT THƯƠNG</t>
  </si>
  <si>
    <t>5003329</t>
  </si>
  <si>
    <t>CÔNG TY TNHH MTV THIẾT BỊ ViỄN THÔNG VI TÍNH TOÀN NĂNG</t>
  </si>
  <si>
    <t>5004071</t>
  </si>
  <si>
    <t xml:space="preserve">CTY TNHH JOLLIBEE VIỆT NAM </t>
  </si>
  <si>
    <t>5004117</t>
  </si>
  <si>
    <t>CÔNG TY TNHH VINAQUICK</t>
  </si>
  <si>
    <t>5007164</t>
  </si>
  <si>
    <t>CN TẠI THÀNH PHỐ HỒ CHÍ MINH CÔNG TY TNHH KỸ THUẬT THÀNH NAM</t>
  </si>
  <si>
    <t>5013216</t>
  </si>
  <si>
    <t>CÔNG TY CỔ PHẦN SAM CHEM QUẢ CẦU</t>
  </si>
  <si>
    <t>5014211</t>
  </si>
  <si>
    <t>CÔNG TY TNHH ĐẠI LỤC</t>
  </si>
  <si>
    <t>5015475</t>
  </si>
  <si>
    <t>CÔNG TY TNHH MỘT THÀNH VIÊN BỘT DINH DƯỠNG THĂNG LONG</t>
  </si>
  <si>
    <t>5015482</t>
  </si>
  <si>
    <t>CÔNG TY CỔ PHẦN DỊCH VỤ AN TOÀN DẦU KHÍ ViỆT NAM</t>
  </si>
  <si>
    <t>5015484</t>
  </si>
  <si>
    <t>CÔNG TY TNHH THƯƠNG MẠI THIẾT BỊ TỰ ĐỘNG THIÊN NAM</t>
  </si>
  <si>
    <t>5017227</t>
  </si>
  <si>
    <t>CÔNG TY TNHH THƯƠNG MẠI VÀ DỊCH VỤ KỸ THUẬT HÒA HẢO</t>
  </si>
  <si>
    <t>5018781</t>
  </si>
  <si>
    <t>CÔNG TY TNHH TMDV PHÚC TRẦN P&amp;T</t>
  </si>
  <si>
    <t>5018818</t>
  </si>
  <si>
    <t>CÔNG TY TNHH THƯƠNG MẠI DỊCH VỤ SIÊU NAM</t>
  </si>
  <si>
    <t>5018822</t>
  </si>
  <si>
    <t>CÔNG TY TNHH VHB</t>
  </si>
  <si>
    <t>5019234</t>
  </si>
  <si>
    <t>CÔNG TY CỔ PHẦN VŨ MÔN</t>
  </si>
  <si>
    <t>5020093</t>
  </si>
  <si>
    <t>CÔNG TY TNHH THƯƠNG MẠI DỊCH VỤ VÀ KỸ THUẬT S.G.C</t>
  </si>
  <si>
    <t>5021204</t>
  </si>
  <si>
    <t>CÔNG TY TNHH HALAM ViỆT NAM</t>
  </si>
  <si>
    <t>52516</t>
  </si>
  <si>
    <t>52667</t>
  </si>
  <si>
    <t>52710</t>
  </si>
  <si>
    <t>52948</t>
  </si>
  <si>
    <t>52999</t>
  </si>
  <si>
    <t>2900076</t>
  </si>
  <si>
    <t>CÔNG TY TNHH NGUYỄN HỒNG</t>
  </si>
  <si>
    <t>2905451</t>
  </si>
  <si>
    <t>CÔNG TY TNHH GIOĂNG ĐỆM CÔNG NGHIỆP HTM</t>
  </si>
  <si>
    <t>2905453</t>
  </si>
  <si>
    <t>CÔNG TY CỔ PHẦN TRẦN THÁI CAM RANH</t>
  </si>
  <si>
    <t>2905458</t>
  </si>
  <si>
    <t>CÔNG TY TNHH EXPETEK</t>
  </si>
  <si>
    <t>2905470</t>
  </si>
  <si>
    <t>CÔNG TY TNHH GK FINECHEM VIỆT NAM</t>
  </si>
  <si>
    <t>2905475</t>
  </si>
  <si>
    <t>CÔNG TY CỔ PHẦN NGUYÊN LIỆU DƯỢC PHẨM QUỐC TẾ</t>
  </si>
  <si>
    <t>2905487</t>
  </si>
  <si>
    <t>CÔNG TY CỔ PHẦN MODERN COOK</t>
  </si>
  <si>
    <t>2905496</t>
  </si>
  <si>
    <t>CTY TNHH PT XD CHẤT LƯỢNG CUỘC SỐNG VÀ CHĂM SÓC SỨC KHỎE VN</t>
  </si>
  <si>
    <t>2905506</t>
  </si>
  <si>
    <t>CÔNG TY TNHH THIÊT BỊ CÔNG NGHỆ BẢO AN</t>
  </si>
  <si>
    <t>2905507</t>
  </si>
  <si>
    <t>CÔNG TY TNHH ĐẦU TƯ VÀ PHÂN PHỐI NVHOMES</t>
  </si>
  <si>
    <t>2905508</t>
  </si>
  <si>
    <t>CÔNG TY TNHH VẬT LIỆU ĐỒNG TIẾN</t>
  </si>
  <si>
    <t>2905509</t>
  </si>
  <si>
    <t>CÔNG TY TNHH FASO VIỆT NAM</t>
  </si>
  <si>
    <t>2905513</t>
  </si>
  <si>
    <t>CN CÔNG TY CỔ PHẦN TRUYỀN THÔNG HOA VÀ LÊ</t>
  </si>
  <si>
    <t>2905548</t>
  </si>
  <si>
    <t>CÔNG TY CỔ PHẦN LC THIÊN PHÚC</t>
  </si>
  <si>
    <t>2905549</t>
  </si>
  <si>
    <t>CÔGN TY TNHH BSS LOGISTICS VIỆT NAM</t>
  </si>
  <si>
    <t>5001838</t>
  </si>
  <si>
    <t>CÔNG TY TNHH CARLCARE SERVICE VN</t>
  </si>
  <si>
    <t>5001875</t>
  </si>
  <si>
    <t>CÔNG TY TNHH THƯƠNG MẠI KHẢI THANH</t>
  </si>
  <si>
    <t>5003238</t>
  </si>
  <si>
    <t>CÔNG TY TNHH RMG TECHNOLOGIES VIETNAM</t>
  </si>
  <si>
    <t>5004099</t>
  </si>
  <si>
    <t>CN CÔNG TY CP PHÂN PHỐI &amp; DỊCH VỤ NGUYỄN ĐẠT</t>
  </si>
  <si>
    <t>5004110</t>
  </si>
  <si>
    <t>CÔNG TY TNHH ANF LOGISTICS</t>
  </si>
  <si>
    <t>5005137</t>
  </si>
  <si>
    <t>CÔNG TY TNHH ĐÔNG DƯỢC VĨNH XUÂN</t>
  </si>
  <si>
    <t>5005143</t>
  </si>
  <si>
    <t>HỘ KINH DOANH HOÀNG DUNG</t>
  </si>
  <si>
    <t>5006113</t>
  </si>
  <si>
    <t>CHI NHÁNH CÔNG TY CỔ PHẦN DƯỢC VTYT HẢI DƯƠNG</t>
  </si>
  <si>
    <t>5006122</t>
  </si>
  <si>
    <t>CÔNG TY TNHH SẢN XuẤT _ THƯƠNG MẠI B.P</t>
  </si>
  <si>
    <t>5007167</t>
  </si>
  <si>
    <t>CÔNG TY CỔ PHẦN VẬN TẢI THUẬN PHONG</t>
  </si>
  <si>
    <t>5007169</t>
  </si>
  <si>
    <t>CÔNG TY TNHH VIỆT EU</t>
  </si>
  <si>
    <t>5008066</t>
  </si>
  <si>
    <t>CÔNG TY TNHH TM DV XNK BẦU TRỜI XANH</t>
  </si>
  <si>
    <t>5010221</t>
  </si>
  <si>
    <t>CN CTY TNHH TUỆ LINH ( TP HÀ NỘI )</t>
  </si>
  <si>
    <t>5010233</t>
  </si>
  <si>
    <t xml:space="preserve">CTY CỔ PHẦN CHÂU HƯNG </t>
  </si>
  <si>
    <t>5010287</t>
  </si>
  <si>
    <t>CÔNG TY TNHH DƯỢC PHẨM MINH TiẾN PHÁT</t>
  </si>
  <si>
    <t>5011104</t>
  </si>
  <si>
    <t>CÔNG TY TNHH ĐiỆN TỬ VIỆT KHẢI</t>
  </si>
  <si>
    <t>5012128</t>
  </si>
  <si>
    <t>CÔNG TY TNHH THƯƠNG MẠI DỊCH VỤ VẬN TẢI ĐỆ NHẤT</t>
  </si>
  <si>
    <t>5014207</t>
  </si>
  <si>
    <t>CÔNG TY TNHH CHÂU THIÊN CHÍ</t>
  </si>
  <si>
    <t>5014215</t>
  </si>
  <si>
    <t>CÔNG TY TNHH CÔNG NGHỆ THÙY MINH</t>
  </si>
  <si>
    <t>5015445</t>
  </si>
  <si>
    <t>CÔNG TY CỔ PHẦN SẢN XuẤT NẮP NÚT ViỆT NAM</t>
  </si>
  <si>
    <t>5015474</t>
  </si>
  <si>
    <t>CÔNG TY TNHH KBC VN</t>
  </si>
  <si>
    <t>5015485</t>
  </si>
  <si>
    <t>CÔNG TH TNHH THƯƠNG MẠI DỊCH VỤ TÂN LẬP KIM</t>
  </si>
  <si>
    <t>5017184</t>
  </si>
  <si>
    <t>CÔNG TY TNHH MỘT THÀNH VIÊN VẬN TẢI NHẤT LỘC PHÁT</t>
  </si>
  <si>
    <t>5017203</t>
  </si>
  <si>
    <t>ÔNG TRẦN ANH KHOA</t>
  </si>
  <si>
    <t>5017205</t>
  </si>
  <si>
    <t>CÔNG TY TNHH BN FURNITURE</t>
  </si>
  <si>
    <t>5018496</t>
  </si>
  <si>
    <t>CTY TNHH MTV TMDV FARDAR</t>
  </si>
  <si>
    <t>5018769</t>
  </si>
  <si>
    <t>CÔNG TY TNHH SẢN XUẤT THƯƠNG MẠI VU TRÂN</t>
  </si>
  <si>
    <t>5019118</t>
  </si>
  <si>
    <t>CTY TNHH TM VIỆT DIÊN</t>
  </si>
  <si>
    <t>5019192</t>
  </si>
  <si>
    <t>CƠ SỞ HỘ KINH DOANH KỆ XINH</t>
  </si>
  <si>
    <t>5019219</t>
  </si>
  <si>
    <t>CÔNG TY TNHH TM-DV ĐOÀN VI NGUYÊN</t>
  </si>
  <si>
    <t>5019220</t>
  </si>
  <si>
    <t>CÔNGTY TNHH SẢN XuẤT - THƯƠNG MẠI NGÔI SAO ĐÔNG Á</t>
  </si>
  <si>
    <t>5019233</t>
  </si>
  <si>
    <t>CÔNG TY TNHH MTV THƯƠNG MẠI DỊCH VỤ THIÊN AN VŨ</t>
  </si>
  <si>
    <t>5019235</t>
  </si>
  <si>
    <t>CÔNG TY TNHH THƯƠNG MẠI SẢN XUẤT TRANG NGUYÊN</t>
  </si>
  <si>
    <t>5019236</t>
  </si>
  <si>
    <t>CÔNG TY TNHH CHẾ TẠO SẢN XUẤT DỊCH VỤ THƯƠNG MẠI HOÀNG PHÁT</t>
  </si>
  <si>
    <t>5019242</t>
  </si>
  <si>
    <t>CÔNG TY TNHH NHỰA ĐỨC ViỆT</t>
  </si>
  <si>
    <t>5021159</t>
  </si>
  <si>
    <t>CÔNG TY TNHH CAO SU NHỰA ViỆT ÚC ĐỆ NHỊ</t>
  </si>
  <si>
    <t>5021165</t>
  </si>
  <si>
    <t>CÔNG TY TNHH LDCN DỆT TÂN Á</t>
  </si>
  <si>
    <t>5021187</t>
  </si>
  <si>
    <t>CN CÔNG TY CỔ PHẦN CACAO ViỆT NAM (TỈNH BẾN TRE)</t>
  </si>
  <si>
    <t>5023002</t>
  </si>
  <si>
    <t>CÔNG TY TNHH DOORI PLUS ViỆT NAM</t>
  </si>
  <si>
    <t>6004257</t>
  </si>
  <si>
    <t>CÔNG TY TNHH MÁY TÍNH BIÊN HÒA</t>
  </si>
  <si>
    <t>6119575</t>
  </si>
  <si>
    <t>CÔNG TY CỔ PHẦN KỸ THUẬT LASER</t>
  </si>
  <si>
    <t>53000</t>
  </si>
  <si>
    <t>53014</t>
  </si>
  <si>
    <t>2905539</t>
  </si>
  <si>
    <t>CÔNG TY TNHH MTV METTLER TOLEDO VIỆT NAM</t>
  </si>
  <si>
    <t>2905544</t>
  </si>
  <si>
    <t>CÔNG TY TNHH THIẾT BỊ THẨM MỸ PLMED VIỆT NAM</t>
  </si>
  <si>
    <t>5001365</t>
  </si>
  <si>
    <t xml:space="preserve">Công Ty TNHH Một Thành Viên Nanoco </t>
  </si>
  <si>
    <t>5001647</t>
  </si>
  <si>
    <t xml:space="preserve">CTY CPTB Y TẾ MINH CHÂU </t>
  </si>
  <si>
    <t>5001866</t>
  </si>
  <si>
    <t>CÔNG TY TNHH THIẾT BỊ THẨM MỸ PLMED ViỆT NAM</t>
  </si>
  <si>
    <t>5002047</t>
  </si>
  <si>
    <t>CÔNG TY TNHH TM-DV HATO</t>
  </si>
  <si>
    <t>5002055</t>
  </si>
  <si>
    <t>Công ty TNHH Quảng Cáo SAO HÔM</t>
  </si>
  <si>
    <t>5002082</t>
  </si>
  <si>
    <t>Công Ty TNHH Thương Mại Nét Xuân</t>
  </si>
  <si>
    <t>5002083</t>
  </si>
  <si>
    <t>Công Ty TNHH TM Vũ Hải</t>
  </si>
  <si>
    <t>5002084</t>
  </si>
  <si>
    <t>Công Ty TNHH Đầu Bếp Châu Âu Việt Nam</t>
  </si>
  <si>
    <t>5002097</t>
  </si>
  <si>
    <t>CÔNG TY TNHH NAKAJIMA SUISAN (ViỆT NAM)</t>
  </si>
  <si>
    <t>5002131</t>
  </si>
  <si>
    <t>CÔNG TY TNHH MTV XÂY DỰNG GỐM SỨ ViỆT HƯƠNG</t>
  </si>
  <si>
    <t>5002132</t>
  </si>
  <si>
    <t>CÔNG TY TNHH MTV DV GN VẬN TẢI NGUYỄN LONG</t>
  </si>
  <si>
    <t>5002133</t>
  </si>
  <si>
    <t>VPĐD SAMIL SOLUTION CO.,LTD TẠI THÀNH PHỐ HỒ CHÍ MINH</t>
  </si>
  <si>
    <t>5002134</t>
  </si>
  <si>
    <t>CÔNG TY CỔ PHẦN SONG HOA</t>
  </si>
  <si>
    <t>5002135</t>
  </si>
  <si>
    <t>CÔNG TY CỔ PHẦN KINH DOANH BẤT ĐỘNG SẢN HOA ĐÔN</t>
  </si>
  <si>
    <t>5002137</t>
  </si>
  <si>
    <t>CÔNG TY TNHH JINTEX ViỆT NAM</t>
  </si>
  <si>
    <t>5002139</t>
  </si>
  <si>
    <t>CÔNG TY CỔ PHẦN THỰC PHẨM SỨC KHỎE ViỆT</t>
  </si>
  <si>
    <t>5002141</t>
  </si>
  <si>
    <t>DOANH NGHIỆP TƯ NHÂN THƯƠNG MẠI ĐO ĐẠC LÊ CHANH</t>
  </si>
  <si>
    <t>5002142</t>
  </si>
  <si>
    <t>CÔNG TY CỔ PHẦN AZDIGI</t>
  </si>
  <si>
    <t>5002144</t>
  </si>
  <si>
    <t>CÔNG TY CỔ PHẦN XuẤT NHẬP KHẨU NAM THÁI SƠN</t>
  </si>
  <si>
    <t>5002145</t>
  </si>
  <si>
    <t>CÔNG TY TNHH MÁY VÀ CÔNG CỤ RỒNG ViỆT</t>
  </si>
  <si>
    <t>5002147</t>
  </si>
  <si>
    <t>CHI NHÁNH CÔNG TY TNHH VŨ MINH TẠI TP.HCM</t>
  </si>
  <si>
    <t>5002148</t>
  </si>
  <si>
    <t>CÔNG TY TNHH BỒ MINH</t>
  </si>
  <si>
    <t>5002149</t>
  </si>
  <si>
    <t>CÔNG TY TNHH XÂY DỰNG DÂN DỤNG VÀ CÔNG NGHIỆP NAM ViỆT</t>
  </si>
  <si>
    <t>5002150</t>
  </si>
  <si>
    <t>CN CÔNG TY TNHH THƯƠNG MẠI ĐẦU TƯ VÀ PHÁT TRIỂN</t>
  </si>
  <si>
    <t>5002151</t>
  </si>
  <si>
    <t>CÔNG TY TNHH QuỐC TẾ SAO ViỆT VINA</t>
  </si>
  <si>
    <t>5002152</t>
  </si>
  <si>
    <t>CÔNG TY TNHH TiẾP VẬN DCT ViỆT NAM</t>
  </si>
  <si>
    <t>5002154</t>
  </si>
  <si>
    <t>CÔNG TY TNHH THƯƠNG MẠI DỊCH VỤ NAM HẢI AN</t>
  </si>
  <si>
    <t>5002156</t>
  </si>
  <si>
    <t>CÔNG TY TNHH THƯƠNG MẠI QUỐC TẾ VĂN MINH</t>
  </si>
  <si>
    <t>5002162</t>
  </si>
  <si>
    <t>CÔNG TY TNHH MTV LQ INTERNATIONAL</t>
  </si>
  <si>
    <t>5002166</t>
  </si>
  <si>
    <t>CÔNG TY TNHH HẢI ĐẰNG PHÁT</t>
  </si>
  <si>
    <t>5002167</t>
  </si>
  <si>
    <t>CÔNG TY TNHH KỸ THUẬT NHẤT XANH</t>
  </si>
  <si>
    <t>5002168</t>
  </si>
  <si>
    <t>CÔNG TY TNHH TRƯỜNG THẮNG</t>
  </si>
  <si>
    <t>5002170</t>
  </si>
  <si>
    <t>CÔNG TY CỔ PHẦN ĐẦU TƯ THƯƠNG MẠI DỊCH VỤ THÀNH ĐÔ</t>
  </si>
  <si>
    <t>5004103</t>
  </si>
  <si>
    <t>CÔNG TY TNHH THƯƠNG MẠI ASAMA</t>
  </si>
  <si>
    <t>5004108</t>
  </si>
  <si>
    <t>CÔNG TY CỔ PHẦN DV DU LỊCH VÀ THƯƠNG MẠI SAO Á CHÂU</t>
  </si>
  <si>
    <t>5004112</t>
  </si>
  <si>
    <t>CÔNG TY TNHH TiẾP VẬN TẦM NHÌN MỚI</t>
  </si>
  <si>
    <t>5004113</t>
  </si>
  <si>
    <t>CÔNG TY CỔ PHẦN THƯƠNG MẠI VẬN TẢI LIÊN QuỐC TẾ</t>
  </si>
  <si>
    <t>5004115</t>
  </si>
  <si>
    <t>CÔNG TY TNHH TOÀN CẦU ALPHA</t>
  </si>
  <si>
    <t>5004116</t>
  </si>
  <si>
    <t>CÔNG TY CỔ PHẦN THƯƠNG MẠI DỊCH VỤ VẬN TẢI THĂNG LONG</t>
  </si>
  <si>
    <t>5004119</t>
  </si>
  <si>
    <t>CÔNG TY TNHH DES CHATS</t>
  </si>
  <si>
    <t>5004120</t>
  </si>
  <si>
    <t>CÔNG TY TNHH THƯƠNG MẠI DỊCH VỤ SẢN XUẤT KHANG VIỆT</t>
  </si>
  <si>
    <t>5005138</t>
  </si>
  <si>
    <t xml:space="preserve">CÔNG TY TNHH TM DV THIẾT BỊ Y TẾ VÀ MÁY VĂN PHÒNG NHẬT TiẾN </t>
  </si>
  <si>
    <t>5005139</t>
  </si>
  <si>
    <t>CÔNG TY TNHH IN LOGO</t>
  </si>
  <si>
    <t>5007166</t>
  </si>
  <si>
    <t>CÔNG TY CỔ PHẦN ĐẦU TƯ BẤT ĐỘNG SẢN HƯNG LỘC PHÁT</t>
  </si>
  <si>
    <t>5007168</t>
  </si>
  <si>
    <t>CÔNG TY CỔ PHẦN NHỰA OPEC</t>
  </si>
  <si>
    <t>5009114</t>
  </si>
  <si>
    <t xml:space="preserve">CTY TNHH TMDV CÔ SÔ VIỆT NAM </t>
  </si>
  <si>
    <t>5009140</t>
  </si>
  <si>
    <t>CÔNG TY TNHH GIA DỤNG CHÂU ÂU</t>
  </si>
  <si>
    <t>5009144</t>
  </si>
  <si>
    <t>CÔNG TY TNHH MỘT THÀNH VIÊN METTLER-TOLEDO ViỆT NAM</t>
  </si>
  <si>
    <t>5009149</t>
  </si>
  <si>
    <t>CÔNG TY TNHH MỘT THÀNH VIÊN METTLER-TOLEDO ViỆT NAM (GỬI THƯ</t>
  </si>
  <si>
    <t>5009156</t>
  </si>
  <si>
    <t>CÔNG TY TNHH EVOLUTION ENTERPRISES</t>
  </si>
  <si>
    <t>5010086</t>
  </si>
  <si>
    <t>Công ty TNHH TM Ngân Giang</t>
  </si>
  <si>
    <t>5010301</t>
  </si>
  <si>
    <t>CÔNG TY TNHH ÂM NHẠC VÀ TRUYỀN THÔNG ĐẠI CHÚNG</t>
  </si>
  <si>
    <t>5010302</t>
  </si>
  <si>
    <t>CÔNG TY DỊCH VỤ ĐÒI NỢ ĐẠI THIÊN</t>
  </si>
  <si>
    <t>5010304</t>
  </si>
  <si>
    <t>CÔNG TY TNHH FURNTECH</t>
  </si>
  <si>
    <t>5010306</t>
  </si>
  <si>
    <t>CÔNG TY TNHH SẢN XUẤT THƯƠNG MẠI DỊCH VỤ NAM THIÊN</t>
  </si>
  <si>
    <t>5010308</t>
  </si>
  <si>
    <t>CÔNG TY TNHH TiẾP VẬN G.D.S</t>
  </si>
  <si>
    <t>5010310</t>
  </si>
  <si>
    <t>CÔNG TY TNHH HỒNG PHÚC BẢO</t>
  </si>
  <si>
    <t>5011098</t>
  </si>
  <si>
    <t>CÔNG TY TNHH VALUD</t>
  </si>
  <si>
    <t>5011109</t>
  </si>
  <si>
    <t>CÔNG TY TNHH NHÔM NAM SUNG</t>
  </si>
  <si>
    <t>5011111</t>
  </si>
  <si>
    <t>CÔNG TY TNHH THƯƠNG MẠI DỊCH VỤ QUẢNG CÁO NGUYÊN TUẤN</t>
  </si>
  <si>
    <t>5012132</t>
  </si>
  <si>
    <t>CÔNG TY TNHH SXCK-TM HẢI HÀ</t>
  </si>
  <si>
    <t>5013185</t>
  </si>
  <si>
    <t xml:space="preserve">CTY TNHH TRANG TBYT VIỆT TIẾN </t>
  </si>
  <si>
    <t>5013214</t>
  </si>
  <si>
    <t>SHOP NGỌC HÂN</t>
  </si>
  <si>
    <t>5013217</t>
  </si>
  <si>
    <t>CÔNG TY TNHH TƯ VẤN THIÊN BẢO</t>
  </si>
  <si>
    <t>5013219</t>
  </si>
  <si>
    <t>CÔNG TY TNHH THIẾT BỊ HÀNG HẢI ĐẠI DƯƠNG</t>
  </si>
  <si>
    <t>5013232</t>
  </si>
  <si>
    <t>CÔNG TY CỔ PHẦN CƠ KHÍ EURORACK</t>
  </si>
  <si>
    <t>5014184</t>
  </si>
  <si>
    <t>CÔNG TY TNHH AN NHẬT KHANG</t>
  </si>
  <si>
    <t>5015406</t>
  </si>
  <si>
    <t>CÔNG TY TNHH KỸ THUẬT TÂM HiỆP</t>
  </si>
  <si>
    <t>5015463</t>
  </si>
  <si>
    <t>CÔNG TY TNHH LÊ HỒNG GIA</t>
  </si>
  <si>
    <t>5015465</t>
  </si>
  <si>
    <t>CÔNG TY CỔ PHẦN XÂY DỰNG GIAO THÔNG NGỌC MINH</t>
  </si>
  <si>
    <t>5015468</t>
  </si>
  <si>
    <t>CÔNG TY TNHH KHOA HỌC NNC</t>
  </si>
  <si>
    <t>5015470</t>
  </si>
  <si>
    <t>CÔNG TY TNHH PROFIDENT</t>
  </si>
  <si>
    <t>5015476</t>
  </si>
  <si>
    <t>CÔNG TY TNHH GiẢI PHÁP CÔNG NGHỆ VIỆT HÀN</t>
  </si>
  <si>
    <t>5015480</t>
  </si>
  <si>
    <t>CÔNG TY TNHH SX-TM-DV LIÊN MINH</t>
  </si>
  <si>
    <t>5015487</t>
  </si>
  <si>
    <t>CÔNG TY TNHH DỊCH VỤ BẤT ĐỘNG SẢN ĐÔNG NAM Á</t>
  </si>
  <si>
    <t>5017234</t>
  </si>
  <si>
    <t>CÔNG TY CỔ PHẦN THƯƠNG MẠI SẢN XUẤT TÂN ÚC VIỆT</t>
  </si>
  <si>
    <t>5018406</t>
  </si>
  <si>
    <t>Công Ty TNHH Kian Ho (Việt Nam)</t>
  </si>
  <si>
    <t>5018746</t>
  </si>
  <si>
    <t>CÔNG TY CỔ PHẦN VẬN TẢI BƯU CHÍNH ViỆT NAM</t>
  </si>
  <si>
    <t>5018758</t>
  </si>
  <si>
    <t>CÔNG TY CP TÂM NHẬT KHANG</t>
  </si>
  <si>
    <t>5018799</t>
  </si>
  <si>
    <t>CÔNG TY TNHH THIẾT KẾ TẠO MẪU BÀU CÁT</t>
  </si>
  <si>
    <t>5018808</t>
  </si>
  <si>
    <t>CÔNG TY TNHH CÔNG NGHỆ VJC</t>
  </si>
  <si>
    <t>5019246</t>
  </si>
  <si>
    <t>CÔNG TY TNHH MTV KARCHER</t>
  </si>
  <si>
    <t>5021124</t>
  </si>
  <si>
    <t>Công Ty TNHH Thiết Bị Song Anh</t>
  </si>
  <si>
    <t>5021208</t>
  </si>
  <si>
    <t>CÔNG TY TNHH THƯƠNG MẠI DỊCH VỤ XUẤT NHẬP KHẨU A&amp;B</t>
  </si>
  <si>
    <t>53114</t>
  </si>
  <si>
    <t>5001567</t>
  </si>
  <si>
    <t>Công Ty TNHH Khách Sạn Thiên Bảo Bình</t>
  </si>
  <si>
    <t>5001621</t>
  </si>
  <si>
    <t>CÔNG TY CỔ PHẦN DỊCH VỤ IN THÔNG ẤN</t>
  </si>
  <si>
    <t>5001806</t>
  </si>
  <si>
    <t>CÔNG TY TNHH KOS ViỆT NAM</t>
  </si>
  <si>
    <t>5001825</t>
  </si>
  <si>
    <t>CÔNG TY TNHH THƯƠNG MẠI HÒA THUẬN</t>
  </si>
  <si>
    <t>5001850</t>
  </si>
  <si>
    <t>CÔNG TY TNHH LIÊN DOANH GIAO NHẬN KHO VẬN BÌNH MINH</t>
  </si>
  <si>
    <t>5001851</t>
  </si>
  <si>
    <t>CÔNG TY CP PIN ẮC QUY MiỀN NAM (PINACO)</t>
  </si>
  <si>
    <t>5003333</t>
  </si>
  <si>
    <t>CÔNG TY TNHH KNK ViỆT NAM</t>
  </si>
  <si>
    <t>5003336</t>
  </si>
  <si>
    <t>CÔNG TY TNHH MỘT THÀNH VIÊN NÔNG SẢN NHÂN HÒA PHÁT</t>
  </si>
  <si>
    <t>5003338</t>
  </si>
  <si>
    <t>THỜI TRANG LINH HOUSE</t>
  </si>
  <si>
    <t>5004095</t>
  </si>
  <si>
    <t>CÔNG TY CỔ PHẦN THIẾT BỊ Y TẾ NHẬT LINH</t>
  </si>
  <si>
    <t>5004096</t>
  </si>
  <si>
    <t>CÔNG TY TNHH SÀI GÒN CNT</t>
  </si>
  <si>
    <t>5004097</t>
  </si>
  <si>
    <t>CÔNG TY CỔ PHẦN INNOVO</t>
  </si>
  <si>
    <t>5004114</t>
  </si>
  <si>
    <t>CÔNG TY CỔ PHẦN VẬN TẢI TÂN BIỂN ( ViỆT NAM)</t>
  </si>
  <si>
    <t>5006125</t>
  </si>
  <si>
    <t>CÔNG TY TNHH THƯƠNG MẠI DỊCH VỤ PHÚC TINH</t>
  </si>
  <si>
    <t>5011113</t>
  </si>
  <si>
    <t>CÔNG TY TNHH THIẾT BỊ Y TẾ SƠN HƯƠNG</t>
  </si>
  <si>
    <t>5012121</t>
  </si>
  <si>
    <t>CÔNG TY TNHH SẢN XuẤT THƯƠNG MẠI DUY MỸ</t>
  </si>
  <si>
    <t>5013221</t>
  </si>
  <si>
    <t>CÔNG TY CỔ PHẦN THƯƠNG MẠI VÀ DỊCH VỤ DU LỊCH HƯƠNG NAM ViỆT</t>
  </si>
  <si>
    <t>5014195</t>
  </si>
  <si>
    <t>CÔNG TY TNHH MỸ NGHỆ HƯƠNG QUÊ</t>
  </si>
  <si>
    <t>5017187</t>
  </si>
  <si>
    <t>CÔNG TY TNHH SX TM XNK &amp; DVKT LÂM NGUYỄN</t>
  </si>
  <si>
    <t>5018692</t>
  </si>
  <si>
    <t>CÔNG TY TNHH THƯƠNG MẠI XUẤT NHẬP KHẨU NHẬT ANH THÁI</t>
  </si>
  <si>
    <t>5018744</t>
  </si>
  <si>
    <t>CÔNG TY TNHH SẢN XuẤT VÀ THƯƠNG MẠI TRƯƠNG VUI</t>
  </si>
  <si>
    <t>5018751</t>
  </si>
  <si>
    <t>CÔNG TY TNHH THƯƠNG MẠI KỸ THUẬT TÀI PHƯỚC</t>
  </si>
  <si>
    <t>5018759</t>
  </si>
  <si>
    <t>CÔNG TY TNHH GiẢI PHÁP CÔNG NGHỆ SỐ VINA</t>
  </si>
  <si>
    <t>5018764</t>
  </si>
  <si>
    <t>TRANH GỖ CAO CẤP</t>
  </si>
  <si>
    <t>5018767</t>
  </si>
  <si>
    <t>CÔNG TY TNHH THƯƠNG MẠI DỊCH VỤ MINH NGUYÊN QUANG</t>
  </si>
  <si>
    <t>5018768</t>
  </si>
  <si>
    <t>CÔNG TY TNHH KỸ THUẬT THẾ GiỚI</t>
  </si>
  <si>
    <t>5018780</t>
  </si>
  <si>
    <t>CÔNG TY TNHH QuỐC TẾ VINH PHÁT</t>
  </si>
  <si>
    <t>5018786</t>
  </si>
  <si>
    <t>CÔNG TY TNHH GiẢI PHÁP WIN</t>
  </si>
  <si>
    <t>5018798</t>
  </si>
  <si>
    <t>CÔNG TY CP GiẢI PHÁP VÀ CÔNG NGHỆ VIETNIX</t>
  </si>
  <si>
    <t>5018806</t>
  </si>
  <si>
    <t>CÔNG TY TNHH DỊCH VỤ DU LỊCH VÉ MÁY BAY SỐ 1</t>
  </si>
  <si>
    <t>5018819</t>
  </si>
  <si>
    <t>CÔNG TY CỔ PHẦN THÉP QUANG TIẾN</t>
  </si>
  <si>
    <t>5019193</t>
  </si>
  <si>
    <t>CÔNG TY CỔ PHẦN KỸ THUẬT Á CHÂU</t>
  </si>
  <si>
    <t>5019195</t>
  </si>
  <si>
    <t>CÔNG TY TNHH TM DV KẾT GIAO PHÁT TRIỂN QuỐC TẾ</t>
  </si>
  <si>
    <t>5019198</t>
  </si>
  <si>
    <t>CÔNG TY TNHH SẢN XuẤT BAO BÌ HOÀNG LIÊN PHÁT</t>
  </si>
  <si>
    <t>5019203</t>
  </si>
  <si>
    <t>CÔNG TY TNHH TiẾP VẬN HOA THANH</t>
  </si>
  <si>
    <t>5019204</t>
  </si>
  <si>
    <t>CÔNG TY TNHH XÂY DỰNG GIAO THÔNG TOÀN CẦU</t>
  </si>
  <si>
    <t>5019207</t>
  </si>
  <si>
    <t>CÔNG TY TNHH HƯNG GIA NGUYỄN</t>
  </si>
  <si>
    <t>5019227</t>
  </si>
  <si>
    <t>CÔNG TY TNHH NHỰA TỰ LẬP</t>
  </si>
  <si>
    <t>5019231</t>
  </si>
  <si>
    <t>CÔNG TY TNHH DANIEL KEITH ViỆT NAM</t>
  </si>
  <si>
    <t>5020088</t>
  </si>
  <si>
    <t>CÔNG TY TNHH DỆT MAY TRUNG ViỆT</t>
  </si>
  <si>
    <t>5021177</t>
  </si>
  <si>
    <t>CÔNG TY TNHH SX TM DV CHÍ TRUNG</t>
  </si>
  <si>
    <t>5021196</t>
  </si>
  <si>
    <t>CÔNG TY NGHỆ THUẬT ADVERTISING</t>
  </si>
  <si>
    <t>53351</t>
  </si>
  <si>
    <t>5001888</t>
  </si>
  <si>
    <t>CÔNG TY TNHH VẬN TẢI VÀ THƯƠNG MẠI ĐÔNG ĐỊA TRUNG HẢI</t>
  </si>
  <si>
    <t>5004123</t>
  </si>
  <si>
    <t>SHOP VEGAS MINI</t>
  </si>
  <si>
    <t>5014218</t>
  </si>
  <si>
    <t>CÔNG TY TNHH QUÀ TẶNG THẢO NGUYÊN</t>
  </si>
  <si>
    <t>5014222</t>
  </si>
  <si>
    <t>CÔNG TY TNHH KỸ THUẬT CƠ KHÍ VIỆT NAM</t>
  </si>
  <si>
    <t>5015499</t>
  </si>
  <si>
    <t>CÔNG TY CỔ PHẦN VIRTUAL DESIRE EVENTS</t>
  </si>
  <si>
    <t>5015500</t>
  </si>
  <si>
    <t>CÔNG TY CỔ PHẦN ĐẦU TƯ &amp; MÔI GiỚI BĐS ALPHA</t>
  </si>
  <si>
    <t>5020100</t>
  </si>
  <si>
    <t>CÔNG TY TNHH SX TM XUẤT NHẬP KHẨU TÔ ViỆT ĐỨC</t>
  </si>
  <si>
    <t>53360</t>
  </si>
  <si>
    <t>5001885</t>
  </si>
  <si>
    <t>CÔNG TY TNHH THƯƠNG MẠI TRANS PACIFIC PARTNERS</t>
  </si>
  <si>
    <t>5015501</t>
  </si>
  <si>
    <t>CÔNG TY TNHH THƯƠNG MẠI DỊCH VỤ MUNKAS</t>
  </si>
  <si>
    <t>5018826</t>
  </si>
  <si>
    <t>CÔNG TY TNHH PT CONSUMER</t>
  </si>
  <si>
    <t>5018827</t>
  </si>
  <si>
    <t>CÔNG TY TNHH THƯƠNG MẠI DV VẬN TẢI QUỐC TẾ ĐẠI DƯƠNG VIỆT</t>
  </si>
  <si>
    <t>53417</t>
  </si>
  <si>
    <t>53428</t>
  </si>
  <si>
    <t>53501</t>
  </si>
  <si>
    <t>5012134</t>
  </si>
  <si>
    <t>CÔNG TY TNHH TECHNOS</t>
  </si>
  <si>
    <t>5017047</t>
  </si>
  <si>
    <t>Công Ty TNHH Bao Bì Nhựa Liên Thành</t>
  </si>
  <si>
    <t>5018774</t>
  </si>
  <si>
    <t>CÔNG TY TNHH SẢN XUẤT VÀ THƯƠNG MẠI TUYỀN HƯNG PHÚ</t>
  </si>
  <si>
    <t>5019247</t>
  </si>
  <si>
    <t>CHI NHÁNH TẠI TP.HCM - CÔNG TY CỔ PHẦN KNIC</t>
  </si>
  <si>
    <t>53510</t>
  </si>
  <si>
    <t>53518</t>
  </si>
  <si>
    <t>53629</t>
  </si>
  <si>
    <t>61272</t>
  </si>
  <si>
    <t>61294</t>
  </si>
  <si>
    <t>5006072</t>
  </si>
  <si>
    <t>HỘ KINH DOANH CÁ THỂ KIM UYÊN- SHOP MÙA XUÂN</t>
  </si>
  <si>
    <t>5006086</t>
  </si>
  <si>
    <t xml:space="preserve">CTY TNHH MAY TRẦN TRÚC </t>
  </si>
  <si>
    <t>5007115</t>
  </si>
  <si>
    <t>CÔNG TY TNHH MÁY MÓC VÀ KỸ THUẬT BESTARI ViỆT NAM</t>
  </si>
  <si>
    <t>5017201</t>
  </si>
  <si>
    <t>CÔNG TY TNHH ANL ViỆT NAM</t>
  </si>
  <si>
    <t>5017213</t>
  </si>
  <si>
    <t>CÔNG TY TNHH THƯƠNG MẠI DAIWA ViỆT NAM</t>
  </si>
  <si>
    <t>64015</t>
  </si>
  <si>
    <t>MK</t>
  </si>
  <si>
    <t>Sale MK</t>
  </si>
  <si>
    <t>65795</t>
  </si>
  <si>
    <t>75152</t>
  </si>
  <si>
    <t>Central</t>
  </si>
  <si>
    <t>Sale Central</t>
  </si>
  <si>
    <t>75158</t>
  </si>
  <si>
    <t>76023</t>
  </si>
  <si>
    <t>77034</t>
  </si>
  <si>
    <t>2904507</t>
  </si>
  <si>
    <t>CÔNG TY TNHH NNMSAFETY</t>
  </si>
  <si>
    <t>2905318</t>
  </si>
  <si>
    <t>CÔNG TY TNHH NĂNG LƯỢNG MÔI TRƯỜNG BIỂN ĐÔNG</t>
  </si>
  <si>
    <t>2905323</t>
  </si>
  <si>
    <t>CÔNG TY TNHH THƯƠNG MẠI AN TIẾN HƯNG</t>
  </si>
  <si>
    <t>2905336</t>
  </si>
  <si>
    <t>CÔNG TY CỔ PHẦN THỨC ĂN CHĂN NUÔI THÁI DƯƠNG</t>
  </si>
  <si>
    <t>2905339</t>
  </si>
  <si>
    <t>CÔNG TY CỔ PHẦN THIẾT BỊ CÔNG NGHỆ QUỐC TẾ</t>
  </si>
  <si>
    <t>2905342</t>
  </si>
  <si>
    <t>CÔNG TY CỔ PHẦN TRUNG KHOA NGUYỄN SPORT</t>
  </si>
  <si>
    <t>2905393</t>
  </si>
  <si>
    <t>CÔNG TY TNHH CÔNG NGHỆ CƠ ĐIỆN QUỐC TẾ MINH ĐẠT</t>
  </si>
  <si>
    <t>2905409</t>
  </si>
  <si>
    <t>CÔNG TY TNHH THƯƠNG MẠI &amp; DỊCH VỤ VẬN TẢI THANH THỦY</t>
  </si>
  <si>
    <t>2905440</t>
  </si>
  <si>
    <t>CÔNG TY TNHH ĐẦU TƯ THƯƠNG MẠI VÀ VẬN TẢI LIÊN VIỆT</t>
  </si>
  <si>
    <t>2905452</t>
  </si>
  <si>
    <t>CÔNG TY CP ĐẦU TƯ VÀ CÔNG NGHỆ TÂN PHÁT</t>
  </si>
  <si>
    <t>2905467</t>
  </si>
  <si>
    <t>CÔNG TY TNHH TƯ VẤN PHẦN MỀM FBS</t>
  </si>
  <si>
    <t>2905495</t>
  </si>
  <si>
    <t>CÔNG TY TNHH TAKA VIỆT NAM</t>
  </si>
  <si>
    <t>2905529</t>
  </si>
  <si>
    <t>CÔNG TY TNHH MỘT THÀNH VIÊN HƯƠNG LIỆU VIỆT Á</t>
  </si>
  <si>
    <t>2905553</t>
  </si>
  <si>
    <t>CÔNG TY CP TRUYỀN THÔNG VÀ THƯƠNG MẠI TTP HOÀNG GIA</t>
  </si>
  <si>
    <t>88888</t>
  </si>
  <si>
    <t>Country</t>
  </si>
  <si>
    <t>Sale All GD</t>
  </si>
  <si>
    <t>1100003</t>
  </si>
  <si>
    <t>CN Cao bằng-Công ty CP bán lẻ kỹ thuật số FPT</t>
  </si>
  <si>
    <t>1177777</t>
  </si>
  <si>
    <t>VẬN ĐƠN FREE CAO BẰNG</t>
  </si>
  <si>
    <t>1200002</t>
  </si>
  <si>
    <t>CN Lạng Sơn- CTCP Bán Lẻ Kỹ Thuật Số FPT</t>
  </si>
  <si>
    <t>1200007</t>
  </si>
  <si>
    <t>CN CÔNG TY CP SX THƯƠNG MẠI XNK VTA TẠI VĨNH TRẠI- LẠNG SƠN</t>
  </si>
  <si>
    <t>1200009</t>
  </si>
  <si>
    <t>CN CÔNG TY CP BÁN LẺ KỸ THUẬT SỐ FPT TẠI LẠNG SƠN</t>
  </si>
  <si>
    <t>1200010</t>
  </si>
  <si>
    <t>1277777</t>
  </si>
  <si>
    <t>VẬN ĐƠN FREE LẠNG SƠN</t>
  </si>
  <si>
    <t>1400001</t>
  </si>
  <si>
    <t>CN Công ty cp bán lẻ kỹ thuật số FPT tại Quảng Ninh</t>
  </si>
  <si>
    <t>1400002</t>
  </si>
  <si>
    <t>CN Công ty cổ phần bán lẻ kỹ thuạt số FPT tại Quảng Ninh</t>
  </si>
  <si>
    <t>1400003</t>
  </si>
  <si>
    <t>CN Công ty cổ phần bán lẻ kỹ thuật số FPT tại Quảng Ninh</t>
  </si>
  <si>
    <t>1400007</t>
  </si>
  <si>
    <t>CN CÔNG TY CP BÁN LẺ KỸ THUẬT SỐ FPT TẠI QUẢNG NINH</t>
  </si>
  <si>
    <t>1400011</t>
  </si>
  <si>
    <t>CÔNG TY CP BÁN LẺ KỸ THUẬT SỐ FPT-CN TẠI QUẢNG NINH</t>
  </si>
  <si>
    <t>1400014</t>
  </si>
  <si>
    <t>CN CÔNG TY CP SẢN XUẤT TM XNK VTA TẠI ĐÔNG TRIỀU-QUẢNG NINH</t>
  </si>
  <si>
    <t>1400017</t>
  </si>
  <si>
    <t>CN CTY CỔ PHẦN BÁN LẺ KỸ THUẬT SỐ FPT TẠI QUẢNG NINH</t>
  </si>
  <si>
    <t>1400018</t>
  </si>
  <si>
    <t>1400019</t>
  </si>
  <si>
    <t>1400021</t>
  </si>
  <si>
    <t>CN CÔNG TY CP BÁN LẺ KTS FPT TẠI QUẢNG NINH</t>
  </si>
  <si>
    <t>1400031</t>
  </si>
  <si>
    <t>1400032</t>
  </si>
  <si>
    <t>1400035</t>
  </si>
  <si>
    <t>1400036</t>
  </si>
  <si>
    <t>CN CÔNG TY CP SẢN XUẤT TM XNK VTA TẠI QUẢNG NINH</t>
  </si>
  <si>
    <t>1400037</t>
  </si>
  <si>
    <t>1400039</t>
  </si>
  <si>
    <t>1400040</t>
  </si>
  <si>
    <t xml:space="preserve">CÔNG TY CP HẢI  DU LỊCH VÀ DỊCH VỤ THỂ THAO DƯỚI NƯỚC</t>
  </si>
  <si>
    <t>1400041</t>
  </si>
  <si>
    <t>CÔNG TY CỔ PHẦN DU LỊCH VÀ THƯƠNG MẠI THAN VIỆT</t>
  </si>
  <si>
    <t>1400042</t>
  </si>
  <si>
    <t>HỘ KINH DOANH CỬA HÀNG THỜI TRANG ELISE</t>
  </si>
  <si>
    <t>1477777</t>
  </si>
  <si>
    <t>VẬN ĐƠN FREE QUẢNG NINH</t>
  </si>
  <si>
    <t>1600029</t>
  </si>
  <si>
    <t>CÔNG TY CỔ PHẦN DỊCH VỤ XUYÊN THÁI BÌNH DƯƠNG</t>
  </si>
  <si>
    <t>1600048</t>
  </si>
  <si>
    <t>CN CTY TNHH TM&amp;GNHH TIÊN PHONG</t>
  </si>
  <si>
    <t>1600069</t>
  </si>
  <si>
    <t>CTY TNHH CÔNG NGHIỆP NHỰA PHÚ LÂM</t>
  </si>
  <si>
    <t>1600084</t>
  </si>
  <si>
    <t>FPT tại Hải Phòng</t>
  </si>
  <si>
    <t>1600097</t>
  </si>
  <si>
    <t>CTY CP VT VN QT</t>
  </si>
  <si>
    <t>1600113</t>
  </si>
  <si>
    <t>CN CTy TNHH DV Giám định Á Châu</t>
  </si>
  <si>
    <t>1600127</t>
  </si>
  <si>
    <t>CTY TONKIN</t>
  </si>
  <si>
    <t>1600181</t>
  </si>
  <si>
    <t>Cty May Trang Anh</t>
  </si>
  <si>
    <t>1600185</t>
  </si>
  <si>
    <t>Cty G.E</t>
  </si>
  <si>
    <t>1600210</t>
  </si>
  <si>
    <t>Cty CP Giải pháp tiếp vận DKP</t>
  </si>
  <si>
    <t>1600227</t>
  </si>
  <si>
    <t>CTY CPTM va VTMINH HOANG</t>
  </si>
  <si>
    <t>1600231</t>
  </si>
  <si>
    <t>Cty TNHH Vận tải TM Trường phú</t>
  </si>
  <si>
    <t>1600253</t>
  </si>
  <si>
    <t>Cty CPDV Kỹ thuật Bảo An</t>
  </si>
  <si>
    <t>1600254</t>
  </si>
  <si>
    <t>Cty TNHH MTV Vận tải Quốc Huy</t>
  </si>
  <si>
    <t>1600259</t>
  </si>
  <si>
    <t>CN Cty CPTM và SX Công nghiệp Việt An</t>
  </si>
  <si>
    <t>1600263</t>
  </si>
  <si>
    <t>Cty TNHHDV và XNK Thanh thắng</t>
  </si>
  <si>
    <t>1600293</t>
  </si>
  <si>
    <t>CÔNG TY CP DỊCH VỤ VIỄN ĐÔNG</t>
  </si>
  <si>
    <t>1600295</t>
  </si>
  <si>
    <t>CN CÔNG TY TNHH GIAO NHẬN VẬN TẢI AA</t>
  </si>
  <si>
    <t>1600306</t>
  </si>
  <si>
    <t>CTY CP TM VÀ DỊCH VỤ STC</t>
  </si>
  <si>
    <t>1600307</t>
  </si>
  <si>
    <t>CTY TNHH THIÊN BAN</t>
  </si>
  <si>
    <t>1600316</t>
  </si>
  <si>
    <t>CN CTY CPXNK TỔNG HỢP I VIỆT NAM - XN MAY XUẤT KHẨU HP</t>
  </si>
  <si>
    <t>1600345</t>
  </si>
  <si>
    <t>CTY QUẢN LÝ ĐƯỜNG SÔNG SỐ 3</t>
  </si>
  <si>
    <t>1600356</t>
  </si>
  <si>
    <t>CTY TNHH TM FPT - CN QUẢNG NINH</t>
  </si>
  <si>
    <t>1600358</t>
  </si>
  <si>
    <t>CTY TNHH LÊ PHẠM</t>
  </si>
  <si>
    <t>1600359</t>
  </si>
  <si>
    <t>CTY TNHH ASAP QUỐC TẾ</t>
  </si>
  <si>
    <t>1600369</t>
  </si>
  <si>
    <t>CN CTY CP VĂN HÓA PHƯƠNG NAM TẠI QUẢNG NINH</t>
  </si>
  <si>
    <t>1600370</t>
  </si>
  <si>
    <t>CÔNG TY TNHH ĐIỆN TỬ HANET VIỆT NAM</t>
  </si>
  <si>
    <t>1600374</t>
  </si>
  <si>
    <t>CÔNG TY TNHH THƯƠNG MẠI VẬN TẢI IET VIỆT NAM</t>
  </si>
  <si>
    <t>1600412</t>
  </si>
  <si>
    <t>Cty CP SX TM XNK Viễn Thông A</t>
  </si>
  <si>
    <t>1600415</t>
  </si>
  <si>
    <t>CÔNG TY CỔ PHẦN GIẦY THỐNG NHẤT HẢI PHÒNG</t>
  </si>
  <si>
    <t>1600421</t>
  </si>
  <si>
    <t>CN CTY LIÊN DOANH ĐẠI LÝ VẬN TẢI COSFI TẠI HẢI PHÒNG</t>
  </si>
  <si>
    <t>1600436</t>
  </si>
  <si>
    <t>CN công ty CP bán lẻ kỹ thuật số FPT tại Hải Phòng</t>
  </si>
  <si>
    <t>1600438</t>
  </si>
  <si>
    <t>CN Công ty cổ phần bán lẻ kỹ thuật số FPT tại Hải Phòng</t>
  </si>
  <si>
    <t>1600441</t>
  </si>
  <si>
    <t>FPT SHOP Cẩm phả</t>
  </si>
  <si>
    <t>1600448</t>
  </si>
  <si>
    <t>CÔNG TY TNHH MAXPEED HÀ NỘI</t>
  </si>
  <si>
    <t>1600449</t>
  </si>
  <si>
    <t>CÔNG TY BẢO HIỂM BSH HẢI PHÒNG</t>
  </si>
  <si>
    <t>1600450</t>
  </si>
  <si>
    <t>CÔNG TY CỔ PHẦN VILACO</t>
  </si>
  <si>
    <t>1600451</t>
  </si>
  <si>
    <t>CÔNG TY CỔ PHẦN XUÂN THIỆU LOGISTICS</t>
  </si>
  <si>
    <t>1600452</t>
  </si>
  <si>
    <t>CN CÔNG TY CP BÁN LẺ KTS FPT TẠI HẢI PHÒNG</t>
  </si>
  <si>
    <t>1600453</t>
  </si>
  <si>
    <t>CÔNG TY TNHH LIÊN KẾT NĂNG ĐỘNG-CN HẢI PHÒNG</t>
  </si>
  <si>
    <t>1600456</t>
  </si>
  <si>
    <t>CÔNG TY TNHH DỊCH VỤ GIAO NHẬN HÀNG HÓA THỜI GIAN</t>
  </si>
  <si>
    <t>1600457</t>
  </si>
  <si>
    <t>CÔNG TY CP PHÁT TRIỂN DVTM QUỐC TẾ ĐỨC THẮNG</t>
  </si>
  <si>
    <t>1600459</t>
  </si>
  <si>
    <t>CN CÔNG TY CP BÁN LẺ KỸ THUẬT SỐ FPT HẢI PHÒNG</t>
  </si>
  <si>
    <t>1600460</t>
  </si>
  <si>
    <t>CÔNG TY TNHH GIAO NHẬN VÀ THƯƠNG MẠI Á CHÂU</t>
  </si>
  <si>
    <t>1600462</t>
  </si>
  <si>
    <t>CÔNG TY CỔ PHẦN THƯƠNG MẠI VÀ DỊCH VỤ HOÀNG KIM PHÁT</t>
  </si>
  <si>
    <t>1600467</t>
  </si>
  <si>
    <t>CN CTY CP BÁN LẺ KỸ THUẬT SỐ FP TẠI HẢI PHÒNG</t>
  </si>
  <si>
    <t>1600469</t>
  </si>
  <si>
    <t>CÔNG TY TNHH ĐIỆN TỬ HỒNG LỰC NGUYÊN</t>
  </si>
  <si>
    <t>1600474</t>
  </si>
  <si>
    <t>CÔNG TY TNHH THƯƠNG MẠI VẬN TẢI DƯƠNG TÚ</t>
  </si>
  <si>
    <t>1600476</t>
  </si>
  <si>
    <t xml:space="preserve">CN CTY CỔ PHẦN  BÁN LẺ KỸ THUẬT SỐ FPT  TẠI HẢI PHÒNG</t>
  </si>
  <si>
    <t>1600480</t>
  </si>
  <si>
    <t>CN HẢI PHÒNG-CTY CP DỊCH VỤ THƯƠNG MẠI TỔNG HỢP VINCOMMERCE</t>
  </si>
  <si>
    <t>1600483</t>
  </si>
  <si>
    <t>CÔNG TY TNHH MỘT THÀNH VIÊN THẢO NGUYÊN</t>
  </si>
  <si>
    <t>1600484</t>
  </si>
  <si>
    <t>CÔNG TY CỔ PHẦN THIẾT BỊ ĐIỆN NANO- PHƯỚC THẠNH</t>
  </si>
  <si>
    <t>1600485</t>
  </si>
  <si>
    <t>CÔNG TY TNHH COLOUR BILLION</t>
  </si>
  <si>
    <t>1600486</t>
  </si>
  <si>
    <t>CÔNG TY TNHH LG DISPLAY VIỆT NAM HẢI PHÒNG</t>
  </si>
  <si>
    <t>1600488</t>
  </si>
  <si>
    <t>CÔNG TY CP THƯƠNG MẠI TỔNG HỢP VINCOMMERCE-CN HÀ NỘI</t>
  </si>
  <si>
    <t>1600489</t>
  </si>
  <si>
    <t>CÔNG TY TNHH XUẤT NHẬP KHẨU PHƯƠNG THÀNH</t>
  </si>
  <si>
    <t>1600496</t>
  </si>
  <si>
    <t>CÔNG TY TNHH DỊCH VỤ TIN HỌC FPT</t>
  </si>
  <si>
    <t>1600497</t>
  </si>
  <si>
    <t>CÔNG TY TNHH MẶT TRỜI CÁT BÀ</t>
  </si>
  <si>
    <t>1600498</t>
  </si>
  <si>
    <t>CÔNG TY TNHH STAR CONCORD(VIỆT NAM)-CN HẢI PHÒNG</t>
  </si>
  <si>
    <t>1600499</t>
  </si>
  <si>
    <t>CÔNG TY TNHH THƯƠNG MẠI VÀ XUẤT NHẬP KHẨU HOÀNG NGHĨA</t>
  </si>
  <si>
    <t>1600500</t>
  </si>
  <si>
    <t>CÔNG TY TNHH DỊCH VỤ THƯƠNG MẠI VẨN TẢI CONTAINER GIANG SƠN</t>
  </si>
  <si>
    <t>1600501</t>
  </si>
  <si>
    <t>CTY CP DV GIA TĂNG MOBIFONE(MOBIFONE PLUSS)-CN HẢI PHÒNG</t>
  </si>
  <si>
    <t>1600502</t>
  </si>
  <si>
    <t>1600503</t>
  </si>
  <si>
    <t>CÔNG TY CP ĐẦU TƯ VÀ THƯƠNG MẠI TRƯỜNG PHÚ</t>
  </si>
  <si>
    <t>1600504</t>
  </si>
  <si>
    <t xml:space="preserve">CÔNG TY TNHH XÂY DỰNG  CÁT HẢI</t>
  </si>
  <si>
    <t>1600506</t>
  </si>
  <si>
    <t>CN CÔNG TY CỔ PHẦN GIÁO DỤC KỸ NĂNG MỸ</t>
  </si>
  <si>
    <t>1600507</t>
  </si>
  <si>
    <t>1600508</t>
  </si>
  <si>
    <t>CÔNG TY TNHH GIAO NHẬN VẬN TẢI BIỂN VÀ THƯƠNG MẠI M&amp;T</t>
  </si>
  <si>
    <t>1600509</t>
  </si>
  <si>
    <t>CÔNG TY TNHH STANDARD UNITS SUPPLY VIỆT NAM</t>
  </si>
  <si>
    <t>1677777</t>
  </si>
  <si>
    <t>BILL FREE HAI PHONG</t>
  </si>
  <si>
    <t>1700007</t>
  </si>
  <si>
    <t>CÔNG TY TNHH MAY MẶC V.J.ONE</t>
  </si>
  <si>
    <t>1700008</t>
  </si>
  <si>
    <t>CN THÁI BÌNH- CTCP BÁN LẺ KỸ THUẬT SỐ FPT</t>
  </si>
  <si>
    <t>1700009</t>
  </si>
  <si>
    <t>CN TY CP SẢN XUẤT THƯƠNG MẠI XNK VTA TẠI TIỀN HẢI-THÁI BÌNH</t>
  </si>
  <si>
    <t>1700012</t>
  </si>
  <si>
    <t>1700016</t>
  </si>
  <si>
    <t xml:space="preserve">CN THÁI BÌNH-CÔNG TY CP BÁN LẺ KỸ THUẬT SỐ FPT </t>
  </si>
  <si>
    <t>1700021</t>
  </si>
  <si>
    <t>CTY CP DV GIA TĂNG MOBIFONE(MOBIFONE PLUSS)-CN THÁI BÌNH</t>
  </si>
  <si>
    <t>1777777</t>
  </si>
  <si>
    <t>VẬN ĐƠN FREE THÁI BÌNH</t>
  </si>
  <si>
    <t>1800005</t>
  </si>
  <si>
    <t>Công ty Cổ phần may 1-Dệt Nam Định</t>
  </si>
  <si>
    <t>1800009</t>
  </si>
  <si>
    <t>Công ty Cổ phần NAJIMEX Nam Định</t>
  </si>
  <si>
    <t>1800012</t>
  </si>
  <si>
    <t>Công ty Cổ phần xuất nhập khẩu Nam Hà-UĐÔMXAY</t>
  </si>
  <si>
    <t>1800015</t>
  </si>
  <si>
    <t>Công ty TNHH YOUNGONE Nam Định</t>
  </si>
  <si>
    <t>1800020</t>
  </si>
  <si>
    <t>CN Công ty CP bán lẻ kỹ thuật số FPT tại Nam Định</t>
  </si>
  <si>
    <t>1800021</t>
  </si>
  <si>
    <t>Công ty TNHH Yamani-Dynasty</t>
  </si>
  <si>
    <t>1800023</t>
  </si>
  <si>
    <t>Công ty TNHH Dongyang ST vina</t>
  </si>
  <si>
    <t>1800027</t>
  </si>
  <si>
    <t xml:space="preserve">CN NAM ĐỊNH-CÔNG TY CP BÁN LẺ KỸ THUẬT SỐ FPT </t>
  </si>
  <si>
    <t>1800031</t>
  </si>
  <si>
    <t>CÔNG TY THIÊN NAM SUNRISE</t>
  </si>
  <si>
    <t>1800032</t>
  </si>
  <si>
    <t>CÔNG TY TNHH ĐIỆN TỬ VIVO HẰNG THỊNH</t>
  </si>
  <si>
    <t>1800033</t>
  </si>
  <si>
    <t>1800034</t>
  </si>
  <si>
    <t>1800035</t>
  </si>
  <si>
    <t>1800037</t>
  </si>
  <si>
    <t>CƠ SỞ NHÀ THUỐC MỸ NHUNG 2</t>
  </si>
  <si>
    <t>1877777</t>
  </si>
  <si>
    <t>VẬN ĐƠN FREE NAM ĐỊNH</t>
  </si>
  <si>
    <t>1900009</t>
  </si>
  <si>
    <t xml:space="preserve">CN Công ty CP Sản Xuất TM  XNK Viễn Thông A tại Phú Thọ</t>
  </si>
  <si>
    <t>1900010</t>
  </si>
  <si>
    <t>CN CÔNG TY CP BÁN LẺ KỸ THUẬT SỐ FPT TẠI PHÚ THỌ</t>
  </si>
  <si>
    <t>1900011</t>
  </si>
  <si>
    <t>1900012</t>
  </si>
  <si>
    <t>1900014</t>
  </si>
  <si>
    <t>1900017</t>
  </si>
  <si>
    <t>1900018</t>
  </si>
  <si>
    <t>CN CTCP Bán Lẻ Kỹ Thuật Số FPT tại Phú Thọ</t>
  </si>
  <si>
    <t>1900019</t>
  </si>
  <si>
    <t>CN CÔNG TY CP SẢN XUẤT TM XNK VTA TẠI PHÚ THỌ</t>
  </si>
  <si>
    <t>1900020</t>
  </si>
  <si>
    <t>1900022</t>
  </si>
  <si>
    <t>CÔNG TY TNHH SEWOO GLOBAL VIỆT NAM</t>
  </si>
  <si>
    <t>1977777</t>
  </si>
  <si>
    <t>VẬN ĐƠN FREE PHÚ THỌ</t>
  </si>
  <si>
    <t>2000004</t>
  </si>
  <si>
    <t>CN Công ty CP sản xuất TM XNK Viễn Thông A tại Thái Nguyên</t>
  </si>
  <si>
    <t>2000005</t>
  </si>
  <si>
    <t>CN Thái Nguyên-Công ty cổ phần bán lẻ kỹ thuật số FPT</t>
  </si>
  <si>
    <t>2000006</t>
  </si>
  <si>
    <t>CN Công ty CP Sản Xuất TM XNK Viễn Thông A tại Thái Nguyên</t>
  </si>
  <si>
    <t>2000007</t>
  </si>
  <si>
    <t>CN Thái Nguyên- Công ty Cổ Phần bán lẻ kỹ thuật số FPT</t>
  </si>
  <si>
    <t>2000012</t>
  </si>
  <si>
    <t>CTY CP DV GIA TĂNG MOBIFONE(MOBIFONE PLUSS)-CN THÁI NGUYÊN</t>
  </si>
  <si>
    <t>2077777</t>
  </si>
  <si>
    <t>VẬN ĐƠN FREE THÁI NGUYÊN</t>
  </si>
  <si>
    <t>2100003</t>
  </si>
  <si>
    <t>Công ty CP bán lẻ kỹ thuật số FPT-CN tại Yên Bái</t>
  </si>
  <si>
    <t>2100004</t>
  </si>
  <si>
    <t>CN Công ty cổ phần sản xuất TM XNK Viễn Thông A tại Yên Bái</t>
  </si>
  <si>
    <t>2100005</t>
  </si>
  <si>
    <t>CTY CP BÁN LẺ KỸ THUẬT SỐ FPT-CN TẠI YÊN BÁI</t>
  </si>
  <si>
    <t>2177777</t>
  </si>
  <si>
    <t>VẬN ĐƠN FREE YÊN BÁI</t>
  </si>
  <si>
    <t>2200002</t>
  </si>
  <si>
    <t>CN Công ty CP bán lẻ kỹ thuật số FPT tại Tỉnh Tuyên Quang</t>
  </si>
  <si>
    <t>2200003</t>
  </si>
  <si>
    <t>CN Công ty CP Sản Xuất TM Xuất Nhập Khẩu VTA Tại Tuyên Quang</t>
  </si>
  <si>
    <t>2200004</t>
  </si>
  <si>
    <t>CN CÔNG TY CP BÁN LẺ KỸ THUẬT SỐ FPT TẠI TUYÊN QUANG</t>
  </si>
  <si>
    <t>2200007</t>
  </si>
  <si>
    <t>2277777</t>
  </si>
  <si>
    <t>VẬN ĐƠN FREE TUYÊN QUANG</t>
  </si>
  <si>
    <t>2300002</t>
  </si>
  <si>
    <t>CN Công ty CP bán lẻ kỹ thuật số FPT tại Hà Giang</t>
  </si>
  <si>
    <t>2300003</t>
  </si>
  <si>
    <t>CN Công ty Cổ Phần SX TM Xuất Nhập Khẩu VTA tại Hà Giang</t>
  </si>
  <si>
    <t>2300004</t>
  </si>
  <si>
    <t xml:space="preserve">CN Công ty Cổ Phần SX TM Xuất Nhập Khẩu VTA tại  Hà Giang</t>
  </si>
  <si>
    <t>2300005</t>
  </si>
  <si>
    <t>CN CTY CP BÁN LẺ KỸ THUẬT SỐ FPT TẠI HÀ GIANG</t>
  </si>
  <si>
    <t>2377777</t>
  </si>
  <si>
    <t>VẬN ĐƠN FREE HÀ GIANG</t>
  </si>
  <si>
    <t>2400002</t>
  </si>
  <si>
    <t>CN CTCP Bán Lẻ Kỹ Thuật Số FPT tại Lào Cai</t>
  </si>
  <si>
    <t>2400003</t>
  </si>
  <si>
    <t>CN Công ty CP Sản Xuất Thương Mại XNK VTA tại Lào Cai</t>
  </si>
  <si>
    <t>2400004</t>
  </si>
  <si>
    <t>CHI NHÁNH DNTN XD SỐ 1 TỈNH ĐIỆN BIÊN-KS MƯỜNG THANH LÀO CAI</t>
  </si>
  <si>
    <t>2400005</t>
  </si>
  <si>
    <t>CN CÔNG TY CỔ PHẦN BÁN LẺ KỸ THUẬT SỐ FPT TẠI LÀO CAI</t>
  </si>
  <si>
    <t>2400006</t>
  </si>
  <si>
    <t>CN CÔNG TY CP BÁN LẺ KỸ THUẬT SỐ FPT TẠI LÀO CAI</t>
  </si>
  <si>
    <t>2400009</t>
  </si>
  <si>
    <t>2477777</t>
  </si>
  <si>
    <t>VẬN ĐƠN FREE LÀO CAI</t>
  </si>
  <si>
    <t>2500002</t>
  </si>
  <si>
    <t>Chi nhánh Công ty CP bán lẻ kỹ thuật số FPT tại Lai Châu</t>
  </si>
  <si>
    <t>2500003</t>
  </si>
  <si>
    <t>CN Công ty CP Sản Xuất TM Xuất Nhập Khẩu VTA tại Lai Châu</t>
  </si>
  <si>
    <t>2577777</t>
  </si>
  <si>
    <t>VẬN ĐƠN FREE LAI CHÂU</t>
  </si>
  <si>
    <t>2600004</t>
  </si>
  <si>
    <t>CN Công ty CP bán lẻ kỹ thuật số FPT tại Sơn La</t>
  </si>
  <si>
    <t>2600005</t>
  </si>
  <si>
    <t>CN Công ty cổ phần bán lẻ kỹ thuật số FPT tại Sơn La</t>
  </si>
  <si>
    <t>2600006</t>
  </si>
  <si>
    <t>2600007</t>
  </si>
  <si>
    <t>CN CÔNG TY CP SẢN XUẤT THƯƠNG MẠI XNK VIỄN THÔNG A</t>
  </si>
  <si>
    <t>2600010</t>
  </si>
  <si>
    <t>CN CÔNG TY CP BÁN LẺ KỸ THUẬT SỐ FPT TẠI SƠN</t>
  </si>
  <si>
    <t>2677777</t>
  </si>
  <si>
    <t xml:space="preserve">VẬN ĐƠN  FREE SƠN LA</t>
  </si>
  <si>
    <t>2700002</t>
  </si>
  <si>
    <t>Công ty CP bán lẻ kỹ thuật số FPT-CN Điện Biên</t>
  </si>
  <si>
    <t>2700003</t>
  </si>
  <si>
    <t xml:space="preserve">CÔNG TY CỔ PHẦN SẢN XUẤT  TM XNK VIỄN THÔNG A</t>
  </si>
  <si>
    <t>2700004</t>
  </si>
  <si>
    <t>CN CÔNG TY CP BÁN LẺ KỸ THUẬT SỐ FPT TẠI ĐIỆN BIÊN</t>
  </si>
  <si>
    <t>2777777</t>
  </si>
  <si>
    <t>VẬN ĐƠN FREE ĐIỆN BIÊN</t>
  </si>
  <si>
    <t>2800002</t>
  </si>
  <si>
    <t>CN Công ty CP bán lẻ kỹ thuật số FPT tại Hòa Bình</t>
  </si>
  <si>
    <t>2800003</t>
  </si>
  <si>
    <t>CÔNG TY CP SẢN XUẤT TM DV NHẬP KHẨU VIỄN THÔNG A</t>
  </si>
  <si>
    <t>2900019</t>
  </si>
  <si>
    <t>Công ty TNHH TM &amp; DV Hoa Hồng</t>
  </si>
  <si>
    <t>2900030</t>
  </si>
  <si>
    <t>Công ty TNHH Điện Dương</t>
  </si>
  <si>
    <t>2900032</t>
  </si>
  <si>
    <t>Công ty TNHH thương mại Nam Hải</t>
  </si>
  <si>
    <t>2900063</t>
  </si>
  <si>
    <t>CT ĐIỆN TỬ BA (KIM TỪ ĐIỂN)</t>
  </si>
  <si>
    <t>2900084</t>
  </si>
  <si>
    <t>Công ty TNHH May Hamalin</t>
  </si>
  <si>
    <t>2900101</t>
  </si>
  <si>
    <t>Công ty TNHH Máy tính Vĩnh Xuân</t>
  </si>
  <si>
    <t>2900116</t>
  </si>
  <si>
    <t>CÔNG TY CỔ PHẦN CÔNG NGHỆ MỚI NHẬT HẢI</t>
  </si>
  <si>
    <t>2900117</t>
  </si>
  <si>
    <t>Công ty TNHH TM &amp; DV Minh Phương HN</t>
  </si>
  <si>
    <t>2900181</t>
  </si>
  <si>
    <t>Tổng Công ty thương mại Hà Nội</t>
  </si>
  <si>
    <t>2900236</t>
  </si>
  <si>
    <t>Công ty CP Thương mại POLVITA</t>
  </si>
  <si>
    <t>2900245</t>
  </si>
  <si>
    <t>CTY TNHH KỸ THUẬT &amp; CÔNG NGHỆ CHUYÊN DỤNG</t>
  </si>
  <si>
    <t>2900268</t>
  </si>
  <si>
    <t>Công ty TNHH Toyota Việt Nam</t>
  </si>
  <si>
    <t>2900276</t>
  </si>
  <si>
    <t>Công ty TNHH TM &amp; Kỹ thuật Tân Hoàng Việt</t>
  </si>
  <si>
    <t>2900290</t>
  </si>
  <si>
    <t>Công ty TNHH Ba Sao Việt Nam</t>
  </si>
  <si>
    <t>2900297</t>
  </si>
  <si>
    <t>TOÁN TOSHIBA (FCN)</t>
  </si>
  <si>
    <t>2900298</t>
  </si>
  <si>
    <t>Công ty TNHH PP FPT (FPS-F1)</t>
  </si>
  <si>
    <t>2900304</t>
  </si>
  <si>
    <t>Công ty TNHH PP FPT (HP)</t>
  </si>
  <si>
    <t>2900317</t>
  </si>
  <si>
    <t>Công ty CP thi công cơ giới và dịch vụ</t>
  </si>
  <si>
    <t>2900318</t>
  </si>
  <si>
    <t>Trung tâm hợp tác đào tạo Quốc Tế (Hội Khuyến Học VN)</t>
  </si>
  <si>
    <t>2900369</t>
  </si>
  <si>
    <t>Công ty TNHH phân phối FPT</t>
  </si>
  <si>
    <t>2900386</t>
  </si>
  <si>
    <t>Công ty CP TM CN Hoàng Hoa</t>
  </si>
  <si>
    <t>2900391</t>
  </si>
  <si>
    <t>Công ty TNHH Cung ứng VTCN Viễn Thiên</t>
  </si>
  <si>
    <t>2900434</t>
  </si>
  <si>
    <t>Công ty TNHH Tiếp vận M &amp; P</t>
  </si>
  <si>
    <t>2900437</t>
  </si>
  <si>
    <t>CÔNG TY TNHH NHẬT LONG Á</t>
  </si>
  <si>
    <t>2900442</t>
  </si>
  <si>
    <t>Công ty CP VPP Cửu Long</t>
  </si>
  <si>
    <t>2900450</t>
  </si>
  <si>
    <t>Công ty TNHH Ống Thép Hòa Phát</t>
  </si>
  <si>
    <t>2900467</t>
  </si>
  <si>
    <t>Công ty TNHH Thế Vỹ</t>
  </si>
  <si>
    <t>2900476</t>
  </si>
  <si>
    <t>Công ty TNHH TM Xuân Việt</t>
  </si>
  <si>
    <t>2900494</t>
  </si>
  <si>
    <t>Công ty CP XNK và hợp tác đầu tư Vilexim</t>
  </si>
  <si>
    <t>2900512</t>
  </si>
  <si>
    <t>Công ty TNHH Kinh doanh trang thiết bị YTế Việt Tiên</t>
  </si>
  <si>
    <t>2900526</t>
  </si>
  <si>
    <t>Công ty CP Vật tư &amp; giải pháp kỹ thuật điện</t>
  </si>
  <si>
    <t>2900528</t>
  </si>
  <si>
    <t>Công ty TNHH KT Nam Hải</t>
  </si>
  <si>
    <t>2900530</t>
  </si>
  <si>
    <t>Công ty TNHH TM Tân Vương</t>
  </si>
  <si>
    <t>2900537</t>
  </si>
  <si>
    <t>Công ty TNHH Thương mại Đầu tư và Phát Triển</t>
  </si>
  <si>
    <t>2900635</t>
  </si>
  <si>
    <t>Công ty dây và cáp điện Thăng Long</t>
  </si>
  <si>
    <t>2900644</t>
  </si>
  <si>
    <t>Công ty Sao Việt</t>
  </si>
  <si>
    <t>2900699</t>
  </si>
  <si>
    <t>Công ty công nghệ di động FPT</t>
  </si>
  <si>
    <t>2900739</t>
  </si>
  <si>
    <t>ARKSUN</t>
  </si>
  <si>
    <t>2900765</t>
  </si>
  <si>
    <t>CÔNG TY TNHH UTECH VIỆT NAM</t>
  </si>
  <si>
    <t>2900768</t>
  </si>
  <si>
    <t>VP SEGYE CORP</t>
  </si>
  <si>
    <t>2900792</t>
  </si>
  <si>
    <t>Công ty TM Kỹ thuật Hoàng Nam</t>
  </si>
  <si>
    <t>2900834</t>
  </si>
  <si>
    <t>CN Công ty Liên doanh đại lý vận tải Cosfi tại HP</t>
  </si>
  <si>
    <t>2900839</t>
  </si>
  <si>
    <t>Công ty TNHH XD &amp; TM Quang Minh</t>
  </si>
  <si>
    <t>2900848</t>
  </si>
  <si>
    <t>CN Công ty Jupiter Pancific</t>
  </si>
  <si>
    <t>2900862</t>
  </si>
  <si>
    <t>Công ty TNHH TM và ĐT Vĩnh An</t>
  </si>
  <si>
    <t>2900878</t>
  </si>
  <si>
    <t>CN Công ty CP Thế giới số</t>
  </si>
  <si>
    <t>2900907</t>
  </si>
  <si>
    <t>Công ty TNHH TM Xuân Thành</t>
  </si>
  <si>
    <t>2900940</t>
  </si>
  <si>
    <t>CTY TNHH TM QUỐC TẾ THUỶ LINH (P BẢO HÀNH)</t>
  </si>
  <si>
    <t>2900948</t>
  </si>
  <si>
    <t>Công ty CP TM Công nghệ Đức Việt</t>
  </si>
  <si>
    <t>2900953</t>
  </si>
  <si>
    <t>Công ty TNHH TB Ytế và MT Duy Thịnh</t>
  </si>
  <si>
    <t>2900968</t>
  </si>
  <si>
    <t>Công ty CP Quốc tế Chiến Thắng</t>
  </si>
  <si>
    <t>2900970</t>
  </si>
  <si>
    <t>CÔNG TY TNHH THƯƠNG MẠI VÀ PHÁT TRIỂN CÔNG NGHỆ KOL</t>
  </si>
  <si>
    <t>2900994</t>
  </si>
  <si>
    <t>Công ty CP Bơm Châu Âu</t>
  </si>
  <si>
    <t>2901026</t>
  </si>
  <si>
    <t>Công ty CP TM Dược vật tư y tế</t>
  </si>
  <si>
    <t>2901031</t>
  </si>
  <si>
    <t>Công ty TNHH TM và may mặc Nguyên Toàn</t>
  </si>
  <si>
    <t>2901035</t>
  </si>
  <si>
    <t>Công ty Cổ phần Norfolk Hatexco</t>
  </si>
  <si>
    <t>2901044</t>
  </si>
  <si>
    <t xml:space="preserve"> Công ty Cổ Phần Á Long</t>
  </si>
  <si>
    <t>2901045</t>
  </si>
  <si>
    <t>Công ty CP KD Thiết bị công nghiệp</t>
  </si>
  <si>
    <t>2901071</t>
  </si>
  <si>
    <t>Công ty CP Cúc Phương</t>
  </si>
  <si>
    <t>2901091</t>
  </si>
  <si>
    <t>Công ty CP Thương Mại &amp; Sản Xuất Thanh Nam</t>
  </si>
  <si>
    <t>2901110</t>
  </si>
  <si>
    <t>Công ty TNHH KT Thành Nam</t>
  </si>
  <si>
    <t>2901135</t>
  </si>
  <si>
    <t>Công ty TNHH Volex Việt Nam</t>
  </si>
  <si>
    <t>2901207</t>
  </si>
  <si>
    <t>Công ty TNHH NYK Logistic Việt Nam</t>
  </si>
  <si>
    <t>2901232</t>
  </si>
  <si>
    <t>Công ty TNHH Tập đoàn sáng tạo tự nhiên</t>
  </si>
  <si>
    <t>2901233</t>
  </si>
  <si>
    <t>CN Giao dịch Công ty LD TNHH Tiếp vận &amp;VT Speed Mark</t>
  </si>
  <si>
    <t>2901264</t>
  </si>
  <si>
    <t>2901290</t>
  </si>
  <si>
    <t>CT TNHH Phát Triển Công Nghệ Mai Phương</t>
  </si>
  <si>
    <t>2901295</t>
  </si>
  <si>
    <t>CTY TNHH TM&amp;SX NGUYÊN PHỤ LIỆU ĐỨC PHÁT</t>
  </si>
  <si>
    <t>2901322</t>
  </si>
  <si>
    <t>Công ty TNHH Cơ khí Việt Nhật</t>
  </si>
  <si>
    <t>2901337</t>
  </si>
  <si>
    <t>CÔNH TY TNHH Samil Việt Nam</t>
  </si>
  <si>
    <t>2901393</t>
  </si>
  <si>
    <t>CN công ty CP phát triển hàng hải tại Hà Nội</t>
  </si>
  <si>
    <t>2901425</t>
  </si>
  <si>
    <t>Công Ty TNHH T&amp;M Forwarding - Chi Nhánh Hà Nội</t>
  </si>
  <si>
    <t>2901426</t>
  </si>
  <si>
    <t>CHi Nhánh công ty TNHH Royal cargo Việt Nam</t>
  </si>
  <si>
    <t>2901483</t>
  </si>
  <si>
    <t>CTTNHH phát triển công nghiệp Việt Nhật</t>
  </si>
  <si>
    <t>2901587</t>
  </si>
  <si>
    <t>Công ty TNHH Bán lẻ FPT</t>
  </si>
  <si>
    <t>2901612</t>
  </si>
  <si>
    <t>CN Cty Dvụ Du lịch dầu khí-XN Viễn thông dầu khí</t>
  </si>
  <si>
    <t>2901621</t>
  </si>
  <si>
    <t>CN CÔNG TY CỔ PHẦN PHÁT TRIỂN CÔNG NGHỆ MOBILE STAR</t>
  </si>
  <si>
    <t>2901629</t>
  </si>
  <si>
    <t>Công ty TNHH Năng lượng và dịch vụ</t>
  </si>
  <si>
    <t>2901649</t>
  </si>
  <si>
    <t>Công ty CP Khoa học kỹ thuật Thái Bình Dương</t>
  </si>
  <si>
    <t>2901657</t>
  </si>
  <si>
    <t>Công ty TNHH Linh Trung</t>
  </si>
  <si>
    <t>2901670</t>
  </si>
  <si>
    <t>CN CÔNG TY CP THỜI TRANG THỂ THAO CHUYÊN NGHIỆP GIAO THỦY</t>
  </si>
  <si>
    <t>2901703</t>
  </si>
  <si>
    <t>2901717</t>
  </si>
  <si>
    <t>Công ty CP Phát triển TN</t>
  </si>
  <si>
    <t>2901735</t>
  </si>
  <si>
    <t>CÔNG TY TNHH HÓA CHẤT LONG LONG</t>
  </si>
  <si>
    <t>2901767</t>
  </si>
  <si>
    <t>Công ty TNHH Ngọc Duy</t>
  </si>
  <si>
    <t>2901771</t>
  </si>
  <si>
    <t>CN Công ty TNHH Ontime Worldwide Logistics ( VN )</t>
  </si>
  <si>
    <t>2901804</t>
  </si>
  <si>
    <t>Công ty TNHH TM &amp; DVKT Nhật Cường</t>
  </si>
  <si>
    <t>2901830</t>
  </si>
  <si>
    <t>Công ty TNHH SX &amp; TM Minh Ngọc</t>
  </si>
  <si>
    <t>2901868</t>
  </si>
  <si>
    <t>Công ty CP Công nghệ và Đầu tư Thái Dương Việt</t>
  </si>
  <si>
    <t>2901880</t>
  </si>
  <si>
    <t>Công ty TNHH Chem-Lube Việt Nam</t>
  </si>
  <si>
    <t>2901882</t>
  </si>
  <si>
    <t>Trung tâm phát triển TM Điện tử</t>
  </si>
  <si>
    <t>2901917</t>
  </si>
  <si>
    <t>Công ty CP Minh Việt</t>
  </si>
  <si>
    <t>2901936</t>
  </si>
  <si>
    <t>Công ty TNHH Trung Thu</t>
  </si>
  <si>
    <t>2901938</t>
  </si>
  <si>
    <t>Công ty TNHH Vật tư KHKT Đông Dương</t>
  </si>
  <si>
    <t>2901948</t>
  </si>
  <si>
    <t>VP ĐD Công ty TNHH Thiết bị máy móc Đại Chính Quang</t>
  </si>
  <si>
    <t>2901952</t>
  </si>
  <si>
    <t>Công ty CP Quốc tế Nam Thành</t>
  </si>
  <si>
    <t>2901966</t>
  </si>
  <si>
    <t>Công ty CP Dược phẩm Hà Tây</t>
  </si>
  <si>
    <t>2901973</t>
  </si>
  <si>
    <t>Công ty CP May mặc QTNB</t>
  </si>
  <si>
    <t>2901984</t>
  </si>
  <si>
    <t>Công ty TNHH ĐT và PTCN Đất Việt</t>
  </si>
  <si>
    <t>2901987</t>
  </si>
  <si>
    <t>Công ty TNHH Chiếu sáng điện tử ứng dụng AICE</t>
  </si>
  <si>
    <t>2901989</t>
  </si>
  <si>
    <t>CN Công Ty Cổ Phần Kho Bãi Và Giao Nhận T&amp;C Tại Hà Nội</t>
  </si>
  <si>
    <t>2901999</t>
  </si>
  <si>
    <t>Công ty TNHH giao nhận và vận tải DOORA Hà Nội</t>
  </si>
  <si>
    <t>2902012</t>
  </si>
  <si>
    <t>Công ty TNHH Dịch vụ giao nhận vận tải Thái Bình Dương</t>
  </si>
  <si>
    <t>2902013</t>
  </si>
  <si>
    <t>Công ty CP An Đạt</t>
  </si>
  <si>
    <t>2902051</t>
  </si>
  <si>
    <t xml:space="preserve">CN CẦU GIẤY - CÔNG TY TNHH DỊCH VỤ THIẾT BỊ VIỄN THÔNG VIỆT </t>
  </si>
  <si>
    <t>2902074</t>
  </si>
  <si>
    <t>Công ty CP TM XNK Trường An</t>
  </si>
  <si>
    <t>2902091</t>
  </si>
  <si>
    <t>Công ty CP giao nhận vận tải quốc tế IFT</t>
  </si>
  <si>
    <t>2902093</t>
  </si>
  <si>
    <t>CÔNG TY CỔ PHẦN VIỄN THÔNG HOÀNG GIA VIỆT NAM</t>
  </si>
  <si>
    <t>2902097</t>
  </si>
  <si>
    <t>Công ty TNHH dụng cụ An Mi</t>
  </si>
  <si>
    <t>2902116</t>
  </si>
  <si>
    <t>Công ty Cổ Phần ARMEPHACO</t>
  </si>
  <si>
    <t>2902150</t>
  </si>
  <si>
    <t>CN KV Bắc Bộ- Cty TNHH MTV VT GN PP Ôtô Chu Lai Trường Hải</t>
  </si>
  <si>
    <t>2902153</t>
  </si>
  <si>
    <t>Công ty TNHH Tiến Đạt</t>
  </si>
  <si>
    <t>2902156</t>
  </si>
  <si>
    <t>Công ty TNHH Thương mại và chuyển giao công nghệ Ánh Dương</t>
  </si>
  <si>
    <t>2902160</t>
  </si>
  <si>
    <t>2902174</t>
  </si>
  <si>
    <t>Công Ty TNHH Truyền Thông Việt Toàn Cầu</t>
  </si>
  <si>
    <t>2902179</t>
  </si>
  <si>
    <t>Công ty TNHH SX và Thương mại PLC</t>
  </si>
  <si>
    <t>2902188</t>
  </si>
  <si>
    <t>Công ty TNHH Thương mại Lân Thịnh</t>
  </si>
  <si>
    <t>2902190</t>
  </si>
  <si>
    <t>Công ty TNHH DACO</t>
  </si>
  <si>
    <t>2902197</t>
  </si>
  <si>
    <t>Công ty TNHH TM Hóa chất Tân Việt Trung</t>
  </si>
  <si>
    <t>2902205</t>
  </si>
  <si>
    <t>Công ty TNHH Thương mại Đại Kim</t>
  </si>
  <si>
    <t>2902226</t>
  </si>
  <si>
    <t>Công ty TNHH Đầu tư TM Minh Á</t>
  </si>
  <si>
    <t>2902235</t>
  </si>
  <si>
    <t>Công ty TNHH Toàn Cầu Khải Minh</t>
  </si>
  <si>
    <t>2902259</t>
  </si>
  <si>
    <t>Công ty TNHH DV Kỹ thuật VN</t>
  </si>
  <si>
    <t>2902280</t>
  </si>
  <si>
    <t>Phạm Đình Tỵ</t>
  </si>
  <si>
    <t>2902302</t>
  </si>
  <si>
    <t>Công ty TNHH SX và TM INTECH</t>
  </si>
  <si>
    <t>2902311</t>
  </si>
  <si>
    <t>Công ty TNHH Dệt Nhuộm Hưng Yên</t>
  </si>
  <si>
    <t>2902319</t>
  </si>
  <si>
    <t>Công ty CP DV KHKT ASIMCO</t>
  </si>
  <si>
    <t>2902336</t>
  </si>
  <si>
    <t>BQL DA Tăng cường NL lồng ghép PTBV và Biến đổi khí hậu tron</t>
  </si>
  <si>
    <t>2902338</t>
  </si>
  <si>
    <t>Công ty TNHH MAXPEED Hà Nội</t>
  </si>
  <si>
    <t>2902344</t>
  </si>
  <si>
    <t>CÔNG TY CỔ PHẦN HALCOM VIỆT NAM</t>
  </si>
  <si>
    <t>2902346</t>
  </si>
  <si>
    <t>Công ty CP DV ĐT&amp;DL Bàn Chân Việt</t>
  </si>
  <si>
    <t>2902357</t>
  </si>
  <si>
    <t>Công ty TNHH Thương Mại và Tư Vấn An Mỹ</t>
  </si>
  <si>
    <t>2902358</t>
  </si>
  <si>
    <t>Công ty Cổ Phần Việt Thương</t>
  </si>
  <si>
    <t>2902394</t>
  </si>
  <si>
    <t>Công ty TNHH Tích Hợp hệ thống CMC</t>
  </si>
  <si>
    <t>2902502</t>
  </si>
  <si>
    <t>Công ty TNHH Xuất nhập khẩu THN</t>
  </si>
  <si>
    <t>2902503</t>
  </si>
  <si>
    <t>Công ty Cổ phần xuất nhập khẩu hàng không</t>
  </si>
  <si>
    <t>2902512</t>
  </si>
  <si>
    <t>Công ty TNHH Giao nhận vận tải CARGONET Việt Nam</t>
  </si>
  <si>
    <t>2902529</t>
  </si>
  <si>
    <t>Công ty TNHH Một thành viên Herbalife Việt Nam</t>
  </si>
  <si>
    <t>2902543</t>
  </si>
  <si>
    <t>Công ty TNHH Giao nhận vận tải thương mại H-S-T</t>
  </si>
  <si>
    <t>2902560</t>
  </si>
  <si>
    <t>Công ty TNHH Thương mại và dịch vụ Công nghiệp An Phú</t>
  </si>
  <si>
    <t>2902562</t>
  </si>
  <si>
    <t>Công ty TNHH Lê Huy</t>
  </si>
  <si>
    <t>2902569</t>
  </si>
  <si>
    <t>Công ty TNHH Trung Kiên</t>
  </si>
  <si>
    <t>2902582</t>
  </si>
  <si>
    <t>Công ty Cổ phần đầu tư toàn cầu Minh Anh</t>
  </si>
  <si>
    <t>2902589</t>
  </si>
  <si>
    <t>Công ty Cổ phần sản xuất, TM và Dịch vụ kỹ thuật Hưng Phát</t>
  </si>
  <si>
    <t>29026</t>
  </si>
  <si>
    <t>TRẦN THỊ HƯỜNG</t>
  </si>
  <si>
    <t>2902607</t>
  </si>
  <si>
    <t>Công ty Cổ phần Lu Na</t>
  </si>
  <si>
    <t>2902615</t>
  </si>
  <si>
    <t>Công ty Cổ phần Công nghệ sinh học Bionet Việt Nam</t>
  </si>
  <si>
    <t>2902626</t>
  </si>
  <si>
    <t>Công ty TNHH LD SAF Việt</t>
  </si>
  <si>
    <t>2902632</t>
  </si>
  <si>
    <t>Công ty TNHH YCH-PROTRADE</t>
  </si>
  <si>
    <t>2902633</t>
  </si>
  <si>
    <t>CN Công ty TNHH COATS Phong Phú</t>
  </si>
  <si>
    <t>2902644</t>
  </si>
  <si>
    <t>CÔNG TY TNHH CHẾ BIẾN GỖ PHƯƠNG TRUNG</t>
  </si>
  <si>
    <t>2902649</t>
  </si>
  <si>
    <t>VPDD SCAN GLOBAL LOGISTICS A/S tại Hà Nội</t>
  </si>
  <si>
    <t>2902661</t>
  </si>
  <si>
    <t>Công ty Quảng cáo Liên Minh</t>
  </si>
  <si>
    <t>2902664</t>
  </si>
  <si>
    <t>Công ty ASAP Quốc Tế</t>
  </si>
  <si>
    <t>2902668</t>
  </si>
  <si>
    <t>Công ty TNHH Hoàn Xa</t>
  </si>
  <si>
    <t>2902677</t>
  </si>
  <si>
    <t>Công ty TNHH Thương mại Vật tư và phụ gia Công nghiệp</t>
  </si>
  <si>
    <t>2902685</t>
  </si>
  <si>
    <t>CÔNG TY CP TỔ HỢP CHUYỂN GIAO CÔNG NGHỆ</t>
  </si>
  <si>
    <t>2902687</t>
  </si>
  <si>
    <t>Công ty TNHH TM-Dịch Vụ Đo Lường Thiết Bị Điện Đông Dương</t>
  </si>
  <si>
    <t>2902689</t>
  </si>
  <si>
    <t>Công ty TNHH Kỹ thuật Thăng Long</t>
  </si>
  <si>
    <t>2902709</t>
  </si>
  <si>
    <t>Công ty TNHH Du lịch Bạn đường Châu Á</t>
  </si>
  <si>
    <t>2902723</t>
  </si>
  <si>
    <t>Công ty TNHH Thương mại Kỹ nhạc</t>
  </si>
  <si>
    <t>2902735</t>
  </si>
  <si>
    <t>Công ty TNHH Thiết bị khoa học kỹ thuật Đức Minh</t>
  </si>
  <si>
    <t>2902748</t>
  </si>
  <si>
    <t>Công ty Cổ phần Kính Mắt TP. HCM</t>
  </si>
  <si>
    <t>2902749</t>
  </si>
  <si>
    <t>Công ty TNHH Phát Triển Hạ Tầng Công Nghệ BSI</t>
  </si>
  <si>
    <t>2902750</t>
  </si>
  <si>
    <t>Công ty Panalpina World Transport Hồ Chí Minh, Việt Nam</t>
  </si>
  <si>
    <t>2902753</t>
  </si>
  <si>
    <t>Công ty Cổ phần Phụ tùng thiết bị dệt may Trần Lực</t>
  </si>
  <si>
    <t>2902756</t>
  </si>
  <si>
    <t>Công ty TNHH Kỹ thuật xuất nhập khẩu Hà Nội</t>
  </si>
  <si>
    <t>2902774</t>
  </si>
  <si>
    <t>CÔNG TY TNHH DỊCH VỤ KẾ TOÁN IMMANUEL</t>
  </si>
  <si>
    <t>2902787</t>
  </si>
  <si>
    <t>Công ty TNHH Daiichi Kinzoku Việt Nam Co.,LTD</t>
  </si>
  <si>
    <t>2902810</t>
  </si>
  <si>
    <t>Trung tâm dịch vụ truyền hình số</t>
  </si>
  <si>
    <t>2902815</t>
  </si>
  <si>
    <t>CN Công ty TNHH KTC (Hà Nội) tại Hưng Yên</t>
  </si>
  <si>
    <t>2902824</t>
  </si>
  <si>
    <t>Đại lý vận tải quốc tế phía bắc- Cty CP Đại lý hàng hải VN</t>
  </si>
  <si>
    <t>2902850</t>
  </si>
  <si>
    <t>Công ty TNHH Phát triển và kỹ thuật Năng Lượng</t>
  </si>
  <si>
    <t>2902858</t>
  </si>
  <si>
    <t>CN CÔNG TY TNHH KỸ THUẬT MỸ CƯỜNG TẠI HÀ NỘI</t>
  </si>
  <si>
    <t>2902872</t>
  </si>
  <si>
    <t>Công ty TNHH Thương mại và Xuất nhập khẩu Tân Thịnh</t>
  </si>
  <si>
    <t>2902874</t>
  </si>
  <si>
    <t>Công ty Cổ phần Chế tạo điện cơ Hà Nội</t>
  </si>
  <si>
    <t>2902891</t>
  </si>
  <si>
    <t>Công ty Cổ phần Công nghệ &amp; Thiết bị mới</t>
  </si>
  <si>
    <t>2902911</t>
  </si>
  <si>
    <t>Công ty TNHH Huy Thành</t>
  </si>
  <si>
    <t>2902922</t>
  </si>
  <si>
    <t>CÔNG TY TNHH AGC</t>
  </si>
  <si>
    <t>2902924</t>
  </si>
  <si>
    <t>Công ty TNHH Phạm</t>
  </si>
  <si>
    <t>2902936</t>
  </si>
  <si>
    <t>Công ty TNHH Vận Tải Biển</t>
  </si>
  <si>
    <t>2902943</t>
  </si>
  <si>
    <t>CÔNG TY TNHH DU LỊCH SANG TRỌNG VIỆT NAM</t>
  </si>
  <si>
    <t>2902952</t>
  </si>
  <si>
    <t>Công ty CP Sản xuất và Thương mại Vinh Quang</t>
  </si>
  <si>
    <t>2902954</t>
  </si>
  <si>
    <t>Công ty TNHH Đầu tư thương mại và du lịch dịch vụ Hoàng Minh</t>
  </si>
  <si>
    <t>2902990</t>
  </si>
  <si>
    <t>công ty TNHH A&amp;M</t>
  </si>
  <si>
    <t>2902996</t>
  </si>
  <si>
    <t>TRƯỜNG ĐÀO TẠO VÀ BỒI DƯỠNG NGHIỆP VỤ KIỂM TOÁN</t>
  </si>
  <si>
    <t>2903015</t>
  </si>
  <si>
    <t>CN Công ty TNHH Dịch Vụ Vận chuyển Sài Gòn tại Hà Nội</t>
  </si>
  <si>
    <t>2903019</t>
  </si>
  <si>
    <t>Công ty Cổ phần YAMAGUCHI Việt Nam</t>
  </si>
  <si>
    <t>2903024</t>
  </si>
  <si>
    <t>Công ty Cổ phần và dịch vụ Ánh sáng Thăng Long</t>
  </si>
  <si>
    <t>2903029</t>
  </si>
  <si>
    <t>Công ty TNHH Chế biến nông sản thực phẩm xuất khẩu Tường Lân</t>
  </si>
  <si>
    <t>2903042</t>
  </si>
  <si>
    <t>Công ty KAO Việt Nam.CO.Ltd</t>
  </si>
  <si>
    <t>2903043</t>
  </si>
  <si>
    <t>Chi nhánh Công ty TNHH Thương Mại Tân Bạch Dương</t>
  </si>
  <si>
    <t>2903049</t>
  </si>
  <si>
    <t>Công ty CP Viễn Thông Thế Kỷ</t>
  </si>
  <si>
    <t>2903053</t>
  </si>
  <si>
    <t>Công ty Dụng Cụ Thể Thao Toàn Cầu</t>
  </si>
  <si>
    <t>2903055</t>
  </si>
  <si>
    <t>Công ty CP Công Nghệ Hợp Long</t>
  </si>
  <si>
    <t>2903056</t>
  </si>
  <si>
    <t>Công ty CP Phát Triển và Đầu Tư Việt Phát</t>
  </si>
  <si>
    <t>2903079</t>
  </si>
  <si>
    <t>Công ty CP Đầu Tư Xây Dựng và Công Nghệ Việt Nam</t>
  </si>
  <si>
    <t>2903087</t>
  </si>
  <si>
    <t>Công ty Sản Xuất Thương Mại và Dịch Vụ AZ</t>
  </si>
  <si>
    <t>2903134</t>
  </si>
  <si>
    <t>Công ty TNHH Nhà Nước 1 Thành Viên Thương Mại và XNK Viettel</t>
  </si>
  <si>
    <t>2903153</t>
  </si>
  <si>
    <t>Công ty TNHH Minh Quang</t>
  </si>
  <si>
    <t>2903164</t>
  </si>
  <si>
    <t>Công ty CP Đầu Tư và Thương Mại Sông Đà</t>
  </si>
  <si>
    <t>2903166</t>
  </si>
  <si>
    <t xml:space="preserve">CÔNG TY CP THỜI TRANG KOWIL  VIỆT NAM</t>
  </si>
  <si>
    <t>2903169</t>
  </si>
  <si>
    <t>Công ty TNHH Thiết Bị Công Nghiệp Y Tế DHL</t>
  </si>
  <si>
    <t>2903197</t>
  </si>
  <si>
    <t>Công ty TNHH CHT Việt Nam</t>
  </si>
  <si>
    <t>2903206</t>
  </si>
  <si>
    <t xml:space="preserve">Công ty TNHH XNK Đầu tư thương mại Toàn Phát </t>
  </si>
  <si>
    <t>2903212</t>
  </si>
  <si>
    <t>Công ty TNHH Kỹ Thuật và Công Nghiệp ITO</t>
  </si>
  <si>
    <t>2903236</t>
  </si>
  <si>
    <t>Công ty TNHH Phồn Thịnh Tae Gwang</t>
  </si>
  <si>
    <t>2903240</t>
  </si>
  <si>
    <t>Công ty TNHH Thương Mại Bason</t>
  </si>
  <si>
    <t>2903242</t>
  </si>
  <si>
    <t>Công ty CP UMOVE COMPANY PROFILE</t>
  </si>
  <si>
    <t>2903268</t>
  </si>
  <si>
    <t>Công ty CP trang thiết bị và công nghệ Y tế</t>
  </si>
  <si>
    <t>2903290</t>
  </si>
  <si>
    <t>Công Ty TNHH Thiên Sư Việt Nam Chi Nhánh Hà Nội</t>
  </si>
  <si>
    <t>2903293</t>
  </si>
  <si>
    <t>Công Ty TNHH VIMEX</t>
  </si>
  <si>
    <t>2903326</t>
  </si>
  <si>
    <t>Công ty TNHH Một Thành Viên Xuất Nhập Khẩu Nosco Đông Phong</t>
  </si>
  <si>
    <t>2903337</t>
  </si>
  <si>
    <t>Công ty CP XNK Khánh Phong</t>
  </si>
  <si>
    <t>2903342</t>
  </si>
  <si>
    <t>CÔNG TY CP XNK VÀ ĐẦU TƯ XÂY DỰNG HOÀNG ANH</t>
  </si>
  <si>
    <t>2903350</t>
  </si>
  <si>
    <t>Công ty TNHH TM Hiệp Minh Phát</t>
  </si>
  <si>
    <t>2903367</t>
  </si>
  <si>
    <t>2903370</t>
  </si>
  <si>
    <t>CÔNG TY TNHH HÓA DƯỢC PHẨM HỒNG THÁI</t>
  </si>
  <si>
    <t>2903371</t>
  </si>
  <si>
    <t>CTCP GOODHEALTH VN</t>
  </si>
  <si>
    <t>2903384</t>
  </si>
  <si>
    <t>Công ty cổ phần dịch vụ kỹ thuật hàng không</t>
  </si>
  <si>
    <t>2903387</t>
  </si>
  <si>
    <t>CTCP Công Nghệ Hải Âu</t>
  </si>
  <si>
    <t>2903390</t>
  </si>
  <si>
    <t>CTCP XNK &amp; TM Kim Anh</t>
  </si>
  <si>
    <t>2903391</t>
  </si>
  <si>
    <t>CT TNHH NỘI THẤT ZIP</t>
  </si>
  <si>
    <t>2903403</t>
  </si>
  <si>
    <t>TNHH Thương Mại TB điện Thái Sơn Bắc</t>
  </si>
  <si>
    <t>2903404</t>
  </si>
  <si>
    <t>CT TNHH Giầy ANNORA VN</t>
  </si>
  <si>
    <t>2903411</t>
  </si>
  <si>
    <t>CTCP Kinh doanh Vật Liệu &amp; Thiết bị CN Việt</t>
  </si>
  <si>
    <t>2903416</t>
  </si>
  <si>
    <t>CT TNHH Hồ Bơi Dejoyaux Hà Nội</t>
  </si>
  <si>
    <t>2903417</t>
  </si>
  <si>
    <t>CTCP &amp; DV Thí Nghiệm Đông Dương</t>
  </si>
  <si>
    <t>2903426</t>
  </si>
  <si>
    <t>Công Ty TNHH Khám Chữa Bệnh Và Tư Vấn Sức Khoẻ Ngọc Khánh</t>
  </si>
  <si>
    <t>2903428</t>
  </si>
  <si>
    <t>CÔNG TY CỔ PHẦN THƯƠNG MẠI VÀ DỊCH VỤ SƠN HÙNG</t>
  </si>
  <si>
    <t>2903434</t>
  </si>
  <si>
    <t>CT TNHH Công Nghệ Hướng Nam</t>
  </si>
  <si>
    <t>2903436</t>
  </si>
  <si>
    <t>Công ty TNHH Đầu Tư và Phát Triển Kim Hưng</t>
  </si>
  <si>
    <t>2903464</t>
  </si>
  <si>
    <t>CT TNHH Thương Mại SYSTECH</t>
  </si>
  <si>
    <t>2903480</t>
  </si>
  <si>
    <t>Ngân hàng Nông nghiệp &amp; Phát Triển Nông Thôn - CN Hồng Hà</t>
  </si>
  <si>
    <t>2903482</t>
  </si>
  <si>
    <t>Công ty CP MST Việt Nam</t>
  </si>
  <si>
    <t>2903495</t>
  </si>
  <si>
    <t>CTCP Giải Pháp Phần Mềm Hòa Bình</t>
  </si>
  <si>
    <t>2903500</t>
  </si>
  <si>
    <t>CT TNHH ATT SYSTEMS (VN)</t>
  </si>
  <si>
    <t>2903508</t>
  </si>
  <si>
    <t>CT TNHH ANPHA Việt</t>
  </si>
  <si>
    <t>2903525</t>
  </si>
  <si>
    <t>CT TNHH Dịch Vụ &amp; Truyền Thông Hà Phương</t>
  </si>
  <si>
    <t>2903533</t>
  </si>
  <si>
    <t>CT TNHH KDIC</t>
  </si>
  <si>
    <t>2903569</t>
  </si>
  <si>
    <t>CT TNHH Thiên Sư Việt Nam</t>
  </si>
  <si>
    <t>2903575</t>
  </si>
  <si>
    <t>CTCP Công Nghệ Hoàng Kim VKP</t>
  </si>
  <si>
    <t>2903583</t>
  </si>
  <si>
    <t>CTCP Tiếp Vận Đại Dương</t>
  </si>
  <si>
    <t>2903588</t>
  </si>
  <si>
    <t>CT TNHH Vận Tải và Kho Vận Toàn Cầu</t>
  </si>
  <si>
    <t>2903600</t>
  </si>
  <si>
    <t>CT TNHH Kỹ Thuật Hợp Nhất</t>
  </si>
  <si>
    <t>2903605</t>
  </si>
  <si>
    <t>CT TNHH Đầu Tư Carbon Việt Nam</t>
  </si>
  <si>
    <t>2903610</t>
  </si>
  <si>
    <t>CT TNHH SX Phúc Lâm</t>
  </si>
  <si>
    <t>2903612</t>
  </si>
  <si>
    <t>CT TNHH Công Nghiệp Thái Sơn</t>
  </si>
  <si>
    <t>2903637</t>
  </si>
  <si>
    <t>CT TNHH Kỹ Thuật Ktech VN</t>
  </si>
  <si>
    <t>2903639</t>
  </si>
  <si>
    <t>CN HN- CT TNHH Viên Thành</t>
  </si>
  <si>
    <t>2903644</t>
  </si>
  <si>
    <t>Trung Tâm PTTH Điện Ảnh Công An Nhân Dân</t>
  </si>
  <si>
    <t>2903657</t>
  </si>
  <si>
    <t>Chi nhánh Cty CP bán lẻ kỹ thuật số FPT tại Thái Nguyên</t>
  </si>
  <si>
    <t>2903658</t>
  </si>
  <si>
    <t>Chi nhánh Thái Bình - Cty Cổ Phần bán lẻ kỹ thuật số FPT</t>
  </si>
  <si>
    <t>2903659</t>
  </si>
  <si>
    <t>Công ty cổ phần bán lẻ kỹ thuật số FPT chi nhánh Bắc Ninh</t>
  </si>
  <si>
    <t>2903662</t>
  </si>
  <si>
    <t>Công ty TNHH gia Anh Hưng Yên</t>
  </si>
  <si>
    <t>2903697</t>
  </si>
  <si>
    <t>CT TNHH EVIVA</t>
  </si>
  <si>
    <t>2903698</t>
  </si>
  <si>
    <t>Cơ Sở Dệt Len Hằng Quỳnh</t>
  </si>
  <si>
    <t>2903704</t>
  </si>
  <si>
    <t>CT TNHH Công Nghệ Viễn Thông Thanh Anh</t>
  </si>
  <si>
    <t>2903705</t>
  </si>
  <si>
    <t>CTCP Dây và Cáp Điện Thượng Đình CN Thanh Hóa</t>
  </si>
  <si>
    <t>2903708</t>
  </si>
  <si>
    <t>CT TNHH Giày SUNJADE Việt Nam</t>
  </si>
  <si>
    <t>2903711</t>
  </si>
  <si>
    <t>CT TNHH Thương Mại Anh Vinh</t>
  </si>
  <si>
    <t>2903715</t>
  </si>
  <si>
    <t>CT TNHH Tân Thành 2</t>
  </si>
  <si>
    <t>2903729</t>
  </si>
  <si>
    <t>CT TNHH Vận Tải và Giao Nhận Nhanh Giang Linh</t>
  </si>
  <si>
    <t>2903733</t>
  </si>
  <si>
    <t>Công ty CP sản xuất thương mại xuât nhập khẩu viễn thông A</t>
  </si>
  <si>
    <t>2903739</t>
  </si>
  <si>
    <t>CT TNHH Thương Mại Tổng Hợp Hòa Hải</t>
  </si>
  <si>
    <t>2903752</t>
  </si>
  <si>
    <t>CT LD TNHH Flexcon Việt Nam</t>
  </si>
  <si>
    <t>2903783</t>
  </si>
  <si>
    <t>CT TNHH Thương Mại &amp; Phát Triển Xây Dựng Anh Minh</t>
  </si>
  <si>
    <t>2903786</t>
  </si>
  <si>
    <t>CT TNHH Công Nghiệp MYTEK</t>
  </si>
  <si>
    <t>2903789</t>
  </si>
  <si>
    <t>CT TNHH Quản Lý MCG</t>
  </si>
  <si>
    <t>2903793</t>
  </si>
  <si>
    <t>CTCP Đầu Tư và Thương Mại Tam Long</t>
  </si>
  <si>
    <t>2903810</t>
  </si>
  <si>
    <t>CT TNHH May Thời Trang Nam Phương</t>
  </si>
  <si>
    <t>2903828</t>
  </si>
  <si>
    <t>CT TNHH Thương Mại &amp; Dịch Vụ Phú Vân Hưng</t>
  </si>
  <si>
    <t>2903840</t>
  </si>
  <si>
    <t>CT TNHH Bao Bì TRI WALL VINA</t>
  </si>
  <si>
    <t>2903851</t>
  </si>
  <si>
    <t>CÔNG TY TNHH THƯƠNG MẠI VÀ DỊCH VỤ HẢI MINH</t>
  </si>
  <si>
    <t>2903858</t>
  </si>
  <si>
    <t>CT TNHH BIỂN HẠ LONG</t>
  </si>
  <si>
    <t>2903860</t>
  </si>
  <si>
    <t>CTCP TBĐ- Nano Phước Thạnh</t>
  </si>
  <si>
    <t>2903874</t>
  </si>
  <si>
    <t>CTCP TECHNOKOM</t>
  </si>
  <si>
    <t>2903875</t>
  </si>
  <si>
    <t>CT TNHH THAKRAL ONE- CN Hà Nội</t>
  </si>
  <si>
    <t>2903882</t>
  </si>
  <si>
    <t>CT TNHH Copen hagen- Delights</t>
  </si>
  <si>
    <t>2903889</t>
  </si>
  <si>
    <t>CTCP Thương Mại Cổng Vàng</t>
  </si>
  <si>
    <t>2903892</t>
  </si>
  <si>
    <t>CT TNHH Điện Công Nghiệp Tam Anh</t>
  </si>
  <si>
    <t>2903902</t>
  </si>
  <si>
    <t>CT TNHH Xây Dựng Linh Ngọc</t>
  </si>
  <si>
    <t>2903903</t>
  </si>
  <si>
    <t>CT TNHH JCU Việt Nam</t>
  </si>
  <si>
    <t>2903909</t>
  </si>
  <si>
    <t>Công ty TNHH Đầu Tư và Công Nghệ Bình Minh</t>
  </si>
  <si>
    <t>2903911</t>
  </si>
  <si>
    <t>Công ty TNHH Thiết Bị và Phụ Tùng An Khánh</t>
  </si>
  <si>
    <t>2903914</t>
  </si>
  <si>
    <t>Công Ty TNHH Quốc Tế Sao Đỏ</t>
  </si>
  <si>
    <t>2903924</t>
  </si>
  <si>
    <t>Công ty TNHH AMANN Việt Nam</t>
  </si>
  <si>
    <t>2903928</t>
  </si>
  <si>
    <t>Công ty TNHH Liên Đại Việt</t>
  </si>
  <si>
    <t>2903930</t>
  </si>
  <si>
    <t>Công ty CP Công Nghiệp PSI Việt Nam</t>
  </si>
  <si>
    <t>2903937</t>
  </si>
  <si>
    <t>Công ty TNHH FORD Việt Nam</t>
  </si>
  <si>
    <t>2903941</t>
  </si>
  <si>
    <t>CT TNHH Dược Phẩm Hiệp Thuận Thành</t>
  </si>
  <si>
    <t>2903948</t>
  </si>
  <si>
    <t>CTCP SX &amp; KD Phụ Liệu Ngành May mặc Hà Nội</t>
  </si>
  <si>
    <t>2903961</t>
  </si>
  <si>
    <t>CÔNG TY CỔ PHẦN CÔNG NGHỆ NGHE NHÌN ANH KIỆT</t>
  </si>
  <si>
    <t>2903984</t>
  </si>
  <si>
    <t>Công ty TNHH Thương Mại và Du Lịch Phi Trường</t>
  </si>
  <si>
    <t>2903987</t>
  </si>
  <si>
    <t>CÔNG TY CỔ PHẦN QMT VIỆT NAM</t>
  </si>
  <si>
    <t>2904021</t>
  </si>
  <si>
    <t>Công ty TNHH đầu tư công nghệ Xanh Việt Nam</t>
  </si>
  <si>
    <t>2904022</t>
  </si>
  <si>
    <t>Công ty CP đầu tư và công nghệ HVC</t>
  </si>
  <si>
    <t>2904024</t>
  </si>
  <si>
    <t>Trung Tâm phát triển sáng tạo Xanh</t>
  </si>
  <si>
    <t>2904025</t>
  </si>
  <si>
    <t>Công ty TNHH Sản Xuất và Kinh Doanh Nguyên Liệu May Việt Nam</t>
  </si>
  <si>
    <t>2904044</t>
  </si>
  <si>
    <t>Công ty Cô Phần EPVINA</t>
  </si>
  <si>
    <t>2904046</t>
  </si>
  <si>
    <t>Công ty CP công nghệ ánh sáng Việt</t>
  </si>
  <si>
    <t>2904056</t>
  </si>
  <si>
    <t>Công ty TNHH Việt Pháp</t>
  </si>
  <si>
    <t>2904061</t>
  </si>
  <si>
    <t>Công ty CP đầu tư và thương mại Đức Minh</t>
  </si>
  <si>
    <t>2904066</t>
  </si>
  <si>
    <t>Công ty TNHH Dụng cụ cắt Nam Dương</t>
  </si>
  <si>
    <t>2904067</t>
  </si>
  <si>
    <t>Công ty cổ phần công nghệ NQC</t>
  </si>
  <si>
    <t>2904072</t>
  </si>
  <si>
    <t>Công ty TNHH Tam Dương</t>
  </si>
  <si>
    <t>2904078</t>
  </si>
  <si>
    <t>Công ty Luật Hợp Danh INCIP</t>
  </si>
  <si>
    <t>2904080</t>
  </si>
  <si>
    <t>Công ty TNHH du lịch quốc tế Châu Á Thái Bình Dương</t>
  </si>
  <si>
    <t>2904085</t>
  </si>
  <si>
    <t>Công ty Cổ Phần Trần Nguyễn Hà</t>
  </si>
  <si>
    <t>2904103</t>
  </si>
  <si>
    <t>Công ty cổ phần Sao Đại Dương</t>
  </si>
  <si>
    <t>2904107</t>
  </si>
  <si>
    <t>Công ty TNHH TM &amp; DV Phú Hoàng Đạt</t>
  </si>
  <si>
    <t>2904115</t>
  </si>
  <si>
    <t>Công ty TNHH Thương Mại Điện Tử LIN</t>
  </si>
  <si>
    <t>2904119</t>
  </si>
  <si>
    <t>Công ty Cổ Phần Tư Vấn Đầu Tư Xây Dựng Thăng Long Hà Nội</t>
  </si>
  <si>
    <t>2904122</t>
  </si>
  <si>
    <t>Công ty TNHH MYBOSS</t>
  </si>
  <si>
    <t>2904124</t>
  </si>
  <si>
    <t>Công ty cổ phần công nghệ HTC Hà Nội</t>
  </si>
  <si>
    <t>2904126</t>
  </si>
  <si>
    <t>Công ty TNHH TM-DV HNC Á Châu</t>
  </si>
  <si>
    <t>2904139</t>
  </si>
  <si>
    <t>Công ty TNHH quốc tế Hà Việt</t>
  </si>
  <si>
    <t>2904141</t>
  </si>
  <si>
    <t>CNCty TNHH liên tục ngôi sao biển đất không gian tại HP</t>
  </si>
  <si>
    <t>2904152</t>
  </si>
  <si>
    <t>Công ty cổ phần Menifique</t>
  </si>
  <si>
    <t>2904153</t>
  </si>
  <si>
    <t>Ban quản lý chương trình UN-REDD giai đoạn 2</t>
  </si>
  <si>
    <t>2904157</t>
  </si>
  <si>
    <t>Công ty TNHH thương mại &amp; dịch vụ TMC Việt Nam</t>
  </si>
  <si>
    <t>2904159</t>
  </si>
  <si>
    <t>Công ty TNHH Thương Mại Thiên Ân Việt Nam</t>
  </si>
  <si>
    <t>2904162</t>
  </si>
  <si>
    <t>Công ty TNHH Hòa Khí</t>
  </si>
  <si>
    <t>2904171</t>
  </si>
  <si>
    <t>Công ty TNHH Thương Mại và Truyền Thông Thanh Nga</t>
  </si>
  <si>
    <t>2904181</t>
  </si>
  <si>
    <t>Công Ty TNHH Kinh Doanh Và Dịch Vụ Thanh Loan</t>
  </si>
  <si>
    <t>2904236</t>
  </si>
  <si>
    <t>Công ty CP xây lắp vật tư kỹ thuật</t>
  </si>
  <si>
    <t>2904237</t>
  </si>
  <si>
    <t>Công ty TNHH Happy L&amp;B Việt Nam</t>
  </si>
  <si>
    <t>2904243</t>
  </si>
  <si>
    <t>Doanh nghiệp tư nhan Duy Hoàng Minh</t>
  </si>
  <si>
    <t>2904252</t>
  </si>
  <si>
    <t>Công ty TNHH MTV tư vấn giáo dục CANAĐA</t>
  </si>
  <si>
    <t>2904256</t>
  </si>
  <si>
    <t>Công ty CP thiết bị ,phụ tùng và dịch vụ MICO EPT</t>
  </si>
  <si>
    <t>2904271</t>
  </si>
  <si>
    <t>Công ty TNHH STD&amp;P</t>
  </si>
  <si>
    <t>2904286</t>
  </si>
  <si>
    <t>CN Công ty TNHH Nu Skin Enterprises Việt Nam tại Hà Nội</t>
  </si>
  <si>
    <t>2904297</t>
  </si>
  <si>
    <t>CN Công ty TNHH GNVC Quốc tế Sao Thủy</t>
  </si>
  <si>
    <t>2904300</t>
  </si>
  <si>
    <t>Công ty CP thương mại dịch vụ Thành Đạt</t>
  </si>
  <si>
    <t>2904302</t>
  </si>
  <si>
    <t>Công ty TNHH phân phối HPT Việt Nam</t>
  </si>
  <si>
    <t>2904309</t>
  </si>
  <si>
    <t>Công ty TNHH kinh doanh thiết bị Horeca Thăng Long</t>
  </si>
  <si>
    <t>2904310</t>
  </si>
  <si>
    <t>Công ty TNHH công nghệ và truyền thông Bùi Gia</t>
  </si>
  <si>
    <t>2904312</t>
  </si>
  <si>
    <t xml:space="preserve">Công ty TNHH Thương Mại  và tiếp vận toàn cầu Đông Tài</t>
  </si>
  <si>
    <t>2904316</t>
  </si>
  <si>
    <t>Nhà Sách Hà Nội</t>
  </si>
  <si>
    <t>2904318</t>
  </si>
  <si>
    <t>Công ty TNHH ELEGANT TEAM MANUFA CTURER</t>
  </si>
  <si>
    <t>2904319</t>
  </si>
  <si>
    <t>CÔNG TY CỔ PHẦN XUẤT NHẬP KHẨU QUỐC TẾ THÁI KHANG</t>
  </si>
  <si>
    <t>2904324</t>
  </si>
  <si>
    <t>Công ty TNHH Vincom Megamall Times City</t>
  </si>
  <si>
    <t>2904329</t>
  </si>
  <si>
    <t>Công ty TNHH Thanh Thế Việt Nam</t>
  </si>
  <si>
    <t>2904334</t>
  </si>
  <si>
    <t>Văn phòng đại diện EK Line INC</t>
  </si>
  <si>
    <t>2904338</t>
  </si>
  <si>
    <t>Công ty TNHH Prosteel Techno Việt Nam</t>
  </si>
  <si>
    <t>2904340</t>
  </si>
  <si>
    <t>Công ty CPTM và dịch vụ Trắc Địa Bản Đồ</t>
  </si>
  <si>
    <t>2904342</t>
  </si>
  <si>
    <t>Công ty TNHH Kart(Việt Nam)</t>
  </si>
  <si>
    <t>2904349</t>
  </si>
  <si>
    <t>Công ty TNHH đầu từ và thương mại Azuma Việt Nam</t>
  </si>
  <si>
    <t>2904351</t>
  </si>
  <si>
    <t>Công ty TNHH Trang Trí Nội Thất Bùi Gia</t>
  </si>
  <si>
    <t>2904354</t>
  </si>
  <si>
    <t>Công ty TNHH Tấn Thành</t>
  </si>
  <si>
    <t>2904359</t>
  </si>
  <si>
    <t>Công ty CP đầu tư thương mại và phát triển Thành Đô</t>
  </si>
  <si>
    <t>2904366</t>
  </si>
  <si>
    <t>Công ty TNHH GVIETNAM19</t>
  </si>
  <si>
    <t>2904375</t>
  </si>
  <si>
    <t>Công ty TNHH quà tặng Sen Việt</t>
  </si>
  <si>
    <t>2904376</t>
  </si>
  <si>
    <t>Công ty CP thiết bị công nghiệp và dịch vụ HTC</t>
  </si>
  <si>
    <t>2904385</t>
  </si>
  <si>
    <t>Công ty TNHH vật tư thiết bị công nghiệp Hà Nội</t>
  </si>
  <si>
    <t>2904389</t>
  </si>
  <si>
    <t>Công ty TNHH Thành Lợi</t>
  </si>
  <si>
    <t>2904390</t>
  </si>
  <si>
    <t xml:space="preserve">Công ty TNHH MTV Kỹ Thuật  và Khoa Học Vĩnh Khang</t>
  </si>
  <si>
    <t>2904401</t>
  </si>
  <si>
    <t>Công ty kho học công nghệ phần mềm-CSE</t>
  </si>
  <si>
    <t>2904409</t>
  </si>
  <si>
    <t>CÔNG TY TNHH HỒNG HÀ</t>
  </si>
  <si>
    <t>2904412</t>
  </si>
  <si>
    <t xml:space="preserve">CÔNG TY TNHH QUỐC TẾ  FEI-LING</t>
  </si>
  <si>
    <t>2904414</t>
  </si>
  <si>
    <t>Công ty TNHH Công Nghệ Xanh Ecotech Việt Nam</t>
  </si>
  <si>
    <t>2904416</t>
  </si>
  <si>
    <t>Công ty TNHH chế tạo và xuất nhập khẩu Việt Âu</t>
  </si>
  <si>
    <t>2904423</t>
  </si>
  <si>
    <t>CÔNG TY TNHH THIÊN LỘC VIỆT NAM</t>
  </si>
  <si>
    <t>2904425</t>
  </si>
  <si>
    <t>Công ty TNHH Thiết Bị &amp; Nguyên Liệu Gốm Sứ DOHACEMEX</t>
  </si>
  <si>
    <t>2904429</t>
  </si>
  <si>
    <t>Công ty TNHH Công Nghệ HPT Hà Nội</t>
  </si>
  <si>
    <t>2904434</t>
  </si>
  <si>
    <t>Công ty TNHH kiến trúc nội thất Duy Tân</t>
  </si>
  <si>
    <t>2904439</t>
  </si>
  <si>
    <t>Công ty Cổ Phần Du Lịch Hà Đô</t>
  </si>
  <si>
    <t>2904442</t>
  </si>
  <si>
    <t>Công ty TNHH Sản Xuất và Kinh Doanh Thiết bị điện Tiến Cường</t>
  </si>
  <si>
    <t>2904443</t>
  </si>
  <si>
    <t>VPĐD TOPWINNER PRECISION INDUSTRIAL CO.LTD tại Hà Nội</t>
  </si>
  <si>
    <t>2904448</t>
  </si>
  <si>
    <t>Công ty TNHH và Dịch Vụ TZ Việt Nam</t>
  </si>
  <si>
    <t>2904452</t>
  </si>
  <si>
    <t>Công ty TNHH giao nhận vận tải quốc tế TRANS-AM VIỆT NAM</t>
  </si>
  <si>
    <t>2904456</t>
  </si>
  <si>
    <t>Công ty cổ phàn sản xuất-xuất nhập khẩu dệt may</t>
  </si>
  <si>
    <t>2904460</t>
  </si>
  <si>
    <t>Công ty CPTM &amp; Giải Pháp Tự Động NTE</t>
  </si>
  <si>
    <t>2904467</t>
  </si>
  <si>
    <t>Công ty TNHH Tuấn Tùng</t>
  </si>
  <si>
    <t>2904475</t>
  </si>
  <si>
    <t>CÔNG TY CỔ PHẦN TRẦN DƯƠNG ĐỒNG TIẾN</t>
  </si>
  <si>
    <t>2904476</t>
  </si>
  <si>
    <t>CÔNG TY TNHH BMAT</t>
  </si>
  <si>
    <t>2904494</t>
  </si>
  <si>
    <t>CÔNG TY TNHH MALMO VIỆT NAM</t>
  </si>
  <si>
    <t>2904497</t>
  </si>
  <si>
    <t>Công ty TNHH DDN VINA</t>
  </si>
  <si>
    <t>2904498</t>
  </si>
  <si>
    <t>Công ty TNHH đầu tư phát triển và hạ tầng Thanh Thế</t>
  </si>
  <si>
    <t>2904510</t>
  </si>
  <si>
    <t>CÔNG TY CỔ PHẦN B2B TRỌNG TÍN</t>
  </si>
  <si>
    <t>2904513</t>
  </si>
  <si>
    <t>Công ty cổ phần đầu từ ASL Việt Nam</t>
  </si>
  <si>
    <t>2904529</t>
  </si>
  <si>
    <t xml:space="preserve">Công ty Cổ Phần Thương Mại và Dịch  Vụ Cát Tường</t>
  </si>
  <si>
    <t>2904532</t>
  </si>
  <si>
    <t>Côg ty TNHH TAKUBO VIETNAM</t>
  </si>
  <si>
    <t>2904536</t>
  </si>
  <si>
    <t>CÔNG TY TNHH LÔ-GI-STÍC PANTOS VIỆT NAM</t>
  </si>
  <si>
    <t>2904540</t>
  </si>
  <si>
    <t>CN Công ty Cổ Phần Bán Lẻ Kỹ Thuật Số FPT tại Hà Nội</t>
  </si>
  <si>
    <t>2904543</t>
  </si>
  <si>
    <t>2904544</t>
  </si>
  <si>
    <t>2904545</t>
  </si>
  <si>
    <t>2904546</t>
  </si>
  <si>
    <t>2904551</t>
  </si>
  <si>
    <t>2904552</t>
  </si>
  <si>
    <t>2904553</t>
  </si>
  <si>
    <t>2904554</t>
  </si>
  <si>
    <t>2904555</t>
  </si>
  <si>
    <t>2904556</t>
  </si>
  <si>
    <t>2904557</t>
  </si>
  <si>
    <t>2904558</t>
  </si>
  <si>
    <t>2904560</t>
  </si>
  <si>
    <t>2904561</t>
  </si>
  <si>
    <t>2904562</t>
  </si>
  <si>
    <t>2904563</t>
  </si>
  <si>
    <t>2904564</t>
  </si>
  <si>
    <t>2904565</t>
  </si>
  <si>
    <t>2904566</t>
  </si>
  <si>
    <t>2904567</t>
  </si>
  <si>
    <t>Công ty Cổ Phần Giày Thăng Long</t>
  </si>
  <si>
    <t>2904576</t>
  </si>
  <si>
    <t>TRUNG TÂM BỒI DƯỠNG NGHIỆP VỤ BÁO CHÍ</t>
  </si>
  <si>
    <t>2904588</t>
  </si>
  <si>
    <t>Công ty CP Pinctadali Việt Nam</t>
  </si>
  <si>
    <t>2904670</t>
  </si>
  <si>
    <t>Công ty TNHH Điện tử AIDACOM Việt Nam</t>
  </si>
  <si>
    <t>2904674</t>
  </si>
  <si>
    <t>CÔNG TY TNHH THIẾT BỊ KHOA HỌC VÀ CÔNG NGHỆ KIM NGÂN</t>
  </si>
  <si>
    <t>2904678</t>
  </si>
  <si>
    <t>CÔNG TY CỔ PHẦN ẤN HỒNG</t>
  </si>
  <si>
    <t>2904679</t>
  </si>
  <si>
    <t>2904680</t>
  </si>
  <si>
    <t>Công ty Cổ Phần đầu tư và xuất nhập khẩu Malt Minh Kiến</t>
  </si>
  <si>
    <t>2904682</t>
  </si>
  <si>
    <t>Công ty Cổ Phần Thiết Bị và Dịch Vụ Quốc Tế</t>
  </si>
  <si>
    <t>2904683</t>
  </si>
  <si>
    <t>Công ty TNHH Xuất Nhập Khẩu Thái Linh</t>
  </si>
  <si>
    <t>2904686</t>
  </si>
  <si>
    <t>Công ty Luật TNHH tư vấn quốc tế(Indochine counsel)</t>
  </si>
  <si>
    <t>2904689</t>
  </si>
  <si>
    <t>Công ty TNHH TEP</t>
  </si>
  <si>
    <t>2904691</t>
  </si>
  <si>
    <t>CÔNG TY CỔ PHẦN BÁN LẺ KỸ THUẬT SỐ FPT</t>
  </si>
  <si>
    <t>2904692</t>
  </si>
  <si>
    <t>CN SƠN TÂY-CÔNG TY CỔ PHẦN BÁN LẺ KỸ THUẬT SỐ FPT</t>
  </si>
  <si>
    <t>2904693</t>
  </si>
  <si>
    <t>2904695</t>
  </si>
  <si>
    <t>CÔNG TY CỔ PHẦN QUỐC TẾ AN PHƯỚC</t>
  </si>
  <si>
    <t>2904697</t>
  </si>
  <si>
    <t>CÔNG TY TNHH MRB VIỆT NAM</t>
  </si>
  <si>
    <t>2904704</t>
  </si>
  <si>
    <t>CÔNG TY CỔ PHẦN PHARMATOPES VIỆT NAM</t>
  </si>
  <si>
    <t>2904707</t>
  </si>
  <si>
    <t>Công ty TNHH Cơ Khí Keosan Vina</t>
  </si>
  <si>
    <t>2904708</t>
  </si>
  <si>
    <t>Công ty TNHH Dược Phẩm HQ</t>
  </si>
  <si>
    <t>2904713</t>
  </si>
  <si>
    <t>CÔNG TY CP HỘI TỤ THÔNG MINH(SMARTCOM)</t>
  </si>
  <si>
    <t>2904729</t>
  </si>
  <si>
    <t>CÔNG TY TNHH CÔG NGHIỆP TOOLS VIỆT NAM</t>
  </si>
  <si>
    <t>2904734</t>
  </si>
  <si>
    <t>CN Công ty CP bán lẻ kỹ thuật số FPT tại Hà Nội</t>
  </si>
  <si>
    <t>2904735</t>
  </si>
  <si>
    <t>Công ty TNHH Dịch Vụ Quảng Cáo Thương Mại Vĩnh Tâm</t>
  </si>
  <si>
    <t>2904751</t>
  </si>
  <si>
    <t>Công ty TNHH Quốc tế An Pha Nam</t>
  </si>
  <si>
    <t>2904752</t>
  </si>
  <si>
    <t>Công ty CP đầu từ phát triển TKH Việt Nam</t>
  </si>
  <si>
    <t>2904753</t>
  </si>
  <si>
    <t>CN Công ty cổ phần bán lẻ kỹ tuật số FPT tại Hà Nội</t>
  </si>
  <si>
    <t>2904755</t>
  </si>
  <si>
    <t xml:space="preserve">Công ty Cổ phần công nghệ và xây lắp Biển Bạc </t>
  </si>
  <si>
    <t>2904760</t>
  </si>
  <si>
    <t>CÔNG TY CP THIẾT BỊ CÔNG NGHIỆP VÀ DỊCH VỤ V.T.P</t>
  </si>
  <si>
    <t>2904773</t>
  </si>
  <si>
    <t>Công ty cổ phần CTLINK</t>
  </si>
  <si>
    <t>2904777</t>
  </si>
  <si>
    <t>CÔNG TY TNHH WIN VIỆT NAM</t>
  </si>
  <si>
    <t>2904779</t>
  </si>
  <si>
    <t>CÔNG TY TNHH ĐẦU TƯ $ SẢN XUẤT THÁI HƯNG</t>
  </si>
  <si>
    <t>2904782</t>
  </si>
  <si>
    <t>Công ty CP dịch vụ Thông Tin và Tư Vấn Công Nghệ ACRO</t>
  </si>
  <si>
    <t>2904784</t>
  </si>
  <si>
    <t>CÔNG TY CỔ PHẦN THIẾT BỊ CÔNG NGHỆ TÂN ĐẠI PHÁT</t>
  </si>
  <si>
    <t>2904789</t>
  </si>
  <si>
    <t>CÔNG TY TNHH THƯƠNG MẠI TRẦN ĐỨC</t>
  </si>
  <si>
    <t>2904792</t>
  </si>
  <si>
    <t>CÔNG TY TNHH THIẾT BỊ ĐIỆN THĂNG LONG</t>
  </si>
  <si>
    <t>2904794</t>
  </si>
  <si>
    <t>CN CÔNG TY CP BÁN LẺ KỸ THUẬT SỐ FPT TẠI HN</t>
  </si>
  <si>
    <t>2904795</t>
  </si>
  <si>
    <t>2904798</t>
  </si>
  <si>
    <t>CÔNG TY TNHH THƯƠNG MẠI DỊCH VỤ VÀ DU LỊCH BẢO TÂM</t>
  </si>
  <si>
    <t>2904801</t>
  </si>
  <si>
    <t>CÔNG TY TNHH GIAO NHẬN VÀ THƯƠNG MẠI VINAVICO</t>
  </si>
  <si>
    <t>2904803</t>
  </si>
  <si>
    <t>CÔNG TY CỔ PHẦN TINH DẦU VIỆT NAM</t>
  </si>
  <si>
    <t>2904806</t>
  </si>
  <si>
    <t>Công Ty TNHH Công Nghệ Số VINA C.A</t>
  </si>
  <si>
    <t>2904808</t>
  </si>
  <si>
    <t>CÔNG TY TNHH KỸ THUẬT BỀN VỮNG VIỆT NAM</t>
  </si>
  <si>
    <t>2904810</t>
  </si>
  <si>
    <t>CÔNG TY TNHH PHÁT TRIỂN CÔNG NGHỆ MINH THÀNH</t>
  </si>
  <si>
    <t>2904821</t>
  </si>
  <si>
    <t>CÔNG TY TNHH ALTALAB</t>
  </si>
  <si>
    <t>2904822</t>
  </si>
  <si>
    <t>CÔNG TY TNHH THIẾT BỊ CÔNG NGHỆ CAO</t>
  </si>
  <si>
    <t>2904826</t>
  </si>
  <si>
    <t>CN CÔNG TY CP BÁN LẺ KỸ THUẬT SỐ FPT TẠI HÀ NỘI</t>
  </si>
  <si>
    <t>2904833</t>
  </si>
  <si>
    <t>2904838</t>
  </si>
  <si>
    <t>Công ty CP giải pháp công nghệ và thiết bị bảo vệ Enano</t>
  </si>
  <si>
    <t>2904844</t>
  </si>
  <si>
    <t>CÔNG TY CỔ PHẦN GIAO NHẬN YGC VIỆT NAM</t>
  </si>
  <si>
    <t>2904845</t>
  </si>
  <si>
    <t>CÔNG TY TNHH THIẾT BỊ CÔNG NGHỆ TD VIỆT NAM</t>
  </si>
  <si>
    <t>2904847</t>
  </si>
  <si>
    <t>CÔNG TY TNHH ĐẦU TƯ THƯƠNG MẠI XÂY DỰNG CÔNG TRÌNH MHT</t>
  </si>
  <si>
    <t>2904848</t>
  </si>
  <si>
    <t>CÔNG TY CỔ PHẦN IBARAKI VIỆT NAM</t>
  </si>
  <si>
    <t>2904850</t>
  </si>
  <si>
    <t>CÔNG TY TNHH AL NABOODAH QUỐC TẾ (HN)</t>
  </si>
  <si>
    <t>2904852</t>
  </si>
  <si>
    <t>CÔNG TY TNHH CÔNG NGHIỆP THT VIỆT NAM</t>
  </si>
  <si>
    <t>2904853</t>
  </si>
  <si>
    <t xml:space="preserve">CÔNG TY TNHH  BABEENI VIỆT NAM</t>
  </si>
  <si>
    <t>2904858</t>
  </si>
  <si>
    <t>CÔNG TY TNHH SPARKKO</t>
  </si>
  <si>
    <t>2904862</t>
  </si>
  <si>
    <t>CÔNG TY TNHH ĐẦU TƯ PHÁT TRIỂN HOÀNG TÙNG</t>
  </si>
  <si>
    <t>2904865</t>
  </si>
  <si>
    <t>CÔNG TY CỔ PHẦN GIẢI PHÁP TSA VIỆT NAM</t>
  </si>
  <si>
    <t>2904867</t>
  </si>
  <si>
    <t>CÔNG TY CP PHÂN PHỐI SẢN PHẨM CÔNG NGHỆ CAO DẦU KHÍ(PHTD)</t>
  </si>
  <si>
    <t>2904869</t>
  </si>
  <si>
    <t>CÔNG TY TNHH MIRAE MINH ĐỨC</t>
  </si>
  <si>
    <t>2904870</t>
  </si>
  <si>
    <t xml:space="preserve">CÔNG TY TNHH MỘT THÀNH VIÊN  SƠN HÀ SSP VIỆT NAM</t>
  </si>
  <si>
    <t>2904873</t>
  </si>
  <si>
    <t>CÔNG TY CP THIẾT BỊ ĐIỆN NANO PHƯỚC THẠNH</t>
  </si>
  <si>
    <t>2904874</t>
  </si>
  <si>
    <t>CÔNG TY CP THẾ GIỚI GIẢI TRÍ</t>
  </si>
  <si>
    <t>2904878</t>
  </si>
  <si>
    <t>CÔNG TY CỔ PHẦN SẢN XUẤT VÀ NHẬP KHẨU VIỆT NAM XANH</t>
  </si>
  <si>
    <t>2904879</t>
  </si>
  <si>
    <t>CÔNG TY CP ĐẦU TƯ PHÁT TRIỂN SẢN XUẤT VÀ XNK AN PHƯỚC</t>
  </si>
  <si>
    <t>2904882</t>
  </si>
  <si>
    <t>CÔNG TY CP BÁN LẺ KỸ THUẬT SỐ FPT-CN TẠI HÀ NỘI</t>
  </si>
  <si>
    <t>2904885</t>
  </si>
  <si>
    <t>CÔNG TY TNHH QUẢNG CÁO ĐẠI HƯNG</t>
  </si>
  <si>
    <t>2904886</t>
  </si>
  <si>
    <t>CÔNG TY CP XÂY DỰNG VÀ THƯƠNG MẠI SAO PHƯƠNG ĐÔNG</t>
  </si>
  <si>
    <t>2904887</t>
  </si>
  <si>
    <t xml:space="preserve">CÔNG TY TNHH  VINA KOOK JE</t>
  </si>
  <si>
    <t>2904890</t>
  </si>
  <si>
    <t>CÔNG TY TNHH KEO DÁN ELLSWORTH VIỆT NAM</t>
  </si>
  <si>
    <t>2904892</t>
  </si>
  <si>
    <t>CÔNG TY TNHH QUỐC TẾ UNIQUE LOGISTIC(VIỆT NAM)</t>
  </si>
  <si>
    <t>2904893</t>
  </si>
  <si>
    <t>CÔNG TY LUẬT TNHH NAM DƯƠNG</t>
  </si>
  <si>
    <t>2904894</t>
  </si>
  <si>
    <t>CÔNG TY TNHH ĐẦU TƯ HẢI KIM LONG</t>
  </si>
  <si>
    <t>2904900</t>
  </si>
  <si>
    <t>CÔNG TY CP ĐẦU TƯ THƯƠNG MẠI VÀ XUẤT NHẬP KHẨU HUY THÀNH</t>
  </si>
  <si>
    <t>2904902</t>
  </si>
  <si>
    <t>CÔNG TY THH FOCUS GOLABAL LOGISTICS VINA</t>
  </si>
  <si>
    <t>2904911</t>
  </si>
  <si>
    <t>2904912</t>
  </si>
  <si>
    <t>CÔNG TY CỔ PHẦN QUỐC TẾ HMT VIỆT NAM</t>
  </si>
  <si>
    <t>2904913</t>
  </si>
  <si>
    <t>2904915</t>
  </si>
  <si>
    <t>CÔNG TY TNHH QUỐC TẾ SƠN DƯƠNG</t>
  </si>
  <si>
    <t>2904916</t>
  </si>
  <si>
    <t xml:space="preserve">CÔNG TY TNHH THẨM MỸ VIỆN HOÀI ANH </t>
  </si>
  <si>
    <t>2904919</t>
  </si>
  <si>
    <t>CÔNG TY CỔ PHẦN TRUYỀN THÔNG VÀ GIẢI TRÍ Á CHÂU</t>
  </si>
  <si>
    <t>2904921</t>
  </si>
  <si>
    <t>CÔNG TY TNHH BỆNH VIỆN HỒNG NGỌC</t>
  </si>
  <si>
    <t>2904922</t>
  </si>
  <si>
    <t>CÔNG TY TNHH CÔNG NGHỆ VIỆT</t>
  </si>
  <si>
    <t>2904924</t>
  </si>
  <si>
    <t>CÔNG TY CỔ PHẦN ONNET</t>
  </si>
  <si>
    <t>2904925</t>
  </si>
  <si>
    <t>CÔNG TY TNHH AT ĐÔNG DƯƠNG</t>
  </si>
  <si>
    <t>2904927</t>
  </si>
  <si>
    <t>CÔNG TY CỔ PHẦN SMARTCHOICES VIỆT NAM</t>
  </si>
  <si>
    <t>2904933</t>
  </si>
  <si>
    <t>CÔNG TY TNHH THIẾT BỊ VÀ DV LÀM SẠCH CÔNG NGHIỆP VIỆT HÀ</t>
  </si>
  <si>
    <t>2904935</t>
  </si>
  <si>
    <t>CÔNG TY TNHH SẢN XUẤT VÀ DỊCH VỤ GIA LINH</t>
  </si>
  <si>
    <t>2904938</t>
  </si>
  <si>
    <t>CÔNG TY TNHH KỸ THUẬT THƯƠNG MẠI DỊCH VỤ ĐỨC ĐẠT</t>
  </si>
  <si>
    <t>2904940</t>
  </si>
  <si>
    <t xml:space="preserve">CN CTY THIẾT BỊ CÔNG NGHIỆP  N.A.G.O.Y.A(THÀNH PHỐ HÀ NỘI)</t>
  </si>
  <si>
    <t>2904942</t>
  </si>
  <si>
    <t>CÔNG TY TNHH ĐQ PLUS</t>
  </si>
  <si>
    <t>2904944</t>
  </si>
  <si>
    <t>CÔNG TY TNHH GATTNER VIỆT NAM</t>
  </si>
  <si>
    <t>2904947</t>
  </si>
  <si>
    <t>CÔNG TY TNHH CZ PANTER VIỆT NAM</t>
  </si>
  <si>
    <t>2904949</t>
  </si>
  <si>
    <t>CÔNG TY CP PHÁT TRIỂN MÁY CÔNG NGHIỆP THĂNG LONG</t>
  </si>
  <si>
    <t>2904953</t>
  </si>
  <si>
    <t>CÔNG TY TNHH ĐẦU TỪ VÀ PHÁT TRIỂN THẠCH AN</t>
  </si>
  <si>
    <t>2904954</t>
  </si>
  <si>
    <t>CÔNG TY TNHH DỊCH VỤ KHO VẬN ALS</t>
  </si>
  <si>
    <t>2904956</t>
  </si>
  <si>
    <t>CÔNG TY TNHH THƯƠNG MẠI SUNRISE VIỆT NAM</t>
  </si>
  <si>
    <t>2904961</t>
  </si>
  <si>
    <t>CÔNG TY TNHH THƯƠNG MẠI LÀNG TOÀN CẦU</t>
  </si>
  <si>
    <t>2904966</t>
  </si>
  <si>
    <t>CÔNG TY TNHH BHQ VIỆT NAM</t>
  </si>
  <si>
    <t>2904972</t>
  </si>
  <si>
    <t xml:space="preserve">CÔNG TY  LUẬT TNHH HÀ MY VÀ CỘNG SỰ</t>
  </si>
  <si>
    <t>2904973</t>
  </si>
  <si>
    <t>2904975</t>
  </si>
  <si>
    <t>CÔNG TY TNHH KONA</t>
  </si>
  <si>
    <t>2904977</t>
  </si>
  <si>
    <t>CÔNG TY TNHH GENERAL MOTOR VIỆT NAM</t>
  </si>
  <si>
    <t>2904978</t>
  </si>
  <si>
    <t>CÔNG TY TNHH LIÊN DOANH SHIDE VIỆT NAM</t>
  </si>
  <si>
    <t>2904980</t>
  </si>
  <si>
    <t>CÔNG TY TNHH THƯƠNG MẠI VÀ DỊCH VỤ TỔNG HỢP NHẬT NGUYÊN</t>
  </si>
  <si>
    <t>2904987</t>
  </si>
  <si>
    <t>CÔNG TY CP LIÊN DOANH DƯỢC G&amp;P FRANCE</t>
  </si>
  <si>
    <t>2904990</t>
  </si>
  <si>
    <t>CÔNG TY TNHH DỊCH VỤ BẢO VỆ AN NINH 24HVN</t>
  </si>
  <si>
    <t>2904992</t>
  </si>
  <si>
    <t>CÔNG TY CỔ PHẦN THANH TOÁN ĐIỆN TỬ VNPT</t>
  </si>
  <si>
    <t>2904993</t>
  </si>
  <si>
    <t>CÔNG TY TNHH QUỐC TẾ AN THỊNH</t>
  </si>
  <si>
    <t>2904994</t>
  </si>
  <si>
    <t>CN CÔNG TY TNHH TRANG THIẾT BỊ-DỤNG CỤ Y KHOA TÂN MAI THÀNH</t>
  </si>
  <si>
    <t>2904998</t>
  </si>
  <si>
    <t>VĂN PHÒNG ĐẠI DIỆN CÔNG TY TNHH POONGSHIN TẠI HÀ NỘI</t>
  </si>
  <si>
    <t>2905004</t>
  </si>
  <si>
    <t>CÔNG TY TNHH SAINT-HONORE ĐẦU TƯ VÀ THƯƠNG MẠI</t>
  </si>
  <si>
    <t>2905006</t>
  </si>
  <si>
    <t>CTY TNHH QUẢNG CÁO VÀ TRUYỀN THÔNG SÁNG TẠO SẮC VIỆT</t>
  </si>
  <si>
    <t>2905008</t>
  </si>
  <si>
    <t>CÔNG TY CP THƯƠNG MẠI VÀ PHÁT TRIỂN CÔNG NGHỆ ĐÔNG NAM Á</t>
  </si>
  <si>
    <t>2905011</t>
  </si>
  <si>
    <t>CÔNG TY CỔ PHẦN PHÁT TRIỂN NĂNG LƯỢNG SƠN HÀ</t>
  </si>
  <si>
    <t>2905012</t>
  </si>
  <si>
    <t>CÔNG TY TNHH NAVIX STAR VIỆT NAM</t>
  </si>
  <si>
    <t>2905015</t>
  </si>
  <si>
    <t>CÔNG TY CỔ PHẦN XNK VÀ THƯƠNG MẠI HOMING</t>
  </si>
  <si>
    <t>2905020</t>
  </si>
  <si>
    <t>CÔNG TY TNHH CÔNG NGHỆ HUAWEI VIỆT NAM- TT BẢO HÀNH HÀ NỘI</t>
  </si>
  <si>
    <t>2905022</t>
  </si>
  <si>
    <t>CÔNG TY TNHH ĐẦU TƯ NÉT Á</t>
  </si>
  <si>
    <t>2905025</t>
  </si>
  <si>
    <t>CN CTY TNHH NN MTV THƯƠNG MẠI VÀ XNK VIETTEL-TT PHÂN PHỐI</t>
  </si>
  <si>
    <t>2905028</t>
  </si>
  <si>
    <t>CÔNG TY CP THƯƠNG MẠI VÀ PHÁT TRIỂN CÔNG NGHỆ GB VIỆT NAM</t>
  </si>
  <si>
    <t>2905029</t>
  </si>
  <si>
    <t>CÔNG TY CP ĐẦU TƯ CÔNG NGHỆ HOÀNG MINH</t>
  </si>
  <si>
    <t>2905034</t>
  </si>
  <si>
    <t>CÔNG TY CỔ PHẦN ĐẦU TƯ CÔNG NGHỆ VINAADS</t>
  </si>
  <si>
    <t>2905036</t>
  </si>
  <si>
    <t>2905039</t>
  </si>
  <si>
    <t>CÔNG TY TNHH MỘT THÀNH VIÊN STOKES INTERRIOR</t>
  </si>
  <si>
    <t>2905044</t>
  </si>
  <si>
    <t>CÔNG TY TNHH KIỂM TOÁN VÀ ĐỊNH GIÁ MHD</t>
  </si>
  <si>
    <t>2905045</t>
  </si>
  <si>
    <t xml:space="preserve">CÔNG TY CỔ PHẦN  ĐẦU TƯ THƯƠNG MẠI MINI SỐ VIỆT NAM</t>
  </si>
  <si>
    <t>2905046</t>
  </si>
  <si>
    <t xml:space="preserve">CÔNG TY CỔ PHẦN SẢN XUẤT VÀ THƯƠNG MẠI  HÙNG PHÁT</t>
  </si>
  <si>
    <t>2905047</t>
  </si>
  <si>
    <t xml:space="preserve">CÔNG TY TNHH  GIB VIỆT NAM</t>
  </si>
  <si>
    <t>2905048</t>
  </si>
  <si>
    <t>CÔNG TY CỔ PHẦN KINH VIỆT</t>
  </si>
  <si>
    <t>2905051</t>
  </si>
  <si>
    <t xml:space="preserve">CÔNG TY CP THIẾT BỊ NÂNG  CHUYỂN VÀ ĐO KIỂM</t>
  </si>
  <si>
    <t>2905054</t>
  </si>
  <si>
    <t>2905057</t>
  </si>
  <si>
    <t>CÔNG TY CỔ PHẦN KHOA HỌC SẢN XUẤT MỎ</t>
  </si>
  <si>
    <t>2905058</t>
  </si>
  <si>
    <t>CÔNG TY TNHH KARIBON</t>
  </si>
  <si>
    <t>2905060</t>
  </si>
  <si>
    <t>2905063</t>
  </si>
  <si>
    <t>CÔNG TY CỔ PHẦN XÂY LẮP ĐIỆN NƯỚC VÀ PCCC VINACONEX 2</t>
  </si>
  <si>
    <t>2905065</t>
  </si>
  <si>
    <t>CÔNG TY CỔ PHẦN HỘI TỤ NHÂN TÀI</t>
  </si>
  <si>
    <t>2905070</t>
  </si>
  <si>
    <t>CÔNG TY CỔ PHẦN HIỀN ĐỨC</t>
  </si>
  <si>
    <t>2905071</t>
  </si>
  <si>
    <t>CÔNG TY CỔ PHẦN DỊCH VỤ VIỄN THÔNG VÀ TRUYỀN THÔNG</t>
  </si>
  <si>
    <t>2905072</t>
  </si>
  <si>
    <t>CÔNG TY CỔ PHẦN THƯƠNG MẠI KỸ THUẬT AN PHÚ</t>
  </si>
  <si>
    <t>2905073</t>
  </si>
  <si>
    <t>Công ty Cổ phần K-Decor</t>
  </si>
  <si>
    <t>2905074</t>
  </si>
  <si>
    <t>CÔNG TY CP XUẤT NHẬP KHẨU VÀ DỊCH VỤ VẬN TẢI QUỐC TẾ TMT</t>
  </si>
  <si>
    <t>2905075</t>
  </si>
  <si>
    <t>2905076</t>
  </si>
  <si>
    <t>2905079</t>
  </si>
  <si>
    <t>CN CÔNG TY CỔ PHẦN OSEVEN TẠI HÀ NỘI</t>
  </si>
  <si>
    <t>2905080</t>
  </si>
  <si>
    <t>CN CÔNG TY TNHH MAX MOTO SÀI GÒN TẠI HÀ NỘI</t>
  </si>
  <si>
    <t>2905081</t>
  </si>
  <si>
    <t>CÔNG TY TNHH THƯƠNG MẠI -QUẢNG CÁO VÀ IN PHÚ SỸ</t>
  </si>
  <si>
    <t>2905084</t>
  </si>
  <si>
    <t>CÔNG TY TNHH THƯƠNG MẠI VÀ DỊCH VỤ TIN HỌC TRUYỂN THÔNG TAT</t>
  </si>
  <si>
    <t>2905091</t>
  </si>
  <si>
    <t>CÔNG TY CỔ PHẦN GIẢI PHÁP CÔNG NGHỆ SỐ</t>
  </si>
  <si>
    <t>2905092</t>
  </si>
  <si>
    <t>2905100</t>
  </si>
  <si>
    <t>2905105</t>
  </si>
  <si>
    <t>2905107</t>
  </si>
  <si>
    <t>CÔNG TY CP PHÂN PHỐI DỊCH VỤ SAIGONTEL(CN HÀ NỘI)</t>
  </si>
  <si>
    <t>2905108</t>
  </si>
  <si>
    <t>CÔNG TY TNHH BHB NAM VIỆT</t>
  </si>
  <si>
    <t>2905109</t>
  </si>
  <si>
    <t>CÔNG TY TNHH ĐẦU TƯ PHÁT TRIỂN HOA NAM</t>
  </si>
  <si>
    <t>2905116</t>
  </si>
  <si>
    <t>CÔNG TY CP XÂY DỰNG VÀ TƯ VẤN KIẾN TRÚC NỘI THẤT T&amp;D</t>
  </si>
  <si>
    <t>2905117</t>
  </si>
  <si>
    <t xml:space="preserve">CÔNG TY CỔ PHẦN THƯƠNG MẠI  VÀ DỊCH VỤ VINA GLOBAL</t>
  </si>
  <si>
    <t>2905122</t>
  </si>
  <si>
    <t>CÔNG TY TNHH TỐC HÀNH KHÔNG NGỪNG HÀ NỘI</t>
  </si>
  <si>
    <t>2905124</t>
  </si>
  <si>
    <t>CÔNG TY TNHH B4F VINA</t>
  </si>
  <si>
    <t>2905125</t>
  </si>
  <si>
    <t xml:space="preserve">VĂN PHÒNG ĐẠI DIỆN CPA  AUSTRALIA TẠI HÀ NỘI</t>
  </si>
  <si>
    <t>2905126</t>
  </si>
  <si>
    <t>CÔNG TY TNHH THÉP XÂY DỰNG YOUJIN VINA</t>
  </si>
  <si>
    <t>2905128</t>
  </si>
  <si>
    <t>CN Cty CP sản xuất thương mại XNK viễn thông A tại Hà Nội</t>
  </si>
  <si>
    <t>2905130</t>
  </si>
  <si>
    <t>CÔNG TY TNHH SM- CYCLO(VIỆT NAM)</t>
  </si>
  <si>
    <t>2905131</t>
  </si>
  <si>
    <t>CN CÔNG TY CP BÁN KẺ KỸ THUẬT SỐ FPT TẠI HÀ NỘI</t>
  </si>
  <si>
    <t>2905134</t>
  </si>
  <si>
    <t>CÔNG TY TNHH THIẾT BỊ Y TẾ THIÊN Y</t>
  </si>
  <si>
    <t>2905135</t>
  </si>
  <si>
    <t>CN CÔNG TY CỔ PHẦN BÁN LẺ KỸ THUẬT SỐ FPT TẠI HÀ NỘI</t>
  </si>
  <si>
    <t>2905137</t>
  </si>
  <si>
    <t>CÔNG TY CỔ PHẦN CÔNG NGHỆ VÀ THƯƠNG MẠI FMS</t>
  </si>
  <si>
    <t>2905144</t>
  </si>
  <si>
    <t>CÔNG TY TNHH THIẾT BỊ CÔNG NGHIỆP M&amp;T</t>
  </si>
  <si>
    <t>2905145</t>
  </si>
  <si>
    <t>CÔNG TY TNHH THƯƠNG MẠI VÀ DỊCH VỤ THANH LONG</t>
  </si>
  <si>
    <t>2905150</t>
  </si>
  <si>
    <t>CTY CP SẢN XUẤT VÀ THƯƠNG MẠI PHỤ LIỆU NGÀNH MAY KIM NGUYÊN</t>
  </si>
  <si>
    <t>2905152</t>
  </si>
  <si>
    <t>CÔNG TY CỔ PHẦN CÂN ĐIỆN TỬ VÀ THIẾT BỊ KHOA HỌC GED</t>
  </si>
  <si>
    <t>2905153</t>
  </si>
  <si>
    <t>CÔNG TY CỔ PHẦN DU LỊCH KHÁCH SẠN THĂNG LONG</t>
  </si>
  <si>
    <t>2905154</t>
  </si>
  <si>
    <t>CÔNG TY TNHH THANH HUYỀN</t>
  </si>
  <si>
    <t>2905155</t>
  </si>
  <si>
    <t>CÔNG TY TNHH THƯƠNG MẠI VÀ SẢN XUẤT BÓNG ĐÈN MAXIS</t>
  </si>
  <si>
    <t>2905156</t>
  </si>
  <si>
    <t xml:space="preserve">CÔNG TY CỔ PHẦN  NỀN MÓNG CƠ GIỚI VÀ XÂY DỰNG </t>
  </si>
  <si>
    <t>2905158</t>
  </si>
  <si>
    <t>CÔNG TY TNHH SẢN XUẤT THƯƠNG MẠI VÀ DỊCH VỤ CSC</t>
  </si>
  <si>
    <t>2905159</t>
  </si>
  <si>
    <t>CÔNG TY CỔ PHẦN BỒ CÂU</t>
  </si>
  <si>
    <t>2905165</t>
  </si>
  <si>
    <t>CTY CP DỊCH VỤ THƯƠNG MẠI TỔNG HỢP VINCOMMERCE-CN HÀ NỘI</t>
  </si>
  <si>
    <t>2905166</t>
  </si>
  <si>
    <t>2905169</t>
  </si>
  <si>
    <t>2905171</t>
  </si>
  <si>
    <t>2905172</t>
  </si>
  <si>
    <t>CÔNG TY TNHH DỊCH VỤ VÀ TƯ VẤN HOÀNG PHÁT</t>
  </si>
  <si>
    <t>2905175</t>
  </si>
  <si>
    <t>CÔNG TY TNHH REPAIRTELECOM</t>
  </si>
  <si>
    <t>2905176</t>
  </si>
  <si>
    <t>CÔNG TY TNHH TRUYỀN THÔNG VIVO(VIỆT NAM)</t>
  </si>
  <si>
    <t>2905182</t>
  </si>
  <si>
    <t>CÔNG TY TNHH 3C CÔNG NGHIỆP</t>
  </si>
  <si>
    <t>2905188</t>
  </si>
  <si>
    <t xml:space="preserve">CHI NHÁNH  CTY CỔ PHẦN BÁN LẺ KỸ THUẬT SỐ FPT TẠI HÀ NỘI</t>
  </si>
  <si>
    <t>2905190</t>
  </si>
  <si>
    <t>CÔNG TY CỔ PHẦN TƯ VẤN XÂY DỰNG WATECH</t>
  </si>
  <si>
    <t>2905196</t>
  </si>
  <si>
    <t>CÔNG TY TNHH THIẾT BỊ CÔNG NGHIỆP NAGOYA</t>
  </si>
  <si>
    <t>2905202</t>
  </si>
  <si>
    <t>CÔNG TY CP SX TM XNK VIỄN THÔNG A</t>
  </si>
  <si>
    <t>2905203</t>
  </si>
  <si>
    <t>ĐÀI TRUYỀN DẪN TÍN HIỆU</t>
  </si>
  <si>
    <t>2905206</t>
  </si>
  <si>
    <t>CÔNG TY TNHH TSV SERVICES VIỆT NAM</t>
  </si>
  <si>
    <t>2905209</t>
  </si>
  <si>
    <t xml:space="preserve">CÔNG TY CỔ PHẦN BẾP  NAM DƯƠNG</t>
  </si>
  <si>
    <t>2905214</t>
  </si>
  <si>
    <t>2905215</t>
  </si>
  <si>
    <t>CÔNG TY TNHH ALTEK KABEL VIỆT NAM</t>
  </si>
  <si>
    <t>2905217</t>
  </si>
  <si>
    <t xml:space="preserve"> CÔNG TY TNHH S.F EXPRESS</t>
  </si>
  <si>
    <t>2905218</t>
  </si>
  <si>
    <t>CÔNG TY TNHH KỸ THUẬT THÀNH AN</t>
  </si>
  <si>
    <t>2905221</t>
  </si>
  <si>
    <t>CÔNG TY TNHH HERIZME VIỆT NAM</t>
  </si>
  <si>
    <t>2905224</t>
  </si>
  <si>
    <t>2905225</t>
  </si>
  <si>
    <t>2905227</t>
  </si>
  <si>
    <t>CÔNG TY CỔ PHẦN ĐẦU TƯ TRƯỜNG THỊNH</t>
  </si>
  <si>
    <t>2905229</t>
  </si>
  <si>
    <t>CÔNG TY CỔ PHẦN HỖ TRỢ PHÁT TRIỂN CÔNG NGHỆ DETECH</t>
  </si>
  <si>
    <t>2905230</t>
  </si>
  <si>
    <t xml:space="preserve">CÔNG TY TNHH ĐẦU TƯ VÀ PHÁT TRIỂN  HACOM VIỆT NAM</t>
  </si>
  <si>
    <t>2905231</t>
  </si>
  <si>
    <t>CÔNG TY CỔ PHẦN BƠM VÀ THIẾT BỊ QUANG PHƯỚC</t>
  </si>
  <si>
    <t>2905232</t>
  </si>
  <si>
    <t>CÔNG TY TNHH MTV KỸ THUẬT &amp; KHOA HỌC OPPO</t>
  </si>
  <si>
    <t>2905234</t>
  </si>
  <si>
    <t>CÔNG TY TNHH IBV VIỆT NAM</t>
  </si>
  <si>
    <t>2905239</t>
  </si>
  <si>
    <t>CÔNG TY TNHH TOTECSO VIỆT NAM</t>
  </si>
  <si>
    <t>2905240</t>
  </si>
  <si>
    <t>CÔNG TY TNHH TURTLEPAW VIỆT NAM</t>
  </si>
  <si>
    <t>2905243</t>
  </si>
  <si>
    <t>CTY CP DV GIA TĂNG MOBIFONE(MOBIFONE PLUSS)-VPĐD MIỀN BẮC</t>
  </si>
  <si>
    <t>2905244</t>
  </si>
  <si>
    <t>CÔNG TY TNHH THƯƠNG MẠI ĐỈNH PHONG</t>
  </si>
  <si>
    <t>2905245</t>
  </si>
  <si>
    <t>2905247</t>
  </si>
  <si>
    <t>2905249</t>
  </si>
  <si>
    <t>2905250</t>
  </si>
  <si>
    <t>2905256</t>
  </si>
  <si>
    <t>CÔNG TY TNHH KỸ THUẬT VÀ XÂY DỰNG ÂU VIỆT</t>
  </si>
  <si>
    <t>2905257</t>
  </si>
  <si>
    <t>CTY TNHH THIẾT BỊ CÔNG NGHIỆP VÀ DỊCH VỤ VIỆT NAM</t>
  </si>
  <si>
    <t>2905258</t>
  </si>
  <si>
    <t>CÔNG TY CỔ PHẦN IMC SÀI GÒN</t>
  </si>
  <si>
    <t>2905259</t>
  </si>
  <si>
    <t>CÔNG TY CP SẢN XUẤT VÀ THƯƠNG MẠI AAT VIỆT NAM</t>
  </si>
  <si>
    <t>2905260</t>
  </si>
  <si>
    <t xml:space="preserve">CÔNG TY TNHH THƯƠNG MẠI TRƯỜNG THÀNH  VIỆT NAM</t>
  </si>
  <si>
    <t>2905261</t>
  </si>
  <si>
    <t>CÔNG TY TNHH QUỐC TẾ THĂNG LONG P&amp;T</t>
  </si>
  <si>
    <t>2905263</t>
  </si>
  <si>
    <t>CÔNG TY CỔ PHẦN THIẾT BỊ VÀ CÔNG NGHỆ ECO VIỆT NAM</t>
  </si>
  <si>
    <t>2905265</t>
  </si>
  <si>
    <t>CÔNG TY TNHH THƯƠNG MẠI DỊCH VỤ TOÀN CẦU TAS</t>
  </si>
  <si>
    <t>2905267</t>
  </si>
  <si>
    <t>CÔNG TY TNHH DỊCH VỤ VÀ VẬN CHUYỂN QUỐC TẾ VIỆT NAM</t>
  </si>
  <si>
    <t>2905275</t>
  </si>
  <si>
    <t>CÔNG TY CỔ PHÂN ĐIỆN TỬ VIỄN THÔNG E-TEL VIỆT NAM</t>
  </si>
  <si>
    <t>2905277</t>
  </si>
  <si>
    <t>CÔNG TY CỔ PHẦN CẦU TRỤC VÀ THIẾT BỊ AVC</t>
  </si>
  <si>
    <t>2905279</t>
  </si>
  <si>
    <t>CÔNG TY TNHH THƯƠNG MẠI DỊCH VỤ VẠN THÀNH TÀI</t>
  </si>
  <si>
    <t>2905280</t>
  </si>
  <si>
    <t>CÔNG TY TNHH THƯƠNG MẠI VÀ ĐẦU TƯ K.L.E.V.E</t>
  </si>
  <si>
    <t>2905283</t>
  </si>
  <si>
    <t>2905284</t>
  </si>
  <si>
    <t xml:space="preserve">CÔGN TY TNHH PALDO  VIỆT NAM</t>
  </si>
  <si>
    <t>2905286</t>
  </si>
  <si>
    <t>CÔNG TY TNHH DỊCH VỤ VÀ DU LỊCH SKY VIỆT NAM</t>
  </si>
  <si>
    <t>2905289</t>
  </si>
  <si>
    <t>CÔNG TY TNHH CÔNG NGHỆ HÓA SINH BM</t>
  </si>
  <si>
    <t>2905290</t>
  </si>
  <si>
    <t>CÔNG TY TNHH PHÁT TRIỂN KẾT NỐI PHAN VŨ</t>
  </si>
  <si>
    <t>2905292</t>
  </si>
  <si>
    <t>TRỊNH VĂN THU</t>
  </si>
  <si>
    <t>2905293</t>
  </si>
  <si>
    <t>CÔNG TY TNHH CÔNG NGHIỆP VÀ TỰ ĐỘNG HÓA NKD</t>
  </si>
  <si>
    <t>2905294</t>
  </si>
  <si>
    <t>CÔNG TY TNHH CORTECH VIỆT NAM</t>
  </si>
  <si>
    <t>2905295</t>
  </si>
  <si>
    <t>CÔNG TY CỔ PHẦN CẢM XÚC HÀ NỘI</t>
  </si>
  <si>
    <t>2905296</t>
  </si>
  <si>
    <t>CÔNG TY TNHH THƯƠNG MẠI VÀ DỊCH VỤ TRẦN LÊ</t>
  </si>
  <si>
    <t>2905297</t>
  </si>
  <si>
    <t>CÔNG TY CP CÔNG NGHỆ CAO DKD</t>
  </si>
  <si>
    <t>2905303</t>
  </si>
  <si>
    <t>CTY CP CÔNG NGHỆ PHÒNG CHÁY CHỮA CHÁY TST</t>
  </si>
  <si>
    <t>2905305</t>
  </si>
  <si>
    <t xml:space="preserve">CÔNG TY TNHH KỸ THUẬT MEV  VIỆT NAM</t>
  </si>
  <si>
    <t>2905312</t>
  </si>
  <si>
    <t>CÔNG TY TNHH THƯƠNG MẠI ĐẦU TƯ VÀ SX TÂN THỊNH</t>
  </si>
  <si>
    <t>2905319</t>
  </si>
  <si>
    <t>CÔNG TY CỔ PHẦN DƯỢC PHẨM HOÀNG GIANG</t>
  </si>
  <si>
    <t>2905320</t>
  </si>
  <si>
    <t>2905321</t>
  </si>
  <si>
    <t xml:space="preserve">CN CÔNG TY  CP BÁN LẺ KỸ THUẬT SỐ FPT TẠI HÀ NỘI</t>
  </si>
  <si>
    <t>2905322</t>
  </si>
  <si>
    <t xml:space="preserve">CÔNG TY  LUẬT TNHH CABAS</t>
  </si>
  <si>
    <t>2905324</t>
  </si>
  <si>
    <t>CÔNG TY TNHH DINE VIỆT NAM</t>
  </si>
  <si>
    <t>2905330</t>
  </si>
  <si>
    <t>CÔNG TY TNHH ATLAS COPCO VIỆT NAM</t>
  </si>
  <si>
    <t>2905341</t>
  </si>
  <si>
    <t>2905343</t>
  </si>
  <si>
    <t>CÔNG TY CỔ PHẦN ĐẠI THIÊN TRƯỜNG</t>
  </si>
  <si>
    <t>2905345</t>
  </si>
  <si>
    <t>2905350</t>
  </si>
  <si>
    <t>CÔNG TY TNHH ĐẦU TƯ VÀ XÂY DỰNG AN PHÚ</t>
  </si>
  <si>
    <t>2905352</t>
  </si>
  <si>
    <t>CÔNG TY TNHH TM PRO</t>
  </si>
  <si>
    <t>2905353</t>
  </si>
  <si>
    <t xml:space="preserve">CN CTY CP BÁN LẺ KỸ THUẬT SỐ FPT TẠI  HÀ NỘI</t>
  </si>
  <si>
    <t>2905358</t>
  </si>
  <si>
    <t>CÔNG TY TNHH XNK VẬT TƯ KHOA HỌC QUỐC TẾ</t>
  </si>
  <si>
    <t>2905373</t>
  </si>
  <si>
    <t>NGÂN HÀNG TM CỔ PHẦN NAM Á- CN HÀ NỘI-PGD ĐÔNG ĐÔ</t>
  </si>
  <si>
    <t>2905374</t>
  </si>
  <si>
    <t>NGÂN HÀNG TM CỔ PHẦN NAM Á- CN HÀ NỘI-PGD THĂNG LONG</t>
  </si>
  <si>
    <t>2905376</t>
  </si>
  <si>
    <t>NGÂN HÀNG TM CỔ PHẦN NAM Á- CN HÀ NỘI-PGD CẦU GIẤY</t>
  </si>
  <si>
    <t>2905377</t>
  </si>
  <si>
    <t>2905382</t>
  </si>
  <si>
    <t>2905384</t>
  </si>
  <si>
    <t>CÔNG TY CỔ PHẦN DỊCH VỤ TRỰC TUYẾN FPT- CHI NHÁNH HÀ NỘI</t>
  </si>
  <si>
    <t>2905385</t>
  </si>
  <si>
    <t>CÔNG TY TNHH THIẾT BỊ AN TOÀN - BẢO VỆ HÀ NỘI SSE</t>
  </si>
  <si>
    <t>2905390</t>
  </si>
  <si>
    <t>CÔNG TY TNHH CYBERTECH VIỆT NAM</t>
  </si>
  <si>
    <t>2905392</t>
  </si>
  <si>
    <t>2905394</t>
  </si>
  <si>
    <t>CỬA HÀNG PHONG THỦY THÁI SƠN</t>
  </si>
  <si>
    <t>2905404</t>
  </si>
  <si>
    <t>CÔNG TY TNHH HỖ TRỢ PHÁT TRIỂN CÔNG NGHỆ SDT</t>
  </si>
  <si>
    <t>2905407</t>
  </si>
  <si>
    <t>VP ĐẠI DIỆN WISE CONSULTING FINLAND OY TẠI HÀ NỘI</t>
  </si>
  <si>
    <t>2905408</t>
  </si>
  <si>
    <t>CỬA HÀNG DAOTHES BRAND</t>
  </si>
  <si>
    <t>2905412</t>
  </si>
  <si>
    <t xml:space="preserve">CÔNG TY TNHH PHÁT TRIỂN HQ   VIỆT NAM</t>
  </si>
  <si>
    <t>2905414</t>
  </si>
  <si>
    <t>CÔNG TY TNHH XÂY DỰNG &amp; THƯƠNG MẠI SAO ĐẤT VIỆT</t>
  </si>
  <si>
    <t>2905416</t>
  </si>
  <si>
    <t>CÔNG TY TNHH VŨ MINH</t>
  </si>
  <si>
    <t>2905421</t>
  </si>
  <si>
    <t>CÔNG TY CP GIẢI PHÁP CÔNG NGHỆ ELSAGA</t>
  </si>
  <si>
    <t>2905425</t>
  </si>
  <si>
    <t>2905427</t>
  </si>
  <si>
    <t>CÔNG TY TNHH KIN LONG VIỆT NAM</t>
  </si>
  <si>
    <t>2905428</t>
  </si>
  <si>
    <t>CỬA HÀNG TRANG SỨC LAJEW</t>
  </si>
  <si>
    <t>2905433</t>
  </si>
  <si>
    <t>CÔNG TY CỔ PHẦN SẢN XUẤT HASU VIỆT NAM</t>
  </si>
  <si>
    <t>2905442</t>
  </si>
  <si>
    <t>CÔNG TY CỔ PHẦN CITY PAINT VIỆT NAM</t>
  </si>
  <si>
    <t>2905446</t>
  </si>
  <si>
    <t>2905449</t>
  </si>
  <si>
    <t>CÔNG TY CÔNG NGHIỆP PHÚ KIM</t>
  </si>
  <si>
    <t>2905454</t>
  </si>
  <si>
    <t xml:space="preserve">CÔNG TY CP ĐẦU TƯ XÂY DỰNG  VÀ CHUYỂN GIAO CÔNG NGHỆ QUỐC TẾ</t>
  </si>
  <si>
    <t>2905459</t>
  </si>
  <si>
    <t>CÔNG TY TNHH KỸ THUẬT THƯƠNG MẠI MINH ĐỨC</t>
  </si>
  <si>
    <t>2905461</t>
  </si>
  <si>
    <t>CÔNG TY TNHH CƠ KHÍ TÂN PHÁT</t>
  </si>
  <si>
    <t>2905463</t>
  </si>
  <si>
    <t>CÔNG TY CP ĐẦU TƯ VÀ PHÁT TRIỂN TAM DƯƠNG</t>
  </si>
  <si>
    <t>2905465</t>
  </si>
  <si>
    <t>CÔNG TY CP ĐẦU TƯ KỸ THUẬT VÀ PHÁT TRIỂN CÔNG NGHỆ VIỆT NAM</t>
  </si>
  <si>
    <t>2905468</t>
  </si>
  <si>
    <t>CÔNG TY CỔ PHẦN THƯƠNG MẠI VÀ ĐẦU TƯ XÂY LẮP VIỆT NAM</t>
  </si>
  <si>
    <t>2905469</t>
  </si>
  <si>
    <t xml:space="preserve">NHÀ  XUẤT BẢN CHÍNH TRỊ QUỐC GIA SỰ THẬT</t>
  </si>
  <si>
    <t>2905474</t>
  </si>
  <si>
    <t>CÔNG TY TNHH THƯƠNG MẠI VÀ HỮU NGHỊ LÊ GIA</t>
  </si>
  <si>
    <t>2905478</t>
  </si>
  <si>
    <t>CÔNG TY DỊCH VỤ BẢO VỆ THẮNG LỢI VIỆT NAM</t>
  </si>
  <si>
    <t>2905483</t>
  </si>
  <si>
    <t>CÔNG TY CỔ PHẦN THƯƠNG MẠI DỊCH VỤ VÀ KỸ THUẬT CAO THT</t>
  </si>
  <si>
    <t>2905486</t>
  </si>
  <si>
    <t xml:space="preserve">CÔNG TY CỔ PHẦN CÔNG NGHỆ  BIA TƯƠI - FBT</t>
  </si>
  <si>
    <t>2905488</t>
  </si>
  <si>
    <t>CÔNG TY TNHH SUN-WA TECHNOS VIỆT NAM</t>
  </si>
  <si>
    <t>2905489</t>
  </si>
  <si>
    <t>CÔNG TY CỔ PHẦN CHẾ BIẾN THỰC PHẨM DABACO</t>
  </si>
  <si>
    <t>2905490</t>
  </si>
  <si>
    <t>2905492</t>
  </si>
  <si>
    <t>CÔNG TY TNHH THƯƠNG MẠI VIỆT NAM QUỐC TẾ MƯA</t>
  </si>
  <si>
    <t>2905493</t>
  </si>
  <si>
    <t>CỬA HÀNG NGÂN DEE</t>
  </si>
  <si>
    <t>2905497</t>
  </si>
  <si>
    <t>CÔNG TY TNHH THƯƠNG MẠI VÀ DỊCH VỤ KỸ THUẬT K-H VIỆT NAM</t>
  </si>
  <si>
    <t>2905499</t>
  </si>
  <si>
    <t>CÔNG TY TNHH TRUYỀN THÔNG TIẾN BỘ</t>
  </si>
  <si>
    <t>2905504</t>
  </si>
  <si>
    <t>CÔNG TY CỔ PHẦN HATECO LOGISTICS</t>
  </si>
  <si>
    <t>2905505</t>
  </si>
  <si>
    <t>CÔNG TY TNHH THƯƠNG MẠI VÀ CÔNG TRÌNH VINH THÀNH</t>
  </si>
  <si>
    <t>2905512</t>
  </si>
  <si>
    <t>CÔNG TY TNHH GENERAL MOTOR VIỆT NAM(GỬI THƯ)</t>
  </si>
  <si>
    <t>2905514</t>
  </si>
  <si>
    <t>CÔNG TY CỔ PHẦN HSQ VIÊT NAM</t>
  </si>
  <si>
    <t>2905518</t>
  </si>
  <si>
    <t>CÔNG TY CỔ PHẦN ĐẦU TƯ THƯƠNG MẠI TÂN LỢI PHÁT</t>
  </si>
  <si>
    <t>2905520</t>
  </si>
  <si>
    <t>CÔNG TY TNHH QUỐC TẾ AN MỸ</t>
  </si>
  <si>
    <t>2905521</t>
  </si>
  <si>
    <t>CÔNG TY TNHH EASY RENT-A-CAR VIỆT NAM</t>
  </si>
  <si>
    <t>2905522</t>
  </si>
  <si>
    <t>CÔNG TY CỔ PHẦN AMOR GLOBAL</t>
  </si>
  <si>
    <t>2905523</t>
  </si>
  <si>
    <t>CÔNG TY CỔ PHẦN MANUTRONICS VIỆT NAM</t>
  </si>
  <si>
    <t>2905524</t>
  </si>
  <si>
    <t>CÔNG TY TNHH 3H ELECTRI</t>
  </si>
  <si>
    <t>2905525</t>
  </si>
  <si>
    <t>CÔNG TY TNHH PHÒNG SẠCH KIM THÀNH VIỆT NAM</t>
  </si>
  <si>
    <t>2905526</t>
  </si>
  <si>
    <t>CÔNG TY CỔ PHẦN CÔNG NGHỆ VÀ GIẢI PHÁP HÀ NỘI</t>
  </si>
  <si>
    <t>2905527</t>
  </si>
  <si>
    <t>CÔNG TY CP VẬT TƯ VÀ THIẾT BỊ KHOA HỌC KỸ THUẬT ACETECH</t>
  </si>
  <si>
    <t>2905528</t>
  </si>
  <si>
    <t xml:space="preserve">CÔNG TY CỔ PHẦN HỢP  NHẤT QUỐC TẾ</t>
  </si>
  <si>
    <t>2905533</t>
  </si>
  <si>
    <t>CÔNG TY CỔ PHẦN DỊCH VỤ GIẢI PHÁP NGƯỜI VẬN CHUYỂN</t>
  </si>
  <si>
    <t>2905536</t>
  </si>
  <si>
    <t>CÔNG TY TNHH VÂN THĂNG LONG</t>
  </si>
  <si>
    <t>2905537</t>
  </si>
  <si>
    <t>CÔNG TY CỔ PHẦN THƯƠNG MẠI THẾ GIỚI CIGAR</t>
  </si>
  <si>
    <t>2905542</t>
  </si>
  <si>
    <t xml:space="preserve"> CHÈ THÁI NGUYÊN CÔ CÚC</t>
  </si>
  <si>
    <t>2905545</t>
  </si>
  <si>
    <t xml:space="preserve">CÔNG TY TNHH  VINA CENTURY</t>
  </si>
  <si>
    <t>2905547</t>
  </si>
  <si>
    <t>CÔNG TY TNHH NÂNG CAO SỨC KHỎE VIỆT</t>
  </si>
  <si>
    <t>2905550</t>
  </si>
  <si>
    <t>2905551</t>
  </si>
  <si>
    <t>CÔNG TY TNHH THỜI TRANG VERT</t>
  </si>
  <si>
    <t>2905552</t>
  </si>
  <si>
    <t>CÔNG TY TNHH ESCO VIỆT NAM</t>
  </si>
  <si>
    <t>2905555</t>
  </si>
  <si>
    <t>2905558</t>
  </si>
  <si>
    <t>CÔNG TY TNHH CHẾ TẠO XUÂT NHẬT KHẨU TOÀN CẦU</t>
  </si>
  <si>
    <t>2905559</t>
  </si>
  <si>
    <t>CÔNG TY TNHH THƯƠNG MẠI XUẤT NHẬP KHẨU VIỆT QUỐC</t>
  </si>
  <si>
    <t>2905560</t>
  </si>
  <si>
    <t>2905561</t>
  </si>
  <si>
    <t>CÔNG TY CỔ PHẦN PHÂN PHỐI ĐIÊN TỬ ĐIỆN LẠNH MIỀN BẮC</t>
  </si>
  <si>
    <t>2905562</t>
  </si>
  <si>
    <t>CÔNG TY TNHH NOITHATBANGHE.COM</t>
  </si>
  <si>
    <t>2905563</t>
  </si>
  <si>
    <t>CÔNG TY TNHH DỆT MAY PHÚ MINH ĐỨC</t>
  </si>
  <si>
    <t>2905564</t>
  </si>
  <si>
    <t>CÔGN TY TNHH YIC VI NA</t>
  </si>
  <si>
    <t>2905566</t>
  </si>
  <si>
    <t>CÔNG TY TNHH THIẾT BỊ HÓA CHẤT NAKAGAWA VIỆT NAM</t>
  </si>
  <si>
    <t>2905567</t>
  </si>
  <si>
    <t>CÔNG TY TNHH CÔNG NGHỆ ONG BẮP CÀY</t>
  </si>
  <si>
    <t>2905568</t>
  </si>
  <si>
    <t>CÔNG TY TNHH RUSTIC HOME</t>
  </si>
  <si>
    <t>2905569</t>
  </si>
  <si>
    <t>CÔNG TY TNHH TAE WOO VINA</t>
  </si>
  <si>
    <t>2905570</t>
  </si>
  <si>
    <t>CÔNG TY TNHH NIN SING LOGISTICS-NINJAVAN</t>
  </si>
  <si>
    <t>2905571</t>
  </si>
  <si>
    <t>CÔNG TY CỔ PHẦN ĐẦU TƯ PHÁT TRIỂN BẮC BÌNH</t>
  </si>
  <si>
    <t>2905572</t>
  </si>
  <si>
    <t>CÔNG TY CP DU LỊCH VÀ KHÁCH SẠN HOME HOTEL TÂY HỒ</t>
  </si>
  <si>
    <t>2905575</t>
  </si>
  <si>
    <t>2905576</t>
  </si>
  <si>
    <t>TRUNG TÂM TÂN ĐẠT- CHI NHÁNH TỔNG CÔNG TY VẬN TẢI HÀ NỘI</t>
  </si>
  <si>
    <t>2905579</t>
  </si>
  <si>
    <t>CÔNG TY TNHH DENKIMI VIỆT NAM</t>
  </si>
  <si>
    <t>2905581</t>
  </si>
  <si>
    <t>CÔNG TY TNHH DU LỊCH ASIA EXOTICA VIỆT NAM</t>
  </si>
  <si>
    <t>2905582</t>
  </si>
  <si>
    <t>CÔNG TY CỔ PHẦN ĐẦU TƯ VÀ THƯƠNG MẠI TAT VIỆT NAM</t>
  </si>
  <si>
    <t>2905584</t>
  </si>
  <si>
    <t>CN CTY CỔ PHẦN THƯƠNG MẠI - DỊCH VỤ - SẢN XUẤT- VIỆT THƯƠNG</t>
  </si>
  <si>
    <t>2905586</t>
  </si>
  <si>
    <t>CÔGN TY CP ĐT THƯƠNG MẠI H- CARE VIỆT NAM</t>
  </si>
  <si>
    <t>2905587</t>
  </si>
  <si>
    <t>CÔNG TY CỔ PHẦN ONEFOOD VIỆT NAM</t>
  </si>
  <si>
    <t>2905588</t>
  </si>
  <si>
    <t>2905589</t>
  </si>
  <si>
    <t>2905590</t>
  </si>
  <si>
    <t>NGUYỄN VĂN TUẤN</t>
  </si>
  <si>
    <t>2905592</t>
  </si>
  <si>
    <t>2905593</t>
  </si>
  <si>
    <t>CÔNG TY CP THIẾT BỊ ĐIỆN NƯỚC DAIWA VIỆT NAM</t>
  </si>
  <si>
    <t>2905594</t>
  </si>
  <si>
    <t>CÔNG TY TNHH THƯƠNG MẠI KATA VIỆT NAM</t>
  </si>
  <si>
    <t>2905596</t>
  </si>
  <si>
    <t>CÔNG TY CỔ PHẦN THƯƠNG MẠI DỊCH VỤ CÔNG NGHIỆP HÙNG TIẾN</t>
  </si>
  <si>
    <t>2905597</t>
  </si>
  <si>
    <t>CTY TNHH MTV KIỂM ĐỊNH MÁY XÂY DỰNG VIỆT NAM- CN TẠI HÀ NỘI</t>
  </si>
  <si>
    <t>2905599</t>
  </si>
  <si>
    <t>CÔNG TY TNHH MINH LONG I</t>
  </si>
  <si>
    <t>2905600</t>
  </si>
  <si>
    <t>CÔNG TY TNHH THƯƠNG MẠI NHẬT TÙNG</t>
  </si>
  <si>
    <t>2905601</t>
  </si>
  <si>
    <t>CÔNG TY TNHH ĐẦU TƯ XÂY DỰNG VÀ PHÁT TRIỂN HẠ TẦNG</t>
  </si>
  <si>
    <t>2905602</t>
  </si>
  <si>
    <t>NGUYỄN HẢI LONG</t>
  </si>
  <si>
    <t>2905604</t>
  </si>
  <si>
    <t>CÔNG TY TNHH CÔNG NGHỆ VÀ THƯƠNG MẠI LẠC HỒNG</t>
  </si>
  <si>
    <t>2905605</t>
  </si>
  <si>
    <t>CÔNG TY CỔ PHẦN USEXPRESS</t>
  </si>
  <si>
    <t>2905607</t>
  </si>
  <si>
    <t>CÔNG TY TNHH THIẾT BỊ ĐIỆN LỰC DUYÊN HÀ</t>
  </si>
  <si>
    <t>2905608</t>
  </si>
  <si>
    <t>CÔNG TY TNHH TIMES LOGISTICS</t>
  </si>
  <si>
    <t>2905609</t>
  </si>
  <si>
    <t>CÔNG TY CP GIAO NHẬN VẬN TẢI HÀNG HÓA TOÀN CẦU HP</t>
  </si>
  <si>
    <t>2905611</t>
  </si>
  <si>
    <t>HỘ KINH DOANH GIA ĐÌNH</t>
  </si>
  <si>
    <t>2905612</t>
  </si>
  <si>
    <t>CÔNG TY TNHH JADE M-TECH</t>
  </si>
  <si>
    <t>2905614</t>
  </si>
  <si>
    <t>CÔNG TY TNHH TAOBAO 1688 VN</t>
  </si>
  <si>
    <t>2905615</t>
  </si>
  <si>
    <t>CÔNG TY TNHH THƯƠNG MẠI VÀ DỊCH VỤ KỸ THUẬT GIA LINH</t>
  </si>
  <si>
    <t>2905616</t>
  </si>
  <si>
    <t>CÔNG TY TNHH TMDV GIÀY THIÊN LÝ UNLIMITED</t>
  </si>
  <si>
    <t>2905617</t>
  </si>
  <si>
    <t>CÔNG TY TNHH XNK QUỐC TẾ OMIZU</t>
  </si>
  <si>
    <t>2905619</t>
  </si>
  <si>
    <t>CÔNG TY CỔ PHẦN ĐẦU TƯ VÀ XÂY DỰNG HUD1</t>
  </si>
  <si>
    <t>2905620</t>
  </si>
  <si>
    <t>CÔNG TY CP ĐẤU GIÁ NGHỆ THUẬT CHỌN AUCTION HOUSE</t>
  </si>
  <si>
    <t>2905621</t>
  </si>
  <si>
    <t>CÔNG TY CỔ PHẦN ĐẦU TƯ QUẢNG NGUYÊN</t>
  </si>
  <si>
    <t>2905622</t>
  </si>
  <si>
    <t>CÔNG TY TNHH THIẾT BỊ CÔNG NGHIỆP THIÊN AN</t>
  </si>
  <si>
    <t>2905624</t>
  </si>
  <si>
    <t>CÔNG TY CỔ PHẦN CÔNG NGHỆ BẾP TOÀN CẦU</t>
  </si>
  <si>
    <t>2905625</t>
  </si>
  <si>
    <t>CÔNG TY TNHH KITA VIỆT NAM</t>
  </si>
  <si>
    <t>2905627</t>
  </si>
  <si>
    <t>CÔNG TY TNHH THƯƠNG MẠI VÀ DỊCH VỤ VTG VIỆT NAM</t>
  </si>
  <si>
    <t>2905628</t>
  </si>
  <si>
    <t>CÔNG TY CỔ PHẦN XÂY DỰNG VÀ LẮP MÁY TRUNG NAM</t>
  </si>
  <si>
    <t>2905629</t>
  </si>
  <si>
    <t>CÔNG TY TNHH ĐẦU TƯ VÀ TIẾP VẬN THỦ ĐÔ</t>
  </si>
  <si>
    <t>2905630</t>
  </si>
  <si>
    <t>CÔNG TY TNHH TM DỊCH VỤ XUẤT NHẬP KHẨU HACHIE VIỆT NAM</t>
  </si>
  <si>
    <t>2905633</t>
  </si>
  <si>
    <t>2905635</t>
  </si>
  <si>
    <t>CÔNG TY CÔ PHẦN AFICO RICOH VIỆT NAM</t>
  </si>
  <si>
    <t>2905636</t>
  </si>
  <si>
    <t>VIỆN DỆT MAY</t>
  </si>
  <si>
    <t>2905637</t>
  </si>
  <si>
    <t>2905638</t>
  </si>
  <si>
    <t>CÔNG TY CP ĐẦU TƯ VÀ THƯƠNG MẠI KIM HƯNG PHÚ</t>
  </si>
  <si>
    <t>2905641</t>
  </si>
  <si>
    <t>CÔNG TY TNHH GIAO NHẬN VẬN TẢI TPT</t>
  </si>
  <si>
    <t>2905644</t>
  </si>
  <si>
    <t>CÔNG TY TNHH HƯNG NGHIỆP CAREERVIET</t>
  </si>
  <si>
    <t>2905646</t>
  </si>
  <si>
    <t>CÔNG TY CỔ PHẦN PHÁT TRIỂN GIÁO CỤ OREKA</t>
  </si>
  <si>
    <t>2905647</t>
  </si>
  <si>
    <t>CÔNG TY CỔ PHẦN EMOBI</t>
  </si>
  <si>
    <t>2905649</t>
  </si>
  <si>
    <t>VĂN PHÒNG ĐẠI DIỆN H&amp;C INTERNATIONAL.CO.,LTD</t>
  </si>
  <si>
    <t>2905650</t>
  </si>
  <si>
    <t>CÔNG TY CỔ PHẦN THƯƠNG MẠI VÀ XÂY LẮP TRƯỜNG GIANG</t>
  </si>
  <si>
    <t>2905653</t>
  </si>
  <si>
    <t>CÔNG TY TNHH QUỐC TẾ HẢI AN</t>
  </si>
  <si>
    <t>2905655</t>
  </si>
  <si>
    <t>CÔNG TY CỔ PHẦN THƯƠNG MẠI VÀ ĐẦU TƯ ĐOÀN GIA</t>
  </si>
  <si>
    <t>2905656</t>
  </si>
  <si>
    <t>CÔNG TY TNHH THƯƠNG MẠI BORAM</t>
  </si>
  <si>
    <t>2905657</t>
  </si>
  <si>
    <t>CÔNG TY TNHH THƯƠNG MẠI SONUS VIỆT NAM</t>
  </si>
  <si>
    <t>2905658</t>
  </si>
  <si>
    <t>CN CÔNG TY TNHH H&amp;FRIENDS GTL VIỆT NAM</t>
  </si>
  <si>
    <t>2905659</t>
  </si>
  <si>
    <t>CÔNG TY TNHH A-SUNG INTERNATIONAL VINA</t>
  </si>
  <si>
    <t>2905660</t>
  </si>
  <si>
    <t>TỔNG KHO MINH LONG I HÀ NỘI</t>
  </si>
  <si>
    <t>2905662</t>
  </si>
  <si>
    <t>CÔNG TY CỔ PHẦN THỰC PHẨM SANTA</t>
  </si>
  <si>
    <t>2905664</t>
  </si>
  <si>
    <t>CÔNG TY TNHH DỊCH VỤ VÀ THƯƠNG MẠI ÁNH GIA</t>
  </si>
  <si>
    <t>2906005</t>
  </si>
  <si>
    <t>Công ty TNHH Big Power</t>
  </si>
  <si>
    <t>29082</t>
  </si>
  <si>
    <t>NGUYỄN THANH QUANG</t>
  </si>
  <si>
    <t>29163</t>
  </si>
  <si>
    <t>ĐINH VĂN BÁCH</t>
  </si>
  <si>
    <t>29184</t>
  </si>
  <si>
    <t>NGUYỄN MẠNH TOÀN</t>
  </si>
  <si>
    <t>29231</t>
  </si>
  <si>
    <t>HOÀNG THỊ HƯƠNG</t>
  </si>
  <si>
    <t>29281</t>
  </si>
  <si>
    <t>PHẠM THỊ KIM DUNG</t>
  </si>
  <si>
    <t>29310</t>
  </si>
  <si>
    <t>Khuất Tiến Chính - Yên Bái</t>
  </si>
  <si>
    <t>29310*H</t>
  </si>
  <si>
    <t>29331</t>
  </si>
  <si>
    <t>TRẦN THỊ PHƯƠNG</t>
  </si>
  <si>
    <t>29483</t>
  </si>
  <si>
    <t>CÀ THỊ QUỲNH THANH</t>
  </si>
  <si>
    <t>29487</t>
  </si>
  <si>
    <t>NGUYỄN THỊ HỒNG</t>
  </si>
  <si>
    <t>29496</t>
  </si>
  <si>
    <t>LA THỊ TÁM</t>
  </si>
  <si>
    <t>2977777</t>
  </si>
  <si>
    <t>VẬN ĐƠN FREE CHI NHÁNH HÀ NỘI</t>
  </si>
  <si>
    <t>29802</t>
  </si>
  <si>
    <t>NGÔ VĂN TƯỜNG</t>
  </si>
  <si>
    <t>2999914</t>
  </si>
  <si>
    <t>CHUYỂN TIỀN CÔNG TY CỔ PHẦN THANH TOÁN ĐIỆN TỬ VNPT</t>
  </si>
  <si>
    <t>2999917</t>
  </si>
  <si>
    <t xml:space="preserve">CÔNG TY TNHH ĐIỆN TỬ  SAMSUNG HCMC CE COMPLEX-KHO BẮC NINH</t>
  </si>
  <si>
    <t>2999927</t>
  </si>
  <si>
    <t>2999929</t>
  </si>
  <si>
    <t>chuyển tiền CÔNG TY TNHH TM PRO</t>
  </si>
  <si>
    <t>2999931</t>
  </si>
  <si>
    <t>CÔNG TY TNHH THƯƠNG MẠI DỊCH VỤ VẠN THÀNH TÀI(SÁNG TÂM)</t>
  </si>
  <si>
    <t>2999932</t>
  </si>
  <si>
    <t>CÔNG TY CP HỘI TỤ THÔNG MINH(Coolpad)-2905035</t>
  </si>
  <si>
    <t>30021</t>
  </si>
  <si>
    <t>Nguyễn Hồng Quân</t>
  </si>
  <si>
    <t>30108</t>
  </si>
  <si>
    <t>Nguyễn Ngọc Hải</t>
  </si>
  <si>
    <t>30117</t>
  </si>
  <si>
    <t>Lương Thị Hoa</t>
  </si>
  <si>
    <t>30172</t>
  </si>
  <si>
    <t>Lưu Ngọc Yến</t>
  </si>
  <si>
    <t>30477</t>
  </si>
  <si>
    <t>Trần Văn Tuấn</t>
  </si>
  <si>
    <t>30602</t>
  </si>
  <si>
    <t>Trịnh Văn Duy</t>
  </si>
  <si>
    <t>30743*H</t>
  </si>
  <si>
    <t>30869</t>
  </si>
  <si>
    <t>Vi Thị Liễu</t>
  </si>
  <si>
    <t>31135</t>
  </si>
  <si>
    <t>Vũ Văn Chung</t>
  </si>
  <si>
    <t>31135*H</t>
  </si>
  <si>
    <t>31179</t>
  </si>
  <si>
    <t>Đàm Thị Hương</t>
  </si>
  <si>
    <t>31389</t>
  </si>
  <si>
    <t>Đoàn Văn Dũng-NV TỈNH YÊN BÁI</t>
  </si>
  <si>
    <t>31423</t>
  </si>
  <si>
    <t>Hoàng Quốc Việt</t>
  </si>
  <si>
    <t>31610</t>
  </si>
  <si>
    <t>DƯƠNG THỊ OANH</t>
  </si>
  <si>
    <t>31704</t>
  </si>
  <si>
    <t>VŨ VĂN THỊNH</t>
  </si>
  <si>
    <t>3400004</t>
  </si>
  <si>
    <t>CTCP Sản Xuất TM XNK Viễn Thông A CN Hải Dương</t>
  </si>
  <si>
    <t>3400009</t>
  </si>
  <si>
    <t>CN Hải Dương-Công ty Cổ Phần bán lẻ kỹ thuật số FPT</t>
  </si>
  <si>
    <t>3400012</t>
  </si>
  <si>
    <t xml:space="preserve">CN HẢI DƯƠNG-CÔNG TY CỔ PHẦN BÁN  KỸ THUẬT SỐ FPT</t>
  </si>
  <si>
    <t>3400014</t>
  </si>
  <si>
    <t>CN CÔNG TY CỔ PHẦN BÁN LẺ KỸ THUẬT SỐ FPT TẠI HẢI DƯƠNG</t>
  </si>
  <si>
    <t>3400015</t>
  </si>
  <si>
    <t>CN CTY CP BÁN LẺ KỸ THUẬT SỐ FPT TẠI HẢI DƯƠNG</t>
  </si>
  <si>
    <t>3400016</t>
  </si>
  <si>
    <t>CÔNG TY TNHH FORD VIỆT NAM</t>
  </si>
  <si>
    <t>3400018</t>
  </si>
  <si>
    <t>3400019</t>
  </si>
  <si>
    <t>3400021</t>
  </si>
  <si>
    <t>CN CÔNG TY CP BÁN LẺ KỸ THUẬT SỐ FPT TẠI HẢI DƯƠNG</t>
  </si>
  <si>
    <t>3400022</t>
  </si>
  <si>
    <t>3400025</t>
  </si>
  <si>
    <t>3477777</t>
  </si>
  <si>
    <t>VẬN ĐƠN FREE HẢI DƯƠNG</t>
  </si>
  <si>
    <t>3500004</t>
  </si>
  <si>
    <t>CN CTCP Bán Lẻ Kỹ Thuật Số FPT tại Ninh Bình</t>
  </si>
  <si>
    <t>3500009</t>
  </si>
  <si>
    <t>CN NINH BÌNH-CÔNG TY CỔ PHẦN BÁN LẺ KỸ THUẬT SỐ FPT</t>
  </si>
  <si>
    <t>3500012</t>
  </si>
  <si>
    <t>CN CTY CP SẢN XUẤT THƯƠNG MẠI XNK VTA TẠI TAM ĐIỆP-NINH BÌNH</t>
  </si>
  <si>
    <t>3500013</t>
  </si>
  <si>
    <t>CN CÔNG TY CP BÁN LẺ KỸ THUẬT SỐ FPT NINH BÌNH</t>
  </si>
  <si>
    <t>3500017</t>
  </si>
  <si>
    <t>3500018</t>
  </si>
  <si>
    <t>3500019</t>
  </si>
  <si>
    <t>3577777</t>
  </si>
  <si>
    <t>VẬN ĐƠN FREE NINH BÌNH</t>
  </si>
  <si>
    <t>3600001</t>
  </si>
  <si>
    <t>CN Công ty TNHH Bán lẻ FPT tại Thanh Hóa</t>
  </si>
  <si>
    <t>3600005</t>
  </si>
  <si>
    <t>CN CTCP Sản Xuất TM XNK Viễn Thông A tại Thanh Hóa</t>
  </si>
  <si>
    <t>3600007</t>
  </si>
  <si>
    <t>Công ty TNHH Giày ROLLSPORT Việt Nam</t>
  </si>
  <si>
    <t>3600010</t>
  </si>
  <si>
    <t>Công ty TNHH Sao Mai-Bắc Hà</t>
  </si>
  <si>
    <t>3600011</t>
  </si>
  <si>
    <t>CN Thanh Hóa-Công ty Cổ Phần bán lẻ kỹ thuật số FPT</t>
  </si>
  <si>
    <t>3600012</t>
  </si>
  <si>
    <t>CN Công ty cổ phần bán lẻ kỹ thuật số FPT tại Thanh Hóa</t>
  </si>
  <si>
    <t>3600013</t>
  </si>
  <si>
    <t>CN Công ty CP bán lẻ kỹ thuật số FPT tại Thanh Hóa</t>
  </si>
  <si>
    <t>3600014</t>
  </si>
  <si>
    <t>CN Thanh Hóa-Công ty cổ phần bán lẻ kỹ thuật số FPT</t>
  </si>
  <si>
    <t>3600017</t>
  </si>
  <si>
    <t>3600019</t>
  </si>
  <si>
    <t>3600020</t>
  </si>
  <si>
    <t>Công ty TNHH Lê Hoàng</t>
  </si>
  <si>
    <t>3600021</t>
  </si>
  <si>
    <t>XÍ NGHIỆP TỰ LẬP</t>
  </si>
  <si>
    <t>3600023</t>
  </si>
  <si>
    <t>CN Công ty cổ phần bán lẻ kỹ thuât số FPT tại Thanh Hóa</t>
  </si>
  <si>
    <t>3600024</t>
  </si>
  <si>
    <t>3600029</t>
  </si>
  <si>
    <t>CN CÔNG TY CỔ PHẦN BÁN LẺ KỸ THUẬT SỐ FPT TẠI THANH HÓA</t>
  </si>
  <si>
    <t>3600033</t>
  </si>
  <si>
    <t>CÔNG TY TNHH YANI VIỆT NAM</t>
  </si>
  <si>
    <t>3600035</t>
  </si>
  <si>
    <t>CN CÔNG TY CP BÁN LẺ KỸ THUẬT SỐ FPT TẠI THANH HÓA</t>
  </si>
  <si>
    <t>3600036</t>
  </si>
  <si>
    <t>CN CÔNG TY CP SẢN XUẤT TM XNK VTA TẠI TĨNH GIA- THANH HÓA</t>
  </si>
  <si>
    <t>3600037</t>
  </si>
  <si>
    <t>CN CÔNG TY CP SẢN XUẤT TM XNK VTA TẠI ĐÔNG VỆ- THANH HÓA</t>
  </si>
  <si>
    <t>3600038</t>
  </si>
  <si>
    <t>CN CÔNG TY CP SẢN XUẤT TM XNK VTA TẠI QUẢNG XƯƠNG- THANH HÓA</t>
  </si>
  <si>
    <t>3600040</t>
  </si>
  <si>
    <t>CN CTY CP BÁN LẺ KỸ THUẬT SỐ FPT TẠI THANH HÓA</t>
  </si>
  <si>
    <t>3600042</t>
  </si>
  <si>
    <t>3600043</t>
  </si>
  <si>
    <t>CN CÔNG TY CP SẢN XUẤT TM XNK VIỄN THÔNG A TẠI THANH HÓA</t>
  </si>
  <si>
    <t>3600044</t>
  </si>
  <si>
    <t>3600045</t>
  </si>
  <si>
    <t>3600046</t>
  </si>
  <si>
    <t>SHOP TRANG PHỤC THỂ THAO BK CHỈNH</t>
  </si>
  <si>
    <t>3600053</t>
  </si>
  <si>
    <t>3600054</t>
  </si>
  <si>
    <t>CN CTYCP TM NGUYỄN KIM-TT MUA SẮM NGUYỄN KIM THANH HÓA</t>
  </si>
  <si>
    <t>3600055</t>
  </si>
  <si>
    <t xml:space="preserve">CÔNG TY CP SẢN XUẤT TM XNK VTA </t>
  </si>
  <si>
    <t>3600057</t>
  </si>
  <si>
    <t>3600059</t>
  </si>
  <si>
    <t>CN CÔNG TY CP BÁN LẺ KTS FPT TẠI THANH HÓA</t>
  </si>
  <si>
    <t>3600061</t>
  </si>
  <si>
    <t xml:space="preserve">CN KHÁCH SẠN PHÙ ĐỔNG- CTY CỔ PHẦN ĂN UỐNG  PHÙ ĐỔNG</t>
  </si>
  <si>
    <t>3600063</t>
  </si>
  <si>
    <t>CÔNG TY CỔ PHẦN CÔNG NGHỆ PHƯƠNG NAM</t>
  </si>
  <si>
    <t>3600064</t>
  </si>
  <si>
    <t>ĐÀI PHÁT THANH &amp; TRUYỀN HÌNH TỈNH THANH HÓA</t>
  </si>
  <si>
    <t>3600065</t>
  </si>
  <si>
    <t>CTY CP DV GIA TĂNG MOBIFONE(MOBIFONE PLUSS)-CN THANH HÓA</t>
  </si>
  <si>
    <t>3600067</t>
  </si>
  <si>
    <t>3677777</t>
  </si>
  <si>
    <t>VẬN ĐƠN FREE THANH HÓA</t>
  </si>
  <si>
    <t>3700002</t>
  </si>
  <si>
    <t>FPT Shop</t>
  </si>
  <si>
    <t>3700011</t>
  </si>
  <si>
    <t>CN CTCP TM XNK Viễn Thông A tại Nghệ An</t>
  </si>
  <si>
    <t>3700015</t>
  </si>
  <si>
    <t>CN Nghệ An-Công ty Cổ Phần Bán Lẻ Kỹ Thuật Số FPT</t>
  </si>
  <si>
    <t>3700021</t>
  </si>
  <si>
    <t>CÔNG TY CP BÁN LẺ KỸ THUẬT SỐ FPT TẠI NGHỆ AN</t>
  </si>
  <si>
    <t>3700023</t>
  </si>
  <si>
    <t>CÔNG TY CP BÁN LẺ KỸ THUẬT SỐ FPT- CN NGHỆ AN</t>
  </si>
  <si>
    <t>3700029</t>
  </si>
  <si>
    <t>CN CTY CP BÁN LẺ KỸ THUẬT SỐ FPT TẠI NGHỆ AN</t>
  </si>
  <si>
    <t>3700030</t>
  </si>
  <si>
    <t>3700031</t>
  </si>
  <si>
    <t>CN CÔNG TY CP SẢN XUẤT THƯƠNG MẠI XNK VTA TẠI NGHỆ AN</t>
  </si>
  <si>
    <t>3700036</t>
  </si>
  <si>
    <t>CN CÔNG TY CP BÁN LẺ KỸ THUẬT SỐ FPT TẠI NGHỆ AN</t>
  </si>
  <si>
    <t>3700038</t>
  </si>
  <si>
    <t>3700040</t>
  </si>
  <si>
    <t>CÔNG TY CP SẢN XUẤT THƯƠNG MẠI XNK VTA TẠI NGHỆ AN</t>
  </si>
  <si>
    <t>3700041</t>
  </si>
  <si>
    <t>3700043</t>
  </si>
  <si>
    <t>3700044</t>
  </si>
  <si>
    <t>3700045</t>
  </si>
  <si>
    <t>3777777</t>
  </si>
  <si>
    <t>VẬN ĐƠN FREE NGHỆ AN</t>
  </si>
  <si>
    <t>3800003</t>
  </si>
  <si>
    <t>Chi nhánh Hà Tĩnh-Công ty cổ phần bán lẻ kỹ thuật số FPT</t>
  </si>
  <si>
    <t>3800004</t>
  </si>
  <si>
    <t>CN Hà Tĩnh-Công ty cổ phần bán lẻ kỹ thuật số FPT</t>
  </si>
  <si>
    <t>3800005</t>
  </si>
  <si>
    <t>CÔNG TY CP SX TM DV NHẬP KHẨU VIỄN THÔNG A-CN HÀ TĨNH</t>
  </si>
  <si>
    <t>3800006</t>
  </si>
  <si>
    <t>CN CTY CP BÁN LẺ KỸ THUẬT SỐ FPT TẠI HÀ TĨNH</t>
  </si>
  <si>
    <t>3800009</t>
  </si>
  <si>
    <t>3800010</t>
  </si>
  <si>
    <t>CTY CP DV GIA TĂNG MOBIFONE(MOBIFONE PLUSS)-CN HÀ TĨNH</t>
  </si>
  <si>
    <t>3800011</t>
  </si>
  <si>
    <t>3800013</t>
  </si>
  <si>
    <t>3877777</t>
  </si>
  <si>
    <t>VẬN ĐƠN FREE HÀ TĨNH</t>
  </si>
  <si>
    <t>4300064</t>
  </si>
  <si>
    <t>Cty CP TM &amp; KT Việt Toàn Tâm</t>
  </si>
  <si>
    <t>4300071</t>
  </si>
  <si>
    <t>Cty Đức Trân</t>
  </si>
  <si>
    <t>4300114</t>
  </si>
  <si>
    <t>Công ty TNHH DV TM Hiền Hưng</t>
  </si>
  <si>
    <t>4300162</t>
  </si>
  <si>
    <t>Công ty TNHHViên Thành</t>
  </si>
  <si>
    <t>4300172</t>
  </si>
  <si>
    <t>Công ty TNHH MTV Phân Phối FPT Miền Trung (10A NCThanh)</t>
  </si>
  <si>
    <t>4300189</t>
  </si>
  <si>
    <t>Cty CP DV DL Dầu Khí - CN XN Viễn Thông dầu khí</t>
  </si>
  <si>
    <t>4300218</t>
  </si>
  <si>
    <t>Công ty TNHH MTV Bán lẻ FPT</t>
  </si>
  <si>
    <t>4300219</t>
  </si>
  <si>
    <t>Công ty Cổ phần Uyên Việt</t>
  </si>
  <si>
    <t>4300259</t>
  </si>
  <si>
    <t>CN Công ty CP Thế Giới Số tại Đà Nẵng</t>
  </si>
  <si>
    <t>4300288</t>
  </si>
  <si>
    <t>Công ty TNHH Huy Hùng Hiệp</t>
  </si>
  <si>
    <t>4300330</t>
  </si>
  <si>
    <t>Công ty TNHH Đoàn Ngô</t>
  </si>
  <si>
    <t>4300356</t>
  </si>
  <si>
    <t>Công ty TNHH đầu tư &amp; phát triển TM Trường Phước</t>
  </si>
  <si>
    <t>4300373</t>
  </si>
  <si>
    <t>Công ty TNHH thương mại Lân Thịnh</t>
  </si>
  <si>
    <t>4300402</t>
  </si>
  <si>
    <t>Công ty TNHH MTV Khải Hoàn</t>
  </si>
  <si>
    <t>4300409</t>
  </si>
  <si>
    <t>Công ty TNHH Thiết bị Sen Vòi Inax Vnam</t>
  </si>
  <si>
    <t>4300418</t>
  </si>
  <si>
    <t>CN Công ty TNHH Trợ Thính Tâm Thanh tại ĐN</t>
  </si>
  <si>
    <t>4300419</t>
  </si>
  <si>
    <t>Công ty TNHH XNK Quốc Tế SARA</t>
  </si>
  <si>
    <t>4300450</t>
  </si>
  <si>
    <t>Chi nhánh công ty AmWay Việt Nam</t>
  </si>
  <si>
    <t>4300456</t>
  </si>
  <si>
    <t>CN công ty TNHH SX TM DV Yên Khánh</t>
  </si>
  <si>
    <t>4300466</t>
  </si>
  <si>
    <t>Công ty CP Đất Quảng</t>
  </si>
  <si>
    <t>4300484</t>
  </si>
  <si>
    <t>CN công ty CP Tập Đoàn Thái Tuấn</t>
  </si>
  <si>
    <t>4300494</t>
  </si>
  <si>
    <t>CN công ty CP SDS Việt Nam tại Đà Nẵng</t>
  </si>
  <si>
    <t>4300502</t>
  </si>
  <si>
    <t>Công ty TNHH MTV GAMELOFT</t>
  </si>
  <si>
    <t>4300505</t>
  </si>
  <si>
    <t>Công ty TNHH TM &amp; DV Nhật Mỹ</t>
  </si>
  <si>
    <t>4300516</t>
  </si>
  <si>
    <t>Công ty CP đầu tư &amp; KD thép Nhân Luật</t>
  </si>
  <si>
    <t>4300542</t>
  </si>
  <si>
    <t>Công ty TNHH Phú Hưng Phát</t>
  </si>
  <si>
    <t>4300544</t>
  </si>
  <si>
    <t>Công ty TNHH TM &amp; DV vận tải Ngọc Khánh</t>
  </si>
  <si>
    <t>4300547</t>
  </si>
  <si>
    <t>Nguyễn Văn Ngọc</t>
  </si>
  <si>
    <t>4300549</t>
  </si>
  <si>
    <t>Công ty CP Sữa Sức Sống Việt Nam</t>
  </si>
  <si>
    <t>4300556</t>
  </si>
  <si>
    <t>CN cty CP Vina lá sắt cứng tại Đà Nẵng (Ha Fe Le)</t>
  </si>
  <si>
    <t>4300577</t>
  </si>
  <si>
    <t>Công ty CP Nishu Nam Hà Chi nhánh Đà Nẵng</t>
  </si>
  <si>
    <t>4300578</t>
  </si>
  <si>
    <t>Công ty CP Thời Trang Hòa Thọ</t>
  </si>
  <si>
    <t>4300580</t>
  </si>
  <si>
    <t>Công ty TNHH An Thư - Khách sạn Quốc Cường</t>
  </si>
  <si>
    <t>4300581</t>
  </si>
  <si>
    <t>Công ty TNHH Giải Pháp Điều Khiển &amp; Tự Động Hóa</t>
  </si>
  <si>
    <t>4300587</t>
  </si>
  <si>
    <t>Công ty TNHH KANE - M Đà Nẵng</t>
  </si>
  <si>
    <t>4300592</t>
  </si>
  <si>
    <t>Công ty TNHH HOSO Việt Nam</t>
  </si>
  <si>
    <t>4300600</t>
  </si>
  <si>
    <t>Công ty CP Global Cybersoft ( Việt Nam)</t>
  </si>
  <si>
    <t>4300630</t>
  </si>
  <si>
    <t>CN Công ty TNHH Kerry Integrated Logistics (Việt Nam) tại ĐN</t>
  </si>
  <si>
    <t>4300631</t>
  </si>
  <si>
    <t>Công ty TNHH Đà Nẵng - TeLaLa</t>
  </si>
  <si>
    <t>4300632</t>
  </si>
  <si>
    <t>Công ty cổ phần Giovanni Đà Nẵng</t>
  </si>
  <si>
    <t>4300641</t>
  </si>
  <si>
    <t>Công ty TNHH Thép Việt Pháp</t>
  </si>
  <si>
    <t>4300645</t>
  </si>
  <si>
    <t>Công ty TNHH MTV - Bệnh viện Thái Bình Dương</t>
  </si>
  <si>
    <t>4300646</t>
  </si>
  <si>
    <t>Công ty TNHH SX&amp;TM Minh Thịnh Lợi</t>
  </si>
  <si>
    <t>4300651</t>
  </si>
  <si>
    <t>Công ty TNHH MTV Nhã Thành Phát</t>
  </si>
  <si>
    <t>4300654</t>
  </si>
  <si>
    <t>Công ty TNHH Lữ Hành Khoa Trần Hội An</t>
  </si>
  <si>
    <t>4300660</t>
  </si>
  <si>
    <t>Công ty TNHH Đầu tư Huy Phát</t>
  </si>
  <si>
    <t>4300662</t>
  </si>
  <si>
    <t>DNTN TMDV Khách sạn Quý Phương Bắc (Northen Hotel)</t>
  </si>
  <si>
    <t>4300681</t>
  </si>
  <si>
    <t>Công ty TNHH dịch vụ thương mại Trường Sơn Tùng</t>
  </si>
  <si>
    <t>4300685</t>
  </si>
  <si>
    <t>Công ty TNHH Yuri ABC Đà Nẵng</t>
  </si>
  <si>
    <t>4300686</t>
  </si>
  <si>
    <t>Công ty TNHH Tiếp Vận ViCô Việt Nam</t>
  </si>
  <si>
    <t>4300690</t>
  </si>
  <si>
    <t>Công ty TNHH MTV PSU Việt Nam</t>
  </si>
  <si>
    <t>4300693</t>
  </si>
  <si>
    <t>Công ty TNHH Tư vấn xây lắp và thương mại Lộc Thành</t>
  </si>
  <si>
    <t>4300699</t>
  </si>
  <si>
    <t>Công ty TNHH SeTo Việt Nam</t>
  </si>
  <si>
    <t>4300707</t>
  </si>
  <si>
    <t>Công ty TNHH Công Nghệ Quốc Nghĩa</t>
  </si>
  <si>
    <t>4300710</t>
  </si>
  <si>
    <t>Công ty TNHH thương mại và dịch vụ Như Minh</t>
  </si>
  <si>
    <t>4300716</t>
  </si>
  <si>
    <t>Công ty TNHH Thiết Bị Hóa Chất NaKaGaWa Việt Nam</t>
  </si>
  <si>
    <t>4300719</t>
  </si>
  <si>
    <t>Công ty TNHH MTV Kỹ Thuật và khoa học OPPO - CN Đà Nẵng</t>
  </si>
  <si>
    <t>4300733</t>
  </si>
  <si>
    <t>Công ty CP SXTM xuất nhập khẩu Viễn Thông A</t>
  </si>
  <si>
    <t>4300738</t>
  </si>
  <si>
    <t>Công ty TNHH MTV Thương mại dịch vụ KACHIUSA (KS Finger)</t>
  </si>
  <si>
    <t>4300742</t>
  </si>
  <si>
    <t>Công ty TNHH Một Thành Viên Coature Việt Nam</t>
  </si>
  <si>
    <t>4300744</t>
  </si>
  <si>
    <t>Trung tâm Bảo Hành TCL Đà Nẵng</t>
  </si>
  <si>
    <t>4300747</t>
  </si>
  <si>
    <t>CN Công ty CP Bán Lẻ Kỹ Thuật Số FPT tại Quảng Nam</t>
  </si>
  <si>
    <t>4300749</t>
  </si>
  <si>
    <t>Công ty TNHH Việt Phú Bình</t>
  </si>
  <si>
    <t>4300751</t>
  </si>
  <si>
    <t>Công Ty TNHH Hi Logistics VietNam</t>
  </si>
  <si>
    <t>4300756</t>
  </si>
  <si>
    <t>Công ty TNHH MTV xây dựng An Đức Thịnh</t>
  </si>
  <si>
    <t>4300770</t>
  </si>
  <si>
    <t>VPĐD Đà Nẵng - Cty TNHH MTV Giao Nhận Gấu Trúc Toàn Cầu</t>
  </si>
  <si>
    <t>4300772</t>
  </si>
  <si>
    <t>XN KD Kim Khí Số 7- Cty CP Kim Khí Miền Trung</t>
  </si>
  <si>
    <t>4300774</t>
  </si>
  <si>
    <t>Công ty TNHH vận tải và du lịch Hồ Lộc</t>
  </si>
  <si>
    <t>4300779</t>
  </si>
  <si>
    <t>Công ty CP Bảo Toàn Việt</t>
  </si>
  <si>
    <t>4300791</t>
  </si>
  <si>
    <t>Công ty TNHH TMDV Lê Phúc Ngân</t>
  </si>
  <si>
    <t>4300800</t>
  </si>
  <si>
    <t>Công ty TNHH Trang Đăng Trí</t>
  </si>
  <si>
    <t>4300803</t>
  </si>
  <si>
    <t>CN Cty CP Cà phê Ru Nam Đà Nẵng</t>
  </si>
  <si>
    <t>4300808</t>
  </si>
  <si>
    <t>Công ty CP Quốc tế Đại Sơn</t>
  </si>
  <si>
    <t>4300810</t>
  </si>
  <si>
    <t>Công ty CP Tư vấn và Khảo sát xây dựng Toàn Cầu</t>
  </si>
  <si>
    <t>4300812</t>
  </si>
  <si>
    <t>Công ty TNHH công nghệ Hưng Thắng Lợi</t>
  </si>
  <si>
    <t>4300817</t>
  </si>
  <si>
    <t>Công ty TNHH Anh Đức</t>
  </si>
  <si>
    <t>4300821</t>
  </si>
  <si>
    <t>Công ty TNHH Tấn Bảo Nam</t>
  </si>
  <si>
    <t>4300824</t>
  </si>
  <si>
    <t>Shop Online Nghĩa ZIPPO</t>
  </si>
  <si>
    <t>4300825</t>
  </si>
  <si>
    <t>Công ty TNHH MTV Tư vấn Thiết kế xây dựng FIA</t>
  </si>
  <si>
    <t>4300826</t>
  </si>
  <si>
    <t>Công ty cổ phần Gia Phạm Phát</t>
  </si>
  <si>
    <t>4300831</t>
  </si>
  <si>
    <t>Công ty TNHH Công nghệ HUAWEI Việt Nam</t>
  </si>
  <si>
    <t>4300838</t>
  </si>
  <si>
    <t>Công ty cổ phần Masscom Việt Nam</t>
  </si>
  <si>
    <t>4300842</t>
  </si>
  <si>
    <t>Công ty TNHH Công Nghệ AnPha</t>
  </si>
  <si>
    <t>4300843</t>
  </si>
  <si>
    <t>Công ty TNHH Dịch vụ Tin học FPT</t>
  </si>
  <si>
    <t>4300853</t>
  </si>
  <si>
    <t>Bệnh viện Phụ Sản - Nhi Đà Nẵng</t>
  </si>
  <si>
    <t>4300857</t>
  </si>
  <si>
    <t>Công ty TNHH MTV Xây dựng Gốm Sứ Việt Hương</t>
  </si>
  <si>
    <t>4300858</t>
  </si>
  <si>
    <t>Công ty TNHH Điện Tử Foster (Đà Nẵng)</t>
  </si>
  <si>
    <t>4300862</t>
  </si>
  <si>
    <t>Công ty TNHH MTV TMDV Tân Lực Miền Trung</t>
  </si>
  <si>
    <t>4300863</t>
  </si>
  <si>
    <t>Công ty TNHH Đá Chàm</t>
  </si>
  <si>
    <t>4300864</t>
  </si>
  <si>
    <t>Chi nhánh Công ty TNHH xây dựng Phú Vinh</t>
  </si>
  <si>
    <t>4300865</t>
  </si>
  <si>
    <t>Công ty TNHH thương mại Lý Chinh</t>
  </si>
  <si>
    <t>4300873</t>
  </si>
  <si>
    <t>CN Công ty TNHH TM Tân Bạch Dương Tại Đà Nẵng</t>
  </si>
  <si>
    <t>4300875</t>
  </si>
  <si>
    <t>Công ty TNHH Thương Mại Lý Chinh</t>
  </si>
  <si>
    <t>4300877</t>
  </si>
  <si>
    <t>CN Công ty TNHH MTV TMDVSX Việt Nam HOUSE CENTER Đà Nẵng</t>
  </si>
  <si>
    <t>4300879</t>
  </si>
  <si>
    <t>Công ty TNHH MTV TM ĐT Thế Giới Phẳng</t>
  </si>
  <si>
    <t>4300882</t>
  </si>
  <si>
    <t>CN Công ty CP dịch vụ PPT Dầu Khí tại Đà Nẵng</t>
  </si>
  <si>
    <t>4300884</t>
  </si>
  <si>
    <t>Hy Nam Sáng</t>
  </si>
  <si>
    <t>4300886</t>
  </si>
  <si>
    <t>Công ty CP Đầu tư TM &amp; DV H &amp; R tại TP Đà Nẵng</t>
  </si>
  <si>
    <t>4300888</t>
  </si>
  <si>
    <t>Công ty CP CTNET</t>
  </si>
  <si>
    <t>4300889</t>
  </si>
  <si>
    <t>Chi nhánh Miền Trung - Công ty cổ phần TRAPHACO</t>
  </si>
  <si>
    <t>4300891</t>
  </si>
  <si>
    <t>HUỲNH HUYỀN NGA</t>
  </si>
  <si>
    <t>4300893</t>
  </si>
  <si>
    <t>Công ty TNHH Một Thành Viên GVLINK</t>
  </si>
  <si>
    <t>4300894</t>
  </si>
  <si>
    <t>CN Công ty TNHH GNHH Thời Đại tại Đà Nẵng</t>
  </si>
  <si>
    <t>4300896</t>
  </si>
  <si>
    <t>Chi nhánh công ty TNHH xây dựng Hoàng Sơn</t>
  </si>
  <si>
    <t>4300898</t>
  </si>
  <si>
    <t>Công ty TNHH Tư Vấn Khảo Sát Xây Dựng Toàn Chính</t>
  </si>
  <si>
    <t>4300899</t>
  </si>
  <si>
    <t>Công ty TNHH Thương Mại Du Lịch ZION</t>
  </si>
  <si>
    <t>4300902</t>
  </si>
  <si>
    <t>Công ty TNHH Núi Cao</t>
  </si>
  <si>
    <t>4300903</t>
  </si>
  <si>
    <t>Nguyễn Thị Xuân Phương</t>
  </si>
  <si>
    <t>4300908</t>
  </si>
  <si>
    <t>Công ty cổ phần Việt Nam Travelmart</t>
  </si>
  <si>
    <t>4300909</t>
  </si>
  <si>
    <t>Công ty TNHH Giao Nhận Quốc Tế Hà Minh Khang</t>
  </si>
  <si>
    <t>4300910</t>
  </si>
  <si>
    <t>Công ty CP Dịch vụ Bất Động Sản Hoàng Nhất Nam</t>
  </si>
  <si>
    <t>4300911</t>
  </si>
  <si>
    <t>Công ty TNHH Công Nghiệp Thực Phẩm Liwayway Đà Nẵng</t>
  </si>
  <si>
    <t>4300912</t>
  </si>
  <si>
    <t>Chi Nhánh Công ty Cổ Phần Phát Triển Công Nghệ Mobile Star</t>
  </si>
  <si>
    <t>4300914</t>
  </si>
  <si>
    <t>Công ty TNHH Nghiên cứu Thị trường và Tư vấn Quản lý SIGMA</t>
  </si>
  <si>
    <t>4300920</t>
  </si>
  <si>
    <t>Công ty TNHH MTV Môi Trường Đô Thị Hà Nội - CN Miền Trung</t>
  </si>
  <si>
    <t>4300923</t>
  </si>
  <si>
    <t>Công ty TNHH JPK VÕ</t>
  </si>
  <si>
    <t>4300925</t>
  </si>
  <si>
    <t>Công ty TNHH Huy Trang</t>
  </si>
  <si>
    <t>4300927</t>
  </si>
  <si>
    <t>DNTN Tuấn Phương</t>
  </si>
  <si>
    <t>4300928</t>
  </si>
  <si>
    <t>Công ty TNHH MTV Hùng Nam Long</t>
  </si>
  <si>
    <t>4300931</t>
  </si>
  <si>
    <t>Công ty CP Kỹ Thuật Seen</t>
  </si>
  <si>
    <t>4300933</t>
  </si>
  <si>
    <t>Công ty TNHH Một Thành Viên REDBAZAN</t>
  </si>
  <si>
    <t>4300936</t>
  </si>
  <si>
    <t>Công ty cổ phần Công Nghệ COTIMEX</t>
  </si>
  <si>
    <t>4300938</t>
  </si>
  <si>
    <t>Công ty TNHH xây dựng thương mại Ngọc Trung Tín</t>
  </si>
  <si>
    <t>4300940</t>
  </si>
  <si>
    <t>Cty TNHH thương mại &amp; dịch vụ kỹ thuật điện Vinh Khánh Hưng</t>
  </si>
  <si>
    <t>4300941</t>
  </si>
  <si>
    <t>Cty TNHH vận tải du lịch &amp; thương mại Long Hiền</t>
  </si>
  <si>
    <t>4300947</t>
  </si>
  <si>
    <t>Công ty TNHH Thương mại BILICOM</t>
  </si>
  <si>
    <t>4300948</t>
  </si>
  <si>
    <t>Công ty TNHH May Hiệp Đức</t>
  </si>
  <si>
    <t>4300951</t>
  </si>
  <si>
    <t>Nguyễn Đức Út Hậu</t>
  </si>
  <si>
    <t>4300952</t>
  </si>
  <si>
    <t>Công ty TNHH Tư vấn và Đầu tư KSH</t>
  </si>
  <si>
    <t>4300954</t>
  </si>
  <si>
    <t>Công ty TNHH Thương mại và Dịch vụ Châu Thành Công</t>
  </si>
  <si>
    <t>4300955</t>
  </si>
  <si>
    <t>Chi nhánh công ty cổ phần PIZZA 4PS</t>
  </si>
  <si>
    <t>4300956</t>
  </si>
  <si>
    <t>Trung tâm đào tạo quốc tế FPT Đà Nẵng</t>
  </si>
  <si>
    <t>4300958</t>
  </si>
  <si>
    <t>CÔNG TY TNHH MTV JONE TECH</t>
  </si>
  <si>
    <t>4300961</t>
  </si>
  <si>
    <t>Công ty TNHH Một Thành Viên Phạm Hồng Nhung</t>
  </si>
  <si>
    <t>4300962</t>
  </si>
  <si>
    <t>VP Đại Diện Cty TNHH Thang Máy MITSUBISHI VN tại TP Đà Nẵng</t>
  </si>
  <si>
    <t>4300963</t>
  </si>
  <si>
    <t>CÔNG TY CỔ PHẦN HỢP NHẤT QUỐC TẾ</t>
  </si>
  <si>
    <t>4300965</t>
  </si>
  <si>
    <t>Công ty TNHH MTV Thịnh Phát Như Ý</t>
  </si>
  <si>
    <t>4300966</t>
  </si>
  <si>
    <t>Công ty TNHH MTV Tin học và xuất nhập khẩu BAP</t>
  </si>
  <si>
    <t>4300967</t>
  </si>
  <si>
    <t>4300968</t>
  </si>
  <si>
    <t>CÔNG TY TNHH THƯƠNG MẠI DỊCH VỤ BẢY QUẾ</t>
  </si>
  <si>
    <t>4300969</t>
  </si>
  <si>
    <t>Công ty CP Kinh doanh và Dịch vụ Bất động sản PGT</t>
  </si>
  <si>
    <t>4300970</t>
  </si>
  <si>
    <t>NGUYỄN ANH HUY</t>
  </si>
  <si>
    <t>4300971</t>
  </si>
  <si>
    <t>Công ty TNHH Thiết bị đo lường APPATECH</t>
  </si>
  <si>
    <t>4300972</t>
  </si>
  <si>
    <t>Công ty TNHH Minh Long I</t>
  </si>
  <si>
    <t>4300973</t>
  </si>
  <si>
    <t>Công ty TNHH XNK Nhựa Đường BITUM</t>
  </si>
  <si>
    <t>4300974</t>
  </si>
  <si>
    <t>LÊ HỒNG QUANG</t>
  </si>
  <si>
    <t>4300975</t>
  </si>
  <si>
    <t>Công ty TNHH MTV Xuất Nhập Khẩu TM và DV Uy Vũ Thanh Bình</t>
  </si>
  <si>
    <t>4300976</t>
  </si>
  <si>
    <t>NGUYỄN VĂN THÔNG</t>
  </si>
  <si>
    <t>4300977</t>
  </si>
  <si>
    <t>Công ty CP Carbon Việt Nam - CN Đồng Nai</t>
  </si>
  <si>
    <t>4300978</t>
  </si>
  <si>
    <t>Công ty TNHH Sửa chữa và chống thấm SK SUMO</t>
  </si>
  <si>
    <t>4300980</t>
  </si>
  <si>
    <t>CÔNG TY CỔ PHẦN ĐẦU TƯ CÔNG NGHIỆP ĐiỆN TỬ ASANZO</t>
  </si>
  <si>
    <t>4300981</t>
  </si>
  <si>
    <t>CN Đà Nẵng- Công ty CP Dakin Air Conditioning (Viet Nam)</t>
  </si>
  <si>
    <t>4300984</t>
  </si>
  <si>
    <t>4300985</t>
  </si>
  <si>
    <t>SHOP VESAS MINI</t>
  </si>
  <si>
    <t>4300986</t>
  </si>
  <si>
    <t>Công ty TNHH Đức Thịnh</t>
  </si>
  <si>
    <t>4300987</t>
  </si>
  <si>
    <t>Công ty Trùng Khoa</t>
  </si>
  <si>
    <t>4300988</t>
  </si>
  <si>
    <t>Công ty TNHH MTV Giao Nhận Vận Chuyển GD</t>
  </si>
  <si>
    <t>4300989</t>
  </si>
  <si>
    <t>Công ty TNHH Nhà Nước MTV Yến Sào Khánh Hòa</t>
  </si>
  <si>
    <t>4377777</t>
  </si>
  <si>
    <t>BILL FREE KERRY ĐÀ NẴNG</t>
  </si>
  <si>
    <t>4700010</t>
  </si>
  <si>
    <t>CTY TNHH TIN HỌC ÁNH DƯƠNG</t>
  </si>
  <si>
    <t>4700011</t>
  </si>
  <si>
    <t>CN CTY CP BÁN LẺ KỸ THUẬT SỐ FPT TẠI DAKLAK</t>
  </si>
  <si>
    <t>4700015</t>
  </si>
  <si>
    <t>CTY CỔ PHẦN CHỈ THUN DAKLAK ( DAKRUTHREAD )</t>
  </si>
  <si>
    <t>4700026</t>
  </si>
  <si>
    <t>CTY CP Y5 CAFE</t>
  </si>
  <si>
    <t>4700028</t>
  </si>
  <si>
    <t>CN CTY CPTMSX XNK VIỄN THÔNG A TẠI DAKLAK</t>
  </si>
  <si>
    <t>4700031</t>
  </si>
  <si>
    <t xml:space="preserve">CTY TNHH  TM&amp;DV HOÀNG KỲ </t>
  </si>
  <si>
    <t>4700034</t>
  </si>
  <si>
    <t>CN CÔNG TY CP BÁN LẺ KTS FPT TẠI DAKLAK</t>
  </si>
  <si>
    <t>4700035</t>
  </si>
  <si>
    <t>MS NGỌC HƯƠNG</t>
  </si>
  <si>
    <t>4700037</t>
  </si>
  <si>
    <t xml:space="preserve">Công Ty CP Sản Xuất TM Xuất Nhập Khẩu Viễn Thông A </t>
  </si>
  <si>
    <t>4700038</t>
  </si>
  <si>
    <t>COTTAGE GARDEN</t>
  </si>
  <si>
    <t>4700041</t>
  </si>
  <si>
    <t>CÔNG TY CỔ PHẦN SẢN XUẤT VÀ THƯƠNG MẠI THỰC PHẨM CAO NGUYÊN</t>
  </si>
  <si>
    <t>4700043</t>
  </si>
  <si>
    <t>Công Ty CP Sản Xuất TM Xuất Nhập Khẩu Viễn Thông A - TẠI ĐAK</t>
  </si>
  <si>
    <t>4700044</t>
  </si>
  <si>
    <t>4700046</t>
  </si>
  <si>
    <t>NGUYỄN ĐÌNH HIỆP</t>
  </si>
  <si>
    <t>4700047</t>
  </si>
  <si>
    <t>FPT SHOP TẠI ĐẮK LĂK</t>
  </si>
  <si>
    <t>4700048</t>
  </si>
  <si>
    <t>4700049</t>
  </si>
  <si>
    <t xml:space="preserve">CTY CP DV TM  tổng hợp Vincommerce - Vinpro – chi nhánh Đăk </t>
  </si>
  <si>
    <t>4700050</t>
  </si>
  <si>
    <t>4700053</t>
  </si>
  <si>
    <t>CƠ SỞ KHANG</t>
  </si>
  <si>
    <t>4700055</t>
  </si>
  <si>
    <t>CÔNG TY TNHH TM DV SX MINH ĐỊNH</t>
  </si>
  <si>
    <t>4777777</t>
  </si>
  <si>
    <t>BILL FREE ĐẮK LĂK</t>
  </si>
  <si>
    <t>4800005</t>
  </si>
  <si>
    <t xml:space="preserve">CN CTY CP BÁN LẼ KỸ THUẬT SỐ FPT </t>
  </si>
  <si>
    <t>4800008</t>
  </si>
  <si>
    <t>ĐỊA ĐIỂM KINH DOANH SỐ 1–CN CTY CPSX TM XNK VIỄN THÔNG A</t>
  </si>
  <si>
    <t>4800009</t>
  </si>
  <si>
    <t>MOBIFONE PLUS CHI NHÁNH ĐĂK NÔNG</t>
  </si>
  <si>
    <t>4800010</t>
  </si>
  <si>
    <t>CÔNG TY TNHH MTV CÀ PHÊ BAZAN ĐĂK NÔNG</t>
  </si>
  <si>
    <t>4877777</t>
  </si>
  <si>
    <t>BILL FREE ĐẮC NÔNG</t>
  </si>
  <si>
    <t>4900004</t>
  </si>
  <si>
    <t>CTY FPT</t>
  </si>
  <si>
    <t>4900005</t>
  </si>
  <si>
    <t xml:space="preserve">CN CTY CP BÁN LẼ KTS FPT TẠI LÂM ĐỒNG </t>
  </si>
  <si>
    <t>4900009</t>
  </si>
  <si>
    <t xml:space="preserve">CN CTY CPSXTM XNK VIỄN THÔNG A TẠI LÂM ĐỒNG </t>
  </si>
  <si>
    <t>4900010</t>
  </si>
  <si>
    <t xml:space="preserve">CN CTY CP SXTM XNK VIỄN THÔNG A TẠI ĐÀ LẠT </t>
  </si>
  <si>
    <t>4900013</t>
  </si>
  <si>
    <t>FPT Tại Đức Trọng - Lâm Đồng</t>
  </si>
  <si>
    <t>4900020</t>
  </si>
  <si>
    <t>Công Ty Viễn Thông A _ CN Đà Lạt</t>
  </si>
  <si>
    <t>4900022</t>
  </si>
  <si>
    <t>FPT SHOP ĐÀ LẠT</t>
  </si>
  <si>
    <t>4900024</t>
  </si>
  <si>
    <t>FPT SHOP DI LINH - LÂM ĐỒNG</t>
  </si>
  <si>
    <t>4900025</t>
  </si>
  <si>
    <t>CÔNG TY VIỄN THÔNG A TẠI BẢO LỘC</t>
  </si>
  <si>
    <t>4900026</t>
  </si>
  <si>
    <t>FPT SHOP ĐỨC TRỌNG</t>
  </si>
  <si>
    <t>4900027</t>
  </si>
  <si>
    <t>SHOP FPT - CN ĐÀ LẠT</t>
  </si>
  <si>
    <t>4900028</t>
  </si>
  <si>
    <t>MOBIFONE PLUS CHI NHÁNH LÂM ĐỒNG</t>
  </si>
  <si>
    <t>4900029</t>
  </si>
  <si>
    <t>Công Ty cổ phần bán lẻ kĩ thuật số Fpt tại Lâm Đồng</t>
  </si>
  <si>
    <t>4900030</t>
  </si>
  <si>
    <t>CÔNG TY TNHH ĐẶNG THIÊN AN</t>
  </si>
  <si>
    <t>4977777</t>
  </si>
  <si>
    <t>BILL FREE CN LÂM ĐỒNG</t>
  </si>
  <si>
    <t>5001002</t>
  </si>
  <si>
    <t>Công ty Viễn Sơn</t>
  </si>
  <si>
    <t>5001037</t>
  </si>
  <si>
    <t>Công ty AnPha</t>
  </si>
  <si>
    <t>5001057</t>
  </si>
  <si>
    <t>CÔNG TY TNHH CÔNG NGHỆ SONG PHÁT</t>
  </si>
  <si>
    <t>5001063</t>
  </si>
  <si>
    <t>CTY CP VIỄN THÔNG THẾ KỶ</t>
  </si>
  <si>
    <t>5001105</t>
  </si>
  <si>
    <t xml:space="preserve">CTY CPTMDV CÔNG NGHỆ CHÂN TRỜI </t>
  </si>
  <si>
    <t>5001138</t>
  </si>
  <si>
    <t>Công Ty TNHH TM LK</t>
  </si>
  <si>
    <t>5001143</t>
  </si>
  <si>
    <t>Trung Tâm Đào Tạo Quốc Tế</t>
  </si>
  <si>
    <t>5001161</t>
  </si>
  <si>
    <t>Công Ty TNHH Dịch Vụ Kỹ Thuật Công Nghiệp</t>
  </si>
  <si>
    <t>5001164</t>
  </si>
  <si>
    <t>Công ty Ebrovalves</t>
  </si>
  <si>
    <t>5001175</t>
  </si>
  <si>
    <t>Công Ty Cổ Phần Thương Mại Dịch Vụ Tín Hoà</t>
  </si>
  <si>
    <t>5001219</t>
  </si>
  <si>
    <t>CTY CP CUNG ỨNG VẬT TƯ CÔNG NGHIỆP VIỄN THIÊN (VITIS)</t>
  </si>
  <si>
    <t>5001234</t>
  </si>
  <si>
    <t>Công ty TNHH Vận Tải Biển Viễn Đông (FASA)</t>
  </si>
  <si>
    <t>5001287</t>
  </si>
  <si>
    <t>Công Ty TNHH Công Nghệ Di Động Mai Nguyên</t>
  </si>
  <si>
    <t>5001314</t>
  </si>
  <si>
    <t>Công Ty Cổ Phần Phát Hành Sách TP HCM - Fahasa</t>
  </si>
  <si>
    <t>5001335</t>
  </si>
  <si>
    <t>Công Ty TNHH Nguyễn &amp; Anh Em</t>
  </si>
  <si>
    <t>5001349</t>
  </si>
  <si>
    <t>Công Ty TNHH Globe ExPress Việt Nam</t>
  </si>
  <si>
    <t>5001384</t>
  </si>
  <si>
    <t>Công TY TNHH PNR</t>
  </si>
  <si>
    <t>5001386</t>
  </si>
  <si>
    <t>Công Ty TNHH XD Hồng Bảo</t>
  </si>
  <si>
    <t>5001390</t>
  </si>
  <si>
    <t>Công Ty TNHH TM DV Kỹ Thuật Phan Ta</t>
  </si>
  <si>
    <t>5001401</t>
  </si>
  <si>
    <t xml:space="preserve">CTY CP THIẾT BỊ THI VIỆT </t>
  </si>
  <si>
    <t>5001410</t>
  </si>
  <si>
    <t>Công Ty TNHH TM-KT Đồng Nam</t>
  </si>
  <si>
    <t>5001424</t>
  </si>
  <si>
    <t>Cty TNHH TM và Tin Học Ứng Dụng</t>
  </si>
  <si>
    <t>5001427</t>
  </si>
  <si>
    <t>Cty TNHH LESCHACO Việt Nam</t>
  </si>
  <si>
    <t>5001438</t>
  </si>
  <si>
    <t>Công Ty TNHH Sanyo Trading (Việt Nam)</t>
  </si>
  <si>
    <t>5001467</t>
  </si>
  <si>
    <t>Công Ty TNHH Formosa Taffeta VN</t>
  </si>
  <si>
    <t>5001470</t>
  </si>
  <si>
    <t>CÔNG TY CỔ PHẦN XÂY DỰNG KỸ THUẬT VIETCOTEK</t>
  </si>
  <si>
    <t>5001474</t>
  </si>
  <si>
    <t>Công Ty TNHH MTV TM Kiện Mỹ</t>
  </si>
  <si>
    <t>5001483</t>
  </si>
  <si>
    <t>Công ty TNHH MTV GN Gấu Trúc Toàn Cầu</t>
  </si>
  <si>
    <t>5001503</t>
  </si>
  <si>
    <t>CN CTY TNHH EVIVA</t>
  </si>
  <si>
    <t>5001507</t>
  </si>
  <si>
    <t>Công Ty TNHH XNK Liên Kết</t>
  </si>
  <si>
    <t>5001517</t>
  </si>
  <si>
    <t>CN TẠI TP.HCM-CÔNG TY CP THẾ GIỚI GIẢI TRÍ</t>
  </si>
  <si>
    <t>5001528</t>
  </si>
  <si>
    <t>CÔNG TY TNHH TM -DV TIA SÁNG</t>
  </si>
  <si>
    <t>5001533</t>
  </si>
  <si>
    <t>CÔNG TY TNHH TM KIỀU ĐỒNG</t>
  </si>
  <si>
    <t>5001549</t>
  </si>
  <si>
    <t>CTY CP THIẾT KẾ VÀ XÂY DỰNG HỢP NHẤT</t>
  </si>
  <si>
    <t>5001555</t>
  </si>
  <si>
    <t>VPĐD HANGZHOU COGENERATIONIONPORT&amp;EXPORT CO.LTD</t>
  </si>
  <si>
    <t>5001562</t>
  </si>
  <si>
    <t>(FOCUS )CTY TNHH TM-DU LỊCH TRỌNG ĐIỂM</t>
  </si>
  <si>
    <t>5001565</t>
  </si>
  <si>
    <t>ÔNG TY TNHH CRIF D&amp;B VIỆT NAM</t>
  </si>
  <si>
    <t>5001570</t>
  </si>
  <si>
    <t>CÔNG TY TNHH KHÁCH SẠN ĐẠI NAM</t>
  </si>
  <si>
    <t>5001592</t>
  </si>
  <si>
    <t xml:space="preserve">CTY CP XĂNG DẦU &amp; DV HÀNG HẢI </t>
  </si>
  <si>
    <t>5001596</t>
  </si>
  <si>
    <t>CTY ELKEN VN</t>
  </si>
  <si>
    <t>5001609</t>
  </si>
  <si>
    <t>Tổng Công Ty May 10- Công Ty Cổ Phần</t>
  </si>
  <si>
    <t>5001617</t>
  </si>
  <si>
    <t xml:space="preserve">CTY TNHH LIÊN KẾT NĂNG ĐÔNG </t>
  </si>
  <si>
    <t>5001618</t>
  </si>
  <si>
    <t xml:space="preserve">CN TỔNG CTY CP VẬN TẢI DẦU KHÍ </t>
  </si>
  <si>
    <t>5001627</t>
  </si>
  <si>
    <t>CÔNG TY TNHH HYDRO-TEK VIỆT NAM</t>
  </si>
  <si>
    <t>5001634</t>
  </si>
  <si>
    <t>CTY TNHH GIẢI PHÁP QUẢN TRỊ TỔNG THỂ I.S.M</t>
  </si>
  <si>
    <t>5001635</t>
  </si>
  <si>
    <t xml:space="preserve">CTY TNHH AMANN VIỆT NAM </t>
  </si>
  <si>
    <t>5001637</t>
  </si>
  <si>
    <t xml:space="preserve">CÔNG TY TNHH THƯƠNG MẠI UNIKA ĐÔNG NAM Á </t>
  </si>
  <si>
    <t>5001650</t>
  </si>
  <si>
    <t>CÔNG TY TNHH TIN HỌC VIỄN THÔNG VINAFORE</t>
  </si>
  <si>
    <t>5001654</t>
  </si>
  <si>
    <t>CTY TNHH MTV NHIÊN LIỆU HDSG</t>
  </si>
  <si>
    <t>5001668</t>
  </si>
  <si>
    <t>CTY TNHH DONG BANG LOGISTICS VINA</t>
  </si>
  <si>
    <t>5001669</t>
  </si>
  <si>
    <t xml:space="preserve">CTY TNHH MTV XUYÊN SÁNG </t>
  </si>
  <si>
    <t>5001672</t>
  </si>
  <si>
    <t>CTY TNHH KOA-SHA MEDIA VIỆT NAM</t>
  </si>
  <si>
    <t>5001673</t>
  </si>
  <si>
    <t>CTY TNHH PHÁT TRIỂN GIAO NHẬN VẬN TẢI PHARE</t>
  </si>
  <si>
    <t>5001684</t>
  </si>
  <si>
    <t xml:space="preserve">CTY TNHH ACER VIỆT NAM </t>
  </si>
  <si>
    <t>5001685</t>
  </si>
  <si>
    <t>CÔNG TY TNHH MỘT THÀNH VIÊN T.C.LOGISTICS VIỆT NAM</t>
  </si>
  <si>
    <t>5001687</t>
  </si>
  <si>
    <t>Chi Nhánh 1- Công Ty TNHH Truyền Hình Cáp Saigontourist</t>
  </si>
  <si>
    <t>5001688</t>
  </si>
  <si>
    <t>Công Ty Cổ Phần Trang Sức Và Đồng Hồ Thụy Sĩ</t>
  </si>
  <si>
    <t>5001697</t>
  </si>
  <si>
    <t xml:space="preserve">CTY TNHH TM&amp;DL XUÂN HƯNG THỊNH </t>
  </si>
  <si>
    <t>5001714</t>
  </si>
  <si>
    <t xml:space="preserve">CTY CP VÀNG BẠC ĐÁ QUÝ BẾN THÀNH </t>
  </si>
  <si>
    <t>5001719</t>
  </si>
  <si>
    <t xml:space="preserve">CTY TNHH ARUP VIỆT NAM </t>
  </si>
  <si>
    <t>5001722</t>
  </si>
  <si>
    <t xml:space="preserve">CTY TNHH SIP VIỆT NAM </t>
  </si>
  <si>
    <t>5001723</t>
  </si>
  <si>
    <t>Công Ty TNHH ICARE BENEFITS VIỆT NAM</t>
  </si>
  <si>
    <t>5001733</t>
  </si>
  <si>
    <t>Công Ty TCP TM DV Hải Đăng Vàng</t>
  </si>
  <si>
    <t>5001734</t>
  </si>
  <si>
    <t>CÔNG TY TNHH KEO DÁN ELLSWORTH ViỆT NAM</t>
  </si>
  <si>
    <t>5001736</t>
  </si>
  <si>
    <t>Công Ty TNHH TM Lam Hồng</t>
  </si>
  <si>
    <t>5001740</t>
  </si>
  <si>
    <t>CÔNG TY TNHH CÔNG NGHIỆP MINH NGỌC</t>
  </si>
  <si>
    <t>5001742</t>
  </si>
  <si>
    <t>Công Ty TNHH Dịch Vụ Tân Sao Sáng</t>
  </si>
  <si>
    <t>5001752</t>
  </si>
  <si>
    <t>Công Ty Cổ Phần Vận Tải Và Tiếp Vận Châu Á Thái Bình Dương (</t>
  </si>
  <si>
    <t>5001753</t>
  </si>
  <si>
    <t xml:space="preserve">Công Ty Liên Doanh Dịch Vụ Container Quốc Tế Cảng Sài Gòn - </t>
  </si>
  <si>
    <t>5001756</t>
  </si>
  <si>
    <t xml:space="preserve">Công Ty TNHH Nestle Việt Nam </t>
  </si>
  <si>
    <t>5001761</t>
  </si>
  <si>
    <t>CÔNG TY TNHH ĐẦU TƯ GiẢI PHÁP CÔNG NGHỆ</t>
  </si>
  <si>
    <t>5001768</t>
  </si>
  <si>
    <t>HIỆP HỘI DOANH NGHIỆP HỒNG KÔNG TẠI ViỆT NAM</t>
  </si>
  <si>
    <t>5001769</t>
  </si>
  <si>
    <t>CÔNG TY TNHH THƯƠNG MẠI MINH HUY PHAN</t>
  </si>
  <si>
    <t>5001770</t>
  </si>
  <si>
    <t>CÔNG TY CP THƯƠNG MẠI NHIÊN LiỆU CỬU LONG</t>
  </si>
  <si>
    <t>5001773</t>
  </si>
  <si>
    <t>CÔNG TY CỔ PHẦN WORLDTEK ViỆT NAM</t>
  </si>
  <si>
    <t>5001776</t>
  </si>
  <si>
    <t>CÔNG TY TNHH OYA ViỆT NAM</t>
  </si>
  <si>
    <t>5001779</t>
  </si>
  <si>
    <t>CÔNG TY TNHH TM XuẤT NHẬP KHẨU GỖ PHƯƠNG NAM</t>
  </si>
  <si>
    <t>5001780</t>
  </si>
  <si>
    <t>CÔNG TY TNHH PACIFIC QUALITY CONTROL CENTER VIETNAM</t>
  </si>
  <si>
    <t>5001783</t>
  </si>
  <si>
    <t>CÔNG TY TNHH DENIM CARE ViỆT NAM</t>
  </si>
  <si>
    <t>5001785</t>
  </si>
  <si>
    <t>CÔNG TY TNHH CÔNG NGHỆ GiẢI PHÁP PHÀN MỀM TOÀN CẦU</t>
  </si>
  <si>
    <t>5001786</t>
  </si>
  <si>
    <t>CÔNG TY TNHH TM DV GIAO NHẬN HÀNG HÓA FDI</t>
  </si>
  <si>
    <t>5001789</t>
  </si>
  <si>
    <t>CÔNG TY TNHH THƯƠNG MẠI VÀ DỊCH VỤ TOÀN CẦU TAS</t>
  </si>
  <si>
    <t>5001791</t>
  </si>
  <si>
    <t>CÔNG TY TNHH APPLE VIETNAM</t>
  </si>
  <si>
    <t>5001793</t>
  </si>
  <si>
    <t>CÔNG TY TNHH CÔNG NGHỆ HUAWEI ViỆT NAM</t>
  </si>
  <si>
    <t>5001795</t>
  </si>
  <si>
    <t>TRUNG TÂM BẢO VỆ SỨC KHỎE LAO ĐỘNG VÀ MÔI TRƯỜNG</t>
  </si>
  <si>
    <t>5001797</t>
  </si>
  <si>
    <t>CÔNG TY TNHH DEWELL ViỆT NAM</t>
  </si>
  <si>
    <t>5001798</t>
  </si>
  <si>
    <t>CÔNG TY CỔ PHẦN THANH TOÁN ĐiỆN TỬ VNPT TẠI HCM</t>
  </si>
  <si>
    <t>5001800</t>
  </si>
  <si>
    <t>CÔNG TY TNHH QUANG TÂN HÒA</t>
  </si>
  <si>
    <t>5001802</t>
  </si>
  <si>
    <t>CÔNG TY TNHH MTV PHÁT TRIỂN THƯƠNG MẠI QuẢ TÁO XANH</t>
  </si>
  <si>
    <t>5001803</t>
  </si>
  <si>
    <t>VP ĐẠI DiỆN ZHẸIANG WEIXING INDUSTRIAL DEVELOPMENT CO.,LTD (</t>
  </si>
  <si>
    <t>5001804</t>
  </si>
  <si>
    <t xml:space="preserve">CÔNG TY TNHH THƯƠNG MẠI  TỔNG HỢP VINCOMMERCE ( ADAYROI)</t>
  </si>
  <si>
    <t>5001808</t>
  </si>
  <si>
    <t>CÔNG TY TNHH PIONEER WAGON</t>
  </si>
  <si>
    <t>5001809</t>
  </si>
  <si>
    <t>CÔNG TY TNHH LOGISTICS PANAKOR ViỆT NAM</t>
  </si>
  <si>
    <t>5001811</t>
  </si>
  <si>
    <t>CÔNG TY TNHH BLS ViỆT NAM</t>
  </si>
  <si>
    <t>5001813</t>
  </si>
  <si>
    <t>CÔNG TY TNHH THƯƠNG MẠI THÁI AN ViỆT NAM</t>
  </si>
  <si>
    <t>5001819</t>
  </si>
  <si>
    <t>CÔNG TY TNHH ĐỘNG HỌC STELLA</t>
  </si>
  <si>
    <t>5001820</t>
  </si>
  <si>
    <t>CÔNG TY TNHH OIA GLOBAL VIETNAM</t>
  </si>
  <si>
    <t>5001821</t>
  </si>
  <si>
    <t>CN CÔNG TY CỔ PHẦN THƯƠNG MẠI CARPA ViỆT NAM</t>
  </si>
  <si>
    <t>5001822</t>
  </si>
  <si>
    <t>CÔNG TY TNHH AKTIVATION ViỆT NAM</t>
  </si>
  <si>
    <t>5001823</t>
  </si>
  <si>
    <t>CÔNG TY TNHH EAGENCY ViỆT NAM</t>
  </si>
  <si>
    <t>5001824</t>
  </si>
  <si>
    <t>CÔNG TY TNHH MỘT THÀNH VIÊN KỸ THUẬT &amp; KHOA HỌC VĨNH KHANG</t>
  </si>
  <si>
    <t>5001827</t>
  </si>
  <si>
    <t>CÔNG TY TNHH BÁN LẺ TAMBOUR ViỆT NAM</t>
  </si>
  <si>
    <t>5001828</t>
  </si>
  <si>
    <t>CÔNG TY TNHH ANH EM THẮNG TRUNG</t>
  </si>
  <si>
    <t>5001829</t>
  </si>
  <si>
    <t>CÔNG TY CỔ PHẦN ĐÔNG TÂY LAND</t>
  </si>
  <si>
    <t>5001832</t>
  </si>
  <si>
    <t>CÔNG TY TNHH DL - XD - TM - DV TiỆN ÍCH</t>
  </si>
  <si>
    <t>5001834</t>
  </si>
  <si>
    <t>H &amp; M HENNES &amp; MAURITZ GBC AB</t>
  </si>
  <si>
    <t>5001835</t>
  </si>
  <si>
    <t>CÔNG TY TNHH SAMSUN VINA</t>
  </si>
  <si>
    <t>5001836</t>
  </si>
  <si>
    <t>TỔNG CTY CP BẢO HiỂM BẢO LONG -CTY B HiỂM BẢO LONG BẾN THÀNH</t>
  </si>
  <si>
    <t>5001837</t>
  </si>
  <si>
    <t>CÔNG TY TNHH TICK AND PICK</t>
  </si>
  <si>
    <t>5001840</t>
  </si>
  <si>
    <t>VĂN PHÒNG ĐẠI DiỆN DOUBLE A INTERNATIONAL NETWORK CO.,LTD</t>
  </si>
  <si>
    <t>5001841</t>
  </si>
  <si>
    <t>CÔNG TY TNHH THƯƠNG MẠI LÂN THỊNH</t>
  </si>
  <si>
    <t>5001844</t>
  </si>
  <si>
    <t>CÔNG TY TNHH L'ORÉAL ViỆT NAM</t>
  </si>
  <si>
    <t>5001845</t>
  </si>
  <si>
    <t>HỦY HÀNG CS LÀM CÔNG VĂN GIẢM TRỪ</t>
  </si>
  <si>
    <t>5001847</t>
  </si>
  <si>
    <t>CÔNG TY CỔ PHẦN SHINY ViỆT NAM</t>
  </si>
  <si>
    <t>5001848</t>
  </si>
  <si>
    <t>5001849</t>
  </si>
  <si>
    <t>CÔNG TY TNHH THE KING ROSE</t>
  </si>
  <si>
    <t>5001852</t>
  </si>
  <si>
    <t>5001855</t>
  </si>
  <si>
    <t>CÔNG TY TNHH GUNZE HÀ NỘI</t>
  </si>
  <si>
    <t>5001865</t>
  </si>
  <si>
    <t>CÔNG TY TNHH MAXIMUM SOURCING</t>
  </si>
  <si>
    <t>5001867</t>
  </si>
  <si>
    <t>CÔNG TY TNHH TRÙNG DƯƠNG C.D.S ViỆT NAM</t>
  </si>
  <si>
    <t>5001872</t>
  </si>
  <si>
    <t>CÔNG TY TNHH THƯƠNG MẠI DỊCH VỤ VÂN PHÁT</t>
  </si>
  <si>
    <t>5001873</t>
  </si>
  <si>
    <t>5001874</t>
  </si>
  <si>
    <t>CÔNG TY TNHH PHƯƠNG MY DESIGN</t>
  </si>
  <si>
    <t>5001876</t>
  </si>
  <si>
    <t>5001879</t>
  </si>
  <si>
    <t>Cty TNHH TMDV GIẦY THIÊN LÝ UNLIMITED</t>
  </si>
  <si>
    <t>5001882</t>
  </si>
  <si>
    <t>CÔNG TY CỔ PHẦN THƯƠNG MẠI VÀ HỢP TÁC TK</t>
  </si>
  <si>
    <t>5001883</t>
  </si>
  <si>
    <t>5001887</t>
  </si>
  <si>
    <t>CN CTY TNHH YUSEN LOGISTICS VÀ VẬN TẢI (VIỆT NAM)-KH ADIDAS</t>
  </si>
  <si>
    <t>5002020</t>
  </si>
  <si>
    <t xml:space="preserve">Công Ty  Hoàng Anh</t>
  </si>
  <si>
    <t>5002041</t>
  </si>
  <si>
    <t>VIET SON TECHNOLOGY Co.LTD</t>
  </si>
  <si>
    <t>5002050</t>
  </si>
  <si>
    <t>CÔNG TY CP THIẾT BỊ XÂY DỰNG VINA</t>
  </si>
  <si>
    <t>5002064</t>
  </si>
  <si>
    <t>CTY TNHH KLINGSPOR VIỆT NAM</t>
  </si>
  <si>
    <t>5002066</t>
  </si>
  <si>
    <t xml:space="preserve">CTY CP THIẾT BỊ ĐIỆN HOA PHÁT </t>
  </si>
  <si>
    <t>5002072</t>
  </si>
  <si>
    <t xml:space="preserve">CTY CP XỬ LÝ NỀN FECON SHANGHAI HARBOUR </t>
  </si>
  <si>
    <t>5002079</t>
  </si>
  <si>
    <t>DOANH NGHIỆP TƯ NHÂN CON ONG</t>
  </si>
  <si>
    <t>5002092</t>
  </si>
  <si>
    <t>Công Ty Cổ Phần Thương Mại Khang Thịnh Phát</t>
  </si>
  <si>
    <t>5002096</t>
  </si>
  <si>
    <t>CÔNG TY CỔ PHẦN GLENWOOD HORECA</t>
  </si>
  <si>
    <t>5002098</t>
  </si>
  <si>
    <t>CÔNG TY TNHH SX TM TRÁC ViỆT</t>
  </si>
  <si>
    <t>5002099</t>
  </si>
  <si>
    <t>CÔNG TY TNHH MERKAVA ViỆT NAM</t>
  </si>
  <si>
    <t>5002100</t>
  </si>
  <si>
    <t>CÔNG TY TNHH GREEN LUBE ViỆT NAM</t>
  </si>
  <si>
    <t>5002101</t>
  </si>
  <si>
    <t>CÔNG TY TNHH THƯƠNG MẠI KỸ THUẬT ĐiỆN LIÊN MINH NGUYỄN</t>
  </si>
  <si>
    <t>5002106</t>
  </si>
  <si>
    <t>CÔNG TY TNHH KiỂM TOÁN TƯ VẤN RỒNG ViỆT</t>
  </si>
  <si>
    <t>5002119</t>
  </si>
  <si>
    <t>CÔNG TY CỔ PHẦN BIOSCOPE ViỆT NAM</t>
  </si>
  <si>
    <t>5002122</t>
  </si>
  <si>
    <t>TRUNG TÂM TẦN SỐ VÔ TUYẾN ĐiỆN KHU VỰC II</t>
  </si>
  <si>
    <t>5002123</t>
  </si>
  <si>
    <t>CÔNG TY TNHH DỊCH VỤ VÀ THƯƠNG MẠI NGÂN TRINH</t>
  </si>
  <si>
    <t>5002126</t>
  </si>
  <si>
    <t>CÔNG TY TNHH SẢN XuẤT THƯƠNG MẠI XÂY DỰNG DỊCH VỤ HOÀNG NAM</t>
  </si>
  <si>
    <t>5002130</t>
  </si>
  <si>
    <t>CÔNG TY TNHH SPECO ViỆT NAM</t>
  </si>
  <si>
    <t>5002161</t>
  </si>
  <si>
    <t>CHI NHÁNH CÔNG TY TNHH A-SUNG INTERNATIONAL VINA TẠI HCM</t>
  </si>
  <si>
    <t>5003001</t>
  </si>
  <si>
    <t>Công ty FPT TOSHIBA</t>
  </si>
  <si>
    <t>5003012</t>
  </si>
  <si>
    <t>Công ty TNHH Châu Âu Việt Nam</t>
  </si>
  <si>
    <t>5003015</t>
  </si>
  <si>
    <t>5003068</t>
  </si>
  <si>
    <t>Chi Nhánh CTY TNHH Bán Lẻ FPT (TP Hà Nội )</t>
  </si>
  <si>
    <t>5003098</t>
  </si>
  <si>
    <t>CÔNG TY CỔ PHẦN ĐẦU TƯ TNK</t>
  </si>
  <si>
    <t>5003104</t>
  </si>
  <si>
    <t>Công ty TNHH AmWay</t>
  </si>
  <si>
    <t>5003107</t>
  </si>
  <si>
    <t>Công Ty CP Vận Tải Tân Cảng -ASACO</t>
  </si>
  <si>
    <t>5003110</t>
  </si>
  <si>
    <t>Công Ty TNHH Dịch Vụ DL Me Kong Việt</t>
  </si>
  <si>
    <t>5003140</t>
  </si>
  <si>
    <t>Công Ty CP Hệ Thống Gen</t>
  </si>
  <si>
    <t>5003157</t>
  </si>
  <si>
    <t>Công Ty TNHH Giải Pháp CN Tích Hợp Vạn Nam</t>
  </si>
  <si>
    <t>5003163</t>
  </si>
  <si>
    <t>Công Ty TNHH Du Lịch TM Á Đông</t>
  </si>
  <si>
    <t>5003164</t>
  </si>
  <si>
    <t>Chi Nhánh Công Ty CP SSP ( TP.Hà Nội )</t>
  </si>
  <si>
    <t>5003176</t>
  </si>
  <si>
    <t>Công Ty TNHH JROGER PRESTON VN</t>
  </si>
  <si>
    <t>5003186</t>
  </si>
  <si>
    <t>CÔNG TY TNHH MTV TƯ VẤN GIÁO DỤC CANADA</t>
  </si>
  <si>
    <t>5003187</t>
  </si>
  <si>
    <t>CÔNG TY TNHH MTV TỔNG CÔNG TY THÁI SƠN- CN ĐẦU TƯ QuỐC TẾ</t>
  </si>
  <si>
    <t>5003199</t>
  </si>
  <si>
    <t>CÔNG TY TNHH PHÁT TRIỂN&amp; XÂY DỰNG CHOSUK</t>
  </si>
  <si>
    <t>5003213</t>
  </si>
  <si>
    <t>CN CTY CPDT AN PHƯƠNG(TP HÀ NỘI )</t>
  </si>
  <si>
    <t>5003216</t>
  </si>
  <si>
    <t xml:space="preserve">CTY BẢO HIỂM BƯU ĐIỆN BẾN THÀNH </t>
  </si>
  <si>
    <t>5003242</t>
  </si>
  <si>
    <t>CÔNG TY TNHH HẠ SA KÊ</t>
  </si>
  <si>
    <t>5003244</t>
  </si>
  <si>
    <t>CTY TNHH TM ĐIỆN TỬ LIN</t>
  </si>
  <si>
    <t>5003257</t>
  </si>
  <si>
    <t xml:space="preserve">CTY TNHH NU SKIN ENTERPRISES VIỆT NAM </t>
  </si>
  <si>
    <t>5003267</t>
  </si>
  <si>
    <t xml:space="preserve">CÔNG TY TNHH THƯƠNG MẠI THANH THÀNH </t>
  </si>
  <si>
    <t>5003271</t>
  </si>
  <si>
    <t xml:space="preserve">CN CTY CỔ PHẦN VIỆT THƯƠNG </t>
  </si>
  <si>
    <t>5003278</t>
  </si>
  <si>
    <t>CÔNG TY CỔ PHẦN PHÂN PHỐI VÀ DỊCH VỤ SAI GON TEL</t>
  </si>
  <si>
    <t>5003282</t>
  </si>
  <si>
    <t>CN Công Ty HECNY TRANSPORTATION (ViỆT NAM) LTD</t>
  </si>
  <si>
    <t>5003287</t>
  </si>
  <si>
    <t>CÔNG TY CỔ PHẦN THƯƠNG MẠI DỊCH VỤ TRÀ CÀ PHÊ VN</t>
  </si>
  <si>
    <t>5003299</t>
  </si>
  <si>
    <t>CÔNG TY TNHH XuẤT NHẬP KHẨU HÀNG HiỆU HOA KỲ</t>
  </si>
  <si>
    <t>5003301</t>
  </si>
  <si>
    <t>CÔNG TY TNHH LECTRA ViỆT NAM</t>
  </si>
  <si>
    <t>5003302</t>
  </si>
  <si>
    <t>CÔNG TY TNHH DỊCH VỤ HAVU</t>
  </si>
  <si>
    <t>5003303</t>
  </si>
  <si>
    <t>BỆNH ViỆN GIAO THÔNG VẬN TẢI TP HỒ CHÍ MINH</t>
  </si>
  <si>
    <t>5003304</t>
  </si>
  <si>
    <t>CÔNG TY TNHH KỸ THUẬT ILIES ViỆT NAM</t>
  </si>
  <si>
    <t>5003305</t>
  </si>
  <si>
    <t>5003306</t>
  </si>
  <si>
    <t>CÔNG TY Luật TNHH Tư Vấn Đầu Tư NTV</t>
  </si>
  <si>
    <t>5003307</t>
  </si>
  <si>
    <t>CÔNG TY TNHH MTV AN QUÝ</t>
  </si>
  <si>
    <t>5003309</t>
  </si>
  <si>
    <t>CÔNG TY TNHH RICOH ViỆT NAM</t>
  </si>
  <si>
    <t>5003310</t>
  </si>
  <si>
    <t>CÔNG TY TNHH B-S MART</t>
  </si>
  <si>
    <t>5003313</t>
  </si>
  <si>
    <t>CÔNG TY TNHH TRUNG CHÍNH - TCA</t>
  </si>
  <si>
    <t>5003314</t>
  </si>
  <si>
    <t>CÔNG TY TNHH KORMAN SHIPPING ViỆT NAM</t>
  </si>
  <si>
    <t>5003316</t>
  </si>
  <si>
    <t>CÔNG TY TNHH TMDV THIẾT BỊ KỸ THUẬT ĐÔNG DƯƠNG</t>
  </si>
  <si>
    <t>5003317</t>
  </si>
  <si>
    <t>CHI NHÁNH TẠI TP HỒ CHÍ MINH - CÔNG TY CỔ PHẦN PMG ViỆT NAM</t>
  </si>
  <si>
    <t>5003318</t>
  </si>
  <si>
    <t>CÔNG TY TNHH DỊCH VỤ GIAO NHẬN NĂM SAO</t>
  </si>
  <si>
    <t>5003319</t>
  </si>
  <si>
    <t>CÔNG TY TNHH DỊCH VỤ QUÀ TẶNG DOANH NGHIỆP</t>
  </si>
  <si>
    <t>5003322</t>
  </si>
  <si>
    <t>CÔNG TY TNHH GIAO NHẬN QUỐC TẾ SAO PHƯƠNG NAM</t>
  </si>
  <si>
    <t>5003324</t>
  </si>
  <si>
    <t>CÔNG TY TNHH NGÔI NHÀ PHÂN PHỐI PHÁP</t>
  </si>
  <si>
    <t>5003328</t>
  </si>
  <si>
    <t>CÔNG TY CỔ PHẦN DỊCH VỤ PHÁT TRIỂN THỊ TRƯỜNG C.L</t>
  </si>
  <si>
    <t>5003330</t>
  </si>
  <si>
    <t>RICHMOND ENTERPRISES</t>
  </si>
  <si>
    <t>5003331</t>
  </si>
  <si>
    <t>CÔNG TY CỔ PHẦN MẠNG XÃ HỘI TINH TẾ</t>
  </si>
  <si>
    <t>5003334</t>
  </si>
  <si>
    <t>5004046</t>
  </si>
  <si>
    <t>Công Ty CP Giải Pháp Thẻ Vàng</t>
  </si>
  <si>
    <t>5004048</t>
  </si>
  <si>
    <t>5004054</t>
  </si>
  <si>
    <t xml:space="preserve">Công Ty CP Tiếp Vận Liên Minh Toàn cầu </t>
  </si>
  <si>
    <t>5004057</t>
  </si>
  <si>
    <t>CÔNG TY TNHH BÁN LẺ VÀ GIAO NHẬN RECESS</t>
  </si>
  <si>
    <t>5004062</t>
  </si>
  <si>
    <t xml:space="preserve">CTY DVKT &amp; TM HÀNG HẢI VIỆT </t>
  </si>
  <si>
    <t>5004065</t>
  </si>
  <si>
    <t>CTY TNHH KART ( VIỆT NAM )</t>
  </si>
  <si>
    <t>5004066</t>
  </si>
  <si>
    <t xml:space="preserve">CN CTY TNHH MỘT THÀNH VIÊN CẢNG SG TẠI BÀ RỊA VŨNG TÀU </t>
  </si>
  <si>
    <t>5004067</t>
  </si>
  <si>
    <t>5004072</t>
  </si>
  <si>
    <t>CTY CPPT KINH TẾ ĐÔNG NAM Á</t>
  </si>
  <si>
    <t>5004074</t>
  </si>
  <si>
    <t xml:space="preserve">CTY CỔ PHẦN ROLASHADES VIỆT NAM </t>
  </si>
  <si>
    <t>5004077</t>
  </si>
  <si>
    <t xml:space="preserve">Công Ty Cổ Phần Nhật Thực     </t>
  </si>
  <si>
    <t>5004081</t>
  </si>
  <si>
    <t>Công Ty TNHH Bán Lẻ Và Giao Nhận Recess ( Hàng Pick - Up)</t>
  </si>
  <si>
    <t>5004082</t>
  </si>
  <si>
    <t>Công Ty TNHH Bán Lẻ Và Giao Nhận Recess (MP)</t>
  </si>
  <si>
    <t>5004087</t>
  </si>
  <si>
    <t>CÔNG TY TNHH HÀNG HẢI XANH</t>
  </si>
  <si>
    <t>5004089</t>
  </si>
  <si>
    <t>CÔNG TY CỔ PHẦN THƯƠNG MẠI VÀ DỊCH VỤ TiẾP VẬN NAM THÀNH PHÁ</t>
  </si>
  <si>
    <t>5004090</t>
  </si>
  <si>
    <t>CÔNG TY TNHH ĐẠI LÝ HÀNG HẢI &amp; THƯƠNG MẠI AN TRUNG TÍN</t>
  </si>
  <si>
    <t>5004094</t>
  </si>
  <si>
    <t>CÔNG TY CỔ PHẦN PHÚC NGỌC ANH</t>
  </si>
  <si>
    <t>5004107</t>
  </si>
  <si>
    <t>CÔNG TY CỔ PHẦN NHUNG NHƯ</t>
  </si>
  <si>
    <t>5004111</t>
  </si>
  <si>
    <t>CÔNG TY TNHH THƯƠNG MẠI YONG LI</t>
  </si>
  <si>
    <t>5005005</t>
  </si>
  <si>
    <t>Công ty LaBo Vũ</t>
  </si>
  <si>
    <t>5005038</t>
  </si>
  <si>
    <t>Công Ty Thang Long</t>
  </si>
  <si>
    <t>5005040</t>
  </si>
  <si>
    <t xml:space="preserve">CÔNG Ty TNHH SX TM DV  Khải đông</t>
  </si>
  <si>
    <t>5005068</t>
  </si>
  <si>
    <t>Công Ty TNHH TM-DV Nhị Gia</t>
  </si>
  <si>
    <t>5005069</t>
  </si>
  <si>
    <t>Công Ty TNHH Cao Phong</t>
  </si>
  <si>
    <t>5005072</t>
  </si>
  <si>
    <t>CÔNG TY TNHH TM-DV DU LỊCH THUẬN PHONG</t>
  </si>
  <si>
    <t>5005087</t>
  </si>
  <si>
    <t xml:space="preserve">CỬA HÀNG MẨN ĐẠT </t>
  </si>
  <si>
    <t>5005089</t>
  </si>
  <si>
    <t xml:space="preserve">DNTN VIỆT NHẬT </t>
  </si>
  <si>
    <t>5005092</t>
  </si>
  <si>
    <t xml:space="preserve">CTY TNHH MỘT THÀNH VIÊN CHIẾM TÀI </t>
  </si>
  <si>
    <t>5005097</t>
  </si>
  <si>
    <t xml:space="preserve">CTY THIÊN PHÚC </t>
  </si>
  <si>
    <t>5005109</t>
  </si>
  <si>
    <t xml:space="preserve">CTY TNHH TM VẠN HUY </t>
  </si>
  <si>
    <t>5005118</t>
  </si>
  <si>
    <t>Công Ty TNHH Bán Lẻ Và Giao Nhận Recess ( Hàng Back - Up)</t>
  </si>
  <si>
    <t>5005119</t>
  </si>
  <si>
    <t>Công Ty TNHH TM &amp; XNK Đông Dương</t>
  </si>
  <si>
    <t>5005120</t>
  </si>
  <si>
    <t>Công Ty TNHH Sản Xuất Thương Mại GPHARM</t>
  </si>
  <si>
    <t>5005121</t>
  </si>
  <si>
    <t>Công Ty TNHH Phong Dư</t>
  </si>
  <si>
    <t>5005122</t>
  </si>
  <si>
    <t>Công Ty TNHH Một Thành Viên Thương Mại Tấn Nghiệp</t>
  </si>
  <si>
    <t>5005124</t>
  </si>
  <si>
    <t>CÔNG TY TNHH TM DV TIN HỌC XUÂN ÂN</t>
  </si>
  <si>
    <t>5005125</t>
  </si>
  <si>
    <t>CÔNG TY TNHH CÔNG NGHỆ VIVO</t>
  </si>
  <si>
    <t>5005127</t>
  </si>
  <si>
    <t>CÔNG TY TNHH DỊCH VỤ THƯƠNG MẠI THỐNG THẮNG</t>
  </si>
  <si>
    <t>5005133</t>
  </si>
  <si>
    <t>TRƯỜNG ĐẠI HỌC HÙNG VƯƠNG TP.HỒ CHÍ MINH</t>
  </si>
  <si>
    <t>5005135</t>
  </si>
  <si>
    <t>CÔNG TY TNHH ISOLABO</t>
  </si>
  <si>
    <t>5005140</t>
  </si>
  <si>
    <t>CÔNG TY TNHH THƯƠNG MẠI - DỊCH VỤ TẠ GIA PHƯỚC</t>
  </si>
  <si>
    <t>5005142</t>
  </si>
  <si>
    <t>CÔNG TY TNHH CÔNG NGHỆ VIVO (BẢO HÀNH)</t>
  </si>
  <si>
    <t>5006004</t>
  </si>
  <si>
    <t>Công Ty TNHH Liên Doanh SAF - VIỆT</t>
  </si>
  <si>
    <t>5006022</t>
  </si>
  <si>
    <t>Công Ty TNHH N.N.B</t>
  </si>
  <si>
    <t>5006049</t>
  </si>
  <si>
    <t>Công Ty TNHH Thang Máy Nam Trí</t>
  </si>
  <si>
    <t>5006051</t>
  </si>
  <si>
    <t>Công Ty TNHH Thiết Bị Đo Lường và Điều Khiển Đại Việt</t>
  </si>
  <si>
    <t>5006055</t>
  </si>
  <si>
    <t>CÔNG TY TNHH SX-TM NHẤT LỢI</t>
  </si>
  <si>
    <t>5006058</t>
  </si>
  <si>
    <t xml:space="preserve">DNTN SX &amp; TM CÁT TƯỜNG </t>
  </si>
  <si>
    <t>5006060</t>
  </si>
  <si>
    <t xml:space="preserve">CÔNG TY TNHH KT VÀ TM CƠ ĐIỆN LẠNH NHÂN THÀNH </t>
  </si>
  <si>
    <t>5006069</t>
  </si>
  <si>
    <t xml:space="preserve">CTY TNHH SXTM VĨ NAM VIỆT </t>
  </si>
  <si>
    <t>5006073</t>
  </si>
  <si>
    <t xml:space="preserve">CTY TNHH SXTMDV AN VĨNH PHÁT </t>
  </si>
  <si>
    <t>5006076</t>
  </si>
  <si>
    <t xml:space="preserve">CTY TNHH ĐIỆN CƠ TÂN THÀNH </t>
  </si>
  <si>
    <t>5006083</t>
  </si>
  <si>
    <t xml:space="preserve">CTY TNHH SẢN XUẤT CAO SU NHỰA VĨNH ĐỨC </t>
  </si>
  <si>
    <t>5006087</t>
  </si>
  <si>
    <t xml:space="preserve">CTY TNHH ÔTÔ VÀNG </t>
  </si>
  <si>
    <t>5006088</t>
  </si>
  <si>
    <t xml:space="preserve">CTY TNHH MTV SXTMDV VI VI </t>
  </si>
  <si>
    <t>5006089</t>
  </si>
  <si>
    <t xml:space="preserve">CTY TNHH CỔ PHẦN ÔTÔ TÂN PHÚ </t>
  </si>
  <si>
    <t>5006093</t>
  </si>
  <si>
    <t>CTY CP BÁN LẺ KỸ THUẬT SỐ FPT</t>
  </si>
  <si>
    <t>5006094</t>
  </si>
  <si>
    <t xml:space="preserve">CTY TNHH MTV ĐẠI TOÀN </t>
  </si>
  <si>
    <t>5006098</t>
  </si>
  <si>
    <t>Công Ty TNHH Thép Việt Thắng</t>
  </si>
  <si>
    <t>5006100</t>
  </si>
  <si>
    <t>Trường Cao Đẳng Nghề Việt Mỹ</t>
  </si>
  <si>
    <t>5006102</t>
  </si>
  <si>
    <t>Công Ty TNHH Xuất Nhập Khẩu Hóa Chất Đại Long Bình</t>
  </si>
  <si>
    <t>5006103</t>
  </si>
  <si>
    <t>Công Ty TNHH SM-CYCLO Việt Nam</t>
  </si>
  <si>
    <t>5006106</t>
  </si>
  <si>
    <t>CÔNG TY TNHH MAY THÊU THUẬN PHƯƠNG</t>
  </si>
  <si>
    <t>5006107</t>
  </si>
  <si>
    <t>CÔNG TY TNHH MTV - TM - DV - DL - TÂN HƯNG PHÁT</t>
  </si>
  <si>
    <t>5006110</t>
  </si>
  <si>
    <t>CÔNG TY TNHH MTV PHÚ MỸ</t>
  </si>
  <si>
    <t>5006112</t>
  </si>
  <si>
    <t xml:space="preserve">CÔNG TY TNHH  THƯƠNG MẠI SẢN XuẤT TRẦN TÍNH</t>
  </si>
  <si>
    <t>5006114</t>
  </si>
  <si>
    <t>CÔNG TY TNHH THIẾT BỊ CÔNG NGHIỆP N.A.G.Y.A</t>
  </si>
  <si>
    <t>5006116</t>
  </si>
  <si>
    <t>5006120</t>
  </si>
  <si>
    <t>CÔNG TY TNHH HUAN SIN</t>
  </si>
  <si>
    <t>5006123</t>
  </si>
  <si>
    <t>CÔNG TY TNHH ÚC MỸ HOA</t>
  </si>
  <si>
    <t>5006124</t>
  </si>
  <si>
    <t>CÔNG TY CỔ PHẦN THIẾT BỊ KHOA HỌC KỸ THUẬT TÂN PHONG</t>
  </si>
  <si>
    <t>5006127</t>
  </si>
  <si>
    <t>CÔNG TY TNHH THIẾT KẾ - IN ẤN CÁNH CAM</t>
  </si>
  <si>
    <t>5006129</t>
  </si>
  <si>
    <t>CÔNG TY TNHH TRẦN MÔN</t>
  </si>
  <si>
    <t>5006130</t>
  </si>
  <si>
    <t>CÔNG TY CỔ PHẦN LAURA SUNSHINE</t>
  </si>
  <si>
    <t>5006131</t>
  </si>
  <si>
    <t>CÔNG TY TNHH TM LÂM MINH TRÍ</t>
  </si>
  <si>
    <t>5006132</t>
  </si>
  <si>
    <t>CÔNG TY TNHH THƯƠNG MẠI THIÊN KHANG</t>
  </si>
  <si>
    <t>5006133</t>
  </si>
  <si>
    <t>CÔNG TY TNHH WELLSOON BIOTECH VIETNAM</t>
  </si>
  <si>
    <t>5007018</t>
  </si>
  <si>
    <t>Công Ty KTC</t>
  </si>
  <si>
    <t>5007026</t>
  </si>
  <si>
    <t>Công Ty TNHH MTV Thìn Hy</t>
  </si>
  <si>
    <t>5007050</t>
  </si>
  <si>
    <t>CÔNG TY CP TẦM NHÌN MỚI</t>
  </si>
  <si>
    <t>5007055</t>
  </si>
  <si>
    <t>CÔNG TY TNHH HDX VIỆT NAM</t>
  </si>
  <si>
    <t>5007059</t>
  </si>
  <si>
    <t>VPĐD CÔNG TY TEMPE TRADING SA</t>
  </si>
  <si>
    <t>5007064</t>
  </si>
  <si>
    <t>CTY COMMERCE</t>
  </si>
  <si>
    <t>5007067</t>
  </si>
  <si>
    <t xml:space="preserve">CTY TNHH VO VO </t>
  </si>
  <si>
    <t>5007077</t>
  </si>
  <si>
    <t xml:space="preserve">CN CTY CỔ PHẦN THẾ GIỚI SỐ </t>
  </si>
  <si>
    <t>5007079</t>
  </si>
  <si>
    <t xml:space="preserve">CN CTY CPTM TIN HỌC HƯNG LONG </t>
  </si>
  <si>
    <t>5007081</t>
  </si>
  <si>
    <t xml:space="preserve">CTY TNHH TM DORCO VIỆT NAM </t>
  </si>
  <si>
    <t>5007084</t>
  </si>
  <si>
    <t>CTY CPPTCN MOBILE STAR</t>
  </si>
  <si>
    <t>5007088</t>
  </si>
  <si>
    <t xml:space="preserve">CTY TNHH DỤNG CỤ ANMI </t>
  </si>
  <si>
    <t>5007097</t>
  </si>
  <si>
    <t>Công Ty TNHH Thương Mại Dịch Vụ SA GA</t>
  </si>
  <si>
    <t>5007105</t>
  </si>
  <si>
    <t>DOANH NGHIỆP TƯ NHÂN HỒNG PHƯỚC LONG</t>
  </si>
  <si>
    <t>5007106</t>
  </si>
  <si>
    <t>5007108</t>
  </si>
  <si>
    <t>5007111</t>
  </si>
  <si>
    <t>CÔNG TY TNHH DỆT G.R VINA</t>
  </si>
  <si>
    <t>5007113</t>
  </si>
  <si>
    <t>CÔNG TY TNHH THƯƠNG MẠI SẢN XUẤT VÀ DỊCH VỤ HOÀNG PHƯƠNG</t>
  </si>
  <si>
    <t>5007116</t>
  </si>
  <si>
    <t>CÔNG TY TNHH THƯƠNG MẠI Y&amp;Y</t>
  </si>
  <si>
    <t>5007119</t>
  </si>
  <si>
    <t>CÔNG TY TNHH VẬT LiỆU XÂY DỰNG K.U.S</t>
  </si>
  <si>
    <t>5007120</t>
  </si>
  <si>
    <t>CÔNG TY TNHH SẢN XuẤT THƯƠNG MẠI DỊCH VỤ TÂN ĐẠT THẮNG</t>
  </si>
  <si>
    <t>5007121</t>
  </si>
  <si>
    <t>CÔNG TY TNHH SX - TM - DV PHÚC AN</t>
  </si>
  <si>
    <t>5007126</t>
  </si>
  <si>
    <t>CÔNG TY TNHH MTV THƯƠNG MẠI HYTORC ViỆT NAM</t>
  </si>
  <si>
    <t>5007128</t>
  </si>
  <si>
    <t>5007129</t>
  </si>
  <si>
    <t>CÔNG TY TNHH VẬN TẢI QuỐC TẾ KẾT NỐI THÔNG MINH</t>
  </si>
  <si>
    <t>5007130</t>
  </si>
  <si>
    <t>5007133</t>
  </si>
  <si>
    <t>CHI NHÁNH CÔNG TY TNHH VIPAMED VIỆT NAM</t>
  </si>
  <si>
    <t>5007134</t>
  </si>
  <si>
    <t>CÔNG TY TNHH PRO TRANS LOGISTICS HỒ CHÍ MINH</t>
  </si>
  <si>
    <t>5007137</t>
  </si>
  <si>
    <t>5007138</t>
  </si>
  <si>
    <t>VĂN PHÒNG BÁN VÉ HÃNG HÀNG KHÔNG CHINA AIRLINES LIMITED</t>
  </si>
  <si>
    <t>5007140</t>
  </si>
  <si>
    <t>MOBIIFONE PLUS CN TÔ HiẾN THÀNH Q10</t>
  </si>
  <si>
    <t>5007141</t>
  </si>
  <si>
    <t>MOBIFONE PLUS CN LÊ QUANG ĐỊNH BÌNH THẠNH</t>
  </si>
  <si>
    <t>5007142</t>
  </si>
  <si>
    <t>MOBIFONE PLUS CN TRẦN NÃO Q2</t>
  </si>
  <si>
    <t>5007143</t>
  </si>
  <si>
    <t>MOBIFONE PLUS CN NGUYỄN DU Q1</t>
  </si>
  <si>
    <t>5007144</t>
  </si>
  <si>
    <t>MOBIFONE PLUS CN LÊ VĂN ViỆT Q9</t>
  </si>
  <si>
    <t>5007145</t>
  </si>
  <si>
    <t>MOBIFONE PLUS CN QUANG TRUNG GÒ VẤP</t>
  </si>
  <si>
    <t>5007146</t>
  </si>
  <si>
    <t>MOBIFONE PLUS CN VÕ VĂN NGÂN THỦ ĐỨC</t>
  </si>
  <si>
    <t>5007147</t>
  </si>
  <si>
    <t>MOBIFONE PLUS CN NGUYỄN SƠN Q TÂN PHÚ</t>
  </si>
  <si>
    <t>5007148</t>
  </si>
  <si>
    <t>MOBIFONE PLUS CN CỘNG HÒA, TÂN BÌNH</t>
  </si>
  <si>
    <t>5007150</t>
  </si>
  <si>
    <t>CN TẠI TP HỒ CHÍ MINH - CÔNG TY TNHH CORTECH ViỆT NAM</t>
  </si>
  <si>
    <t>5007152</t>
  </si>
  <si>
    <t>MOBIFONE PLUS CN QuỐC LỘ 50 BÌNH CHÁNH</t>
  </si>
  <si>
    <t>5007155</t>
  </si>
  <si>
    <t>CÔNG TY TNHH TM BÁCH QUANG</t>
  </si>
  <si>
    <t>5007156</t>
  </si>
  <si>
    <t>CHI NHÁNH CÔNG TY TNHH VẬN CHUYỂN BẢO NGỌC XANH TẠI TP.HCM</t>
  </si>
  <si>
    <t>5007157</t>
  </si>
  <si>
    <t>CÔNG TY TNHH HONGKONG YUTAI ViỆT NAM</t>
  </si>
  <si>
    <t>5007158</t>
  </si>
  <si>
    <t>CÔNG TY CỔ PHẦN URBAN CITY</t>
  </si>
  <si>
    <t>5007161</t>
  </si>
  <si>
    <t>CÔNG TY CỔ PHẦN XÂY DỰNG KHANG HY</t>
  </si>
  <si>
    <t>5008007</t>
  </si>
  <si>
    <t>Công Ty TNHH Dược Phẩm Tây Sơn</t>
  </si>
  <si>
    <t>5008023</t>
  </si>
  <si>
    <t>CÔNG TY TNHH - TM SX IN ẤN HIỆP PHƯỚC</t>
  </si>
  <si>
    <t>5008029</t>
  </si>
  <si>
    <t xml:space="preserve">CÔNG TY TNHH XUẤT NHẬP KHẨU ĐỨC TƯỜNG </t>
  </si>
  <si>
    <t>5008031</t>
  </si>
  <si>
    <t xml:space="preserve">CÔNG TY TNHH VÀ DV VĨNH TƯỜNG </t>
  </si>
  <si>
    <t>5008033</t>
  </si>
  <si>
    <t xml:space="preserve">CN TỔNG CTY TMSG-TNHH 1 TV -TTTM SATRA ĐƯỜNG PHẠM HÙNG </t>
  </si>
  <si>
    <t>5008034</t>
  </si>
  <si>
    <t xml:space="preserve">CTY TNHH TMSX ĐẠI THÀNH PHÚC </t>
  </si>
  <si>
    <t>5008035</t>
  </si>
  <si>
    <t xml:space="preserve">CTY TNHH ĐẠI HOÀNG MỸ </t>
  </si>
  <si>
    <t>5008042</t>
  </si>
  <si>
    <t>CTY JST CORPORATION</t>
  </si>
  <si>
    <t>5008048</t>
  </si>
  <si>
    <t xml:space="preserve">CTY TNHH TRANG THIẾT BỊ Y TẾ  VẠN HƯNG </t>
  </si>
  <si>
    <t>5008050</t>
  </si>
  <si>
    <t xml:space="preserve">CTY TNHH KT&amp;TM NĂNG LƯỢNG XANH </t>
  </si>
  <si>
    <t>5008055</t>
  </si>
  <si>
    <t>Công Ty TNHH Thương Mại Dịch Vụ Vận Tải Quốc Tế SUNRISE</t>
  </si>
  <si>
    <t>5008060</t>
  </si>
  <si>
    <t>CÔNG TY TNHH VÂN NGA</t>
  </si>
  <si>
    <t>5008061</t>
  </si>
  <si>
    <t>CÔNG TY TNHH THƯƠNG MẠI VITMA</t>
  </si>
  <si>
    <t>5008062</t>
  </si>
  <si>
    <t>CÔNG TY CỔ PHẦN MÁY XÂY DỰNG ĐẠI NAM</t>
  </si>
  <si>
    <t>5008065</t>
  </si>
  <si>
    <t>CÔNG TY CỔ PHẦN ĐẦU TƯ HỒNG GIA PHÁT</t>
  </si>
  <si>
    <t>5008069</t>
  </si>
  <si>
    <t>CÔNG TY TNHH MỘT THÀNH VIÊN CƠN BÃO SỐ</t>
  </si>
  <si>
    <t>5009002</t>
  </si>
  <si>
    <t>Công Ty TNHH Sản Xuất Uyển Linh</t>
  </si>
  <si>
    <t>5009004</t>
  </si>
  <si>
    <t>Công Ty TNHH Quốc Tế Yên Chi</t>
  </si>
  <si>
    <t>5009017</t>
  </si>
  <si>
    <t>Công Ty TNHH Việt Sam</t>
  </si>
  <si>
    <t>5009022</t>
  </si>
  <si>
    <t>Công Ty TNHH 1TV SX-TM Mỹ Hân</t>
  </si>
  <si>
    <t>5009046</t>
  </si>
  <si>
    <t>CÔNG TY TNHH MTV TM-DV KT MINH PHÚC</t>
  </si>
  <si>
    <t>5009047</t>
  </si>
  <si>
    <t>CÔNG TY TNHH SX-TM PHÚ LỢI</t>
  </si>
  <si>
    <t>5009060</t>
  </si>
  <si>
    <t>CTY TNHH MTV DỊCH VỤ CÔNG ÍCH QUẬN 9</t>
  </si>
  <si>
    <t>5009066</t>
  </si>
  <si>
    <t xml:space="preserve">CÔNG TY TNHH SX-TM-DV 2G </t>
  </si>
  <si>
    <t>5009083</t>
  </si>
  <si>
    <t xml:space="preserve">CTY TNHH MTV XNK TMDVKT VẠN THÔNG </t>
  </si>
  <si>
    <t>5009084</t>
  </si>
  <si>
    <t xml:space="preserve">CTY CP BAO BÌ BÌNH MINH </t>
  </si>
  <si>
    <t>5009092</t>
  </si>
  <si>
    <t>CTY CPTB THỦY LỰC VN</t>
  </si>
  <si>
    <t>5009102</t>
  </si>
  <si>
    <t xml:space="preserve">CTY TNHH TM XNK THUẬN TIẾN </t>
  </si>
  <si>
    <t>5009103</t>
  </si>
  <si>
    <t>CTY TNHH DV XNK LAM NGUYÊN</t>
  </si>
  <si>
    <t>5009104</t>
  </si>
  <si>
    <t xml:space="preserve">CTY TNHH KỸ THUẬT VÀ DỊCH VỤ MINH PHÚ </t>
  </si>
  <si>
    <t>5009106</t>
  </si>
  <si>
    <t xml:space="preserve">CTY TNHH TM-DV-MT HUỲNH KIM NHẬT </t>
  </si>
  <si>
    <t>5009107</t>
  </si>
  <si>
    <t>CTY TNHH TMDV XNK BẦU TRỜI PV</t>
  </si>
  <si>
    <t>5009108</t>
  </si>
  <si>
    <t xml:space="preserve">CTY TNHH TRUYỀN THÔNG QUẢNG CÁO GOLD VIỆT </t>
  </si>
  <si>
    <t>5009109</t>
  </si>
  <si>
    <t xml:space="preserve">CTY TNHH CN MÔI TRƯỜNG NAM TRUNG VIỆT </t>
  </si>
  <si>
    <t>5009118</t>
  </si>
  <si>
    <t>CÔNG TY CỔ PHẦN TM DV MAY MẶC NGUYỄN HOÀNG</t>
  </si>
  <si>
    <t>5009124</t>
  </si>
  <si>
    <t>CÔNG TY TNHH SONION VIỆT NAM</t>
  </si>
  <si>
    <t>5009126</t>
  </si>
  <si>
    <t>CÔNG TY TNHH CƠ KHÍ 24H</t>
  </si>
  <si>
    <t>5009141</t>
  </si>
  <si>
    <t>CÔNG TY TNHH MISUMI ViỆT NAM - CHI NHÁNH TP.HỒ CHÍ MINH</t>
  </si>
  <si>
    <t>5009143</t>
  </si>
  <si>
    <t>CÔNG TY TNHH MISUMI ViỆT NAM - CN TP.HỒ CHÍ MINH (GỬI THƯ)</t>
  </si>
  <si>
    <t>5009150</t>
  </si>
  <si>
    <t>CÔNG TY TNHH HTI</t>
  </si>
  <si>
    <t>5010019</t>
  </si>
  <si>
    <t>CÔNG TY TNHH THIẾT BỊ PCCC VIỆT HÒA</t>
  </si>
  <si>
    <t>5010048</t>
  </si>
  <si>
    <t>CTY TNHH ỨNG DỤNG BẢN ĐỒ VIỆT</t>
  </si>
  <si>
    <t>5010071</t>
  </si>
  <si>
    <t xml:space="preserve"> CTY CP NGÔI NHÀ ÁNH DƯƠNG MIỀN NAM </t>
  </si>
  <si>
    <t>5010079</t>
  </si>
  <si>
    <t>Công ty TNHH TM -DV Nghị Hưng</t>
  </si>
  <si>
    <t>5010116</t>
  </si>
  <si>
    <t>Cty CP Quốc Tế MBA</t>
  </si>
  <si>
    <t>5010124</t>
  </si>
  <si>
    <t>Công Ty TNHH Xuân Lộc Thọ</t>
  </si>
  <si>
    <t>5010137</t>
  </si>
  <si>
    <t>Công Ty TNHH TM DV Đăng Dương</t>
  </si>
  <si>
    <t>5010141</t>
  </si>
  <si>
    <t>Công Ty TNHH Thương Mại Và XNK Thực Phẩm Dũng Nhi Thanh</t>
  </si>
  <si>
    <t>5010154</t>
  </si>
  <si>
    <t>Công Ty TNHH In Thành Mỹ</t>
  </si>
  <si>
    <t>5010158</t>
  </si>
  <si>
    <t>Công Ty TNHH Đỉnh Thiên</t>
  </si>
  <si>
    <t>5010190</t>
  </si>
  <si>
    <t xml:space="preserve">CÔNG TY TM-DV VĨNH QUANG MINH </t>
  </si>
  <si>
    <t>5010194</t>
  </si>
  <si>
    <t xml:space="preserve">CÔNG TY TNHH TM-DV PHƯỢNG ANH QUÂN </t>
  </si>
  <si>
    <t>5010205</t>
  </si>
  <si>
    <t>CTY CP SXTM XNK VIỄN THÔNG A</t>
  </si>
  <si>
    <t>5010225</t>
  </si>
  <si>
    <t xml:space="preserve">CTY TNHH DƯỢC PHẨM TUỆ HẢI </t>
  </si>
  <si>
    <t>5010241</t>
  </si>
  <si>
    <t>CTY TNHH TẤN HƯNG DCYK</t>
  </si>
  <si>
    <t>5010245</t>
  </si>
  <si>
    <t>CỬA HÀNG THẰNG BÉ SPORT</t>
  </si>
  <si>
    <t>5010255</t>
  </si>
  <si>
    <t xml:space="preserve">CTY TNHH VLXD TRƯỜNG THỊNH </t>
  </si>
  <si>
    <t>5010259</t>
  </si>
  <si>
    <t xml:space="preserve">CTY TNHH TMDV PHÁT TRIỂN CUỘC SỐNG </t>
  </si>
  <si>
    <t>5010260</t>
  </si>
  <si>
    <t xml:space="preserve">CTY TNHH TMSX ÁNH HOÀNG KIM </t>
  </si>
  <si>
    <t>5010262</t>
  </si>
  <si>
    <t xml:space="preserve">CTY TNHH TB ÂM THANH - ÁNH SÁNG TRƯỜNG THỊNH </t>
  </si>
  <si>
    <t>5010263</t>
  </si>
  <si>
    <t>CTY CP VIỄN THÔNG VTC</t>
  </si>
  <si>
    <t>5010266</t>
  </si>
  <si>
    <t>CÔNG TY CỔ PHẦN TRUYỀN THÔNG JAVA MEDIA</t>
  </si>
  <si>
    <t>5010268</t>
  </si>
  <si>
    <t>Công Ty Cổ Phần Tân Bảo</t>
  </si>
  <si>
    <t>5010271</t>
  </si>
  <si>
    <t>CÔNG TY TNHH NGÂN ANH</t>
  </si>
  <si>
    <t>5010277</t>
  </si>
  <si>
    <t>CÔNG TY TNHH SẢN XuẤT THƯƠNG MẠI DỊCH VỤ QuẢNG CÁI HẢI THÁI</t>
  </si>
  <si>
    <t>5010280</t>
  </si>
  <si>
    <t>CÔNG TY TNHH TM DV N.K.MAY MẮN</t>
  </si>
  <si>
    <t>5010282</t>
  </si>
  <si>
    <t>5010283</t>
  </si>
  <si>
    <t>CÔNG TY TNHH XNK MINH KHIÊM NGHỊ</t>
  </si>
  <si>
    <t>5010288</t>
  </si>
  <si>
    <t>CÔNG TY TNHH THƯƠNG MẠI KỸ THUẬT DiỆP KHÁNH</t>
  </si>
  <si>
    <t>5010291</t>
  </si>
  <si>
    <t>CÔNG TY TNHH CAAN</t>
  </si>
  <si>
    <t>5010292</t>
  </si>
  <si>
    <t>CÔNG TY TNHH DUPLO ViỆT NAM</t>
  </si>
  <si>
    <t>5010293</t>
  </si>
  <si>
    <t>CÔNG TY TNHH THƯƠNG MẠI DỊCH VỤ KỸ THUẬT HỢP NHẤT</t>
  </si>
  <si>
    <t>5010296</t>
  </si>
  <si>
    <t>CÔNG TY TNHH SUN SUN</t>
  </si>
  <si>
    <t>5010303</t>
  </si>
  <si>
    <t>CÔNG TY TNHH TRƯỜNG VINH HI-NÔ</t>
  </si>
  <si>
    <t>5010311</t>
  </si>
  <si>
    <t>CÔNG TY TNHH DỊCH VỤ TIẾP THỊ QUẢNG CÁO TỐC ĐỘ</t>
  </si>
  <si>
    <t>5011007</t>
  </si>
  <si>
    <t>Công ty Toung Long</t>
  </si>
  <si>
    <t>5011011</t>
  </si>
  <si>
    <t>CÔNG TY TNHH ĐẦU TƯ VÀ PHÁT TRIỂN KHƯƠNG NINH</t>
  </si>
  <si>
    <t>5011059</t>
  </si>
  <si>
    <t>CÔNG TY TNHH DƯỢC PHẨM TÂM AN PHÁT</t>
  </si>
  <si>
    <t>5011068</t>
  </si>
  <si>
    <t>VPDD CHIYOWA TSUSHU CORPORATION LIMITED</t>
  </si>
  <si>
    <t>5011082</t>
  </si>
  <si>
    <t xml:space="preserve">CTY ĐIỆN &amp; ĐIỆN TỬ TCL VIỆT NAM </t>
  </si>
  <si>
    <t>5011084</t>
  </si>
  <si>
    <t xml:space="preserve">CTY CPTBCN NAM LONG </t>
  </si>
  <si>
    <t>5011087</t>
  </si>
  <si>
    <t>CÔNG TY TNHH TRÚC NGHINH PHONG</t>
  </si>
  <si>
    <t>5011088</t>
  </si>
  <si>
    <t>CÔNG TY TNHH SPRAYING SYSTEMS (ViỆT NAM)</t>
  </si>
  <si>
    <t>5011091</t>
  </si>
  <si>
    <t>CÔNG TY TNHH THƯƠNG MẠI VÀ KỸ THUẬT PHƯƠNG VIÊN</t>
  </si>
  <si>
    <t>5011093</t>
  </si>
  <si>
    <t>CÔNG TY TRÁCH NHIỆM HỮU HẠN SẢN XuẤT THƯƠNG MẠI NHỰT HỮU</t>
  </si>
  <si>
    <t>5011094</t>
  </si>
  <si>
    <t>VPDD LEEWAY INTERNATIONAL COMPANY LIMITED TẠI TPHCM</t>
  </si>
  <si>
    <t>5011096</t>
  </si>
  <si>
    <t>CÔNG TY TNHH THƯƠNG MẠI QuỐC TẾ ĐẾ DƯƠNG</t>
  </si>
  <si>
    <t>5011103</t>
  </si>
  <si>
    <t>CÔNG TY TNHH SX TM ÁNH NGÂN</t>
  </si>
  <si>
    <t>5011105</t>
  </si>
  <si>
    <t>CÔNG TY TNHH THƯƠNG MẠI THÀNH AN KHANG</t>
  </si>
  <si>
    <t>5011108</t>
  </si>
  <si>
    <t>CÔNG TY TNHH CÔNG NGHỆ AN PHA</t>
  </si>
  <si>
    <t>5011110</t>
  </si>
  <si>
    <t>CÔNG TY CỔ PHẦN MICROSUN</t>
  </si>
  <si>
    <t>5012010</t>
  </si>
  <si>
    <t>Cty CP Ô Tô Trường Hải</t>
  </si>
  <si>
    <t>5012024</t>
  </si>
  <si>
    <t>Công Ty TNHH TM&amp;SX Phước Thịnh Trần</t>
  </si>
  <si>
    <t>5012037</t>
  </si>
  <si>
    <t>Công Ty TNHH Sx-TM Quân Đạt</t>
  </si>
  <si>
    <t>5012046</t>
  </si>
  <si>
    <t>CÔNG TY TNHH DV TM SX BÁCH HỢP</t>
  </si>
  <si>
    <t>5012047</t>
  </si>
  <si>
    <t>5012048</t>
  </si>
  <si>
    <t xml:space="preserve">CÔNG TY TNHH TM DV SẢN XUẤT ĐỨC HOÀNG </t>
  </si>
  <si>
    <t>5012051</t>
  </si>
  <si>
    <t xml:space="preserve">CÔNG TY TNHH DỆT HƯNG LONG </t>
  </si>
  <si>
    <t>5012053</t>
  </si>
  <si>
    <t>CTY PATIHA VIỆT NAM</t>
  </si>
  <si>
    <t>5012056</t>
  </si>
  <si>
    <t>CTY TNHH CN LIANGCHI II (VN)</t>
  </si>
  <si>
    <t>5012061</t>
  </si>
  <si>
    <t xml:space="preserve">CTY TNHH KB VIỆT NAM </t>
  </si>
  <si>
    <t>5012062</t>
  </si>
  <si>
    <t xml:space="preserve">CTY TNHH TM KỸ THUẬT ĐIỆN ĐẠI HÒA PHÚ </t>
  </si>
  <si>
    <t>5012063</t>
  </si>
  <si>
    <t>CTY CPĐT SẢN XUẤT XUẤT NHẬP KHẨU DVN</t>
  </si>
  <si>
    <t>5012064</t>
  </si>
  <si>
    <t xml:space="preserve">CTY CỔ PHẦN THỰC PHẨM THIÊN HƯƠNG </t>
  </si>
  <si>
    <t>5012070</t>
  </si>
  <si>
    <t xml:space="preserve">CTY TNHH THƯƠNG MẠI HBC </t>
  </si>
  <si>
    <t>5012076</t>
  </si>
  <si>
    <t xml:space="preserve">CTY TNHH MTV TMDV PHƯƠNG ĐÔNG KỸ THUẬT </t>
  </si>
  <si>
    <t>5012081</t>
  </si>
  <si>
    <t>CTY TNHH BICO</t>
  </si>
  <si>
    <t>5012084</t>
  </si>
  <si>
    <t>CTY TNHH TRUYỀN THÔNG VINAART</t>
  </si>
  <si>
    <t>5012087</t>
  </si>
  <si>
    <t xml:space="preserve">CTY CP VĨNH LỢI </t>
  </si>
  <si>
    <t>5012089</t>
  </si>
  <si>
    <t xml:space="preserve">CTY CP PHÁT TRIỂN PHỤ GIA VÀ SẢN PHẨM DẦU MỎ </t>
  </si>
  <si>
    <t>5012090</t>
  </si>
  <si>
    <t>CTY TNHH MỸ PHẨM MẠNH QUÂN</t>
  </si>
  <si>
    <t>5012093</t>
  </si>
  <si>
    <t>Công Ty TNHH Đặng Mậu Tấn</t>
  </si>
  <si>
    <t>5012094</t>
  </si>
  <si>
    <t>Công Ty TNHH DAEGYEONG VINA</t>
  </si>
  <si>
    <t>5012095</t>
  </si>
  <si>
    <t>CÔNG TY TNHH MTV THỰC PHẨM BÌNH VINH SÀI GÒN</t>
  </si>
  <si>
    <t>5012096</t>
  </si>
  <si>
    <t>CÔNG TY TNHH THƯƠNG MẠI DANH HUY</t>
  </si>
  <si>
    <t>5012097</t>
  </si>
  <si>
    <t>CÔNG TY TNHH THƯƠNG MẠI VÀ DỊCH VỤ NINA</t>
  </si>
  <si>
    <t>5012102</t>
  </si>
  <si>
    <t>CÔNG TY TNHH MTV SẢN XUẤT - THƯƠNG MẠI HÙNG LONG</t>
  </si>
  <si>
    <t>5012104</t>
  </si>
  <si>
    <t>CÔNG TY TNHH AN PHÚC THỊNH VƯỢNG</t>
  </si>
  <si>
    <t>5012105</t>
  </si>
  <si>
    <t>CÔNG TY CỔ PHẦN DỊCH VỤ PHÂN PHỐI TỔNG HỢP QuỐC TẾ</t>
  </si>
  <si>
    <t>5012109</t>
  </si>
  <si>
    <t>CÔNG TY TNHH THIẾT BỊ CÔNG NGHIỆP AN THỊNH PHÁT</t>
  </si>
  <si>
    <t>5012114</t>
  </si>
  <si>
    <t>CÔNG TY TNHH SX TM DV NAM TÍN PHÁT</t>
  </si>
  <si>
    <t>5012115</t>
  </si>
  <si>
    <t>CÔNG TY TNHH DỊCH VỤ DU LỊCH ĐỈNH CAO MỚI</t>
  </si>
  <si>
    <t>5012116</t>
  </si>
  <si>
    <t>CÔNG TY TNHH MTV THƯƠNG MẠI DỊCH VỤ HOÀNG GIA LÂM</t>
  </si>
  <si>
    <t>5012124</t>
  </si>
  <si>
    <t>CÔNG TY TNHH HỖ TRỢ PHÁT TRIỂN CÔNG NGHIỆP SDT-VĂN PHÒNG HCM</t>
  </si>
  <si>
    <t>5012125</t>
  </si>
  <si>
    <t>CÔNG TY TNHH BAO BÌ KIM NHẬT</t>
  </si>
  <si>
    <t>5012127</t>
  </si>
  <si>
    <t>CÔNG TY TNHH MTV HƯNG GIA PHẠM</t>
  </si>
  <si>
    <t>5012129</t>
  </si>
  <si>
    <t>CÔNG TY TNHH KN L INTERNATIONAL</t>
  </si>
  <si>
    <t>5012130</t>
  </si>
  <si>
    <t>CÔNG TY TNHH THIẾT BỊ TÂN PHÁT SÀI GÒN</t>
  </si>
  <si>
    <t>5012133</t>
  </si>
  <si>
    <t>CÔNG TY TNHH CÔNG NGHỆ AMPLE SUN</t>
  </si>
  <si>
    <t>5013023</t>
  </si>
  <si>
    <t>Công ty LITACO</t>
  </si>
  <si>
    <t>5013077</t>
  </si>
  <si>
    <t>Công Ty TNHH DV Giao Nhận Vận Tải Quốc Tế Thái Bình Dương</t>
  </si>
  <si>
    <t>5013083</t>
  </si>
  <si>
    <t>VPĐD FREUDEDBERG &amp; ViLENE INT'L LTD</t>
  </si>
  <si>
    <t>5013094</t>
  </si>
  <si>
    <t>Công Ty TNHH Điện Dương</t>
  </si>
  <si>
    <t>5013096</t>
  </si>
  <si>
    <t>Công Ty TNHH Phi Thiên Vũ</t>
  </si>
  <si>
    <t>5013098</t>
  </si>
  <si>
    <t>Công Ty TNHH TM SX-DV Máy Móc Á Châu</t>
  </si>
  <si>
    <t>5013102</t>
  </si>
  <si>
    <t>Công Ty TNHH Giải pháp TM Ứng Dụng Phú Cường</t>
  </si>
  <si>
    <t>5013109</t>
  </si>
  <si>
    <t>Công Ty TNHH Tiếp Vận Giang Sơn</t>
  </si>
  <si>
    <t>5013114</t>
  </si>
  <si>
    <t>Công Ty TNHH DV GN HH Bầu Trới</t>
  </si>
  <si>
    <t>5013124</t>
  </si>
  <si>
    <t>CÔNG TY TNHH WAMGROUP VN</t>
  </si>
  <si>
    <t>5013125</t>
  </si>
  <si>
    <t>CÔNG TY TNHH HÒA HỢP</t>
  </si>
  <si>
    <t>5013128</t>
  </si>
  <si>
    <t>CÔNG TY TNHH SINH NAM</t>
  </si>
  <si>
    <t>5013133</t>
  </si>
  <si>
    <t>CÔNG TY TƯ VẤN ĐT-PT GIẢI PHÁP TM VN ( VNTIC JSC)</t>
  </si>
  <si>
    <t>5013145</t>
  </si>
  <si>
    <t>CÔNG TY TNHH PHƯƠNG LAI</t>
  </si>
  <si>
    <t>5013148</t>
  </si>
  <si>
    <t xml:space="preserve">CTY TNHH TVTM HOÀNG LONG </t>
  </si>
  <si>
    <t>5013156</t>
  </si>
  <si>
    <t xml:space="preserve">CTY TNHH TM&amp;DV QUỐC TẾ AN LỘC PHÁT </t>
  </si>
  <si>
    <t>5013169</t>
  </si>
  <si>
    <t xml:space="preserve">CTY CỔ PHẦN MINH LONG CHÂU </t>
  </si>
  <si>
    <t>5013178</t>
  </si>
  <si>
    <t xml:space="preserve">CTY TNHH TMDV VĨNH HÒA </t>
  </si>
  <si>
    <t>5013183</t>
  </si>
  <si>
    <t xml:space="preserve">CTY TNHH TMDVKT BẢO NAM </t>
  </si>
  <si>
    <t>5013187</t>
  </si>
  <si>
    <t>CN CTY CP GOODHEALTH VN TẠI TP.HCM</t>
  </si>
  <si>
    <t>5013188</t>
  </si>
  <si>
    <t>CTY TNHH OFIC VIỆT NAM</t>
  </si>
  <si>
    <t>5013198</t>
  </si>
  <si>
    <t>CÔNG TY TRÁCH NHIỆM HỮU HẠN CONECT</t>
  </si>
  <si>
    <t>5013200</t>
  </si>
  <si>
    <t>CÔNG TY TNHH BAYER ViỆT NAM</t>
  </si>
  <si>
    <t>5013211</t>
  </si>
  <si>
    <t>CÔNG TY CỔ PHẦN ĐiỆN THOẠI DI ĐỘNG THÀNH CÔNG</t>
  </si>
  <si>
    <t>5013215</t>
  </si>
  <si>
    <t>CÔNG TY TNHH XuẤT NHẬP KHẨU QuỐC TẾ CÂY THÔNG ĐỎ</t>
  </si>
  <si>
    <t>5013220</t>
  </si>
  <si>
    <t>CÔNG TY TNHH THƯƠNG MẠI VÀ DỊCH VỤ SAO SÁNG QuỐC TẾ</t>
  </si>
  <si>
    <t>5013224</t>
  </si>
  <si>
    <t>CÔNG TY TNHH ACE CROWN ViỆT NAM</t>
  </si>
  <si>
    <t>5013226</t>
  </si>
  <si>
    <t>REPAIR FACTORY (B2X ViỆT NAM)</t>
  </si>
  <si>
    <t>5013227</t>
  </si>
  <si>
    <t>TTBH SAMSUNG NGUYỄN THỊ THẬP -CN1 HCM ( B2X ViỆT NAM)</t>
  </si>
  <si>
    <t>5013228</t>
  </si>
  <si>
    <t>TTBH SAMSUNG HỒNG BÀNG -CN2 HCM (B2X ViỆT NAM)</t>
  </si>
  <si>
    <t>5013231</t>
  </si>
  <si>
    <t>CÔNG TY CỔ PHẦN DƯỢC PHẨM APAC</t>
  </si>
  <si>
    <t>5013233</t>
  </si>
  <si>
    <t>CÔNG TY TNHH THƯƠNG MẠI DỊCH VỤ LÂM THANH</t>
  </si>
  <si>
    <t>5013235</t>
  </si>
  <si>
    <t>VPĐD ELS EDUCATIONAL SERVICES INC TẠI ViỆT NAM (HOA KỲ)</t>
  </si>
  <si>
    <t>5013239</t>
  </si>
  <si>
    <t>CÔNG TY CỔ PHẦN XÂY DỰNG KiẾN TRÚC TOÀN CẦU</t>
  </si>
  <si>
    <t>5013240</t>
  </si>
  <si>
    <t>CÔNG TY CỔ PHẦN BIFIDO VINA</t>
  </si>
  <si>
    <t>5013241</t>
  </si>
  <si>
    <t>CÔNG TY TNHH THƯƠNG MẠI DỊCH VỤ DU LỊCH THIÊN PHÚ</t>
  </si>
  <si>
    <t>5013242</t>
  </si>
  <si>
    <t>CÔNG TY TNHH QuỐC TẾ MẶT TRỜI ĐỎ</t>
  </si>
  <si>
    <t>5013243</t>
  </si>
  <si>
    <t>CÔNG TY TNHH THƯƠNG MẠI VÀ DỊCH VỤ KỸ THUẬT PHÚC TÍN</t>
  </si>
  <si>
    <t>5013247</t>
  </si>
  <si>
    <t>CÔNG TY TNHH BAYER ViỆT NAM (Bệnh Viện)</t>
  </si>
  <si>
    <t>5013248</t>
  </si>
  <si>
    <t>CÔNG TY TNHH THƯƠNG MẠI VÀ DỊCH VỤ XUẤT NHẬP KHẨU SUNFLOWER</t>
  </si>
  <si>
    <t>5014001</t>
  </si>
  <si>
    <t>Công Ty TNHH MTV Thế Cao</t>
  </si>
  <si>
    <t>5014021</t>
  </si>
  <si>
    <t>Cty TNHH TM &amp; DV Vận Tải Lê Duy</t>
  </si>
  <si>
    <t>5014035</t>
  </si>
  <si>
    <t>Cty Cổ Phần Sản Xuất Thương Mại Phạm Ngọc</t>
  </si>
  <si>
    <t>5014069</t>
  </si>
  <si>
    <t>Công Ty TNHH Máy &amp; Thiết Bị Đồng An</t>
  </si>
  <si>
    <t>5014084</t>
  </si>
  <si>
    <t>Công Ty TNHH Hàn Đệ</t>
  </si>
  <si>
    <t>5014089</t>
  </si>
  <si>
    <t>CÔNG TY TNHH TM DV KT THÀNH PHƯƠNG</t>
  </si>
  <si>
    <t>5014097</t>
  </si>
  <si>
    <t>CÔNG TY CP 28 HƯNG PHÚ</t>
  </si>
  <si>
    <t>5014098</t>
  </si>
  <si>
    <t>CÔNG TY CỔ PHẦN XUẤT NHẬP KHẨU TTP</t>
  </si>
  <si>
    <t>5014099</t>
  </si>
  <si>
    <t xml:space="preserve">CÔNG TY TNHH TM DV XNK THẾ HỆ MỚI </t>
  </si>
  <si>
    <t>5014101</t>
  </si>
  <si>
    <t>CTY CP TM&amp;DV TÂN VIỄN TIN</t>
  </si>
  <si>
    <t>5014104</t>
  </si>
  <si>
    <t xml:space="preserve">CTY TNHH XNK THÁI ĐẠT </t>
  </si>
  <si>
    <t>5014105</t>
  </si>
  <si>
    <t>CTY TNHH BON TINA</t>
  </si>
  <si>
    <t>5014110</t>
  </si>
  <si>
    <t>CÔNG TY CỔ PHẦN TRUNG PHU</t>
  </si>
  <si>
    <t>5014113</t>
  </si>
  <si>
    <t xml:space="preserve">CTY TNHH HỆ THỐNG THIẾT BỊ FSP VIỆT NAM </t>
  </si>
  <si>
    <t>5014116</t>
  </si>
  <si>
    <t>CTY TNHH BẢO THÀNH THIÊN</t>
  </si>
  <si>
    <t>5014117</t>
  </si>
  <si>
    <t>CTY TNHH TBCN VIỆT HÀ</t>
  </si>
  <si>
    <t>5014121</t>
  </si>
  <si>
    <t xml:space="preserve">CTY TNHH UNI-SON </t>
  </si>
  <si>
    <t>5014123</t>
  </si>
  <si>
    <t xml:space="preserve">CTY TNHH PHÁT TRIỂN THIÊN BÌNH </t>
  </si>
  <si>
    <t>5014124</t>
  </si>
  <si>
    <t xml:space="preserve">CTY TNHH PHỤ GIA NHỰA THÀNH LỘC </t>
  </si>
  <si>
    <t>5014145</t>
  </si>
  <si>
    <t>CTY CP PHÂN PHỐI SPCN CAO DẦU KHÍ ( PHTD)</t>
  </si>
  <si>
    <t>5014146</t>
  </si>
  <si>
    <t>CTY CP HỘI TỤ THÔNG MINH ( SMART COM )</t>
  </si>
  <si>
    <t>5014150</t>
  </si>
  <si>
    <t>Công Ty TNHH Thương Mại Xây Dựng Hồ Bơi Vina</t>
  </si>
  <si>
    <t>5014151</t>
  </si>
  <si>
    <t>Công Ty TNHH MTV TM-DV Du Lịch Sông Hương</t>
  </si>
  <si>
    <t>5014152</t>
  </si>
  <si>
    <t>Công Ty TNHH Dịch Vụ Bảo Vệ Hòa Bình</t>
  </si>
  <si>
    <t>5014156</t>
  </si>
  <si>
    <t>Công Ty TNHH Thiết Kế In Quang Phát</t>
  </si>
  <si>
    <t>5014161</t>
  </si>
  <si>
    <t>CÔNG TY CỔ PHẦN PHÂN PHỐI NETMARK</t>
  </si>
  <si>
    <t>5014162</t>
  </si>
  <si>
    <t>CÔNG TY TNHH THIẾT BỊ AN PHÁT</t>
  </si>
  <si>
    <t>5014168</t>
  </si>
  <si>
    <t>CÔNG TY TNHH SX_TM HỒNG NGỌC</t>
  </si>
  <si>
    <t>5014169</t>
  </si>
  <si>
    <t>CÔNG TY TNHH DU LỊCH KHANH</t>
  </si>
  <si>
    <t>5014170</t>
  </si>
  <si>
    <t>CTY CP HỘI TỤ THÔNG MINH SMART COM ( Coolpad. )</t>
  </si>
  <si>
    <t>5014175</t>
  </si>
  <si>
    <t>CÔNG TY CỔ PHẦN LAI CUNG ÉN PHÚC SANG</t>
  </si>
  <si>
    <t>5014176</t>
  </si>
  <si>
    <t>CÔNG TY TNHH K.S.TERMINALS ViỆT NAM</t>
  </si>
  <si>
    <t>5014180</t>
  </si>
  <si>
    <t>CÔNG TY TNHH SONG LÊ NGUYỄN</t>
  </si>
  <si>
    <t>5014183</t>
  </si>
  <si>
    <t>CÔNG TY CỔ PHẦN KỸ THUẬT CÔNG NGHỆ VINA</t>
  </si>
  <si>
    <t>5014185</t>
  </si>
  <si>
    <t>CÔNG TY TNHH SX TM MỸ PHẨM PHẠM TRẦN GIA</t>
  </si>
  <si>
    <t>5014188</t>
  </si>
  <si>
    <t>CÔNG TY TNHH HOÀNG THIÊN VŨ</t>
  </si>
  <si>
    <t>5014189</t>
  </si>
  <si>
    <t>VĂN PHÒNG ĐẠI DiỆN ARVENCO GMBH TẠI THÀNH PHỐ HỒ CHÍ MINH</t>
  </si>
  <si>
    <t>5014190</t>
  </si>
  <si>
    <t>CÔNG TY CỔ PHẦN TÍCH HỢP HỆ THỐNG GIANG ViỆT</t>
  </si>
  <si>
    <t>5014191</t>
  </si>
  <si>
    <t>CÔNG TY TNHH GIÁO DỤC VÀ ĐÀO TẠO NGUỒN NHÂN LỰC QuỐC TẾ HỒNG</t>
  </si>
  <si>
    <t>5014192</t>
  </si>
  <si>
    <t>CÔNG TY TNHH THƯƠNG MẠI DỊCH VỤ QUỐC TẾ NHÂN ĐẠI THÀNH</t>
  </si>
  <si>
    <t>5014194</t>
  </si>
  <si>
    <t>CÔNG TY TNHH CỐNG DU LỊCH ViỆT</t>
  </si>
  <si>
    <t>5014196</t>
  </si>
  <si>
    <t>CÔNG TY TNHH ĐẦU TƯ THƯƠNG MẠI DỊCH VỤ DU LỊCH THIÊN ANH</t>
  </si>
  <si>
    <t>5014199</t>
  </si>
  <si>
    <t>CÔNG TY TNHH SẢN XUẤT THƯƠNG MẠI VÀ DỊCH VỤ KỸ THUẬT ĐẠI AN</t>
  </si>
  <si>
    <t>5014200</t>
  </si>
  <si>
    <t>CÔNG TY TNHH DỊCH VỤ VÀ THƯƠNG MẠI CHÍNH HiỆP</t>
  </si>
  <si>
    <t>5014201</t>
  </si>
  <si>
    <t>CÔNG TY TNHH MỘT THÀNH VIÊN THƯƠNG MẠI DỊCH VỤ VÀ KỸ THUẬT Đ</t>
  </si>
  <si>
    <t>5014204</t>
  </si>
  <si>
    <t>CÔNG TY TNHH THƯƠNG MẠI DỊCH VỤ HADU</t>
  </si>
  <si>
    <t>5014209</t>
  </si>
  <si>
    <t>CÔNG TY TNHH THIẾT BỊ NGUYỄN PHƯƠNG</t>
  </si>
  <si>
    <t>5014210</t>
  </si>
  <si>
    <t>CÔNG TY TNHH KỸ THUẬT HESCO</t>
  </si>
  <si>
    <t>5014217</t>
  </si>
  <si>
    <t>CÔNG TY TNHH MÔI TRƯỜNG XUYÊN ViỆT</t>
  </si>
  <si>
    <t>5015016</t>
  </si>
  <si>
    <t>Công Ty TNHH Thịnh Việt</t>
  </si>
  <si>
    <t>5015018</t>
  </si>
  <si>
    <t>Công Ty TNHH TM DV KT Kỷ Lục</t>
  </si>
  <si>
    <t>5015027</t>
  </si>
  <si>
    <t>Công Ty Jia Mei</t>
  </si>
  <si>
    <t>5015052</t>
  </si>
  <si>
    <t>Công Ty TNHH MTV DV Phân Phối Tổng Hợp Dầu Khí</t>
  </si>
  <si>
    <t>5015078</t>
  </si>
  <si>
    <t>Cty TNHH Vạn An</t>
  </si>
  <si>
    <t>5015088</t>
  </si>
  <si>
    <t xml:space="preserve">CTY TNHH VIỆT ÁNH DƯƠNG </t>
  </si>
  <si>
    <t>5015094</t>
  </si>
  <si>
    <t xml:space="preserve">Công Ty  Đại Chính Quang</t>
  </si>
  <si>
    <t>5015103</t>
  </si>
  <si>
    <t>5015113</t>
  </si>
  <si>
    <t xml:space="preserve">Xí Nghiệp Xây  Lắp Số 5</t>
  </si>
  <si>
    <t>5015189</t>
  </si>
  <si>
    <t>CN Công Ty TNHH Com Min Việt Nam</t>
  </si>
  <si>
    <t>5015214</t>
  </si>
  <si>
    <t>Công Ty CP Vùng Đất Kỹ Thuật Số</t>
  </si>
  <si>
    <t>5015218</t>
  </si>
  <si>
    <t>Công Ty TNHH MTV Bao Bì Nhựa Giấy Thạnh Phát</t>
  </si>
  <si>
    <t>5015227</t>
  </si>
  <si>
    <t>CTY TNHH DV TM SX TRÍ ĐỨC</t>
  </si>
  <si>
    <t>5015232</t>
  </si>
  <si>
    <t>Công Ty TNHH Công Nghệ Phú An Bình</t>
  </si>
  <si>
    <t>5015233</t>
  </si>
  <si>
    <t>Công Ty TNHH Thiết Kế Tạo Mẫu In Ấn Bao Bì Tân Đức Hải</t>
  </si>
  <si>
    <t>5015243</t>
  </si>
  <si>
    <t>Công TY TNHH OMG Việt Nam</t>
  </si>
  <si>
    <t>5015245</t>
  </si>
  <si>
    <t>Công Ty TNHH TM và DV Thiên Long</t>
  </si>
  <si>
    <t>5015248</t>
  </si>
  <si>
    <t>Công Ty CP Tín Phú Lợi</t>
  </si>
  <si>
    <t>5015255</t>
  </si>
  <si>
    <t>Công Ty TNHH Kỷ Thuật Lộc Thịnh Phát</t>
  </si>
  <si>
    <t>5015271</t>
  </si>
  <si>
    <t>CÔNG TY TNHH MỘT THÀNH VIÊN TM DV HÀRIMA</t>
  </si>
  <si>
    <t>5015274</t>
  </si>
  <si>
    <t>Công Ty TNHH Tư vấn Nhà Lãnh Đạo Thế Kỷ</t>
  </si>
  <si>
    <t>5015285</t>
  </si>
  <si>
    <t>CÔNG TY TNHH XD-TM LÂM TUẤN NGHĨA</t>
  </si>
  <si>
    <t>5015290</t>
  </si>
  <si>
    <t>CÔNG TY CP CÔNG NGHIỆP TIẾN HƯNG</t>
  </si>
  <si>
    <t>5015301</t>
  </si>
  <si>
    <t>CTY TNHH OKTAVA</t>
  </si>
  <si>
    <t>5015310</t>
  </si>
  <si>
    <t xml:space="preserve">CTY TNHH MAY XUẤT KHẨU HÙNG VỸ </t>
  </si>
  <si>
    <t>5015318</t>
  </si>
  <si>
    <t xml:space="preserve">CTY TNHH THƯƠNG MẠI - ĐẦU TƯ PHƯƠNG LINH </t>
  </si>
  <si>
    <t>5015322</t>
  </si>
  <si>
    <t xml:space="preserve">CTY TNHH SXTM XNK HƯNG THÀNH ĐẠT </t>
  </si>
  <si>
    <t>5015323</t>
  </si>
  <si>
    <t xml:space="preserve">CTY TNHH TMDV XUYÊN ĐÔNG DƯƠNG </t>
  </si>
  <si>
    <t>5015331</t>
  </si>
  <si>
    <t xml:space="preserve">CTY TNHH VẬN TẢI QUỐC TẾ MINH LONG </t>
  </si>
  <si>
    <t>5015341</t>
  </si>
  <si>
    <t xml:space="preserve">CTY TNHH CÔNG NGHỆ TRƯỜNG THÀNH </t>
  </si>
  <si>
    <t>5015347</t>
  </si>
  <si>
    <t xml:space="preserve">CTY TNHH THỜI TRANG HOA VIỆT </t>
  </si>
  <si>
    <t>5015349</t>
  </si>
  <si>
    <t>CTY CỔ PHẦN TRANSCON</t>
  </si>
  <si>
    <t>5015357</t>
  </si>
  <si>
    <t xml:space="preserve">CTY TNHH GỖ PHƯƠNG ĐÔNG </t>
  </si>
  <si>
    <t>5015361</t>
  </si>
  <si>
    <t xml:space="preserve">CTY TNHH MTV TM THỜI TRANG PHƯƠNG TUẤN </t>
  </si>
  <si>
    <t>5015368</t>
  </si>
  <si>
    <t>CN Công Ty Cổ Phần HUYN DAI Việt Thanh</t>
  </si>
  <si>
    <t>5015412</t>
  </si>
  <si>
    <t>CÔNG TY CỔ PHẦN THIẾT BỊ PHỤ TÙNG VÀ DỊCH VỤ MICO EPT</t>
  </si>
  <si>
    <t>5015415</t>
  </si>
  <si>
    <t>CÔNG TY TNHH LUKI ViỆT NAM</t>
  </si>
  <si>
    <t>5015416</t>
  </si>
  <si>
    <t>CÔNG TY TNHH SẢN XuẤT THƯƠNG MẠI HỒNG PHÚC</t>
  </si>
  <si>
    <t>5015422</t>
  </si>
  <si>
    <t>CÔNG TY TNHH NĂNG LƯỢNG MÔI TRƯỜNG BiỂN ĐÔNG</t>
  </si>
  <si>
    <t>5015429</t>
  </si>
  <si>
    <t>CÔNG TY TNHH INTERNATIONAL EQUIPMENT SUPPLY</t>
  </si>
  <si>
    <t>5015438</t>
  </si>
  <si>
    <t>CÔNG TY TNHH GiẢI PHÁP SÀN CÔNG NGHIỆP</t>
  </si>
  <si>
    <t>5015442</t>
  </si>
  <si>
    <t>CÔNG TY TNHH TM DV TƯ VẤN XÂY DỰNG &amp; DU LỊCH HUỲNH TRẦN</t>
  </si>
  <si>
    <t>5015443</t>
  </si>
  <si>
    <t>CÔNG TY CỔ PHẦN ĐẦU TƯ SONG HÙNG</t>
  </si>
  <si>
    <t>5015450</t>
  </si>
  <si>
    <t>CÔNG TY TNHH THIẾT BỊ KHOA HỌC AN NHIÊN</t>
  </si>
  <si>
    <t>5015454</t>
  </si>
  <si>
    <t>CÔNG TY TNHH THƯƠNG MẠI TiẾP VẬN ĐẠI TÂY DƯƠNG</t>
  </si>
  <si>
    <t>5015456</t>
  </si>
  <si>
    <t>CÔNG TY TNHH SPEED LOGS</t>
  </si>
  <si>
    <t>5015457</t>
  </si>
  <si>
    <t>CÔNG TY TNHH HOÀNG ANH PHƯƠNG</t>
  </si>
  <si>
    <t>5015458</t>
  </si>
  <si>
    <t>CÔNG TY CỔ PHẦN VMARK</t>
  </si>
  <si>
    <t>5015459</t>
  </si>
  <si>
    <t>CÔNG TY TNHH DD KAFFEE</t>
  </si>
  <si>
    <t>5015467</t>
  </si>
  <si>
    <t>CÔNG TY TNHH THƯƠNG MẠI DỊCH VỤ Y TẾ ĐỊNH GIANG</t>
  </si>
  <si>
    <t>5015469</t>
  </si>
  <si>
    <t>CÔNG TY TNHH TRẦN DUY</t>
  </si>
  <si>
    <t>5015481</t>
  </si>
  <si>
    <t>CÔNG TY TNHH SUHEUNG VIET NAM</t>
  </si>
  <si>
    <t>5015490</t>
  </si>
  <si>
    <t>CÔNG TY TNHH DỊCH VỤ VÀ THƯƠNG MẠI THỦY TINH</t>
  </si>
  <si>
    <t>5015491</t>
  </si>
  <si>
    <t>CÔNG TY TNHH TiẾP VẬN THIÊN THANH</t>
  </si>
  <si>
    <t>5015494</t>
  </si>
  <si>
    <t>CHI NHÁNH CÔNG TY CỔ PHẦN KAROFI ViỆT NAM</t>
  </si>
  <si>
    <t>5015497</t>
  </si>
  <si>
    <t>CÔNG TY TNHH - SXTM QUẢNG CÁO ÁNH BAN MAI</t>
  </si>
  <si>
    <t>5015498</t>
  </si>
  <si>
    <t>CÔNG TY CỔ PHẦN TẬP ĐOÀN GREEN</t>
  </si>
  <si>
    <t>5015502</t>
  </si>
  <si>
    <t>CÔNG TY TNHH CÀ PHÊ TRÀ PHƯƠNG VY</t>
  </si>
  <si>
    <t>5015504</t>
  </si>
  <si>
    <t>CÔNG TY CỔ PHẦN GIÁO DỤC ViỆT NAM</t>
  </si>
  <si>
    <t>5017018</t>
  </si>
  <si>
    <t>Cty TNHH Hồng Môn</t>
  </si>
  <si>
    <t>5017039</t>
  </si>
  <si>
    <t>CÔNG TY TNHH THƯƠNG MẠI DỊCH VỤ ĐẠT MỸ</t>
  </si>
  <si>
    <t>5017052</t>
  </si>
  <si>
    <t>XN Cơ Khí Ô Tô An Lạc-Tổng Công Ty Cơ Khí GTVT Sài Gòn</t>
  </si>
  <si>
    <t>5017053</t>
  </si>
  <si>
    <t>TổngCTy CKGT VT Sài Gòn-Xí NghiệpCơKhí ôTôAnLạc(P.Hậu Mãi)</t>
  </si>
  <si>
    <t>5017059</t>
  </si>
  <si>
    <t>Công ty TNHH in 3D Thành Danh</t>
  </si>
  <si>
    <t>5017061</t>
  </si>
  <si>
    <t>Công Ty TNHH SX TM DV Đình Thái</t>
  </si>
  <si>
    <t>5017065</t>
  </si>
  <si>
    <t>Công Ty TNHH SUN PRINT-VN</t>
  </si>
  <si>
    <t>5017073</t>
  </si>
  <si>
    <t>Công Ty Liên Doanh Phạm-Asset</t>
  </si>
  <si>
    <t>5017074</t>
  </si>
  <si>
    <t>Công Ty CP Giải Pháp Kỹ Thuật Việt</t>
  </si>
  <si>
    <t>5017075</t>
  </si>
  <si>
    <t>Công Ty TNHH TM SX bao Bì Lai Trường Sơn</t>
  </si>
  <si>
    <t>5017083</t>
  </si>
  <si>
    <t>Công Ty TNHH TM - XK Song Kim Long Hải</t>
  </si>
  <si>
    <t>5017084</t>
  </si>
  <si>
    <t>CÔNG TY TNHH THƯƠNG MẠI VÀ KỸ THUẬT TRẦN HUYỀN</t>
  </si>
  <si>
    <t>5017092</t>
  </si>
  <si>
    <t>CÔNG TY TNHH TM ĐẠI PHÚ</t>
  </si>
  <si>
    <t>5017096</t>
  </si>
  <si>
    <t>CÔNG TY TNHH QUỐC HUY</t>
  </si>
  <si>
    <t>5017103</t>
  </si>
  <si>
    <t>CÔNG TY CP DƯỢC PHẨM QUẢNG BÌNH-CN</t>
  </si>
  <si>
    <t>5017115</t>
  </si>
  <si>
    <t xml:space="preserve">CTY TNHH PHÚ HƯNG CƯỜNG </t>
  </si>
  <si>
    <t>5017119</t>
  </si>
  <si>
    <t xml:space="preserve">CTY TNHH THIÊN KỲ </t>
  </si>
  <si>
    <t>5017120</t>
  </si>
  <si>
    <t xml:space="preserve">CTY TNHH TMDVTBCN TÂN HIỆP THÀNH </t>
  </si>
  <si>
    <t>5017126</t>
  </si>
  <si>
    <t xml:space="preserve">CN CTY TNHH XNK VĨNH THÁI </t>
  </si>
  <si>
    <t>5017132</t>
  </si>
  <si>
    <t xml:space="preserve">CTY TNHH NHÀ THÉP HIỆP TRÍ </t>
  </si>
  <si>
    <t>5017151</t>
  </si>
  <si>
    <t>CTY TNHH TMSX NHỰA CHÍ THÀNH VN</t>
  </si>
  <si>
    <t>5017156</t>
  </si>
  <si>
    <t xml:space="preserve">CTY TNHH TM&amp;DV DƯỢC PHẨM ANH MINH </t>
  </si>
  <si>
    <t>5017167</t>
  </si>
  <si>
    <t>CÔNG TY TNHH VĨNH THUẬN AN</t>
  </si>
  <si>
    <t>5017168</t>
  </si>
  <si>
    <t>CÔNG TY TNHH SX VÀ TM NHỰA MINH THÀNH</t>
  </si>
  <si>
    <t>5017172</t>
  </si>
  <si>
    <t>CÔNG TY CP CAO SU THÁI DƯƠNG</t>
  </si>
  <si>
    <t>5017174</t>
  </si>
  <si>
    <t>CÔNG TY TNHH THƯƠNG MẠI DỊCH VỤ VẬN TẢI TOÀN LIÊM</t>
  </si>
  <si>
    <t>5017178</t>
  </si>
  <si>
    <t>CÔNG TY TNHH GiẤY PHÚ GIANG MiỀN NAM</t>
  </si>
  <si>
    <t>5017179</t>
  </si>
  <si>
    <t>CÔNG TY TNHH THƯƠNG MẠI QuỐC TẾ DRAGON UP</t>
  </si>
  <si>
    <t>5017182</t>
  </si>
  <si>
    <t>HỘ KINH DOANH DOANH THIÊN</t>
  </si>
  <si>
    <t>5017183</t>
  </si>
  <si>
    <t>CÔNG TY TNHH SILASEAN</t>
  </si>
  <si>
    <t>5017186</t>
  </si>
  <si>
    <t>CÔNG TY TNHH THƯƠNG MẠI ARTREND (ViỆT NAM)</t>
  </si>
  <si>
    <t>5017191</t>
  </si>
  <si>
    <t>CÔNG TY TNHH ĐẦU TƯ VÀ PHÁT TRIỂN HOÀNG SA ViỆT</t>
  </si>
  <si>
    <t>5017194</t>
  </si>
  <si>
    <t>CÔNG TY TNHH MEGANE PRINCE - CHI NHÁNH BÌNH TÂN</t>
  </si>
  <si>
    <t>5017196</t>
  </si>
  <si>
    <t>CÔNG TY TNHH MTV THIẾT BỊ - CÔNG NGHIỆP CHÂU PHÚ CƯỜNG</t>
  </si>
  <si>
    <t>5017200</t>
  </si>
  <si>
    <t>CÔNG TY TNHH THIẾT BỊ VÀ VẬT TƯ CÔNG NGHIỆP LẬP SƠN</t>
  </si>
  <si>
    <t>5017202</t>
  </si>
  <si>
    <t>CÔNG TY TNHH SX TM DV H&amp;K</t>
  </si>
  <si>
    <t>5017207</t>
  </si>
  <si>
    <t>CÔNG TY TNHH SẢN XuẤT THƯƠNG MẠI NGỌC PHƯƠNG</t>
  </si>
  <si>
    <t>5017212</t>
  </si>
  <si>
    <t>CÔNG TY CỔ PHẦN PHÂN PHỐI GIA HUY</t>
  </si>
  <si>
    <t>5017214</t>
  </si>
  <si>
    <t xml:space="preserve">CÔNG TY TNHH NIN SING LOGISTICS </t>
  </si>
  <si>
    <t>5017215</t>
  </si>
  <si>
    <t>CÔNG TY CỔ PHẦN ĐẦU TƯ VÀ XÂY DỰNG ĐỊA ỐC GIA LONG</t>
  </si>
  <si>
    <t>5017216</t>
  </si>
  <si>
    <t>CÔNG TY TNHH VẬN CHUYỂN MỘT THẾ GiỚI</t>
  </si>
  <si>
    <t>5017218</t>
  </si>
  <si>
    <t>CÔNG TY CỔ PHẦN PHÂN PHỐI GIA HUY (KHO)</t>
  </si>
  <si>
    <t>5017219</t>
  </si>
  <si>
    <t>CÔNG TY TNHH CHẾ BiẾN THỰC PHẨM &amp; BÁNH KẸO PHẠM NGUYÊN</t>
  </si>
  <si>
    <t>5017220</t>
  </si>
  <si>
    <t>CÔNG TY TNHH MỘT THÀNH VIÊN KỸ THUẬT TÚ LỘC</t>
  </si>
  <si>
    <t>5017228</t>
  </si>
  <si>
    <t>CÔNG TY CỔ PHẦN XUẤT NHẬP KHẨU A TUẤN KHANG</t>
  </si>
  <si>
    <t>5017230</t>
  </si>
  <si>
    <t>CÔNG TY CỔ PHẦN ĐO ĐẠC XÂY DỰNG VÀ THIẾT BỊ PHÚC GIA</t>
  </si>
  <si>
    <t>5017235</t>
  </si>
  <si>
    <t>CÔNG TY CỔ PHẦN ĐẦU TƯ CÔNG NGHỆ ĐiỆN TỬ ASANZO</t>
  </si>
  <si>
    <t>5017236</t>
  </si>
  <si>
    <t>CÔNG TY TNHH SÁNG TÂM</t>
  </si>
  <si>
    <t>5017237</t>
  </si>
  <si>
    <t>CÔNG TY TNHH MỘT THÀNH VIÊN SẢN XUẤT XUẤT NHẬP KHẨU TRANCOS</t>
  </si>
  <si>
    <t>5018004</t>
  </si>
  <si>
    <t>Công ty TNHH TMDV Cỏ May</t>
  </si>
  <si>
    <t>5018021</t>
  </si>
  <si>
    <t>Công ty TNHH SX TM Vinh Đạt</t>
  </si>
  <si>
    <t>5018031</t>
  </si>
  <si>
    <t>Công ty TNHH Inox Việt Na</t>
  </si>
  <si>
    <t>5018032</t>
  </si>
  <si>
    <t>Công Ty Thái An</t>
  </si>
  <si>
    <t>5018045</t>
  </si>
  <si>
    <t>Công ty LDSX Nút Nhựa Việt Thuận</t>
  </si>
  <si>
    <t>5018111</t>
  </si>
  <si>
    <t>Hoàng Kim Việt</t>
  </si>
  <si>
    <t>5018119</t>
  </si>
  <si>
    <t>Công ty TNHH TM DV Hà Long</t>
  </si>
  <si>
    <t>5018190</t>
  </si>
  <si>
    <t>CTY TNHH VIET THANG</t>
  </si>
  <si>
    <t>5018200</t>
  </si>
  <si>
    <t>Công ty TNHH Giao Nhận Ba Rôm</t>
  </si>
  <si>
    <t>5018232</t>
  </si>
  <si>
    <t>Cty TNHH SX-TM-IN Minh Mẫn</t>
  </si>
  <si>
    <t>5018244</t>
  </si>
  <si>
    <t>Công Ty TNHH A.D.V</t>
  </si>
  <si>
    <t>5018267</t>
  </si>
  <si>
    <t>Công Ty TNHH Một Thành Viên Thương Mại Dịch Vụ Hải Thạc</t>
  </si>
  <si>
    <t>5018277</t>
  </si>
  <si>
    <t>Công Ty TNHH Môi Trường Công Nghệ Công Thành</t>
  </si>
  <si>
    <t>5018279</t>
  </si>
  <si>
    <t>Công Ty TNHH Thành Hưng</t>
  </si>
  <si>
    <t>5018280</t>
  </si>
  <si>
    <t>Công Ty TNHH Cơ Hội &amp; Thách Thức</t>
  </si>
  <si>
    <t>5018291</t>
  </si>
  <si>
    <t>CN Công Ty TNHH Quốc Tế Delta ( TP Hà Nội )</t>
  </si>
  <si>
    <t>5018306</t>
  </si>
  <si>
    <t>Công Ty TNHH VẬN TẢI PHÁT GIA MINH</t>
  </si>
  <si>
    <t>5018343</t>
  </si>
  <si>
    <t>Công Ty Lami</t>
  </si>
  <si>
    <t>5018357</t>
  </si>
  <si>
    <t>Công Ty TNHH DS International</t>
  </si>
  <si>
    <t>5018368</t>
  </si>
  <si>
    <t>Công Ty TNHH Hóa Chất Việt Á</t>
  </si>
  <si>
    <t>5018381</t>
  </si>
  <si>
    <t>Công Ty TNHH Đá Hoa Cương Quốc Tế</t>
  </si>
  <si>
    <t>5018384</t>
  </si>
  <si>
    <t>THE PRODUCT MAKERS VIỆT NAM</t>
  </si>
  <si>
    <t>5018395</t>
  </si>
  <si>
    <t>Công Ty CP May Thiên Hà</t>
  </si>
  <si>
    <t>5018400</t>
  </si>
  <si>
    <t>Công Ty CP Kỹ Thuật Bảo Sơn</t>
  </si>
  <si>
    <t>5018405</t>
  </si>
  <si>
    <t>Công Ty TNHH Quốc Tế Thiền Sinh Thái</t>
  </si>
  <si>
    <t>5018410</t>
  </si>
  <si>
    <t>Công Ty CP Thời Trang Kowil VN S</t>
  </si>
  <si>
    <t>5018411</t>
  </si>
  <si>
    <t xml:space="preserve">CTY TNHH DỊCH VỤ KẾT NỐI HÀNG KHÔNG </t>
  </si>
  <si>
    <t>5018413</t>
  </si>
  <si>
    <t>CN Công Ty TNHH -Vietrans EW (VN)-2 hàng quốc tế</t>
  </si>
  <si>
    <t>5018426</t>
  </si>
  <si>
    <t>CÔNG TY CP eSILICON VIỆT NAM</t>
  </si>
  <si>
    <t>5018433</t>
  </si>
  <si>
    <t>CÔNG TY TNHH TM DV XNK VIETTEL CN PHÍA NAM</t>
  </si>
  <si>
    <t>5018437</t>
  </si>
  <si>
    <t>CÔNG TY TNHH TM GIAO NHẬN VẬN TẢI ĐẠI SƠN</t>
  </si>
  <si>
    <t>5018464</t>
  </si>
  <si>
    <t>CÔNG TY TNHH DV GIAO VẬN</t>
  </si>
  <si>
    <t>5018472</t>
  </si>
  <si>
    <t>CÔNG TY TNHH TM DV PNK</t>
  </si>
  <si>
    <t>5018473</t>
  </si>
  <si>
    <t>CÔNG TY VNET</t>
  </si>
  <si>
    <t>5018474</t>
  </si>
  <si>
    <t>CÔNG TY TNHH NGUỒN Á CHÂU</t>
  </si>
  <si>
    <t>5018476</t>
  </si>
  <si>
    <t>CÔNG TY TNHH CÔNG NGHIỆP NGUYỄN</t>
  </si>
  <si>
    <t>5018488</t>
  </si>
  <si>
    <t>CTY CPTV CÔNG NGHỆ &amp; THIẾT BỊ ( TECOTEC)</t>
  </si>
  <si>
    <t>5018491</t>
  </si>
  <si>
    <t>CTY TNHH SXTM HUỆ LINH</t>
  </si>
  <si>
    <t>5018506</t>
  </si>
  <si>
    <t>CTY TNHH SXTMDV PHÚ LÊ</t>
  </si>
  <si>
    <t>5018507</t>
  </si>
  <si>
    <t xml:space="preserve">CTY TNHH TIN HỌC NHẬT QUANG </t>
  </si>
  <si>
    <t>5018508</t>
  </si>
  <si>
    <t>CÔNG TY TNHH ASI LOGISTICS VIỆT NAM</t>
  </si>
  <si>
    <t>5018509</t>
  </si>
  <si>
    <t>CN CTY CP DƯỢC PHẨM ECO ( TP.HÀ NỘI )</t>
  </si>
  <si>
    <t>5018510</t>
  </si>
  <si>
    <t>5018511</t>
  </si>
  <si>
    <t>VPDD ECOLAB LTD</t>
  </si>
  <si>
    <t>5018516</t>
  </si>
  <si>
    <t xml:space="preserve">CTY TNHH TIẾP VẬN &amp; TM TOÀN CẦU </t>
  </si>
  <si>
    <t>5018520</t>
  </si>
  <si>
    <t xml:space="preserve">CTY TNHH TIFACO VIỆT NAM </t>
  </si>
  <si>
    <t>5018522</t>
  </si>
  <si>
    <t xml:space="preserve">CTY TNHH THIẾT BỊ CÔNG NGHIỆP CẤP ĐỘ </t>
  </si>
  <si>
    <t>5018523</t>
  </si>
  <si>
    <t xml:space="preserve">CTY TNHH SX THUN &amp; NGUYÊN LIỆU MAY PREMIER (VN) </t>
  </si>
  <si>
    <t>5018524</t>
  </si>
  <si>
    <t xml:space="preserve">VPDD IMPERIAL TOBACO INETRNATIONAL LIMITED TẠI HCM </t>
  </si>
  <si>
    <t>5018528</t>
  </si>
  <si>
    <t>CTY TNHH TMDVVTGN THIÊN KIM</t>
  </si>
  <si>
    <t>5018529</t>
  </si>
  <si>
    <t>Công ty TNHH XNK Mobell</t>
  </si>
  <si>
    <t>5018542</t>
  </si>
  <si>
    <t xml:space="preserve">CTY TNHH FUJIX VIỆT NAM </t>
  </si>
  <si>
    <t>5018544</t>
  </si>
  <si>
    <t xml:space="preserve">CTY TNHH PHI THƯỜNG </t>
  </si>
  <si>
    <t>5018546</t>
  </si>
  <si>
    <t xml:space="preserve">CTY TNHH CNTT ÁNH DƯƠNG </t>
  </si>
  <si>
    <t>5018548</t>
  </si>
  <si>
    <t>CÔNG TY TNHH MỘT THÀNH VIÊN HUÊ TÂM</t>
  </si>
  <si>
    <t>5018552</t>
  </si>
  <si>
    <t xml:space="preserve">CTY TNHH TRÁI TIM HẠNH PHÚC </t>
  </si>
  <si>
    <t>5018555</t>
  </si>
  <si>
    <t>CÔNG TY TNHH DOGGYMAN VIỆT NAM</t>
  </si>
  <si>
    <t>5018563</t>
  </si>
  <si>
    <t>CTY TNHH TM-DV INDOCHINA</t>
  </si>
  <si>
    <t>5018566</t>
  </si>
  <si>
    <t xml:space="preserve">CTY CỔ PHẦN LAI PHÚ </t>
  </si>
  <si>
    <t>5018569</t>
  </si>
  <si>
    <t xml:space="preserve">CTY TNHH VĂN KIM </t>
  </si>
  <si>
    <t>5018578</t>
  </si>
  <si>
    <t xml:space="preserve">CTY TNHH HẠT GIỐNG HOA VIỆT NAM </t>
  </si>
  <si>
    <t>5018579</t>
  </si>
  <si>
    <t xml:space="preserve">CTY Cổ Phần Công Nghệ Và Thương Mại  SYSTECH</t>
  </si>
  <si>
    <t>5018580</t>
  </si>
  <si>
    <t>CÔNG TY TNHH TIẾP VẬN VICÔ VIỆT NAM - CHI NHÁNH HỒ CHÍ MINH</t>
  </si>
  <si>
    <t>5018581</t>
  </si>
  <si>
    <t xml:space="preserve">CN CTY TNHH MTV ỨNG DỤNG CÔNG NGHỆ MỚI VÀ DU LỊCH </t>
  </si>
  <si>
    <t>5018582</t>
  </si>
  <si>
    <t>CÔNG TY TNHH THƯƠNG MẠI DỊCH VỤ CHÂU VĨNH CƯỜNG</t>
  </si>
  <si>
    <t>5018585</t>
  </si>
  <si>
    <t xml:space="preserve">CTY TNHH MORRISON EXPRESS VIỆT NAM </t>
  </si>
  <si>
    <t>5018589</t>
  </si>
  <si>
    <t>CN CTY TNHH DƯỢC PHẨM HOA LINH ( TP.HÀ NỘI 0</t>
  </si>
  <si>
    <t>5018591</t>
  </si>
  <si>
    <t>CTY TNHH TOA PERFORMANCECOATING ( VIỆT NAM )</t>
  </si>
  <si>
    <t>5018594</t>
  </si>
  <si>
    <t xml:space="preserve">CTY TNHH KIM LOẠI MÀU AN THỊNH PHÁT </t>
  </si>
  <si>
    <t>5018599</t>
  </si>
  <si>
    <t xml:space="preserve">CTY TNHH MTV VẬN TẢI VÀ CPN AN PHA </t>
  </si>
  <si>
    <t>5018600</t>
  </si>
  <si>
    <t>CTY TNHH YOKOGAWA VIỆT NAM</t>
  </si>
  <si>
    <t>5018604</t>
  </si>
  <si>
    <t>CTY TNHH DỆT 5S</t>
  </si>
  <si>
    <t>5018612</t>
  </si>
  <si>
    <t xml:space="preserve">CTY TNHH SX-TM-DV GIA QUẢNG </t>
  </si>
  <si>
    <t>5018619</t>
  </si>
  <si>
    <t xml:space="preserve">CTY CPSX&amp;CN BÁCH VIỆT </t>
  </si>
  <si>
    <t>5018629</t>
  </si>
  <si>
    <t>CTY TNHH WORLDWIDE GSA ( VIET NAM )</t>
  </si>
  <si>
    <t>5018639</t>
  </si>
  <si>
    <t>CTY CP CÀ PHÊ CHUYÊN NGHIỆP VÀ THIẾT BỊ THỰC PHẨM CHẤT LƯỢNG</t>
  </si>
  <si>
    <t>5018641</t>
  </si>
  <si>
    <t xml:space="preserve">CTY TNHH TIẾP VẬN LOGIWORLD VIỆT NAM </t>
  </si>
  <si>
    <t>5018646</t>
  </si>
  <si>
    <t>CTY TNHH VIỆT NAM SUZUKI (2 BÁNH )</t>
  </si>
  <si>
    <t>5018647</t>
  </si>
  <si>
    <t>Chi Nhánh Công Ty TNHH Kane-M Đà Nẵng tại TP. HCM</t>
  </si>
  <si>
    <t>5018656</t>
  </si>
  <si>
    <t>CTY TNHH ON TIME WORLDWIDE LOGISTICS (VIỆT NAM)</t>
  </si>
  <si>
    <t>5018664</t>
  </si>
  <si>
    <t>CTY TNHH VN SUZUKI ( 4 BÁNH )</t>
  </si>
  <si>
    <t>5018668</t>
  </si>
  <si>
    <t>CÔNG TY TNHH THỦY LỰC M.N.K</t>
  </si>
  <si>
    <t>5018669</t>
  </si>
  <si>
    <t>CÔNG TY CỔ PHẦN DỊCH VỤ HẬU CẦN BOXME VIỆT NAM</t>
  </si>
  <si>
    <t>5018686</t>
  </si>
  <si>
    <t>Công Ty TNHH Công Nghệ Mạng Thành Công</t>
  </si>
  <si>
    <t>5018687</t>
  </si>
  <si>
    <t>Công Ty TNHH SCJ TV Shopping</t>
  </si>
  <si>
    <t>5018688</t>
  </si>
  <si>
    <t>Công Ty TNHH Thương Mại Dịch Vụ Sản Xuất Việt Phát Nhanh</t>
  </si>
  <si>
    <t>5018689</t>
  </si>
  <si>
    <t>CÔNG TY TNHH XÂY DỰNG SƠN HẢI</t>
  </si>
  <si>
    <t>5018690</t>
  </si>
  <si>
    <t>CÔNG TY TNHH MAXPEED PHƯƠNG NAM ViỆT NAM</t>
  </si>
  <si>
    <t>5018693</t>
  </si>
  <si>
    <t>CÔNG TY TNHH THƯƠNG MẠI XuẤT NHẬP KHẨU PHA RAN QuỐC TẾ</t>
  </si>
  <si>
    <t>5018694</t>
  </si>
  <si>
    <t>CÔNG TY TNHH MỘT THÀNH VIÊN CƠ ĐiỆN LẠNH HUYNH ĐỆ</t>
  </si>
  <si>
    <t>5018697</t>
  </si>
  <si>
    <t>CÔNG TY TNHH FCG ViỆT NAM</t>
  </si>
  <si>
    <t>5018698</t>
  </si>
  <si>
    <t>CÔNG TY TNHH ĐỘNG CƠ VÀ MÁY MÓC ELEKTRIM (ViỆT NAM)</t>
  </si>
  <si>
    <t>5018700</t>
  </si>
  <si>
    <t>CÔNG TY TNHH KỸ THUẬT KIM THIÊN PHÚ</t>
  </si>
  <si>
    <t>5018701</t>
  </si>
  <si>
    <t>VPĐD HABUFA MEUBELEN B.V ViỆT NAM</t>
  </si>
  <si>
    <t>5018703</t>
  </si>
  <si>
    <t>CÔNG TY TNHH THƯƠNG MẠI DỊCH VỤ SẢN XuẤT KỸ THUẬT CAO TÂN Ti</t>
  </si>
  <si>
    <t>5018706</t>
  </si>
  <si>
    <t>5018708</t>
  </si>
  <si>
    <t>CÔNG TY TNHH THƯƠNG MẠI VÀ DỊCH VỤ GIÓ ViỆT</t>
  </si>
  <si>
    <t>5018713</t>
  </si>
  <si>
    <t>CÔNG TY TNHH FLY TIGER</t>
  </si>
  <si>
    <t>5018714</t>
  </si>
  <si>
    <t>CÔNG TY TIKI (KHO)</t>
  </si>
  <si>
    <t>5018716</t>
  </si>
  <si>
    <t>CÔNG TY TNHH THƯƠNG MẠI - VẬN CHUYỂN TRUNG THÀNH</t>
  </si>
  <si>
    <t>5018717</t>
  </si>
  <si>
    <t>CÔNG TY TNHH TMDV NGUYỄN HUY HOÀNG</t>
  </si>
  <si>
    <t>5018725</t>
  </si>
  <si>
    <t>CÔNG TY CỔ PHẦN TRUYỀN THÔNG KHANG</t>
  </si>
  <si>
    <t>5018732</t>
  </si>
  <si>
    <t>CÔNG TY CỔ PHẦN DƯỢC PHẨM VÀ THIẾT BỊ Y TẾ ĐÔNG NAM Á</t>
  </si>
  <si>
    <t>5018734</t>
  </si>
  <si>
    <t>CÔNG TY TNHH CARGO-PARTINER LOGISTICS (ViỆT NAM)</t>
  </si>
  <si>
    <t>5018735</t>
  </si>
  <si>
    <t>CÔNG TY TNHH JOO CHUNG VINA</t>
  </si>
  <si>
    <t>5018737</t>
  </si>
  <si>
    <t>CHI NHÁNH CÔNG TY TNHH KGL ViỆT NAM TẠI TP HỒ CHÍ MINH</t>
  </si>
  <si>
    <t>5018738</t>
  </si>
  <si>
    <t>CÔNG TY TNHH S.F.EXPRESS</t>
  </si>
  <si>
    <t>5018739</t>
  </si>
  <si>
    <t>CÔNG TY INDITEX</t>
  </si>
  <si>
    <t>5018740</t>
  </si>
  <si>
    <t>CÔNG TY TNHH GIAO NHẬN VẬN TẢI ACS</t>
  </si>
  <si>
    <t>5018742</t>
  </si>
  <si>
    <t>CÔNG TY TNHH XÂY DỰNG VÀ THƯƠNG MẠI QUANG MINH</t>
  </si>
  <si>
    <t>5018743</t>
  </si>
  <si>
    <t>CÔNG TY TNHH IN THÀNH ĐÔ</t>
  </si>
  <si>
    <t>5018747</t>
  </si>
  <si>
    <t>CÔNG TY CỔ PHẦN FACO ViỆT NAM</t>
  </si>
  <si>
    <t>5018749</t>
  </si>
  <si>
    <t>CÔNG TY CP CHUYỂN PHÁT NHANH VÀ DVỤ HÀNG HÓA TÂN SƠN NHẤT</t>
  </si>
  <si>
    <t>5018752</t>
  </si>
  <si>
    <t>CÔNG TY TNHH ĐẦU TƯ &amp; THƯƠNG MẠI TOÀN CẦU (TP.HÀ NỘI)</t>
  </si>
  <si>
    <t>5018753</t>
  </si>
  <si>
    <t>CÔNG TY TNHH TM-DV QUANG PHÁT</t>
  </si>
  <si>
    <t>5018756</t>
  </si>
  <si>
    <t>5018762</t>
  </si>
  <si>
    <t>CÔNG TY TNHH MTV KIM KIM VŨ</t>
  </si>
  <si>
    <t>5018763</t>
  </si>
  <si>
    <t>CÔNG TY TNHH MỘT THÀNH VIÊN THƯƠNG MẠI LIÊN HiỆP</t>
  </si>
  <si>
    <t>5018773</t>
  </si>
  <si>
    <t>CÔNG TY TNHH THƯƠNG MẠI GALAXY WATER SOLUTIONS</t>
  </si>
  <si>
    <t>5018785</t>
  </si>
  <si>
    <t>TRUNG TÂM NGHIÊN CỨU VÀ TƯ VẤN MÔI TRƯỜNG (REC)</t>
  </si>
  <si>
    <t>5018789</t>
  </si>
  <si>
    <t>CÔNG TY TNHH DỊCH VỤ GIAO NHẬN ĐÔNG DƯƠNG</t>
  </si>
  <si>
    <t>5018791</t>
  </si>
  <si>
    <t>CÔNG TY CỔ PHẦN ĐẦU TƯ CÔNG NGHỆ Á CHÂU(GỬI HÀNG)</t>
  </si>
  <si>
    <t>5018792</t>
  </si>
  <si>
    <t>5018793</t>
  </si>
  <si>
    <t>CÔNG TY CỔ PHẦN VT-DV-TM CHUYỂN PHÁT NHANH HQ</t>
  </si>
  <si>
    <t>5018795</t>
  </si>
  <si>
    <t>CÔNG TY TNHH DỊCH VỤ XuẤT NHẬP KHẨU ĐỈNH PHONG</t>
  </si>
  <si>
    <t>5018796</t>
  </si>
  <si>
    <t>CÔNG TY TNHH S.F.EXPRESS (GỬI THƯ)</t>
  </si>
  <si>
    <t>5018801</t>
  </si>
  <si>
    <t>CÔNG TY TNHH HỆ THỐNG TỰ ĐỘNG ĐẠI DƯƠNG MỚI</t>
  </si>
  <si>
    <t>5018807</t>
  </si>
  <si>
    <t>CÔNG TY TNHH THIẾT BỊ Y TẾ NHẬT HÀ</t>
  </si>
  <si>
    <t>5018811</t>
  </si>
  <si>
    <t>CÔNG TY TNHH VẬN CHUYỂN QuỐC TẾ SI BANG</t>
  </si>
  <si>
    <t>5018812</t>
  </si>
  <si>
    <t>CÔNG TY TNHH MTV - TM - XNK ViỆT HUY</t>
  </si>
  <si>
    <t>5018814</t>
  </si>
  <si>
    <t>CHI NHÁNH TẠI TP HCM - CÔNG TY CỔ PHẦN HỢP NHẤT QuỐC TẾ</t>
  </si>
  <si>
    <t>5018815</t>
  </si>
  <si>
    <t>CÔNG TY PHÁT TRIỂN PHẦN MỀM Á ĐÔNG</t>
  </si>
  <si>
    <t>5018820</t>
  </si>
  <si>
    <t>CÔNG TY TNHH SẢN XUẤT THƯƠNG MẠI DỊCH VỤ MÃ VẠCH THÁI BÌNH</t>
  </si>
  <si>
    <t>5018821</t>
  </si>
  <si>
    <t>ETON</t>
  </si>
  <si>
    <t>5018823</t>
  </si>
  <si>
    <t xml:space="preserve">CÔNG TY CỔ PHẦN GIAO NHẬN VẬN TẢI HÀNG HÓA TOÀN CẦU </t>
  </si>
  <si>
    <t>5018828</t>
  </si>
  <si>
    <t>5019013</t>
  </si>
  <si>
    <t>CÔNG TY TNHH MTV THƯƠNG MẠI - DỊCH VỤ SẢN XUẤT HỢP PHONG</t>
  </si>
  <si>
    <t>5019067</t>
  </si>
  <si>
    <t xml:space="preserve">VPDD JAO VN </t>
  </si>
  <si>
    <t>5019068</t>
  </si>
  <si>
    <t>CÔNG TY TNHH GIA LẠC VINA</t>
  </si>
  <si>
    <t>5019080</t>
  </si>
  <si>
    <t>Công Ty CP CN Tự Động Đăng Khoa</t>
  </si>
  <si>
    <t>5019088</t>
  </si>
  <si>
    <t>CÔNG TY CP TM NAM CƯỜNG</t>
  </si>
  <si>
    <t>5019091</t>
  </si>
  <si>
    <t xml:space="preserve">CÔNG TY CP SXTM NGÔI SAO ĐẤT VIỆT </t>
  </si>
  <si>
    <t>5019092</t>
  </si>
  <si>
    <t>CÔNG TY TNHH ĐẦU TƯ SX - TM TIẾN LONG</t>
  </si>
  <si>
    <t>5019100</t>
  </si>
  <si>
    <t>CÔNG TY CỔ PHẦN ĐA QUỐC GIA TÂN PHÚ MINH</t>
  </si>
  <si>
    <t>5019103</t>
  </si>
  <si>
    <t xml:space="preserve">CTY TNHH TM HOÀNG KIM PHÁT </t>
  </si>
  <si>
    <t>5019104</t>
  </si>
  <si>
    <t>CTY TNHH TRÍ TÂN</t>
  </si>
  <si>
    <t>5019106</t>
  </si>
  <si>
    <t>CTY TNHH FALCON EXPRESS</t>
  </si>
  <si>
    <t>5019107</t>
  </si>
  <si>
    <t>CTY CỔ PHẦN TIẾP THỊ MINH CHIÊU ( MCM )</t>
  </si>
  <si>
    <t>5019114</t>
  </si>
  <si>
    <t xml:space="preserve">CTY CỔ PHẦN VINH NAM </t>
  </si>
  <si>
    <t>5019140</t>
  </si>
  <si>
    <t xml:space="preserve">CTY TNHH DV HOÀNG NAM </t>
  </si>
  <si>
    <t>5019143</t>
  </si>
  <si>
    <t xml:space="preserve">CTY TNHH LIÊN DOANH TRƯỜNG PHÁT </t>
  </si>
  <si>
    <t>5019144</t>
  </si>
  <si>
    <t xml:space="preserve">CTY TNHH TMDV VIỄN THÔNG MINH VIỆT </t>
  </si>
  <si>
    <t>5019152</t>
  </si>
  <si>
    <t xml:space="preserve">CTY TNHH NHÃN MÁC THIÊN PHÚC </t>
  </si>
  <si>
    <t>5019159</t>
  </si>
  <si>
    <t xml:space="preserve">CTY TNHH KOTITI VIỆT NAM </t>
  </si>
  <si>
    <t>5019162</t>
  </si>
  <si>
    <t xml:space="preserve">CTY TNHH 1TV TM TƯ VẤN DỊCH VỤ TOÀN ĐỨC </t>
  </si>
  <si>
    <t>5019167</t>
  </si>
  <si>
    <t>CÔNG TY TNHH THƯƠNG MẠI DỊCH VỤ MINH BẢO (CN MINH BẢO)</t>
  </si>
  <si>
    <t>5019168</t>
  </si>
  <si>
    <t>5019171</t>
  </si>
  <si>
    <t>Công Ty TNHH Thương Mại Dịch Vụ Dầu Nhớt Nhất Minh</t>
  </si>
  <si>
    <t>5019172</t>
  </si>
  <si>
    <t>Công Ty TNHH Thương Mại Dịch Vụ Đại Vũ Sơn</t>
  </si>
  <si>
    <t>5019174</t>
  </si>
  <si>
    <t>Công Ty TNHH Sản Xuất Thương Mại Dịch Vụ Nguyễn Phương</t>
  </si>
  <si>
    <t>5019176</t>
  </si>
  <si>
    <t>TIKI COMPANY</t>
  </si>
  <si>
    <t>5019181</t>
  </si>
  <si>
    <t>CÔNG TY CỔ PHẦN THƯƠNG MẠI DỊCH VỤ HOÀNG TiẾN THỊNH</t>
  </si>
  <si>
    <t>5019185</t>
  </si>
  <si>
    <t>CÔNG TY TNHH TMDV KỸ THUẬT CÔNG NGHỆ TOÀN THẮNG</t>
  </si>
  <si>
    <t>5019186</t>
  </si>
  <si>
    <t>CÔNG TY TNHH THIẾT BỊ Y TẾ NHẤT TÂM</t>
  </si>
  <si>
    <t>5019188</t>
  </si>
  <si>
    <t>CÔNG TY CỔ PHẦN SẢN XuẤT MỸ PHẨM TÂN NGỌC PHÁT</t>
  </si>
  <si>
    <t>5019191</t>
  </si>
  <si>
    <t>CÔNG TY TNHH THƯƠNG MẠI XÂY DỰNG CÔNG TRÌNH TRƯỜNG HỒNG</t>
  </si>
  <si>
    <t>5019196</t>
  </si>
  <si>
    <t>CÔNG TY CP CAPITAL SEAWEED CONSUMER ViỆT NAM</t>
  </si>
  <si>
    <t>5019206</t>
  </si>
  <si>
    <t>CÔNG TY TNHH SẢN XuẤT THƯƠNG MẠI S.D.A</t>
  </si>
  <si>
    <t>5019216</t>
  </si>
  <si>
    <t>CÔNG TY TNHH DỊCH VỤ KỸ THUẬT HAXU</t>
  </si>
  <si>
    <t>5019218</t>
  </si>
  <si>
    <t>CÔNG TY CỔ PHẦN THƯƠNG MẠI DỊCH VỤ QUẢNG CÁO LIÊN PHÁT</t>
  </si>
  <si>
    <t>5019224</t>
  </si>
  <si>
    <t>CÔNG TY TNHH HOA THIÊN NGỌC</t>
  </si>
  <si>
    <t>5019228</t>
  </si>
  <si>
    <t>CÔNG TY TNHH TM_DV GIA MẠNH</t>
  </si>
  <si>
    <t>5019232</t>
  </si>
  <si>
    <t>CÔNG TY TNHH THƯƠNG MẠI DỊCH VỤ CƯỜNG ĐẠI</t>
  </si>
  <si>
    <t>5019238</t>
  </si>
  <si>
    <t>CÔNG TY TNHH KAJI TECH ViỆT NAM</t>
  </si>
  <si>
    <t>5019240</t>
  </si>
  <si>
    <t>CÔNG TY TNHH THƯƠNG MẠI KỸ THUẬT QuỐC TẾ</t>
  </si>
  <si>
    <t>5019241</t>
  </si>
  <si>
    <t>HỘ KINH DOANH LƯ Y LINH</t>
  </si>
  <si>
    <t>5020013</t>
  </si>
  <si>
    <t>Công Ty TNHH THỊNH GIA HUY</t>
  </si>
  <si>
    <t>5020032</t>
  </si>
  <si>
    <t>Công Ty May Mặc Quảng Việt</t>
  </si>
  <si>
    <t>5020041</t>
  </si>
  <si>
    <t>CÔNG TY TNHH MUA BÁN-SX GIẤY TÂN NHẬT DŨNG</t>
  </si>
  <si>
    <t>5020042</t>
  </si>
  <si>
    <t>CÔNG TY CP XÂY DỰNG NAM NGUYÊN</t>
  </si>
  <si>
    <t>5020048</t>
  </si>
  <si>
    <t xml:space="preserve">CÔNG TY TNHH QUỐC TẾ CAO NGUYÊN XANH </t>
  </si>
  <si>
    <t>5020051</t>
  </si>
  <si>
    <t>TRƯỜNG TRUNG CẤP BÁCH KHOA SÀI GÒN</t>
  </si>
  <si>
    <t>5020055</t>
  </si>
  <si>
    <t>Cty TNHH Bao Bì Giấy Dụ Thành</t>
  </si>
  <si>
    <t>5020060</t>
  </si>
  <si>
    <t>Công Ty TNHH Dệt - Phụ Liệu May Quốc Oai</t>
  </si>
  <si>
    <t>5020062</t>
  </si>
  <si>
    <t>CTY CP LIÊN NÔNG VIỆT NAM</t>
  </si>
  <si>
    <t>5020063</t>
  </si>
  <si>
    <t xml:space="preserve">CTY TNHH CÔNG NGHỆ CỰC TÍM </t>
  </si>
  <si>
    <t>5020077</t>
  </si>
  <si>
    <t xml:space="preserve">CN FPT SHOP CỦ CHI </t>
  </si>
  <si>
    <t>5020079</t>
  </si>
  <si>
    <t>CN TÂY NINH - CTY CP BÁN LẺ KTS FPT - FPT SHOP</t>
  </si>
  <si>
    <t>5020080</t>
  </si>
  <si>
    <t>CÔNG TY TNHH SẢN XuẤT - THƯƠNG MẠI - XuẤT NHẬP KHẨU THUẬN AN</t>
  </si>
  <si>
    <t>5020083</t>
  </si>
  <si>
    <t xml:space="preserve">CTY FPT SHOP CỦ CHI </t>
  </si>
  <si>
    <t>5020085</t>
  </si>
  <si>
    <t>CÔNG TY TNHH THƯƠNG MẠI DỊCH VỤ DHV</t>
  </si>
  <si>
    <t>5020086</t>
  </si>
  <si>
    <t>CÔNG TY CỔ PHẦN THIÊN PHÁT</t>
  </si>
  <si>
    <t>5020087</t>
  </si>
  <si>
    <t>CÔNG TY TNHH PARK CORP (ViỆT NAM)</t>
  </si>
  <si>
    <t>5020089</t>
  </si>
  <si>
    <t>CÔNG TY CỔ PHẦN ĐẦU TƯ BỆNH ViỆN XUYÊN Á</t>
  </si>
  <si>
    <t>5020094</t>
  </si>
  <si>
    <t>CÔNG TY TNHH VINADOSO SIGN</t>
  </si>
  <si>
    <t>5020096</t>
  </si>
  <si>
    <t>CÔNG TY TNHH CHẾ TẠO MÁY STV</t>
  </si>
  <si>
    <t>5021022</t>
  </si>
  <si>
    <t xml:space="preserve">CTY TNHH BOHSING </t>
  </si>
  <si>
    <t>5021027</t>
  </si>
  <si>
    <t>Công Ty TNHH Vườn Thú Thành Phố</t>
  </si>
  <si>
    <t>5021038</t>
  </si>
  <si>
    <t>CÔNG TY TNHH SX-TM THU HIỀN</t>
  </si>
  <si>
    <t>5021039</t>
  </si>
  <si>
    <t xml:space="preserve">CTY TNHH SX XNK MINH THÁI </t>
  </si>
  <si>
    <t>5021046</t>
  </si>
  <si>
    <t>Công Ty Tân Vương</t>
  </si>
  <si>
    <t>5021047</t>
  </si>
  <si>
    <t>Công Ty Tân Gia Phan</t>
  </si>
  <si>
    <t>5021106</t>
  </si>
  <si>
    <t>CÔNG TY CP THỰC PHẨM GIA ĐÌNH ANCO</t>
  </si>
  <si>
    <t>5021122</t>
  </si>
  <si>
    <t>Công Ty Cổ Phần Bán Lẻ Kỹ Thuật Số FPT</t>
  </si>
  <si>
    <t>5021129</t>
  </si>
  <si>
    <t>Công Ty CP Thương Mại Thế Giới Công Nghiệp</t>
  </si>
  <si>
    <t>5021131</t>
  </si>
  <si>
    <t>Công Ty TNHH Việt Shoe Materials</t>
  </si>
  <si>
    <t>5021133</t>
  </si>
  <si>
    <t>Công Ty TNHH Nhựa Kỹ Thuật SAKURA</t>
  </si>
  <si>
    <t>5021142</t>
  </si>
  <si>
    <t>CÔNG TY TNHH FITI TESTING &amp; REAEARCH INSTITUTE ViỆT NAM</t>
  </si>
  <si>
    <t>5021143</t>
  </si>
  <si>
    <t>CÔNG TY TNHH GIAO LỘ</t>
  </si>
  <si>
    <t>5021144</t>
  </si>
  <si>
    <t>CÔNG TY TNHH ANIMAID VIỆT NAM</t>
  </si>
  <si>
    <t>5021149</t>
  </si>
  <si>
    <t>CÔNG TY TNHH MTV NGUYÊN LiỆU CHANG YANG</t>
  </si>
  <si>
    <t>5021150</t>
  </si>
  <si>
    <t>CÔNG TY TNHH THƯƠNG MẠI DỊCH VỤ CÔNG NGHỆ TIN HỌC LÊ NGUYỄN</t>
  </si>
  <si>
    <t>5021151</t>
  </si>
  <si>
    <t>FPT SHOP ĐỨC HÒA - LONG AN</t>
  </si>
  <si>
    <t>5021153</t>
  </si>
  <si>
    <t>CÔNG TY CỔ PHẦN THƯƠNG MẠI DỊCH VỤ ROCKET</t>
  </si>
  <si>
    <t>5021154</t>
  </si>
  <si>
    <t>CÔNG TY TNHH THẾ GiỚI ĐiỆN</t>
  </si>
  <si>
    <t>5021163</t>
  </si>
  <si>
    <t>CÔNG TY CỔ PHẦN ĐỒ HỘP TẤN PHÁT</t>
  </si>
  <si>
    <t>5021169</t>
  </si>
  <si>
    <t>CÔNG TY TNHH CREATZ3D ViỆT NAM</t>
  </si>
  <si>
    <t>5021171</t>
  </si>
  <si>
    <t>FPT SHOP BẾN LỨC - LONG AN</t>
  </si>
  <si>
    <t>5021179</t>
  </si>
  <si>
    <t>CÔNG TY TNHH KIM NGHĨA</t>
  </si>
  <si>
    <t>5021183</t>
  </si>
  <si>
    <t>CÔNG TY TNHH TÂN MINH PHONG</t>
  </si>
  <si>
    <t>5021189</t>
  </si>
  <si>
    <t>CÔNG TY TNHH INKCUPS - VIETNAM</t>
  </si>
  <si>
    <t>5021190</t>
  </si>
  <si>
    <t>CÔNG TY CỔ PHẦN THỦY ĐẶC SẢN</t>
  </si>
  <si>
    <t>5021191</t>
  </si>
  <si>
    <t>5021192</t>
  </si>
  <si>
    <t>CÔNG TY TNHH SẢN XuẤT THƯƠNG MẠI DỊCH VỤ NÚT VP</t>
  </si>
  <si>
    <t>5021198</t>
  </si>
  <si>
    <t>CÔNG TY TNHH INTERNATIONAL PRESS SOFTCOM ViỆT NAM</t>
  </si>
  <si>
    <t>5021201</t>
  </si>
  <si>
    <t>CÔNG TY TNHH THƯƠNG MẠI DỊCH VỤ HOÀNG VĨNH THUẬN LV</t>
  </si>
  <si>
    <t>5021203</t>
  </si>
  <si>
    <t>CÔNG TY TNHH COSMO ViỆT NAM _CHI NHÁNH LONG AN</t>
  </si>
  <si>
    <t>5021217</t>
  </si>
  <si>
    <t>CÔNG TY TNHH THIỆN KHANG</t>
  </si>
  <si>
    <t>5021224</t>
  </si>
  <si>
    <t>CÔNG TY TNHH KỸ THUẬT VI AN</t>
  </si>
  <si>
    <t>5022001</t>
  </si>
  <si>
    <t>5025001</t>
  </si>
  <si>
    <t>CÔNG TY CỔ PHẦN INTERHOUSE LA</t>
  </si>
  <si>
    <t>5077777</t>
  </si>
  <si>
    <t>BILL FREE CN HỒ CHÍ MINH</t>
  </si>
  <si>
    <t>5099917</t>
  </si>
  <si>
    <t>CHUYỂN TIỀN SHIPCHUNG</t>
  </si>
  <si>
    <t>5099919</t>
  </si>
  <si>
    <t>chuyển tiền SCJ TV Shopping</t>
  </si>
  <si>
    <t>5099922</t>
  </si>
  <si>
    <t xml:space="preserve">CHUYỂN TIỀN TIKI </t>
  </si>
  <si>
    <t>5099923</t>
  </si>
  <si>
    <t>CHUYEN TIEN CTY BAYER</t>
  </si>
  <si>
    <t>5099926</t>
  </si>
  <si>
    <t>CHUYỂN TIỀN DI ĐỘNG MAI NGUYÊN</t>
  </si>
  <si>
    <t>5099930</t>
  </si>
  <si>
    <t>CHUYỂN TIỀN CÔNG TY CP TM DƯỢC HOÀNG LONG</t>
  </si>
  <si>
    <t>5099931</t>
  </si>
  <si>
    <t>CHUYEN TIEN VINCOMMERCE</t>
  </si>
  <si>
    <t>5099932</t>
  </si>
  <si>
    <t xml:space="preserve">CHUYEN TIEN SMARTCOM  5014146</t>
  </si>
  <si>
    <t>5099933</t>
  </si>
  <si>
    <t>CHUYỂN TIỀN S.F</t>
  </si>
  <si>
    <t>5099934</t>
  </si>
  <si>
    <t>CHUYỂN TiỀN TRANH GỖ CAO CẤP</t>
  </si>
  <si>
    <t>5099935</t>
  </si>
  <si>
    <t>CHUYỂN TiỀN CÔNG TY TNHH L'ORÉAL ViỆT NAM</t>
  </si>
  <si>
    <t>5099938</t>
  </si>
  <si>
    <t>CHUYỂN TIỀN VẠN THÀNH TÀI (SÁNG TÂM)</t>
  </si>
  <si>
    <t>5099942</t>
  </si>
  <si>
    <t>CHUYỂN TIỀN HADU</t>
  </si>
  <si>
    <t>5099944</t>
  </si>
  <si>
    <t>Chuyển tiền Đông Dương Sài Gòn</t>
  </si>
  <si>
    <t>5099947</t>
  </si>
  <si>
    <t>CHUYỂN TIỀN LINH HOUSE</t>
  </si>
  <si>
    <t>5099991</t>
  </si>
  <si>
    <t xml:space="preserve">CHUYỂN TIỀN - CTY ZALORA </t>
  </si>
  <si>
    <t>5099992</t>
  </si>
  <si>
    <t xml:space="preserve">CHUYỂN TIỀN - CTY SHIPCHUNG </t>
  </si>
  <si>
    <t>6001002</t>
  </si>
  <si>
    <t>Công ty JUNMAY</t>
  </si>
  <si>
    <t>6001010</t>
  </si>
  <si>
    <t>Công Ty TNHH Viet Net</t>
  </si>
  <si>
    <t>6001020</t>
  </si>
  <si>
    <t>Công ty ABCD</t>
  </si>
  <si>
    <t>6001022</t>
  </si>
  <si>
    <t>Công ty TNHH Xích KMC Việt Nam</t>
  </si>
  <si>
    <t>6001062</t>
  </si>
  <si>
    <t>Cty Điện tử TCL</t>
  </si>
  <si>
    <t>6001073</t>
  </si>
  <si>
    <t>Công ty ATOTECH</t>
  </si>
  <si>
    <t>6001078</t>
  </si>
  <si>
    <t>Cty JINGMENG VN</t>
  </si>
  <si>
    <t>6001086</t>
  </si>
  <si>
    <t>Công Ty TNHH CN Nhựa Phú Lâm</t>
  </si>
  <si>
    <t>6002028</t>
  </si>
  <si>
    <t>CÔNG TY TNHH KSB VIỆT NAM</t>
  </si>
  <si>
    <t>6004024</t>
  </si>
  <si>
    <t>XÍ NGHIỆP TƯ DOANH ĐẠI NAM</t>
  </si>
  <si>
    <t>6004035</t>
  </si>
  <si>
    <t>CTY TNHH KUO YUEN VN</t>
  </si>
  <si>
    <t>6004052</t>
  </si>
  <si>
    <t>CTY TNHH TM HINO MOTORS VIỆT NAM</t>
  </si>
  <si>
    <t>6004055</t>
  </si>
  <si>
    <t>Nestle</t>
  </si>
  <si>
    <t>6004062</t>
  </si>
  <si>
    <t>CTY TNHH KAO VIỆT NAM</t>
  </si>
  <si>
    <t>6004071</t>
  </si>
  <si>
    <t>CTY CP BÁN LẺ KỸ THUẬT FPT</t>
  </si>
  <si>
    <t>6004078</t>
  </si>
  <si>
    <t>FPT BIÊN HÒA</t>
  </si>
  <si>
    <t>6004082</t>
  </si>
  <si>
    <t xml:space="preserve">CÔNG TY TNHH MTV DV GN VT TIẾT KIỆM </t>
  </si>
  <si>
    <t>6004083</t>
  </si>
  <si>
    <t>CÔNG TY TIETEX ASIA LTD</t>
  </si>
  <si>
    <t>6004090</t>
  </si>
  <si>
    <t>CTY TNHH KANE PACKAGE VIỆT NAM</t>
  </si>
  <si>
    <t>6004092</t>
  </si>
  <si>
    <t>CÔNG TY TNHH HITRANS</t>
  </si>
  <si>
    <t>6004097</t>
  </si>
  <si>
    <t>FPT TÂN BIÊN</t>
  </si>
  <si>
    <t>6004099</t>
  </si>
  <si>
    <t>CÔNG TY TNHH FARBEZ</t>
  </si>
  <si>
    <t>6004103</t>
  </si>
  <si>
    <t>CTY TNHH HANUL LINE VIỆT NAM</t>
  </si>
  <si>
    <t>6004105</t>
  </si>
  <si>
    <t>FPT LONG THÀNH</t>
  </si>
  <si>
    <t>6004107</t>
  </si>
  <si>
    <t>FPT LONG BÌNH TÂN</t>
  </si>
  <si>
    <t>6004108</t>
  </si>
  <si>
    <t>CÔNG TY MTV LỘC THÀNH</t>
  </si>
  <si>
    <t>6004109</t>
  </si>
  <si>
    <t>CTY TNHH TOMIYA SUMMIT GARMENT EXPORT</t>
  </si>
  <si>
    <t>6004114</t>
  </si>
  <si>
    <t>CÔNG TY TNHH FOUR NICE</t>
  </si>
  <si>
    <t>6004115</t>
  </si>
  <si>
    <t xml:space="preserve">CÔNG TY TNHH PERFECT VISION </t>
  </si>
  <si>
    <t>6004117</t>
  </si>
  <si>
    <t>CTY HONG WON VINA</t>
  </si>
  <si>
    <t>6004118</t>
  </si>
  <si>
    <t>FPT SHOP GIA KIỆM</t>
  </si>
  <si>
    <t>6004119</t>
  </si>
  <si>
    <t>CÔNG TY CỔ PHẦN SX TM XNK VIỄN THÔNG A</t>
  </si>
  <si>
    <t>6004151</t>
  </si>
  <si>
    <t>FPT TAM HÒA</t>
  </si>
  <si>
    <t>6004153</t>
  </si>
  <si>
    <t>CÔNG TY TNHH QUADRILLE VIỆT NAM</t>
  </si>
  <si>
    <t>6004158</t>
  </si>
  <si>
    <t>CÔNG TY TNHH TƯ DUY VIỆT</t>
  </si>
  <si>
    <t>6004160</t>
  </si>
  <si>
    <t>CÔNG TY TNHH THỰC PHẨM AMANDA VIỆT NAM</t>
  </si>
  <si>
    <t>6004164</t>
  </si>
  <si>
    <t>CN CTY TNHH THƯƠNG MẠI VÀ DỊCH VỤ DI ĐỘNG TOÀN PHÁT</t>
  </si>
  <si>
    <t>6004166</t>
  </si>
  <si>
    <t>CÔNG TY TNHH 2J VINA</t>
  </si>
  <si>
    <t>6004167</t>
  </si>
  <si>
    <t>CÔNG TY TNHH KOWIDE OUTDOORS</t>
  </si>
  <si>
    <t>6004168</t>
  </si>
  <si>
    <t>CÔNG TY TNHH ĐÈN XANH</t>
  </si>
  <si>
    <t>6004169</t>
  </si>
  <si>
    <t xml:space="preserve">CÔNG TY TNHH MTV THÀNH DANH D.N </t>
  </si>
  <si>
    <t>6004171</t>
  </si>
  <si>
    <t>FPT SHOP TRẢNG BOM - ĐỒNG NAI</t>
  </si>
  <si>
    <t>6004174</t>
  </si>
  <si>
    <t>Công Ty TNHH Bao Bì Nhật Bản Đồng Nai (VN)</t>
  </si>
  <si>
    <t>6004179</t>
  </si>
  <si>
    <t>OPPO BẢO HÀNH - CN ĐỒNG NAI</t>
  </si>
  <si>
    <t>6004181</t>
  </si>
  <si>
    <t>6004182</t>
  </si>
  <si>
    <t>CÔNG TY TNHH ĐẠT NAM</t>
  </si>
  <si>
    <t>6004186</t>
  </si>
  <si>
    <t>CÔNG TY TNHH QuỐC TẾ UY QuẦN</t>
  </si>
  <si>
    <t>6004188</t>
  </si>
  <si>
    <t>FPT SHOP BIÊN HÒA - ĐỒNG NAI</t>
  </si>
  <si>
    <t>6004189</t>
  </si>
  <si>
    <t>CÔNG TY TNHH SPICA ELASTIC ViỆT NAM</t>
  </si>
  <si>
    <t>6004197</t>
  </si>
  <si>
    <t>FPT SHOP TẠI ĐỒNG NAI</t>
  </si>
  <si>
    <t>6004198</t>
  </si>
  <si>
    <t>6004199</t>
  </si>
  <si>
    <t>6004201</t>
  </si>
  <si>
    <t>CÔNG TY TNHH TIN HỌC FPT</t>
  </si>
  <si>
    <t>6004209</t>
  </si>
  <si>
    <t>FPT SHOP</t>
  </si>
  <si>
    <t>6004211</t>
  </si>
  <si>
    <t>CÔNG TY TNHH YOUNG SUNG VINA</t>
  </si>
  <si>
    <t>6004212</t>
  </si>
  <si>
    <t>6004214</t>
  </si>
  <si>
    <t>CÔNG TY TNHH NAXIS ViỆT NAM</t>
  </si>
  <si>
    <t>6004217</t>
  </si>
  <si>
    <t>CÔNG TY TNHH MTV MAY CÔNG NGHIỆP GE LAN (ViỆT NAM)</t>
  </si>
  <si>
    <t>6004222</t>
  </si>
  <si>
    <t>FPT SHOP ĐỒNG NAI</t>
  </si>
  <si>
    <t>6004224</t>
  </si>
  <si>
    <t>CÔNG TY TNHH TENTAC (ViỆT NAM)</t>
  </si>
  <si>
    <t>6004226</t>
  </si>
  <si>
    <t>CHI NHÁNH CÔNG TY TNHH TRƯỜNG VINH HI-NÔ</t>
  </si>
  <si>
    <t>6004234</t>
  </si>
  <si>
    <t>FPT Shop Đông Hòa.</t>
  </si>
  <si>
    <t>6004237</t>
  </si>
  <si>
    <t>CÔNG TY TNHH GIA TÂM PHÁT</t>
  </si>
  <si>
    <t>6004238</t>
  </si>
  <si>
    <t>CÔNG TY TNHH HAPPYS WATER</t>
  </si>
  <si>
    <t>6004239</t>
  </si>
  <si>
    <t>FPT SHOP PHƯƠNG LÂM</t>
  </si>
  <si>
    <t>6004242</t>
  </si>
  <si>
    <t>FPT Shop Vĩnh Cửu</t>
  </si>
  <si>
    <t>6004245</t>
  </si>
  <si>
    <t>MOBIFONE PLUS CHI NHÁNH LONG THÀNH ĐỒNG NAI</t>
  </si>
  <si>
    <t>6004248</t>
  </si>
  <si>
    <t>CÔNG TY TNHH V.P.S</t>
  </si>
  <si>
    <t>6004249</t>
  </si>
  <si>
    <t>CÔNG TY TNHH MTV TM-DV VÀ XÂY DỰNG NGHIỆP HÒA</t>
  </si>
  <si>
    <t>6004250</t>
  </si>
  <si>
    <t>CÔNG TY TNHH MỘT THÀNH VIÊN TRẦN LÊ HUY</t>
  </si>
  <si>
    <t>6004253</t>
  </si>
  <si>
    <t>6004255</t>
  </si>
  <si>
    <t>CÔNG TY TNHH MEN-CHUEN ViỆT NAM</t>
  </si>
  <si>
    <t>6004258</t>
  </si>
  <si>
    <t>NGUYỄN NHẬT THIỆN</t>
  </si>
  <si>
    <t>6004259</t>
  </si>
  <si>
    <t>FPT ĐỨC TÀI,ĐỨC LINH, BÌNH THUẬN</t>
  </si>
  <si>
    <t>6004260</t>
  </si>
  <si>
    <t>CÔNG TY TNHH VẬN TẢI NAM QUỐC</t>
  </si>
  <si>
    <t>6004261</t>
  </si>
  <si>
    <t>FPT SHOP LONG KHÁNH</t>
  </si>
  <si>
    <t>6004262</t>
  </si>
  <si>
    <t>6077777</t>
  </si>
  <si>
    <t>BILL FREE ĐỒNG NAI</t>
  </si>
  <si>
    <t>6118020</t>
  </si>
  <si>
    <t>Công Ty TNHH MEINAN (Việt Nam)</t>
  </si>
  <si>
    <t>6118039</t>
  </si>
  <si>
    <t>Cty Samil Tong Sang</t>
  </si>
  <si>
    <t>6118089</t>
  </si>
  <si>
    <t>6118090</t>
  </si>
  <si>
    <t>Công Ty CP Xây Dựng Trang Trí Nội Thất TM Tín Thành</t>
  </si>
  <si>
    <t>6119002</t>
  </si>
  <si>
    <t>Công ty TNHH Song Tain VN</t>
  </si>
  <si>
    <t>6119026</t>
  </si>
  <si>
    <t>Công ty điện tử Sun Ching</t>
  </si>
  <si>
    <t>6119034</t>
  </si>
  <si>
    <t>Công ty TNHH Hữu Tín</t>
  </si>
  <si>
    <t>6119059</t>
  </si>
  <si>
    <t>Công ty TNHH Puratos</t>
  </si>
  <si>
    <t>6119069</t>
  </si>
  <si>
    <t>Công Ty TNHH Hariki Precision Việt Nam</t>
  </si>
  <si>
    <t>6119114</t>
  </si>
  <si>
    <t>CTY TNHH KOREA FOAM</t>
  </si>
  <si>
    <t>6119168</t>
  </si>
  <si>
    <t>CTY TNHH IN GUO XIANG VN</t>
  </si>
  <si>
    <t>6119186</t>
  </si>
  <si>
    <t xml:space="preserve">Cty  TNHH Quốc Tế Nhựa HerChang</t>
  </si>
  <si>
    <t>6119199</t>
  </si>
  <si>
    <t>Công Ty TNHH Panalpina World Transport Việt Nam</t>
  </si>
  <si>
    <t>6119211</t>
  </si>
  <si>
    <t>CTY TNHH TOUNG LOONG TEXTILE MFG.(VN)</t>
  </si>
  <si>
    <t>6119213</t>
  </si>
  <si>
    <t>CTY TNHH TMV VINA</t>
  </si>
  <si>
    <t>6119234</t>
  </si>
  <si>
    <t>CTY TNHH SX-TM-DV TÂN CÔNG QUANG</t>
  </si>
  <si>
    <t>6119250</t>
  </si>
  <si>
    <t>CTY TNHH MỘT THÀNH VIÊN HERBALIFE VIỆT NAM</t>
  </si>
  <si>
    <t>6119257</t>
  </si>
  <si>
    <t>Công Ty Sơn Nam pao</t>
  </si>
  <si>
    <t>6119259</t>
  </si>
  <si>
    <t>Công Ty Sơn Hua Bang</t>
  </si>
  <si>
    <t>6119268</t>
  </si>
  <si>
    <t>Công Ty TNHH Quốc Tế Mâm Xe Hợp Kim Nhôm Sài Gòn</t>
  </si>
  <si>
    <t>6119272</t>
  </si>
  <si>
    <t>Cty TNHH Silsarang Asia</t>
  </si>
  <si>
    <t>6119285</t>
  </si>
  <si>
    <t>Cty TNHH Becker Industrial Coatings Việt Nam</t>
  </si>
  <si>
    <t>6119300</t>
  </si>
  <si>
    <t>CÔNG TY TNHH THƯƠNG MẠI VÀ SẢN XUẤT HỒ QUANG</t>
  </si>
  <si>
    <t>6119304</t>
  </si>
  <si>
    <t xml:space="preserve">Công Ty TNHH Jeong Việt Nam </t>
  </si>
  <si>
    <t>6119311</t>
  </si>
  <si>
    <t>Công Ty Logopla-ste</t>
  </si>
  <si>
    <t>6119317</t>
  </si>
  <si>
    <t>CN Công Ty TNHH Quốc Tế Delta Tại Bình Dương</t>
  </si>
  <si>
    <t>6119318</t>
  </si>
  <si>
    <t>Công Ty TNHH Nguyên Vật Liệu Đánh Bóng Xiang You</t>
  </si>
  <si>
    <t>6119319</t>
  </si>
  <si>
    <t>Công Ty TNHH Vastco Garments</t>
  </si>
  <si>
    <t>6119326</t>
  </si>
  <si>
    <t>Công Ty TNHH Kawasaki Heat Metal Việt Nam</t>
  </si>
  <si>
    <t>6119333</t>
  </si>
  <si>
    <t>Công Ty TNHH SX-TM Giấy Thuận Nam Thiên</t>
  </si>
  <si>
    <t>6119339</t>
  </si>
  <si>
    <t>Công Ty TNHH Hóa Học Ứng Dụng Base Vina</t>
  </si>
  <si>
    <t>6119374</t>
  </si>
  <si>
    <t>Công Ty TNHH Yoong Chang Vina</t>
  </si>
  <si>
    <t>6119375</t>
  </si>
  <si>
    <t>Công Ty TNHH Một Thành Viên Phản Xạ</t>
  </si>
  <si>
    <t>6119397</t>
  </si>
  <si>
    <t>Công Ty TNHH CN Trung Trấn</t>
  </si>
  <si>
    <t>6119399</t>
  </si>
  <si>
    <t>Công Ty TNHH Kerry Integated Logistics Việt Nam</t>
  </si>
  <si>
    <t>6119404</t>
  </si>
  <si>
    <t>Công Ty TNHH Hwasung Việt Nam</t>
  </si>
  <si>
    <t>6119405</t>
  </si>
  <si>
    <t>Công Ty TNHH Giấy Bao Bì Thành Phong</t>
  </si>
  <si>
    <t>6119408</t>
  </si>
  <si>
    <t>Công Ty Cổ Phần Việt Kim San</t>
  </si>
  <si>
    <t>6119411</t>
  </si>
  <si>
    <t>CÔNG TY TNHH JIN LONG PRINTING VIỆT NAM</t>
  </si>
  <si>
    <t>6119415</t>
  </si>
  <si>
    <t>Công Ty TNHH Hyun Dae SM Vina</t>
  </si>
  <si>
    <t>6119418</t>
  </si>
  <si>
    <t>Công Ty TNHH Thương Mại Và Dịch Vụ Tương Lai Việt</t>
  </si>
  <si>
    <t>6119424</t>
  </si>
  <si>
    <t>Công Ty TNHH Semivina</t>
  </si>
  <si>
    <t>6119427</t>
  </si>
  <si>
    <t>CÔNG TY CỔ PHẦN MARUICHI SUN STEEL</t>
  </si>
  <si>
    <t>6119428</t>
  </si>
  <si>
    <t>CÔNG TY VIỄN THÔNG A</t>
  </si>
  <si>
    <t>6119429</t>
  </si>
  <si>
    <t>CÔNG TY TNHH HI LOGISTICS VIETNAM</t>
  </si>
  <si>
    <t>6119433</t>
  </si>
  <si>
    <t>CÔNG TY TNHH KOMAX VIỆT NAM</t>
  </si>
  <si>
    <t>6119434</t>
  </si>
  <si>
    <t>CÔNG TY TNHH ORTHOLITE VIỆT NAM</t>
  </si>
  <si>
    <t>6119435</t>
  </si>
  <si>
    <t>CÔNG TY TNHH DID ELECTRONICS VIỆT NAM</t>
  </si>
  <si>
    <t>6119448</t>
  </si>
  <si>
    <t>CÔNG TY TNHH FLINT GROUP VIỆT NAM</t>
  </si>
  <si>
    <t>6119452</t>
  </si>
  <si>
    <t>Công Ty Cổ Phần Công Nghiệp Gỗ Kaiser (VN)</t>
  </si>
  <si>
    <t>6119455</t>
  </si>
  <si>
    <t>Công Ty TNHH Cơ Khí Và Dịch Vụ Liên Đoàn</t>
  </si>
  <si>
    <t>6119456</t>
  </si>
  <si>
    <t>CÔNG TY TNHH KỸ THUẬT DỊCH VỤ LIÊN SƠN QUỐC TẾ</t>
  </si>
  <si>
    <t>6119460</t>
  </si>
  <si>
    <t>CÔNG TY TNHH NA RU VI NA</t>
  </si>
  <si>
    <t>6119461</t>
  </si>
  <si>
    <t>CÔNG TY TNHH PHÚ NGUYÊN</t>
  </si>
  <si>
    <t>6119462</t>
  </si>
  <si>
    <t>Công ty TNHH Plastic Intercon VN</t>
  </si>
  <si>
    <t>6119464</t>
  </si>
  <si>
    <t>Công Ty TNHH XD-TM_DV-SX Tân Đức Cường</t>
  </si>
  <si>
    <t>6119472</t>
  </si>
  <si>
    <t>CÔNG TY TNHH DỆT WEIDEAN (VIỆT NAM)</t>
  </si>
  <si>
    <t>6119475</t>
  </si>
  <si>
    <t>CÔNG TY TNHH TM DV BÁ HẰNG</t>
  </si>
  <si>
    <t>6119477</t>
  </si>
  <si>
    <t>Công Ty TNHH Sản Xuất - Thương Mại - Dịch Vụ Lan Hạnh</t>
  </si>
  <si>
    <t>6119478</t>
  </si>
  <si>
    <t xml:space="preserve">CÔNG TY TNHH  MTV XÂY DỰNG LÊ MINH-XƯỞNG CƠ KHÍ </t>
  </si>
  <si>
    <t>6119480</t>
  </si>
  <si>
    <t>CÔNG TY TNHH MTV PHỤ LiỆU MAY MẶC DAIHO</t>
  </si>
  <si>
    <t>6119483</t>
  </si>
  <si>
    <t>CÔNG TY TNHH SCHENKER VIET NAM</t>
  </si>
  <si>
    <t>6119485</t>
  </si>
  <si>
    <t xml:space="preserve">CÔNG TY TNHH MTV ĐiỆN TỬ KHOA HỌC VÀ CÔNG NGHỆ VIVO BD </t>
  </si>
  <si>
    <t>6119492</t>
  </si>
  <si>
    <t>CÔNG TY TNHH DNP ViỆT NAM</t>
  </si>
  <si>
    <t>6119494</t>
  </si>
  <si>
    <t>CÔNG TY CỔ PHẦN NỘI THẤT ĐÔNG SÀI GÒN</t>
  </si>
  <si>
    <t>6119496</t>
  </si>
  <si>
    <t>CÔNG TY TNHH NCL ViỆT NAM</t>
  </si>
  <si>
    <t>6119497</t>
  </si>
  <si>
    <t>GENERAL MOTORS VIET NAM CO.LTD</t>
  </si>
  <si>
    <t>6119502</t>
  </si>
  <si>
    <t xml:space="preserve">CÔNG TY TNHH ĐiỆN TỬ KHOA HỌC VÀ CÔNG NGHỆ VIVO BÌNH DƯƠNG </t>
  </si>
  <si>
    <t>6119508</t>
  </si>
  <si>
    <t>CÔNG TY TNHH DEIJE</t>
  </si>
  <si>
    <t>6119509</t>
  </si>
  <si>
    <t>CÔNG TY TNHH DỆT LIÊN CHÂU</t>
  </si>
  <si>
    <t>6119511</t>
  </si>
  <si>
    <t>CÔNG TY TNHH DV DU LỊCH PHÚC THIỆN NHÂN</t>
  </si>
  <si>
    <t>6119514</t>
  </si>
  <si>
    <t>CÔNG TY TNHH ViỆT KHẮC</t>
  </si>
  <si>
    <t>6119515</t>
  </si>
  <si>
    <t>CÔNG TY TNHH HÓA CHẤT LỤC GIÁC</t>
  </si>
  <si>
    <t>6119517</t>
  </si>
  <si>
    <t>CHI NHÁNH CÔNG TY CỔ PHẦN KỸ THUẬT VIJA</t>
  </si>
  <si>
    <t>6119522</t>
  </si>
  <si>
    <t>CÔNG TY TNHH SAE MYEONG VINA</t>
  </si>
  <si>
    <t>6119523</t>
  </si>
  <si>
    <t>CÔNG TY TNHH VĨNH SÁNG ViỆT NAM</t>
  </si>
  <si>
    <t>6119525</t>
  </si>
  <si>
    <t>CÔNG TY TNHH CYMMETRIK VIET NAM</t>
  </si>
  <si>
    <t>6119527</t>
  </si>
  <si>
    <t>CÔNG TY TNHH ELAND ViỆT NAM</t>
  </si>
  <si>
    <t>6119528</t>
  </si>
  <si>
    <t>CÔNG TY TNHH JDT ViỆT NAM</t>
  </si>
  <si>
    <t>6119530</t>
  </si>
  <si>
    <t>CÔNG TY TNHH SẢN XUẤT THƯƠNG MẠI DỊCH VỤ IN ẤN SONG KHÁNH</t>
  </si>
  <si>
    <t>6119531</t>
  </si>
  <si>
    <t>CÔNG TY TNHH THƯƠNG MẠI DỊCH VỤ THÉP NGỌC HỮU</t>
  </si>
  <si>
    <t>6119532</t>
  </si>
  <si>
    <t>CÔNG TY TNHH CHENYES ViỆT NAM</t>
  </si>
  <si>
    <t>6119534</t>
  </si>
  <si>
    <t>CÔNG TY TNHH MTV ViỆT GIAY</t>
  </si>
  <si>
    <t>6119535</t>
  </si>
  <si>
    <t>CÔNG TY TNHH THƯƠNG MẠI DỊCH VỤ BNS</t>
  </si>
  <si>
    <t>6119536</t>
  </si>
  <si>
    <t>CÔNG TY CỔ PHẦN ĐỒ GỖ NGÔI NHÀ XANH</t>
  </si>
  <si>
    <t>6119538</t>
  </si>
  <si>
    <t>CÔNG TY TNHH MTV VẬN TẢI THƯƠNG MẠI THỊNH ĐẠI PHÁT</t>
  </si>
  <si>
    <t>6119539</t>
  </si>
  <si>
    <t>CÔNG TY TNHH ATLAS COPCO ViỆT NAM - CN BÌNH DƯƠNG</t>
  </si>
  <si>
    <t>6119540</t>
  </si>
  <si>
    <t>CÔNG TY TNHH THƯƠNG MẠI DỊCH VỤ SAO THIÊN VƯƠNG</t>
  </si>
  <si>
    <t>6119543</t>
  </si>
  <si>
    <t>CÔNG TY TNHH TM VÀ DV LONG MEN</t>
  </si>
  <si>
    <t>6119546</t>
  </si>
  <si>
    <t>CÔNG TY TNHH FORGE AHEAD</t>
  </si>
  <si>
    <t>6119548</t>
  </si>
  <si>
    <t>CÔNG TY TNHH MERAKI FW</t>
  </si>
  <si>
    <t>6119555</t>
  </si>
  <si>
    <t>CÔNG TY TNHH VINA SHOWA</t>
  </si>
  <si>
    <t>6119560</t>
  </si>
  <si>
    <t>CÔNG TY TNHH BAOSTEEL CAN MAKING (ViỆT NAM)</t>
  </si>
  <si>
    <t>6119561</t>
  </si>
  <si>
    <t>CÔNG TY TNHH KIN LONG ViỆT NAM</t>
  </si>
  <si>
    <t>6119562</t>
  </si>
  <si>
    <t>CÔNG TY CỔ PHẦN DƯỢC BECAMEX</t>
  </si>
  <si>
    <t>6119563</t>
  </si>
  <si>
    <t>CÔNG TY TNHH SAKASIKI ViỆT NAM</t>
  </si>
  <si>
    <t>6119566</t>
  </si>
  <si>
    <t>VIETBEKO CO.,LTD</t>
  </si>
  <si>
    <t>6119567</t>
  </si>
  <si>
    <t xml:space="preserve">CÔNG TY TNHH HƯNG HOÀNG VIỆT </t>
  </si>
  <si>
    <t>6119568</t>
  </si>
  <si>
    <t>CÔNG TY TNHH NAN PAO MATERIALS ViỆT NAM</t>
  </si>
  <si>
    <t>6119570</t>
  </si>
  <si>
    <t>CÔNG TY TNHH XÂY DỰNG DỊCH VỤ KỸ THUẬT Á CHÂU</t>
  </si>
  <si>
    <t>6119571</t>
  </si>
  <si>
    <t>CHI NHÁNH CÔNG TY TNHH XUẤT NHẬP KHẨU ĐẠI HÂN PHÁT</t>
  </si>
  <si>
    <t>6119572</t>
  </si>
  <si>
    <t>CÔNG TY TNHH MTV CÔNG NGHỆ T.P VI NA</t>
  </si>
  <si>
    <t>6119573</t>
  </si>
  <si>
    <t>CÔNG TY TNHH SEEBEST</t>
  </si>
  <si>
    <t>6119576</t>
  </si>
  <si>
    <t>CÔNG TY TNHH JUWON ViỆT NAM</t>
  </si>
  <si>
    <t>6119578</t>
  </si>
  <si>
    <t>CÔNG TY TNHH MỘT THÀNH VIÊN PHÚ AN THỊNH</t>
  </si>
  <si>
    <t>6119581</t>
  </si>
  <si>
    <t>CÔNG TY TNHH SẢN XuẤT PHỤ LiỆU MAY MẶC KIM LONG</t>
  </si>
  <si>
    <t>6119582</t>
  </si>
  <si>
    <t>CÔNG TY TNHH THUẬN AN</t>
  </si>
  <si>
    <t>6119584</t>
  </si>
  <si>
    <t>CÔNG TY TNHH TRUNG TÂM THÉP NSSB SÀI GÒN</t>
  </si>
  <si>
    <t>6119585</t>
  </si>
  <si>
    <t>CÔNG TY TNHH BANG ĐỨC</t>
  </si>
  <si>
    <t>6119586</t>
  </si>
  <si>
    <t>CÔNG TY CỔ PHẦN HSQ ViỆT NAM</t>
  </si>
  <si>
    <t>6119587</t>
  </si>
  <si>
    <t>CÔNG TY TNHH MỘT THÀNH VIÊN CHINH TƯỞNG</t>
  </si>
  <si>
    <t>6119589</t>
  </si>
  <si>
    <t>NHÀ PHÂN PHỐI MỸ PHẨM THANH THÚY</t>
  </si>
  <si>
    <t>6119590</t>
  </si>
  <si>
    <t>CÔNG TY TNHH CHUNSHIN PRECISION VINA</t>
  </si>
  <si>
    <t>6119591</t>
  </si>
  <si>
    <t>ĐÀO THẾ SƠN</t>
  </si>
  <si>
    <t>6119592</t>
  </si>
  <si>
    <t>CÔNG TY CỔ PHẦN HOÀNG PHƯƠNG LAN</t>
  </si>
  <si>
    <t>6119594</t>
  </si>
  <si>
    <t>CÔNG TY TNHH BOSTIK ViỆT NAM</t>
  </si>
  <si>
    <t>6119596</t>
  </si>
  <si>
    <t>CÔNG TY TNHH MỰC IN GREAT WORLD VIỆT NAM</t>
  </si>
  <si>
    <t>6119598</t>
  </si>
  <si>
    <t>CÔNG TY TNHH MAKITA ViỆT NAM</t>
  </si>
  <si>
    <t>6119599</t>
  </si>
  <si>
    <t>6119600</t>
  </si>
  <si>
    <t>CÔNG TY TNHH THƯƠNG MẠI - SẢN XUẤT HẠT CHỐNG ẨM</t>
  </si>
  <si>
    <t>6119601</t>
  </si>
  <si>
    <t>CHI NHÁNH CÔNG TY TNHH NHỰA HUIYE (ViỆT NAM)</t>
  </si>
  <si>
    <t>6119603</t>
  </si>
  <si>
    <t>CÔNG TY TNHH VẠN HẢI TINH</t>
  </si>
  <si>
    <t>6119605</t>
  </si>
  <si>
    <t>CÔNG TY CỔ PHẦN KORIHOME ViỆT NAM</t>
  </si>
  <si>
    <t>6119606</t>
  </si>
  <si>
    <t>CÔNG TY TNHH MAY MẶC PREMIER GLOBAL VIỆT NAM</t>
  </si>
  <si>
    <t>Hà Văn Thức</t>
  </si>
  <si>
    <t>Nguyễn Hữu Toàn</t>
  </si>
  <si>
    <t>6177777</t>
  </si>
  <si>
    <t>BILL FREE CN BÌNH DƯƠNG</t>
  </si>
  <si>
    <t>6199992</t>
  </si>
  <si>
    <t>CHUYỂN TiỀN MINH LONG I</t>
  </si>
  <si>
    <t>6201005</t>
  </si>
  <si>
    <t>6201007</t>
  </si>
  <si>
    <t>Chi Nhánh Long An - Công Ty Cổ Phần Bán Lẻ Kỹ Thuật Số FPT</t>
  </si>
  <si>
    <t>6201014</t>
  </si>
  <si>
    <t>FPT SHOP TẠI LONG AN</t>
  </si>
  <si>
    <t>6201016</t>
  </si>
  <si>
    <t>VIỄN THÔNG A CHI NHÁNH TẠI LONG AN</t>
  </si>
  <si>
    <t>6201018</t>
  </si>
  <si>
    <t>HỘ KINH DOANH TÂM CHÂU</t>
  </si>
  <si>
    <t>6277777</t>
  </si>
  <si>
    <t>BILL FREE CN LONG AN</t>
  </si>
  <si>
    <t>6301006</t>
  </si>
  <si>
    <t xml:space="preserve">CHI NHÁNH  CTY CỔ PHẦN BÁN LẺ KỸ THUẬT SỐ FPT TẠI TIỀN GIANG</t>
  </si>
  <si>
    <t>6301012</t>
  </si>
  <si>
    <t>CN CÔNG TY TNHH TRƯỜNG VINH HINO</t>
  </si>
  <si>
    <t>6301013</t>
  </si>
  <si>
    <t>CÔNG TY CP RAU QUẢ TIỀN GIANG</t>
  </si>
  <si>
    <t>6301014</t>
  </si>
  <si>
    <t>CÔNG TY TNHH FREEVIEW INDUSTRIAL (VIỆT NAM)</t>
  </si>
  <si>
    <t>6301016</t>
  </si>
  <si>
    <t>CN Công ty Cổ Phần Bán Lẻ Kỹ Thuật Số FPT Tại Tiền Giang</t>
  </si>
  <si>
    <t>6301019</t>
  </si>
  <si>
    <t>CHI NHÁNH CÔNG TY CỔ PHẦN BÁN LẺ KỸ THUẬT SỐ FPT TẠI TIỀN GI</t>
  </si>
  <si>
    <t>6301020</t>
  </si>
  <si>
    <t>CHI NHÁNH CÔNG TY CỔ PHẦN BÁN LẺ KỸ THUẬT SỐ FPT</t>
  </si>
  <si>
    <t>6301021</t>
  </si>
  <si>
    <t>CN Công ty CP SX Thương Mại XNK Viễn Thông A Tại Tiền Giang</t>
  </si>
  <si>
    <t>6301024</t>
  </si>
  <si>
    <t xml:space="preserve">CN Cty CP SX TM XNK Viễn Thông A Tại Tiền Giang         </t>
  </si>
  <si>
    <t>6301025</t>
  </si>
  <si>
    <t>CÔNG TY CỔ PHẦN MAY TiỀN TiẾN</t>
  </si>
  <si>
    <t>6301026</t>
  </si>
  <si>
    <t>DOANH NGHIỆP TƯ NHÂN SD</t>
  </si>
  <si>
    <t>6301027</t>
  </si>
  <si>
    <t>TRUNG TÂM NUÔI TRỒNG NGHIÊN CỨU CHẾ BiẾN DƯỢC LiỆU QK9</t>
  </si>
  <si>
    <t>6301028</t>
  </si>
  <si>
    <t>6301029</t>
  </si>
  <si>
    <t>6301030</t>
  </si>
  <si>
    <t>DNTN NÓN BÀNG BUÔNG HƯNG THỊNH</t>
  </si>
  <si>
    <t>6301031</t>
  </si>
  <si>
    <t>ViỆN CÂY ĂN QuẢ MiỀN NAM</t>
  </si>
  <si>
    <t>6301032</t>
  </si>
  <si>
    <t>6301033</t>
  </si>
  <si>
    <t>6301034</t>
  </si>
  <si>
    <t>CÔNG TY TNHH HOA MAI</t>
  </si>
  <si>
    <t>6301035</t>
  </si>
  <si>
    <t>CÔNG TY TNHH TM DƯỢC PHẨM LONG GIANG</t>
  </si>
  <si>
    <t>6301036</t>
  </si>
  <si>
    <t>CÔNG TY TNHH GiẢI PHÁP XÂY DỰNG DHN</t>
  </si>
  <si>
    <t>6301037</t>
  </si>
  <si>
    <t>CN CÔNG TY CỔ PHẦN BÁN LẺ KỸ THUẬT SỐ FPT TẠI TIỀN GIANG</t>
  </si>
  <si>
    <t>6301039</t>
  </si>
  <si>
    <t>CÔNG TY TNHH MTV IN HÀO VIÊN</t>
  </si>
  <si>
    <t>6301041</t>
  </si>
  <si>
    <t>DNTN NÓN PHƯỚC THÀNH</t>
  </si>
  <si>
    <t>6301043</t>
  </si>
  <si>
    <t>FPT SHOP MY THO</t>
  </si>
  <si>
    <t>6301044</t>
  </si>
  <si>
    <t>Cửa hàng FPTSHOP Mỹ Tho 6</t>
  </si>
  <si>
    <t>6301045</t>
  </si>
  <si>
    <t>Cửa hàng FPTSHOP Đinh Bộ Lĩnh _ Mỹ Tho</t>
  </si>
  <si>
    <t>6377777</t>
  </si>
  <si>
    <t>BILL FREE CN TIỀN GIANG</t>
  </si>
  <si>
    <t>6402010</t>
  </si>
  <si>
    <t>CHI NHÁNH ĐỒNG THÁP- CTY CP BÁN LẺ KỸ THUẬT SỐ FPT</t>
  </si>
  <si>
    <t>6402012</t>
  </si>
  <si>
    <t>CHI NHÁNH VĨNH LONG - CÔNG TY CỔ PHẦN BÁN LẺ KỸ THUẬT SỐ FPT</t>
  </si>
  <si>
    <t>6402014</t>
  </si>
  <si>
    <t>CÔNG TY TNHH MTV THƯƠNG MẠI &amp; DỊCH VỤ THUẬN THÀNH PHÁT</t>
  </si>
  <si>
    <t>6402027</t>
  </si>
  <si>
    <t>CỬA HÀNG LƯU NiỆM PHẬT GIÁO VĨNH LONG</t>
  </si>
  <si>
    <t>6402029</t>
  </si>
  <si>
    <t>FPT SHOP VĨNH LONG</t>
  </si>
  <si>
    <t>6402030</t>
  </si>
  <si>
    <t>VIỄN THÔNG A - CN VĨNH LONG</t>
  </si>
  <si>
    <t>6402036</t>
  </si>
  <si>
    <t>CÔNG TY TNHH HÓA MỸ PHẨM NGUYÊN LÊ</t>
  </si>
  <si>
    <t>6402037</t>
  </si>
  <si>
    <t>HỘ KINH DOANH HOA KiỂNG ANH ĐẠT</t>
  </si>
  <si>
    <t>6402039</t>
  </si>
  <si>
    <t>CỬA HÀNG ĐiỆN GIA DỤNG THẾ TÀI</t>
  </si>
  <si>
    <t>6402040</t>
  </si>
  <si>
    <t xml:space="preserve">CÔNG TY TNHH MỘT THÀNH VIÊN HÓA MỸ PHẨM HỒNG HUỆ </t>
  </si>
  <si>
    <t>6402050</t>
  </si>
  <si>
    <t>CÔNG TY TNHH MỘT THÀNH VIÊN MÁY TÍNH HƯNG THỊNH</t>
  </si>
  <si>
    <t>6402053</t>
  </si>
  <si>
    <t>CƠ SỞ CHẾ BiẾN BÁNH MỨT CHỊ MƯỜI</t>
  </si>
  <si>
    <t>6402054</t>
  </si>
  <si>
    <t>CỬA HÀNG BON SAI ANH BÌNH</t>
  </si>
  <si>
    <t>6402056</t>
  </si>
  <si>
    <t>BON SAI THÀNH HƯNG</t>
  </si>
  <si>
    <t>6402058</t>
  </si>
  <si>
    <t>CỞ SỞ CHẾ BiẾN CAFE TRẦN BI</t>
  </si>
  <si>
    <t>6402059</t>
  </si>
  <si>
    <t>CHI NHÁNH VĨNH LONG – CÔNG TY CỔ PHẦN BÁN LẺ KỸ THUẬT SỐ FPT</t>
  </si>
  <si>
    <t>6477777</t>
  </si>
  <si>
    <t>BILL FREE CN VĨNH LONG</t>
  </si>
  <si>
    <t>6501012</t>
  </si>
  <si>
    <t>Công Ty TNHH Công Nghệ Di Động FPT-CN.Cần Thơ</t>
  </si>
  <si>
    <t>6501013</t>
  </si>
  <si>
    <t xml:space="preserve">CN Cty CP Ô Tô Tường Hải  TP.Cần Thơ</t>
  </si>
  <si>
    <t>6502044</t>
  </si>
  <si>
    <t>CÔNG TY TNHH DV TIN HỌC FPT (TPHN_VPDD TẠI TP CẦN THƠ)</t>
  </si>
  <si>
    <t>6502082</t>
  </si>
  <si>
    <t>MỸ PHẨM PHONG DOANH</t>
  </si>
  <si>
    <t>6502083</t>
  </si>
  <si>
    <t>CTY CP CB TP XK MIỀN TÂY</t>
  </si>
  <si>
    <t>6502095</t>
  </si>
  <si>
    <t>CTY TNHH XNK NGÀN HƯƠNG</t>
  </si>
  <si>
    <t>6503003</t>
  </si>
  <si>
    <t>DNTN MỸ PHẨM PHƯƠNG ĐÔNG</t>
  </si>
  <si>
    <t>6503019</t>
  </si>
  <si>
    <t>CÔNG TY TNHH MINH TÂN</t>
  </si>
  <si>
    <t>6503058</t>
  </si>
  <si>
    <t>CHI NHÁNH CÔNG TY TNHH DƯỢC KIM ĐÔ</t>
  </si>
  <si>
    <t>6503059</t>
  </si>
  <si>
    <t>CÔNG TY CP DỊCH VỤ PHÂN PHỐI TỔNG HỢP DẦU KHÍ</t>
  </si>
  <si>
    <t>6503062</t>
  </si>
  <si>
    <t>CTY TNHH MTV MỸ PHẨM HOÀNG GIA</t>
  </si>
  <si>
    <t>6504005</t>
  </si>
  <si>
    <t>CTY TNHH MỸ PHẨM OCSENNEWTODAY</t>
  </si>
  <si>
    <t>6504014</t>
  </si>
  <si>
    <t>CN CÔNG TY CỔ PHẦN BÁN LẺ KTS FPT TẠI CẦN THƠ</t>
  </si>
  <si>
    <t>6504051</t>
  </si>
  <si>
    <t xml:space="preserve">CN CTY CP BÁN LẺ KỸ THUẬT SỐ FPT TẠI CẦN THƠ </t>
  </si>
  <si>
    <t>6504053</t>
  </si>
  <si>
    <t>CN CTY CP BÁN LẺ KỸ THUẬT SỐ FPT TẠI CẦN THƠ</t>
  </si>
  <si>
    <t>6504061</t>
  </si>
  <si>
    <t>CN CTY CP BÁN LẺ KỸ THUẬT SỐ FPT TẠI THỐT NỐT</t>
  </si>
  <si>
    <t>6504066</t>
  </si>
  <si>
    <t>CÔNG TY CƠ KHÍ TRUNG ViỆT</t>
  </si>
  <si>
    <t>6504073</t>
  </si>
  <si>
    <t>6504077</t>
  </si>
  <si>
    <t>CTY HUAWEI - CN CẦN THƠ</t>
  </si>
  <si>
    <t>6504078</t>
  </si>
  <si>
    <t>Chi nhánh công ty cổ phần SX-TM-XNK Viễn Thông A tại Cần Thơ</t>
  </si>
  <si>
    <t>6504081</t>
  </si>
  <si>
    <t>CHI NHÁNH CÔNG TY TNHH MTV TM GIANG ANH TẠI CẦN THƠ</t>
  </si>
  <si>
    <t>6504095</t>
  </si>
  <si>
    <t>CỬA HÀNG DỤNG CỤ Y TẾ VÂN ANH</t>
  </si>
  <si>
    <t>6504097</t>
  </si>
  <si>
    <t>CỬA HÀNG HOÀNG NAM</t>
  </si>
  <si>
    <t>6504102</t>
  </si>
  <si>
    <t>CHI NHÁNH CÔNG TY CP BÁN LẺ KỸ THUẬT SỐ FPT TẠI CẦN THƠ</t>
  </si>
  <si>
    <t>6504103</t>
  </si>
  <si>
    <t>CỬA HÀNG SƠN MỸ XUÂN</t>
  </si>
  <si>
    <t>6504104</t>
  </si>
  <si>
    <t>CÔNG TY TNHH MTV HP</t>
  </si>
  <si>
    <t>6504106</t>
  </si>
  <si>
    <t>TTBH Samsung Hùng Vương - CN1 Cần Thơ (B2X ViỆT NAM)</t>
  </si>
  <si>
    <t>6504108</t>
  </si>
  <si>
    <t>BỆNH ViỆN PHỤ SẢN THÀNH PHỐ CẦN THƠ</t>
  </si>
  <si>
    <t>6504111</t>
  </si>
  <si>
    <t>CÔNG TY CỔ PHẦN DA TÂY ĐÔ</t>
  </si>
  <si>
    <t>6504112</t>
  </si>
  <si>
    <t>CHI NHÁNH CÔNG TY TNHH JOLLIBEE ViỆT NAM TẠI CẦN THƠ</t>
  </si>
  <si>
    <t>6504116</t>
  </si>
  <si>
    <t>CÔNG TY CỔ PHẦN THỦY SẢN HÀ NỘI - CẦN THƠ</t>
  </si>
  <si>
    <t>6504117</t>
  </si>
  <si>
    <t>CÔNG TY TNHH MTV THE FRUIT REPUBLIC CẦN THƠ</t>
  </si>
  <si>
    <t>6504119</t>
  </si>
  <si>
    <t>6504120</t>
  </si>
  <si>
    <t>CÔNG TY TNHH MTV TM &amp; DV HOÀNG HÂN</t>
  </si>
  <si>
    <t>6504121</t>
  </si>
  <si>
    <t>FPT SHOP CỜ ĐỎ</t>
  </si>
  <si>
    <t>6504122</t>
  </si>
  <si>
    <t>CÔNG TY TNHH DƯỢC PHẨM THÁI AN BẢO</t>
  </si>
  <si>
    <t>6504123</t>
  </si>
  <si>
    <t>CÔNG TY TNHH THINHMOBILE - CHI NHÁNH ĐÀ NẴNG</t>
  </si>
  <si>
    <t>6577777</t>
  </si>
  <si>
    <t>BILL FREE CHI NHÁNH CẦN THƠ</t>
  </si>
  <si>
    <t>6602001</t>
  </si>
  <si>
    <t>Chi nhánh Đồng Tháp – Công ty cổ phần bán lẻ kỹ thuật số FPT</t>
  </si>
  <si>
    <t>6602020</t>
  </si>
  <si>
    <t>CN CTY CP SX- TM – XNK – VIỄN THÔNG A TẠI ĐỒNG THÁP</t>
  </si>
  <si>
    <t>6602022</t>
  </si>
  <si>
    <t>FPT SHOP 72 HÙNG VƯƠNG, HỒNG NGỰ, ĐỒNG THÁP</t>
  </si>
  <si>
    <t>6602027</t>
  </si>
  <si>
    <t>CN công ty cổ phần SX-TM-XNK Viễn Thông A tại Đồng Tháp</t>
  </si>
  <si>
    <t>6602028</t>
  </si>
  <si>
    <t>FPT SHOP CAO LÃNH - ĐỒNG THÁP</t>
  </si>
  <si>
    <t>6602029</t>
  </si>
  <si>
    <t>FPT SHOP TAM NÔNG - ĐỒNG THÁP</t>
  </si>
  <si>
    <t>6602030</t>
  </si>
  <si>
    <t>TTBH Samsung Hùng Vương - CN1 Đồng Tháp (B2X ViỆT NAM)</t>
  </si>
  <si>
    <t>6602032</t>
  </si>
  <si>
    <t>CỞ SỞ 2 THUỐC ĐÔNG Y CỔ TRUYỀN</t>
  </si>
  <si>
    <t>6677777</t>
  </si>
  <si>
    <t>BILL FREE CN ĐỒNG THÁP</t>
  </si>
  <si>
    <t>6702012</t>
  </si>
  <si>
    <t>Công Ty Cổ Phần Dược AGIMEXPHARM</t>
  </si>
  <si>
    <t>6702013</t>
  </si>
  <si>
    <t>CN AN GIANG CÔNG TY CP BÁN LẺ KỸ THUẬT SỐ FPT</t>
  </si>
  <si>
    <t>6702014</t>
  </si>
  <si>
    <t>6702016</t>
  </si>
  <si>
    <t>CN An Giang - Công Ty CP Bán Lẻ kỹ Thuật Số FPT</t>
  </si>
  <si>
    <t>6702017</t>
  </si>
  <si>
    <t>CHI NHÁNH AN GIANG - CÔNG TY CP BÁN LẺ KỸ THUẬT SỐ FPT</t>
  </si>
  <si>
    <t>6702019</t>
  </si>
  <si>
    <t xml:space="preserve">CN AN GIANG - CTY CP BÁN LẺ KỸ THUẬT SỐ  FPT</t>
  </si>
  <si>
    <t>6702022</t>
  </si>
  <si>
    <t>CN An Giang - Công Ty Cổ Phần Bán Lẻ Kỹ Thuật Số Fpt</t>
  </si>
  <si>
    <t>6702024</t>
  </si>
  <si>
    <t>CN Viễn Thông A - An Giang</t>
  </si>
  <si>
    <t>6702025</t>
  </si>
  <si>
    <t>CN CTY CP BÁN LẺ KỸ THUẬT SỐ FPT TẠI AN GIANG</t>
  </si>
  <si>
    <t>6702026</t>
  </si>
  <si>
    <t xml:space="preserve">CHI NHÁNH AN GIANG-CTY CP BÁN  LẺ KỸ THUẬT  SỐ FPT </t>
  </si>
  <si>
    <t>6702029</t>
  </si>
  <si>
    <t>CHI NHÁNH AN GIANG-CTY CP BÁN LẺ KỸ THUẬT SỐ FPT</t>
  </si>
  <si>
    <t>6702036</t>
  </si>
  <si>
    <t>CÔNG TY TNHH NÔNG TRÍ</t>
  </si>
  <si>
    <t>6702038</t>
  </si>
  <si>
    <t>CƠ SỞ SẢN XuẤT BƠM NƯỚC HƯNG QUANG</t>
  </si>
  <si>
    <t>6702040</t>
  </si>
  <si>
    <t>6702041</t>
  </si>
  <si>
    <t>CỬA HÀNG ĐiỆN LẠNH LÊ DÂN</t>
  </si>
  <si>
    <t>6777777</t>
  </si>
  <si>
    <t>BILL FREE AN GIANG</t>
  </si>
  <si>
    <t>6801003</t>
  </si>
  <si>
    <t>6801005</t>
  </si>
  <si>
    <t>6801013</t>
  </si>
  <si>
    <t>CN KIÊN GIANG-CTY CỔ PHẦN BÁN LẺ KỶ THUẬT SỐ FPT</t>
  </si>
  <si>
    <t>6801014</t>
  </si>
  <si>
    <t>CN KIÊN GIANG - CÔNG TY CỔ PHẦN BÁN LẺ KỶ THUẬT SỐ FPT</t>
  </si>
  <si>
    <t>6801016</t>
  </si>
  <si>
    <t>ViỄN THÔNG A - CN KIÊN GIANG</t>
  </si>
  <si>
    <t>6801017</t>
  </si>
  <si>
    <t>CN KIÊN GIANG-CTY CỔ PHẦN BÁN LẺ KỶ THUẬT SỐ FPT</t>
  </si>
  <si>
    <t>6801018</t>
  </si>
  <si>
    <t>6801019</t>
  </si>
  <si>
    <t>6801020</t>
  </si>
  <si>
    <t>6801021</t>
  </si>
  <si>
    <t>6801022</t>
  </si>
  <si>
    <t>6801023</t>
  </si>
  <si>
    <t>6801028</t>
  </si>
  <si>
    <t>6877777</t>
  </si>
  <si>
    <t>BILL FREE KIÊN GIANG</t>
  </si>
  <si>
    <t>6902018</t>
  </si>
  <si>
    <t>CHI NHÁNH CÀ MAU-CÔNG TY CỔ PHẦN BÁN LẺ KTS FPT</t>
  </si>
  <si>
    <t>6902019</t>
  </si>
  <si>
    <t>6902024</t>
  </si>
  <si>
    <t>CÔNG TY ViỄN THÔNG A - CN CÀ MAU</t>
  </si>
  <si>
    <t>6902025</t>
  </si>
  <si>
    <t>6902026</t>
  </si>
  <si>
    <t>FPT SHOP TẠI CÀ MAU</t>
  </si>
  <si>
    <t>6902028</t>
  </si>
  <si>
    <t xml:space="preserve">CHI NHÁNH CÀ MAU-CTY CP BÁN  LẺ KỸ THUẬT  SỐ FPT </t>
  </si>
  <si>
    <t>6902033</t>
  </si>
  <si>
    <t>PHƯỚC SHOP</t>
  </si>
  <si>
    <t>6977777</t>
  </si>
  <si>
    <t>BILL FREE CÀ MAU</t>
  </si>
  <si>
    <t>7000004</t>
  </si>
  <si>
    <t>CTY TNHH POUHUNG VIỆT NAM</t>
  </si>
  <si>
    <t>7000006</t>
  </si>
  <si>
    <t xml:space="preserve">CÔNG TY  CỔ PHẦN BÁN LẺ KỶ THUẬT SỐ FPT</t>
  </si>
  <si>
    <t>7000008</t>
  </si>
  <si>
    <t>CN TÂY NINH - CTY CP BÁN LẺ KỸ THUẬT SỐ FPT SHOP</t>
  </si>
  <si>
    <t>7000012</t>
  </si>
  <si>
    <t xml:space="preserve">CTY TNHH MAY MẶC MINH CHÂU </t>
  </si>
  <si>
    <t>7000017</t>
  </si>
  <si>
    <t>FPT SHOP TRẢNG BÀNG - TÂY NINH</t>
  </si>
  <si>
    <t>7000020</t>
  </si>
  <si>
    <t>CN CÔNG TY CP ViỄN THÔNG A - TÂY NINH</t>
  </si>
  <si>
    <t>7000021</t>
  </si>
  <si>
    <t>CHI NHÁNH TÂY NINH - CÔNG TY CỔ PHẦN BÁN LẺ KỸ THUẬT SỐ FPT</t>
  </si>
  <si>
    <t>7000022</t>
  </si>
  <si>
    <t>CÔNG TY TNHH CAO SU VÀ NHỰA WANTAI (ViỆT NAM)</t>
  </si>
  <si>
    <t>7000023</t>
  </si>
  <si>
    <t>FPT SHOP HÒA THÀNH TÂY NINH</t>
  </si>
  <si>
    <t>7000024</t>
  </si>
  <si>
    <t>FPT SHOP TÂY NINH</t>
  </si>
  <si>
    <t>7000025</t>
  </si>
  <si>
    <t>CÔNG TY TNHH ĐiỆN TỬ, KHOA HỌC VÀ CÔNG NGHỆ VIVO TÂY NINH</t>
  </si>
  <si>
    <t>7077777</t>
  </si>
  <si>
    <t>BILL FREE CN TÂY NINH</t>
  </si>
  <si>
    <t>7101002</t>
  </si>
  <si>
    <t>CHI NHÁNH BẾN TRE - CÔNG TY CỔ PHẦN BÁN LẺ KỸ THUẬT SỐ FPT</t>
  </si>
  <si>
    <t>7102000</t>
  </si>
  <si>
    <t>Chi nhánh Bến Tre - Công ty Cổ Phân Bán Lẻ Kỹ Thuật số FPT</t>
  </si>
  <si>
    <t>7102005</t>
  </si>
  <si>
    <t>CN CTY CP SẢN XuẤT TM XNK ViỄN THÔNG A TẠI BẾN TRE</t>
  </si>
  <si>
    <t>7102008</t>
  </si>
  <si>
    <t>CÔNG TY TNHH CHẾ BiẾN SẢN PHẨM DỪA CỬU LONG</t>
  </si>
  <si>
    <t>7102010</t>
  </si>
  <si>
    <t>7177777</t>
  </si>
  <si>
    <t>BILL FREE BẾN TRE</t>
  </si>
  <si>
    <t>7220019</t>
  </si>
  <si>
    <t>CTY CP LẠC VIỆT</t>
  </si>
  <si>
    <t>7220033</t>
  </si>
  <si>
    <t>CÔNG TY CP KỸ THUẬT SỐ BÁN LẺ FPT ( Vũng Tàu)</t>
  </si>
  <si>
    <t>7220043</t>
  </si>
  <si>
    <t>ÔNG BẠCH TÈO</t>
  </si>
  <si>
    <t>7220072</t>
  </si>
  <si>
    <t>FPT SHOP 155 NGUYỄN THÁI HỌC</t>
  </si>
  <si>
    <t>7220086</t>
  </si>
  <si>
    <t>CÔNG TY TNHH GT LINE Á CHÂU</t>
  </si>
  <si>
    <t>7220092</t>
  </si>
  <si>
    <t>7220098</t>
  </si>
  <si>
    <t>ĐẶNG THỊ MINH</t>
  </si>
  <si>
    <t>7220100</t>
  </si>
  <si>
    <t>Công Ty Viễn Thông A - CN Vũng Tàu</t>
  </si>
  <si>
    <t>7220104</t>
  </si>
  <si>
    <t>CÔNG TY TNHH TE AN ViỆT NAM</t>
  </si>
  <si>
    <t>7220107</t>
  </si>
  <si>
    <t>CÔNG TY CP TONG HONG TANNERY ViỆT NAM</t>
  </si>
  <si>
    <t>7220108</t>
  </si>
  <si>
    <t>Công Ty Viễn Thông A - CN Long Hải Vũng Tàu</t>
  </si>
  <si>
    <t>7220109</t>
  </si>
  <si>
    <t>CÔNG TY TNHH HuỲNH TRẦN</t>
  </si>
  <si>
    <t>7220110</t>
  </si>
  <si>
    <t>FPT SHOP TÂN THÀNH - VŨNG TÀU</t>
  </si>
  <si>
    <t>7220111</t>
  </si>
  <si>
    <t>7220112</t>
  </si>
  <si>
    <t>CN CÔNG TY CỔ PHẦN DỊCH VỤ CÀ PHÊ CAO NGUYÊN</t>
  </si>
  <si>
    <t>7220113</t>
  </si>
  <si>
    <t>Chi nhánh Vũng Tàu -  Công ty cỔ PhẦn bán Lẻ Kỹ Thuật Số FPT</t>
  </si>
  <si>
    <t>7220119</t>
  </si>
  <si>
    <t>FPT SHOP CN VŨNG TÀU</t>
  </si>
  <si>
    <t>7220120</t>
  </si>
  <si>
    <t>7220122</t>
  </si>
  <si>
    <t>7220123</t>
  </si>
  <si>
    <t>CÔNG TY TNHH THIẾT BỊ DẦU KHÍ HOÀNG ĐĂNG</t>
  </si>
  <si>
    <t>7220124</t>
  </si>
  <si>
    <t>CÔNG TY TNHH SẢN XuẤT SƠN ViỆT</t>
  </si>
  <si>
    <t>7220125</t>
  </si>
  <si>
    <t>TRUNG TÂM MUA SẮM NGUYỄN KIM BÀ RỊA</t>
  </si>
  <si>
    <t>7220126</t>
  </si>
  <si>
    <t>CÔNG TY TNHH TM HOÀNG HẠC</t>
  </si>
  <si>
    <t>7220127</t>
  </si>
  <si>
    <t>7220128</t>
  </si>
  <si>
    <t xml:space="preserve">FPT SHOP </t>
  </si>
  <si>
    <t>7220129</t>
  </si>
  <si>
    <t>TTBH Samsung Nam Kỳ Khởi Nghĩa - CN1 BRVT (B2X ViỆT NAM)</t>
  </si>
  <si>
    <t>7220131</t>
  </si>
  <si>
    <t>7220134</t>
  </si>
  <si>
    <t>Số 1912,Tổ 1,Ấp 1C,Xã Phước Thái,H. Long Thành, Tỉnh Đồng Na</t>
  </si>
  <si>
    <t>7220136</t>
  </si>
  <si>
    <t>Công ty cổ phần bán lẻ kỹ thuật số FPT</t>
  </si>
  <si>
    <t>7220137</t>
  </si>
  <si>
    <t>FPT SHOP LONG ĐiỀN - VŨNG TÀU</t>
  </si>
  <si>
    <t>7277777</t>
  </si>
  <si>
    <t>BILL FREE VŨNG TÀU</t>
  </si>
  <si>
    <t>7300006</t>
  </si>
  <si>
    <t>FPT SHOP QUẢNG BÌNH</t>
  </si>
  <si>
    <t>7300007</t>
  </si>
  <si>
    <t>CÔNG TY VIỄN THÔNG A - QUẢNG BÌNH</t>
  </si>
  <si>
    <t>7300010</t>
  </si>
  <si>
    <t>Công ty Viễn Thông A – CN Ba Đồn</t>
  </si>
  <si>
    <t>7300012</t>
  </si>
  <si>
    <t>FPT SHOP QuẢNG BÌNH 2</t>
  </si>
  <si>
    <t>7300013</t>
  </si>
  <si>
    <t>FPT LỆ THỦY - QuẢNG BÌNH</t>
  </si>
  <si>
    <t>7377777</t>
  </si>
  <si>
    <t>BILL FREE QUẢNG BÌNH</t>
  </si>
  <si>
    <t>7400006</t>
  </si>
  <si>
    <t>FPT SHOP QUẢNG TRỊ</t>
  </si>
  <si>
    <t>7400012</t>
  </si>
  <si>
    <t xml:space="preserve">Công ty Viễn Thông A – CN Khe Sanh </t>
  </si>
  <si>
    <t>7400014</t>
  </si>
  <si>
    <t>FPT SHOP TẠI QuẢNG TRỊ</t>
  </si>
  <si>
    <t>7400016</t>
  </si>
  <si>
    <t>Công ty TNHH MTV In và Kỹ thuật Xuân Tiến</t>
  </si>
  <si>
    <t>7400018</t>
  </si>
  <si>
    <t>FPT SHOP TẠI VĨNH LINH QuẢNG TRỊ</t>
  </si>
  <si>
    <t>7400019</t>
  </si>
  <si>
    <t>7477777</t>
  </si>
  <si>
    <t>BILL FREE QUẢNG TRỊ</t>
  </si>
  <si>
    <t>7500004</t>
  </si>
  <si>
    <t>CÔNG TY TNHH KHÁCH SẠN KINH THÀNH</t>
  </si>
  <si>
    <t>7500009</t>
  </si>
  <si>
    <t>Phòng văn thư - Dệt may Huế</t>
  </si>
  <si>
    <t>7500016</t>
  </si>
  <si>
    <t>Cty Cp chế biến gỗ thừa thiên Huế</t>
  </si>
  <si>
    <t>7500042</t>
  </si>
  <si>
    <t>CTY TNHH TM LINH NHÂN</t>
  </si>
  <si>
    <t>7500045</t>
  </si>
  <si>
    <t>VPĐD CTY TNHH PTKT DỊCH VỤ &amp; GIÁO DỤC</t>
  </si>
  <si>
    <t>7500088</t>
  </si>
  <si>
    <t>CTY TNHH MTV THỰC PHẨM HUẾ</t>
  </si>
  <si>
    <t>7500097</t>
  </si>
  <si>
    <t>CTY CP TM DP KHÔI NGUYÊN</t>
  </si>
  <si>
    <t>7500099</t>
  </si>
  <si>
    <t>CÔNG TY CP LIÊN MINH</t>
  </si>
  <si>
    <t>7500109</t>
  </si>
  <si>
    <t>CÔNG TY TNHH QUẢNG CÁO VÀ HỘI CHỢ THƯƠNG MAI THÀNH CÔNG</t>
  </si>
  <si>
    <t>7500123</t>
  </si>
  <si>
    <t>CN CÔNG TY CP BÁN LẺ KÝ THUẬT SỐ FPT - HUẾ</t>
  </si>
  <si>
    <t>7500127</t>
  </si>
  <si>
    <t>CÔNG TY TNHH MSV</t>
  </si>
  <si>
    <t>7500130</t>
  </si>
  <si>
    <t xml:space="preserve">CÔNG TY TNHH KART (VIỆT NAM) </t>
  </si>
  <si>
    <t>7500132</t>
  </si>
  <si>
    <t>CÔNG TY CỔ PHẦN SỢI PHÚ BÀI II</t>
  </si>
  <si>
    <t>7500134</t>
  </si>
  <si>
    <t>CÔNG TY TNHH IN QUANG PHÁT</t>
  </si>
  <si>
    <t>7500136</t>
  </si>
  <si>
    <t>CÔNG TY CỔ PHẦN DU LỊCH HUẾ</t>
  </si>
  <si>
    <t>7500138</t>
  </si>
  <si>
    <t>CÔNG TY CỔ PHẦN DỆT MAY HUẾ - 175 TRẦN HƯNG ĐẠO</t>
  </si>
  <si>
    <t>7500142</t>
  </si>
  <si>
    <t>TRƯỜNG ĐẠI HỌC Y DƯỢC HUẾ</t>
  </si>
  <si>
    <t>7500144</t>
  </si>
  <si>
    <t>CÔNG TY CỔ PHẦN CHĂN NUÔI C.P VIỆT NAM- CN ĐÔNG LẠNH TT HUẾ</t>
  </si>
  <si>
    <t>7500145</t>
  </si>
  <si>
    <t>CÔNG TY CỔ PHẦN VƯỜN XƯA</t>
  </si>
  <si>
    <t>7500149</t>
  </si>
  <si>
    <t>CHI NHÁNH CÔNG TY CỔ PHẦN SÓNG VIỆT TẠI HUẾ</t>
  </si>
  <si>
    <t>7500150</t>
  </si>
  <si>
    <t>CÔNG TY CỔ PHẦN HÀNG KHÔNG JETSTAR PACIFIC AIRLINES</t>
  </si>
  <si>
    <t>7500162</t>
  </si>
  <si>
    <t>CÔNG TY BÁN LẺ KỸ THUẬT SỐ FPT - HÙNG VƯƠNG</t>
  </si>
  <si>
    <t>7500165</t>
  </si>
  <si>
    <t>CÔNG TY VIỄN THÔNG A - HÙNG VƯƠNG</t>
  </si>
  <si>
    <t>7500168</t>
  </si>
  <si>
    <t>CÔNG TY VIỄN THÔNG A - TRẦN HƯNG ĐẠO</t>
  </si>
  <si>
    <t>7500173</t>
  </si>
  <si>
    <t>DNTN VẠN THÀNH</t>
  </si>
  <si>
    <t>7500174</t>
  </si>
  <si>
    <t>CÔNG TY VIỄN THÔNG A - HÙNG VƯƠNG + MINH KHAI</t>
  </si>
  <si>
    <t>7500175</t>
  </si>
  <si>
    <t>CÔNG TY TNHH DỊCH VỤ VÀ DU LỊCH THIÊN ĐƯỜNG</t>
  </si>
  <si>
    <t>7500176</t>
  </si>
  <si>
    <t>SHOP FPT 87 AN DƯƠNG VƯƠNG</t>
  </si>
  <si>
    <t>7500178</t>
  </si>
  <si>
    <t>CN Công Ty TNHH MTV Kĩ Thuật &amp; Khoa Học OPPO Tại Huế</t>
  </si>
  <si>
    <t>7500180</t>
  </si>
  <si>
    <t>Công Ty TNHH MTV Nông Sản Hữu Cơ Quế Lâm</t>
  </si>
  <si>
    <t>7500181</t>
  </si>
  <si>
    <t>Công Ty TNHH Một Thành Viên Nghệ Thuật Trúc Chi Việt Nam</t>
  </si>
  <si>
    <t>7500183</t>
  </si>
  <si>
    <t>XÍ NGHIỆP THÀNH LỢI (DNTN)</t>
  </si>
  <si>
    <t>7500188</t>
  </si>
  <si>
    <t>CÔNG TY TNHH THIÊN TÂN</t>
  </si>
  <si>
    <t>7500189</t>
  </si>
  <si>
    <t>CÔNG TY TNHH MỘT THÀNH VIÊN NGHỆ NHÂN ViỆT</t>
  </si>
  <si>
    <t>7500191</t>
  </si>
  <si>
    <t>FPT SHOP PHÚ BÀI - HuẾ</t>
  </si>
  <si>
    <t>7500192</t>
  </si>
  <si>
    <t>CÔNG TY TNHH THƯƠNG MẠI SAITA</t>
  </si>
  <si>
    <t>7500194</t>
  </si>
  <si>
    <t>FPT SHOP CN TẠI HuẾ</t>
  </si>
  <si>
    <t>7500195</t>
  </si>
  <si>
    <t>CÔNG TY TNHH MTV HANEX HuẾ</t>
  </si>
  <si>
    <t>7500196</t>
  </si>
  <si>
    <t>CÔNG TY CỔ PHẦN SỢI PHÚ GIA</t>
  </si>
  <si>
    <t>7500197</t>
  </si>
  <si>
    <t>CÔNG TY TNHH THƯƠNG MẠI VÀ QuẢNG CÁO ĐA TRUYỀN THÔNG ĐẠI HỮU</t>
  </si>
  <si>
    <t>7500198</t>
  </si>
  <si>
    <t>CÔNG TY CỔ PHẦN DU LỊCH XANH HUẾ_VNECO</t>
  </si>
  <si>
    <t>7500201</t>
  </si>
  <si>
    <t>DOANH NGHIỆP TƯ NHÂN THƯƠNG MẠI HG</t>
  </si>
  <si>
    <t>7500202</t>
  </si>
  <si>
    <t>CÔNG TY TNHH MTV TÂN NGUYÊN</t>
  </si>
  <si>
    <t>7500204</t>
  </si>
  <si>
    <t>Công ty TNHH Thái Hưng</t>
  </si>
  <si>
    <t>7500205</t>
  </si>
  <si>
    <t>Công ty TNHH Sản xuất thương mại và dịch vụ Nguyễn Triều</t>
  </si>
  <si>
    <t>7500206</t>
  </si>
  <si>
    <t>Công ty TNHH MTV Hóa Chất và Thiết Bị Việt Á</t>
  </si>
  <si>
    <t>7500208</t>
  </si>
  <si>
    <t>Công ty TNHH Thiên Ấn MEDIOIL</t>
  </si>
  <si>
    <t>7500209</t>
  </si>
  <si>
    <t>Công ty TNHH TM Dược Phẩm và Thiết Bị Y Tế Thanh Minh</t>
  </si>
  <si>
    <t>7500210</t>
  </si>
  <si>
    <t>Cty CP truyền thông quảng cáo và dịch vụ du lịch Đại Bàng</t>
  </si>
  <si>
    <t>7500211</t>
  </si>
  <si>
    <t>Công ty TNHH Đầu tư và Sản xuất Ngọc Việt</t>
  </si>
  <si>
    <t>7500213</t>
  </si>
  <si>
    <t>Công ty TNHH Quốc tế VINAMASK</t>
  </si>
  <si>
    <t>7577777</t>
  </si>
  <si>
    <t>BILL FREE CN HUẾ</t>
  </si>
  <si>
    <t>7600084</t>
  </si>
  <si>
    <t>Công ty TNHH TH &amp; CGCN CiVip</t>
  </si>
  <si>
    <t>7600091</t>
  </si>
  <si>
    <t>XI NGHIỆP MAY ĐÔNG THÀNH II</t>
  </si>
  <si>
    <t>7600101</t>
  </si>
  <si>
    <t>Chi nhánh Công ty CP Bán lẻ Kỹ thuật Số FPT tại Quảng Ngãi</t>
  </si>
  <si>
    <t>7600108</t>
  </si>
  <si>
    <t>7600113</t>
  </si>
  <si>
    <t>Công ty CP SXTM Xuất Nhập Khẩu Viễn Thông A - Quảng Ngãi</t>
  </si>
  <si>
    <t>7600118</t>
  </si>
  <si>
    <t>Công ty TNHH sản xuất và thương mại Thu Ba</t>
  </si>
  <si>
    <t>7600119</t>
  </si>
  <si>
    <t>Công ty TNHH MTV Thủy Canh Gia Viên</t>
  </si>
  <si>
    <t>7600121</t>
  </si>
  <si>
    <t>Công ty TNHH Điện tử FOSTER (Quảng Ngãi)</t>
  </si>
  <si>
    <t>7600125</t>
  </si>
  <si>
    <t>7600129</t>
  </si>
  <si>
    <t>Hồ Duy Quang</t>
  </si>
  <si>
    <t>7600132</t>
  </si>
  <si>
    <t>Nguyễn Công Phương</t>
  </si>
  <si>
    <t>7600134</t>
  </si>
  <si>
    <t>MOBIFONE PLUS CHI NHÁNH QUẢNG NGÃI</t>
  </si>
  <si>
    <t>7600136</t>
  </si>
  <si>
    <t>CN công ty CP bán lẻ kỹ thuật số FPT tại Quảng Ngãi</t>
  </si>
  <si>
    <t>7600137</t>
  </si>
  <si>
    <t>7600141</t>
  </si>
  <si>
    <t>CÔNG TY TNHH MTV BONGTILES</t>
  </si>
  <si>
    <t>7600142</t>
  </si>
  <si>
    <t>ĐINH THỊ THƠM</t>
  </si>
  <si>
    <t>7600143</t>
  </si>
  <si>
    <t>Bệnh Viện Sản - Nhi Tỉnh Quảng Ngãi</t>
  </si>
  <si>
    <t>7600144</t>
  </si>
  <si>
    <t>CÔNG TY TNHH XÂY DỰNG - SẢN XUẤT VÀ THƯƠNG MẠI PHƯỚC AN</t>
  </si>
  <si>
    <t>7677777</t>
  </si>
  <si>
    <t>BILL FREE KERRY QUẢNG NGÃI</t>
  </si>
  <si>
    <t>7700007</t>
  </si>
  <si>
    <t>CN cty GNVT Miền Trung tại Quy Nhơn</t>
  </si>
  <si>
    <t>7700030</t>
  </si>
  <si>
    <t>Chi nhánh Bình Định-Công ty CP Bán Lẻ KTS FPT</t>
  </si>
  <si>
    <t>7700037</t>
  </si>
  <si>
    <t>Chi nhánh Bình Định - Công ty cổ phần bán lẻ kỹ thuật số FPT</t>
  </si>
  <si>
    <t>7700040</t>
  </si>
  <si>
    <t>Công ty TNHH MTV Kỹ Thuật và khoa học Oppo chi nhánh Đà Nẵng</t>
  </si>
  <si>
    <t>7700043</t>
  </si>
  <si>
    <t>CN công ty TNHH DeHeus tại Bình Định</t>
  </si>
  <si>
    <t>7700044</t>
  </si>
  <si>
    <t>Viễn Thông A - CN Bình Định</t>
  </si>
  <si>
    <t>7700045</t>
  </si>
  <si>
    <t>Chi nhánh Bình Định - Công ty CP Bán lẻ Kỹ Thuật Số FPT</t>
  </si>
  <si>
    <t>7700048</t>
  </si>
  <si>
    <t>Chi nhánh Bình Định- Công ty CP Bán lẻ Kỹ Thuật Số FPT</t>
  </si>
  <si>
    <t>7700050</t>
  </si>
  <si>
    <t>7700051</t>
  </si>
  <si>
    <t>Công ty TNHH Trang phục ngoài trời CPPC (Việt Nam)</t>
  </si>
  <si>
    <t>7700055</t>
  </si>
  <si>
    <t>Công ty TNHH NN MTV Yến Sào Khánh Hòa</t>
  </si>
  <si>
    <t>7700056</t>
  </si>
  <si>
    <t>Công ty TNHH Bảo hiểm Xuân Thành Nam Trung Bộ</t>
  </si>
  <si>
    <t>7700058</t>
  </si>
  <si>
    <t>Công ty TNHH Thái Bảo</t>
  </si>
  <si>
    <t>7700071</t>
  </si>
  <si>
    <t>Công ty TNHH TMDV Phước Thành</t>
  </si>
  <si>
    <t>7700073</t>
  </si>
  <si>
    <t>Cơ sở Mỹ Nghệ Thế Hoàn</t>
  </si>
  <si>
    <t>7777777</t>
  </si>
  <si>
    <t>BILL FREE KERRY BÌNH ĐỊNH</t>
  </si>
  <si>
    <t>7800010</t>
  </si>
  <si>
    <t>DNTN THANH VÂN</t>
  </si>
  <si>
    <t>7800029</t>
  </si>
  <si>
    <t>CTY CP AN HƯNG</t>
  </si>
  <si>
    <t>7800030</t>
  </si>
  <si>
    <t>DNTN AN PHÁT</t>
  </si>
  <si>
    <t>7800034</t>
  </si>
  <si>
    <t>CN CTY TNHH SX TM HỒNG ĐÀI VIỆT</t>
  </si>
  <si>
    <t>7800041</t>
  </si>
  <si>
    <t>TÂN HOÀN CẦU</t>
  </si>
  <si>
    <t>7800044</t>
  </si>
  <si>
    <t>CHI CỤC DÂN SỐ &amp; KHH GIA ĐÌNH</t>
  </si>
  <si>
    <t>7800053</t>
  </si>
  <si>
    <t>CÔNG TY CỔ PHẦN PYMEPHARCO</t>
  </si>
  <si>
    <t>7800054</t>
  </si>
  <si>
    <t xml:space="preserve">CÀ PHÊ HƯƠNG HƯƠNG </t>
  </si>
  <si>
    <t>7800056</t>
  </si>
  <si>
    <t>CN CTY TNHH MTV BÁN LẺ FPT TẠI PHÚ YÊN</t>
  </si>
  <si>
    <t>7800059</t>
  </si>
  <si>
    <t>CTY CP KỸ NGHỆ THỰC PHẨM</t>
  </si>
  <si>
    <t>7800061</t>
  </si>
  <si>
    <t>CTY TNHH TMDV PHÚ THU</t>
  </si>
  <si>
    <t>7800064</t>
  </si>
  <si>
    <t>CTY CP CN GỖ TRƯỜNG THÀNH</t>
  </si>
  <si>
    <t>7800068</t>
  </si>
  <si>
    <t>BÙI TƯỞNG - HỘI CÂY CẢNH</t>
  </si>
  <si>
    <t>7800080</t>
  </si>
  <si>
    <t>FPT SHOP TẠI PHÚ YÊN</t>
  </si>
  <si>
    <t>7800083</t>
  </si>
  <si>
    <t>7800085</t>
  </si>
  <si>
    <t>CÔNG TY CỔ PHẦN VL XD PHÚ YÊN</t>
  </si>
  <si>
    <t>7800086</t>
  </si>
  <si>
    <t>CÔNG TY TNHH CCIPY ViỆT NAM</t>
  </si>
  <si>
    <t>7800088</t>
  </si>
  <si>
    <t>CÔNG TY CỔ PHẦN XUẤT NHẬP KHẨU DƯỢC PHÚ YÊN</t>
  </si>
  <si>
    <t>7800089</t>
  </si>
  <si>
    <t>CÔNG TY TNHH THUỶ SẢN HỒNG NGỌC</t>
  </si>
  <si>
    <t>7800090</t>
  </si>
  <si>
    <t>CÔNG TY TNHH THUỶ SẢN PHÚC NGUYÊN</t>
  </si>
  <si>
    <t>7800091</t>
  </si>
  <si>
    <t>CHI NHÁNH CÔNG NGHIỆP HÓA CHẤT MỎ PHÚ YÊN</t>
  </si>
  <si>
    <t>7800093</t>
  </si>
  <si>
    <t>NGUYỄN PHÚC NGUYÊN</t>
  </si>
  <si>
    <t>7800094</t>
  </si>
  <si>
    <t>CÔNG TY TNHH PHÁT MỸ HƯNG</t>
  </si>
  <si>
    <t>7800095</t>
  </si>
  <si>
    <t>CÔNG TY BẢO HIỂM PVI KHÁNH HÒA</t>
  </si>
  <si>
    <t>7800096</t>
  </si>
  <si>
    <t>7800097</t>
  </si>
  <si>
    <t>CN CTy TNHH MTV Nhiên Liệu Hàng Không VN (Skypec) Tại PhúYên</t>
  </si>
  <si>
    <t>7877777</t>
  </si>
  <si>
    <t>BILL FREE PHÚ YÊN</t>
  </si>
  <si>
    <t>7900053</t>
  </si>
  <si>
    <t>Cty TNHH kỹ thuật địa chất An Bình</t>
  </si>
  <si>
    <t>7900148</t>
  </si>
  <si>
    <t>CTY TT ĐIỆN 3(P.ĐẤU THẦU)</t>
  </si>
  <si>
    <t>7900152</t>
  </si>
  <si>
    <t>XÍ NGHIỆP BAO BÌ KHATOCO</t>
  </si>
  <si>
    <t>7900169</t>
  </si>
  <si>
    <t>CTY TNHH SAO MAI ANH</t>
  </si>
  <si>
    <t>7900170</t>
  </si>
  <si>
    <t>CÔNG TY QUẢN LÝ ĐƯỜNG SẮT PHÚ KHÁNH</t>
  </si>
  <si>
    <t>7900187</t>
  </si>
  <si>
    <t>CTY TNHH DLTM PHƯƠNG THẮNG</t>
  </si>
  <si>
    <t>7900193</t>
  </si>
  <si>
    <t>CTY TNHH TAISHO VN</t>
  </si>
  <si>
    <t>7900208</t>
  </si>
  <si>
    <t>CTY VACXIN VÀ SINH PHẨM SỐ 2</t>
  </si>
  <si>
    <t>7900210</t>
  </si>
  <si>
    <t>CTY CP TAM NGUYÊN - KS PARAGON</t>
  </si>
  <si>
    <t>7900227</t>
  </si>
  <si>
    <t>Cty TNHH Ponaga</t>
  </si>
  <si>
    <t>7900232</t>
  </si>
  <si>
    <t>CÀ PHÊ ĐẤT VIỆT</t>
  </si>
  <si>
    <t>7900249</t>
  </si>
  <si>
    <t>Nhà Hàng Nha Trang View</t>
  </si>
  <si>
    <t>7900266</t>
  </si>
  <si>
    <t>DNTN TM &amp; DV MINH NHẬT</t>
  </si>
  <si>
    <t>7900269</t>
  </si>
  <si>
    <t>Cty TNHH Thắng Lợi</t>
  </si>
  <si>
    <t>7900291</t>
  </si>
  <si>
    <t>CTY THUỐC LÁ NGUYÊN LIỆU KHATOCO</t>
  </si>
  <si>
    <t>7900299</t>
  </si>
  <si>
    <t>CTY TNHH LD SODEX TOSECO</t>
  </si>
  <si>
    <t>7900306</t>
  </si>
  <si>
    <t>CTY TNHH NHẬT TÂN</t>
  </si>
  <si>
    <t>7900350</t>
  </si>
  <si>
    <t>ACB PHÒNG GIAO DỊCH PHƯƠNG SƠN</t>
  </si>
  <si>
    <t>7900481</t>
  </si>
  <si>
    <t>NGÂN HÀNG SHB</t>
  </si>
  <si>
    <t>7900489</t>
  </si>
  <si>
    <t>CTY CP ĐƯỜNG KHÁNH HÒA</t>
  </si>
  <si>
    <t>7900522</t>
  </si>
  <si>
    <t>CN CTY TNHH TM SX THÉP VIỆT</t>
  </si>
  <si>
    <t>7900655</t>
  </si>
  <si>
    <t>DNTN TƯỜNG NGHI</t>
  </si>
  <si>
    <t>7900660</t>
  </si>
  <si>
    <t>CTY TNHH MTV ATC TRẦM HƯƠNG KH</t>
  </si>
  <si>
    <t>7900670</t>
  </si>
  <si>
    <t>CTY TNHH HOÀN CẦU</t>
  </si>
  <si>
    <t>7900698</t>
  </si>
  <si>
    <t>CTY CP TM &amp; DL QUỐC TẾ</t>
  </si>
  <si>
    <t>7900706</t>
  </si>
  <si>
    <t>VPĐD ANH NGUYỄN NT</t>
  </si>
  <si>
    <t>7900779</t>
  </si>
  <si>
    <t>CTY CP PT ĐÔ THỊ VĨNH THÁI</t>
  </si>
  <si>
    <t>7900844</t>
  </si>
  <si>
    <t>Cửa Hàng Thanh Xuân</t>
  </si>
  <si>
    <t>7900849</t>
  </si>
  <si>
    <t>DNTN Hoàng Huy Phát</t>
  </si>
  <si>
    <t>7900889</t>
  </si>
  <si>
    <t>Cty TNHH Hưng Long</t>
  </si>
  <si>
    <t>7900905</t>
  </si>
  <si>
    <t>CN Cty CP xi măng Hà Tiên I-Trạm Nghiền Cam Ranh</t>
  </si>
  <si>
    <t>7900933</t>
  </si>
  <si>
    <t>CTY TNHH THU HÀ</t>
  </si>
  <si>
    <t>7900947</t>
  </si>
  <si>
    <t>CN CTY CP KD KHÍ HÓA LỎNG MIỀN NAM</t>
  </si>
  <si>
    <t>7900952</t>
  </si>
  <si>
    <t>Cảng Cam Ranh</t>
  </si>
  <si>
    <t>7900961</t>
  </si>
  <si>
    <t>CN DNTN XD Số 1 tỉnh Điện Biên - KS Mường Thanh NT</t>
  </si>
  <si>
    <t>7900963</t>
  </si>
  <si>
    <t>Cty REE</t>
  </si>
  <si>
    <t>7901064</t>
  </si>
  <si>
    <t>CÁ TẦM VIỆT NAM</t>
  </si>
  <si>
    <t>7901105</t>
  </si>
  <si>
    <t>CAM RANH SEAFOODS CO ., LTD -CAM RANH</t>
  </si>
  <si>
    <t>7901179</t>
  </si>
  <si>
    <t>TT KN,KN,kiểm định NTTS-VP Miền Trung &amp; Tây Nguyên</t>
  </si>
  <si>
    <t>7901201</t>
  </si>
  <si>
    <t>Cty TNHH Quốc Anh NT</t>
  </si>
  <si>
    <t>7901210</t>
  </si>
  <si>
    <t>Maritime Hotel</t>
  </si>
  <si>
    <t>7901278</t>
  </si>
  <si>
    <t>Công Ty TNHH Tư Vấn và Dịch Vụ TQV</t>
  </si>
  <si>
    <t>7901279</t>
  </si>
  <si>
    <t>CN CTY CP BÁN LẺ KỸ THUẬT SỐ FPT TẠI KHÁNH HÒA</t>
  </si>
  <si>
    <t>7901288</t>
  </si>
  <si>
    <t>Công ty TNHH Amway Việt Nam Chi Nhánh Tại Khánh Hòa</t>
  </si>
  <si>
    <t>7901310</t>
  </si>
  <si>
    <t>Công Ty Cp Xuất Nhập Khẩu Cà Phê Intimex</t>
  </si>
  <si>
    <t>7901312</t>
  </si>
  <si>
    <t xml:space="preserve">CÔNG TY TNHH DESIPER VIỆT NAM </t>
  </si>
  <si>
    <t>7901333</t>
  </si>
  <si>
    <t>Khách sạn InterContinental Nha Trang</t>
  </si>
  <si>
    <t>7901342</t>
  </si>
  <si>
    <t>Công ty TNHH Viễn thông A</t>
  </si>
  <si>
    <t>7901353</t>
  </si>
  <si>
    <t>7901360</t>
  </si>
  <si>
    <t>CÔNG TY TNHH MTV OTO SAO MAI ANH</t>
  </si>
  <si>
    <t>7901365</t>
  </si>
  <si>
    <t>CÔNG TY BẢO MINH KHÁNH HÒA</t>
  </si>
  <si>
    <t>7901369</t>
  </si>
  <si>
    <t>CHI CỤC ĐĂNG KIỂM SỐ 5</t>
  </si>
  <si>
    <t>7901371</t>
  </si>
  <si>
    <t>7901386</t>
  </si>
  <si>
    <t>CTY TNHH RONG BIỂN VN</t>
  </si>
  <si>
    <t>7901392</t>
  </si>
  <si>
    <t>Công ty TNHH 71</t>
  </si>
  <si>
    <t>7901399</t>
  </si>
  <si>
    <t>CAM RANH RIVIERA BEACH RESORTSPA</t>
  </si>
  <si>
    <t>7901406</t>
  </si>
  <si>
    <t>Trung tâm phối hợp TKCN hàng hải khu vực IV</t>
  </si>
  <si>
    <t>7901409</t>
  </si>
  <si>
    <t>CÔNG TY CP NHIÊN LIỆU BAY PETROLIMEX – CN CAM RANH</t>
  </si>
  <si>
    <t>7901420</t>
  </si>
  <si>
    <t>Công ty TNHH TM DV - XD Khánh Vĩnh</t>
  </si>
  <si>
    <t>7901430</t>
  </si>
  <si>
    <t>CN CÔNG TY CP VINA LÁ SẮT CỨNG TẠI NHA TRANG</t>
  </si>
  <si>
    <t>7901437</t>
  </si>
  <si>
    <t xml:space="preserve">Công Ty TNHH Cơ Khí –Xây Dựng Khatoco    </t>
  </si>
  <si>
    <t>7901441</t>
  </si>
  <si>
    <t>CN CÔNG TY TNHH MTV XĂNG DẦU HÀNG KHÔNG VN</t>
  </si>
  <si>
    <t>7901442</t>
  </si>
  <si>
    <t>CÔNG TY TNHH Ô TÔ BOY</t>
  </si>
  <si>
    <t>7901446</t>
  </si>
  <si>
    <t>NGÂN HÀNG LIÊN DOANH VIỆT NGA CHI NHÁNH KHÁNH HÒA</t>
  </si>
  <si>
    <t>7901452</t>
  </si>
  <si>
    <t>CÔNG TY TNHH MTV NƯỚC GIẢI KHÁT SANNA KHÁNH HÒA</t>
  </si>
  <si>
    <t>7901454</t>
  </si>
  <si>
    <t>FPT SHOP NHA TRANG</t>
  </si>
  <si>
    <t>7901456</t>
  </si>
  <si>
    <t>CÔNG TY TNHH TÀI THÀNH CÔNG</t>
  </si>
  <si>
    <t>7901457</t>
  </si>
  <si>
    <t>VIỄN THÔNG A - NHA TRANG</t>
  </si>
  <si>
    <t>7901458</t>
  </si>
  <si>
    <t>7901462</t>
  </si>
  <si>
    <t>CÔNG TY CP TƯ VẤN T27</t>
  </si>
  <si>
    <t>7901469</t>
  </si>
  <si>
    <t>CÔNG TY TNHH THÀNH NGUYÊN PHÁT</t>
  </si>
  <si>
    <t>7901471</t>
  </si>
  <si>
    <t xml:space="preserve">CÔNG TY TNHH  VẬN CHUYỂN QuỐC TÊ MINH ANH</t>
  </si>
  <si>
    <t>7901475</t>
  </si>
  <si>
    <t xml:space="preserve">CÔNG TY TNHH G&amp;G </t>
  </si>
  <si>
    <t>7901480</t>
  </si>
  <si>
    <t>FPT SHOP CAM RANH</t>
  </si>
  <si>
    <t>7901482</t>
  </si>
  <si>
    <t>CÔNG TY TNHH SX &amp; TM HUCAFOOD</t>
  </si>
  <si>
    <t>7901484</t>
  </si>
  <si>
    <t xml:space="preserve">CÔNG TY CP DV TM  TỔNG HỢP Vincommerce – chi nhánh Nha Trang</t>
  </si>
  <si>
    <t>7901487</t>
  </si>
  <si>
    <t>CÔNG TY TNHH DƯỢC PHẨM HOÀNG KIM</t>
  </si>
  <si>
    <t>7901489</t>
  </si>
  <si>
    <t>CÔNG TY TNHH TRÚC KHÁNH HƯNG VÀ CỘNG SỰ</t>
  </si>
  <si>
    <t>7901490</t>
  </si>
  <si>
    <t>CÔNG TY TNHH LONG SINH</t>
  </si>
  <si>
    <t>7901492</t>
  </si>
  <si>
    <t>CÔNG TY TNHH THƯƠNG MẠI DỊCH VỤ TRI GIAO</t>
  </si>
  <si>
    <t>7901493</t>
  </si>
  <si>
    <t>CÔNG TY TNHH SẢN XuẤT VÀ CÔNG NGHỆ THỰC PHẨM QUATA ViỆT NAM</t>
  </si>
  <si>
    <t>7901501</t>
  </si>
  <si>
    <t>CÔNG TY TNHH SX-TM-XNK D&amp;T</t>
  </si>
  <si>
    <t>7901503</t>
  </si>
  <si>
    <t xml:space="preserve">CÔNG TY CỔ PHẦN QUẢN LÝ VÀ XÂY DỰNG  ĐƯỜNG BỘ KHÁNH HÒA</t>
  </si>
  <si>
    <t>7901504</t>
  </si>
  <si>
    <t>CÔNG TY TNHH MTV ĐiỆN TỬ VIVO KHÁNH HÒA</t>
  </si>
  <si>
    <t>7901506</t>
  </si>
  <si>
    <t xml:space="preserve">CÔNG TY CỔ PHẦN  ĐẦU TƯ XÂY DỰNG VỊNH NHA TRANG</t>
  </si>
  <si>
    <t>7901507</t>
  </si>
  <si>
    <t>VIỄN THÔNG A - CN CAM RANH</t>
  </si>
  <si>
    <t>7901508</t>
  </si>
  <si>
    <t>CÔNG TY TNHH MỘT THÀNH VIÊN SEN ViỆT NHA TRANG</t>
  </si>
  <si>
    <t>7901510</t>
  </si>
  <si>
    <t xml:space="preserve">DNTN  DU LỊCH THƯƠNG MẠI HƯNG PHÚ</t>
  </si>
  <si>
    <t>7901512</t>
  </si>
  <si>
    <t>7901515</t>
  </si>
  <si>
    <t>ViỆN HẢI DƯƠNG HỌC</t>
  </si>
  <si>
    <t>7901519</t>
  </si>
  <si>
    <t xml:space="preserve">CÔNG TY CỔ PHẦN QuẢN LÝ VÀ XÂY DỰNG  GIAO THÔNG KHÁNH HÒA</t>
  </si>
  <si>
    <t>7901523</t>
  </si>
  <si>
    <t>CÔNG TY TNHH THANH YẾN</t>
  </si>
  <si>
    <t>7901525</t>
  </si>
  <si>
    <t>ViỄN THÔNG A - CN DIÊN KHÁNH</t>
  </si>
  <si>
    <t>7901526</t>
  </si>
  <si>
    <t>Công Ty TNHH Dịch Vụ Tin Học FPT - CN NHA TRANG</t>
  </si>
  <si>
    <t>7901530</t>
  </si>
  <si>
    <t>CÔNG TY CỔ PHẦN DỊCH VỤ MẶT ĐẤT SÀI GÒN - CAM RANH</t>
  </si>
  <si>
    <t>7901531</t>
  </si>
  <si>
    <t>NGÂN HÀNG TMCP BẢN ViỆT - CN NHA TRANG</t>
  </si>
  <si>
    <t>7901533</t>
  </si>
  <si>
    <t>CÔNG TY TNHH SẢN XuẤT - THƯƠNG MẠI H.T.H</t>
  </si>
  <si>
    <t>7901535</t>
  </si>
  <si>
    <t>CÔNG TY CỔ PHẦN ONSEN</t>
  </si>
  <si>
    <t>7901536</t>
  </si>
  <si>
    <t>VIỄN THÔNG A - CN CAM RANH KHÁNH HÒA</t>
  </si>
  <si>
    <t>7901537</t>
  </si>
  <si>
    <t>CÔNG TY TNHH ÁO DÀI ViỆT NAM</t>
  </si>
  <si>
    <t>7901540</t>
  </si>
  <si>
    <t>CÔNG TY TNHH TÂN THỊNH PHÁT</t>
  </si>
  <si>
    <t>7901541</t>
  </si>
  <si>
    <t>HỘ KINH DOANH ANAM (LATEX FACTORY)</t>
  </si>
  <si>
    <t>7901543</t>
  </si>
  <si>
    <t>CÔNG TY CỔ PHẦN BẤT ĐỘNG SẢN THUẬN PHÁT</t>
  </si>
  <si>
    <t>7901545</t>
  </si>
  <si>
    <t>CN KHÁNH HÒA - CÔNG TY CỔ PHẦN DAIKIN AIR CONDITIONING (VIET</t>
  </si>
  <si>
    <t>7901546</t>
  </si>
  <si>
    <t>CÔNG TY CỔ PHẦN CÀ PHÊ HOÀNG TuẤN</t>
  </si>
  <si>
    <t>7901550</t>
  </si>
  <si>
    <t>CÔNG TY CỔ PHẦN TM&amp;DV CƠ ĐiỆN LẠNH ĐỨC TuẤN</t>
  </si>
  <si>
    <t>7901556</t>
  </si>
  <si>
    <t>NGÔ THÀNH TÂM</t>
  </si>
  <si>
    <t>7901559</t>
  </si>
  <si>
    <t>CÔNG TY TNHH RUNARA</t>
  </si>
  <si>
    <t>7901560</t>
  </si>
  <si>
    <t>MOBIFONE PLUS CHI NHÁNH NHA TRANG</t>
  </si>
  <si>
    <t>7901561</t>
  </si>
  <si>
    <t>DOANH NGHIỆP TƯ NHÂN THIỆN THIỆN NHÂN</t>
  </si>
  <si>
    <t>7901563</t>
  </si>
  <si>
    <t>CÔNG TY CP ĐẤT XANH NHA TRANG</t>
  </si>
  <si>
    <t>7901564</t>
  </si>
  <si>
    <t>CHI NHÁNH CÔNG TY TNHH TRƯỜNG VINH HI-NO</t>
  </si>
  <si>
    <t>7901568</t>
  </si>
  <si>
    <t>CÔNG TY TNHH THÉP ViỆT AN</t>
  </si>
  <si>
    <t>7901569</t>
  </si>
  <si>
    <t xml:space="preserve">CÔNG TY CỔ PHẦN  ĐẦU TƯ XÂY DỰNG VỊNH NHA TRANG (TRẦN THÁI)</t>
  </si>
  <si>
    <t>7901570</t>
  </si>
  <si>
    <t>HỘ KINH DOANH LIÊN Á TP</t>
  </si>
  <si>
    <t>7901571</t>
  </si>
  <si>
    <t>CÔNG TY CỔ PHẦN ĐẦU TƯ GEDOSICO</t>
  </si>
  <si>
    <t>7901572</t>
  </si>
  <si>
    <t>CÔNG TY TNHH VINH HỒNG HƯNG</t>
  </si>
  <si>
    <t>7901574</t>
  </si>
  <si>
    <t>CÔNG TY TNHH ĐÔNG DƯỢC DÂN LỢI</t>
  </si>
  <si>
    <t>7901575</t>
  </si>
  <si>
    <t xml:space="preserve">CÔNG TY CỔ PHẦN  ĐẦU TƯ XÂY DỰNG VỊNH NHA TRANG (DU THUYỀN)</t>
  </si>
  <si>
    <t>7901576</t>
  </si>
  <si>
    <t>CÔNG TY TNHH DU LỊCH ÂU ViỆT</t>
  </si>
  <si>
    <t>7901577</t>
  </si>
  <si>
    <t>CÔNG TY TNHH MỘT THÀNH VIÊN XÂY DỰNG TRUNG HiẾU</t>
  </si>
  <si>
    <t>7901578</t>
  </si>
  <si>
    <t>NGUYỄN THANH BÌNH</t>
  </si>
  <si>
    <t>7901579</t>
  </si>
  <si>
    <t>CÔNG TY TNHH THƯƠNG MẠI DỊCH VỤ XÂY DỰNG AN THÀNH PHÁT</t>
  </si>
  <si>
    <t>7901580</t>
  </si>
  <si>
    <t>CÔNG TY TNHH QUEEN ANN NHA TRANG</t>
  </si>
  <si>
    <t>7901581</t>
  </si>
  <si>
    <t>CHI NHÁNH CÔNG TY CỔ PHẦN MON.TE.CA TẠI NHA TRANG</t>
  </si>
  <si>
    <t>7901585</t>
  </si>
  <si>
    <t>CÔNG TY TNHH THƯƠNG MẠ DỊCH VỤ XÂY DỰNG VĨNH HƯNG PHÁT</t>
  </si>
  <si>
    <t>7901586</t>
  </si>
  <si>
    <t xml:space="preserve">KHÁCH SẠN IMPERIAL-CÔNG TY TNHH DU LỊCH VÀ TM CÔNG THẮNG </t>
  </si>
  <si>
    <t>7901588</t>
  </si>
  <si>
    <t>CÔNG TY TNHH DỊCH VỤ PHÂN PHỐI TỔNG HỢP VIỆT NAM</t>
  </si>
  <si>
    <t>7901591</t>
  </si>
  <si>
    <t>CÔNG TY CỔ PHẦN SỰ KiỆN GiẢI TRÍ VÀ TRUYỀN THÔNG HUY LONG</t>
  </si>
  <si>
    <t>7901592</t>
  </si>
  <si>
    <t>CÔNG TY TNHH THỦY SẢN AUSTRALIS ViỆT NAM</t>
  </si>
  <si>
    <t>7901593</t>
  </si>
  <si>
    <t>CÔNG TY TNHH M&amp;E AN PHÚ GIA</t>
  </si>
  <si>
    <t>7901595</t>
  </si>
  <si>
    <t>CTY CP TM THANH THANH CONG- CN MIỀN TRUNG</t>
  </si>
  <si>
    <t>7901596</t>
  </si>
  <si>
    <t>CÔNG TY TNHH LỢI THÀNH PHÁT</t>
  </si>
  <si>
    <t>7901597</t>
  </si>
  <si>
    <t xml:space="preserve">MS DUNG-CO SO KINH DOANH YẾN  </t>
  </si>
  <si>
    <t>7901598</t>
  </si>
  <si>
    <t>SHOP BÔNG XINH</t>
  </si>
  <si>
    <t>7901599</t>
  </si>
  <si>
    <t>CÔNG TY TNHH QUẢNG CÁO &amp; SỰ KIỆN SÔNG NGÂN</t>
  </si>
  <si>
    <t>7901600</t>
  </si>
  <si>
    <t>CÔNG TY TNHH MTV GON SA MIỀN TRUNG</t>
  </si>
  <si>
    <t>7901601</t>
  </si>
  <si>
    <t xml:space="preserve">CÔNG TY KINH DOANH ĐÀ ĐIỂU – CÁ  SẤU KHATOCO</t>
  </si>
  <si>
    <t>7901604</t>
  </si>
  <si>
    <t xml:space="preserve">CÔNG TY TNHH THƯƠNG MẠI VÀ  DỊCH VỤ AN LỘC MINH</t>
  </si>
  <si>
    <t>7901605</t>
  </si>
  <si>
    <t xml:space="preserve">CHI NHÁNH CÔNG TY CỔ PHẦN ACC-  243 TẠI NHA TRANG</t>
  </si>
  <si>
    <t>7901606</t>
  </si>
  <si>
    <t>7901607</t>
  </si>
  <si>
    <t>CÔNG TY TNHH THỰC PHẨM MÃI TÍN</t>
  </si>
  <si>
    <t>7901608</t>
  </si>
  <si>
    <t>CÔNG TY CỔ PHẦN MAY CAM RANH</t>
  </si>
  <si>
    <t>7901609</t>
  </si>
  <si>
    <t>CÔNG TY TNHH MÃI TÍN VIỆT NAM</t>
  </si>
  <si>
    <t>7901612</t>
  </si>
  <si>
    <t>SHOP THẮNG NGUYỄN</t>
  </si>
  <si>
    <t>7901613</t>
  </si>
  <si>
    <t>NGÂN HÀNG THƯƠNG MẠI CỔ PHẦN BẮC Á- CHI NHÁNH KHÁNH HÒA</t>
  </si>
  <si>
    <t>7901615</t>
  </si>
  <si>
    <t>CTY CP TẬP ĐOÀN ĐÈO CẢ</t>
  </si>
  <si>
    <t>7901616</t>
  </si>
  <si>
    <t>CÔNG TY TNHH NGUYÊN PHƯƠNG</t>
  </si>
  <si>
    <t>7901617</t>
  </si>
  <si>
    <t xml:space="preserve">TRUNG TÂM QUẢN LÝ CHẤT LƯỢNG  NÔNG LÂM THỦY SẢN VÙNG 3</t>
  </si>
  <si>
    <t>7977777</t>
  </si>
  <si>
    <t>BILL FREE NHA TRANG</t>
  </si>
  <si>
    <t>8100007</t>
  </si>
  <si>
    <t>8100014</t>
  </si>
  <si>
    <t xml:space="preserve">CAO VĂN MINH </t>
  </si>
  <si>
    <t>8100019</t>
  </si>
  <si>
    <t>VIỄN THÔNG A</t>
  </si>
  <si>
    <t>8100021</t>
  </si>
  <si>
    <t>Công Ty TNHH Một Thành Viên Kỹ Thuật &amp; Khoa Học OPPO</t>
  </si>
  <si>
    <t>8100022</t>
  </si>
  <si>
    <t>FPT SHOP Gia Lai (2)</t>
  </si>
  <si>
    <t>8100025</t>
  </si>
  <si>
    <t>ViỄN THÔNG A CHƯ SÊ</t>
  </si>
  <si>
    <t>8100028</t>
  </si>
  <si>
    <t>ViỄN THÔNG A -CN GIA LAI</t>
  </si>
  <si>
    <t>8100029</t>
  </si>
  <si>
    <t>CN CÔNG TY CỔ PHẦN VIỄN THÔNG A - CN TẠI GIA LAI</t>
  </si>
  <si>
    <t>8100031</t>
  </si>
  <si>
    <t>8100034</t>
  </si>
  <si>
    <t>8100035</t>
  </si>
  <si>
    <t>8177777</t>
  </si>
  <si>
    <t>BILL FREE CN GIA LAI</t>
  </si>
  <si>
    <t>8200003</t>
  </si>
  <si>
    <t>CN KONTUM - CTY CP BÁN LẺ KTS FPT</t>
  </si>
  <si>
    <t>8200004</t>
  </si>
  <si>
    <t>CN CTY CPTMSX XNK VIỄN THÔNG A TẠI KONTUM</t>
  </si>
  <si>
    <t>8277777</t>
  </si>
  <si>
    <t>BILL FREE CN KONTUM</t>
  </si>
  <si>
    <t>8302005</t>
  </si>
  <si>
    <t xml:space="preserve">CN Sóc Trăng - Công Ty Cổ Phần  Bán Lẻ Kỹ Thuật Số FPT</t>
  </si>
  <si>
    <t>8302008</t>
  </si>
  <si>
    <t>CƠ SỞ SẢN XUẤT ĐŨA TRƯỜNG THÀNH</t>
  </si>
  <si>
    <t>8302017</t>
  </si>
  <si>
    <t>Công Ty Cổ Phần Dược S.PHARM</t>
  </si>
  <si>
    <t>8302019</t>
  </si>
  <si>
    <t>CÔNG TY TNHH HỒNG SINH PHÚC</t>
  </si>
  <si>
    <t>8302020</t>
  </si>
  <si>
    <t>CN ViỄN THÔNG A - TẠI SÓC TRĂNG</t>
  </si>
  <si>
    <t>8302021</t>
  </si>
  <si>
    <t>CƠ SỞ LẠP XƯỞNG - BÁNH PÍA MỸ ANH</t>
  </si>
  <si>
    <t>8302023</t>
  </si>
  <si>
    <t>Chi nhánh Sóc Trăng - Công Ty Cổ Phần Bán Lẻ Kỹ Thuật Số FPT</t>
  </si>
  <si>
    <t>8302024</t>
  </si>
  <si>
    <t>CÔNG TY TNHH TUNTEX SÓC TRĂNG ViỆT NAM</t>
  </si>
  <si>
    <t>8377777</t>
  </si>
  <si>
    <t>BILL FREE SÓC TRĂNG</t>
  </si>
  <si>
    <t>8401002</t>
  </si>
  <si>
    <t>CN TRÀ VINH - CÔNG TY CP BÁN LẼ KỸ THUẬT SỐ FPT</t>
  </si>
  <si>
    <t>8401003</t>
  </si>
  <si>
    <t>CÔNG TY TNHH MTV CY VINA</t>
  </si>
  <si>
    <t>8401007</t>
  </si>
  <si>
    <t xml:space="preserve">CHI NHÁNH TRÀ VINH- CTY CP BÁN LẺ KỸ THUẬT SỐ FPT </t>
  </si>
  <si>
    <t>8401008</t>
  </si>
  <si>
    <t>ViỄN THÔNG A TRÀ VINH</t>
  </si>
  <si>
    <t>8477777</t>
  </si>
  <si>
    <t>BILL FREE TRÀ VINH</t>
  </si>
  <si>
    <t>8500006</t>
  </si>
  <si>
    <t xml:space="preserve">Công Ty Dương Thảo </t>
  </si>
  <si>
    <t>8500009</t>
  </si>
  <si>
    <t>CN CÔNG TY CỔ PHẦN BÁN LẺ KỸ THUẬT SỐ FPT TẠI NINH THUẬN</t>
  </si>
  <si>
    <t>8500010</t>
  </si>
  <si>
    <t>CN VIỄN THÔNG A NINH THUẬN</t>
  </si>
  <si>
    <t>8500013</t>
  </si>
  <si>
    <t>FPT SHOP NGÔ GIA TỰ - NINH THUẬN</t>
  </si>
  <si>
    <t>8500014</t>
  </si>
  <si>
    <t>FPT SHOP ĐƯỜNG 21/8- NINH THUẬN</t>
  </si>
  <si>
    <t>8500015</t>
  </si>
  <si>
    <t>CÔNG TY CỔ PHẨN MAY TÂN TiẾN</t>
  </si>
  <si>
    <t>8500017</t>
  </si>
  <si>
    <t>MOBIFONE PLUS CHI NHÁNH NINH THUẬN</t>
  </si>
  <si>
    <t>8500018</t>
  </si>
  <si>
    <t>CÔNG TY CỔ PHẦN NĂNG LƯỢNG VÀNG</t>
  </si>
  <si>
    <t>8500019</t>
  </si>
  <si>
    <t>Chi nhánh công ty cổ phần bán lẻ kỹ thuật số FPT tại Ninh Th</t>
  </si>
  <si>
    <t>8500020</t>
  </si>
  <si>
    <t>CÔNG TY CỔ PHẦN THỰC PHẨM CÁNH ĐỒNG ViỆT</t>
  </si>
  <si>
    <t>8500022</t>
  </si>
  <si>
    <t>VƯỜN BONSAI &amp; SVC LONG</t>
  </si>
  <si>
    <t>85001</t>
  </si>
  <si>
    <t>Trần Hoàng Quân</t>
  </si>
  <si>
    <t>8577777</t>
  </si>
  <si>
    <t>BILL FREE NINH THUẬN</t>
  </si>
  <si>
    <t>8600002</t>
  </si>
  <si>
    <t>Công Ty BERNECKER VN</t>
  </si>
  <si>
    <t>8600005</t>
  </si>
  <si>
    <t>CTY CP BÁN LẺ KTS FPT</t>
  </si>
  <si>
    <t>8600008</t>
  </si>
  <si>
    <t xml:space="preserve">CTY TNHH DV SÀI GÒN - PHAN THIẾT </t>
  </si>
  <si>
    <t>8600014</t>
  </si>
  <si>
    <t>8600016</t>
  </si>
  <si>
    <t>FPT Shop Bình Thuận</t>
  </si>
  <si>
    <t>8600017</t>
  </si>
  <si>
    <t>8600019</t>
  </si>
  <si>
    <t>CÔNG TY ViỄN THÔNG A CN BÌNH THUẬN</t>
  </si>
  <si>
    <t>8600020</t>
  </si>
  <si>
    <t>CÔNG TY CO.OPMART LAGI BÌNH THUẬN</t>
  </si>
  <si>
    <t>8600021</t>
  </si>
  <si>
    <t>8600022</t>
  </si>
  <si>
    <t>8600024</t>
  </si>
  <si>
    <t>CÔNG TY CP BÁN LẺ KỸ THUẬT SỐ FPT</t>
  </si>
  <si>
    <t>8600025</t>
  </si>
  <si>
    <t>8600026</t>
  </si>
  <si>
    <t>MOBIFONE PLUS CHI NHÁNH BÌNH THUẬN</t>
  </si>
  <si>
    <t>8600027</t>
  </si>
  <si>
    <t>CÔNG TY CP BÁN LẺ KỸ THUẬT SỐ FPT TẠI HÀM THUẬN</t>
  </si>
  <si>
    <t>8600028</t>
  </si>
  <si>
    <t>CHI NHÁNH BÌNH THUẬN - CÔNG TY CP BÁN LẺ KỸ THUẬT SỐ FPT</t>
  </si>
  <si>
    <t>8677777</t>
  </si>
  <si>
    <t>BILL FREE BÌNH THUẬN</t>
  </si>
  <si>
    <t>8800004</t>
  </si>
  <si>
    <t>CN Viễn Thông A tại BigC Vĩnh Phúc- CTCP SXTM XNK ViếnThôngA</t>
  </si>
  <si>
    <t>8800005</t>
  </si>
  <si>
    <t>Chi nhánh Vĩnh Phúc-Công ty CP bán lẻ kỹ thuật số FPT</t>
  </si>
  <si>
    <t>8800006</t>
  </si>
  <si>
    <t>CN Công ty CP SX TM XNK Viễn Thông A tại Vĩnh Phúc</t>
  </si>
  <si>
    <t>8800007</t>
  </si>
  <si>
    <t>CN Công ty CP bán lẻ kỹ thuật số FPT Shop tại Vĩnh Phúc</t>
  </si>
  <si>
    <t>8800008</t>
  </si>
  <si>
    <t>Công ty CP RUBY PHAR MA</t>
  </si>
  <si>
    <t>8800010</t>
  </si>
  <si>
    <t>CHI NHÁNH VĨNH PHUC-CÔNG TY CỔ PHẦN BÁN LẺ KỸ THUẬT SỐ FPT</t>
  </si>
  <si>
    <t>8800017</t>
  </si>
  <si>
    <t>CNCTY CP SẢN XUẤT THƯƠNG MẠI XNK VTA TẠI LẬP THẠCH-VĨNH PHÚC</t>
  </si>
  <si>
    <t>8800020</t>
  </si>
  <si>
    <t>CÔNG TY CP XÂY DỰNG VÀ PHÁT TRIỂN HẠ TẦNG TÂY HỒ</t>
  </si>
  <si>
    <t>8800023</t>
  </si>
  <si>
    <t>CÔNG TY TNHH GIA LỘC VIỆT NAM</t>
  </si>
  <si>
    <t>8800025</t>
  </si>
  <si>
    <t>CÔNG TY TNHH CÔNG NGHIỆP HAOHSING VIỆT NAM</t>
  </si>
  <si>
    <t>8800028</t>
  </si>
  <si>
    <t>CÔNG TY TNHH THƯƠNG MẠI VIVO VĨNH PHÚC</t>
  </si>
  <si>
    <t>8800031</t>
  </si>
  <si>
    <t>CÔNG TY TNHH HOÀN MỸ</t>
  </si>
  <si>
    <t>8800032</t>
  </si>
  <si>
    <t xml:space="preserve">CN CÔNG TY  CP BÁN LẺ KỸ THUẬT SỐ FPT TẠI VĨNH PHÚC</t>
  </si>
  <si>
    <t>8800033</t>
  </si>
  <si>
    <t xml:space="preserve">CÔNG TY TNHH LIÊN KẾT SINH THÁI  VIỆT NAM</t>
  </si>
  <si>
    <t>8800034</t>
  </si>
  <si>
    <t>CÔGN TY CỔ PHẦN SẢN XUẤT VÀ THƯƠNG MẠI MENDO</t>
  </si>
  <si>
    <t>8800036</t>
  </si>
  <si>
    <t>CÔNG TY TNHH THƯƠNG MẠI VÀ LOGISTICS 3X</t>
  </si>
  <si>
    <t>8800039</t>
  </si>
  <si>
    <t>CÔNG TY TNHH CÔNG NGHIỆP DEZEN</t>
  </si>
  <si>
    <t>8800041</t>
  </si>
  <si>
    <t>CÔNG TY CỔ PHẦN DƯỢC DANAPHA</t>
  </si>
  <si>
    <t>8800042</t>
  </si>
  <si>
    <t>CÔNG TY TNHH XÂY DỰNG VÀ THƯƠNG MẠI THẮNG AN</t>
  </si>
  <si>
    <t>8877777</t>
  </si>
  <si>
    <t>VẬN ĐƠN FREE VĨNH PHÚC</t>
  </si>
  <si>
    <t>8900003</t>
  </si>
  <si>
    <t>Chi nhánh Hưng Yên-Công ty cổ phần bán lẻ kỹ thuật số FPT</t>
  </si>
  <si>
    <t>8900016</t>
  </si>
  <si>
    <t>Công ty Cổ Phần SƠN HT</t>
  </si>
  <si>
    <t>8900017</t>
  </si>
  <si>
    <t xml:space="preserve">CN HƯNG YÊN-CÔNG TY CỔ PHẦN BÁN  KỸ THUẬT SỐ FPT</t>
  </si>
  <si>
    <t>8900023</t>
  </si>
  <si>
    <t>CÔNG TY CỔ PHẦN LOGISTICS QUỐC TẾ RYOBI VIỆT NAM</t>
  </si>
  <si>
    <t>8900026</t>
  </si>
  <si>
    <t>CÔNG TY TNHH AN PHONG</t>
  </si>
  <si>
    <t>8900027</t>
  </si>
  <si>
    <t>CÔG TY TNHH DAPCO</t>
  </si>
  <si>
    <t>8900032</t>
  </si>
  <si>
    <t>CÔNG TY CỔ PHẦN HÓA MỸ PHẨM TỰ NHIÊN</t>
  </si>
  <si>
    <t>8900034</t>
  </si>
  <si>
    <t>CÔNG TY TNHH VẬT LIỆU ĐỒNG CƯỜNG ĐÔNG</t>
  </si>
  <si>
    <t>8900038</t>
  </si>
  <si>
    <t>CÔNG TY TNHH ĐIỆN TỬ VIỆT NHẬT</t>
  </si>
  <si>
    <t>8900040</t>
  </si>
  <si>
    <t>CÔNG TY TNHH DAINICHI VIỆT NAM</t>
  </si>
  <si>
    <t>8900041</t>
  </si>
  <si>
    <t>CÔNG TY CỔ PHẦN KAROFI VIỆT NAM</t>
  </si>
  <si>
    <t>8900043</t>
  </si>
  <si>
    <t>CÔNG TY TNHH SHL ASEAN</t>
  </si>
  <si>
    <t>8900044</t>
  </si>
  <si>
    <t>CÔNG TY TNHH CƠ ĐIỆN TỰ ĐỘNG HÓA MEP VINA</t>
  </si>
  <si>
    <t>8900046</t>
  </si>
  <si>
    <t>CÔNG TY CỔ PHẦN THIẾT BỊ THÀNH THÁI</t>
  </si>
  <si>
    <t>8900048</t>
  </si>
  <si>
    <t>CÔNG TY TNHH HANSUNG HARAM VIỆT NAM</t>
  </si>
  <si>
    <t>8900049</t>
  </si>
  <si>
    <t>CÔNG TY CỔ PHẦN XUẤT NHẬP KHẨU SUWON VINA</t>
  </si>
  <si>
    <t>8900051</t>
  </si>
  <si>
    <t>CÔNG TY TNHH THƯƠNG MẠI DỊCH VỤ HƯNG ĐẠI THÀNH</t>
  </si>
  <si>
    <t>8900052</t>
  </si>
  <si>
    <t>CN CÔNG TY TNHH SƠN HÒA BÌNH TẠI HƯNG YÊN</t>
  </si>
  <si>
    <t>8900053</t>
  </si>
  <si>
    <t>CÔNG TY TNHH JP CORELEX</t>
  </si>
  <si>
    <t>8900055</t>
  </si>
  <si>
    <t>CÔNG TY CỔ PHẦN THỰC PHẨM XUẤT KHẨU TRUNG SƠN HƯNG YÊN</t>
  </si>
  <si>
    <t>8900058</t>
  </si>
  <si>
    <t>CÔGN TY CỔ PHẦN THÀNH AN HƯNG YÊN</t>
  </si>
  <si>
    <t>8900059</t>
  </si>
  <si>
    <t>CÔNG TY TNHH LAM SOON VIỆT NAM</t>
  </si>
  <si>
    <t>8900060</t>
  </si>
  <si>
    <t>CÔNG TY CỔ PHẦN KORIHOME VIỆT NAM</t>
  </si>
  <si>
    <t>8900061</t>
  </si>
  <si>
    <t>CÔNG TY TNHH TANPLAS VIỆT NAM</t>
  </si>
  <si>
    <t>8900062</t>
  </si>
  <si>
    <t>8977777</t>
  </si>
  <si>
    <t>VẬN ĐƠN FREE HƯNG YÊN</t>
  </si>
  <si>
    <t>9000002</t>
  </si>
  <si>
    <t>Chi nhánh Hà Nam-Công ty CP bán lẻ kỹ thuật số FPT</t>
  </si>
  <si>
    <t>9000005</t>
  </si>
  <si>
    <t>CN Công ty CP sản xuất TM XNK Viễn Thông A tại Hà Nam</t>
  </si>
  <si>
    <t>9000006</t>
  </si>
  <si>
    <t>CN HÀ NAM-CÔNG TY CỔ PHẦN BÁN LẺ KỸ THUẬT SỐ FPT</t>
  </si>
  <si>
    <t>9000007</t>
  </si>
  <si>
    <t>CN Hà Nam- Công ty Cổ Phần Bán Lẻ Kỹ Thuật Số FPT</t>
  </si>
  <si>
    <t>9000009</t>
  </si>
  <si>
    <t>CN CTY CP SẢN XUẤT THƯƠNG MẠI XNK VTA TẠI ĐỒNG VĂN- HÀ NAM</t>
  </si>
  <si>
    <t>9000010</t>
  </si>
  <si>
    <t>CN CTY CP SẢN XUẤT THƯƠNG MẠI XNK VTA TẠI BIÊN HÒA- HÀ NAM</t>
  </si>
  <si>
    <t>9000011</t>
  </si>
  <si>
    <t>CN HÀ NAM- CTY CP BÁN LẺ KỸ THUẬT SỐ FPT- TT BÁN LẺ ĐỒNG VĂN</t>
  </si>
  <si>
    <t>9077777</t>
  </si>
  <si>
    <t>VẬN ĐƠN FREE HÀ NAM</t>
  </si>
  <si>
    <t>9200021</t>
  </si>
  <si>
    <t>Cty LD DACOTEX Hải Âu Xanh</t>
  </si>
  <si>
    <t>9200024</t>
  </si>
  <si>
    <t>Công ty CP DỊch vụ Phú Nhuận</t>
  </si>
  <si>
    <t>9200032</t>
  </si>
  <si>
    <t>Công ty TNHH Liên Doanh May Như Thành</t>
  </si>
  <si>
    <t>9200034</t>
  </si>
  <si>
    <t>Công ty TNHH 1 thành viên VT-GN-PP Ôtô Chu Lai Trường Hải</t>
  </si>
  <si>
    <t>9200044</t>
  </si>
  <si>
    <t>Công ty CP may Núi Thành</t>
  </si>
  <si>
    <t>9200077</t>
  </si>
  <si>
    <t>Công ty TNHH UTech Việt Nam</t>
  </si>
  <si>
    <t>9200080</t>
  </si>
  <si>
    <t>Công ty TNHH Thành Xuân Phú</t>
  </si>
  <si>
    <t>9200083</t>
  </si>
  <si>
    <t>Văn Phòng KV Miền Trung - Tổng Công Ty Hàng Không Việt Nam</t>
  </si>
  <si>
    <t>9200088</t>
  </si>
  <si>
    <t>Công ty cổ phần Gạch Men Anh Em DIC</t>
  </si>
  <si>
    <t>9200106</t>
  </si>
  <si>
    <t>Chi nhánh công ty CP bán lẻ kỹ thuật số FPT tại Quảng Nam</t>
  </si>
  <si>
    <t>9200107</t>
  </si>
  <si>
    <t>Công ty TNHH MTV VAST APPAREL VIỆT NAM</t>
  </si>
  <si>
    <t>9200111</t>
  </si>
  <si>
    <t>Công ty TNHH MTV VT-GN-PP Ô tô Chu Lai Trường Hải</t>
  </si>
  <si>
    <t>9200112</t>
  </si>
  <si>
    <t>Công ty TNHH MTV Bảo Hiểm Quảng Ngãi</t>
  </si>
  <si>
    <t>9200114</t>
  </si>
  <si>
    <t>Công ty TNHH MTV Quốc Tế Sơn Hà Chu Lai</t>
  </si>
  <si>
    <t>9200115</t>
  </si>
  <si>
    <t>Công ty CP SXTM XNK Viễn Thông A - Tam Kỳ</t>
  </si>
  <si>
    <t>9200119</t>
  </si>
  <si>
    <t>9200120</t>
  </si>
  <si>
    <t>CN Công ty CP bán lẻ kỹ thuật số FPT tại Quảng Ngãi</t>
  </si>
  <si>
    <t>9200121</t>
  </si>
  <si>
    <t>Công ty Nông Lâm Sản Quảng Nam</t>
  </si>
  <si>
    <t>9277777</t>
  </si>
  <si>
    <t>BILL FREE KERRY QUẢNG NAM</t>
  </si>
  <si>
    <t>9300004</t>
  </si>
  <si>
    <t>CN BÌNH PHƯỚC -CÔNG TY CP BÁN LẺ KỸ THUẬT SỐ FPT</t>
  </si>
  <si>
    <t>9300006</t>
  </si>
  <si>
    <t>CN BÌNH PHƯỚC-CTY CP BÁN LẺ KỸ THUẬT SỐ FPT</t>
  </si>
  <si>
    <t>9300011</t>
  </si>
  <si>
    <t>FPT SHOP TẠI BÌNH PHƯỚC</t>
  </si>
  <si>
    <t>9300012</t>
  </si>
  <si>
    <t>VIỄN THÔNG A TẠI BÌNH PHƯỚC</t>
  </si>
  <si>
    <t>9300013</t>
  </si>
  <si>
    <t>FPT SHOP BÌNH PHƯỚC</t>
  </si>
  <si>
    <t>9300014</t>
  </si>
  <si>
    <t>CÔNG TY TNHH BUFFALO</t>
  </si>
  <si>
    <t>9300016</t>
  </si>
  <si>
    <t>CÔNG TY TNHH PHÚ MỸ BÌNH PHƯỚC</t>
  </si>
  <si>
    <t>9300018</t>
  </si>
  <si>
    <t>CÔNG TY TNHH MỘT THÀNH VIÊN BAZAN</t>
  </si>
  <si>
    <t>9300019</t>
  </si>
  <si>
    <t>HỘI TRỢ GIÚP NGƯỜI KHUYẾT TẬT ViỆT NAM (VNAH) - CHƯƠNGTRÌNH</t>
  </si>
  <si>
    <t>93009</t>
  </si>
  <si>
    <t>Trần Quang Vỹ</t>
  </si>
  <si>
    <t>9377777</t>
  </si>
  <si>
    <t>BILL FREE POST BÌNH PHƯỚC</t>
  </si>
  <si>
    <t>9401003</t>
  </si>
  <si>
    <t xml:space="preserve">CHI NHÁNH BẠC LIÊU - CÔNG TY CP BÁN LẼ KỸ THUẬT SỐ FPT </t>
  </si>
  <si>
    <t>9401004</t>
  </si>
  <si>
    <t>FPT SHOP HỘ PHÒNG – BẠC LIÊU</t>
  </si>
  <si>
    <t>9401006</t>
  </si>
  <si>
    <t>CN CÔNG TY CỔ PHẦN ViỄN THÔNG A TẠI BẠC LIÊU</t>
  </si>
  <si>
    <t>9401007</t>
  </si>
  <si>
    <t>CHI NHÁNH BẠC LIÊU-CÔNG TY CỔ PHẦN BÁN LẺ KỸ THUẬT FPT</t>
  </si>
  <si>
    <t>9401013</t>
  </si>
  <si>
    <t xml:space="preserve">CN CTY CP TRUYỀN HÌNH CÁP NTH_ TRUNG TÂM GiẢI TRÍ STARLIGHT </t>
  </si>
  <si>
    <t>9401014</t>
  </si>
  <si>
    <t>CỬA HÀNG RIO KOI FOOD</t>
  </si>
  <si>
    <t>9401015</t>
  </si>
  <si>
    <t>9401016</t>
  </si>
  <si>
    <t>CÔNG TY TNHH THƯƠNG MẠI DỊCH VỤ MỸ THU BẠC LIÊU</t>
  </si>
  <si>
    <t>9477777</t>
  </si>
  <si>
    <t>BILL FREE BẠC LIÊU</t>
  </si>
  <si>
    <t>9501012</t>
  </si>
  <si>
    <t>CHI NHÁNH HẬU GIANG - CTY CP BÁN LẺ KỸ THUẬT SỐ FPT</t>
  </si>
  <si>
    <t>9577777</t>
  </si>
  <si>
    <t>BILL FREE HẬU GIANG</t>
  </si>
  <si>
    <t>9700002</t>
  </si>
  <si>
    <t>CN Bắc Kạn-Công ty cổ phần bán lẻ kỹ thuật số FPT</t>
  </si>
  <si>
    <t>9700003</t>
  </si>
  <si>
    <t>CN CÔNG TY CP SẢN XUẤT THƯƠNG MẠI XNK VTA TẠI BẮC CẠN</t>
  </si>
  <si>
    <t>9800004</t>
  </si>
  <si>
    <t>Công ty CP bán lẻ kỹ thuật số FPT-CN Bắc Giang</t>
  </si>
  <si>
    <t>9800005</t>
  </si>
  <si>
    <t>CN Công ty CP sản xuất TM XNK Viễn Thông A tại Bắc Giang</t>
  </si>
  <si>
    <t>9800006</t>
  </si>
  <si>
    <t>CÔNG TY CP BÁN LẺ KỸ THUẬT SỐ FPT -CN BẮC GIANG</t>
  </si>
  <si>
    <t>9800007</t>
  </si>
  <si>
    <t>9800008</t>
  </si>
  <si>
    <t>CN CÔNG TY CP BÁN LẺ KỸ THUẬT SỐ FPT TẠI BẮC GIANG</t>
  </si>
  <si>
    <t>9800010</t>
  </si>
  <si>
    <t>CTY CP BÁN LẺ KỸ THUẬT SỐ FPT-CN BẮC GIANG</t>
  </si>
  <si>
    <t>9800014</t>
  </si>
  <si>
    <t>9800016</t>
  </si>
  <si>
    <t>CTY CP BÁN LẺ KỸ THUẬT SỐ FPT-CN BẮC GIANG-TTBL FOXCONN BG</t>
  </si>
  <si>
    <t>9800017</t>
  </si>
  <si>
    <t>9877777</t>
  </si>
  <si>
    <t>VẬN ĐƠN FREE BẮC GIANG</t>
  </si>
  <si>
    <t>9900004</t>
  </si>
  <si>
    <t>CN Công ty CP sản xuất thương mại XNK Viễn Thông A</t>
  </si>
  <si>
    <t>9900011</t>
  </si>
  <si>
    <t>CÔNG TY CP BÁN LẺ KỸ THUẬT SỐ FPT-CN BẮC NINH</t>
  </si>
  <si>
    <t>9900012</t>
  </si>
  <si>
    <t>9900016</t>
  </si>
  <si>
    <t>CÔNG TY TNHH THƯƠNG MẠI VÀ DỊCH VỤ KỸ THUẬT VINA COLD</t>
  </si>
  <si>
    <t>9900017</t>
  </si>
  <si>
    <t>CN CÔNG TY CP BÁN LẺ KỸ THUẬT SỐ FPT TẠI BẮC NINH</t>
  </si>
  <si>
    <t>9900018</t>
  </si>
  <si>
    <t>9900019</t>
  </si>
  <si>
    <t>CN CTY CP BÁN LẺ KỸ THUẬT SỐ FPT TẠI BẮC NINH</t>
  </si>
  <si>
    <t>9900022</t>
  </si>
  <si>
    <t>CÔNG TY TNHH NEFAB VIỆT NAM</t>
  </si>
  <si>
    <t>9900023</t>
  </si>
  <si>
    <t>9900025</t>
  </si>
  <si>
    <t>CÔNG TY TNHH THƯƠNG MẠI VÀ DỊCH VỤ SETUP</t>
  </si>
  <si>
    <t>9900027</t>
  </si>
  <si>
    <t>9900029</t>
  </si>
  <si>
    <t>9900030</t>
  </si>
  <si>
    <t>9900033</t>
  </si>
  <si>
    <t>9900035</t>
  </si>
  <si>
    <t>9900036</t>
  </si>
  <si>
    <t>9900037</t>
  </si>
  <si>
    <t>CÔNG TY TNHH THƯƠNG MẠI VÀ DỊCH VỤ HUDU</t>
  </si>
  <si>
    <t>9900038</t>
  </si>
  <si>
    <t>9900039</t>
  </si>
  <si>
    <t>CÔNG TY TNHH MỘT THÀNH VIÊN TƯ VẤN VÀ THƯƠNG MẠI XNK Á CHÂU</t>
  </si>
  <si>
    <t>9977777</t>
  </si>
  <si>
    <t>VẬN ĐƠN FREE BẮC NINH</t>
  </si>
</sst>
</file>

<file path=xl/styles.xml><?xml version="1.0" encoding="utf-8"?>
<styleSheet xmlns="http://schemas.openxmlformats.org/spreadsheetml/2006/main">
  <numFmts count="3">
    <numFmt numFmtId="164" formatCode="dd-mm-yyyy"/>
    <numFmt numFmtId="165" formatCode="_(* #,##0_);_(* (#,##0);_(* &quot;-&quot;??_);_(@_)"/>
    <numFmt numFmtId="166" formatCode="0.0%"/>
  </numFmts>
  <fonts count="8">
    <font>
      <sz val="11"/>
      <name val="Calibri"/>
      <family val="2"/>
      <scheme val="minor"/>
    </font>
    <font>
      <sz val="11"/>
      <name val="Calibri"/>
      <scheme val="minor"/>
    </font>
    <font>
      <b/>
      <sz val="11"/>
      <name val="Calibri"/>
      <scheme val="minor"/>
    </font>
    <font>
      <b/>
      <sz val="11"/>
      <color theme="0"/>
      <name val="Calibri"/>
      <scheme val="minor"/>
    </font>
    <font>
      <sz val="10"/>
      <color theme="1"/>
      <name val="Calibri"/>
      <scheme val="minor"/>
    </font>
    <font>
      <sz val="11"/>
      <color theme="1"/>
      <name val="Calibri"/>
      <scheme val="minor"/>
    </font>
    <font>
      <b/>
      <sz val="10"/>
      <name val="Calibri"/>
      <scheme val="minor"/>
    </font>
    <font>
      <sz val="10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2F2F2"/>
      </patternFill>
    </fill>
    <fill>
      <patternFill patternType="solid">
        <fgColor rgb="FFDBE5F1"/>
      </patternFill>
    </fill>
    <fill>
      <patternFill patternType="solid">
        <fgColor rgb="FFF2DCDB"/>
      </patternFill>
    </fill>
    <fill>
      <patternFill patternType="solid">
        <fgColor rgb="FFEBF1DD"/>
      </patternFill>
    </fill>
    <fill>
      <patternFill patternType="solid">
        <fgColor rgb="FFDBEEE3"/>
      </patternFill>
    </fill>
    <fill>
      <patternFill patternType="solid">
        <fgColor rgb="FFFFFF00"/>
      </patternFill>
    </fill>
  </fills>
  <borders count="13">
    <border/>
    <border>
      <left style="thin">
        <color rgb="FFF79646"/>
      </left>
      <right style="dotted">
        <color rgb="FFF79646"/>
      </right>
      <top style="thin">
        <color rgb="FFF79646"/>
      </top>
    </border>
    <border>
      <left style="dotted">
        <color rgb="FFF79646"/>
      </left>
      <right style="dotted">
        <color rgb="FFF79646"/>
      </right>
      <top style="thin">
        <color rgb="FFF79646"/>
      </top>
      <bottom style="dotted">
        <color rgb="FFF79646"/>
      </bottom>
    </border>
    <border>
      <left style="dotted">
        <color rgb="FFF79646"/>
      </left>
      <right style="thin">
        <color rgb="FFF79646"/>
      </right>
      <top style="thin">
        <color rgb="FFF79646"/>
      </top>
      <bottom style="dotted">
        <color rgb="FFF79646"/>
      </bottom>
    </border>
    <border>
      <left style="thin">
        <color rgb="FFF79646"/>
      </left>
      <right style="dotted">
        <color rgb="FFF79646"/>
      </right>
      <top style="thin">
        <color rgb="FFF79646"/>
      </top>
      <bottom style="thin">
        <color rgb="FFF79646"/>
      </bottom>
    </border>
    <border>
      <left style="dotted">
        <color rgb="FFF79646"/>
      </left>
      <right style="dotted">
        <color rgb="FFF79646"/>
      </right>
      <top style="dotted">
        <color rgb="FFF79646"/>
      </top>
      <bottom style="thin">
        <color rgb="FFF79646"/>
      </bottom>
    </border>
    <border>
      <left style="dotted">
        <color rgb="FFF79646"/>
      </left>
      <right style="thin">
        <color rgb="FFF79646"/>
      </right>
      <top style="dotted">
        <color rgb="FFF79646"/>
      </top>
      <bottom style="thin">
        <color rgb="FFF79646"/>
      </bottom>
    </border>
    <border>
      <left style="thin">
        <color rgb="FFF79646"/>
      </left>
      <right style="hair">
        <color rgb="FFF79646"/>
      </right>
      <top style="thin">
        <color rgb="FFF79646"/>
      </top>
      <bottom style="hair">
        <color rgb="FFF79646"/>
      </bottom>
    </border>
    <border>
      <left style="hair">
        <color rgb="FFF79646"/>
      </left>
      <right style="hair">
        <color rgb="FFF79646"/>
      </right>
      <top style="thin">
        <color rgb="FFF79646"/>
      </top>
      <bottom style="hair">
        <color rgb="FFF79646"/>
      </bottom>
    </border>
    <border>
      <left style="hair">
        <color rgb="FFF79646"/>
      </left>
      <right style="thin">
        <color rgb="FFF79646"/>
      </right>
      <top style="thin">
        <color rgb="FFF79646"/>
      </top>
      <bottom style="hair">
        <color rgb="FFF79646"/>
      </bottom>
    </border>
    <border>
      <left style="thin">
        <color rgb="FFF79646"/>
      </left>
      <right style="hair">
        <color rgb="FFF79646"/>
      </right>
      <top style="hair">
        <color rgb="FFF79646"/>
      </top>
      <bottom style="thin">
        <color rgb="FFF79646"/>
      </bottom>
    </border>
    <border>
      <left style="hair">
        <color rgb="FFF79646"/>
      </left>
      <right style="hair">
        <color rgb="FFF79646"/>
      </right>
      <top style="hair">
        <color rgb="FFF79646"/>
      </top>
      <bottom style="thin">
        <color rgb="FFF79646"/>
      </bottom>
    </border>
    <border>
      <left style="hair">
        <color rgb="FFF79646"/>
      </left>
      <right style="thin">
        <color rgb="FFF79646"/>
      </right>
      <top style="hair">
        <color rgb="FFF79646"/>
      </top>
      <bottom style="thin">
        <color rgb="FFF79646"/>
      </bottom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0" fontId="2" fillId="0" borderId="0" xfId="0" applyFont="1"/>
    <xf numFmtId="164" fontId="1" fillId="0" borderId="0" xfId="0" applyNumberFormat="1" applyFont="1" applyAlignment="1"/>
    <xf numFmtId="0" fontId="2" fillId="0" borderId="0" xfId="0" applyFont="1" applyBorder="1" applyAlignment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0" fontId="0" fillId="0" borderId="0" xfId="0" applyBorder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4" fillId="0" borderId="4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166" fontId="5" fillId="0" borderId="5" xfId="0" applyNumberFormat="1" applyFont="1" applyBorder="1" applyAlignment="1">
      <alignment vertical="center"/>
    </xf>
    <xf numFmtId="165" fontId="5" fillId="0" borderId="5" xfId="0" applyNumberFormat="1" applyFont="1" applyBorder="1" applyAlignment="1">
      <alignment vertical="center"/>
    </xf>
    <xf numFmtId="9" fontId="5" fillId="0" borderId="5" xfId="0" applyNumberFormat="1" applyFont="1" applyBorder="1" applyAlignment="1">
      <alignment vertical="center"/>
    </xf>
    <xf numFmtId="165" fontId="0" fillId="0" borderId="0" xfId="0" applyNumberFormat="1"/>
    <xf numFmtId="0" fontId="2" fillId="3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165" fontId="1" fillId="0" borderId="6" xfId="0" applyNumberFormat="1" applyFont="1" applyBorder="1" applyAlignment="1"/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/>
    </xf>
    <xf numFmtId="0" fontId="6" fillId="7" borderId="8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164" fontId="7" fillId="0" borderId="11" xfId="0" applyNumberFormat="1" applyFont="1" applyBorder="1" applyAlignment="1">
      <alignment horizontal="center" vertical="center"/>
    </xf>
    <xf numFmtId="165" fontId="7" fillId="0" borderId="11" xfId="0" applyNumberFormat="1" applyFont="1" applyBorder="1" applyAlignment="1">
      <alignment horizontal="right" vertical="center"/>
    </xf>
    <xf numFmtId="164" fontId="7" fillId="0" borderId="11" xfId="0" applyNumberFormat="1" applyFont="1" applyBorder="1" applyAlignment="1">
      <alignment vertical="center"/>
    </xf>
    <xf numFmtId="166" fontId="7" fillId="8" borderId="11" xfId="0" applyNumberFormat="1" applyFont="1" applyFill="1" applyBorder="1" applyAlignment="1">
      <alignment vertical="center"/>
    </xf>
    <xf numFmtId="165" fontId="7" fillId="3" borderId="11" xfId="0" applyNumberFormat="1" applyFont="1" applyFill="1" applyBorder="1" applyAlignment="1">
      <alignment horizontal="right" vertical="center"/>
    </xf>
    <xf numFmtId="166" fontId="7" fillId="3" borderId="11" xfId="0" applyNumberFormat="1" applyFont="1" applyFill="1" applyBorder="1" applyAlignment="1">
      <alignment vertical="center"/>
    </xf>
    <xf numFmtId="165" fontId="7" fillId="4" borderId="11" xfId="0" applyNumberFormat="1" applyFont="1" applyFill="1" applyBorder="1" applyAlignment="1">
      <alignment vertical="center"/>
    </xf>
    <xf numFmtId="165" fontId="7" fillId="4" borderId="11" xfId="0" applyNumberFormat="1" applyFont="1" applyFill="1" applyBorder="1" applyAlignment="1">
      <alignment horizontal="right" vertical="center"/>
    </xf>
    <xf numFmtId="165" fontId="7" fillId="5" borderId="11" xfId="0" applyNumberFormat="1" applyFont="1" applyFill="1" applyBorder="1" applyAlignment="1">
      <alignment horizontal="right" vertical="center"/>
    </xf>
    <xf numFmtId="165" fontId="7" fillId="6" borderId="11" xfId="0" applyNumberFormat="1" applyFont="1" applyFill="1" applyBorder="1" applyAlignment="1">
      <alignment vertical="center"/>
    </xf>
    <xf numFmtId="165" fontId="7" fillId="7" borderId="11" xfId="0" applyNumberFormat="1" applyFont="1" applyFill="1" applyBorder="1" applyAlignment="1">
      <alignment vertical="center"/>
    </xf>
    <xf numFmtId="165" fontId="6" fillId="0" borderId="12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calcChain" Target="calcChain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2.59" customWidth="1"/>
    <col min="2" max="2" width="6.7" customWidth="1"/>
    <col min="3" max="3" width="7.16" customWidth="1"/>
    <col min="4" max="4" width="14.7" customWidth="1"/>
    <col min="5" max="5" width="11.41" customWidth="1"/>
    <col min="6" max="6" width="10.86" customWidth="1"/>
    <col min="7" max="7" width="7.16" customWidth="1"/>
    <col min="8" max="9" width="10.86" customWidth="1"/>
    <col min="10" max="11" width="17.58" customWidth="1"/>
    <col min="12" max="12" width="10.27" customWidth="1"/>
    <col min="13" max="14" width="14.84" customWidth="1"/>
    <col min="15" max="15" width="5.7" customWidth="1"/>
    <col min="16" max="17" width="16.3" customWidth="1"/>
    <col min="18" max="18" width="6.43" bestFit="1" customWidth="1"/>
    <col min="19" max="19" width="5.29" bestFit="1" customWidth="1"/>
    <col min="20" max="21" width="13.83" customWidth="1"/>
    <col min="22" max="25" width="13.7" customWidth="1"/>
    <col min="26" max="26" width="9.86" customWidth="1"/>
    <col min="27" max="27" width="13.7" customWidth="1"/>
    <col min="28" max="28" width="9.86" customWidth="1"/>
    <col min="29" max="30" width="13.7" customWidth="1"/>
  </cols>
  <sheetData>
    <row r="1">
      <c r="A1" s="2" t="s">
        <v>0</v>
      </c>
      <c r="B1" s="2"/>
      <c r="J1" s="2" t="s">
        <v>1</v>
      </c>
    </row>
    <row r="2">
      <c r="C2" s="3"/>
      <c r="D2" s="3"/>
    </row>
    <row r="3">
      <c r="C3" s="3"/>
      <c r="D3" s="3"/>
    </row>
    <row r="4">
      <c r="A4" s="4" t="s">
        <v>2</v>
      </c>
      <c r="B4" s="4"/>
      <c r="C4" s="4"/>
      <c r="D4" s="5" t="s">
        <v>3</v>
      </c>
      <c r="E4" s="6"/>
      <c r="F4" s="6"/>
      <c r="G4" s="6"/>
      <c r="H4" s="6"/>
      <c r="I4" s="7" t="s">
        <v>4</v>
      </c>
      <c r="J4" s="8">
        <f>SUMIF(B:B,"?????",M:M)</f>
        <v>314986499.48000079</v>
      </c>
      <c r="K4" s="6"/>
      <c r="L4" s="6"/>
      <c r="M4" s="6"/>
      <c r="N4" s="6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</row>
    <row r="5" s="1" customFormat="1" ht="23.25" customHeight="1">
      <c r="B5" s="10" t="s">
        <v>5</v>
      </c>
      <c r="C5" s="11" t="s">
        <v>6</v>
      </c>
      <c r="D5" s="11"/>
      <c r="E5" s="11" t="s">
        <v>7</v>
      </c>
      <c r="F5" s="11" t="s">
        <v>8</v>
      </c>
      <c r="G5" s="11" t="s">
        <v>9</v>
      </c>
      <c r="H5" s="11" t="s">
        <v>10</v>
      </c>
      <c r="I5" s="11" t="s">
        <v>11</v>
      </c>
      <c r="J5" s="11" t="s">
        <v>12</v>
      </c>
      <c r="K5" s="11" t="s">
        <v>13</v>
      </c>
      <c r="L5" s="11" t="s">
        <v>14</v>
      </c>
      <c r="M5" s="11" t="s">
        <v>15</v>
      </c>
      <c r="N5" s="11" t="s">
        <v>16</v>
      </c>
      <c r="O5" s="11" t="s">
        <v>17</v>
      </c>
      <c r="P5" s="12" t="s">
        <v>18</v>
      </c>
      <c r="Q5" s="11" t="s">
        <v>19</v>
      </c>
      <c r="R5" s="11"/>
      <c r="S5" s="11" t="s">
        <v>20</v>
      </c>
      <c r="T5" s="11"/>
      <c r="U5" s="11"/>
      <c r="V5" s="11"/>
      <c r="W5" s="11"/>
      <c r="X5" s="11"/>
      <c r="Y5" s="11"/>
      <c r="Z5" s="11"/>
      <c r="AA5" s="11"/>
      <c r="AB5" s="11"/>
      <c r="AC5" s="11"/>
      <c r="AD5" s="13"/>
    </row>
    <row r="6">
      <c r="B6" s="14" t="s">
        <v>21</v>
      </c>
      <c r="C6" s="15" t="str">
        <f>"Nguyễn"&amp;" " &amp; "Bảo Minh Khoa"</f>
        <v>Nguyễn Bảo Minh Khoa</v>
      </c>
      <c r="D6" s="15"/>
      <c r="E6" s="15" t="s">
        <v>22</v>
      </c>
      <c r="F6" s="15" t="s">
        <v>23</v>
      </c>
      <c r="G6" s="16" t="s">
        <v>24</v>
      </c>
      <c r="H6" s="15" t="s">
        <v>25</v>
      </c>
      <c r="I6" s="17">
        <v>0</v>
      </c>
      <c r="J6" s="18">
        <v>2100000000</v>
      </c>
      <c r="K6" s="18">
        <f>IFERROR(IF(N6&lt;4,Q6,SUM(Sheet1!J8:J17)),0)</f>
        <v>2233800616</v>
      </c>
      <c r="L6" s="19">
        <f>IFERROR(K6/J6,0)</f>
        <v>1.063714579047619</v>
      </c>
      <c r="M6" s="18">
        <f>IFERROR(IF(OR(N6=3,N6=4),SUM(Sheet1!AD8:AD17)+AD6,IF(N6=1,0.6%,IF(N6=2,0.65%,IF(N6=3,0.6%,0)))*IF(L6&lt;0.8,0,IF(L6&lt;1,L6,1))*IF(RIGHT("2018-07",2)="03",1,0)),0)</f>
        <v>0</v>
      </c>
      <c r="N6" s="18">
        <v>1</v>
      </c>
      <c r="O6" s="17">
        <f>IF(N6=4,0.5%,IF(N6=5,0.3%,0))</f>
        <v>0</v>
      </c>
      <c r="P6" s="20">
        <f>IFERROR(SUM(Sheet1!P8:P17),0)</f>
        <v>0</v>
      </c>
      <c r="Q6" s="18">
        <f>SUMIF($G:$G,B6,$K:$K)</f>
        <v>2233800616</v>
      </c>
      <c r="R6" s="21"/>
      <c r="S6" s="21" t="s">
        <v>26</v>
      </c>
      <c r="T6" s="21"/>
      <c r="U6" s="22" t="s">
        <v>27</v>
      </c>
      <c r="V6" s="22"/>
      <c r="W6" s="22"/>
      <c r="X6" s="23" t="s">
        <v>28</v>
      </c>
      <c r="Y6" s="23"/>
      <c r="Z6" s="24" t="s">
        <v>29</v>
      </c>
      <c r="AA6" s="24"/>
      <c r="AB6" s="25" t="s">
        <v>30</v>
      </c>
      <c r="AC6" s="25"/>
      <c r="AD6" s="26">
        <f>IF(IFERROR(SUM(Sheet1!Y8:Y17)*O6,0)&gt;2000000,2000000,IFERROR(SUM(Sheet1!Y8:Y17)*O6,0))</f>
        <v>0</v>
      </c>
    </row>
    <row r="7">
      <c r="C7" s="27" t="s">
        <v>31</v>
      </c>
      <c r="D7" s="28" t="s">
        <v>32</v>
      </c>
      <c r="E7" s="28"/>
      <c r="F7" s="28" t="s">
        <v>33</v>
      </c>
      <c r="G7" s="28" t="s">
        <v>34</v>
      </c>
      <c r="H7" s="29" t="s">
        <v>35</v>
      </c>
      <c r="I7" s="29" t="s">
        <v>36</v>
      </c>
      <c r="J7" s="28" t="s">
        <v>37</v>
      </c>
      <c r="K7" s="28" t="s">
        <v>38</v>
      </c>
      <c r="L7" s="28" t="s">
        <v>39</v>
      </c>
      <c r="M7" s="28" t="s">
        <v>40</v>
      </c>
      <c r="N7" s="28" t="s">
        <v>41</v>
      </c>
      <c r="O7" s="30" t="s">
        <v>42</v>
      </c>
      <c r="P7" s="29" t="s">
        <v>43</v>
      </c>
      <c r="Q7" s="29" t="s">
        <v>44</v>
      </c>
      <c r="R7" s="31" t="s">
        <v>45</v>
      </c>
      <c r="S7" s="31" t="s">
        <v>46</v>
      </c>
      <c r="T7" s="31" t="s">
        <v>47</v>
      </c>
      <c r="U7" s="32" t="s">
        <v>48</v>
      </c>
      <c r="V7" s="33" t="s">
        <v>47</v>
      </c>
      <c r="W7" s="33" t="s">
        <v>49</v>
      </c>
      <c r="X7" s="34" t="s">
        <v>50</v>
      </c>
      <c r="Y7" s="34" t="s">
        <v>51</v>
      </c>
      <c r="Z7" s="35" t="s">
        <v>48</v>
      </c>
      <c r="AA7" s="36" t="s">
        <v>47</v>
      </c>
      <c r="AB7" s="37" t="s">
        <v>48</v>
      </c>
      <c r="AC7" s="38" t="s">
        <v>47</v>
      </c>
      <c r="AD7" s="39" t="s">
        <v>52</v>
      </c>
    </row>
    <row r="8">
      <c r="C8" s="40" t="s">
        <v>53</v>
      </c>
      <c r="D8" s="41" t="s">
        <v>54</v>
      </c>
      <c r="E8" s="41"/>
      <c r="F8" s="42">
        <v>42584.163981481477</v>
      </c>
      <c r="G8" s="43">
        <v>23</v>
      </c>
      <c r="H8" s="44">
        <v>43329</v>
      </c>
      <c r="I8" s="44">
        <v>43336</v>
      </c>
      <c r="J8" s="43">
        <v>917374</v>
      </c>
      <c r="K8" s="43">
        <v>0</v>
      </c>
      <c r="L8" s="43">
        <v>0</v>
      </c>
      <c r="M8" s="43">
        <f>IFERROR(J8-K8-L8,0)</f>
        <v>917374</v>
      </c>
      <c r="N8" s="43">
        <v>917374</v>
      </c>
      <c r="O8" s="45">
        <f>IFERROR(IF(1 - M8/N8&lt;0,0,1-M8/N8),0)</f>
        <v>0</v>
      </c>
      <c r="P8" s="43">
        <v>0</v>
      </c>
      <c r="Q8" s="43">
        <v>917374</v>
      </c>
      <c r="R8" s="46">
        <f>IF(F8&lt;DATEVALUE("2018-07-01"),1,0)</f>
        <v>1</v>
      </c>
      <c r="S8" s="47">
        <f>IF(R8=1,1%,0)</f>
        <v>0.01</v>
      </c>
      <c r="T8" s="46">
        <f>IFERROR(S8*M8,0)</f>
        <v>9173.7399999999998</v>
      </c>
      <c r="U8" s="48">
        <f>IF(O8&lt;=0.12,1,0)*(1-R8)*M8</f>
        <v>0</v>
      </c>
      <c r="V8" s="49">
        <f>IF(0&lt;0.8,0,IF(0&lt;1,Sheet1!L6,1))*IF(G8&lt;3,0.12 - O8,0.01) *U8</f>
        <v>0</v>
      </c>
      <c r="W8" s="49">
        <f>IF(0&gt;1,IF(0&lt;=1.1,1,IF(0&lt;=1.2,2,IF(0&lt;=1.5,3,5))),0) * 1000000</f>
        <v>0</v>
      </c>
      <c r="X8" s="50">
        <f>IF(AND(P8&gt;=150000000,P8&lt;300000000),5000000,IF(AND(P8&gt;=300000000,P8&lt;500000000),10000000,IF(AND(P8&gt;=300000000,P8&lt;500000000),15000000,IF(AND(P8&gt;=500000000,P8&lt;3000000000),20000000,IF(P8&gt;=30000000000,35000000,0))))) * (1-R8)</f>
        <v>0</v>
      </c>
      <c r="Y8" s="50">
        <f>IFERROR(Q8 * (1-R8),0)</f>
        <v>0</v>
      </c>
      <c r="Z8" s="51">
        <f>IF(R8=1,0,0)</f>
        <v>0</v>
      </c>
      <c r="AA8" s="51">
        <f>IFERROR((1-R8) * Z8 * 2%,0)</f>
        <v>0</v>
      </c>
      <c r="AB8" s="52">
        <f>IF(R8=0,0,0)</f>
        <v>0</v>
      </c>
      <c r="AC8" s="52">
        <f> IFERROR(AB8 * (1-R8) * 2%,0)</f>
        <v>0</v>
      </c>
      <c r="AD8" s="53">
        <f>T8+V8+W8+X8+AA8+AC8</f>
        <v>9173.7399999999998</v>
      </c>
    </row>
    <row r="9">
      <c r="C9" s="40" t="s">
        <v>55</v>
      </c>
      <c r="D9" s="41" t="s">
        <v>56</v>
      </c>
      <c r="E9" s="41"/>
      <c r="F9" s="42">
        <v>42600.161215277774</v>
      </c>
      <c r="G9" s="43">
        <v>23</v>
      </c>
      <c r="H9" s="44">
        <v>43329</v>
      </c>
      <c r="I9" s="44">
        <v>43349</v>
      </c>
      <c r="J9" s="43">
        <v>107752548</v>
      </c>
      <c r="K9" s="43">
        <v>14492850</v>
      </c>
      <c r="L9" s="43">
        <v>0</v>
      </c>
      <c r="M9" s="43">
        <f>IFERROR(J9-K9-L9,0)</f>
        <v>93259698</v>
      </c>
      <c r="N9" s="43">
        <v>134836853</v>
      </c>
      <c r="O9" s="45">
        <f>IFERROR(IF(1 - M9/N9&lt;0,0,1-M9/N9),0)</f>
        <v>0.30835156765339222</v>
      </c>
      <c r="P9" s="43">
        <v>0</v>
      </c>
      <c r="Q9" s="43">
        <v>107834548</v>
      </c>
      <c r="R9" s="46">
        <f>IF(F9&lt;DATEVALUE("2018-07-01"),1,0)</f>
        <v>1</v>
      </c>
      <c r="S9" s="47">
        <f>IF(R9=1,1%,0)</f>
        <v>0.01</v>
      </c>
      <c r="T9" s="46">
        <f>IFERROR(S9*M9,0)</f>
        <v>932596.97999999998</v>
      </c>
      <c r="U9" s="48">
        <f>IF(O9&lt;=0.12,1,0)*(1-R9)*M9</f>
        <v>0</v>
      </c>
      <c r="V9" s="49">
        <f>IF(0&lt;0.8,0,IF(0&lt;1,Sheet1!L6,1))*IF(G9&lt;3,0.12 - O9,0.01) *U9</f>
        <v>0</v>
      </c>
      <c r="W9" s="49">
        <f>IF(0&gt;1,IF(0&lt;=1.1,1,IF(0&lt;=1.2,2,IF(0&lt;=1.5,3,5))),0) * 1000000</f>
        <v>0</v>
      </c>
      <c r="X9" s="50">
        <f>IF(AND(P9&gt;=150000000,P9&lt;300000000),5000000,IF(AND(P9&gt;=300000000,P9&lt;500000000),10000000,IF(AND(P9&gt;=300000000,P9&lt;500000000),15000000,IF(AND(P9&gt;=500000000,P9&lt;3000000000),20000000,IF(P9&gt;=30000000000,35000000,0))))) * (1-R9)</f>
        <v>0</v>
      </c>
      <c r="Y9" s="50">
        <f>IFERROR(Q9 * (1-R9),0)</f>
        <v>0</v>
      </c>
      <c r="Z9" s="51">
        <f>IF(R9=1,0,0)</f>
        <v>0</v>
      </c>
      <c r="AA9" s="51">
        <f>IFERROR((1-R9) * Z9 * 2%,0)</f>
        <v>0</v>
      </c>
      <c r="AB9" s="52">
        <f>IF(R9=0,0,0)</f>
        <v>0</v>
      </c>
      <c r="AC9" s="52">
        <f> IFERROR(AB9 * (1-R9) * 2%,0)</f>
        <v>0</v>
      </c>
      <c r="AD9" s="53">
        <f>T9+V9+W9+X9+AA9+AC9</f>
        <v>932596.97999999998</v>
      </c>
    </row>
    <row r="10">
      <c r="C10" s="40" t="s">
        <v>57</v>
      </c>
      <c r="D10" s="41" t="s">
        <v>58</v>
      </c>
      <c r="E10" s="41"/>
      <c r="F10" s="42">
        <v>42814.30395833333</v>
      </c>
      <c r="G10" s="43">
        <v>16</v>
      </c>
      <c r="H10" s="44">
        <v>43342</v>
      </c>
      <c r="I10" s="44">
        <v>43347</v>
      </c>
      <c r="J10" s="43">
        <v>163828031</v>
      </c>
      <c r="K10" s="43">
        <v>0</v>
      </c>
      <c r="L10" s="43">
        <v>12346000</v>
      </c>
      <c r="M10" s="43">
        <f>IFERROR(J10-K10-L10,0)</f>
        <v>151482031</v>
      </c>
      <c r="N10" s="43">
        <v>229264036</v>
      </c>
      <c r="O10" s="45">
        <f>IFERROR(IF(1 - M10/N10&lt;0,0,1-M10/N10),0)</f>
        <v>0.33926823568612396</v>
      </c>
      <c r="P10" s="43">
        <v>0</v>
      </c>
      <c r="Q10" s="43">
        <v>163828031</v>
      </c>
      <c r="R10" s="46">
        <f>IF(F10&lt;DATEVALUE("2018-07-01"),1,0)</f>
        <v>1</v>
      </c>
      <c r="S10" s="47">
        <f>IF(R10=1,1%,0)</f>
        <v>0.01</v>
      </c>
      <c r="T10" s="46">
        <f>IFERROR(S10*M10,0)</f>
        <v>1514820.3100000001</v>
      </c>
      <c r="U10" s="48">
        <f>IF(O10&lt;=0.12,1,0)*(1-R10)*M10</f>
        <v>0</v>
      </c>
      <c r="V10" s="49">
        <f>IF(0&lt;0.8,0,IF(0&lt;1,Sheet1!L6,1))*IF(G10&lt;3,0.12 - O10,0.01) *U10</f>
        <v>0</v>
      </c>
      <c r="W10" s="49">
        <f>IF(0&gt;1,IF(0&lt;=1.1,1,IF(0&lt;=1.2,2,IF(0&lt;=1.5,3,5))),0) * 1000000</f>
        <v>0</v>
      </c>
      <c r="X10" s="50">
        <f>IF(AND(P10&gt;=150000000,P10&lt;300000000),5000000,IF(AND(P10&gt;=300000000,P10&lt;500000000),10000000,IF(AND(P10&gt;=300000000,P10&lt;500000000),15000000,IF(AND(P10&gt;=500000000,P10&lt;3000000000),20000000,IF(P10&gt;=30000000000,35000000,0))))) * (1-R10)</f>
        <v>0</v>
      </c>
      <c r="Y10" s="50">
        <f>IFERROR(Q10 * (1-R10),0)</f>
        <v>0</v>
      </c>
      <c r="Z10" s="51">
        <f>IF(R10=1,0,0)</f>
        <v>0</v>
      </c>
      <c r="AA10" s="51">
        <f>IFERROR((1-R10) * Z10 * 2%,0)</f>
        <v>0</v>
      </c>
      <c r="AB10" s="52">
        <f>IF(R10=0,0,0)</f>
        <v>0</v>
      </c>
      <c r="AC10" s="52">
        <f> IFERROR(AB10 * (1-R10) * 2%,0)</f>
        <v>0</v>
      </c>
      <c r="AD10" s="53">
        <f>T10+V10+W10+X10+AA10+AC10</f>
        <v>1514820.3100000001</v>
      </c>
    </row>
    <row r="11">
      <c r="C11" s="40" t="s">
        <v>59</v>
      </c>
      <c r="D11" s="41" t="s">
        <v>60</v>
      </c>
      <c r="E11" s="41"/>
      <c r="F11" s="42">
        <v>38960.63826388889</v>
      </c>
      <c r="G11" s="43">
        <v>143</v>
      </c>
      <c r="H11" s="44">
        <v>43372</v>
      </c>
      <c r="I11" s="44">
        <v>43390</v>
      </c>
      <c r="J11" s="43">
        <v>85565828</v>
      </c>
      <c r="K11" s="43">
        <v>0</v>
      </c>
      <c r="L11" s="43">
        <v>6979000</v>
      </c>
      <c r="M11" s="43">
        <f>IFERROR(J11-K11-L11,0)</f>
        <v>78586828</v>
      </c>
      <c r="N11" s="43">
        <v>94717500</v>
      </c>
      <c r="O11" s="45">
        <f>IFERROR(IF(1 - M11/N11&lt;0,0,1-M11/N11),0)</f>
        <v>0.17030297463509914</v>
      </c>
      <c r="P11" s="43">
        <v>0</v>
      </c>
      <c r="Q11" s="43">
        <v>85893828</v>
      </c>
      <c r="R11" s="46">
        <f>IF(F11&lt;DATEVALUE("2018-07-01"),1,0)</f>
        <v>1</v>
      </c>
      <c r="S11" s="47">
        <f>IF(R11=1,1%,0)</f>
        <v>0.01</v>
      </c>
      <c r="T11" s="46">
        <f>IFERROR(S11*M11,0)</f>
        <v>785868.28000000003</v>
      </c>
      <c r="U11" s="48">
        <f>IF(O11&lt;=0.12,1,0)*(1-R11)*M11</f>
        <v>0</v>
      </c>
      <c r="V11" s="49">
        <f>IF(0&lt;0.8,0,IF(0&lt;1,Sheet1!L6,1))*IF(G11&lt;3,0.12 - O11,0.01) *U11</f>
        <v>0</v>
      </c>
      <c r="W11" s="49">
        <f>IF(0&gt;1,IF(0&lt;=1.1,1,IF(0&lt;=1.2,2,IF(0&lt;=1.5,3,5))),0) * 1000000</f>
        <v>0</v>
      </c>
      <c r="X11" s="50">
        <f>IF(AND(P11&gt;=150000000,P11&lt;300000000),5000000,IF(AND(P11&gt;=300000000,P11&lt;500000000),10000000,IF(AND(P11&gt;=300000000,P11&lt;500000000),15000000,IF(AND(P11&gt;=500000000,P11&lt;3000000000),20000000,IF(P11&gt;=30000000000,35000000,0))))) * (1-R11)</f>
        <v>0</v>
      </c>
      <c r="Y11" s="50">
        <f>IFERROR(Q11 * (1-R11),0)</f>
        <v>0</v>
      </c>
      <c r="Z11" s="51">
        <f>IF(R11=1,0,0)</f>
        <v>0</v>
      </c>
      <c r="AA11" s="51">
        <f>IFERROR((1-R11) * Z11 * 2%,0)</f>
        <v>0</v>
      </c>
      <c r="AB11" s="52">
        <f>IF(R11=0,0,0)</f>
        <v>0</v>
      </c>
      <c r="AC11" s="52">
        <f> IFERROR(AB11 * (1-R11) * 2%,0)</f>
        <v>0</v>
      </c>
      <c r="AD11" s="53">
        <f>T11+V11+W11+X11+AA11+AC11</f>
        <v>785868.28000000003</v>
      </c>
    </row>
    <row r="12">
      <c r="C12" s="40" t="s">
        <v>61</v>
      </c>
      <c r="D12" s="41" t="s">
        <v>62</v>
      </c>
      <c r="E12" s="41"/>
      <c r="F12" s="42">
        <v>42786.16170138889</v>
      </c>
      <c r="G12" s="43">
        <v>17</v>
      </c>
      <c r="H12" s="44">
        <v>43329</v>
      </c>
      <c r="I12" s="44">
        <v>43372</v>
      </c>
      <c r="J12" s="43">
        <v>10039600</v>
      </c>
      <c r="K12" s="43">
        <v>0</v>
      </c>
      <c r="L12" s="43">
        <v>0</v>
      </c>
      <c r="M12" s="43">
        <f>IFERROR(J12-K12-L12,0)</f>
        <v>10039600</v>
      </c>
      <c r="N12" s="43">
        <v>13994221</v>
      </c>
      <c r="O12" s="45">
        <f>IFERROR(IF(1 - M12/N12&lt;0,0,1-M12/N12),0)</f>
        <v>0.28258957751203162</v>
      </c>
      <c r="P12" s="43">
        <v>0</v>
      </c>
      <c r="Q12" s="43">
        <v>10039600</v>
      </c>
      <c r="R12" s="46">
        <f>IF(F12&lt;DATEVALUE("2018-07-01"),1,0)</f>
        <v>1</v>
      </c>
      <c r="S12" s="47">
        <f>IF(R12=1,1%,0)</f>
        <v>0.01</v>
      </c>
      <c r="T12" s="46">
        <f>IFERROR(S12*M12,0)</f>
        <v>100396</v>
      </c>
      <c r="U12" s="48">
        <f>IF(O12&lt;=0.12,1,0)*(1-R12)*M12</f>
        <v>0</v>
      </c>
      <c r="V12" s="49">
        <f>IF(0&lt;0.8,0,IF(0&lt;1,Sheet1!L6,1))*IF(G12&lt;3,0.12 - O12,0.01) *U12</f>
        <v>0</v>
      </c>
      <c r="W12" s="49">
        <f>IF(0&gt;1,IF(0&lt;=1.1,1,IF(0&lt;=1.2,2,IF(0&lt;=1.5,3,5))),0) * 1000000</f>
        <v>0</v>
      </c>
      <c r="X12" s="50">
        <f>IF(AND(P12&gt;=150000000,P12&lt;300000000),5000000,IF(AND(P12&gt;=300000000,P12&lt;500000000),10000000,IF(AND(P12&gt;=300000000,P12&lt;500000000),15000000,IF(AND(P12&gt;=500000000,P12&lt;3000000000),20000000,IF(P12&gt;=30000000000,35000000,0))))) * (1-R12)</f>
        <v>0</v>
      </c>
      <c r="Y12" s="50">
        <f>IFERROR(Q12 * (1-R12),0)</f>
        <v>0</v>
      </c>
      <c r="Z12" s="51">
        <f>IF(R12=1,0,0)</f>
        <v>0</v>
      </c>
      <c r="AA12" s="51">
        <f>IFERROR((1-R12) * Z12 * 2%,0)</f>
        <v>0</v>
      </c>
      <c r="AB12" s="52">
        <f>IF(R12=0,0,0)</f>
        <v>0</v>
      </c>
      <c r="AC12" s="52">
        <f> IFERROR(AB12 * (1-R12) * 2%,0)</f>
        <v>0</v>
      </c>
      <c r="AD12" s="53">
        <f>T12+V12+W12+X12+AA12+AC12</f>
        <v>100396</v>
      </c>
    </row>
    <row r="13">
      <c r="C13" s="40" t="s">
        <v>63</v>
      </c>
      <c r="D13" s="41" t="s">
        <v>64</v>
      </c>
      <c r="E13" s="41"/>
      <c r="F13" s="42">
        <v>42591.380787037036</v>
      </c>
      <c r="G13" s="43">
        <v>23</v>
      </c>
      <c r="H13" s="44">
        <v>43344</v>
      </c>
      <c r="I13" s="44">
        <v>43385</v>
      </c>
      <c r="J13" s="43">
        <v>93170</v>
      </c>
      <c r="K13" s="43">
        <v>0</v>
      </c>
      <c r="L13" s="43">
        <v>0</v>
      </c>
      <c r="M13" s="43">
        <f>IFERROR(J13-K13-L13,0)</f>
        <v>93170</v>
      </c>
      <c r="N13" s="43">
        <v>93170</v>
      </c>
      <c r="O13" s="45">
        <f>IFERROR(IF(1 - M13/N13&lt;0,0,1-M13/N13),0)</f>
        <v>0</v>
      </c>
      <c r="P13" s="43">
        <v>0</v>
      </c>
      <c r="Q13" s="43">
        <v>93170</v>
      </c>
      <c r="R13" s="46">
        <f>IF(F13&lt;DATEVALUE("2018-07-01"),1,0)</f>
        <v>1</v>
      </c>
      <c r="S13" s="47">
        <f>IF(R13=1,1%,0)</f>
        <v>0.01</v>
      </c>
      <c r="T13" s="46">
        <f>IFERROR(S13*M13,0)</f>
        <v>931.70000000000005</v>
      </c>
      <c r="U13" s="48">
        <f>IF(O13&lt;=0.12,1,0)*(1-R13)*M13</f>
        <v>0</v>
      </c>
      <c r="V13" s="49">
        <f>IF(0&lt;0.8,0,IF(0&lt;1,Sheet1!L6,1))*IF(G13&lt;3,0.12 - O13,0.01) *U13</f>
        <v>0</v>
      </c>
      <c r="W13" s="49">
        <f>IF(0&gt;1,IF(0&lt;=1.1,1,IF(0&lt;=1.2,2,IF(0&lt;=1.5,3,5))),0) * 1000000</f>
        <v>0</v>
      </c>
      <c r="X13" s="50">
        <f>IF(AND(P13&gt;=150000000,P13&lt;300000000),5000000,IF(AND(P13&gt;=300000000,P13&lt;500000000),10000000,IF(AND(P13&gt;=300000000,P13&lt;500000000),15000000,IF(AND(P13&gt;=500000000,P13&lt;3000000000),20000000,IF(P13&gt;=30000000000,35000000,0))))) * (1-R13)</f>
        <v>0</v>
      </c>
      <c r="Y13" s="50">
        <f>IFERROR(Q13 * (1-R13),0)</f>
        <v>0</v>
      </c>
      <c r="Z13" s="51">
        <f>IF(R13=1,0,0)</f>
        <v>0</v>
      </c>
      <c r="AA13" s="51">
        <f>IFERROR((1-R13) * Z13 * 2%,0)</f>
        <v>0</v>
      </c>
      <c r="AB13" s="52">
        <f>IF(R13=0,0,0)</f>
        <v>0</v>
      </c>
      <c r="AC13" s="52">
        <f> IFERROR(AB13 * (1-R13) * 2%,0)</f>
        <v>0</v>
      </c>
      <c r="AD13" s="53">
        <f>T13+V13+W13+X13+AA13+AC13</f>
        <v>931.70000000000005</v>
      </c>
    </row>
    <row r="14">
      <c r="C14" s="40" t="s">
        <v>65</v>
      </c>
      <c r="D14" s="41" t="s">
        <v>66</v>
      </c>
      <c r="E14" s="41"/>
      <c r="F14" s="42">
        <v>41256.597245370365</v>
      </c>
      <c r="G14" s="43">
        <v>67</v>
      </c>
      <c r="H14" s="44">
        <v>43312</v>
      </c>
      <c r="I14" s="44">
        <v>43364</v>
      </c>
      <c r="J14" s="43">
        <v>86996370</v>
      </c>
      <c r="K14" s="43">
        <v>5529642</v>
      </c>
      <c r="L14" s="43">
        <v>0</v>
      </c>
      <c r="M14" s="43">
        <f>IFERROR(J14-K14-L14,0)</f>
        <v>81466728</v>
      </c>
      <c r="N14" s="43">
        <v>114993710</v>
      </c>
      <c r="O14" s="45">
        <f>IFERROR(IF(1 - M14/N14&lt;0,0,1-M14/N14),0)</f>
        <v>0.29155492069957567</v>
      </c>
      <c r="P14" s="43">
        <v>0</v>
      </c>
      <c r="Q14" s="43">
        <v>86996370</v>
      </c>
      <c r="R14" s="46">
        <f>IF(F14&lt;DATEVALUE("2018-07-01"),1,0)</f>
        <v>1</v>
      </c>
      <c r="S14" s="47">
        <f>IF(R14=1,1%,0)</f>
        <v>0.01</v>
      </c>
      <c r="T14" s="46">
        <f>IFERROR(S14*M14,0)</f>
        <v>814667.28000000003</v>
      </c>
      <c r="U14" s="48">
        <f>IF(O14&lt;=0.12,1,0)*(1-R14)*M14</f>
        <v>0</v>
      </c>
      <c r="V14" s="49">
        <f>IF(0&lt;0.8,0,IF(0&lt;1,Sheet1!L6,1))*IF(G14&lt;3,0.12 - O14,0.01) *U14</f>
        <v>0</v>
      </c>
      <c r="W14" s="49">
        <f>IF(0&gt;1,IF(0&lt;=1.1,1,IF(0&lt;=1.2,2,IF(0&lt;=1.5,3,5))),0) * 1000000</f>
        <v>0</v>
      </c>
      <c r="X14" s="50">
        <f>IF(AND(P14&gt;=150000000,P14&lt;300000000),5000000,IF(AND(P14&gt;=300000000,P14&lt;500000000),10000000,IF(AND(P14&gt;=300000000,P14&lt;500000000),15000000,IF(AND(P14&gt;=500000000,P14&lt;3000000000),20000000,IF(P14&gt;=30000000000,35000000,0))))) * (1-R14)</f>
        <v>0</v>
      </c>
      <c r="Y14" s="50">
        <f>IFERROR(Q14 * (1-R14),0)</f>
        <v>0</v>
      </c>
      <c r="Z14" s="51">
        <f>IF(R14=1,0,0)</f>
        <v>0</v>
      </c>
      <c r="AA14" s="51">
        <f>IFERROR((1-R14) * Z14 * 2%,0)</f>
        <v>0</v>
      </c>
      <c r="AB14" s="52">
        <f>IF(R14=0,0,0)</f>
        <v>0</v>
      </c>
      <c r="AC14" s="52">
        <f> IFERROR(AB14 * (1-R14) * 2%,0)</f>
        <v>0</v>
      </c>
      <c r="AD14" s="53">
        <f>T14+V14+W14+X14+AA14+AC14</f>
        <v>814667.28000000003</v>
      </c>
    </row>
    <row r="15">
      <c r="C15" s="40" t="s">
        <v>67</v>
      </c>
      <c r="D15" s="41" t="s">
        <v>68</v>
      </c>
      <c r="E15" s="41"/>
      <c r="F15" s="42">
        <v>42721.34065972222</v>
      </c>
      <c r="G15" s="43">
        <v>19</v>
      </c>
      <c r="H15" s="44">
        <v>43333</v>
      </c>
      <c r="I15" s="44">
        <v>43342</v>
      </c>
      <c r="J15" s="43">
        <v>7544560</v>
      </c>
      <c r="K15" s="43">
        <v>0</v>
      </c>
      <c r="L15" s="43">
        <v>0</v>
      </c>
      <c r="M15" s="43">
        <f>IFERROR(J15-K15-L15,0)</f>
        <v>7544560</v>
      </c>
      <c r="N15" s="43">
        <v>8371443</v>
      </c>
      <c r="O15" s="45">
        <f>IFERROR(IF(1 - M15/N15&lt;0,0,1-M15/N15),0)</f>
        <v>0.098774249552914584</v>
      </c>
      <c r="P15" s="43">
        <v>0</v>
      </c>
      <c r="Q15" s="43">
        <v>7574560</v>
      </c>
      <c r="R15" s="46">
        <f>IF(F15&lt;DATEVALUE("2018-07-01"),1,0)</f>
        <v>1</v>
      </c>
      <c r="S15" s="47">
        <f>IF(R15=1,1%,0)</f>
        <v>0.01</v>
      </c>
      <c r="T15" s="46">
        <f>IFERROR(S15*M15,0)</f>
        <v>75445.600000000006</v>
      </c>
      <c r="U15" s="48">
        <f>IF(O15&lt;=0.12,1,0)*(1-R15)*M15</f>
        <v>0</v>
      </c>
      <c r="V15" s="49">
        <f>IF(0&lt;0.8,0,IF(0&lt;1,Sheet1!L6,1))*IF(G15&lt;3,0.12 - O15,0.01) *U15</f>
        <v>0</v>
      </c>
      <c r="W15" s="49">
        <f>IF(0&gt;1,IF(0&lt;=1.1,1,IF(0&lt;=1.2,2,IF(0&lt;=1.5,3,5))),0) * 1000000</f>
        <v>0</v>
      </c>
      <c r="X15" s="50">
        <f>IF(AND(P15&gt;=150000000,P15&lt;300000000),5000000,IF(AND(P15&gt;=300000000,P15&lt;500000000),10000000,IF(AND(P15&gt;=300000000,P15&lt;500000000),15000000,IF(AND(P15&gt;=500000000,P15&lt;3000000000),20000000,IF(P15&gt;=30000000000,35000000,0))))) * (1-R15)</f>
        <v>0</v>
      </c>
      <c r="Y15" s="50">
        <f>IFERROR(Q15 * (1-R15),0)</f>
        <v>0</v>
      </c>
      <c r="Z15" s="51">
        <f>IF(R15=1,0,0)</f>
        <v>0</v>
      </c>
      <c r="AA15" s="51">
        <f>IFERROR((1-R15) * Z15 * 2%,0)</f>
        <v>0</v>
      </c>
      <c r="AB15" s="52">
        <f>IF(R15=0,0,0)</f>
        <v>0</v>
      </c>
      <c r="AC15" s="52">
        <f> IFERROR(AB15 * (1-R15) * 2%,0)</f>
        <v>0</v>
      </c>
      <c r="AD15" s="53">
        <f>T15+V15+W15+X15+AA15+AC15</f>
        <v>75445.600000000006</v>
      </c>
    </row>
    <row r="16">
      <c r="C16" s="40" t="s">
        <v>69</v>
      </c>
      <c r="D16" s="41" t="s">
        <v>70</v>
      </c>
      <c r="E16" s="41"/>
      <c r="F16" s="42">
        <v>41167.421585648146</v>
      </c>
      <c r="G16" s="43">
        <v>70</v>
      </c>
      <c r="H16" s="44">
        <v>43327</v>
      </c>
      <c r="I16" s="44">
        <v>43333</v>
      </c>
      <c r="J16" s="43">
        <v>66089573</v>
      </c>
      <c r="K16" s="43">
        <v>0</v>
      </c>
      <c r="L16" s="43">
        <v>5407000</v>
      </c>
      <c r="M16" s="43">
        <f>IFERROR(J16-K16-L16,0)</f>
        <v>60682573</v>
      </c>
      <c r="N16" s="43">
        <v>55334873</v>
      </c>
      <c r="O16" s="45">
        <f>IFERROR(IF(1 - M16/N16&lt;0,0,1-M16/N16),0)</f>
        <v>0</v>
      </c>
      <c r="P16" s="43">
        <v>0</v>
      </c>
      <c r="Q16" s="43">
        <v>66089573</v>
      </c>
      <c r="R16" s="46">
        <f>IF(F16&lt;DATEVALUE("2018-07-01"),1,0)</f>
        <v>1</v>
      </c>
      <c r="S16" s="47">
        <f>IF(R16=1,1%,0)</f>
        <v>0.01</v>
      </c>
      <c r="T16" s="46">
        <f>IFERROR(S16*M16,0)</f>
        <v>606825.72999999998</v>
      </c>
      <c r="U16" s="48">
        <f>IF(O16&lt;=0.12,1,0)*(1-R16)*M16</f>
        <v>0</v>
      </c>
      <c r="V16" s="49">
        <f>IF(0&lt;0.8,0,IF(0&lt;1,Sheet1!L6,1))*IF(G16&lt;3,0.12 - O16,0.01) *U16</f>
        <v>0</v>
      </c>
      <c r="W16" s="49">
        <f>IF(0&gt;1,IF(0&lt;=1.1,1,IF(0&lt;=1.2,2,IF(0&lt;=1.5,3,5))),0) * 1000000</f>
        <v>0</v>
      </c>
      <c r="X16" s="50">
        <f>IF(AND(P16&gt;=150000000,P16&lt;300000000),5000000,IF(AND(P16&gt;=300000000,P16&lt;500000000),10000000,IF(AND(P16&gt;=300000000,P16&lt;500000000),15000000,IF(AND(P16&gt;=500000000,P16&lt;3000000000),20000000,IF(P16&gt;=30000000000,35000000,0))))) * (1-R16)</f>
        <v>0</v>
      </c>
      <c r="Y16" s="50">
        <f>IFERROR(Q16 * (1-R16),0)</f>
        <v>0</v>
      </c>
      <c r="Z16" s="51">
        <f>IF(R16=1,0,0)</f>
        <v>0</v>
      </c>
      <c r="AA16" s="51">
        <f>IFERROR((1-R16) * Z16 * 2%,0)</f>
        <v>0</v>
      </c>
      <c r="AB16" s="52">
        <f>IF(R16=0,0,0)</f>
        <v>0</v>
      </c>
      <c r="AC16" s="52">
        <f> IFERROR(AB16 * (1-R16) * 2%,0)</f>
        <v>0</v>
      </c>
      <c r="AD16" s="53">
        <f>T16+V16+W16+X16+AA16+AC16</f>
        <v>606825.72999999998</v>
      </c>
    </row>
    <row r="17">
      <c r="C17" s="40" t="s">
        <v>71</v>
      </c>
      <c r="D17" s="41" t="s">
        <v>72</v>
      </c>
      <c r="E17" s="41"/>
      <c r="F17" s="42">
        <v>42947.432233796295</v>
      </c>
      <c r="G17" s="43">
        <v>12</v>
      </c>
      <c r="H17" s="44">
        <v>43312</v>
      </c>
      <c r="I17" s="44">
        <v>43354</v>
      </c>
      <c r="J17" s="43">
        <v>12487876</v>
      </c>
      <c r="K17" s="43">
        <v>0</v>
      </c>
      <c r="L17" s="43">
        <v>0</v>
      </c>
      <c r="M17" s="43">
        <f>IFERROR(J17-K17-L17,0)</f>
        <v>12487876</v>
      </c>
      <c r="N17" s="43">
        <v>12305046</v>
      </c>
      <c r="O17" s="45">
        <f>IFERROR(IF(1 - M17/N17&lt;0,0,1-M17/N17),0)</f>
        <v>0</v>
      </c>
      <c r="P17" s="43">
        <v>0</v>
      </c>
      <c r="Q17" s="43">
        <v>12487876</v>
      </c>
      <c r="R17" s="46">
        <f>IF(F17&lt;DATEVALUE("2018-07-01"),1,0)</f>
        <v>1</v>
      </c>
      <c r="S17" s="47">
        <f>IF(R17=1,1%,0)</f>
        <v>0.01</v>
      </c>
      <c r="T17" s="46">
        <f>IFERROR(S17*M17,0)</f>
        <v>124878.76000000001</v>
      </c>
      <c r="U17" s="48">
        <f>IF(O17&lt;=0.12,1,0)*(1-R17)*M17</f>
        <v>0</v>
      </c>
      <c r="V17" s="49">
        <f>IF(0&lt;0.8,0,IF(0&lt;1,Sheet1!L6,1))*IF(G17&lt;3,0.12 - O17,0.01) *U17</f>
        <v>0</v>
      </c>
      <c r="W17" s="49">
        <f>IF(0&gt;1,IF(0&lt;=1.1,1,IF(0&lt;=1.2,2,IF(0&lt;=1.5,3,5))),0) * 1000000</f>
        <v>0</v>
      </c>
      <c r="X17" s="50">
        <f>IF(AND(P17&gt;=150000000,P17&lt;300000000),5000000,IF(AND(P17&gt;=300000000,P17&lt;500000000),10000000,IF(AND(P17&gt;=300000000,P17&lt;500000000),15000000,IF(AND(P17&gt;=500000000,P17&lt;3000000000),20000000,IF(P17&gt;=30000000000,35000000,0))))) * (1-R17)</f>
        <v>0</v>
      </c>
      <c r="Y17" s="50">
        <f>IFERROR(Q17 * (1-R17),0)</f>
        <v>0</v>
      </c>
      <c r="Z17" s="51">
        <f>IF(R17=1,0,0)</f>
        <v>0</v>
      </c>
      <c r="AA17" s="51">
        <f>IFERROR((1-R17) * Z17 * 2%,0)</f>
        <v>0</v>
      </c>
      <c r="AB17" s="52">
        <f>IF(R17=0,0,0)</f>
        <v>0</v>
      </c>
      <c r="AC17" s="52">
        <f> IFERROR(AB17 * (1-R17) * 2%,0)</f>
        <v>0</v>
      </c>
      <c r="AD17" s="53">
        <f>T17+V17+W17+X17+AA17+AC17</f>
        <v>124878.76000000001</v>
      </c>
    </row>
    <row r="18" s="1" customFormat="1" ht="23.25" customHeight="1">
      <c r="B18" s="10" t="s">
        <v>5</v>
      </c>
      <c r="C18" s="11" t="s">
        <v>6</v>
      </c>
      <c r="D18" s="11"/>
      <c r="E18" s="11" t="s">
        <v>7</v>
      </c>
      <c r="F18" s="11" t="s">
        <v>8</v>
      </c>
      <c r="G18" s="11" t="s">
        <v>9</v>
      </c>
      <c r="H18" s="11" t="s">
        <v>10</v>
      </c>
      <c r="I18" s="11" t="s">
        <v>11</v>
      </c>
      <c r="J18" s="11" t="s">
        <v>12</v>
      </c>
      <c r="K18" s="11" t="s">
        <v>13</v>
      </c>
      <c r="L18" s="11" t="s">
        <v>14</v>
      </c>
      <c r="M18" s="11" t="s">
        <v>15</v>
      </c>
      <c r="N18" s="11" t="s">
        <v>16</v>
      </c>
      <c r="O18" s="11" t="s">
        <v>17</v>
      </c>
      <c r="P18" s="12" t="s">
        <v>18</v>
      </c>
      <c r="Q18" s="11" t="s">
        <v>19</v>
      </c>
      <c r="R18" s="11"/>
      <c r="S18" s="11" t="s">
        <v>20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3"/>
    </row>
    <row r="19">
      <c r="B19" s="14" t="s">
        <v>73</v>
      </c>
      <c r="C19" s="15" t="str">
        <f>"Trần"&amp;" " &amp; "Xuân Trung Dũng"</f>
        <v>Trần Xuân Trung Dũng</v>
      </c>
      <c r="D19" s="15"/>
      <c r="E19" s="15" t="s">
        <v>74</v>
      </c>
      <c r="F19" s="15" t="s">
        <v>75</v>
      </c>
      <c r="G19" s="16" t="s">
        <v>24</v>
      </c>
      <c r="H19" s="15" t="s">
        <v>76</v>
      </c>
      <c r="I19" s="17">
        <v>0</v>
      </c>
      <c r="J19" s="18">
        <v>315000000</v>
      </c>
      <c r="K19" s="18">
        <f>IFERROR(IF(N19&lt;4,Q19,SUM(#VALUE!)),0)</f>
        <v>45656125</v>
      </c>
      <c r="L19" s="19">
        <f>IFERROR(K19/J19,0)</f>
        <v>0.14494007936507936</v>
      </c>
      <c r="M19" s="18">
        <f>IFERROR(IF(OR(N19=3,N19=4),SUM(#VALUE!)+AD19,IF(N19=1,0.6%,IF(N19=2,0.65%,IF(N19=3,0.6%,0)))*IF(L19&lt;0.8,0,IF(L19&lt;1,L19,1))*IF(RIGHT("2018-07",2)="03",1,0)),0)</f>
        <v>0</v>
      </c>
      <c r="N19" s="18">
        <v>2</v>
      </c>
      <c r="O19" s="17">
        <f>IF(N19=4,0.5%,IF(N19=5,0.3%,0))</f>
        <v>0</v>
      </c>
      <c r="P19" s="20">
        <f>IFERROR(SUM(#VALUE!),0)</f>
        <v>0</v>
      </c>
      <c r="Q19" s="18">
        <f>SUMIF($G:$G,B19,$K:$K)</f>
        <v>45656125</v>
      </c>
      <c r="R19" s="21"/>
      <c r="S19" s="21" t="s">
        <v>26</v>
      </c>
      <c r="T19" s="21"/>
      <c r="U19" s="22" t="s">
        <v>27</v>
      </c>
      <c r="V19" s="22"/>
      <c r="W19" s="22"/>
      <c r="X19" s="23" t="s">
        <v>28</v>
      </c>
      <c r="Y19" s="23"/>
      <c r="Z19" s="24" t="s">
        <v>29</v>
      </c>
      <c r="AA19" s="24"/>
      <c r="AB19" s="25" t="s">
        <v>30</v>
      </c>
      <c r="AC19" s="25"/>
      <c r="AD19" s="26">
        <f>IF(IFERROR(SUM(#VALUE!)*O19,0)&gt;2000000,2000000,IFERROR(SUM(#VALUE!)*O19,0))</f>
        <v>0</v>
      </c>
    </row>
    <row r="20">
      <c r="C20" s="27" t="s">
        <v>31</v>
      </c>
      <c r="D20" s="28" t="s">
        <v>32</v>
      </c>
      <c r="E20" s="28"/>
      <c r="F20" s="28" t="s">
        <v>33</v>
      </c>
      <c r="G20" s="28" t="s">
        <v>34</v>
      </c>
      <c r="H20" s="29" t="s">
        <v>35</v>
      </c>
      <c r="I20" s="29" t="s">
        <v>36</v>
      </c>
      <c r="J20" s="28" t="s">
        <v>37</v>
      </c>
      <c r="K20" s="28" t="s">
        <v>38</v>
      </c>
      <c r="L20" s="28" t="s">
        <v>39</v>
      </c>
      <c r="M20" s="28" t="s">
        <v>40</v>
      </c>
      <c r="N20" s="28" t="s">
        <v>41</v>
      </c>
      <c r="O20" s="30" t="s">
        <v>42</v>
      </c>
      <c r="P20" s="29" t="s">
        <v>43</v>
      </c>
      <c r="Q20" s="29" t="s">
        <v>44</v>
      </c>
      <c r="R20" s="31" t="s">
        <v>45</v>
      </c>
      <c r="S20" s="31" t="s">
        <v>46</v>
      </c>
      <c r="T20" s="31" t="s">
        <v>47</v>
      </c>
      <c r="U20" s="32" t="s">
        <v>48</v>
      </c>
      <c r="V20" s="33" t="s">
        <v>47</v>
      </c>
      <c r="W20" s="33" t="s">
        <v>49</v>
      </c>
      <c r="X20" s="34" t="s">
        <v>50</v>
      </c>
      <c r="Y20" s="34" t="s">
        <v>51</v>
      </c>
      <c r="Z20" s="35" t="s">
        <v>48</v>
      </c>
      <c r="AA20" s="36" t="s">
        <v>47</v>
      </c>
      <c r="AB20" s="37" t="s">
        <v>48</v>
      </c>
      <c r="AC20" s="38" t="s">
        <v>47</v>
      </c>
      <c r="AD20" s="39" t="s">
        <v>52</v>
      </c>
    </row>
    <row r="21" s="1" customFormat="1" ht="23.25" customHeight="1">
      <c r="B21" s="10" t="s">
        <v>5</v>
      </c>
      <c r="C21" s="11" t="s">
        <v>6</v>
      </c>
      <c r="D21" s="11"/>
      <c r="E21" s="11" t="s">
        <v>7</v>
      </c>
      <c r="F21" s="11" t="s">
        <v>8</v>
      </c>
      <c r="G21" s="11" t="s">
        <v>9</v>
      </c>
      <c r="H21" s="11" t="s">
        <v>10</v>
      </c>
      <c r="I21" s="11" t="s">
        <v>11</v>
      </c>
      <c r="J21" s="11" t="s">
        <v>12</v>
      </c>
      <c r="K21" s="11" t="s">
        <v>13</v>
      </c>
      <c r="L21" s="11" t="s">
        <v>14</v>
      </c>
      <c r="M21" s="11" t="s">
        <v>15</v>
      </c>
      <c r="N21" s="11" t="s">
        <v>16</v>
      </c>
      <c r="O21" s="11" t="s">
        <v>17</v>
      </c>
      <c r="P21" s="12" t="s">
        <v>18</v>
      </c>
      <c r="Q21" s="11" t="s">
        <v>19</v>
      </c>
      <c r="R21" s="11"/>
      <c r="S21" s="11" t="s">
        <v>20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3"/>
    </row>
    <row r="22">
      <c r="B22" s="14" t="s">
        <v>77</v>
      </c>
      <c r="C22" s="15" t="str">
        <f>"Nguyễn"&amp;" " &amp; "Hồng Thúy"</f>
        <v>Nguyễn Hồng Thúy</v>
      </c>
      <c r="D22" s="15"/>
      <c r="E22" s="15" t="s">
        <v>74</v>
      </c>
      <c r="F22" s="15" t="s">
        <v>23</v>
      </c>
      <c r="G22" s="16" t="s">
        <v>21</v>
      </c>
      <c r="H22" s="15" t="s">
        <v>78</v>
      </c>
      <c r="I22" s="17">
        <v>0</v>
      </c>
      <c r="J22" s="18">
        <v>1155000000</v>
      </c>
      <c r="K22" s="18">
        <f>IFERROR(IF(N22&lt;4,Q22,SUM(Sheet1!J24:J47)),0)</f>
        <v>2233800616</v>
      </c>
      <c r="L22" s="19">
        <f>IFERROR(K22/J22,0)</f>
        <v>1.9340265073593073</v>
      </c>
      <c r="M22" s="18">
        <f>IFERROR(IF(OR(N22=3,N22=4),SUM(Sheet1!AD24:AD47)+AD22,IF(N22=1,0.6%,IF(N22=2,0.65%,IF(N22=3,0.6%,0)))*IF(L22&lt;0.8,0,IF(L22&lt;1,L22,1))*IF(RIGHT("2018-07",2)="03",1,0)),0)</f>
        <v>0</v>
      </c>
      <c r="N22" s="18">
        <v>2</v>
      </c>
      <c r="O22" s="17">
        <f>IF(N22=4,0.5%,IF(N22=5,0.3%,0))</f>
        <v>0</v>
      </c>
      <c r="P22" s="20">
        <f>IFERROR(SUM(Sheet1!P24:P47),0)</f>
        <v>0</v>
      </c>
      <c r="Q22" s="18">
        <f>SUMIF($G:$G,B22,$K:$K)</f>
        <v>2233800616</v>
      </c>
      <c r="R22" s="21"/>
      <c r="S22" s="21" t="s">
        <v>26</v>
      </c>
      <c r="T22" s="21"/>
      <c r="U22" s="22" t="s">
        <v>27</v>
      </c>
      <c r="V22" s="22"/>
      <c r="W22" s="22"/>
      <c r="X22" s="23" t="s">
        <v>28</v>
      </c>
      <c r="Y22" s="23"/>
      <c r="Z22" s="24" t="s">
        <v>29</v>
      </c>
      <c r="AA22" s="24"/>
      <c r="AB22" s="25" t="s">
        <v>30</v>
      </c>
      <c r="AC22" s="25"/>
      <c r="AD22" s="26">
        <f>IF(IFERROR(SUM(Sheet1!Y24:Y47)*O22,0)&gt;2000000,2000000,IFERROR(SUM(Sheet1!Y24:Y47)*O22,0))</f>
        <v>0</v>
      </c>
    </row>
    <row r="23">
      <c r="C23" s="27" t="s">
        <v>31</v>
      </c>
      <c r="D23" s="28" t="s">
        <v>32</v>
      </c>
      <c r="E23" s="28"/>
      <c r="F23" s="28" t="s">
        <v>33</v>
      </c>
      <c r="G23" s="28" t="s">
        <v>34</v>
      </c>
      <c r="H23" s="29" t="s">
        <v>35</v>
      </c>
      <c r="I23" s="29" t="s">
        <v>36</v>
      </c>
      <c r="J23" s="28" t="s">
        <v>37</v>
      </c>
      <c r="K23" s="28" t="s">
        <v>38</v>
      </c>
      <c r="L23" s="28" t="s">
        <v>39</v>
      </c>
      <c r="M23" s="28" t="s">
        <v>40</v>
      </c>
      <c r="N23" s="28" t="s">
        <v>41</v>
      </c>
      <c r="O23" s="30" t="s">
        <v>42</v>
      </c>
      <c r="P23" s="29" t="s">
        <v>43</v>
      </c>
      <c r="Q23" s="29" t="s">
        <v>44</v>
      </c>
      <c r="R23" s="31" t="s">
        <v>45</v>
      </c>
      <c r="S23" s="31" t="s">
        <v>46</v>
      </c>
      <c r="T23" s="31" t="s">
        <v>47</v>
      </c>
      <c r="U23" s="32" t="s">
        <v>48</v>
      </c>
      <c r="V23" s="33" t="s">
        <v>47</v>
      </c>
      <c r="W23" s="33" t="s">
        <v>49</v>
      </c>
      <c r="X23" s="34" t="s">
        <v>50</v>
      </c>
      <c r="Y23" s="34" t="s">
        <v>51</v>
      </c>
      <c r="Z23" s="35" t="s">
        <v>48</v>
      </c>
      <c r="AA23" s="36" t="s">
        <v>47</v>
      </c>
      <c r="AB23" s="37" t="s">
        <v>48</v>
      </c>
      <c r="AC23" s="38" t="s">
        <v>47</v>
      </c>
      <c r="AD23" s="39" t="s">
        <v>52</v>
      </c>
    </row>
    <row r="24">
      <c r="C24" s="40" t="s">
        <v>79</v>
      </c>
      <c r="D24" s="41" t="s">
        <v>80</v>
      </c>
      <c r="E24" s="41"/>
      <c r="F24" s="42">
        <v>40158.405532407407</v>
      </c>
      <c r="G24" s="43">
        <v>103</v>
      </c>
      <c r="H24" s="44">
        <v>43312</v>
      </c>
      <c r="I24" s="44">
        <v>43326</v>
      </c>
      <c r="J24" s="43">
        <v>289460</v>
      </c>
      <c r="K24" s="43">
        <v>0</v>
      </c>
      <c r="L24" s="43">
        <v>0</v>
      </c>
      <c r="M24" s="43">
        <f>IFERROR(J24-K24-L24,0)</f>
        <v>289460</v>
      </c>
      <c r="N24" s="43">
        <v>289460</v>
      </c>
      <c r="O24" s="45">
        <f>IFERROR(IF(1 - M24/N24&lt;0,0,1-M24/N24),0)</f>
        <v>0</v>
      </c>
      <c r="P24" s="43">
        <v>0</v>
      </c>
      <c r="Q24" s="43">
        <v>289460</v>
      </c>
      <c r="R24" s="46">
        <f>IF(F24&lt;DATEVALUE("2018-07-01"),1,0)</f>
        <v>1</v>
      </c>
      <c r="S24" s="47">
        <f>IF(R24=1,1%,0)</f>
        <v>0.01</v>
      </c>
      <c r="T24" s="46">
        <f>IFERROR(S24*M24,0)</f>
        <v>2894.5999999999999</v>
      </c>
      <c r="U24" s="48">
        <f>IF(O24&lt;=0.12,1,0)*(1-R24)*M24</f>
        <v>0</v>
      </c>
      <c r="V24" s="49">
        <f>IF(0&lt;0.8,0,IF(0&lt;1,Sheet1!L22,1))*IF(G24&lt;3,0.12 - O24,0.01) *U24</f>
        <v>0</v>
      </c>
      <c r="W24" s="49">
        <f>IF(0&gt;1,IF(0&lt;=1.1,1,IF(0&lt;=1.2,2,IF(0&lt;=1.5,3,5))),0) * 1000000</f>
        <v>0</v>
      </c>
      <c r="X24" s="50">
        <f>IF(AND(P24&gt;=150000000,P24&lt;300000000),5000000,IF(AND(P24&gt;=300000000,P24&lt;500000000),10000000,IF(AND(P24&gt;=300000000,P24&lt;500000000),15000000,IF(AND(P24&gt;=500000000,P24&lt;3000000000),20000000,IF(P24&gt;=30000000000,35000000,0))))) * (1-R24)</f>
        <v>0</v>
      </c>
      <c r="Y24" s="50">
        <f>IFERROR(Q24 * (1-R24),0)</f>
        <v>0</v>
      </c>
      <c r="Z24" s="51">
        <f>IF(R24=1,0,0)</f>
        <v>0</v>
      </c>
      <c r="AA24" s="51">
        <f>IFERROR((1-R24) * Z24 * 2%,0)</f>
        <v>0</v>
      </c>
      <c r="AB24" s="52">
        <f>IF(R24=0,0,0)</f>
        <v>0</v>
      </c>
      <c r="AC24" s="52">
        <f> IFERROR(AB24 * (1-R24) * 2%,0)</f>
        <v>0</v>
      </c>
      <c r="AD24" s="53">
        <f>T24+V24+W24+X24+AA24+AC24</f>
        <v>2894.5999999999999</v>
      </c>
    </row>
    <row r="25">
      <c r="C25" s="40" t="s">
        <v>81</v>
      </c>
      <c r="D25" s="41" t="s">
        <v>82</v>
      </c>
      <c r="E25" s="41"/>
      <c r="F25" s="42">
        <v>40817.419872685183</v>
      </c>
      <c r="G25" s="43">
        <v>81</v>
      </c>
      <c r="H25" s="44">
        <v>43328</v>
      </c>
      <c r="I25" s="44">
        <v>43370</v>
      </c>
      <c r="J25" s="43">
        <v>43696563</v>
      </c>
      <c r="K25" s="43">
        <v>0</v>
      </c>
      <c r="L25" s="43">
        <v>0</v>
      </c>
      <c r="M25" s="43">
        <f>IFERROR(J25-K25-L25,0)</f>
        <v>43696563</v>
      </c>
      <c r="N25" s="43">
        <v>43696563</v>
      </c>
      <c r="O25" s="45">
        <f>IFERROR(IF(1 - M25/N25&lt;0,0,1-M25/N25),0)</f>
        <v>0</v>
      </c>
      <c r="P25" s="43">
        <v>0</v>
      </c>
      <c r="Q25" s="43">
        <v>43696563</v>
      </c>
      <c r="R25" s="46">
        <f>IF(F25&lt;DATEVALUE("2018-07-01"),1,0)</f>
        <v>1</v>
      </c>
      <c r="S25" s="47">
        <f>IF(R25=1,1%,0)</f>
        <v>0.01</v>
      </c>
      <c r="T25" s="46">
        <f>IFERROR(S25*M25,0)</f>
        <v>436965.63</v>
      </c>
      <c r="U25" s="48">
        <f>IF(O25&lt;=0.12,1,0)*(1-R25)*M25</f>
        <v>0</v>
      </c>
      <c r="V25" s="49">
        <f>IF(0&lt;0.8,0,IF(0&lt;1,Sheet1!L22,1))*IF(G25&lt;3,0.12 - O25,0.01) *U25</f>
        <v>0</v>
      </c>
      <c r="W25" s="49">
        <f>IF(0&gt;1,IF(0&lt;=1.1,1,IF(0&lt;=1.2,2,IF(0&lt;=1.5,3,5))),0) * 1000000</f>
        <v>0</v>
      </c>
      <c r="X25" s="50">
        <f>IF(AND(P25&gt;=150000000,P25&lt;300000000),5000000,IF(AND(P25&gt;=300000000,P25&lt;500000000),10000000,IF(AND(P25&gt;=300000000,P25&lt;500000000),15000000,IF(AND(P25&gt;=500000000,P25&lt;3000000000),20000000,IF(P25&gt;=30000000000,35000000,0))))) * (1-R25)</f>
        <v>0</v>
      </c>
      <c r="Y25" s="50">
        <f>IFERROR(Q25 * (1-R25),0)</f>
        <v>0</v>
      </c>
      <c r="Z25" s="51">
        <f>IF(R25=1,0,0)</f>
        <v>0</v>
      </c>
      <c r="AA25" s="51">
        <f>IFERROR((1-R25) * Z25 * 2%,0)</f>
        <v>0</v>
      </c>
      <c r="AB25" s="52">
        <f>IF(R25=0,0,0)</f>
        <v>0</v>
      </c>
      <c r="AC25" s="52">
        <f> IFERROR(AB25 * (1-R25) * 2%,0)</f>
        <v>0</v>
      </c>
      <c r="AD25" s="53">
        <f>T25+V25+W25+X25+AA25+AC25</f>
        <v>436965.63</v>
      </c>
    </row>
    <row r="26">
      <c r="C26" s="40" t="s">
        <v>83</v>
      </c>
      <c r="D26" s="41" t="s">
        <v>84</v>
      </c>
      <c r="E26" s="41"/>
      <c r="F26" s="42">
        <v>41074.362858796296</v>
      </c>
      <c r="G26" s="43">
        <v>73</v>
      </c>
      <c r="H26" s="44">
        <v>43312</v>
      </c>
      <c r="I26" s="44">
        <v>43357</v>
      </c>
      <c r="J26" s="43">
        <v>2373369</v>
      </c>
      <c r="K26" s="43">
        <v>0</v>
      </c>
      <c r="L26" s="43">
        <v>0</v>
      </c>
      <c r="M26" s="43">
        <f>IFERROR(J26-K26-L26,0)</f>
        <v>2373369</v>
      </c>
      <c r="N26" s="43">
        <v>2373369</v>
      </c>
      <c r="O26" s="45">
        <f>IFERROR(IF(1 - M26/N26&lt;0,0,1-M26/N26),0)</f>
        <v>0</v>
      </c>
      <c r="P26" s="43">
        <v>0</v>
      </c>
      <c r="Q26" s="43">
        <v>2373369</v>
      </c>
      <c r="R26" s="46">
        <f>IF(F26&lt;DATEVALUE("2018-07-01"),1,0)</f>
        <v>1</v>
      </c>
      <c r="S26" s="47">
        <f>IF(R26=1,1%,0)</f>
        <v>0.01</v>
      </c>
      <c r="T26" s="46">
        <f>IFERROR(S26*M26,0)</f>
        <v>23733.689999999999</v>
      </c>
      <c r="U26" s="48">
        <f>IF(O26&lt;=0.12,1,0)*(1-R26)*M26</f>
        <v>0</v>
      </c>
      <c r="V26" s="49">
        <f>IF(0&lt;0.8,0,IF(0&lt;1,Sheet1!L22,1))*IF(G26&lt;3,0.12 - O26,0.01) *U26</f>
        <v>0</v>
      </c>
      <c r="W26" s="49">
        <f>IF(0&gt;1,IF(0&lt;=1.1,1,IF(0&lt;=1.2,2,IF(0&lt;=1.5,3,5))),0) * 1000000</f>
        <v>0</v>
      </c>
      <c r="X26" s="50">
        <f>IF(AND(P26&gt;=150000000,P26&lt;300000000),5000000,IF(AND(P26&gt;=300000000,P26&lt;500000000),10000000,IF(AND(P26&gt;=300000000,P26&lt;500000000),15000000,IF(AND(P26&gt;=500000000,P26&lt;3000000000),20000000,IF(P26&gt;=30000000000,35000000,0))))) * (1-R26)</f>
        <v>0</v>
      </c>
      <c r="Y26" s="50">
        <f>IFERROR(Q26 * (1-R26),0)</f>
        <v>0</v>
      </c>
      <c r="Z26" s="51">
        <f>IF(R26=1,0,0)</f>
        <v>0</v>
      </c>
      <c r="AA26" s="51">
        <f>IFERROR((1-R26) * Z26 * 2%,0)</f>
        <v>0</v>
      </c>
      <c r="AB26" s="52">
        <f>IF(R26=0,0,0)</f>
        <v>0</v>
      </c>
      <c r="AC26" s="52">
        <f> IFERROR(AB26 * (1-R26) * 2%,0)</f>
        <v>0</v>
      </c>
      <c r="AD26" s="53">
        <f>T26+V26+W26+X26+AA26+AC26</f>
        <v>23733.689999999999</v>
      </c>
    </row>
    <row r="27">
      <c r="C27" s="40" t="s">
        <v>85</v>
      </c>
      <c r="D27" s="41" t="s">
        <v>86</v>
      </c>
      <c r="E27" s="41"/>
      <c r="F27" s="42">
        <v>41141.64671296296</v>
      </c>
      <c r="G27" s="43">
        <v>71</v>
      </c>
      <c r="H27" s="44">
        <v>43312</v>
      </c>
      <c r="I27" s="44">
        <v>43361</v>
      </c>
      <c r="J27" s="43">
        <v>6165918</v>
      </c>
      <c r="K27" s="43">
        <v>0</v>
      </c>
      <c r="L27" s="43">
        <v>0</v>
      </c>
      <c r="M27" s="43">
        <f>IFERROR(J27-K27-L27,0)</f>
        <v>6165918</v>
      </c>
      <c r="N27" s="43">
        <v>6165918</v>
      </c>
      <c r="O27" s="45">
        <f>IFERROR(IF(1 - M27/N27&lt;0,0,1-M27/N27),0)</f>
        <v>0</v>
      </c>
      <c r="P27" s="43">
        <v>0</v>
      </c>
      <c r="Q27" s="43">
        <v>6165918</v>
      </c>
      <c r="R27" s="46">
        <f>IF(F27&lt;DATEVALUE("2018-07-01"),1,0)</f>
        <v>1</v>
      </c>
      <c r="S27" s="47">
        <f>IF(R27=1,1%,0)</f>
        <v>0.01</v>
      </c>
      <c r="T27" s="46">
        <f>IFERROR(S27*M27,0)</f>
        <v>61659.18</v>
      </c>
      <c r="U27" s="48">
        <f>IF(O27&lt;=0.12,1,0)*(1-R27)*M27</f>
        <v>0</v>
      </c>
      <c r="V27" s="49">
        <f>IF(0&lt;0.8,0,IF(0&lt;1,Sheet1!L22,1))*IF(G27&lt;3,0.12 - O27,0.01) *U27</f>
        <v>0</v>
      </c>
      <c r="W27" s="49">
        <f>IF(0&gt;1,IF(0&lt;=1.1,1,IF(0&lt;=1.2,2,IF(0&lt;=1.5,3,5))),0) * 1000000</f>
        <v>0</v>
      </c>
      <c r="X27" s="50">
        <f>IF(AND(P27&gt;=150000000,P27&lt;300000000),5000000,IF(AND(P27&gt;=300000000,P27&lt;500000000),10000000,IF(AND(P27&gt;=300000000,P27&lt;500000000),15000000,IF(AND(P27&gt;=500000000,P27&lt;3000000000),20000000,IF(P27&gt;=30000000000,35000000,0))))) * (1-R27)</f>
        <v>0</v>
      </c>
      <c r="Y27" s="50">
        <f>IFERROR(Q27 * (1-R27),0)</f>
        <v>0</v>
      </c>
      <c r="Z27" s="51">
        <f>IF(R27=1,0,0)</f>
        <v>0</v>
      </c>
      <c r="AA27" s="51">
        <f>IFERROR((1-R27) * Z27 * 2%,0)</f>
        <v>0</v>
      </c>
      <c r="AB27" s="52">
        <f>IF(R27=0,0,0)</f>
        <v>0</v>
      </c>
      <c r="AC27" s="52">
        <f> IFERROR(AB27 * (1-R27) * 2%,0)</f>
        <v>0</v>
      </c>
      <c r="AD27" s="53">
        <f>T27+V27+W27+X27+AA27+AC27</f>
        <v>61659.18</v>
      </c>
    </row>
    <row r="28">
      <c r="C28" s="40" t="s">
        <v>87</v>
      </c>
      <c r="D28" s="41" t="s">
        <v>88</v>
      </c>
      <c r="E28" s="41"/>
      <c r="F28" s="42">
        <v>41141.650729166664</v>
      </c>
      <c r="G28" s="43">
        <v>71</v>
      </c>
      <c r="H28" s="44">
        <v>43349</v>
      </c>
      <c r="I28" s="44">
        <v>43362</v>
      </c>
      <c r="J28" s="43">
        <v>44322</v>
      </c>
      <c r="K28" s="43">
        <v>0</v>
      </c>
      <c r="L28" s="43">
        <v>0</v>
      </c>
      <c r="M28" s="43">
        <f>IFERROR(J28-K28-L28,0)</f>
        <v>44322</v>
      </c>
      <c r="N28" s="43">
        <v>44322</v>
      </c>
      <c r="O28" s="45">
        <f>IFERROR(IF(1 - M28/N28&lt;0,0,1-M28/N28),0)</f>
        <v>0</v>
      </c>
      <c r="P28" s="43">
        <v>0</v>
      </c>
      <c r="Q28" s="43">
        <v>44322</v>
      </c>
      <c r="R28" s="46">
        <f>IF(F28&lt;DATEVALUE("2018-07-01"),1,0)</f>
        <v>1</v>
      </c>
      <c r="S28" s="47">
        <f>IF(R28=1,1%,0)</f>
        <v>0.01</v>
      </c>
      <c r="T28" s="46">
        <f>IFERROR(S28*M28,0)</f>
        <v>443.22000000000003</v>
      </c>
      <c r="U28" s="48">
        <f>IF(O28&lt;=0.12,1,0)*(1-R28)*M28</f>
        <v>0</v>
      </c>
      <c r="V28" s="49">
        <f>IF(0&lt;0.8,0,IF(0&lt;1,Sheet1!L22,1))*IF(G28&lt;3,0.12 - O28,0.01) *U28</f>
        <v>0</v>
      </c>
      <c r="W28" s="49">
        <f>IF(0&gt;1,IF(0&lt;=1.1,1,IF(0&lt;=1.2,2,IF(0&lt;=1.5,3,5))),0) * 1000000</f>
        <v>0</v>
      </c>
      <c r="X28" s="50">
        <f>IF(AND(P28&gt;=150000000,P28&lt;300000000),5000000,IF(AND(P28&gt;=300000000,P28&lt;500000000),10000000,IF(AND(P28&gt;=300000000,P28&lt;500000000),15000000,IF(AND(P28&gt;=500000000,P28&lt;3000000000),20000000,IF(P28&gt;=30000000000,35000000,0))))) * (1-R28)</f>
        <v>0</v>
      </c>
      <c r="Y28" s="50">
        <f>IFERROR(Q28 * (1-R28),0)</f>
        <v>0</v>
      </c>
      <c r="Z28" s="51">
        <f>IF(R28=1,0,0)</f>
        <v>0</v>
      </c>
      <c r="AA28" s="51">
        <f>IFERROR((1-R28) * Z28 * 2%,0)</f>
        <v>0</v>
      </c>
      <c r="AB28" s="52">
        <f>IF(R28=0,0,0)</f>
        <v>0</v>
      </c>
      <c r="AC28" s="52">
        <f> IFERROR(AB28 * (1-R28) * 2%,0)</f>
        <v>0</v>
      </c>
      <c r="AD28" s="53">
        <f>T28+V28+W28+X28+AA28+AC28</f>
        <v>443.22000000000003</v>
      </c>
    </row>
    <row r="29">
      <c r="C29" s="40" t="s">
        <v>89</v>
      </c>
      <c r="D29" s="41" t="s">
        <v>90</v>
      </c>
      <c r="E29" s="41"/>
      <c r="F29" s="42">
        <v>41163.448425925926</v>
      </c>
      <c r="G29" s="43">
        <v>70</v>
      </c>
      <c r="H29" s="44">
        <v>43312</v>
      </c>
      <c r="I29" s="44">
        <v>43355</v>
      </c>
      <c r="J29" s="43">
        <v>4889238</v>
      </c>
      <c r="K29" s="43">
        <v>0</v>
      </c>
      <c r="L29" s="43">
        <v>0</v>
      </c>
      <c r="M29" s="43">
        <f>IFERROR(J29-K29-L29,0)</f>
        <v>4889238</v>
      </c>
      <c r="N29" s="43">
        <v>8166465</v>
      </c>
      <c r="O29" s="45">
        <f>IFERROR(IF(1 - M29/N29&lt;0,0,1-M29/N29),0)</f>
        <v>0.40130301176824978</v>
      </c>
      <c r="P29" s="43">
        <v>0</v>
      </c>
      <c r="Q29" s="43">
        <v>4889238</v>
      </c>
      <c r="R29" s="46">
        <f>IF(F29&lt;DATEVALUE("2018-07-01"),1,0)</f>
        <v>1</v>
      </c>
      <c r="S29" s="47">
        <f>IF(R29=1,1%,0)</f>
        <v>0.01</v>
      </c>
      <c r="T29" s="46">
        <f>IFERROR(S29*M29,0)</f>
        <v>48892.379999999997</v>
      </c>
      <c r="U29" s="48">
        <f>IF(O29&lt;=0.12,1,0)*(1-R29)*M29</f>
        <v>0</v>
      </c>
      <c r="V29" s="49">
        <f>IF(0&lt;0.8,0,IF(0&lt;1,Sheet1!L22,1))*IF(G29&lt;3,0.12 - O29,0.01) *U29</f>
        <v>0</v>
      </c>
      <c r="W29" s="49">
        <f>IF(0&gt;1,IF(0&lt;=1.1,1,IF(0&lt;=1.2,2,IF(0&lt;=1.5,3,5))),0) * 1000000</f>
        <v>0</v>
      </c>
      <c r="X29" s="50">
        <f>IF(AND(P29&gt;=150000000,P29&lt;300000000),5000000,IF(AND(P29&gt;=300000000,P29&lt;500000000),10000000,IF(AND(P29&gt;=300000000,P29&lt;500000000),15000000,IF(AND(P29&gt;=500000000,P29&lt;3000000000),20000000,IF(P29&gt;=30000000000,35000000,0))))) * (1-R29)</f>
        <v>0</v>
      </c>
      <c r="Y29" s="50">
        <f>IFERROR(Q29 * (1-R29),0)</f>
        <v>0</v>
      </c>
      <c r="Z29" s="51">
        <f>IF(R29=1,0,0)</f>
        <v>0</v>
      </c>
      <c r="AA29" s="51">
        <f>IFERROR((1-R29) * Z29 * 2%,0)</f>
        <v>0</v>
      </c>
      <c r="AB29" s="52">
        <f>IF(R29=0,0,0)</f>
        <v>0</v>
      </c>
      <c r="AC29" s="52">
        <f> IFERROR(AB29 * (1-R29) * 2%,0)</f>
        <v>0</v>
      </c>
      <c r="AD29" s="53">
        <f>T29+V29+W29+X29+AA29+AC29</f>
        <v>48892.379999999997</v>
      </c>
    </row>
    <row r="30">
      <c r="C30" s="40" t="s">
        <v>91</v>
      </c>
      <c r="D30" s="41" t="s">
        <v>92</v>
      </c>
      <c r="E30" s="41"/>
      <c r="F30" s="42">
        <v>42114.598749999997</v>
      </c>
      <c r="G30" s="43">
        <v>39</v>
      </c>
      <c r="H30" s="44">
        <v>43318</v>
      </c>
      <c r="I30" s="44">
        <v>43356</v>
      </c>
      <c r="J30" s="43">
        <v>98162</v>
      </c>
      <c r="K30" s="43">
        <v>0</v>
      </c>
      <c r="L30" s="43">
        <v>0</v>
      </c>
      <c r="M30" s="43">
        <f>IFERROR(J30-K30-L30,0)</f>
        <v>98162</v>
      </c>
      <c r="N30" s="43">
        <v>98162</v>
      </c>
      <c r="O30" s="45">
        <f>IFERROR(IF(1 - M30/N30&lt;0,0,1-M30/N30),0)</f>
        <v>0</v>
      </c>
      <c r="P30" s="43">
        <v>0</v>
      </c>
      <c r="Q30" s="43">
        <v>98162</v>
      </c>
      <c r="R30" s="46">
        <f>IF(F30&lt;DATEVALUE("2018-07-01"),1,0)</f>
        <v>1</v>
      </c>
      <c r="S30" s="47">
        <f>IF(R30=1,1%,0)</f>
        <v>0.01</v>
      </c>
      <c r="T30" s="46">
        <f>IFERROR(S30*M30,0)</f>
        <v>981.62</v>
      </c>
      <c r="U30" s="48">
        <f>IF(O30&lt;=0.12,1,0)*(1-R30)*M30</f>
        <v>0</v>
      </c>
      <c r="V30" s="49">
        <f>IF(0&lt;0.8,0,IF(0&lt;1,Sheet1!L22,1))*IF(G30&lt;3,0.12 - O30,0.01) *U30</f>
        <v>0</v>
      </c>
      <c r="W30" s="49">
        <f>IF(0&gt;1,IF(0&lt;=1.1,1,IF(0&lt;=1.2,2,IF(0&lt;=1.5,3,5))),0) * 1000000</f>
        <v>0</v>
      </c>
      <c r="X30" s="50">
        <f>IF(AND(P30&gt;=150000000,P30&lt;300000000),5000000,IF(AND(P30&gt;=300000000,P30&lt;500000000),10000000,IF(AND(P30&gt;=300000000,P30&lt;500000000),15000000,IF(AND(P30&gt;=500000000,P30&lt;3000000000),20000000,IF(P30&gt;=30000000000,35000000,0))))) * (1-R30)</f>
        <v>0</v>
      </c>
      <c r="Y30" s="50">
        <f>IFERROR(Q30 * (1-R30),0)</f>
        <v>0</v>
      </c>
      <c r="Z30" s="51">
        <f>IF(R30=1,0,0)</f>
        <v>0</v>
      </c>
      <c r="AA30" s="51">
        <f>IFERROR((1-R30) * Z30 * 2%,0)</f>
        <v>0</v>
      </c>
      <c r="AB30" s="52">
        <f>IF(R30=0,0,0)</f>
        <v>0</v>
      </c>
      <c r="AC30" s="52">
        <f> IFERROR(AB30 * (1-R30) * 2%,0)</f>
        <v>0</v>
      </c>
      <c r="AD30" s="53">
        <f>T30+V30+W30+X30+AA30+AC30</f>
        <v>981.62</v>
      </c>
    </row>
    <row r="31">
      <c r="C31" s="40" t="s">
        <v>93</v>
      </c>
      <c r="D31" s="41" t="s">
        <v>94</v>
      </c>
      <c r="E31" s="41"/>
      <c r="F31" s="42">
        <v>42159.665590277778</v>
      </c>
      <c r="G31" s="43">
        <v>37</v>
      </c>
      <c r="H31" s="44">
        <v>43318</v>
      </c>
      <c r="I31" s="44">
        <v>43357</v>
      </c>
      <c r="J31" s="43">
        <v>717669</v>
      </c>
      <c r="K31" s="43">
        <v>0</v>
      </c>
      <c r="L31" s="43">
        <v>0</v>
      </c>
      <c r="M31" s="43">
        <f>IFERROR(J31-K31-L31,0)</f>
        <v>717669</v>
      </c>
      <c r="N31" s="43">
        <v>717669</v>
      </c>
      <c r="O31" s="45">
        <f>IFERROR(IF(1 - M31/N31&lt;0,0,1-M31/N31),0)</f>
        <v>0</v>
      </c>
      <c r="P31" s="43">
        <v>0</v>
      </c>
      <c r="Q31" s="43">
        <v>717669</v>
      </c>
      <c r="R31" s="46">
        <f>IF(F31&lt;DATEVALUE("2018-07-01"),1,0)</f>
        <v>1</v>
      </c>
      <c r="S31" s="47">
        <f>IF(R31=1,1%,0)</f>
        <v>0.01</v>
      </c>
      <c r="T31" s="46">
        <f>IFERROR(S31*M31,0)</f>
        <v>7176.6900000000005</v>
      </c>
      <c r="U31" s="48">
        <f>IF(O31&lt;=0.12,1,0)*(1-R31)*M31</f>
        <v>0</v>
      </c>
      <c r="V31" s="49">
        <f>IF(0&lt;0.8,0,IF(0&lt;1,Sheet1!L22,1))*IF(G31&lt;3,0.12 - O31,0.01) *U31</f>
        <v>0</v>
      </c>
      <c r="W31" s="49">
        <f>IF(0&gt;1,IF(0&lt;=1.1,1,IF(0&lt;=1.2,2,IF(0&lt;=1.5,3,5))),0) * 1000000</f>
        <v>0</v>
      </c>
      <c r="X31" s="50">
        <f>IF(AND(P31&gt;=150000000,P31&lt;300000000),5000000,IF(AND(P31&gt;=300000000,P31&lt;500000000),10000000,IF(AND(P31&gt;=300000000,P31&lt;500000000),15000000,IF(AND(P31&gt;=500000000,P31&lt;3000000000),20000000,IF(P31&gt;=30000000000,35000000,0))))) * (1-R31)</f>
        <v>0</v>
      </c>
      <c r="Y31" s="50">
        <f>IFERROR(Q31 * (1-R31),0)</f>
        <v>0</v>
      </c>
      <c r="Z31" s="51">
        <f>IF(R31=1,0,0)</f>
        <v>0</v>
      </c>
      <c r="AA31" s="51">
        <f>IFERROR((1-R31) * Z31 * 2%,0)</f>
        <v>0</v>
      </c>
      <c r="AB31" s="52">
        <f>IF(R31=0,0,0)</f>
        <v>0</v>
      </c>
      <c r="AC31" s="52">
        <f> IFERROR(AB31 * (1-R31) * 2%,0)</f>
        <v>0</v>
      </c>
      <c r="AD31" s="53">
        <f>T31+V31+W31+X31+AA31+AC31</f>
        <v>7176.6900000000005</v>
      </c>
    </row>
    <row r="32">
      <c r="C32" s="40" t="s">
        <v>95</v>
      </c>
      <c r="D32" s="41" t="s">
        <v>96</v>
      </c>
      <c r="E32" s="41"/>
      <c r="F32" s="42">
        <v>42185.692407407405</v>
      </c>
      <c r="G32" s="43">
        <v>37</v>
      </c>
      <c r="H32" s="44">
        <v>43318</v>
      </c>
      <c r="I32" s="44">
        <v>43329</v>
      </c>
      <c r="J32" s="43">
        <v>347270</v>
      </c>
      <c r="K32" s="43">
        <v>0</v>
      </c>
      <c r="L32" s="43">
        <v>0</v>
      </c>
      <c r="M32" s="43">
        <f>IFERROR(J32-K32-L32,0)</f>
        <v>347270</v>
      </c>
      <c r="N32" s="43">
        <v>347270</v>
      </c>
      <c r="O32" s="45">
        <f>IFERROR(IF(1 - M32/N32&lt;0,0,1-M32/N32),0)</f>
        <v>0</v>
      </c>
      <c r="P32" s="43">
        <v>0</v>
      </c>
      <c r="Q32" s="43">
        <v>347270</v>
      </c>
      <c r="R32" s="46">
        <f>IF(F32&lt;DATEVALUE("2018-07-01"),1,0)</f>
        <v>1</v>
      </c>
      <c r="S32" s="47">
        <f>IF(R32=1,1%,0)</f>
        <v>0.01</v>
      </c>
      <c r="T32" s="46">
        <f>IFERROR(S32*M32,0)</f>
        <v>3472.7000000000003</v>
      </c>
      <c r="U32" s="48">
        <f>IF(O32&lt;=0.12,1,0)*(1-R32)*M32</f>
        <v>0</v>
      </c>
      <c r="V32" s="49">
        <f>IF(0&lt;0.8,0,IF(0&lt;1,Sheet1!L22,1))*IF(G32&lt;3,0.12 - O32,0.01) *U32</f>
        <v>0</v>
      </c>
      <c r="W32" s="49">
        <f>IF(0&gt;1,IF(0&lt;=1.1,1,IF(0&lt;=1.2,2,IF(0&lt;=1.5,3,5))),0) * 1000000</f>
        <v>0</v>
      </c>
      <c r="X32" s="50">
        <f>IF(AND(P32&gt;=150000000,P32&lt;300000000),5000000,IF(AND(P32&gt;=300000000,P32&lt;500000000),10000000,IF(AND(P32&gt;=300000000,P32&lt;500000000),15000000,IF(AND(P32&gt;=500000000,P32&lt;3000000000),20000000,IF(P32&gt;=30000000000,35000000,0))))) * (1-R32)</f>
        <v>0</v>
      </c>
      <c r="Y32" s="50">
        <f>IFERROR(Q32 * (1-R32),0)</f>
        <v>0</v>
      </c>
      <c r="Z32" s="51">
        <f>IF(R32=1,0,0)</f>
        <v>0</v>
      </c>
      <c r="AA32" s="51">
        <f>IFERROR((1-R32) * Z32 * 2%,0)</f>
        <v>0</v>
      </c>
      <c r="AB32" s="52">
        <f>IF(R32=0,0,0)</f>
        <v>0</v>
      </c>
      <c r="AC32" s="52">
        <f> IFERROR(AB32 * (1-R32) * 2%,0)</f>
        <v>0</v>
      </c>
      <c r="AD32" s="53">
        <f>T32+V32+W32+X32+AA32+AC32</f>
        <v>3472.7000000000003</v>
      </c>
    </row>
    <row r="33">
      <c r="C33" s="40" t="s">
        <v>97</v>
      </c>
      <c r="D33" s="41" t="s">
        <v>98</v>
      </c>
      <c r="E33" s="41"/>
      <c r="F33" s="42">
        <v>42185.691145833334</v>
      </c>
      <c r="G33" s="43">
        <v>37</v>
      </c>
      <c r="H33" s="44">
        <v>43312</v>
      </c>
      <c r="I33" s="44">
        <v>43367</v>
      </c>
      <c r="J33" s="43">
        <v>2058024</v>
      </c>
      <c r="K33" s="43">
        <v>0</v>
      </c>
      <c r="L33" s="43">
        <v>0</v>
      </c>
      <c r="M33" s="43">
        <f>IFERROR(J33-K33-L33,0)</f>
        <v>2058024</v>
      </c>
      <c r="N33" s="43">
        <v>2572917</v>
      </c>
      <c r="O33" s="45">
        <f>IFERROR(IF(1 - M33/N33&lt;0,0,1-M33/N33),0)</f>
        <v>0.20012033034878307</v>
      </c>
      <c r="P33" s="43">
        <v>0</v>
      </c>
      <c r="Q33" s="43">
        <v>2058024</v>
      </c>
      <c r="R33" s="46">
        <f>IF(F33&lt;DATEVALUE("2018-07-01"),1,0)</f>
        <v>1</v>
      </c>
      <c r="S33" s="47">
        <f>IF(R33=1,1%,0)</f>
        <v>0.01</v>
      </c>
      <c r="T33" s="46">
        <f>IFERROR(S33*M33,0)</f>
        <v>20580.240000000002</v>
      </c>
      <c r="U33" s="48">
        <f>IF(O33&lt;=0.12,1,0)*(1-R33)*M33</f>
        <v>0</v>
      </c>
      <c r="V33" s="49">
        <f>IF(0&lt;0.8,0,IF(0&lt;1,Sheet1!L22,1))*IF(G33&lt;3,0.12 - O33,0.01) *U33</f>
        <v>0</v>
      </c>
      <c r="W33" s="49">
        <f>IF(0&gt;1,IF(0&lt;=1.1,1,IF(0&lt;=1.2,2,IF(0&lt;=1.5,3,5))),0) * 1000000</f>
        <v>0</v>
      </c>
      <c r="X33" s="50">
        <f>IF(AND(P33&gt;=150000000,P33&lt;300000000),5000000,IF(AND(P33&gt;=300000000,P33&lt;500000000),10000000,IF(AND(P33&gt;=300000000,P33&lt;500000000),15000000,IF(AND(P33&gt;=500000000,P33&lt;3000000000),20000000,IF(P33&gt;=30000000000,35000000,0))))) * (1-R33)</f>
        <v>0</v>
      </c>
      <c r="Y33" s="50">
        <f>IFERROR(Q33 * (1-R33),0)</f>
        <v>0</v>
      </c>
      <c r="Z33" s="51">
        <f>IF(R33=1,0,0)</f>
        <v>0</v>
      </c>
      <c r="AA33" s="51">
        <f>IFERROR((1-R33) * Z33 * 2%,0)</f>
        <v>0</v>
      </c>
      <c r="AB33" s="52">
        <f>IF(R33=0,0,0)</f>
        <v>0</v>
      </c>
      <c r="AC33" s="52">
        <f> IFERROR(AB33 * (1-R33) * 2%,0)</f>
        <v>0</v>
      </c>
      <c r="AD33" s="53">
        <f>T33+V33+W33+X33+AA33+AC33</f>
        <v>20580.240000000002</v>
      </c>
    </row>
    <row r="34">
      <c r="C34" s="40" t="s">
        <v>99</v>
      </c>
      <c r="D34" s="41" t="s">
        <v>100</v>
      </c>
      <c r="E34" s="41"/>
      <c r="F34" s="42">
        <v>42268.429652777777</v>
      </c>
      <c r="G34" s="43">
        <v>34</v>
      </c>
      <c r="H34" s="44">
        <v>43312</v>
      </c>
      <c r="I34" s="44">
        <v>43332</v>
      </c>
      <c r="J34" s="43">
        <v>1067825</v>
      </c>
      <c r="K34" s="43">
        <v>0</v>
      </c>
      <c r="L34" s="43">
        <v>0</v>
      </c>
      <c r="M34" s="43">
        <f>IFERROR(J34-K34-L34,0)</f>
        <v>1067825</v>
      </c>
      <c r="N34" s="43">
        <v>1067825</v>
      </c>
      <c r="O34" s="45">
        <f>IFERROR(IF(1 - M34/N34&lt;0,0,1-M34/N34),0)</f>
        <v>0</v>
      </c>
      <c r="P34" s="43">
        <v>0</v>
      </c>
      <c r="Q34" s="43">
        <v>1067825</v>
      </c>
      <c r="R34" s="46">
        <f>IF(F34&lt;DATEVALUE("2018-07-01"),1,0)</f>
        <v>1</v>
      </c>
      <c r="S34" s="47">
        <f>IF(R34=1,1%,0)</f>
        <v>0.01</v>
      </c>
      <c r="T34" s="46">
        <f>IFERROR(S34*M34,0)</f>
        <v>10678.25</v>
      </c>
      <c r="U34" s="48">
        <f>IF(O34&lt;=0.12,1,0)*(1-R34)*M34</f>
        <v>0</v>
      </c>
      <c r="V34" s="49">
        <f>IF(0&lt;0.8,0,IF(0&lt;1,Sheet1!L22,1))*IF(G34&lt;3,0.12 - O34,0.01) *U34</f>
        <v>0</v>
      </c>
      <c r="W34" s="49">
        <f>IF(0&gt;1,IF(0&lt;=1.1,1,IF(0&lt;=1.2,2,IF(0&lt;=1.5,3,5))),0) * 1000000</f>
        <v>0</v>
      </c>
      <c r="X34" s="50">
        <f>IF(AND(P34&gt;=150000000,P34&lt;300000000),5000000,IF(AND(P34&gt;=300000000,P34&lt;500000000),10000000,IF(AND(P34&gt;=300000000,P34&lt;500000000),15000000,IF(AND(P34&gt;=500000000,P34&lt;3000000000),20000000,IF(P34&gt;=30000000000,35000000,0))))) * (1-R34)</f>
        <v>0</v>
      </c>
      <c r="Y34" s="50">
        <f>IFERROR(Q34 * (1-R34),0)</f>
        <v>0</v>
      </c>
      <c r="Z34" s="51">
        <f>IF(R34=1,0,0)</f>
        <v>0</v>
      </c>
      <c r="AA34" s="51">
        <f>IFERROR((1-R34) * Z34 * 2%,0)</f>
        <v>0</v>
      </c>
      <c r="AB34" s="52">
        <f>IF(R34=0,0,0)</f>
        <v>0</v>
      </c>
      <c r="AC34" s="52">
        <f> IFERROR(AB34 * (1-R34) * 2%,0)</f>
        <v>0</v>
      </c>
      <c r="AD34" s="53">
        <f>T34+V34+W34+X34+AA34+AC34</f>
        <v>10678.25</v>
      </c>
    </row>
    <row r="35">
      <c r="C35" s="40" t="s">
        <v>101</v>
      </c>
      <c r="D35" s="41" t="s">
        <v>102</v>
      </c>
      <c r="E35" s="41"/>
      <c r="F35" s="42">
        <v>42291.674270833333</v>
      </c>
      <c r="G35" s="43">
        <v>33</v>
      </c>
      <c r="H35" s="44">
        <v>43320</v>
      </c>
      <c r="I35" s="44">
        <v>43340</v>
      </c>
      <c r="J35" s="43">
        <v>83188</v>
      </c>
      <c r="K35" s="43">
        <v>0</v>
      </c>
      <c r="L35" s="43">
        <v>0</v>
      </c>
      <c r="M35" s="43">
        <f>IFERROR(J35-K35-L35,0)</f>
        <v>83188</v>
      </c>
      <c r="N35" s="43">
        <v>83188</v>
      </c>
      <c r="O35" s="45">
        <f>IFERROR(IF(1 - M35/N35&lt;0,0,1-M35/N35),0)</f>
        <v>0</v>
      </c>
      <c r="P35" s="43">
        <v>0</v>
      </c>
      <c r="Q35" s="43">
        <v>83188</v>
      </c>
      <c r="R35" s="46">
        <f>IF(F35&lt;DATEVALUE("2018-07-01"),1,0)</f>
        <v>1</v>
      </c>
      <c r="S35" s="47">
        <f>IF(R35=1,1%,0)</f>
        <v>0.01</v>
      </c>
      <c r="T35" s="46">
        <f>IFERROR(S35*M35,0)</f>
        <v>831.88</v>
      </c>
      <c r="U35" s="48">
        <f>IF(O35&lt;=0.12,1,0)*(1-R35)*M35</f>
        <v>0</v>
      </c>
      <c r="V35" s="49">
        <f>IF(0&lt;0.8,0,IF(0&lt;1,Sheet1!L22,1))*IF(G35&lt;3,0.12 - O35,0.01) *U35</f>
        <v>0</v>
      </c>
      <c r="W35" s="49">
        <f>IF(0&gt;1,IF(0&lt;=1.1,1,IF(0&lt;=1.2,2,IF(0&lt;=1.5,3,5))),0) * 1000000</f>
        <v>0</v>
      </c>
      <c r="X35" s="50">
        <f>IF(AND(P35&gt;=150000000,P35&lt;300000000),5000000,IF(AND(P35&gt;=300000000,P35&lt;500000000),10000000,IF(AND(P35&gt;=300000000,P35&lt;500000000),15000000,IF(AND(P35&gt;=500000000,P35&lt;3000000000),20000000,IF(P35&gt;=30000000000,35000000,0))))) * (1-R35)</f>
        <v>0</v>
      </c>
      <c r="Y35" s="50">
        <f>IFERROR(Q35 * (1-R35),0)</f>
        <v>0</v>
      </c>
      <c r="Z35" s="51">
        <f>IF(R35=1,0,0)</f>
        <v>0</v>
      </c>
      <c r="AA35" s="51">
        <f>IFERROR((1-R35) * Z35 * 2%,0)</f>
        <v>0</v>
      </c>
      <c r="AB35" s="52">
        <f>IF(R35=0,0,0)</f>
        <v>0</v>
      </c>
      <c r="AC35" s="52">
        <f> IFERROR(AB35 * (1-R35) * 2%,0)</f>
        <v>0</v>
      </c>
      <c r="AD35" s="53">
        <f>T35+V35+W35+X35+AA35+AC35</f>
        <v>831.88</v>
      </c>
    </row>
    <row r="36">
      <c r="C36" s="40" t="s">
        <v>103</v>
      </c>
      <c r="D36" s="41" t="s">
        <v>104</v>
      </c>
      <c r="E36" s="41"/>
      <c r="F36" s="42">
        <v>42434.385787037034</v>
      </c>
      <c r="G36" s="43">
        <v>28</v>
      </c>
      <c r="H36" s="44">
        <v>43318</v>
      </c>
      <c r="I36" s="44">
        <v>43326</v>
      </c>
      <c r="J36" s="43">
        <v>1118297</v>
      </c>
      <c r="K36" s="43">
        <v>0</v>
      </c>
      <c r="L36" s="43">
        <v>0</v>
      </c>
      <c r="M36" s="43">
        <f>IFERROR(J36-K36-L36,0)</f>
        <v>1118297</v>
      </c>
      <c r="N36" s="43">
        <v>1118297</v>
      </c>
      <c r="O36" s="45">
        <f>IFERROR(IF(1 - M36/N36&lt;0,0,1-M36/N36),0)</f>
        <v>0</v>
      </c>
      <c r="P36" s="43">
        <v>0</v>
      </c>
      <c r="Q36" s="43">
        <v>1118297</v>
      </c>
      <c r="R36" s="46">
        <f>IF(F36&lt;DATEVALUE("2018-07-01"),1,0)</f>
        <v>1</v>
      </c>
      <c r="S36" s="47">
        <f>IF(R36=1,1%,0)</f>
        <v>0.01</v>
      </c>
      <c r="T36" s="46">
        <f>IFERROR(S36*M36,0)</f>
        <v>11182.969999999999</v>
      </c>
      <c r="U36" s="48">
        <f>IF(O36&lt;=0.12,1,0)*(1-R36)*M36</f>
        <v>0</v>
      </c>
      <c r="V36" s="49">
        <f>IF(0&lt;0.8,0,IF(0&lt;1,Sheet1!L22,1))*IF(G36&lt;3,0.12 - O36,0.01) *U36</f>
        <v>0</v>
      </c>
      <c r="W36" s="49">
        <f>IF(0&gt;1,IF(0&lt;=1.1,1,IF(0&lt;=1.2,2,IF(0&lt;=1.5,3,5))),0) * 1000000</f>
        <v>0</v>
      </c>
      <c r="X36" s="50">
        <f>IF(AND(P36&gt;=150000000,P36&lt;300000000),5000000,IF(AND(P36&gt;=300000000,P36&lt;500000000),10000000,IF(AND(P36&gt;=300000000,P36&lt;500000000),15000000,IF(AND(P36&gt;=500000000,P36&lt;3000000000),20000000,IF(P36&gt;=30000000000,35000000,0))))) * (1-R36)</f>
        <v>0</v>
      </c>
      <c r="Y36" s="50">
        <f>IFERROR(Q36 * (1-R36),0)</f>
        <v>0</v>
      </c>
      <c r="Z36" s="51">
        <f>IF(R36=1,0,0)</f>
        <v>0</v>
      </c>
      <c r="AA36" s="51">
        <f>IFERROR((1-R36) * Z36 * 2%,0)</f>
        <v>0</v>
      </c>
      <c r="AB36" s="52">
        <f>IF(R36=0,0,0)</f>
        <v>0</v>
      </c>
      <c r="AC36" s="52">
        <f> IFERROR(AB36 * (1-R36) * 2%,0)</f>
        <v>0</v>
      </c>
      <c r="AD36" s="53">
        <f>T36+V36+W36+X36+AA36+AC36</f>
        <v>11182.969999999999</v>
      </c>
    </row>
    <row r="37">
      <c r="C37" s="40" t="s">
        <v>105</v>
      </c>
      <c r="D37" s="41" t="s">
        <v>106</v>
      </c>
      <c r="E37" s="41"/>
      <c r="F37" s="42">
        <v>42471.616215277776</v>
      </c>
      <c r="G37" s="43">
        <v>27</v>
      </c>
      <c r="H37" s="44">
        <v>43361</v>
      </c>
      <c r="I37" s="44">
        <v>43441</v>
      </c>
      <c r="J37" s="43">
        <v>11388953</v>
      </c>
      <c r="K37" s="43">
        <v>0</v>
      </c>
      <c r="L37" s="43">
        <v>0</v>
      </c>
      <c r="M37" s="43">
        <f>IFERROR(J37-K37-L37,0)</f>
        <v>11388953</v>
      </c>
      <c r="N37" s="43">
        <v>19511193</v>
      </c>
      <c r="O37" s="45">
        <f>IFERROR(IF(1 - M37/N37&lt;0,0,1-M37/N37),0)</f>
        <v>0.41628617993784389</v>
      </c>
      <c r="P37" s="43">
        <v>0</v>
      </c>
      <c r="Q37" s="43">
        <v>11388953</v>
      </c>
      <c r="R37" s="46">
        <f>IF(F37&lt;DATEVALUE("2018-07-01"),1,0)</f>
        <v>1</v>
      </c>
      <c r="S37" s="47">
        <f>IF(R37=1,1%,0)</f>
        <v>0.01</v>
      </c>
      <c r="T37" s="46">
        <f>IFERROR(S37*M37,0)</f>
        <v>113889.53</v>
      </c>
      <c r="U37" s="48">
        <f>IF(O37&lt;=0.12,1,0)*(1-R37)*M37</f>
        <v>0</v>
      </c>
      <c r="V37" s="49">
        <f>IF(0&lt;0.8,0,IF(0&lt;1,Sheet1!L22,1))*IF(G37&lt;3,0.12 - O37,0.01) *U37</f>
        <v>0</v>
      </c>
      <c r="W37" s="49">
        <f>IF(0&gt;1,IF(0&lt;=1.1,1,IF(0&lt;=1.2,2,IF(0&lt;=1.5,3,5))),0) * 1000000</f>
        <v>0</v>
      </c>
      <c r="X37" s="50">
        <f>IF(AND(P37&gt;=150000000,P37&lt;300000000),5000000,IF(AND(P37&gt;=300000000,P37&lt;500000000),10000000,IF(AND(P37&gt;=300000000,P37&lt;500000000),15000000,IF(AND(P37&gt;=500000000,P37&lt;3000000000),20000000,IF(P37&gt;=30000000000,35000000,0))))) * (1-R37)</f>
        <v>0</v>
      </c>
      <c r="Y37" s="50">
        <f>IFERROR(Q37 * (1-R37),0)</f>
        <v>0</v>
      </c>
      <c r="Z37" s="51">
        <f>IF(R37=1,0,0)</f>
        <v>0</v>
      </c>
      <c r="AA37" s="51">
        <f>IFERROR((1-R37) * Z37 * 2%,0)</f>
        <v>0</v>
      </c>
      <c r="AB37" s="52">
        <f>IF(R37=0,0,0)</f>
        <v>0</v>
      </c>
      <c r="AC37" s="52">
        <f> IFERROR(AB37 * (1-R37) * 2%,0)</f>
        <v>0</v>
      </c>
      <c r="AD37" s="53">
        <f>T37+V37+W37+X37+AA37+AC37</f>
        <v>113889.53</v>
      </c>
    </row>
    <row r="38">
      <c r="C38" s="40" t="s">
        <v>107</v>
      </c>
      <c r="D38" s="41" t="s">
        <v>108</v>
      </c>
      <c r="E38" s="41"/>
      <c r="F38" s="42">
        <v>42475.445613425924</v>
      </c>
      <c r="G38" s="43">
        <v>27</v>
      </c>
      <c r="H38" s="44">
        <v>43325</v>
      </c>
      <c r="I38" s="44">
        <v>43336</v>
      </c>
      <c r="J38" s="43">
        <v>149573</v>
      </c>
      <c r="K38" s="43">
        <v>0</v>
      </c>
      <c r="L38" s="43">
        <v>0</v>
      </c>
      <c r="M38" s="43">
        <f>IFERROR(J38-K38-L38,0)</f>
        <v>149573</v>
      </c>
      <c r="N38" s="43">
        <v>216787</v>
      </c>
      <c r="O38" s="45">
        <f>IFERROR(IF(1 - M38/N38&lt;0,0,1-M38/N38),0)</f>
        <v>0.3100462666119278</v>
      </c>
      <c r="P38" s="43">
        <v>0</v>
      </c>
      <c r="Q38" s="43">
        <v>149573</v>
      </c>
      <c r="R38" s="46">
        <f>IF(F38&lt;DATEVALUE("2018-07-01"),1,0)</f>
        <v>1</v>
      </c>
      <c r="S38" s="47">
        <f>IF(R38=1,1%,0)</f>
        <v>0.01</v>
      </c>
      <c r="T38" s="46">
        <f>IFERROR(S38*M38,0)</f>
        <v>1495.73</v>
      </c>
      <c r="U38" s="48">
        <f>IF(O38&lt;=0.12,1,0)*(1-R38)*M38</f>
        <v>0</v>
      </c>
      <c r="V38" s="49">
        <f>IF(0&lt;0.8,0,IF(0&lt;1,Sheet1!L22,1))*IF(G38&lt;3,0.12 - O38,0.01) *U38</f>
        <v>0</v>
      </c>
      <c r="W38" s="49">
        <f>IF(0&gt;1,IF(0&lt;=1.1,1,IF(0&lt;=1.2,2,IF(0&lt;=1.5,3,5))),0) * 1000000</f>
        <v>0</v>
      </c>
      <c r="X38" s="50">
        <f>IF(AND(P38&gt;=150000000,P38&lt;300000000),5000000,IF(AND(P38&gt;=300000000,P38&lt;500000000),10000000,IF(AND(P38&gt;=300000000,P38&lt;500000000),15000000,IF(AND(P38&gt;=500000000,P38&lt;3000000000),20000000,IF(P38&gt;=30000000000,35000000,0))))) * (1-R38)</f>
        <v>0</v>
      </c>
      <c r="Y38" s="50">
        <f>IFERROR(Q38 * (1-R38),0)</f>
        <v>0</v>
      </c>
      <c r="Z38" s="51">
        <f>IF(R38=1,0,0)</f>
        <v>0</v>
      </c>
      <c r="AA38" s="51">
        <f>IFERROR((1-R38) * Z38 * 2%,0)</f>
        <v>0</v>
      </c>
      <c r="AB38" s="52">
        <f>IF(R38=0,0,0)</f>
        <v>0</v>
      </c>
      <c r="AC38" s="52">
        <f> IFERROR(AB38 * (1-R38) * 2%,0)</f>
        <v>0</v>
      </c>
      <c r="AD38" s="53">
        <f>T38+V38+W38+X38+AA38+AC38</f>
        <v>1495.73</v>
      </c>
    </row>
    <row r="39">
      <c r="C39" s="40" t="s">
        <v>109</v>
      </c>
      <c r="D39" s="41" t="s">
        <v>110</v>
      </c>
      <c r="E39" s="41"/>
      <c r="F39" s="42">
        <v>42483.42288194444</v>
      </c>
      <c r="G39" s="43">
        <v>27</v>
      </c>
      <c r="H39" s="44">
        <v>43325</v>
      </c>
      <c r="I39" s="44">
        <v>43329</v>
      </c>
      <c r="J39" s="43">
        <v>919915</v>
      </c>
      <c r="K39" s="43">
        <v>0</v>
      </c>
      <c r="L39" s="43">
        <v>0</v>
      </c>
      <c r="M39" s="43">
        <f>IFERROR(J39-K39-L39,0)</f>
        <v>919915</v>
      </c>
      <c r="N39" s="43">
        <v>919915</v>
      </c>
      <c r="O39" s="45">
        <f>IFERROR(IF(1 - M39/N39&lt;0,0,1-M39/N39),0)</f>
        <v>0</v>
      </c>
      <c r="P39" s="43">
        <v>0</v>
      </c>
      <c r="Q39" s="43">
        <v>919915</v>
      </c>
      <c r="R39" s="46">
        <f>IF(F39&lt;DATEVALUE("2018-07-01"),1,0)</f>
        <v>1</v>
      </c>
      <c r="S39" s="47">
        <f>IF(R39=1,1%,0)</f>
        <v>0.01</v>
      </c>
      <c r="T39" s="46">
        <f>IFERROR(S39*M39,0)</f>
        <v>9199.1499999999996</v>
      </c>
      <c r="U39" s="48">
        <f>IF(O39&lt;=0.12,1,0)*(1-R39)*M39</f>
        <v>0</v>
      </c>
      <c r="V39" s="49">
        <f>IF(0&lt;0.8,0,IF(0&lt;1,Sheet1!L22,1))*IF(G39&lt;3,0.12 - O39,0.01) *U39</f>
        <v>0</v>
      </c>
      <c r="W39" s="49">
        <f>IF(0&gt;1,IF(0&lt;=1.1,1,IF(0&lt;=1.2,2,IF(0&lt;=1.5,3,5))),0) * 1000000</f>
        <v>0</v>
      </c>
      <c r="X39" s="50">
        <f>IF(AND(P39&gt;=150000000,P39&lt;300000000),5000000,IF(AND(P39&gt;=300000000,P39&lt;500000000),10000000,IF(AND(P39&gt;=300000000,P39&lt;500000000),15000000,IF(AND(P39&gt;=500000000,P39&lt;3000000000),20000000,IF(P39&gt;=30000000000,35000000,0))))) * (1-R39)</f>
        <v>0</v>
      </c>
      <c r="Y39" s="50">
        <f>IFERROR(Q39 * (1-R39),0)</f>
        <v>0</v>
      </c>
      <c r="Z39" s="51">
        <f>IF(R39=1,0,0)</f>
        <v>0</v>
      </c>
      <c r="AA39" s="51">
        <f>IFERROR((1-R39) * Z39 * 2%,0)</f>
        <v>0</v>
      </c>
      <c r="AB39" s="52">
        <f>IF(R39=0,0,0)</f>
        <v>0</v>
      </c>
      <c r="AC39" s="52">
        <f> IFERROR(AB39 * (1-R39) * 2%,0)</f>
        <v>0</v>
      </c>
      <c r="AD39" s="53">
        <f>T39+V39+W39+X39+AA39+AC39</f>
        <v>9199.1499999999996</v>
      </c>
    </row>
    <row r="40">
      <c r="C40" s="40" t="s">
        <v>111</v>
      </c>
      <c r="D40" s="41" t="s">
        <v>112</v>
      </c>
      <c r="E40" s="41"/>
      <c r="F40" s="42">
        <v>42495.107858796291</v>
      </c>
      <c r="G40" s="43">
        <v>26</v>
      </c>
      <c r="H40" s="44">
        <v>43329</v>
      </c>
      <c r="I40" s="44">
        <v>43357</v>
      </c>
      <c r="J40" s="43">
        <v>79860</v>
      </c>
      <c r="K40" s="43">
        <v>0</v>
      </c>
      <c r="L40" s="43">
        <v>0</v>
      </c>
      <c r="M40" s="43">
        <f>IFERROR(J40-K40-L40,0)</f>
        <v>79860</v>
      </c>
      <c r="N40" s="43">
        <v>79860</v>
      </c>
      <c r="O40" s="45">
        <f>IFERROR(IF(1 - M40/N40&lt;0,0,1-M40/N40),0)</f>
        <v>0</v>
      </c>
      <c r="P40" s="43">
        <v>0</v>
      </c>
      <c r="Q40" s="43">
        <v>79860</v>
      </c>
      <c r="R40" s="46">
        <f>IF(F40&lt;DATEVALUE("2018-07-01"),1,0)</f>
        <v>1</v>
      </c>
      <c r="S40" s="47">
        <f>IF(R40=1,1%,0)</f>
        <v>0.01</v>
      </c>
      <c r="T40" s="46">
        <f>IFERROR(S40*M40,0)</f>
        <v>798.60000000000002</v>
      </c>
      <c r="U40" s="48">
        <f>IF(O40&lt;=0.12,1,0)*(1-R40)*M40</f>
        <v>0</v>
      </c>
      <c r="V40" s="49">
        <f>IF(0&lt;0.8,0,IF(0&lt;1,Sheet1!L22,1))*IF(G40&lt;3,0.12 - O40,0.01) *U40</f>
        <v>0</v>
      </c>
      <c r="W40" s="49">
        <f>IF(0&gt;1,IF(0&lt;=1.1,1,IF(0&lt;=1.2,2,IF(0&lt;=1.5,3,5))),0) * 1000000</f>
        <v>0</v>
      </c>
      <c r="X40" s="50">
        <f>IF(AND(P40&gt;=150000000,P40&lt;300000000),5000000,IF(AND(P40&gt;=300000000,P40&lt;500000000),10000000,IF(AND(P40&gt;=300000000,P40&lt;500000000),15000000,IF(AND(P40&gt;=500000000,P40&lt;3000000000),20000000,IF(P40&gt;=30000000000,35000000,0))))) * (1-R40)</f>
        <v>0</v>
      </c>
      <c r="Y40" s="50">
        <f>IFERROR(Q40 * (1-R40),0)</f>
        <v>0</v>
      </c>
      <c r="Z40" s="51">
        <f>IF(R40=1,0,0)</f>
        <v>0</v>
      </c>
      <c r="AA40" s="51">
        <f>IFERROR((1-R40) * Z40 * 2%,0)</f>
        <v>0</v>
      </c>
      <c r="AB40" s="52">
        <f>IF(R40=0,0,0)</f>
        <v>0</v>
      </c>
      <c r="AC40" s="52">
        <f> IFERROR(AB40 * (1-R40) * 2%,0)</f>
        <v>0</v>
      </c>
      <c r="AD40" s="53">
        <f>T40+V40+W40+X40+AA40+AC40</f>
        <v>798.60000000000002</v>
      </c>
    </row>
    <row r="41">
      <c r="C41" s="40" t="s">
        <v>113</v>
      </c>
      <c r="D41" s="41" t="s">
        <v>114</v>
      </c>
      <c r="E41" s="41"/>
      <c r="F41" s="42">
        <v>42537.152118055557</v>
      </c>
      <c r="G41" s="43">
        <v>25</v>
      </c>
      <c r="H41" s="44">
        <v>43312</v>
      </c>
      <c r="I41" s="44">
        <v>43377</v>
      </c>
      <c r="J41" s="43">
        <v>389545</v>
      </c>
      <c r="K41" s="43">
        <v>0</v>
      </c>
      <c r="L41" s="43">
        <v>0</v>
      </c>
      <c r="M41" s="43">
        <f>IFERROR(J41-K41-L41,0)</f>
        <v>389545</v>
      </c>
      <c r="N41" s="43">
        <v>389545</v>
      </c>
      <c r="O41" s="45">
        <f>IFERROR(IF(1 - M41/N41&lt;0,0,1-M41/N41),0)</f>
        <v>0</v>
      </c>
      <c r="P41" s="43">
        <v>0</v>
      </c>
      <c r="Q41" s="43">
        <v>389545</v>
      </c>
      <c r="R41" s="46">
        <f>IF(F41&lt;DATEVALUE("2018-07-01"),1,0)</f>
        <v>1</v>
      </c>
      <c r="S41" s="47">
        <f>IF(R41=1,1%,0)</f>
        <v>0.01</v>
      </c>
      <c r="T41" s="46">
        <f>IFERROR(S41*M41,0)</f>
        <v>3895.4500000000003</v>
      </c>
      <c r="U41" s="48">
        <f>IF(O41&lt;=0.12,1,0)*(1-R41)*M41</f>
        <v>0</v>
      </c>
      <c r="V41" s="49">
        <f>IF(0&lt;0.8,0,IF(0&lt;1,Sheet1!L22,1))*IF(G41&lt;3,0.12 - O41,0.01) *U41</f>
        <v>0</v>
      </c>
      <c r="W41" s="49">
        <f>IF(0&gt;1,IF(0&lt;=1.1,1,IF(0&lt;=1.2,2,IF(0&lt;=1.5,3,5))),0) * 1000000</f>
        <v>0</v>
      </c>
      <c r="X41" s="50">
        <f>IF(AND(P41&gt;=150000000,P41&lt;300000000),5000000,IF(AND(P41&gt;=300000000,P41&lt;500000000),10000000,IF(AND(P41&gt;=300000000,P41&lt;500000000),15000000,IF(AND(P41&gt;=500000000,P41&lt;3000000000),20000000,IF(P41&gt;=30000000000,35000000,0))))) * (1-R41)</f>
        <v>0</v>
      </c>
      <c r="Y41" s="50">
        <f>IFERROR(Q41 * (1-R41),0)</f>
        <v>0</v>
      </c>
      <c r="Z41" s="51">
        <f>IF(R41=1,0,0)</f>
        <v>0</v>
      </c>
      <c r="AA41" s="51">
        <f>IFERROR((1-R41) * Z41 * 2%,0)</f>
        <v>0</v>
      </c>
      <c r="AB41" s="52">
        <f>IF(R41=0,0,0)</f>
        <v>0</v>
      </c>
      <c r="AC41" s="52">
        <f> IFERROR(AB41 * (1-R41) * 2%,0)</f>
        <v>0</v>
      </c>
      <c r="AD41" s="53">
        <f>T41+V41+W41+X41+AA41+AC41</f>
        <v>3895.4500000000003</v>
      </c>
    </row>
    <row r="42">
      <c r="C42" s="40" t="s">
        <v>115</v>
      </c>
      <c r="D42" s="41" t="s">
        <v>116</v>
      </c>
      <c r="E42" s="41"/>
      <c r="F42" s="42">
        <v>42558.273101851853</v>
      </c>
      <c r="G42" s="43">
        <v>24</v>
      </c>
      <c r="H42" s="44">
        <v>43321</v>
      </c>
      <c r="I42" s="44">
        <v>43332</v>
      </c>
      <c r="J42" s="43">
        <v>597599</v>
      </c>
      <c r="K42" s="43">
        <v>0</v>
      </c>
      <c r="L42" s="43">
        <v>0</v>
      </c>
      <c r="M42" s="43">
        <f>IFERROR(J42-K42-L42,0)</f>
        <v>597599</v>
      </c>
      <c r="N42" s="43">
        <v>597599</v>
      </c>
      <c r="O42" s="45">
        <f>IFERROR(IF(1 - M42/N42&lt;0,0,1-M42/N42),0)</f>
        <v>0</v>
      </c>
      <c r="P42" s="43">
        <v>0</v>
      </c>
      <c r="Q42" s="43">
        <v>597599</v>
      </c>
      <c r="R42" s="46">
        <f>IF(F42&lt;DATEVALUE("2018-07-01"),1,0)</f>
        <v>1</v>
      </c>
      <c r="S42" s="47">
        <f>IF(R42=1,1%,0)</f>
        <v>0.01</v>
      </c>
      <c r="T42" s="46">
        <f>IFERROR(S42*M42,0)</f>
        <v>5975.9899999999998</v>
      </c>
      <c r="U42" s="48">
        <f>IF(O42&lt;=0.12,1,0)*(1-R42)*M42</f>
        <v>0</v>
      </c>
      <c r="V42" s="49">
        <f>IF(0&lt;0.8,0,IF(0&lt;1,Sheet1!L22,1))*IF(G42&lt;3,0.12 - O42,0.01) *U42</f>
        <v>0</v>
      </c>
      <c r="W42" s="49">
        <f>IF(0&gt;1,IF(0&lt;=1.1,1,IF(0&lt;=1.2,2,IF(0&lt;=1.5,3,5))),0) * 1000000</f>
        <v>0</v>
      </c>
      <c r="X42" s="50">
        <f>IF(AND(P42&gt;=150000000,P42&lt;300000000),5000000,IF(AND(P42&gt;=300000000,P42&lt;500000000),10000000,IF(AND(P42&gt;=300000000,P42&lt;500000000),15000000,IF(AND(P42&gt;=500000000,P42&lt;3000000000),20000000,IF(P42&gt;=30000000000,35000000,0))))) * (1-R42)</f>
        <v>0</v>
      </c>
      <c r="Y42" s="50">
        <f>IFERROR(Q42 * (1-R42),0)</f>
        <v>0</v>
      </c>
      <c r="Z42" s="51">
        <f>IF(R42=1,0,0)</f>
        <v>0</v>
      </c>
      <c r="AA42" s="51">
        <f>IFERROR((1-R42) * Z42 * 2%,0)</f>
        <v>0</v>
      </c>
      <c r="AB42" s="52">
        <f>IF(R42=0,0,0)</f>
        <v>0</v>
      </c>
      <c r="AC42" s="52">
        <f> IFERROR(AB42 * (1-R42) * 2%,0)</f>
        <v>0</v>
      </c>
      <c r="AD42" s="53">
        <f>T42+V42+W42+X42+AA42+AC42</f>
        <v>5975.9899999999998</v>
      </c>
    </row>
    <row r="43">
      <c r="C43" s="40" t="s">
        <v>117</v>
      </c>
      <c r="D43" s="41" t="s">
        <v>118</v>
      </c>
      <c r="E43" s="41"/>
      <c r="F43" s="42">
        <v>42571.266516203701</v>
      </c>
      <c r="G43" s="43">
        <v>24</v>
      </c>
      <c r="H43" s="44">
        <v>43320</v>
      </c>
      <c r="I43" s="44">
        <v>43355</v>
      </c>
      <c r="J43" s="43">
        <v>140360</v>
      </c>
      <c r="K43" s="43">
        <v>0</v>
      </c>
      <c r="L43" s="43">
        <v>0</v>
      </c>
      <c r="M43" s="43">
        <f>IFERROR(J43-K43-L43,0)</f>
        <v>140360</v>
      </c>
      <c r="N43" s="43">
        <v>140360</v>
      </c>
      <c r="O43" s="45">
        <f>IFERROR(IF(1 - M43/N43&lt;0,0,1-M43/N43),0)</f>
        <v>0</v>
      </c>
      <c r="P43" s="43">
        <v>0</v>
      </c>
      <c r="Q43" s="43">
        <v>140360</v>
      </c>
      <c r="R43" s="46">
        <f>IF(F43&lt;DATEVALUE("2018-07-01"),1,0)</f>
        <v>1</v>
      </c>
      <c r="S43" s="47">
        <f>IF(R43=1,1%,0)</f>
        <v>0.01</v>
      </c>
      <c r="T43" s="46">
        <f>IFERROR(S43*M43,0)</f>
        <v>1403.6000000000001</v>
      </c>
      <c r="U43" s="48">
        <f>IF(O43&lt;=0.12,1,0)*(1-R43)*M43</f>
        <v>0</v>
      </c>
      <c r="V43" s="49">
        <f>IF(0&lt;0.8,0,IF(0&lt;1,Sheet1!L22,1))*IF(G43&lt;3,0.12 - O43,0.01) *U43</f>
        <v>0</v>
      </c>
      <c r="W43" s="49">
        <f>IF(0&gt;1,IF(0&lt;=1.1,1,IF(0&lt;=1.2,2,IF(0&lt;=1.5,3,5))),0) * 1000000</f>
        <v>0</v>
      </c>
      <c r="X43" s="50">
        <f>IF(AND(P43&gt;=150000000,P43&lt;300000000),5000000,IF(AND(P43&gt;=300000000,P43&lt;500000000),10000000,IF(AND(P43&gt;=300000000,P43&lt;500000000),15000000,IF(AND(P43&gt;=500000000,P43&lt;3000000000),20000000,IF(P43&gt;=30000000000,35000000,0))))) * (1-R43)</f>
        <v>0</v>
      </c>
      <c r="Y43" s="50">
        <f>IFERROR(Q43 * (1-R43),0)</f>
        <v>0</v>
      </c>
      <c r="Z43" s="51">
        <f>IF(R43=1,0,0)</f>
        <v>0</v>
      </c>
      <c r="AA43" s="51">
        <f>IFERROR((1-R43) * Z43 * 2%,0)</f>
        <v>0</v>
      </c>
      <c r="AB43" s="52">
        <f>IF(R43=0,0,0)</f>
        <v>0</v>
      </c>
      <c r="AC43" s="52">
        <f> IFERROR(AB43 * (1-R43) * 2%,0)</f>
        <v>0</v>
      </c>
      <c r="AD43" s="53">
        <f>T43+V43+W43+X43+AA43+AC43</f>
        <v>1403.6000000000001</v>
      </c>
    </row>
    <row r="44">
      <c r="C44" s="40" t="s">
        <v>119</v>
      </c>
      <c r="D44" s="41" t="s">
        <v>120</v>
      </c>
      <c r="E44" s="41"/>
      <c r="F44" s="42">
        <v>42824.073541666665</v>
      </c>
      <c r="G44" s="43">
        <v>16</v>
      </c>
      <c r="H44" s="44">
        <v>43321</v>
      </c>
      <c r="I44" s="44">
        <v>43370</v>
      </c>
      <c r="J44" s="43">
        <v>63224</v>
      </c>
      <c r="K44" s="43">
        <v>0</v>
      </c>
      <c r="L44" s="43">
        <v>0</v>
      </c>
      <c r="M44" s="43">
        <f>IFERROR(J44-K44-L44,0)</f>
        <v>63224</v>
      </c>
      <c r="N44" s="43">
        <v>63224</v>
      </c>
      <c r="O44" s="45">
        <f>IFERROR(IF(1 - M44/N44&lt;0,0,1-M44/N44),0)</f>
        <v>0</v>
      </c>
      <c r="P44" s="43">
        <v>0</v>
      </c>
      <c r="Q44" s="43">
        <v>63224</v>
      </c>
      <c r="R44" s="46">
        <f>IF(F44&lt;DATEVALUE("2018-07-01"),1,0)</f>
        <v>1</v>
      </c>
      <c r="S44" s="47">
        <f>IF(R44=1,1%,0)</f>
        <v>0.01</v>
      </c>
      <c r="T44" s="46">
        <f>IFERROR(S44*M44,0)</f>
        <v>632.24000000000001</v>
      </c>
      <c r="U44" s="48">
        <f>IF(O44&lt;=0.12,1,0)*(1-R44)*M44</f>
        <v>0</v>
      </c>
      <c r="V44" s="49">
        <f>IF(0&lt;0.8,0,IF(0&lt;1,Sheet1!L22,1))*IF(G44&lt;3,0.12 - O44,0.01) *U44</f>
        <v>0</v>
      </c>
      <c r="W44" s="49">
        <f>IF(0&gt;1,IF(0&lt;=1.1,1,IF(0&lt;=1.2,2,IF(0&lt;=1.5,3,5))),0) * 1000000</f>
        <v>0</v>
      </c>
      <c r="X44" s="50">
        <f>IF(AND(P44&gt;=150000000,P44&lt;300000000),5000000,IF(AND(P44&gt;=300000000,P44&lt;500000000),10000000,IF(AND(P44&gt;=300000000,P44&lt;500000000),15000000,IF(AND(P44&gt;=500000000,P44&lt;3000000000),20000000,IF(P44&gt;=30000000000,35000000,0))))) * (1-R44)</f>
        <v>0</v>
      </c>
      <c r="Y44" s="50">
        <f>IFERROR(Q44 * (1-R44),0)</f>
        <v>0</v>
      </c>
      <c r="Z44" s="51">
        <f>IF(R44=1,0,0)</f>
        <v>0</v>
      </c>
      <c r="AA44" s="51">
        <f>IFERROR((1-R44) * Z44 * 2%,0)</f>
        <v>0</v>
      </c>
      <c r="AB44" s="52">
        <f>IF(R44=0,0,0)</f>
        <v>0</v>
      </c>
      <c r="AC44" s="52">
        <f> IFERROR(AB44 * (1-R44) * 2%,0)</f>
        <v>0</v>
      </c>
      <c r="AD44" s="53">
        <f>T44+V44+W44+X44+AA44+AC44</f>
        <v>632.24000000000001</v>
      </c>
    </row>
    <row r="45">
      <c r="C45" s="40" t="s">
        <v>121</v>
      </c>
      <c r="D45" s="41" t="s">
        <v>122</v>
      </c>
      <c r="E45" s="41"/>
      <c r="F45" s="42">
        <v>42830.322210648148</v>
      </c>
      <c r="G45" s="43">
        <v>15</v>
      </c>
      <c r="H45" s="44">
        <v>43319</v>
      </c>
      <c r="I45" s="44">
        <v>43334</v>
      </c>
      <c r="J45" s="43">
        <v>942459</v>
      </c>
      <c r="K45" s="43">
        <v>0</v>
      </c>
      <c r="L45" s="43">
        <v>0</v>
      </c>
      <c r="M45" s="43">
        <f>IFERROR(J45-K45-L45,0)</f>
        <v>942459</v>
      </c>
      <c r="N45" s="43">
        <v>942459</v>
      </c>
      <c r="O45" s="45">
        <f>IFERROR(IF(1 - M45/N45&lt;0,0,1-M45/N45),0)</f>
        <v>0</v>
      </c>
      <c r="P45" s="43">
        <v>0</v>
      </c>
      <c r="Q45" s="43">
        <v>942459</v>
      </c>
      <c r="R45" s="46">
        <f>IF(F45&lt;DATEVALUE("2018-07-01"),1,0)</f>
        <v>1</v>
      </c>
      <c r="S45" s="47">
        <f>IF(R45=1,1%,0)</f>
        <v>0.01</v>
      </c>
      <c r="T45" s="46">
        <f>IFERROR(S45*M45,0)</f>
        <v>9424.5900000000001</v>
      </c>
      <c r="U45" s="48">
        <f>IF(O45&lt;=0.12,1,0)*(1-R45)*M45</f>
        <v>0</v>
      </c>
      <c r="V45" s="49">
        <f>IF(0&lt;0.8,0,IF(0&lt;1,Sheet1!L22,1))*IF(G45&lt;3,0.12 - O45,0.01) *U45</f>
        <v>0</v>
      </c>
      <c r="W45" s="49">
        <f>IF(0&gt;1,IF(0&lt;=1.1,1,IF(0&lt;=1.2,2,IF(0&lt;=1.5,3,5))),0) * 1000000</f>
        <v>0</v>
      </c>
      <c r="X45" s="50">
        <f>IF(AND(P45&gt;=150000000,P45&lt;300000000),5000000,IF(AND(P45&gt;=300000000,P45&lt;500000000),10000000,IF(AND(P45&gt;=300000000,P45&lt;500000000),15000000,IF(AND(P45&gt;=500000000,P45&lt;3000000000),20000000,IF(P45&gt;=30000000000,35000000,0))))) * (1-R45)</f>
        <v>0</v>
      </c>
      <c r="Y45" s="50">
        <f>IFERROR(Q45 * (1-R45),0)</f>
        <v>0</v>
      </c>
      <c r="Z45" s="51">
        <f>IF(R45=1,0,0)</f>
        <v>0</v>
      </c>
      <c r="AA45" s="51">
        <f>IFERROR((1-R45) * Z45 * 2%,0)</f>
        <v>0</v>
      </c>
      <c r="AB45" s="52">
        <f>IF(R45=0,0,0)</f>
        <v>0</v>
      </c>
      <c r="AC45" s="52">
        <f> IFERROR(AB45 * (1-R45) * 2%,0)</f>
        <v>0</v>
      </c>
      <c r="AD45" s="53">
        <f>T45+V45+W45+X45+AA45+AC45</f>
        <v>9424.5900000000001</v>
      </c>
    </row>
    <row r="46">
      <c r="C46" s="40" t="s">
        <v>123</v>
      </c>
      <c r="D46" s="41" t="s">
        <v>124</v>
      </c>
      <c r="E46" s="41"/>
      <c r="F46" s="42">
        <v>43075.169224537036</v>
      </c>
      <c r="G46" s="43">
        <v>7</v>
      </c>
      <c r="H46" s="44">
        <v>43318</v>
      </c>
      <c r="I46" s="44">
        <v>43350</v>
      </c>
      <c r="J46" s="43">
        <v>202845</v>
      </c>
      <c r="K46" s="43">
        <v>0</v>
      </c>
      <c r="L46" s="43">
        <v>0</v>
      </c>
      <c r="M46" s="43">
        <f>IFERROR(J46-K46-L46,0)</f>
        <v>202845</v>
      </c>
      <c r="N46" s="43">
        <v>202845</v>
      </c>
      <c r="O46" s="45">
        <f>IFERROR(IF(1 - M46/N46&lt;0,0,1-M46/N46),0)</f>
        <v>0</v>
      </c>
      <c r="P46" s="43">
        <v>0</v>
      </c>
      <c r="Q46" s="43">
        <v>202845</v>
      </c>
      <c r="R46" s="46">
        <f>IF(F46&lt;DATEVALUE("2018-07-01"),1,0)</f>
        <v>1</v>
      </c>
      <c r="S46" s="47">
        <f>IF(R46=1,1%,0)</f>
        <v>0.01</v>
      </c>
      <c r="T46" s="46">
        <f>IFERROR(S46*M46,0)</f>
        <v>2028.4500000000001</v>
      </c>
      <c r="U46" s="48">
        <f>IF(O46&lt;=0.12,1,0)*(1-R46)*M46</f>
        <v>0</v>
      </c>
      <c r="V46" s="49">
        <f>IF(0&lt;0.8,0,IF(0&lt;1,Sheet1!L22,1))*IF(G46&lt;3,0.12 - O46,0.01) *U46</f>
        <v>0</v>
      </c>
      <c r="W46" s="49">
        <f>IF(0&gt;1,IF(0&lt;=1.1,1,IF(0&lt;=1.2,2,IF(0&lt;=1.5,3,5))),0) * 1000000</f>
        <v>0</v>
      </c>
      <c r="X46" s="50">
        <f>IF(AND(P46&gt;=150000000,P46&lt;300000000),5000000,IF(AND(P46&gt;=300000000,P46&lt;500000000),10000000,IF(AND(P46&gt;=300000000,P46&lt;500000000),15000000,IF(AND(P46&gt;=500000000,P46&lt;3000000000),20000000,IF(P46&gt;=30000000000,35000000,0))))) * (1-R46)</f>
        <v>0</v>
      </c>
      <c r="Y46" s="50">
        <f>IFERROR(Q46 * (1-R46),0)</f>
        <v>0</v>
      </c>
      <c r="Z46" s="51">
        <f>IF(R46=1,0,0)</f>
        <v>0</v>
      </c>
      <c r="AA46" s="51">
        <f>IFERROR((1-R46) * Z46 * 2%,0)</f>
        <v>0</v>
      </c>
      <c r="AB46" s="52">
        <f>IF(R46=0,0,0)</f>
        <v>0</v>
      </c>
      <c r="AC46" s="52">
        <f> IFERROR(AB46 * (1-R46) * 2%,0)</f>
        <v>0</v>
      </c>
      <c r="AD46" s="53">
        <f>T46+V46+W46+X46+AA46+AC46</f>
        <v>2028.4500000000001</v>
      </c>
    </row>
    <row r="47">
      <c r="C47" s="40" t="s">
        <v>125</v>
      </c>
      <c r="D47" s="41" t="s">
        <v>126</v>
      </c>
      <c r="E47" s="41"/>
      <c r="F47" s="42">
        <v>42685.271122685182</v>
      </c>
      <c r="G47" s="43">
        <v>20</v>
      </c>
      <c r="H47" s="44">
        <v>43312</v>
      </c>
      <c r="I47" s="44">
        <v>43357</v>
      </c>
      <c r="J47" s="43">
        <v>3306632</v>
      </c>
      <c r="K47" s="43">
        <v>154880</v>
      </c>
      <c r="L47" s="43">
        <v>0</v>
      </c>
      <c r="M47" s="43">
        <f>IFERROR(J47-K47-L47,0)</f>
        <v>3151752</v>
      </c>
      <c r="N47" s="43">
        <v>3306632</v>
      </c>
      <c r="O47" s="45">
        <f>IFERROR(IF(1 - M47/N47&lt;0,0,1-M47/N47),0)</f>
        <v>0.046839200733556074</v>
      </c>
      <c r="P47" s="43">
        <v>0</v>
      </c>
      <c r="Q47" s="43">
        <v>3151752</v>
      </c>
      <c r="R47" s="46">
        <f>IF(F47&lt;DATEVALUE("2018-07-01"),1,0)</f>
        <v>1</v>
      </c>
      <c r="S47" s="47">
        <f>IF(R47=1,1%,0)</f>
        <v>0.01</v>
      </c>
      <c r="T47" s="46">
        <f>IFERROR(S47*M47,0)</f>
        <v>31517.52</v>
      </c>
      <c r="U47" s="48">
        <f>IF(O47&lt;=0.12,1,0)*(1-R47)*M47</f>
        <v>0</v>
      </c>
      <c r="V47" s="49">
        <f>IF(0&lt;0.8,0,IF(0&lt;1,Sheet1!L22,1))*IF(G47&lt;3,0.12 - O47,0.01) *U47</f>
        <v>0</v>
      </c>
      <c r="W47" s="49">
        <f>IF(0&gt;1,IF(0&lt;=1.1,1,IF(0&lt;=1.2,2,IF(0&lt;=1.5,3,5))),0) * 1000000</f>
        <v>0</v>
      </c>
      <c r="X47" s="50">
        <f>IF(AND(P47&gt;=150000000,P47&lt;300000000),5000000,IF(AND(P47&gt;=300000000,P47&lt;500000000),10000000,IF(AND(P47&gt;=300000000,P47&lt;500000000),15000000,IF(AND(P47&gt;=500000000,P47&lt;3000000000),20000000,IF(P47&gt;=30000000000,35000000,0))))) * (1-R47)</f>
        <v>0</v>
      </c>
      <c r="Y47" s="50">
        <f>IFERROR(Q47 * (1-R47),0)</f>
        <v>0</v>
      </c>
      <c r="Z47" s="51">
        <f>IF(R47=1,0,0)</f>
        <v>0</v>
      </c>
      <c r="AA47" s="51">
        <f>IFERROR((1-R47) * Z47 * 2%,0)</f>
        <v>0</v>
      </c>
      <c r="AB47" s="52">
        <f>IF(R47=0,0,0)</f>
        <v>0</v>
      </c>
      <c r="AC47" s="52">
        <f> IFERROR(AB47 * (1-R47) * 2%,0)</f>
        <v>0</v>
      </c>
      <c r="AD47" s="53">
        <f>T47+V47+W47+X47+AA47+AC47</f>
        <v>31517.52</v>
      </c>
    </row>
    <row r="48" s="1" customFormat="1" ht="23.25" customHeight="1">
      <c r="B48" s="10" t="s">
        <v>5</v>
      </c>
      <c r="C48" s="11" t="s">
        <v>6</v>
      </c>
      <c r="D48" s="11"/>
      <c r="E48" s="11" t="s">
        <v>7</v>
      </c>
      <c r="F48" s="11" t="s">
        <v>8</v>
      </c>
      <c r="G48" s="11" t="s">
        <v>9</v>
      </c>
      <c r="H48" s="11" t="s">
        <v>10</v>
      </c>
      <c r="I48" s="11" t="s">
        <v>11</v>
      </c>
      <c r="J48" s="11" t="s">
        <v>12</v>
      </c>
      <c r="K48" s="11" t="s">
        <v>13</v>
      </c>
      <c r="L48" s="11" t="s">
        <v>14</v>
      </c>
      <c r="M48" s="11" t="s">
        <v>15</v>
      </c>
      <c r="N48" s="11" t="s">
        <v>16</v>
      </c>
      <c r="O48" s="11" t="s">
        <v>17</v>
      </c>
      <c r="P48" s="12" t="s">
        <v>18</v>
      </c>
      <c r="Q48" s="11" t="s">
        <v>19</v>
      </c>
      <c r="R48" s="11"/>
      <c r="S48" s="11" t="s">
        <v>20</v>
      </c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3"/>
    </row>
    <row r="49">
      <c r="B49" s="14" t="s">
        <v>127</v>
      </c>
      <c r="C49" s="15" t="str">
        <f>"James"&amp;" " &amp; "Chung"</f>
        <v>James Chung</v>
      </c>
      <c r="D49" s="15"/>
      <c r="E49" s="15" t="s">
        <v>74</v>
      </c>
      <c r="F49" s="15" t="s">
        <v>128</v>
      </c>
      <c r="G49" s="16" t="s">
        <v>24</v>
      </c>
      <c r="H49" s="15" t="s">
        <v>78</v>
      </c>
      <c r="I49" s="17">
        <v>0</v>
      </c>
      <c r="J49" s="18">
        <v>420000000</v>
      </c>
      <c r="K49" s="18">
        <f>IFERROR(IF(N49&lt;4,Q49,SUM(#VALUE!)),0)</f>
        <v>72498542</v>
      </c>
      <c r="L49" s="19">
        <f>IFERROR(K49/J49,0)</f>
        <v>0.17261557619047618</v>
      </c>
      <c r="M49" s="18">
        <f>IFERROR(IF(OR(N49=3,N49=4),SUM(#VALUE!)+AD49,IF(N49=1,0.6%,IF(N49=2,0.65%,IF(N49=3,0.6%,0)))*IF(L49&lt;0.8,0,IF(L49&lt;1,L49,1))*IF(RIGHT("2018-07",2)="03",1,0)),0)</f>
        <v>0</v>
      </c>
      <c r="N49" s="18">
        <v>2</v>
      </c>
      <c r="O49" s="17">
        <f>IF(N49=4,0.5%,IF(N49=5,0.3%,0))</f>
        <v>0</v>
      </c>
      <c r="P49" s="20">
        <f>IFERROR(SUM(#VALUE!),0)</f>
        <v>0</v>
      </c>
      <c r="Q49" s="18">
        <f>SUMIF($G:$G,B49,$K:$K)</f>
        <v>72498542</v>
      </c>
      <c r="R49" s="21"/>
      <c r="S49" s="21" t="s">
        <v>26</v>
      </c>
      <c r="T49" s="21"/>
      <c r="U49" s="22" t="s">
        <v>27</v>
      </c>
      <c r="V49" s="22"/>
      <c r="W49" s="22"/>
      <c r="X49" s="23" t="s">
        <v>28</v>
      </c>
      <c r="Y49" s="23"/>
      <c r="Z49" s="24" t="s">
        <v>29</v>
      </c>
      <c r="AA49" s="24"/>
      <c r="AB49" s="25" t="s">
        <v>30</v>
      </c>
      <c r="AC49" s="25"/>
      <c r="AD49" s="26">
        <f>IF(IFERROR(SUM(#VALUE!)*O49,0)&gt;2000000,2000000,IFERROR(SUM(#VALUE!)*O49,0))</f>
        <v>0</v>
      </c>
    </row>
    <row r="50">
      <c r="C50" s="27" t="s">
        <v>31</v>
      </c>
      <c r="D50" s="28" t="s">
        <v>32</v>
      </c>
      <c r="E50" s="28"/>
      <c r="F50" s="28" t="s">
        <v>33</v>
      </c>
      <c r="G50" s="28" t="s">
        <v>34</v>
      </c>
      <c r="H50" s="29" t="s">
        <v>35</v>
      </c>
      <c r="I50" s="29" t="s">
        <v>36</v>
      </c>
      <c r="J50" s="28" t="s">
        <v>37</v>
      </c>
      <c r="K50" s="28" t="s">
        <v>38</v>
      </c>
      <c r="L50" s="28" t="s">
        <v>39</v>
      </c>
      <c r="M50" s="28" t="s">
        <v>40</v>
      </c>
      <c r="N50" s="28" t="s">
        <v>41</v>
      </c>
      <c r="O50" s="30" t="s">
        <v>42</v>
      </c>
      <c r="P50" s="29" t="s">
        <v>43</v>
      </c>
      <c r="Q50" s="29" t="s">
        <v>44</v>
      </c>
      <c r="R50" s="31" t="s">
        <v>45</v>
      </c>
      <c r="S50" s="31" t="s">
        <v>46</v>
      </c>
      <c r="T50" s="31" t="s">
        <v>47</v>
      </c>
      <c r="U50" s="32" t="s">
        <v>48</v>
      </c>
      <c r="V50" s="33" t="s">
        <v>47</v>
      </c>
      <c r="W50" s="33" t="s">
        <v>49</v>
      </c>
      <c r="X50" s="34" t="s">
        <v>50</v>
      </c>
      <c r="Y50" s="34" t="s">
        <v>51</v>
      </c>
      <c r="Z50" s="35" t="s">
        <v>48</v>
      </c>
      <c r="AA50" s="36" t="s">
        <v>47</v>
      </c>
      <c r="AB50" s="37" t="s">
        <v>48</v>
      </c>
      <c r="AC50" s="38" t="s">
        <v>47</v>
      </c>
      <c r="AD50" s="39" t="s">
        <v>52</v>
      </c>
    </row>
    <row r="51" s="1" customFormat="1" ht="23.25" customHeight="1">
      <c r="B51" s="10" t="s">
        <v>5</v>
      </c>
      <c r="C51" s="11" t="s">
        <v>6</v>
      </c>
      <c r="D51" s="11"/>
      <c r="E51" s="11" t="s">
        <v>7</v>
      </c>
      <c r="F51" s="11" t="s">
        <v>8</v>
      </c>
      <c r="G51" s="11" t="s">
        <v>9</v>
      </c>
      <c r="H51" s="11" t="s">
        <v>10</v>
      </c>
      <c r="I51" s="11" t="s">
        <v>11</v>
      </c>
      <c r="J51" s="11" t="s">
        <v>12</v>
      </c>
      <c r="K51" s="11" t="s">
        <v>13</v>
      </c>
      <c r="L51" s="11" t="s">
        <v>14</v>
      </c>
      <c r="M51" s="11" t="s">
        <v>15</v>
      </c>
      <c r="N51" s="11" t="s">
        <v>16</v>
      </c>
      <c r="O51" s="11" t="s">
        <v>17</v>
      </c>
      <c r="P51" s="12" t="s">
        <v>18</v>
      </c>
      <c r="Q51" s="11" t="s">
        <v>19</v>
      </c>
      <c r="R51" s="11"/>
      <c r="S51" s="11" t="s">
        <v>20</v>
      </c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3"/>
    </row>
    <row r="52">
      <c r="B52" s="14" t="s">
        <v>129</v>
      </c>
      <c r="C52" s="15" t="str">
        <f>"Phạm"&amp;" " &amp; "Lê Thùy Trang"</f>
        <v>Phạm Lê Thùy Trang</v>
      </c>
      <c r="D52" s="15"/>
      <c r="E52" s="15" t="s">
        <v>130</v>
      </c>
      <c r="F52" s="15" t="s">
        <v>131</v>
      </c>
      <c r="G52" s="16" t="s">
        <v>73</v>
      </c>
      <c r="H52" s="15" t="s">
        <v>132</v>
      </c>
      <c r="I52" s="17">
        <v>0</v>
      </c>
      <c r="J52" s="18">
        <v>157500000</v>
      </c>
      <c r="K52" s="18">
        <f>IFERROR(IF(N52&lt;4,Q52,SUM(#VALUE!)),0)</f>
        <v>0</v>
      </c>
      <c r="L52" s="19">
        <f>IFERROR(K52/J52,0)</f>
        <v>0</v>
      </c>
      <c r="M52" s="18">
        <f>IFERROR(IF(OR(N52=3,N52=4),SUM(#VALUE!)+AD52,IF(N52=1,0.6%,IF(N52=2,0.65%,IF(N52=3,0.6%,0)))*IF(L52&lt;0.8,0,IF(L52&lt;1,L52,1))*IF(RIGHT("2018-07",2)="03",1,0)),0)</f>
        <v>0</v>
      </c>
      <c r="N52" s="18">
        <v>3</v>
      </c>
      <c r="O52" s="17">
        <f>IF(N52=4,0.5%,IF(N52=5,0.3%,0))</f>
        <v>0</v>
      </c>
      <c r="P52" s="20">
        <f>IFERROR(SUM(#VALUE!),0)</f>
        <v>0</v>
      </c>
      <c r="Q52" s="18">
        <f>SUMIF($G:$G,B52,$K:$K)</f>
        <v>0</v>
      </c>
      <c r="R52" s="21"/>
      <c r="S52" s="21" t="s">
        <v>26</v>
      </c>
      <c r="T52" s="21"/>
      <c r="U52" s="22" t="s">
        <v>27</v>
      </c>
      <c r="V52" s="22"/>
      <c r="W52" s="22"/>
      <c r="X52" s="23" t="s">
        <v>28</v>
      </c>
      <c r="Y52" s="23"/>
      <c r="Z52" s="24" t="s">
        <v>29</v>
      </c>
      <c r="AA52" s="24"/>
      <c r="AB52" s="25" t="s">
        <v>30</v>
      </c>
      <c r="AC52" s="25"/>
      <c r="AD52" s="26">
        <f>IF(IFERROR(SUM(#VALUE!)*O52,0)&gt;2000000,2000000,IFERROR(SUM(#VALUE!)*O52,0))</f>
        <v>0</v>
      </c>
    </row>
    <row r="53">
      <c r="C53" s="27" t="s">
        <v>31</v>
      </c>
      <c r="D53" s="28" t="s">
        <v>32</v>
      </c>
      <c r="E53" s="28"/>
      <c r="F53" s="28" t="s">
        <v>33</v>
      </c>
      <c r="G53" s="28" t="s">
        <v>34</v>
      </c>
      <c r="H53" s="29" t="s">
        <v>35</v>
      </c>
      <c r="I53" s="29" t="s">
        <v>36</v>
      </c>
      <c r="J53" s="28" t="s">
        <v>37</v>
      </c>
      <c r="K53" s="28" t="s">
        <v>38</v>
      </c>
      <c r="L53" s="28" t="s">
        <v>39</v>
      </c>
      <c r="M53" s="28" t="s">
        <v>40</v>
      </c>
      <c r="N53" s="28" t="s">
        <v>41</v>
      </c>
      <c r="O53" s="30" t="s">
        <v>42</v>
      </c>
      <c r="P53" s="29" t="s">
        <v>43</v>
      </c>
      <c r="Q53" s="29" t="s">
        <v>44</v>
      </c>
      <c r="R53" s="31" t="s">
        <v>45</v>
      </c>
      <c r="S53" s="31" t="s">
        <v>46</v>
      </c>
      <c r="T53" s="31" t="s">
        <v>47</v>
      </c>
      <c r="U53" s="32" t="s">
        <v>48</v>
      </c>
      <c r="V53" s="33" t="s">
        <v>47</v>
      </c>
      <c r="W53" s="33" t="s">
        <v>49</v>
      </c>
      <c r="X53" s="34" t="s">
        <v>50</v>
      </c>
      <c r="Y53" s="34" t="s">
        <v>51</v>
      </c>
      <c r="Z53" s="35" t="s">
        <v>48</v>
      </c>
      <c r="AA53" s="36" t="s">
        <v>47</v>
      </c>
      <c r="AB53" s="37" t="s">
        <v>48</v>
      </c>
      <c r="AC53" s="38" t="s">
        <v>47</v>
      </c>
      <c r="AD53" s="39" t="s">
        <v>52</v>
      </c>
    </row>
    <row r="54" s="1" customFormat="1" ht="23.25" customHeight="1">
      <c r="B54" s="10" t="s">
        <v>5</v>
      </c>
      <c r="C54" s="11" t="s">
        <v>6</v>
      </c>
      <c r="D54" s="11"/>
      <c r="E54" s="11" t="s">
        <v>7</v>
      </c>
      <c r="F54" s="11" t="s">
        <v>8</v>
      </c>
      <c r="G54" s="11" t="s">
        <v>9</v>
      </c>
      <c r="H54" s="11" t="s">
        <v>10</v>
      </c>
      <c r="I54" s="11" t="s">
        <v>11</v>
      </c>
      <c r="J54" s="11" t="s">
        <v>12</v>
      </c>
      <c r="K54" s="11" t="s">
        <v>13</v>
      </c>
      <c r="L54" s="11" t="s">
        <v>14</v>
      </c>
      <c r="M54" s="11" t="s">
        <v>15</v>
      </c>
      <c r="N54" s="11" t="s">
        <v>16</v>
      </c>
      <c r="O54" s="11" t="s">
        <v>17</v>
      </c>
      <c r="P54" s="12" t="s">
        <v>18</v>
      </c>
      <c r="Q54" s="11" t="s">
        <v>19</v>
      </c>
      <c r="R54" s="11"/>
      <c r="S54" s="11" t="s">
        <v>20</v>
      </c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3"/>
    </row>
    <row r="55">
      <c r="B55" s="14" t="s">
        <v>133</v>
      </c>
      <c r="C55" s="15" t="str">
        <f>"Nguyễn"&amp;" " &amp; "Đình Cường"</f>
        <v>Nguyễn Đình Cường</v>
      </c>
      <c r="D55" s="15"/>
      <c r="E55" s="15" t="s">
        <v>130</v>
      </c>
      <c r="F55" s="15" t="s">
        <v>134</v>
      </c>
      <c r="G55" s="16" t="s">
        <v>77</v>
      </c>
      <c r="H55" s="15" t="s">
        <v>135</v>
      </c>
      <c r="I55" s="17">
        <v>0</v>
      </c>
      <c r="J55" s="18">
        <v>693000000</v>
      </c>
      <c r="K55" s="18">
        <f>IFERROR(IF(N55&lt;4,Q55,SUM(Sheet1!J57:J148)),0)</f>
        <v>2233800616</v>
      </c>
      <c r="L55" s="19">
        <f>IFERROR(K55/J55,0)</f>
        <v>3.2233775122655124</v>
      </c>
      <c r="M55" s="18">
        <f>IFERROR(IF(OR(N55=3,N55=4),SUM(Sheet1!AD57:AD148)+AD55,IF(N55=1,0.6%,IF(N55=2,0.65%,IF(N55=3,0.6%,0)))*IF(L55&lt;0.8,0,IF(L55&lt;1,L55,1))*IF(RIGHT("2018-07",2)="03",1,0)),0)</f>
        <v>8273817.6599999992</v>
      </c>
      <c r="N55" s="18">
        <v>3</v>
      </c>
      <c r="O55" s="17">
        <f>IF(N55=4,0.5%,IF(N55=5,0.3%,0))</f>
        <v>0</v>
      </c>
      <c r="P55" s="20">
        <f>IFERROR(SUM(Sheet1!P57:P148),0)</f>
        <v>0</v>
      </c>
      <c r="Q55" s="18">
        <f>SUMIF($G:$G,B55,$K:$K)</f>
        <v>2233800616</v>
      </c>
      <c r="R55" s="21"/>
      <c r="S55" s="21" t="s">
        <v>26</v>
      </c>
      <c r="T55" s="21"/>
      <c r="U55" s="22" t="s">
        <v>27</v>
      </c>
      <c r="V55" s="22"/>
      <c r="W55" s="22"/>
      <c r="X55" s="23" t="s">
        <v>28</v>
      </c>
      <c r="Y55" s="23"/>
      <c r="Z55" s="24" t="s">
        <v>29</v>
      </c>
      <c r="AA55" s="24"/>
      <c r="AB55" s="25" t="s">
        <v>30</v>
      </c>
      <c r="AC55" s="25"/>
      <c r="AD55" s="26">
        <f>IF(IFERROR(SUM(Sheet1!Y57:Y148)*O55,0)&gt;2000000,2000000,IFERROR(SUM(Sheet1!Y57:Y148)*O55,0))</f>
        <v>0</v>
      </c>
    </row>
    <row r="56">
      <c r="C56" s="27" t="s">
        <v>31</v>
      </c>
      <c r="D56" s="28" t="s">
        <v>32</v>
      </c>
      <c r="E56" s="28"/>
      <c r="F56" s="28" t="s">
        <v>33</v>
      </c>
      <c r="G56" s="28" t="s">
        <v>34</v>
      </c>
      <c r="H56" s="29" t="s">
        <v>35</v>
      </c>
      <c r="I56" s="29" t="s">
        <v>36</v>
      </c>
      <c r="J56" s="28" t="s">
        <v>37</v>
      </c>
      <c r="K56" s="28" t="s">
        <v>38</v>
      </c>
      <c r="L56" s="28" t="s">
        <v>39</v>
      </c>
      <c r="M56" s="28" t="s">
        <v>40</v>
      </c>
      <c r="N56" s="28" t="s">
        <v>41</v>
      </c>
      <c r="O56" s="30" t="s">
        <v>42</v>
      </c>
      <c r="P56" s="29" t="s">
        <v>43</v>
      </c>
      <c r="Q56" s="29" t="s">
        <v>44</v>
      </c>
      <c r="R56" s="31" t="s">
        <v>45</v>
      </c>
      <c r="S56" s="31" t="s">
        <v>46</v>
      </c>
      <c r="T56" s="31" t="s">
        <v>47</v>
      </c>
      <c r="U56" s="32" t="s">
        <v>48</v>
      </c>
      <c r="V56" s="33" t="s">
        <v>47</v>
      </c>
      <c r="W56" s="33" t="s">
        <v>49</v>
      </c>
      <c r="X56" s="34" t="s">
        <v>50</v>
      </c>
      <c r="Y56" s="34" t="s">
        <v>51</v>
      </c>
      <c r="Z56" s="35" t="s">
        <v>48</v>
      </c>
      <c r="AA56" s="36" t="s">
        <v>47</v>
      </c>
      <c r="AB56" s="37" t="s">
        <v>48</v>
      </c>
      <c r="AC56" s="38" t="s">
        <v>47</v>
      </c>
      <c r="AD56" s="39" t="s">
        <v>52</v>
      </c>
    </row>
    <row r="57">
      <c r="C57" s="40" t="s">
        <v>136</v>
      </c>
      <c r="D57" s="41" t="s">
        <v>137</v>
      </c>
      <c r="E57" s="41"/>
      <c r="F57" s="42">
        <v>39394.394201388888</v>
      </c>
      <c r="G57" s="43">
        <v>128</v>
      </c>
      <c r="H57" s="44">
        <v>43316</v>
      </c>
      <c r="I57" s="44">
        <v>43329</v>
      </c>
      <c r="J57" s="43">
        <v>7174696</v>
      </c>
      <c r="K57" s="43">
        <v>0</v>
      </c>
      <c r="L57" s="43">
        <v>0</v>
      </c>
      <c r="M57" s="43">
        <f>IFERROR(J57-K57-L57,0)</f>
        <v>7174696</v>
      </c>
      <c r="N57" s="43">
        <v>7174696</v>
      </c>
      <c r="O57" s="45">
        <f>IFERROR(IF(1 - M57/N57&lt;0,0,1-M57/N57),0)</f>
        <v>0</v>
      </c>
      <c r="P57" s="43">
        <v>0</v>
      </c>
      <c r="Q57" s="43">
        <v>7174696</v>
      </c>
      <c r="R57" s="46">
        <f>IF(F57&lt;DATEVALUE("2018-07-01"),1,0)</f>
        <v>1</v>
      </c>
      <c r="S57" s="47">
        <f>IF(R57=1,1%,0)</f>
        <v>0.01</v>
      </c>
      <c r="T57" s="46">
        <f>IFERROR(S57*M57,0)</f>
        <v>71746.960000000006</v>
      </c>
      <c r="U57" s="48">
        <f>IF(O57&lt;=0.12,1,0)*(1-R57)*M57</f>
        <v>0</v>
      </c>
      <c r="V57" s="49">
        <f>IF(0&lt;0.8,0,IF(0&lt;1,Sheet1!L55,1))*IF(G57&lt;3,0.12 - O57,0.01) *U57</f>
        <v>0</v>
      </c>
      <c r="W57" s="49">
        <f>IF(0&gt;1,IF(0&lt;=1.1,1,IF(0&lt;=1.2,2,IF(0&lt;=1.5,3,5))),0) * 1000000</f>
        <v>0</v>
      </c>
      <c r="X57" s="50">
        <f>IF(AND(P57&gt;=150000000,P57&lt;300000000),5000000,IF(AND(P57&gt;=300000000,P57&lt;500000000),10000000,IF(AND(P57&gt;=300000000,P57&lt;500000000),15000000,IF(AND(P57&gt;=500000000,P57&lt;3000000000),20000000,IF(P57&gt;=30000000000,35000000,0))))) * (1-R57)</f>
        <v>0</v>
      </c>
      <c r="Y57" s="50">
        <f>IFERROR(Q57 * (1-R57),0)</f>
        <v>0</v>
      </c>
      <c r="Z57" s="51">
        <f>IF(R57=1,0,0)</f>
        <v>0</v>
      </c>
      <c r="AA57" s="51">
        <f>IFERROR((1-R57) * Z57 * 2%,0)</f>
        <v>0</v>
      </c>
      <c r="AB57" s="52">
        <f>IF(R57=0,0,0)</f>
        <v>0</v>
      </c>
      <c r="AC57" s="52">
        <f> IFERROR(AB57 * (1-R57) * 2%,0)</f>
        <v>0</v>
      </c>
      <c r="AD57" s="53">
        <f>T57+V57+W57+X57+AA57+AC57</f>
        <v>71746.960000000006</v>
      </c>
    </row>
    <row r="58">
      <c r="C58" s="40" t="s">
        <v>138</v>
      </c>
      <c r="D58" s="41" t="s">
        <v>139</v>
      </c>
      <c r="E58" s="41"/>
      <c r="F58" s="42">
        <v>41041.597962962958</v>
      </c>
      <c r="G58" s="43">
        <v>74</v>
      </c>
      <c r="H58" s="44" t="s">
        <v>24</v>
      </c>
      <c r="I58" s="44" t="s">
        <v>24</v>
      </c>
      <c r="J58" s="43">
        <v>1085370</v>
      </c>
      <c r="K58" s="43">
        <v>0</v>
      </c>
      <c r="L58" s="43">
        <v>0</v>
      </c>
      <c r="M58" s="43">
        <f>IFERROR(J58-K58-L58,0)</f>
        <v>1085370</v>
      </c>
      <c r="N58" s="43" t="s">
        <v>24</v>
      </c>
      <c r="O58" s="45">
        <f>IFERROR(IF(1 - M58/N58&lt;0,0,1-M58/N58),0)</f>
        <v>0</v>
      </c>
      <c r="P58" s="43">
        <v>0</v>
      </c>
      <c r="Q58" s="43">
        <v>0</v>
      </c>
      <c r="R58" s="46">
        <f>IF(F58&lt;DATEVALUE("2018-07-01"),1,0)</f>
        <v>1</v>
      </c>
      <c r="S58" s="47">
        <f>IF(R58=1,1%,0)</f>
        <v>0.01</v>
      </c>
      <c r="T58" s="46">
        <f>IFERROR(S58*M58,0)</f>
        <v>10853.700000000001</v>
      </c>
      <c r="U58" s="48">
        <f>IF(O58&lt;=0.12,1,0)*(1-R58)*M58</f>
        <v>0</v>
      </c>
      <c r="V58" s="49">
        <f>IF(0&lt;0.8,0,IF(0&lt;1,Sheet1!L55,1))*IF(G58&lt;3,0.12 - O58,0.01) *U58</f>
        <v>0</v>
      </c>
      <c r="W58" s="49">
        <f>IF(0&gt;1,IF(0&lt;=1.1,1,IF(0&lt;=1.2,2,IF(0&lt;=1.5,3,5))),0) * 1000000</f>
        <v>0</v>
      </c>
      <c r="X58" s="50">
        <f>IF(AND(P58&gt;=150000000,P58&lt;300000000),5000000,IF(AND(P58&gt;=300000000,P58&lt;500000000),10000000,IF(AND(P58&gt;=300000000,P58&lt;500000000),15000000,IF(AND(P58&gt;=500000000,P58&lt;3000000000),20000000,IF(P58&gt;=30000000000,35000000,0))))) * (1-R58)</f>
        <v>0</v>
      </c>
      <c r="Y58" s="50">
        <f>IFERROR(Q58 * (1-R58),0)</f>
        <v>0</v>
      </c>
      <c r="Z58" s="51">
        <f>IF(R58=1,0,"")</f>
        <v>0</v>
      </c>
      <c r="AA58" s="51">
        <f>IFERROR((1-R58) * Z58 * 2%,0)</f>
        <v>0</v>
      </c>
      <c r="AB58" s="52">
        <f>IF(R58=0,"",0)</f>
        <v>0</v>
      </c>
      <c r="AC58" s="52">
        <f> IFERROR(AB58 * (1-R58) * 2%,0)</f>
        <v>0</v>
      </c>
      <c r="AD58" s="53">
        <f>T58+V58+W58+X58+AA58+AC58</f>
        <v>10853.700000000001</v>
      </c>
    </row>
    <row r="59">
      <c r="C59" s="40" t="s">
        <v>140</v>
      </c>
      <c r="D59" s="41" t="s">
        <v>141</v>
      </c>
      <c r="E59" s="41"/>
      <c r="F59" s="42">
        <v>40215.441446759258</v>
      </c>
      <c r="G59" s="43">
        <v>101</v>
      </c>
      <c r="H59" s="44">
        <v>43325</v>
      </c>
      <c r="I59" s="44">
        <v>43333</v>
      </c>
      <c r="J59" s="43">
        <v>34015834</v>
      </c>
      <c r="K59" s="43">
        <v>0</v>
      </c>
      <c r="L59" s="43">
        <v>0</v>
      </c>
      <c r="M59" s="43">
        <f>IFERROR(J59-K59-L59,0)</f>
        <v>34015834</v>
      </c>
      <c r="N59" s="43">
        <v>33251714</v>
      </c>
      <c r="O59" s="45">
        <f>IFERROR(IF(1 - M59/N59&lt;0,0,1-M59/N59),0)</f>
        <v>0</v>
      </c>
      <c r="P59" s="43">
        <v>0</v>
      </c>
      <c r="Q59" s="43">
        <v>34015834</v>
      </c>
      <c r="R59" s="46">
        <f>IF(F59&lt;DATEVALUE("2018-07-01"),1,0)</f>
        <v>1</v>
      </c>
      <c r="S59" s="47">
        <f>IF(R59=1,1%,0)</f>
        <v>0.01</v>
      </c>
      <c r="T59" s="46">
        <f>IFERROR(S59*M59,0)</f>
        <v>340158.34000000003</v>
      </c>
      <c r="U59" s="48">
        <f>IF(O59&lt;=0.12,1,0)*(1-R59)*M59</f>
        <v>0</v>
      </c>
      <c r="V59" s="49">
        <f>IF(0&lt;0.8,0,IF(0&lt;1,Sheet1!L55,1))*IF(G59&lt;3,0.12 - O59,0.01) *U59</f>
        <v>0</v>
      </c>
      <c r="W59" s="49">
        <f>IF(0&gt;1,IF(0&lt;=1.1,1,IF(0&lt;=1.2,2,IF(0&lt;=1.5,3,5))),0) * 1000000</f>
        <v>0</v>
      </c>
      <c r="X59" s="50">
        <f>IF(AND(P59&gt;=150000000,P59&lt;300000000),5000000,IF(AND(P59&gt;=300000000,P59&lt;500000000),10000000,IF(AND(P59&gt;=300000000,P59&lt;500000000),15000000,IF(AND(P59&gt;=500000000,P59&lt;3000000000),20000000,IF(P59&gt;=30000000000,35000000,0))))) * (1-R59)</f>
        <v>0</v>
      </c>
      <c r="Y59" s="50">
        <f>IFERROR(Q59 * (1-R59),0)</f>
        <v>0</v>
      </c>
      <c r="Z59" s="51">
        <f>IF(R59=1,0,0)</f>
        <v>0</v>
      </c>
      <c r="AA59" s="51">
        <f>IFERROR((1-R59) * Z59 * 2%,0)</f>
        <v>0</v>
      </c>
      <c r="AB59" s="52">
        <f>IF(R59=0,0,0)</f>
        <v>0</v>
      </c>
      <c r="AC59" s="52">
        <f> IFERROR(AB59 * (1-R59) * 2%,0)</f>
        <v>0</v>
      </c>
      <c r="AD59" s="53">
        <f>T59+V59+W59+X59+AA59+AC59</f>
        <v>340158.34000000003</v>
      </c>
    </row>
    <row r="60">
      <c r="C60" s="40" t="s">
        <v>142</v>
      </c>
      <c r="D60" s="41" t="s">
        <v>143</v>
      </c>
      <c r="E60" s="41"/>
      <c r="F60" s="42">
        <v>40766.375625000001</v>
      </c>
      <c r="G60" s="43">
        <v>83</v>
      </c>
      <c r="H60" s="44">
        <v>43325</v>
      </c>
      <c r="I60" s="44">
        <v>43353</v>
      </c>
      <c r="J60" s="43">
        <v>9535682</v>
      </c>
      <c r="K60" s="43">
        <v>0</v>
      </c>
      <c r="L60" s="43">
        <v>0</v>
      </c>
      <c r="M60" s="43">
        <f>IFERROR(J60-K60-L60,0)</f>
        <v>9535682</v>
      </c>
      <c r="N60" s="43">
        <v>7758302</v>
      </c>
      <c r="O60" s="45">
        <f>IFERROR(IF(1 - M60/N60&lt;0,0,1-M60/N60),0)</f>
        <v>0</v>
      </c>
      <c r="P60" s="43">
        <v>0</v>
      </c>
      <c r="Q60" s="43">
        <v>9535682</v>
      </c>
      <c r="R60" s="46">
        <f>IF(F60&lt;DATEVALUE("2018-07-01"),1,0)</f>
        <v>1</v>
      </c>
      <c r="S60" s="47">
        <f>IF(R60=1,1%,0)</f>
        <v>0.01</v>
      </c>
      <c r="T60" s="46">
        <f>IFERROR(S60*M60,0)</f>
        <v>95356.820000000007</v>
      </c>
      <c r="U60" s="48">
        <f>IF(O60&lt;=0.12,1,0)*(1-R60)*M60</f>
        <v>0</v>
      </c>
      <c r="V60" s="49">
        <f>IF(0&lt;0.8,0,IF(0&lt;1,Sheet1!L55,1))*IF(G60&lt;3,0.12 - O60,0.01) *U60</f>
        <v>0</v>
      </c>
      <c r="W60" s="49">
        <f>IF(0&gt;1,IF(0&lt;=1.1,1,IF(0&lt;=1.2,2,IF(0&lt;=1.5,3,5))),0) * 1000000</f>
        <v>0</v>
      </c>
      <c r="X60" s="50">
        <f>IF(AND(P60&gt;=150000000,P60&lt;300000000),5000000,IF(AND(P60&gt;=300000000,P60&lt;500000000),10000000,IF(AND(P60&gt;=300000000,P60&lt;500000000),15000000,IF(AND(P60&gt;=500000000,P60&lt;3000000000),20000000,IF(P60&gt;=30000000000,35000000,0))))) * (1-R60)</f>
        <v>0</v>
      </c>
      <c r="Y60" s="50">
        <f>IFERROR(Q60 * (1-R60),0)</f>
        <v>0</v>
      </c>
      <c r="Z60" s="51">
        <f>IF(R60=1,0,0)</f>
        <v>0</v>
      </c>
      <c r="AA60" s="51">
        <f>IFERROR((1-R60) * Z60 * 2%,0)</f>
        <v>0</v>
      </c>
      <c r="AB60" s="52">
        <f>IF(R60=0,0,0)</f>
        <v>0</v>
      </c>
      <c r="AC60" s="52">
        <f> IFERROR(AB60 * (1-R60) * 2%,0)</f>
        <v>0</v>
      </c>
      <c r="AD60" s="53">
        <f>T60+V60+W60+X60+AA60+AC60</f>
        <v>95356.820000000007</v>
      </c>
    </row>
    <row r="61">
      <c r="C61" s="40" t="s">
        <v>144</v>
      </c>
      <c r="D61" s="41" t="s">
        <v>145</v>
      </c>
      <c r="E61" s="41"/>
      <c r="F61" s="42">
        <v>41370.741168981476</v>
      </c>
      <c r="G61" s="43">
        <v>63</v>
      </c>
      <c r="H61" s="44">
        <v>43325</v>
      </c>
      <c r="I61" s="44">
        <v>43362</v>
      </c>
      <c r="J61" s="43">
        <v>14833923</v>
      </c>
      <c r="K61" s="43">
        <v>1348538</v>
      </c>
      <c r="L61" s="43">
        <v>0</v>
      </c>
      <c r="M61" s="43">
        <f>IFERROR(J61-K61-L61,0)</f>
        <v>13485385</v>
      </c>
      <c r="N61" s="43">
        <v>14820613</v>
      </c>
      <c r="O61" s="45">
        <f>IFERROR(IF(1 - M61/N61&lt;0,0,1-M61/N61),0)</f>
        <v>0.090092629771791444</v>
      </c>
      <c r="P61" s="43">
        <v>0</v>
      </c>
      <c r="Q61" s="43">
        <v>14833923</v>
      </c>
      <c r="R61" s="46">
        <f>IF(F61&lt;DATEVALUE("2018-07-01"),1,0)</f>
        <v>1</v>
      </c>
      <c r="S61" s="47">
        <f>IF(R61=1,1%,0)</f>
        <v>0.01</v>
      </c>
      <c r="T61" s="46">
        <f>IFERROR(S61*M61,0)</f>
        <v>134853.85000000001</v>
      </c>
      <c r="U61" s="48">
        <f>IF(O61&lt;=0.12,1,0)*(1-R61)*M61</f>
        <v>0</v>
      </c>
      <c r="V61" s="49">
        <f>IF(0&lt;0.8,0,IF(0&lt;1,Sheet1!L55,1))*IF(G61&lt;3,0.12 - O61,0.01) *U61</f>
        <v>0</v>
      </c>
      <c r="W61" s="49">
        <f>IF(0&gt;1,IF(0&lt;=1.1,1,IF(0&lt;=1.2,2,IF(0&lt;=1.5,3,5))),0) * 1000000</f>
        <v>0</v>
      </c>
      <c r="X61" s="50">
        <f>IF(AND(P61&gt;=150000000,P61&lt;300000000),5000000,IF(AND(P61&gt;=300000000,P61&lt;500000000),10000000,IF(AND(P61&gt;=300000000,P61&lt;500000000),15000000,IF(AND(P61&gt;=500000000,P61&lt;3000000000),20000000,IF(P61&gt;=30000000000,35000000,0))))) * (1-R61)</f>
        <v>0</v>
      </c>
      <c r="Y61" s="50">
        <f>IFERROR(Q61 * (1-R61),0)</f>
        <v>0</v>
      </c>
      <c r="Z61" s="51">
        <f>IF(R61=1,0,0)</f>
        <v>0</v>
      </c>
      <c r="AA61" s="51">
        <f>IFERROR((1-R61) * Z61 * 2%,0)</f>
        <v>0</v>
      </c>
      <c r="AB61" s="52">
        <f>IF(R61=0,0,0)</f>
        <v>0</v>
      </c>
      <c r="AC61" s="52">
        <f> IFERROR(AB61 * (1-R61) * 2%,0)</f>
        <v>0</v>
      </c>
      <c r="AD61" s="53">
        <f>T61+V61+W61+X61+AA61+AC61</f>
        <v>134853.85000000001</v>
      </c>
    </row>
    <row r="62">
      <c r="C62" s="40" t="s">
        <v>146</v>
      </c>
      <c r="D62" s="41" t="s">
        <v>147</v>
      </c>
      <c r="E62" s="41"/>
      <c r="F62" s="42">
        <v>41823.372719907406</v>
      </c>
      <c r="G62" s="43">
        <v>48</v>
      </c>
      <c r="H62" s="44">
        <v>43325</v>
      </c>
      <c r="I62" s="44">
        <v>43329</v>
      </c>
      <c r="J62" s="43">
        <v>309760</v>
      </c>
      <c r="K62" s="43">
        <v>0</v>
      </c>
      <c r="L62" s="43">
        <v>0</v>
      </c>
      <c r="M62" s="43">
        <f>IFERROR(J62-K62-L62,0)</f>
        <v>309760</v>
      </c>
      <c r="N62" s="43">
        <v>309760</v>
      </c>
      <c r="O62" s="45">
        <f>IFERROR(IF(1 - M62/N62&lt;0,0,1-M62/N62),0)</f>
        <v>0</v>
      </c>
      <c r="P62" s="43">
        <v>0</v>
      </c>
      <c r="Q62" s="43">
        <v>309760</v>
      </c>
      <c r="R62" s="46">
        <f>IF(F62&lt;DATEVALUE("2018-07-01"),1,0)</f>
        <v>1</v>
      </c>
      <c r="S62" s="47">
        <f>IF(R62=1,1%,0)</f>
        <v>0.01</v>
      </c>
      <c r="T62" s="46">
        <f>IFERROR(S62*M62,0)</f>
        <v>3097.5999999999999</v>
      </c>
      <c r="U62" s="48">
        <f>IF(O62&lt;=0.12,1,0)*(1-R62)*M62</f>
        <v>0</v>
      </c>
      <c r="V62" s="49">
        <f>IF(0&lt;0.8,0,IF(0&lt;1,Sheet1!L55,1))*IF(G62&lt;3,0.12 - O62,0.01) *U62</f>
        <v>0</v>
      </c>
      <c r="W62" s="49">
        <f>IF(0&gt;1,IF(0&lt;=1.1,1,IF(0&lt;=1.2,2,IF(0&lt;=1.5,3,5))),0) * 1000000</f>
        <v>0</v>
      </c>
      <c r="X62" s="50">
        <f>IF(AND(P62&gt;=150000000,P62&lt;300000000),5000000,IF(AND(P62&gt;=300000000,P62&lt;500000000),10000000,IF(AND(P62&gt;=300000000,P62&lt;500000000),15000000,IF(AND(P62&gt;=500000000,P62&lt;3000000000),20000000,IF(P62&gt;=30000000000,35000000,0))))) * (1-R62)</f>
        <v>0</v>
      </c>
      <c r="Y62" s="50">
        <f>IFERROR(Q62 * (1-R62),0)</f>
        <v>0</v>
      </c>
      <c r="Z62" s="51">
        <f>IF(R62=1,0,0)</f>
        <v>0</v>
      </c>
      <c r="AA62" s="51">
        <f>IFERROR((1-R62) * Z62 * 2%,0)</f>
        <v>0</v>
      </c>
      <c r="AB62" s="52">
        <f>IF(R62=0,0,0)</f>
        <v>0</v>
      </c>
      <c r="AC62" s="52">
        <f> IFERROR(AB62 * (1-R62) * 2%,0)</f>
        <v>0</v>
      </c>
      <c r="AD62" s="53">
        <f>T62+V62+W62+X62+AA62+AC62</f>
        <v>3097.5999999999999</v>
      </c>
    </row>
    <row r="63">
      <c r="C63" s="40" t="s">
        <v>148</v>
      </c>
      <c r="D63" s="41" t="s">
        <v>149</v>
      </c>
      <c r="E63" s="41"/>
      <c r="F63" s="42">
        <v>42566.055474537032</v>
      </c>
      <c r="G63" s="43">
        <v>24</v>
      </c>
      <c r="H63" s="44" t="s">
        <v>24</v>
      </c>
      <c r="I63" s="44" t="s">
        <v>24</v>
      </c>
      <c r="J63" s="43">
        <v>5177512</v>
      </c>
      <c r="K63" s="43">
        <v>0</v>
      </c>
      <c r="L63" s="43">
        <v>0</v>
      </c>
      <c r="M63" s="43">
        <f>IFERROR(J63-K63-L63,0)</f>
        <v>5177512</v>
      </c>
      <c r="N63" s="43" t="s">
        <v>24</v>
      </c>
      <c r="O63" s="45">
        <f>IFERROR(IF(1 - M63/N63&lt;0,0,1-M63/N63),0)</f>
        <v>0</v>
      </c>
      <c r="P63" s="43">
        <v>0</v>
      </c>
      <c r="Q63" s="43">
        <v>0</v>
      </c>
      <c r="R63" s="46">
        <f>IF(F63&lt;DATEVALUE("2018-07-01"),1,0)</f>
        <v>1</v>
      </c>
      <c r="S63" s="47">
        <f>IF(R63=1,1%,0)</f>
        <v>0.01</v>
      </c>
      <c r="T63" s="46">
        <f>IFERROR(S63*M63,0)</f>
        <v>51775.120000000003</v>
      </c>
      <c r="U63" s="48">
        <f>IF(O63&lt;=0.12,1,0)*(1-R63)*M63</f>
        <v>0</v>
      </c>
      <c r="V63" s="49">
        <f>IF(0&lt;0.8,0,IF(0&lt;1,Sheet1!L55,1))*IF(G63&lt;3,0.12 - O63,0.01) *U63</f>
        <v>0</v>
      </c>
      <c r="W63" s="49">
        <f>IF(0&gt;1,IF(0&lt;=1.1,1,IF(0&lt;=1.2,2,IF(0&lt;=1.5,3,5))),0) * 1000000</f>
        <v>0</v>
      </c>
      <c r="X63" s="50">
        <f>IF(AND(P63&gt;=150000000,P63&lt;300000000),5000000,IF(AND(P63&gt;=300000000,P63&lt;500000000),10000000,IF(AND(P63&gt;=300000000,P63&lt;500000000),15000000,IF(AND(P63&gt;=500000000,P63&lt;3000000000),20000000,IF(P63&gt;=30000000000,35000000,0))))) * (1-R63)</f>
        <v>0</v>
      </c>
      <c r="Y63" s="50">
        <f>IFERROR(Q63 * (1-R63),0)</f>
        <v>0</v>
      </c>
      <c r="Z63" s="51">
        <f>IF(R63=1,0,"")</f>
        <v>0</v>
      </c>
      <c r="AA63" s="51">
        <f>IFERROR((1-R63) * Z63 * 2%,0)</f>
        <v>0</v>
      </c>
      <c r="AB63" s="52">
        <f>IF(R63=0,"",0)</f>
        <v>0</v>
      </c>
      <c r="AC63" s="52">
        <f> IFERROR(AB63 * (1-R63) * 2%,0)</f>
        <v>0</v>
      </c>
      <c r="AD63" s="53">
        <f>T63+V63+W63+X63+AA63+AC63</f>
        <v>51775.120000000003</v>
      </c>
    </row>
    <row r="64">
      <c r="C64" s="40" t="s">
        <v>150</v>
      </c>
      <c r="D64" s="41" t="s">
        <v>151</v>
      </c>
      <c r="E64" s="41"/>
      <c r="F64" s="42">
        <v>42726.365370370368</v>
      </c>
      <c r="G64" s="43">
        <v>19</v>
      </c>
      <c r="H64" s="44">
        <v>43321</v>
      </c>
      <c r="I64" s="44">
        <v>43342</v>
      </c>
      <c r="J64" s="43">
        <v>10403774</v>
      </c>
      <c r="K64" s="43">
        <v>0</v>
      </c>
      <c r="L64" s="43">
        <v>0</v>
      </c>
      <c r="M64" s="43">
        <f>IFERROR(J64-K64-L64,0)</f>
        <v>10403774</v>
      </c>
      <c r="N64" s="43">
        <v>10403774</v>
      </c>
      <c r="O64" s="45">
        <f>IFERROR(IF(1 - M64/N64&lt;0,0,1-M64/N64),0)</f>
        <v>0</v>
      </c>
      <c r="P64" s="43">
        <v>0</v>
      </c>
      <c r="Q64" s="43">
        <v>10403774</v>
      </c>
      <c r="R64" s="46">
        <f>IF(F64&lt;DATEVALUE("2018-07-01"),1,0)</f>
        <v>1</v>
      </c>
      <c r="S64" s="47">
        <f>IF(R64=1,1%,0)</f>
        <v>0.01</v>
      </c>
      <c r="T64" s="46">
        <f>IFERROR(S64*M64,0)</f>
        <v>104037.74000000001</v>
      </c>
      <c r="U64" s="48">
        <f>IF(O64&lt;=0.12,1,0)*(1-R64)*M64</f>
        <v>0</v>
      </c>
      <c r="V64" s="49">
        <f>IF(0&lt;0.8,0,IF(0&lt;1,Sheet1!L55,1))*IF(G64&lt;3,0.12 - O64,0.01) *U64</f>
        <v>0</v>
      </c>
      <c r="W64" s="49">
        <f>IF(0&gt;1,IF(0&lt;=1.1,1,IF(0&lt;=1.2,2,IF(0&lt;=1.5,3,5))),0) * 1000000</f>
        <v>0</v>
      </c>
      <c r="X64" s="50">
        <f>IF(AND(P64&gt;=150000000,P64&lt;300000000),5000000,IF(AND(P64&gt;=300000000,P64&lt;500000000),10000000,IF(AND(P64&gt;=300000000,P64&lt;500000000),15000000,IF(AND(P64&gt;=500000000,P64&lt;3000000000),20000000,IF(P64&gt;=30000000000,35000000,0))))) * (1-R64)</f>
        <v>0</v>
      </c>
      <c r="Y64" s="50">
        <f>IFERROR(Q64 * (1-R64),0)</f>
        <v>0</v>
      </c>
      <c r="Z64" s="51">
        <f>IF(R64=1,0,0)</f>
        <v>0</v>
      </c>
      <c r="AA64" s="51">
        <f>IFERROR((1-R64) * Z64 * 2%,0)</f>
        <v>0</v>
      </c>
      <c r="AB64" s="52">
        <f>IF(R64=0,0,0)</f>
        <v>0</v>
      </c>
      <c r="AC64" s="52">
        <f> IFERROR(AB64 * (1-R64) * 2%,0)</f>
        <v>0</v>
      </c>
      <c r="AD64" s="53">
        <f>T64+V64+W64+X64+AA64+AC64</f>
        <v>104037.74000000001</v>
      </c>
    </row>
    <row r="65">
      <c r="C65" s="40" t="s">
        <v>152</v>
      </c>
      <c r="D65" s="41" t="s">
        <v>153</v>
      </c>
      <c r="E65" s="41"/>
      <c r="F65" s="42">
        <v>43304.07508101852</v>
      </c>
      <c r="G65" s="43">
        <v>0</v>
      </c>
      <c r="H65" s="44">
        <v>43333</v>
      </c>
      <c r="I65" s="44">
        <v>43349</v>
      </c>
      <c r="J65" s="43">
        <v>2325960</v>
      </c>
      <c r="K65" s="43">
        <v>0</v>
      </c>
      <c r="L65" s="43">
        <v>0</v>
      </c>
      <c r="M65" s="43">
        <f>IFERROR(J65-K65-L65,0)</f>
        <v>2325960</v>
      </c>
      <c r="N65" s="43">
        <v>2423310</v>
      </c>
      <c r="O65" s="45">
        <f>IFERROR(IF(1 - M65/N65&lt;0,0,1-M65/N65),0)</f>
        <v>0.040172326280995874</v>
      </c>
      <c r="P65" s="43">
        <v>0</v>
      </c>
      <c r="Q65" s="43">
        <v>0</v>
      </c>
      <c r="R65" s="46">
        <f>IF(F65&lt;DATEVALUE("2018-07-01"),1,0)</f>
        <v>0</v>
      </c>
      <c r="S65" s="47">
        <f>IF(R65=1,1%,0)</f>
        <v>0</v>
      </c>
      <c r="T65" s="46">
        <f>IFERROR(S65*M65,0)</f>
        <v>0</v>
      </c>
      <c r="U65" s="48">
        <f>IF(O65&lt;=0.12,1,0)*(1-R65)*M65</f>
        <v>2325960</v>
      </c>
      <c r="V65" s="49">
        <f>IF(0&lt;0.8,0,IF(0&lt;1,Sheet1!L55,1))*IF(G65&lt;3,0.12 - O65,0.01) *U65</f>
        <v>0</v>
      </c>
      <c r="W65" s="49">
        <f>IF(0&gt;1,IF(0&lt;=1.1,1,IF(0&lt;=1.2,2,IF(0&lt;=1.5,3,5))),0) * 1000000</f>
        <v>0</v>
      </c>
      <c r="X65" s="50">
        <f>IF(AND(P65&gt;=150000000,P65&lt;300000000),5000000,IF(AND(P65&gt;=300000000,P65&lt;500000000),10000000,IF(AND(P65&gt;=300000000,P65&lt;500000000),15000000,IF(AND(P65&gt;=500000000,P65&lt;3000000000),20000000,IF(P65&gt;=30000000000,35000000,0))))) * (1-R65)</f>
        <v>0</v>
      </c>
      <c r="Y65" s="50">
        <f>IFERROR(Q65 * (1-R65),0)</f>
        <v>0</v>
      </c>
      <c r="Z65" s="51">
        <f>IF(R65=1,0,0)</f>
        <v>0</v>
      </c>
      <c r="AA65" s="51">
        <f>IFERROR((1-R65) * Z65 * 2%,0)</f>
        <v>0</v>
      </c>
      <c r="AB65" s="52">
        <f>IF(R65=0,0,0)</f>
        <v>0</v>
      </c>
      <c r="AC65" s="52">
        <f> IFERROR(AB65 * (1-R65) * 2%,0)</f>
        <v>0</v>
      </c>
      <c r="AD65" s="53">
        <f>T65+V65+W65+X65+AA65+AC65</f>
        <v>0</v>
      </c>
    </row>
    <row r="66">
      <c r="C66" s="40" t="s">
        <v>154</v>
      </c>
      <c r="D66" s="41" t="s">
        <v>155</v>
      </c>
      <c r="E66" s="41"/>
      <c r="F66" s="42">
        <v>42227.406851851847</v>
      </c>
      <c r="G66" s="43">
        <v>35</v>
      </c>
      <c r="H66" s="44">
        <v>43329</v>
      </c>
      <c r="I66" s="44">
        <v>43351</v>
      </c>
      <c r="J66" s="43">
        <v>2417822</v>
      </c>
      <c r="K66" s="43">
        <v>0</v>
      </c>
      <c r="L66" s="43">
        <v>0</v>
      </c>
      <c r="M66" s="43">
        <f>IFERROR(J66-K66-L66,0)</f>
        <v>2417822</v>
      </c>
      <c r="N66" s="43">
        <v>2417822</v>
      </c>
      <c r="O66" s="45">
        <f>IFERROR(IF(1 - M66/N66&lt;0,0,1-M66/N66),0)</f>
        <v>0</v>
      </c>
      <c r="P66" s="43">
        <v>0</v>
      </c>
      <c r="Q66" s="43">
        <v>2417822</v>
      </c>
      <c r="R66" s="46">
        <f>IF(F66&lt;DATEVALUE("2018-07-01"),1,0)</f>
        <v>1</v>
      </c>
      <c r="S66" s="47">
        <f>IF(R66=1,1%,0)</f>
        <v>0.01</v>
      </c>
      <c r="T66" s="46">
        <f>IFERROR(S66*M66,0)</f>
        <v>24178.220000000001</v>
      </c>
      <c r="U66" s="48">
        <f>IF(O66&lt;=0.12,1,0)*(1-R66)*M66</f>
        <v>0</v>
      </c>
      <c r="V66" s="49">
        <f>IF(0&lt;0.8,0,IF(0&lt;1,Sheet1!L55,1))*IF(G66&lt;3,0.12 - O66,0.01) *U66</f>
        <v>0</v>
      </c>
      <c r="W66" s="49">
        <f>IF(0&gt;1,IF(0&lt;=1.1,1,IF(0&lt;=1.2,2,IF(0&lt;=1.5,3,5))),0) * 1000000</f>
        <v>0</v>
      </c>
      <c r="X66" s="50">
        <f>IF(AND(P66&gt;=150000000,P66&lt;300000000),5000000,IF(AND(P66&gt;=300000000,P66&lt;500000000),10000000,IF(AND(P66&gt;=300000000,P66&lt;500000000),15000000,IF(AND(P66&gt;=500000000,P66&lt;3000000000),20000000,IF(P66&gt;=30000000000,35000000,0))))) * (1-R66)</f>
        <v>0</v>
      </c>
      <c r="Y66" s="50">
        <f>IFERROR(Q66 * (1-R66),0)</f>
        <v>0</v>
      </c>
      <c r="Z66" s="51">
        <f>IF(R66=1,0,0)</f>
        <v>0</v>
      </c>
      <c r="AA66" s="51">
        <f>IFERROR((1-R66) * Z66 * 2%,0)</f>
        <v>0</v>
      </c>
      <c r="AB66" s="52">
        <f>IF(R66=0,0,0)</f>
        <v>0</v>
      </c>
      <c r="AC66" s="52">
        <f> IFERROR(AB66 * (1-R66) * 2%,0)</f>
        <v>0</v>
      </c>
      <c r="AD66" s="53">
        <f>T66+V66+W66+X66+AA66+AC66</f>
        <v>24178.220000000001</v>
      </c>
    </row>
    <row r="67">
      <c r="C67" s="40" t="s">
        <v>156</v>
      </c>
      <c r="D67" s="41" t="s">
        <v>157</v>
      </c>
      <c r="E67" s="41"/>
      <c r="F67" s="42">
        <v>42243.530844907407</v>
      </c>
      <c r="G67" s="43">
        <v>35</v>
      </c>
      <c r="H67" s="44">
        <v>43329</v>
      </c>
      <c r="I67" s="44">
        <v>43351</v>
      </c>
      <c r="J67" s="43">
        <v>1017126</v>
      </c>
      <c r="K67" s="43">
        <v>0</v>
      </c>
      <c r="L67" s="43">
        <v>0</v>
      </c>
      <c r="M67" s="43">
        <f>IFERROR(J67-K67-L67,0)</f>
        <v>1017126</v>
      </c>
      <c r="N67" s="43">
        <v>1017126</v>
      </c>
      <c r="O67" s="45">
        <f>IFERROR(IF(1 - M67/N67&lt;0,0,1-M67/N67),0)</f>
        <v>0</v>
      </c>
      <c r="P67" s="43">
        <v>0</v>
      </c>
      <c r="Q67" s="43">
        <v>1017126</v>
      </c>
      <c r="R67" s="46">
        <f>IF(F67&lt;DATEVALUE("2018-07-01"),1,0)</f>
        <v>1</v>
      </c>
      <c r="S67" s="47">
        <f>IF(R67=1,1%,0)</f>
        <v>0.01</v>
      </c>
      <c r="T67" s="46">
        <f>IFERROR(S67*M67,0)</f>
        <v>10171.26</v>
      </c>
      <c r="U67" s="48">
        <f>IF(O67&lt;=0.12,1,0)*(1-R67)*M67</f>
        <v>0</v>
      </c>
      <c r="V67" s="49">
        <f>IF(0&lt;0.8,0,IF(0&lt;1,Sheet1!L55,1))*IF(G67&lt;3,0.12 - O67,0.01) *U67</f>
        <v>0</v>
      </c>
      <c r="W67" s="49">
        <f>IF(0&gt;1,IF(0&lt;=1.1,1,IF(0&lt;=1.2,2,IF(0&lt;=1.5,3,5))),0) * 1000000</f>
        <v>0</v>
      </c>
      <c r="X67" s="50">
        <f>IF(AND(P67&gt;=150000000,P67&lt;300000000),5000000,IF(AND(P67&gt;=300000000,P67&lt;500000000),10000000,IF(AND(P67&gt;=300000000,P67&lt;500000000),15000000,IF(AND(P67&gt;=500000000,P67&lt;3000000000),20000000,IF(P67&gt;=30000000000,35000000,0))))) * (1-R67)</f>
        <v>0</v>
      </c>
      <c r="Y67" s="50">
        <f>IFERROR(Q67 * (1-R67),0)</f>
        <v>0</v>
      </c>
      <c r="Z67" s="51">
        <f>IF(R67=1,0,0)</f>
        <v>0</v>
      </c>
      <c r="AA67" s="51">
        <f>IFERROR((1-R67) * Z67 * 2%,0)</f>
        <v>0</v>
      </c>
      <c r="AB67" s="52">
        <f>IF(R67=0,0,0)</f>
        <v>0</v>
      </c>
      <c r="AC67" s="52">
        <f> IFERROR(AB67 * (1-R67) * 2%,0)</f>
        <v>0</v>
      </c>
      <c r="AD67" s="53">
        <f>T67+V67+W67+X67+AA67+AC67</f>
        <v>10171.26</v>
      </c>
    </row>
    <row r="68">
      <c r="C68" s="40" t="s">
        <v>158</v>
      </c>
      <c r="D68" s="41" t="s">
        <v>159</v>
      </c>
      <c r="E68" s="41"/>
      <c r="F68" s="42">
        <v>42243.53398148148</v>
      </c>
      <c r="G68" s="43">
        <v>35</v>
      </c>
      <c r="H68" s="44">
        <v>43327</v>
      </c>
      <c r="I68" s="44">
        <v>43360</v>
      </c>
      <c r="J68" s="43">
        <v>3852909</v>
      </c>
      <c r="K68" s="43">
        <v>0</v>
      </c>
      <c r="L68" s="43">
        <v>0</v>
      </c>
      <c r="M68" s="43">
        <f>IFERROR(J68-K68-L68,0)</f>
        <v>3852909</v>
      </c>
      <c r="N68" s="43">
        <v>3703617</v>
      </c>
      <c r="O68" s="45">
        <f>IFERROR(IF(1 - M68/N68&lt;0,0,1-M68/N68),0)</f>
        <v>0</v>
      </c>
      <c r="P68" s="43">
        <v>0</v>
      </c>
      <c r="Q68" s="43">
        <v>3852909</v>
      </c>
      <c r="R68" s="46">
        <f>IF(F68&lt;DATEVALUE("2018-07-01"),1,0)</f>
        <v>1</v>
      </c>
      <c r="S68" s="47">
        <f>IF(R68=1,1%,0)</f>
        <v>0.01</v>
      </c>
      <c r="T68" s="46">
        <f>IFERROR(S68*M68,0)</f>
        <v>38529.090000000004</v>
      </c>
      <c r="U68" s="48">
        <f>IF(O68&lt;=0.12,1,0)*(1-R68)*M68</f>
        <v>0</v>
      </c>
      <c r="V68" s="49">
        <f>IF(0&lt;0.8,0,IF(0&lt;1,Sheet1!L55,1))*IF(G68&lt;3,0.12 - O68,0.01) *U68</f>
        <v>0</v>
      </c>
      <c r="W68" s="49">
        <f>IF(0&gt;1,IF(0&lt;=1.1,1,IF(0&lt;=1.2,2,IF(0&lt;=1.5,3,5))),0) * 1000000</f>
        <v>0</v>
      </c>
      <c r="X68" s="50">
        <f>IF(AND(P68&gt;=150000000,P68&lt;300000000),5000000,IF(AND(P68&gt;=300000000,P68&lt;500000000),10000000,IF(AND(P68&gt;=300000000,P68&lt;500000000),15000000,IF(AND(P68&gt;=500000000,P68&lt;3000000000),20000000,IF(P68&gt;=30000000000,35000000,0))))) * (1-R68)</f>
        <v>0</v>
      </c>
      <c r="Y68" s="50">
        <f>IFERROR(Q68 * (1-R68),0)</f>
        <v>0</v>
      </c>
      <c r="Z68" s="51">
        <f>IF(R68=1,0,0)</f>
        <v>0</v>
      </c>
      <c r="AA68" s="51">
        <f>IFERROR((1-R68) * Z68 * 2%,0)</f>
        <v>0</v>
      </c>
      <c r="AB68" s="52">
        <f>IF(R68=0,0,0)</f>
        <v>0</v>
      </c>
      <c r="AC68" s="52">
        <f> IFERROR(AB68 * (1-R68) * 2%,0)</f>
        <v>0</v>
      </c>
      <c r="AD68" s="53">
        <f>T68+V68+W68+X68+AA68+AC68</f>
        <v>38529.090000000004</v>
      </c>
    </row>
    <row r="69">
      <c r="C69" s="40" t="s">
        <v>160</v>
      </c>
      <c r="D69" s="41" t="s">
        <v>161</v>
      </c>
      <c r="E69" s="41"/>
      <c r="F69" s="42">
        <v>42263.606759259259</v>
      </c>
      <c r="G69" s="43">
        <v>34</v>
      </c>
      <c r="H69" s="44">
        <v>43329</v>
      </c>
      <c r="I69" s="44">
        <v>43351</v>
      </c>
      <c r="J69" s="43">
        <v>514976</v>
      </c>
      <c r="K69" s="43">
        <v>0</v>
      </c>
      <c r="L69" s="43">
        <v>0</v>
      </c>
      <c r="M69" s="43">
        <f>IFERROR(J69-K69-L69,0)</f>
        <v>514976</v>
      </c>
      <c r="N69" s="43">
        <v>514976</v>
      </c>
      <c r="O69" s="45">
        <f>IFERROR(IF(1 - M69/N69&lt;0,0,1-M69/N69),0)</f>
        <v>0</v>
      </c>
      <c r="P69" s="43">
        <v>0</v>
      </c>
      <c r="Q69" s="43">
        <v>514976</v>
      </c>
      <c r="R69" s="46">
        <f>IF(F69&lt;DATEVALUE("2018-07-01"),1,0)</f>
        <v>1</v>
      </c>
      <c r="S69" s="47">
        <f>IF(R69=1,1%,0)</f>
        <v>0.01</v>
      </c>
      <c r="T69" s="46">
        <f>IFERROR(S69*M69,0)</f>
        <v>5149.7600000000002</v>
      </c>
      <c r="U69" s="48">
        <f>IF(O69&lt;=0.12,1,0)*(1-R69)*M69</f>
        <v>0</v>
      </c>
      <c r="V69" s="49">
        <f>IF(0&lt;0.8,0,IF(0&lt;1,Sheet1!L55,1))*IF(G69&lt;3,0.12 - O69,0.01) *U69</f>
        <v>0</v>
      </c>
      <c r="W69" s="49">
        <f>IF(0&gt;1,IF(0&lt;=1.1,1,IF(0&lt;=1.2,2,IF(0&lt;=1.5,3,5))),0) * 1000000</f>
        <v>0</v>
      </c>
      <c r="X69" s="50">
        <f>IF(AND(P69&gt;=150000000,P69&lt;300000000),5000000,IF(AND(P69&gt;=300000000,P69&lt;500000000),10000000,IF(AND(P69&gt;=300000000,P69&lt;500000000),15000000,IF(AND(P69&gt;=500000000,P69&lt;3000000000),20000000,IF(P69&gt;=30000000000,35000000,0))))) * (1-R69)</f>
        <v>0</v>
      </c>
      <c r="Y69" s="50">
        <f>IFERROR(Q69 * (1-R69),0)</f>
        <v>0</v>
      </c>
      <c r="Z69" s="51">
        <f>IF(R69=1,0,0)</f>
        <v>0</v>
      </c>
      <c r="AA69" s="51">
        <f>IFERROR((1-R69) * Z69 * 2%,0)</f>
        <v>0</v>
      </c>
      <c r="AB69" s="52">
        <f>IF(R69=0,0,0)</f>
        <v>0</v>
      </c>
      <c r="AC69" s="52">
        <f> IFERROR(AB69 * (1-R69) * 2%,0)</f>
        <v>0</v>
      </c>
      <c r="AD69" s="53">
        <f>T69+V69+W69+X69+AA69+AC69</f>
        <v>5149.7600000000002</v>
      </c>
    </row>
    <row r="70">
      <c r="C70" s="40" t="s">
        <v>162</v>
      </c>
      <c r="D70" s="41" t="s">
        <v>163</v>
      </c>
      <c r="E70" s="41"/>
      <c r="F70" s="42">
        <v>42264.405729166661</v>
      </c>
      <c r="G70" s="43">
        <v>34</v>
      </c>
      <c r="H70" s="44">
        <v>43329</v>
      </c>
      <c r="I70" s="44">
        <v>43362</v>
      </c>
      <c r="J70" s="43">
        <v>902970</v>
      </c>
      <c r="K70" s="43">
        <v>0</v>
      </c>
      <c r="L70" s="43">
        <v>0</v>
      </c>
      <c r="M70" s="43">
        <f>IFERROR(J70-K70-L70,0)</f>
        <v>902970</v>
      </c>
      <c r="N70" s="43">
        <v>902970</v>
      </c>
      <c r="O70" s="45">
        <f>IFERROR(IF(1 - M70/N70&lt;0,0,1-M70/N70),0)</f>
        <v>0</v>
      </c>
      <c r="P70" s="43">
        <v>0</v>
      </c>
      <c r="Q70" s="43">
        <v>902970</v>
      </c>
      <c r="R70" s="46">
        <f>IF(F70&lt;DATEVALUE("2018-07-01"),1,0)</f>
        <v>1</v>
      </c>
      <c r="S70" s="47">
        <f>IF(R70=1,1%,0)</f>
        <v>0.01</v>
      </c>
      <c r="T70" s="46">
        <f>IFERROR(S70*M70,0)</f>
        <v>9029.7000000000007</v>
      </c>
      <c r="U70" s="48">
        <f>IF(O70&lt;=0.12,1,0)*(1-R70)*M70</f>
        <v>0</v>
      </c>
      <c r="V70" s="49">
        <f>IF(0&lt;0.8,0,IF(0&lt;1,Sheet1!L55,1))*IF(G70&lt;3,0.12 - O70,0.01) *U70</f>
        <v>0</v>
      </c>
      <c r="W70" s="49">
        <f>IF(0&gt;1,IF(0&lt;=1.1,1,IF(0&lt;=1.2,2,IF(0&lt;=1.5,3,5))),0) * 1000000</f>
        <v>0</v>
      </c>
      <c r="X70" s="50">
        <f>IF(AND(P70&gt;=150000000,P70&lt;300000000),5000000,IF(AND(P70&gt;=300000000,P70&lt;500000000),10000000,IF(AND(P70&gt;=300000000,P70&lt;500000000),15000000,IF(AND(P70&gt;=500000000,P70&lt;3000000000),20000000,IF(P70&gt;=30000000000,35000000,0))))) * (1-R70)</f>
        <v>0</v>
      </c>
      <c r="Y70" s="50">
        <f>IFERROR(Q70 * (1-R70),0)</f>
        <v>0</v>
      </c>
      <c r="Z70" s="51">
        <f>IF(R70=1,0,0)</f>
        <v>0</v>
      </c>
      <c r="AA70" s="51">
        <f>IFERROR((1-R70) * Z70 * 2%,0)</f>
        <v>0</v>
      </c>
      <c r="AB70" s="52">
        <f>IF(R70=0,0,0)</f>
        <v>0</v>
      </c>
      <c r="AC70" s="52">
        <f> IFERROR(AB70 * (1-R70) * 2%,0)</f>
        <v>0</v>
      </c>
      <c r="AD70" s="53">
        <f>T70+V70+W70+X70+AA70+AC70</f>
        <v>9029.7000000000007</v>
      </c>
    </row>
    <row r="71">
      <c r="C71" s="40" t="s">
        <v>164</v>
      </c>
      <c r="D71" s="41" t="s">
        <v>165</v>
      </c>
      <c r="E71" s="41"/>
      <c r="F71" s="42">
        <v>42314.563101851847</v>
      </c>
      <c r="G71" s="43">
        <v>32</v>
      </c>
      <c r="H71" s="44">
        <v>43327</v>
      </c>
      <c r="I71" s="44">
        <v>43339</v>
      </c>
      <c r="J71" s="43">
        <v>875916</v>
      </c>
      <c r="K71" s="43">
        <v>0</v>
      </c>
      <c r="L71" s="43">
        <v>0</v>
      </c>
      <c r="M71" s="43">
        <f>IFERROR(J71-K71-L71,0)</f>
        <v>875916</v>
      </c>
      <c r="N71" s="43">
        <v>874916</v>
      </c>
      <c r="O71" s="45">
        <f>IFERROR(IF(1 - M71/N71&lt;0,0,1-M71/N71),0)</f>
        <v>0</v>
      </c>
      <c r="P71" s="43">
        <v>0</v>
      </c>
      <c r="Q71" s="43">
        <v>875916</v>
      </c>
      <c r="R71" s="46">
        <f>IF(F71&lt;DATEVALUE("2018-07-01"),1,0)</f>
        <v>1</v>
      </c>
      <c r="S71" s="47">
        <f>IF(R71=1,1%,0)</f>
        <v>0.01</v>
      </c>
      <c r="T71" s="46">
        <f>IFERROR(S71*M71,0)</f>
        <v>8759.1599999999999</v>
      </c>
      <c r="U71" s="48">
        <f>IF(O71&lt;=0.12,1,0)*(1-R71)*M71</f>
        <v>0</v>
      </c>
      <c r="V71" s="49">
        <f>IF(0&lt;0.8,0,IF(0&lt;1,Sheet1!L55,1))*IF(G71&lt;3,0.12 - O71,0.01) *U71</f>
        <v>0</v>
      </c>
      <c r="W71" s="49">
        <f>IF(0&gt;1,IF(0&lt;=1.1,1,IF(0&lt;=1.2,2,IF(0&lt;=1.5,3,5))),0) * 1000000</f>
        <v>0</v>
      </c>
      <c r="X71" s="50">
        <f>IF(AND(P71&gt;=150000000,P71&lt;300000000),5000000,IF(AND(P71&gt;=300000000,P71&lt;500000000),10000000,IF(AND(P71&gt;=300000000,P71&lt;500000000),15000000,IF(AND(P71&gt;=500000000,P71&lt;3000000000),20000000,IF(P71&gt;=30000000000,35000000,0))))) * (1-R71)</f>
        <v>0</v>
      </c>
      <c r="Y71" s="50">
        <f>IFERROR(Q71 * (1-R71),0)</f>
        <v>0</v>
      </c>
      <c r="Z71" s="51">
        <f>IF(R71=1,0,0)</f>
        <v>0</v>
      </c>
      <c r="AA71" s="51">
        <f>IFERROR((1-R71) * Z71 * 2%,0)</f>
        <v>0</v>
      </c>
      <c r="AB71" s="52">
        <f>IF(R71=0,0,0)</f>
        <v>0</v>
      </c>
      <c r="AC71" s="52">
        <f> IFERROR(AB71 * (1-R71) * 2%,0)</f>
        <v>0</v>
      </c>
      <c r="AD71" s="53">
        <f>T71+V71+W71+X71+AA71+AC71</f>
        <v>8759.1599999999999</v>
      </c>
    </row>
    <row r="72">
      <c r="C72" s="40" t="s">
        <v>166</v>
      </c>
      <c r="D72" s="41" t="s">
        <v>167</v>
      </c>
      <c r="E72" s="41"/>
      <c r="F72" s="42">
        <v>42314.564942129626</v>
      </c>
      <c r="G72" s="43">
        <v>32</v>
      </c>
      <c r="H72" s="44">
        <v>43312</v>
      </c>
      <c r="I72" s="44">
        <v>43404</v>
      </c>
      <c r="J72" s="43">
        <v>328104</v>
      </c>
      <c r="K72" s="43">
        <v>0</v>
      </c>
      <c r="L72" s="43">
        <v>0</v>
      </c>
      <c r="M72" s="43">
        <f>IFERROR(J72-K72-L72,0)</f>
        <v>328104</v>
      </c>
      <c r="N72" s="43">
        <v>328104</v>
      </c>
      <c r="O72" s="45">
        <f>IFERROR(IF(1 - M72/N72&lt;0,0,1-M72/N72),0)</f>
        <v>0</v>
      </c>
      <c r="P72" s="43">
        <v>0</v>
      </c>
      <c r="Q72" s="43">
        <v>328104</v>
      </c>
      <c r="R72" s="46">
        <f>IF(F72&lt;DATEVALUE("2018-07-01"),1,0)</f>
        <v>1</v>
      </c>
      <c r="S72" s="47">
        <f>IF(R72=1,1%,0)</f>
        <v>0.01</v>
      </c>
      <c r="T72" s="46">
        <f>IFERROR(S72*M72,0)</f>
        <v>3281.04</v>
      </c>
      <c r="U72" s="48">
        <f>IF(O72&lt;=0.12,1,0)*(1-R72)*M72</f>
        <v>0</v>
      </c>
      <c r="V72" s="49">
        <f>IF(0&lt;0.8,0,IF(0&lt;1,Sheet1!L55,1))*IF(G72&lt;3,0.12 - O72,0.01) *U72</f>
        <v>0</v>
      </c>
      <c r="W72" s="49">
        <f>IF(0&gt;1,IF(0&lt;=1.1,1,IF(0&lt;=1.2,2,IF(0&lt;=1.5,3,5))),0) * 1000000</f>
        <v>0</v>
      </c>
      <c r="X72" s="50">
        <f>IF(AND(P72&gt;=150000000,P72&lt;300000000),5000000,IF(AND(P72&gt;=300000000,P72&lt;500000000),10000000,IF(AND(P72&gt;=300000000,P72&lt;500000000),15000000,IF(AND(P72&gt;=500000000,P72&lt;3000000000),20000000,IF(P72&gt;=30000000000,35000000,0))))) * (1-R72)</f>
        <v>0</v>
      </c>
      <c r="Y72" s="50">
        <f>IFERROR(Q72 * (1-R72),0)</f>
        <v>0</v>
      </c>
      <c r="Z72" s="51">
        <f>IF(R72=1,0,0)</f>
        <v>0</v>
      </c>
      <c r="AA72" s="51">
        <f>IFERROR((1-R72) * Z72 * 2%,0)</f>
        <v>0</v>
      </c>
      <c r="AB72" s="52">
        <f>IF(R72=0,0,0)</f>
        <v>0</v>
      </c>
      <c r="AC72" s="52">
        <f> IFERROR(AB72 * (1-R72) * 2%,0)</f>
        <v>0</v>
      </c>
      <c r="AD72" s="53">
        <f>T72+V72+W72+X72+AA72+AC72</f>
        <v>3281.04</v>
      </c>
    </row>
    <row r="73">
      <c r="C73" s="40" t="s">
        <v>168</v>
      </c>
      <c r="D73" s="41" t="s">
        <v>169</v>
      </c>
      <c r="E73" s="41"/>
      <c r="F73" s="42">
        <v>42579.348182870366</v>
      </c>
      <c r="G73" s="43">
        <v>24</v>
      </c>
      <c r="H73" s="44">
        <v>43329</v>
      </c>
      <c r="I73" s="44">
        <v>43368</v>
      </c>
      <c r="J73" s="43">
        <v>5950111</v>
      </c>
      <c r="K73" s="43">
        <v>269141</v>
      </c>
      <c r="L73" s="43">
        <v>0</v>
      </c>
      <c r="M73" s="43">
        <f>IFERROR(J73-K73-L73,0)</f>
        <v>5680970</v>
      </c>
      <c r="N73" s="43">
        <v>5803817</v>
      </c>
      <c r="O73" s="45">
        <f>IFERROR(IF(1 - M73/N73&lt;0,0,1-M73/N73),0)</f>
        <v>0.021166587437198681</v>
      </c>
      <c r="P73" s="43">
        <v>0</v>
      </c>
      <c r="Q73" s="43">
        <v>5950111</v>
      </c>
      <c r="R73" s="46">
        <f>IF(F73&lt;DATEVALUE("2018-07-01"),1,0)</f>
        <v>1</v>
      </c>
      <c r="S73" s="47">
        <f>IF(R73=1,1%,0)</f>
        <v>0.01</v>
      </c>
      <c r="T73" s="46">
        <f>IFERROR(S73*M73,0)</f>
        <v>56809.700000000004</v>
      </c>
      <c r="U73" s="48">
        <f>IF(O73&lt;=0.12,1,0)*(1-R73)*M73</f>
        <v>0</v>
      </c>
      <c r="V73" s="49">
        <f>IF(0&lt;0.8,0,IF(0&lt;1,Sheet1!L55,1))*IF(G73&lt;3,0.12 - O73,0.01) *U73</f>
        <v>0</v>
      </c>
      <c r="W73" s="49">
        <f>IF(0&gt;1,IF(0&lt;=1.1,1,IF(0&lt;=1.2,2,IF(0&lt;=1.5,3,5))),0) * 1000000</f>
        <v>0</v>
      </c>
      <c r="X73" s="50">
        <f>IF(AND(P73&gt;=150000000,P73&lt;300000000),5000000,IF(AND(P73&gt;=300000000,P73&lt;500000000),10000000,IF(AND(P73&gt;=300000000,P73&lt;500000000),15000000,IF(AND(P73&gt;=500000000,P73&lt;3000000000),20000000,IF(P73&gt;=30000000000,35000000,0))))) * (1-R73)</f>
        <v>0</v>
      </c>
      <c r="Y73" s="50">
        <f>IFERROR(Q73 * (1-R73),0)</f>
        <v>0</v>
      </c>
      <c r="Z73" s="51">
        <f>IF(R73=1,0,0)</f>
        <v>0</v>
      </c>
      <c r="AA73" s="51">
        <f>IFERROR((1-R73) * Z73 * 2%,0)</f>
        <v>0</v>
      </c>
      <c r="AB73" s="52">
        <f>IF(R73=0,0,0)</f>
        <v>0</v>
      </c>
      <c r="AC73" s="52">
        <f> IFERROR(AB73 * (1-R73) * 2%,0)</f>
        <v>0</v>
      </c>
      <c r="AD73" s="53">
        <f>T73+V73+W73+X73+AA73+AC73</f>
        <v>56809.700000000004</v>
      </c>
    </row>
    <row r="74">
      <c r="C74" s="40" t="s">
        <v>170</v>
      </c>
      <c r="D74" s="41" t="s">
        <v>171</v>
      </c>
      <c r="E74" s="41"/>
      <c r="F74" s="42">
        <v>42586.123518518514</v>
      </c>
      <c r="G74" s="43">
        <v>23</v>
      </c>
      <c r="H74" s="44">
        <v>43327</v>
      </c>
      <c r="I74" s="44">
        <v>43341</v>
      </c>
      <c r="J74" s="43">
        <v>1359756</v>
      </c>
      <c r="K74" s="43">
        <v>0</v>
      </c>
      <c r="L74" s="43">
        <v>0</v>
      </c>
      <c r="M74" s="43">
        <f>IFERROR(J74-K74-L74,0)</f>
        <v>1359756</v>
      </c>
      <c r="N74" s="43">
        <v>1833383</v>
      </c>
      <c r="O74" s="45">
        <f>IFERROR(IF(1 - M74/N74&lt;0,0,1-M74/N74),0)</f>
        <v>0.25833500146996013</v>
      </c>
      <c r="P74" s="43">
        <v>0</v>
      </c>
      <c r="Q74" s="43">
        <v>1359756</v>
      </c>
      <c r="R74" s="46">
        <f>IF(F74&lt;DATEVALUE("2018-07-01"),1,0)</f>
        <v>1</v>
      </c>
      <c r="S74" s="47">
        <f>IF(R74=1,1%,0)</f>
        <v>0.01</v>
      </c>
      <c r="T74" s="46">
        <f>IFERROR(S74*M74,0)</f>
        <v>13597.56</v>
      </c>
      <c r="U74" s="48">
        <f>IF(O74&lt;=0.12,1,0)*(1-R74)*M74</f>
        <v>0</v>
      </c>
      <c r="V74" s="49">
        <f>IF(0&lt;0.8,0,IF(0&lt;1,Sheet1!L55,1))*IF(G74&lt;3,0.12 - O74,0.01) *U74</f>
        <v>0</v>
      </c>
      <c r="W74" s="49">
        <f>IF(0&gt;1,IF(0&lt;=1.1,1,IF(0&lt;=1.2,2,IF(0&lt;=1.5,3,5))),0) * 1000000</f>
        <v>0</v>
      </c>
      <c r="X74" s="50">
        <f>IF(AND(P74&gt;=150000000,P74&lt;300000000),5000000,IF(AND(P74&gt;=300000000,P74&lt;500000000),10000000,IF(AND(P74&gt;=300000000,P74&lt;500000000),15000000,IF(AND(P74&gt;=500000000,P74&lt;3000000000),20000000,IF(P74&gt;=30000000000,35000000,0))))) * (1-R74)</f>
        <v>0</v>
      </c>
      <c r="Y74" s="50">
        <f>IFERROR(Q74 * (1-R74),0)</f>
        <v>0</v>
      </c>
      <c r="Z74" s="51">
        <f>IF(R74=1,0,0)</f>
        <v>0</v>
      </c>
      <c r="AA74" s="51">
        <f>IFERROR((1-R74) * Z74 * 2%,0)</f>
        <v>0</v>
      </c>
      <c r="AB74" s="52">
        <f>IF(R74=0,0,0)</f>
        <v>0</v>
      </c>
      <c r="AC74" s="52">
        <f> IFERROR(AB74 * (1-R74) * 2%,0)</f>
        <v>0</v>
      </c>
      <c r="AD74" s="53">
        <f>T74+V74+W74+X74+AA74+AC74</f>
        <v>13597.56</v>
      </c>
    </row>
    <row r="75">
      <c r="C75" s="40" t="s">
        <v>172</v>
      </c>
      <c r="D75" s="41" t="s">
        <v>173</v>
      </c>
      <c r="E75" s="41"/>
      <c r="F75" s="42">
        <v>42592.131412037037</v>
      </c>
      <c r="G75" s="43">
        <v>23</v>
      </c>
      <c r="H75" s="44">
        <v>43329</v>
      </c>
      <c r="I75" s="44">
        <v>43357</v>
      </c>
      <c r="J75" s="43">
        <v>1091262</v>
      </c>
      <c r="K75" s="43">
        <v>0</v>
      </c>
      <c r="L75" s="43">
        <v>0</v>
      </c>
      <c r="M75" s="43">
        <f>IFERROR(J75-K75-L75,0)</f>
        <v>1091262</v>
      </c>
      <c r="N75" s="43">
        <v>1085128</v>
      </c>
      <c r="O75" s="45">
        <f>IFERROR(IF(1 - M75/N75&lt;0,0,1-M75/N75),0)</f>
        <v>0</v>
      </c>
      <c r="P75" s="43">
        <v>0</v>
      </c>
      <c r="Q75" s="43">
        <v>1091262</v>
      </c>
      <c r="R75" s="46">
        <f>IF(F75&lt;DATEVALUE("2018-07-01"),1,0)</f>
        <v>1</v>
      </c>
      <c r="S75" s="47">
        <f>IF(R75=1,1%,0)</f>
        <v>0.01</v>
      </c>
      <c r="T75" s="46">
        <f>IFERROR(S75*M75,0)</f>
        <v>10912.620000000001</v>
      </c>
      <c r="U75" s="48">
        <f>IF(O75&lt;=0.12,1,0)*(1-R75)*M75</f>
        <v>0</v>
      </c>
      <c r="V75" s="49">
        <f>IF(0&lt;0.8,0,IF(0&lt;1,Sheet1!L55,1))*IF(G75&lt;3,0.12 - O75,0.01) *U75</f>
        <v>0</v>
      </c>
      <c r="W75" s="49">
        <f>IF(0&gt;1,IF(0&lt;=1.1,1,IF(0&lt;=1.2,2,IF(0&lt;=1.5,3,5))),0) * 1000000</f>
        <v>0</v>
      </c>
      <c r="X75" s="50">
        <f>IF(AND(P75&gt;=150000000,P75&lt;300000000),5000000,IF(AND(P75&gt;=300000000,P75&lt;500000000),10000000,IF(AND(P75&gt;=300000000,P75&lt;500000000),15000000,IF(AND(P75&gt;=500000000,P75&lt;3000000000),20000000,IF(P75&gt;=30000000000,35000000,0))))) * (1-R75)</f>
        <v>0</v>
      </c>
      <c r="Y75" s="50">
        <f>IFERROR(Q75 * (1-R75),0)</f>
        <v>0</v>
      </c>
      <c r="Z75" s="51">
        <f>IF(R75=1,0,0)</f>
        <v>0</v>
      </c>
      <c r="AA75" s="51">
        <f>IFERROR((1-R75) * Z75 * 2%,0)</f>
        <v>0</v>
      </c>
      <c r="AB75" s="52">
        <f>IF(R75=0,0,0)</f>
        <v>0</v>
      </c>
      <c r="AC75" s="52">
        <f> IFERROR(AB75 * (1-R75) * 2%,0)</f>
        <v>0</v>
      </c>
      <c r="AD75" s="53">
        <f>T75+V75+W75+X75+AA75+AC75</f>
        <v>10912.620000000001</v>
      </c>
    </row>
    <row r="76">
      <c r="C76" s="40" t="s">
        <v>174</v>
      </c>
      <c r="D76" s="41" t="s">
        <v>175</v>
      </c>
      <c r="E76" s="41"/>
      <c r="F76" s="42">
        <v>42609.139837962961</v>
      </c>
      <c r="G76" s="43">
        <v>23</v>
      </c>
      <c r="H76" s="44">
        <v>43327</v>
      </c>
      <c r="I76" s="44">
        <v>43402</v>
      </c>
      <c r="J76" s="43">
        <v>355014</v>
      </c>
      <c r="K76" s="43">
        <v>0</v>
      </c>
      <c r="L76" s="43">
        <v>0</v>
      </c>
      <c r="M76" s="43">
        <f>IFERROR(J76-K76-L76,0)</f>
        <v>355014</v>
      </c>
      <c r="N76" s="43">
        <v>355014</v>
      </c>
      <c r="O76" s="45">
        <f>IFERROR(IF(1 - M76/N76&lt;0,0,1-M76/N76),0)</f>
        <v>0</v>
      </c>
      <c r="P76" s="43">
        <v>0</v>
      </c>
      <c r="Q76" s="43">
        <v>355014</v>
      </c>
      <c r="R76" s="46">
        <f>IF(F76&lt;DATEVALUE("2018-07-01"),1,0)</f>
        <v>1</v>
      </c>
      <c r="S76" s="47">
        <f>IF(R76=1,1%,0)</f>
        <v>0.01</v>
      </c>
      <c r="T76" s="46">
        <f>IFERROR(S76*M76,0)</f>
        <v>3550.1399999999999</v>
      </c>
      <c r="U76" s="48">
        <f>IF(O76&lt;=0.12,1,0)*(1-R76)*M76</f>
        <v>0</v>
      </c>
      <c r="V76" s="49">
        <f>IF(0&lt;0.8,0,IF(0&lt;1,Sheet1!L55,1))*IF(G76&lt;3,0.12 - O76,0.01) *U76</f>
        <v>0</v>
      </c>
      <c r="W76" s="49">
        <f>IF(0&gt;1,IF(0&lt;=1.1,1,IF(0&lt;=1.2,2,IF(0&lt;=1.5,3,5))),0) * 1000000</f>
        <v>0</v>
      </c>
      <c r="X76" s="50">
        <f>IF(AND(P76&gt;=150000000,P76&lt;300000000),5000000,IF(AND(P76&gt;=300000000,P76&lt;500000000),10000000,IF(AND(P76&gt;=300000000,P76&lt;500000000),15000000,IF(AND(P76&gt;=500000000,P76&lt;3000000000),20000000,IF(P76&gt;=30000000000,35000000,0))))) * (1-R76)</f>
        <v>0</v>
      </c>
      <c r="Y76" s="50">
        <f>IFERROR(Q76 * (1-R76),0)</f>
        <v>0</v>
      </c>
      <c r="Z76" s="51">
        <f>IF(R76=1,0,0)</f>
        <v>0</v>
      </c>
      <c r="AA76" s="51">
        <f>IFERROR((1-R76) * Z76 * 2%,0)</f>
        <v>0</v>
      </c>
      <c r="AB76" s="52">
        <f>IF(R76=0,0,0)</f>
        <v>0</v>
      </c>
      <c r="AC76" s="52">
        <f> IFERROR(AB76 * (1-R76) * 2%,0)</f>
        <v>0</v>
      </c>
      <c r="AD76" s="53">
        <f>T76+V76+W76+X76+AA76+AC76</f>
        <v>3550.1399999999999</v>
      </c>
    </row>
    <row r="77">
      <c r="C77" s="40" t="s">
        <v>176</v>
      </c>
      <c r="D77" s="41" t="s">
        <v>177</v>
      </c>
      <c r="E77" s="41"/>
      <c r="F77" s="42">
        <v>42625.083935185183</v>
      </c>
      <c r="G77" s="43">
        <v>22</v>
      </c>
      <c r="H77" s="44">
        <v>43327</v>
      </c>
      <c r="I77" s="44">
        <v>43364</v>
      </c>
      <c r="J77" s="43">
        <v>13659201</v>
      </c>
      <c r="K77" s="43">
        <v>0</v>
      </c>
      <c r="L77" s="43">
        <v>0</v>
      </c>
      <c r="M77" s="43">
        <f>IFERROR(J77-K77-L77,0)</f>
        <v>13659201</v>
      </c>
      <c r="N77" s="43">
        <v>13522137</v>
      </c>
      <c r="O77" s="45">
        <f>IFERROR(IF(1 - M77/N77&lt;0,0,1-M77/N77),0)</f>
        <v>0</v>
      </c>
      <c r="P77" s="43">
        <v>0</v>
      </c>
      <c r="Q77" s="43">
        <v>13659201</v>
      </c>
      <c r="R77" s="46">
        <f>IF(F77&lt;DATEVALUE("2018-07-01"),1,0)</f>
        <v>1</v>
      </c>
      <c r="S77" s="47">
        <f>IF(R77=1,1%,0)</f>
        <v>0.01</v>
      </c>
      <c r="T77" s="46">
        <f>IFERROR(S77*M77,0)</f>
        <v>136592.01000000001</v>
      </c>
      <c r="U77" s="48">
        <f>IF(O77&lt;=0.12,1,0)*(1-R77)*M77</f>
        <v>0</v>
      </c>
      <c r="V77" s="49">
        <f>IF(0&lt;0.8,0,IF(0&lt;1,Sheet1!L55,1))*IF(G77&lt;3,0.12 - O77,0.01) *U77</f>
        <v>0</v>
      </c>
      <c r="W77" s="49">
        <f>IF(0&gt;1,IF(0&lt;=1.1,1,IF(0&lt;=1.2,2,IF(0&lt;=1.5,3,5))),0) * 1000000</f>
        <v>0</v>
      </c>
      <c r="X77" s="50">
        <f>IF(AND(P77&gt;=150000000,P77&lt;300000000),5000000,IF(AND(P77&gt;=300000000,P77&lt;500000000),10000000,IF(AND(P77&gt;=300000000,P77&lt;500000000),15000000,IF(AND(P77&gt;=500000000,P77&lt;3000000000),20000000,IF(P77&gt;=30000000000,35000000,0))))) * (1-R77)</f>
        <v>0</v>
      </c>
      <c r="Y77" s="50">
        <f>IFERROR(Q77 * (1-R77),0)</f>
        <v>0</v>
      </c>
      <c r="Z77" s="51">
        <f>IF(R77=1,0,0)</f>
        <v>0</v>
      </c>
      <c r="AA77" s="51">
        <f>IFERROR((1-R77) * Z77 * 2%,0)</f>
        <v>0</v>
      </c>
      <c r="AB77" s="52">
        <f>IF(R77=0,0,0)</f>
        <v>0</v>
      </c>
      <c r="AC77" s="52">
        <f> IFERROR(AB77 * (1-R77) * 2%,0)</f>
        <v>0</v>
      </c>
      <c r="AD77" s="53">
        <f>T77+V77+W77+X77+AA77+AC77</f>
        <v>136592.01000000001</v>
      </c>
    </row>
    <row r="78">
      <c r="C78" s="40" t="s">
        <v>178</v>
      </c>
      <c r="D78" s="41" t="s">
        <v>179</v>
      </c>
      <c r="E78" s="41"/>
      <c r="F78" s="42">
        <v>42628.10429398148</v>
      </c>
      <c r="G78" s="43">
        <v>22</v>
      </c>
      <c r="H78" s="44">
        <v>43329</v>
      </c>
      <c r="I78" s="44">
        <v>43362</v>
      </c>
      <c r="J78" s="43">
        <v>2098880</v>
      </c>
      <c r="K78" s="43">
        <v>0</v>
      </c>
      <c r="L78" s="43">
        <v>0</v>
      </c>
      <c r="M78" s="43">
        <f>IFERROR(J78-K78-L78,0)</f>
        <v>2098880</v>
      </c>
      <c r="N78" s="43">
        <v>2729059</v>
      </c>
      <c r="O78" s="45">
        <f>IFERROR(IF(1 - M78/N78&lt;0,0,1-M78/N78),0)</f>
        <v>0.23091439210365183</v>
      </c>
      <c r="P78" s="43">
        <v>0</v>
      </c>
      <c r="Q78" s="43">
        <v>2098880</v>
      </c>
      <c r="R78" s="46">
        <f>IF(F78&lt;DATEVALUE("2018-07-01"),1,0)</f>
        <v>1</v>
      </c>
      <c r="S78" s="47">
        <f>IF(R78=1,1%,0)</f>
        <v>0.01</v>
      </c>
      <c r="T78" s="46">
        <f>IFERROR(S78*M78,0)</f>
        <v>20988.799999999999</v>
      </c>
      <c r="U78" s="48">
        <f>IF(O78&lt;=0.12,1,0)*(1-R78)*M78</f>
        <v>0</v>
      </c>
      <c r="V78" s="49">
        <f>IF(0&lt;0.8,0,IF(0&lt;1,Sheet1!L55,1))*IF(G78&lt;3,0.12 - O78,0.01) *U78</f>
        <v>0</v>
      </c>
      <c r="W78" s="49">
        <f>IF(0&gt;1,IF(0&lt;=1.1,1,IF(0&lt;=1.2,2,IF(0&lt;=1.5,3,5))),0) * 1000000</f>
        <v>0</v>
      </c>
      <c r="X78" s="50">
        <f>IF(AND(P78&gt;=150000000,P78&lt;300000000),5000000,IF(AND(P78&gt;=300000000,P78&lt;500000000),10000000,IF(AND(P78&gt;=300000000,P78&lt;500000000),15000000,IF(AND(P78&gt;=500000000,P78&lt;3000000000),20000000,IF(P78&gt;=30000000000,35000000,0))))) * (1-R78)</f>
        <v>0</v>
      </c>
      <c r="Y78" s="50">
        <f>IFERROR(Q78 * (1-R78),0)</f>
        <v>0</v>
      </c>
      <c r="Z78" s="51">
        <f>IF(R78=1,0,0)</f>
        <v>0</v>
      </c>
      <c r="AA78" s="51">
        <f>IFERROR((1-R78) * Z78 * 2%,0)</f>
        <v>0</v>
      </c>
      <c r="AB78" s="52">
        <f>IF(R78=0,0,0)</f>
        <v>0</v>
      </c>
      <c r="AC78" s="52">
        <f> IFERROR(AB78 * (1-R78) * 2%,0)</f>
        <v>0</v>
      </c>
      <c r="AD78" s="53">
        <f>T78+V78+W78+X78+AA78+AC78</f>
        <v>20988.799999999999</v>
      </c>
    </row>
    <row r="79">
      <c r="C79" s="40" t="s">
        <v>180</v>
      </c>
      <c r="D79" s="41" t="s">
        <v>181</v>
      </c>
      <c r="E79" s="41"/>
      <c r="F79" s="42">
        <v>42639.386597222219</v>
      </c>
      <c r="G79" s="43">
        <v>22</v>
      </c>
      <c r="H79" s="44">
        <v>43329</v>
      </c>
      <c r="I79" s="44">
        <v>43362</v>
      </c>
      <c r="J79" s="43">
        <v>2992443</v>
      </c>
      <c r="K79" s="43">
        <v>0</v>
      </c>
      <c r="L79" s="43">
        <v>0</v>
      </c>
      <c r="M79" s="43">
        <f>IFERROR(J79-K79-L79,0)</f>
        <v>2992443</v>
      </c>
      <c r="N79" s="43">
        <v>2992447</v>
      </c>
      <c r="O79" s="45">
        <f>IFERROR(IF(1 - M79/N79&lt;0,0,1-M79/N79),0)</f>
        <v>1.3366986950646975E-06</v>
      </c>
      <c r="P79" s="43">
        <v>0</v>
      </c>
      <c r="Q79" s="43">
        <v>2992443</v>
      </c>
      <c r="R79" s="46">
        <f>IF(F79&lt;DATEVALUE("2018-07-01"),1,0)</f>
        <v>1</v>
      </c>
      <c r="S79" s="47">
        <f>IF(R79=1,1%,0)</f>
        <v>0.01</v>
      </c>
      <c r="T79" s="46">
        <f>IFERROR(S79*M79,0)</f>
        <v>29924.43</v>
      </c>
      <c r="U79" s="48">
        <f>IF(O79&lt;=0.12,1,0)*(1-R79)*M79</f>
        <v>0</v>
      </c>
      <c r="V79" s="49">
        <f>IF(0&lt;0.8,0,IF(0&lt;1,Sheet1!L55,1))*IF(G79&lt;3,0.12 - O79,0.01) *U79</f>
        <v>0</v>
      </c>
      <c r="W79" s="49">
        <f>IF(0&gt;1,IF(0&lt;=1.1,1,IF(0&lt;=1.2,2,IF(0&lt;=1.5,3,5))),0) * 1000000</f>
        <v>0</v>
      </c>
      <c r="X79" s="50">
        <f>IF(AND(P79&gt;=150000000,P79&lt;300000000),5000000,IF(AND(P79&gt;=300000000,P79&lt;500000000),10000000,IF(AND(P79&gt;=300000000,P79&lt;500000000),15000000,IF(AND(P79&gt;=500000000,P79&lt;3000000000),20000000,IF(P79&gt;=30000000000,35000000,0))))) * (1-R79)</f>
        <v>0</v>
      </c>
      <c r="Y79" s="50">
        <f>IFERROR(Q79 * (1-R79),0)</f>
        <v>0</v>
      </c>
      <c r="Z79" s="51">
        <f>IF(R79=1,0,0)</f>
        <v>0</v>
      </c>
      <c r="AA79" s="51">
        <f>IFERROR((1-R79) * Z79 * 2%,0)</f>
        <v>0</v>
      </c>
      <c r="AB79" s="52">
        <f>IF(R79=0,0,0)</f>
        <v>0</v>
      </c>
      <c r="AC79" s="52">
        <f> IFERROR(AB79 * (1-R79) * 2%,0)</f>
        <v>0</v>
      </c>
      <c r="AD79" s="53">
        <f>T79+V79+W79+X79+AA79+AC79</f>
        <v>29924.43</v>
      </c>
    </row>
    <row r="80">
      <c r="C80" s="40" t="s">
        <v>182</v>
      </c>
      <c r="D80" s="41" t="s">
        <v>183</v>
      </c>
      <c r="E80" s="41"/>
      <c r="F80" s="42">
        <v>42920.275381944441</v>
      </c>
      <c r="G80" s="43">
        <v>12</v>
      </c>
      <c r="H80" s="44">
        <v>43329</v>
      </c>
      <c r="I80" s="44">
        <v>43357</v>
      </c>
      <c r="J80" s="43">
        <v>316052</v>
      </c>
      <c r="K80" s="43">
        <v>0</v>
      </c>
      <c r="L80" s="43">
        <v>0</v>
      </c>
      <c r="M80" s="43">
        <f>IFERROR(J80-K80-L80,0)</f>
        <v>316052</v>
      </c>
      <c r="N80" s="43">
        <v>316052</v>
      </c>
      <c r="O80" s="45">
        <f>IFERROR(IF(1 - M80/N80&lt;0,0,1-M80/N80),0)</f>
        <v>0</v>
      </c>
      <c r="P80" s="43">
        <v>0</v>
      </c>
      <c r="Q80" s="43">
        <v>316052</v>
      </c>
      <c r="R80" s="46">
        <f>IF(F80&lt;DATEVALUE("2018-07-01"),1,0)</f>
        <v>1</v>
      </c>
      <c r="S80" s="47">
        <f>IF(R80=1,1%,0)</f>
        <v>0.01</v>
      </c>
      <c r="T80" s="46">
        <f>IFERROR(S80*M80,0)</f>
        <v>3160.52</v>
      </c>
      <c r="U80" s="48">
        <f>IF(O80&lt;=0.12,1,0)*(1-R80)*M80</f>
        <v>0</v>
      </c>
      <c r="V80" s="49">
        <f>IF(0&lt;0.8,0,IF(0&lt;1,Sheet1!L55,1))*IF(G80&lt;3,0.12 - O80,0.01) *U80</f>
        <v>0</v>
      </c>
      <c r="W80" s="49">
        <f>IF(0&gt;1,IF(0&lt;=1.1,1,IF(0&lt;=1.2,2,IF(0&lt;=1.5,3,5))),0) * 1000000</f>
        <v>0</v>
      </c>
      <c r="X80" s="50">
        <f>IF(AND(P80&gt;=150000000,P80&lt;300000000),5000000,IF(AND(P80&gt;=300000000,P80&lt;500000000),10000000,IF(AND(P80&gt;=300000000,P80&lt;500000000),15000000,IF(AND(P80&gt;=500000000,P80&lt;3000000000),20000000,IF(P80&gt;=30000000000,35000000,0))))) * (1-R80)</f>
        <v>0</v>
      </c>
      <c r="Y80" s="50">
        <f>IFERROR(Q80 * (1-R80),0)</f>
        <v>0</v>
      </c>
      <c r="Z80" s="51">
        <f>IF(R80=1,0,0)</f>
        <v>0</v>
      </c>
      <c r="AA80" s="51">
        <f>IFERROR((1-R80) * Z80 * 2%,0)</f>
        <v>0</v>
      </c>
      <c r="AB80" s="52">
        <f>IF(R80=0,0,0)</f>
        <v>0</v>
      </c>
      <c r="AC80" s="52">
        <f> IFERROR(AB80 * (1-R80) * 2%,0)</f>
        <v>0</v>
      </c>
      <c r="AD80" s="53">
        <f>T80+V80+W80+X80+AA80+AC80</f>
        <v>3160.52</v>
      </c>
    </row>
    <row r="81">
      <c r="C81" s="40" t="s">
        <v>184</v>
      </c>
      <c r="D81" s="41" t="s">
        <v>185</v>
      </c>
      <c r="E81" s="41"/>
      <c r="F81" s="42">
        <v>42796.279236111106</v>
      </c>
      <c r="G81" s="43">
        <v>16</v>
      </c>
      <c r="H81" s="44">
        <v>43333</v>
      </c>
      <c r="I81" s="44">
        <v>43476</v>
      </c>
      <c r="J81" s="43">
        <v>27413096</v>
      </c>
      <c r="K81" s="43">
        <v>4583009</v>
      </c>
      <c r="L81" s="43">
        <v>0</v>
      </c>
      <c r="M81" s="43">
        <f>IFERROR(J81-K81-L81,0)</f>
        <v>22830087</v>
      </c>
      <c r="N81" s="43">
        <v>27386728</v>
      </c>
      <c r="O81" s="45">
        <f>IFERROR(IF(1 - M81/N81&lt;0,0,1-M81/N81),0)</f>
        <v>0.1663813581527519</v>
      </c>
      <c r="P81" s="43">
        <v>0</v>
      </c>
      <c r="Q81" s="43">
        <v>27413096</v>
      </c>
      <c r="R81" s="46">
        <f>IF(F81&lt;DATEVALUE("2018-07-01"),1,0)</f>
        <v>1</v>
      </c>
      <c r="S81" s="47">
        <f>IF(R81=1,1%,0)</f>
        <v>0.01</v>
      </c>
      <c r="T81" s="46">
        <f>IFERROR(S81*M81,0)</f>
        <v>228300.87</v>
      </c>
      <c r="U81" s="48">
        <f>IF(O81&lt;=0.12,1,0)*(1-R81)*M81</f>
        <v>0</v>
      </c>
      <c r="V81" s="49">
        <f>IF(0&lt;0.8,0,IF(0&lt;1,Sheet1!L55,1))*IF(G81&lt;3,0.12 - O81,0.01) *U81</f>
        <v>0</v>
      </c>
      <c r="W81" s="49">
        <f>IF(0&gt;1,IF(0&lt;=1.1,1,IF(0&lt;=1.2,2,IF(0&lt;=1.5,3,5))),0) * 1000000</f>
        <v>0</v>
      </c>
      <c r="X81" s="50">
        <f>IF(AND(P81&gt;=150000000,P81&lt;300000000),5000000,IF(AND(P81&gt;=300000000,P81&lt;500000000),10000000,IF(AND(P81&gt;=300000000,P81&lt;500000000),15000000,IF(AND(P81&gt;=500000000,P81&lt;3000000000),20000000,IF(P81&gt;=30000000000,35000000,0))))) * (1-R81)</f>
        <v>0</v>
      </c>
      <c r="Y81" s="50">
        <f>IFERROR(Q81 * (1-R81),0)</f>
        <v>0</v>
      </c>
      <c r="Z81" s="51">
        <f>IF(R81=1,0,0)</f>
        <v>0</v>
      </c>
      <c r="AA81" s="51">
        <f>IFERROR((1-R81) * Z81 * 2%,0)</f>
        <v>0</v>
      </c>
      <c r="AB81" s="52">
        <f>IF(R81=0,0,0)</f>
        <v>0</v>
      </c>
      <c r="AC81" s="52">
        <f> IFERROR(AB81 * (1-R81) * 2%,0)</f>
        <v>0</v>
      </c>
      <c r="AD81" s="53">
        <f>T81+V81+W81+X81+AA81+AC81</f>
        <v>228300.87</v>
      </c>
    </row>
    <row r="82">
      <c r="C82" s="40" t="s">
        <v>186</v>
      </c>
      <c r="D82" s="41" t="s">
        <v>187</v>
      </c>
      <c r="E82" s="41"/>
      <c r="F82" s="42">
        <v>42534.199687499997</v>
      </c>
      <c r="G82" s="43">
        <v>25</v>
      </c>
      <c r="H82" s="44">
        <v>43312</v>
      </c>
      <c r="I82" s="44">
        <v>43333</v>
      </c>
      <c r="J82" s="43">
        <v>3670321</v>
      </c>
      <c r="K82" s="43">
        <v>0</v>
      </c>
      <c r="L82" s="43">
        <v>0</v>
      </c>
      <c r="M82" s="43">
        <f>IFERROR(J82-K82-L82,0)</f>
        <v>3670321</v>
      </c>
      <c r="N82" s="43">
        <v>3670321</v>
      </c>
      <c r="O82" s="45">
        <f>IFERROR(IF(1 - M82/N82&lt;0,0,1-M82/N82),0)</f>
        <v>0</v>
      </c>
      <c r="P82" s="43">
        <v>0</v>
      </c>
      <c r="Q82" s="43">
        <v>3670321</v>
      </c>
      <c r="R82" s="46">
        <f>IF(F82&lt;DATEVALUE("2018-07-01"),1,0)</f>
        <v>1</v>
      </c>
      <c r="S82" s="47">
        <f>IF(R82=1,1%,0)</f>
        <v>0.01</v>
      </c>
      <c r="T82" s="46">
        <f>IFERROR(S82*M82,0)</f>
        <v>36703.209999999999</v>
      </c>
      <c r="U82" s="48">
        <f>IF(O82&lt;=0.12,1,0)*(1-R82)*M82</f>
        <v>0</v>
      </c>
      <c r="V82" s="49">
        <f>IF(0&lt;0.8,0,IF(0&lt;1,Sheet1!L55,1))*IF(G82&lt;3,0.12 - O82,0.01) *U82</f>
        <v>0</v>
      </c>
      <c r="W82" s="49">
        <f>IF(0&gt;1,IF(0&lt;=1.1,1,IF(0&lt;=1.2,2,IF(0&lt;=1.5,3,5))),0) * 1000000</f>
        <v>0</v>
      </c>
      <c r="X82" s="50">
        <f>IF(AND(P82&gt;=150000000,P82&lt;300000000),5000000,IF(AND(P82&gt;=300000000,P82&lt;500000000),10000000,IF(AND(P82&gt;=300000000,P82&lt;500000000),15000000,IF(AND(P82&gt;=500000000,P82&lt;3000000000),20000000,IF(P82&gt;=30000000000,35000000,0))))) * (1-R82)</f>
        <v>0</v>
      </c>
      <c r="Y82" s="50">
        <f>IFERROR(Q82 * (1-R82),0)</f>
        <v>0</v>
      </c>
      <c r="Z82" s="51">
        <f>IF(R82=1,0,0)</f>
        <v>0</v>
      </c>
      <c r="AA82" s="51">
        <f>IFERROR((1-R82) * Z82 * 2%,0)</f>
        <v>0</v>
      </c>
      <c r="AB82" s="52">
        <f>IF(R82=0,0,0)</f>
        <v>0</v>
      </c>
      <c r="AC82" s="52">
        <f> IFERROR(AB82 * (1-R82) * 2%,0)</f>
        <v>0</v>
      </c>
      <c r="AD82" s="53">
        <f>T82+V82+W82+X82+AA82+AC82</f>
        <v>36703.209999999999</v>
      </c>
    </row>
    <row r="83">
      <c r="C83" s="40" t="s">
        <v>188</v>
      </c>
      <c r="D83" s="41" t="s">
        <v>189</v>
      </c>
      <c r="E83" s="41"/>
      <c r="F83" s="42">
        <v>42929.341168981482</v>
      </c>
      <c r="G83" s="43">
        <v>12</v>
      </c>
      <c r="H83" s="44">
        <v>43372</v>
      </c>
      <c r="I83" s="44">
        <v>43390</v>
      </c>
      <c r="J83" s="43">
        <v>9142932</v>
      </c>
      <c r="K83" s="43">
        <v>0</v>
      </c>
      <c r="L83" s="43">
        <v>0</v>
      </c>
      <c r="M83" s="43">
        <f>IFERROR(J83-K83-L83,0)</f>
        <v>9142932</v>
      </c>
      <c r="N83" s="43">
        <v>9138110</v>
      </c>
      <c r="O83" s="45">
        <f>IFERROR(IF(1 - M83/N83&lt;0,0,1-M83/N83),0)</f>
        <v>0</v>
      </c>
      <c r="P83" s="43">
        <v>0</v>
      </c>
      <c r="Q83" s="43">
        <v>9142932</v>
      </c>
      <c r="R83" s="46">
        <f>IF(F83&lt;DATEVALUE("2018-07-01"),1,0)</f>
        <v>1</v>
      </c>
      <c r="S83" s="47">
        <f>IF(R83=1,1%,0)</f>
        <v>0.01</v>
      </c>
      <c r="T83" s="46">
        <f>IFERROR(S83*M83,0)</f>
        <v>91429.320000000007</v>
      </c>
      <c r="U83" s="48">
        <f>IF(O83&lt;=0.12,1,0)*(1-R83)*M83</f>
        <v>0</v>
      </c>
      <c r="V83" s="49">
        <f>IF(0&lt;0.8,0,IF(0&lt;1,Sheet1!L55,1))*IF(G83&lt;3,0.12 - O83,0.01) *U83</f>
        <v>0</v>
      </c>
      <c r="W83" s="49">
        <f>IF(0&gt;1,IF(0&lt;=1.1,1,IF(0&lt;=1.2,2,IF(0&lt;=1.5,3,5))),0) * 1000000</f>
        <v>0</v>
      </c>
      <c r="X83" s="50">
        <f>IF(AND(P83&gt;=150000000,P83&lt;300000000),5000000,IF(AND(P83&gt;=300000000,P83&lt;500000000),10000000,IF(AND(P83&gt;=300000000,P83&lt;500000000),15000000,IF(AND(P83&gt;=500000000,P83&lt;3000000000),20000000,IF(P83&gt;=30000000000,35000000,0))))) * (1-R83)</f>
        <v>0</v>
      </c>
      <c r="Y83" s="50">
        <f>IFERROR(Q83 * (1-R83),0)</f>
        <v>0</v>
      </c>
      <c r="Z83" s="51">
        <f>IF(R83=1,0,0)</f>
        <v>0</v>
      </c>
      <c r="AA83" s="51">
        <f>IFERROR((1-R83) * Z83 * 2%,0)</f>
        <v>0</v>
      </c>
      <c r="AB83" s="52">
        <f>IF(R83=0,0,0)</f>
        <v>0</v>
      </c>
      <c r="AC83" s="52">
        <f> IFERROR(AB83 * (1-R83) * 2%,0)</f>
        <v>0</v>
      </c>
      <c r="AD83" s="53">
        <f>T83+V83+W83+X83+AA83+AC83</f>
        <v>91429.320000000007</v>
      </c>
    </row>
    <row r="84">
      <c r="C84" s="40" t="s">
        <v>190</v>
      </c>
      <c r="D84" s="41" t="s">
        <v>191</v>
      </c>
      <c r="E84" s="41"/>
      <c r="F84" s="42">
        <v>42978.304606481477</v>
      </c>
      <c r="G84" s="43">
        <v>11</v>
      </c>
      <c r="H84" s="44">
        <v>43312</v>
      </c>
      <c r="I84" s="44">
        <v>43327</v>
      </c>
      <c r="J84" s="43">
        <v>71766625</v>
      </c>
      <c r="K84" s="43">
        <v>0</v>
      </c>
      <c r="L84" s="43">
        <v>5870000</v>
      </c>
      <c r="M84" s="43">
        <f>IFERROR(J84-K84-L84,0)</f>
        <v>65896625</v>
      </c>
      <c r="N84" s="43">
        <v>88682882</v>
      </c>
      <c r="O84" s="45">
        <f>IFERROR(IF(1 - M84/N84&lt;0,0,1-M84/N84),0)</f>
        <v>0.25694087163292689</v>
      </c>
      <c r="P84" s="43">
        <v>0</v>
      </c>
      <c r="Q84" s="43">
        <v>71766625</v>
      </c>
      <c r="R84" s="46">
        <f>IF(F84&lt;DATEVALUE("2018-07-01"),1,0)</f>
        <v>1</v>
      </c>
      <c r="S84" s="47">
        <f>IF(R84=1,1%,0)</f>
        <v>0.01</v>
      </c>
      <c r="T84" s="46">
        <f>IFERROR(S84*M84,0)</f>
        <v>658966.25</v>
      </c>
      <c r="U84" s="48">
        <f>IF(O84&lt;=0.12,1,0)*(1-R84)*M84</f>
        <v>0</v>
      </c>
      <c r="V84" s="49">
        <f>IF(0&lt;0.8,0,IF(0&lt;1,Sheet1!L55,1))*IF(G84&lt;3,0.12 - O84,0.01) *U84</f>
        <v>0</v>
      </c>
      <c r="W84" s="49">
        <f>IF(0&gt;1,IF(0&lt;=1.1,1,IF(0&lt;=1.2,2,IF(0&lt;=1.5,3,5))),0) * 1000000</f>
        <v>0</v>
      </c>
      <c r="X84" s="50">
        <f>IF(AND(P84&gt;=150000000,P84&lt;300000000),5000000,IF(AND(P84&gt;=300000000,P84&lt;500000000),10000000,IF(AND(P84&gt;=300000000,P84&lt;500000000),15000000,IF(AND(P84&gt;=500000000,P84&lt;3000000000),20000000,IF(P84&gt;=30000000000,35000000,0))))) * (1-R84)</f>
        <v>0</v>
      </c>
      <c r="Y84" s="50">
        <f>IFERROR(Q84 * (1-R84),0)</f>
        <v>0</v>
      </c>
      <c r="Z84" s="51">
        <f>IF(R84=1,0,0)</f>
        <v>0</v>
      </c>
      <c r="AA84" s="51">
        <f>IFERROR((1-R84) * Z84 * 2%,0)</f>
        <v>0</v>
      </c>
      <c r="AB84" s="52">
        <f>IF(R84=0,0,0)</f>
        <v>0</v>
      </c>
      <c r="AC84" s="52">
        <f> IFERROR(AB84 * (1-R84) * 2%,0)</f>
        <v>0</v>
      </c>
      <c r="AD84" s="53">
        <f>T84+V84+W84+X84+AA84+AC84</f>
        <v>658966.25</v>
      </c>
    </row>
    <row r="85">
      <c r="C85" s="40" t="s">
        <v>192</v>
      </c>
      <c r="D85" s="41" t="s">
        <v>193</v>
      </c>
      <c r="E85" s="41"/>
      <c r="F85" s="42">
        <v>43103.391643518517</v>
      </c>
      <c r="G85" s="43">
        <v>6</v>
      </c>
      <c r="H85" s="44">
        <v>43322</v>
      </c>
      <c r="I85" s="44">
        <v>43399</v>
      </c>
      <c r="J85" s="43">
        <v>899877</v>
      </c>
      <c r="K85" s="43">
        <v>0</v>
      </c>
      <c r="L85" s="43">
        <v>0</v>
      </c>
      <c r="M85" s="43">
        <f>IFERROR(J85-K85-L85,0)</f>
        <v>899877</v>
      </c>
      <c r="N85" s="43">
        <v>886567</v>
      </c>
      <c r="O85" s="45">
        <f>IFERROR(IF(1 - M85/N85&lt;0,0,1-M85/N85),0)</f>
        <v>0</v>
      </c>
      <c r="P85" s="43">
        <v>0</v>
      </c>
      <c r="Q85" s="43">
        <v>899877</v>
      </c>
      <c r="R85" s="46">
        <f>IF(F85&lt;DATEVALUE("2018-07-01"),1,0)</f>
        <v>1</v>
      </c>
      <c r="S85" s="47">
        <f>IF(R85=1,1%,0)</f>
        <v>0.01</v>
      </c>
      <c r="T85" s="46">
        <f>IFERROR(S85*M85,0)</f>
        <v>8998.7700000000004</v>
      </c>
      <c r="U85" s="48">
        <f>IF(O85&lt;=0.12,1,0)*(1-R85)*M85</f>
        <v>0</v>
      </c>
      <c r="V85" s="49">
        <f>IF(0&lt;0.8,0,IF(0&lt;1,Sheet1!L55,1))*IF(G85&lt;3,0.12 - O85,0.01) *U85</f>
        <v>0</v>
      </c>
      <c r="W85" s="49">
        <f>IF(0&gt;1,IF(0&lt;=1.1,1,IF(0&lt;=1.2,2,IF(0&lt;=1.5,3,5))),0) * 1000000</f>
        <v>0</v>
      </c>
      <c r="X85" s="50">
        <f>IF(AND(P85&gt;=150000000,P85&lt;300000000),5000000,IF(AND(P85&gt;=300000000,P85&lt;500000000),10000000,IF(AND(P85&gt;=300000000,P85&lt;500000000),15000000,IF(AND(P85&gt;=500000000,P85&lt;3000000000),20000000,IF(P85&gt;=30000000000,35000000,0))))) * (1-R85)</f>
        <v>0</v>
      </c>
      <c r="Y85" s="50">
        <f>IFERROR(Q85 * (1-R85),0)</f>
        <v>0</v>
      </c>
      <c r="Z85" s="51">
        <f>IF(R85=1,0,0)</f>
        <v>0</v>
      </c>
      <c r="AA85" s="51">
        <f>IFERROR((1-R85) * Z85 * 2%,0)</f>
        <v>0</v>
      </c>
      <c r="AB85" s="52">
        <f>IF(R85=0,0,0)</f>
        <v>0</v>
      </c>
      <c r="AC85" s="52">
        <f> IFERROR(AB85 * (1-R85) * 2%,0)</f>
        <v>0</v>
      </c>
      <c r="AD85" s="53">
        <f>T85+V85+W85+X85+AA85+AC85</f>
        <v>8998.7700000000004</v>
      </c>
    </row>
    <row r="86">
      <c r="C86" s="40" t="s">
        <v>194</v>
      </c>
      <c r="D86" s="41" t="s">
        <v>195</v>
      </c>
      <c r="E86" s="41"/>
      <c r="F86" s="42">
        <v>43305.297847222224</v>
      </c>
      <c r="G86" s="43">
        <v>0</v>
      </c>
      <c r="H86" s="44">
        <v>43370</v>
      </c>
      <c r="I86" s="44">
        <v>43389</v>
      </c>
      <c r="J86" s="43">
        <v>33154</v>
      </c>
      <c r="K86" s="43">
        <v>0</v>
      </c>
      <c r="L86" s="43">
        <v>0</v>
      </c>
      <c r="M86" s="43">
        <f>IFERROR(J86-K86-L86,0)</f>
        <v>33154</v>
      </c>
      <c r="N86" s="43">
        <v>33154</v>
      </c>
      <c r="O86" s="45">
        <f>IFERROR(IF(1 - M86/N86&lt;0,0,1-M86/N86),0)</f>
        <v>0</v>
      </c>
      <c r="P86" s="43">
        <v>0</v>
      </c>
      <c r="Q86" s="43">
        <v>0</v>
      </c>
      <c r="R86" s="46">
        <f>IF(F86&lt;DATEVALUE("2018-07-01"),1,0)</f>
        <v>0</v>
      </c>
      <c r="S86" s="47">
        <f>IF(R86=1,1%,0)</f>
        <v>0</v>
      </c>
      <c r="T86" s="46">
        <f>IFERROR(S86*M86,0)</f>
        <v>0</v>
      </c>
      <c r="U86" s="48">
        <f>IF(O86&lt;=0.12,1,0)*(1-R86)*M86</f>
        <v>33154</v>
      </c>
      <c r="V86" s="49">
        <f>IF(0&lt;0.8,0,IF(0&lt;1,Sheet1!L55,1))*IF(G86&lt;3,0.12 - O86,0.01) *U86</f>
        <v>0</v>
      </c>
      <c r="W86" s="49">
        <f>IF(0&gt;1,IF(0&lt;=1.1,1,IF(0&lt;=1.2,2,IF(0&lt;=1.5,3,5))),0) * 1000000</f>
        <v>0</v>
      </c>
      <c r="X86" s="50">
        <f>IF(AND(P86&gt;=150000000,P86&lt;300000000),5000000,IF(AND(P86&gt;=300000000,P86&lt;500000000),10000000,IF(AND(P86&gt;=300000000,P86&lt;500000000),15000000,IF(AND(P86&gt;=500000000,P86&lt;3000000000),20000000,IF(P86&gt;=30000000000,35000000,0))))) * (1-R86)</f>
        <v>0</v>
      </c>
      <c r="Y86" s="50">
        <f>IFERROR(Q86 * (1-R86),0)</f>
        <v>0</v>
      </c>
      <c r="Z86" s="51">
        <f>IF(R86=1,0,0)</f>
        <v>0</v>
      </c>
      <c r="AA86" s="51">
        <f>IFERROR((1-R86) * Z86 * 2%,0)</f>
        <v>0</v>
      </c>
      <c r="AB86" s="52">
        <f>IF(R86=0,0,0)</f>
        <v>0</v>
      </c>
      <c r="AC86" s="52">
        <f> IFERROR(AB86 * (1-R86) * 2%,0)</f>
        <v>0</v>
      </c>
      <c r="AD86" s="53">
        <f>T86+V86+W86+X86+AA86+AC86</f>
        <v>0</v>
      </c>
    </row>
    <row r="87">
      <c r="C87" s="40" t="s">
        <v>196</v>
      </c>
      <c r="D87" s="41" t="s">
        <v>197</v>
      </c>
      <c r="E87" s="41"/>
      <c r="F87" s="42">
        <v>41495.409629629627</v>
      </c>
      <c r="G87" s="43">
        <v>59</v>
      </c>
      <c r="H87" s="44">
        <v>43322</v>
      </c>
      <c r="I87" s="44">
        <v>43374</v>
      </c>
      <c r="J87" s="43">
        <v>64462593</v>
      </c>
      <c r="K87" s="43">
        <v>5375647</v>
      </c>
      <c r="L87" s="43">
        <v>0</v>
      </c>
      <c r="M87" s="43">
        <f>IFERROR(J87-K87-L87,0)</f>
        <v>59086946</v>
      </c>
      <c r="N87" s="43">
        <v>64006417</v>
      </c>
      <c r="O87" s="45">
        <f>IFERROR(IF(1 - M87/N87&lt;0,0,1-M87/N87),0)</f>
        <v>0.076859028056515011</v>
      </c>
      <c r="P87" s="43">
        <v>0</v>
      </c>
      <c r="Q87" s="43">
        <v>64462593</v>
      </c>
      <c r="R87" s="46">
        <f>IF(F87&lt;DATEVALUE("2018-07-01"),1,0)</f>
        <v>1</v>
      </c>
      <c r="S87" s="47">
        <f>IF(R87=1,1%,0)</f>
        <v>0.01</v>
      </c>
      <c r="T87" s="46">
        <f>IFERROR(S87*M87,0)</f>
        <v>590869.45999999996</v>
      </c>
      <c r="U87" s="48">
        <f>IF(O87&lt;=0.12,1,0)*(1-R87)*M87</f>
        <v>0</v>
      </c>
      <c r="V87" s="49">
        <f>IF(0&lt;0.8,0,IF(0&lt;1,Sheet1!L55,1))*IF(G87&lt;3,0.12 - O87,0.01) *U87</f>
        <v>0</v>
      </c>
      <c r="W87" s="49">
        <f>IF(0&gt;1,IF(0&lt;=1.1,1,IF(0&lt;=1.2,2,IF(0&lt;=1.5,3,5))),0) * 1000000</f>
        <v>0</v>
      </c>
      <c r="X87" s="50">
        <f>IF(AND(P87&gt;=150000000,P87&lt;300000000),5000000,IF(AND(P87&gt;=300000000,P87&lt;500000000),10000000,IF(AND(P87&gt;=300000000,P87&lt;500000000),15000000,IF(AND(P87&gt;=500000000,P87&lt;3000000000),20000000,IF(P87&gt;=30000000000,35000000,0))))) * (1-R87)</f>
        <v>0</v>
      </c>
      <c r="Y87" s="50">
        <f>IFERROR(Q87 * (1-R87),0)</f>
        <v>0</v>
      </c>
      <c r="Z87" s="51">
        <f>IF(R87=1,0,0)</f>
        <v>0</v>
      </c>
      <c r="AA87" s="51">
        <f>IFERROR((1-R87) * Z87 * 2%,0)</f>
        <v>0</v>
      </c>
      <c r="AB87" s="52">
        <f>IF(R87=0,0,0)</f>
        <v>0</v>
      </c>
      <c r="AC87" s="52">
        <f> IFERROR(AB87 * (1-R87) * 2%,0)</f>
        <v>0</v>
      </c>
      <c r="AD87" s="53">
        <f>T87+V87+W87+X87+AA87+AC87</f>
        <v>590869.45999999996</v>
      </c>
    </row>
    <row r="88">
      <c r="C88" s="40" t="s">
        <v>198</v>
      </c>
      <c r="D88" s="41" t="s">
        <v>199</v>
      </c>
      <c r="E88" s="41"/>
      <c r="F88" s="42">
        <v>40030.48883101852</v>
      </c>
      <c r="G88" s="43">
        <v>107</v>
      </c>
      <c r="H88" s="44">
        <v>43329</v>
      </c>
      <c r="I88" s="44">
        <v>43334</v>
      </c>
      <c r="J88" s="43">
        <v>33932466</v>
      </c>
      <c r="K88" s="43">
        <v>0</v>
      </c>
      <c r="L88" s="43">
        <v>2776000</v>
      </c>
      <c r="M88" s="43">
        <f>IFERROR(J88-K88-L88,0)</f>
        <v>31156466</v>
      </c>
      <c r="N88" s="43">
        <v>33866052</v>
      </c>
      <c r="O88" s="45">
        <f>IFERROR(IF(1 - M88/N88&lt;0,0,1-M88/N88),0)</f>
        <v>0.080008912760188289</v>
      </c>
      <c r="P88" s="43">
        <v>0</v>
      </c>
      <c r="Q88" s="43">
        <v>33932466</v>
      </c>
      <c r="R88" s="46">
        <f>IF(F88&lt;DATEVALUE("2018-07-01"),1,0)</f>
        <v>1</v>
      </c>
      <c r="S88" s="47">
        <f>IF(R88=1,1%,0)</f>
        <v>0.01</v>
      </c>
      <c r="T88" s="46">
        <f>IFERROR(S88*M88,0)</f>
        <v>311564.66000000003</v>
      </c>
      <c r="U88" s="48">
        <f>IF(O88&lt;=0.12,1,0)*(1-R88)*M88</f>
        <v>0</v>
      </c>
      <c r="V88" s="49">
        <f>IF(0&lt;0.8,0,IF(0&lt;1,Sheet1!L55,1))*IF(G88&lt;3,0.12 - O88,0.01) *U88</f>
        <v>0</v>
      </c>
      <c r="W88" s="49">
        <f>IF(0&gt;1,IF(0&lt;=1.1,1,IF(0&lt;=1.2,2,IF(0&lt;=1.5,3,5))),0) * 1000000</f>
        <v>0</v>
      </c>
      <c r="X88" s="50">
        <f>IF(AND(P88&gt;=150000000,P88&lt;300000000),5000000,IF(AND(P88&gt;=300000000,P88&lt;500000000),10000000,IF(AND(P88&gt;=300000000,P88&lt;500000000),15000000,IF(AND(P88&gt;=500000000,P88&lt;3000000000),20000000,IF(P88&gt;=30000000000,35000000,0))))) * (1-R88)</f>
        <v>0</v>
      </c>
      <c r="Y88" s="50">
        <f>IFERROR(Q88 * (1-R88),0)</f>
        <v>0</v>
      </c>
      <c r="Z88" s="51">
        <f>IF(R88=1,0,0)</f>
        <v>0</v>
      </c>
      <c r="AA88" s="51">
        <f>IFERROR((1-R88) * Z88 * 2%,0)</f>
        <v>0</v>
      </c>
      <c r="AB88" s="52">
        <f>IF(R88=0,0,0)</f>
        <v>0</v>
      </c>
      <c r="AC88" s="52">
        <f> IFERROR(AB88 * (1-R88) * 2%,0)</f>
        <v>0</v>
      </c>
      <c r="AD88" s="53">
        <f>T88+V88+W88+X88+AA88+AC88</f>
        <v>311564.66000000003</v>
      </c>
    </row>
    <row r="89">
      <c r="C89" s="40" t="s">
        <v>200</v>
      </c>
      <c r="D89" s="41" t="s">
        <v>201</v>
      </c>
      <c r="E89" s="41"/>
      <c r="F89" s="42">
        <v>42923.145960648144</v>
      </c>
      <c r="G89" s="43">
        <v>12</v>
      </c>
      <c r="H89" s="44">
        <v>43308</v>
      </c>
      <c r="I89" s="44">
        <v>43325</v>
      </c>
      <c r="J89" s="43">
        <v>10588831</v>
      </c>
      <c r="K89" s="43">
        <v>0</v>
      </c>
      <c r="L89" s="43">
        <v>0</v>
      </c>
      <c r="M89" s="43">
        <f>IFERROR(J89-K89-L89,0)</f>
        <v>10588831</v>
      </c>
      <c r="N89" s="43">
        <v>10588831</v>
      </c>
      <c r="O89" s="45">
        <f>IFERROR(IF(1 - M89/N89&lt;0,0,1-M89/N89),0)</f>
        <v>0</v>
      </c>
      <c r="P89" s="43">
        <v>0</v>
      </c>
      <c r="Q89" s="43">
        <v>10588831</v>
      </c>
      <c r="R89" s="46">
        <f>IF(F89&lt;DATEVALUE("2018-07-01"),1,0)</f>
        <v>1</v>
      </c>
      <c r="S89" s="47">
        <f>IF(R89=1,1%,0)</f>
        <v>0.01</v>
      </c>
      <c r="T89" s="46">
        <f>IFERROR(S89*M89,0)</f>
        <v>105888.31</v>
      </c>
      <c r="U89" s="48">
        <f>IF(O89&lt;=0.12,1,0)*(1-R89)*M89</f>
        <v>0</v>
      </c>
      <c r="V89" s="49">
        <f>IF(0&lt;0.8,0,IF(0&lt;1,Sheet1!L55,1))*IF(G89&lt;3,0.12 - O89,0.01) *U89</f>
        <v>0</v>
      </c>
      <c r="W89" s="49">
        <f>IF(0&gt;1,IF(0&lt;=1.1,1,IF(0&lt;=1.2,2,IF(0&lt;=1.5,3,5))),0) * 1000000</f>
        <v>0</v>
      </c>
      <c r="X89" s="50">
        <f>IF(AND(P89&gt;=150000000,P89&lt;300000000),5000000,IF(AND(P89&gt;=300000000,P89&lt;500000000),10000000,IF(AND(P89&gt;=300000000,P89&lt;500000000),15000000,IF(AND(P89&gt;=500000000,P89&lt;3000000000),20000000,IF(P89&gt;=30000000000,35000000,0))))) * (1-R89)</f>
        <v>0</v>
      </c>
      <c r="Y89" s="50">
        <f>IFERROR(Q89 * (1-R89),0)</f>
        <v>0</v>
      </c>
      <c r="Z89" s="51">
        <f>IF(R89=1,0,0)</f>
        <v>0</v>
      </c>
      <c r="AA89" s="51">
        <f>IFERROR((1-R89) * Z89 * 2%,0)</f>
        <v>0</v>
      </c>
      <c r="AB89" s="52">
        <f>IF(R89=0,0,0)</f>
        <v>0</v>
      </c>
      <c r="AC89" s="52">
        <f> IFERROR(AB89 * (1-R89) * 2%,0)</f>
        <v>0</v>
      </c>
      <c r="AD89" s="53">
        <f>T89+V89+W89+X89+AA89+AC89</f>
        <v>105888.31</v>
      </c>
    </row>
    <row r="90">
      <c r="C90" s="40" t="s">
        <v>202</v>
      </c>
      <c r="D90" s="41" t="s">
        <v>203</v>
      </c>
      <c r="E90" s="41"/>
      <c r="F90" s="42">
        <v>38960.63853009259</v>
      </c>
      <c r="G90" s="43">
        <v>143</v>
      </c>
      <c r="H90" s="44">
        <v>43328</v>
      </c>
      <c r="I90" s="44">
        <v>43340</v>
      </c>
      <c r="J90" s="43">
        <v>510241</v>
      </c>
      <c r="K90" s="43">
        <v>0</v>
      </c>
      <c r="L90" s="43">
        <v>0</v>
      </c>
      <c r="M90" s="43">
        <f>IFERROR(J90-K90-L90,0)</f>
        <v>510241</v>
      </c>
      <c r="N90" s="43">
        <v>508805</v>
      </c>
      <c r="O90" s="45">
        <f>IFERROR(IF(1 - M90/N90&lt;0,0,1-M90/N90),0)</f>
        <v>0</v>
      </c>
      <c r="P90" s="43">
        <v>0</v>
      </c>
      <c r="Q90" s="43">
        <v>510241</v>
      </c>
      <c r="R90" s="46">
        <f>IF(F90&lt;DATEVALUE("2018-07-01"),1,0)</f>
        <v>1</v>
      </c>
      <c r="S90" s="47">
        <f>IF(R90=1,1%,0)</f>
        <v>0.01</v>
      </c>
      <c r="T90" s="46">
        <f>IFERROR(S90*M90,0)</f>
        <v>5102.4099999999999</v>
      </c>
      <c r="U90" s="48">
        <f>IF(O90&lt;=0.12,1,0)*(1-R90)*M90</f>
        <v>0</v>
      </c>
      <c r="V90" s="49">
        <f>IF(0&lt;0.8,0,IF(0&lt;1,Sheet1!L55,1))*IF(G90&lt;3,0.12 - O90,0.01) *U90</f>
        <v>0</v>
      </c>
      <c r="W90" s="49">
        <f>IF(0&gt;1,IF(0&lt;=1.1,1,IF(0&lt;=1.2,2,IF(0&lt;=1.5,3,5))),0) * 1000000</f>
        <v>0</v>
      </c>
      <c r="X90" s="50">
        <f>IF(AND(P90&gt;=150000000,P90&lt;300000000),5000000,IF(AND(P90&gt;=300000000,P90&lt;500000000),10000000,IF(AND(P90&gt;=300000000,P90&lt;500000000),15000000,IF(AND(P90&gt;=500000000,P90&lt;3000000000),20000000,IF(P90&gt;=30000000000,35000000,0))))) * (1-R90)</f>
        <v>0</v>
      </c>
      <c r="Y90" s="50">
        <f>IFERROR(Q90 * (1-R90),0)</f>
        <v>0</v>
      </c>
      <c r="Z90" s="51">
        <f>IF(R90=1,0,0)</f>
        <v>0</v>
      </c>
      <c r="AA90" s="51">
        <f>IFERROR((1-R90) * Z90 * 2%,0)</f>
        <v>0</v>
      </c>
      <c r="AB90" s="52">
        <f>IF(R90=0,0,0)</f>
        <v>0</v>
      </c>
      <c r="AC90" s="52">
        <f> IFERROR(AB90 * (1-R90) * 2%,0)</f>
        <v>0</v>
      </c>
      <c r="AD90" s="53">
        <f>T90+V90+W90+X90+AA90+AC90</f>
        <v>5102.4099999999999</v>
      </c>
    </row>
    <row r="91">
      <c r="C91" s="40" t="s">
        <v>204</v>
      </c>
      <c r="D91" s="41" t="s">
        <v>205</v>
      </c>
      <c r="E91" s="41"/>
      <c r="F91" s="42">
        <v>40686.572789351849</v>
      </c>
      <c r="G91" s="43">
        <v>86</v>
      </c>
      <c r="H91" s="44">
        <v>43329</v>
      </c>
      <c r="I91" s="44">
        <v>43395</v>
      </c>
      <c r="J91" s="43">
        <v>111821873</v>
      </c>
      <c r="K91" s="43">
        <v>5055672</v>
      </c>
      <c r="L91" s="43">
        <v>0</v>
      </c>
      <c r="M91" s="43">
        <f>IFERROR(J91-K91-L91,0)</f>
        <v>106766201</v>
      </c>
      <c r="N91" s="43">
        <v>111821716</v>
      </c>
      <c r="O91" s="45">
        <f>IFERROR(IF(1 - M91/N91&lt;0,0,1-M91/N91),0)</f>
        <v>0.045210493818571007</v>
      </c>
      <c r="P91" s="43">
        <v>0</v>
      </c>
      <c r="Q91" s="43">
        <v>112286513</v>
      </c>
      <c r="R91" s="46">
        <f>IF(F91&lt;DATEVALUE("2018-07-01"),1,0)</f>
        <v>1</v>
      </c>
      <c r="S91" s="47">
        <f>IF(R91=1,1%,0)</f>
        <v>0.01</v>
      </c>
      <c r="T91" s="46">
        <f>IFERROR(S91*M91,0)</f>
        <v>1067662.01</v>
      </c>
      <c r="U91" s="48">
        <f>IF(O91&lt;=0.12,1,0)*(1-R91)*M91</f>
        <v>0</v>
      </c>
      <c r="V91" s="49">
        <f>IF(0&lt;0.8,0,IF(0&lt;1,Sheet1!L55,1))*IF(G91&lt;3,0.12 - O91,0.01) *U91</f>
        <v>0</v>
      </c>
      <c r="W91" s="49">
        <f>IF(0&gt;1,IF(0&lt;=1.1,1,IF(0&lt;=1.2,2,IF(0&lt;=1.5,3,5))),0) * 1000000</f>
        <v>0</v>
      </c>
      <c r="X91" s="50">
        <f>IF(AND(P91&gt;=150000000,P91&lt;300000000),5000000,IF(AND(P91&gt;=300000000,P91&lt;500000000),10000000,IF(AND(P91&gt;=300000000,P91&lt;500000000),15000000,IF(AND(P91&gt;=500000000,P91&lt;3000000000),20000000,IF(P91&gt;=30000000000,35000000,0))))) * (1-R91)</f>
        <v>0</v>
      </c>
      <c r="Y91" s="50">
        <f>IFERROR(Q91 * (1-R91),0)</f>
        <v>0</v>
      </c>
      <c r="Z91" s="51">
        <f>IF(R91=1,0,0)</f>
        <v>0</v>
      </c>
      <c r="AA91" s="51">
        <f>IFERROR((1-R91) * Z91 * 2%,0)</f>
        <v>0</v>
      </c>
      <c r="AB91" s="52">
        <f>IF(R91=0,0,0)</f>
        <v>0</v>
      </c>
      <c r="AC91" s="52">
        <f> IFERROR(AB91 * (1-R91) * 2%,0)</f>
        <v>0</v>
      </c>
      <c r="AD91" s="53">
        <f>T91+V91+W91+X91+AA91+AC91</f>
        <v>1067662.01</v>
      </c>
    </row>
    <row r="92">
      <c r="C92" s="40" t="s">
        <v>206</v>
      </c>
      <c r="D92" s="41" t="s">
        <v>207</v>
      </c>
      <c r="E92" s="41"/>
      <c r="F92" s="42">
        <v>42693.415833333333</v>
      </c>
      <c r="G92" s="43">
        <v>20</v>
      </c>
      <c r="H92" s="44">
        <v>43320</v>
      </c>
      <c r="I92" s="44">
        <v>43354</v>
      </c>
      <c r="J92" s="43">
        <v>1615471</v>
      </c>
      <c r="K92" s="43">
        <v>0</v>
      </c>
      <c r="L92" s="43">
        <v>0</v>
      </c>
      <c r="M92" s="43">
        <f>IFERROR(J92-K92-L92,0)</f>
        <v>1615471</v>
      </c>
      <c r="N92" s="43">
        <v>1615471</v>
      </c>
      <c r="O92" s="45">
        <f>IFERROR(IF(1 - M92/N92&lt;0,0,1-M92/N92),0)</f>
        <v>0</v>
      </c>
      <c r="P92" s="43">
        <v>0</v>
      </c>
      <c r="Q92" s="43">
        <v>1615471</v>
      </c>
      <c r="R92" s="46">
        <f>IF(F92&lt;DATEVALUE("2018-07-01"),1,0)</f>
        <v>1</v>
      </c>
      <c r="S92" s="47">
        <f>IF(R92=1,1%,0)</f>
        <v>0.01</v>
      </c>
      <c r="T92" s="46">
        <f>IFERROR(S92*M92,0)</f>
        <v>16154.710000000001</v>
      </c>
      <c r="U92" s="48">
        <f>IF(O92&lt;=0.12,1,0)*(1-R92)*M92</f>
        <v>0</v>
      </c>
      <c r="V92" s="49">
        <f>IF(0&lt;0.8,0,IF(0&lt;1,Sheet1!L55,1))*IF(G92&lt;3,0.12 - O92,0.01) *U92</f>
        <v>0</v>
      </c>
      <c r="W92" s="49">
        <f>IF(0&gt;1,IF(0&lt;=1.1,1,IF(0&lt;=1.2,2,IF(0&lt;=1.5,3,5))),0) * 1000000</f>
        <v>0</v>
      </c>
      <c r="X92" s="50">
        <f>IF(AND(P92&gt;=150000000,P92&lt;300000000),5000000,IF(AND(P92&gt;=300000000,P92&lt;500000000),10000000,IF(AND(P92&gt;=300000000,P92&lt;500000000),15000000,IF(AND(P92&gt;=500000000,P92&lt;3000000000),20000000,IF(P92&gt;=30000000000,35000000,0))))) * (1-R92)</f>
        <v>0</v>
      </c>
      <c r="Y92" s="50">
        <f>IFERROR(Q92 * (1-R92),0)</f>
        <v>0</v>
      </c>
      <c r="Z92" s="51">
        <f>IF(R92=1,0,0)</f>
        <v>0</v>
      </c>
      <c r="AA92" s="51">
        <f>IFERROR((1-R92) * Z92 * 2%,0)</f>
        <v>0</v>
      </c>
      <c r="AB92" s="52">
        <f>IF(R92=0,0,0)</f>
        <v>0</v>
      </c>
      <c r="AC92" s="52">
        <f> IFERROR(AB92 * (1-R92) * 2%,0)</f>
        <v>0</v>
      </c>
      <c r="AD92" s="53">
        <f>T92+V92+W92+X92+AA92+AC92</f>
        <v>16154.710000000001</v>
      </c>
    </row>
    <row r="93">
      <c r="C93" s="40" t="s">
        <v>208</v>
      </c>
      <c r="D93" s="41" t="s">
        <v>209</v>
      </c>
      <c r="E93" s="41"/>
      <c r="F93" s="42">
        <v>41537.402627314812</v>
      </c>
      <c r="G93" s="43">
        <v>58</v>
      </c>
      <c r="H93" s="44">
        <v>43327</v>
      </c>
      <c r="I93" s="44">
        <v>43335</v>
      </c>
      <c r="J93" s="43">
        <v>4902671</v>
      </c>
      <c r="K93" s="43">
        <v>0</v>
      </c>
      <c r="L93" s="43">
        <v>0</v>
      </c>
      <c r="M93" s="43">
        <f>IFERROR(J93-K93-L93,0)</f>
        <v>4902671</v>
      </c>
      <c r="N93" s="43">
        <v>4899265</v>
      </c>
      <c r="O93" s="45">
        <f>IFERROR(IF(1 - M93/N93&lt;0,0,1-M93/N93),0)</f>
        <v>0</v>
      </c>
      <c r="P93" s="43">
        <v>0</v>
      </c>
      <c r="Q93" s="43">
        <v>4902671</v>
      </c>
      <c r="R93" s="46">
        <f>IF(F93&lt;DATEVALUE("2018-07-01"),1,0)</f>
        <v>1</v>
      </c>
      <c r="S93" s="47">
        <f>IF(R93=1,1%,0)</f>
        <v>0.01</v>
      </c>
      <c r="T93" s="46">
        <f>IFERROR(S93*M93,0)</f>
        <v>49026.709999999999</v>
      </c>
      <c r="U93" s="48">
        <f>IF(O93&lt;=0.12,1,0)*(1-R93)*M93</f>
        <v>0</v>
      </c>
      <c r="V93" s="49">
        <f>IF(0&lt;0.8,0,IF(0&lt;1,Sheet1!L55,1))*IF(G93&lt;3,0.12 - O93,0.01) *U93</f>
        <v>0</v>
      </c>
      <c r="W93" s="49">
        <f>IF(0&gt;1,IF(0&lt;=1.1,1,IF(0&lt;=1.2,2,IF(0&lt;=1.5,3,5))),0) * 1000000</f>
        <v>0</v>
      </c>
      <c r="X93" s="50">
        <f>IF(AND(P93&gt;=150000000,P93&lt;300000000),5000000,IF(AND(P93&gt;=300000000,P93&lt;500000000),10000000,IF(AND(P93&gt;=300000000,P93&lt;500000000),15000000,IF(AND(P93&gt;=500000000,P93&lt;3000000000),20000000,IF(P93&gt;=30000000000,35000000,0))))) * (1-R93)</f>
        <v>0</v>
      </c>
      <c r="Y93" s="50">
        <f>IFERROR(Q93 * (1-R93),0)</f>
        <v>0</v>
      </c>
      <c r="Z93" s="51">
        <f>IF(R93=1,0,0)</f>
        <v>0</v>
      </c>
      <c r="AA93" s="51">
        <f>IFERROR((1-R93) * Z93 * 2%,0)</f>
        <v>0</v>
      </c>
      <c r="AB93" s="52">
        <f>IF(R93=0,0,0)</f>
        <v>0</v>
      </c>
      <c r="AC93" s="52">
        <f> IFERROR(AB93 * (1-R93) * 2%,0)</f>
        <v>0</v>
      </c>
      <c r="AD93" s="53">
        <f>T93+V93+W93+X93+AA93+AC93</f>
        <v>49026.709999999999</v>
      </c>
    </row>
    <row r="94">
      <c r="C94" s="40" t="s">
        <v>210</v>
      </c>
      <c r="D94" s="41" t="s">
        <v>211</v>
      </c>
      <c r="E94" s="41"/>
      <c r="F94" s="42">
        <v>42313.519907407404</v>
      </c>
      <c r="G94" s="43">
        <v>32</v>
      </c>
      <c r="H94" s="44">
        <v>43320</v>
      </c>
      <c r="I94" s="44">
        <v>43328</v>
      </c>
      <c r="J94" s="43">
        <v>555201</v>
      </c>
      <c r="K94" s="43">
        <v>0</v>
      </c>
      <c r="L94" s="43">
        <v>0</v>
      </c>
      <c r="M94" s="43">
        <f>IFERROR(J94-K94-L94,0)</f>
        <v>555201</v>
      </c>
      <c r="N94" s="43">
        <v>434511</v>
      </c>
      <c r="O94" s="45">
        <f>IFERROR(IF(1 - M94/N94&lt;0,0,1-M94/N94),0)</f>
        <v>0</v>
      </c>
      <c r="P94" s="43">
        <v>0</v>
      </c>
      <c r="Q94" s="43">
        <v>555201</v>
      </c>
      <c r="R94" s="46">
        <f>IF(F94&lt;DATEVALUE("2018-07-01"),1,0)</f>
        <v>1</v>
      </c>
      <c r="S94" s="47">
        <f>IF(R94=1,1%,0)</f>
        <v>0.01</v>
      </c>
      <c r="T94" s="46">
        <f>IFERROR(S94*M94,0)</f>
        <v>5552.0100000000002</v>
      </c>
      <c r="U94" s="48">
        <f>IF(O94&lt;=0.12,1,0)*(1-R94)*M94</f>
        <v>0</v>
      </c>
      <c r="V94" s="49">
        <f>IF(0&lt;0.8,0,IF(0&lt;1,Sheet1!L55,1))*IF(G94&lt;3,0.12 - O94,0.01) *U94</f>
        <v>0</v>
      </c>
      <c r="W94" s="49">
        <f>IF(0&gt;1,IF(0&lt;=1.1,1,IF(0&lt;=1.2,2,IF(0&lt;=1.5,3,5))),0) * 1000000</f>
        <v>0</v>
      </c>
      <c r="X94" s="50">
        <f>IF(AND(P94&gt;=150000000,P94&lt;300000000),5000000,IF(AND(P94&gt;=300000000,P94&lt;500000000),10000000,IF(AND(P94&gt;=300000000,P94&lt;500000000),15000000,IF(AND(P94&gt;=500000000,P94&lt;3000000000),20000000,IF(P94&gt;=30000000000,35000000,0))))) * (1-R94)</f>
        <v>0</v>
      </c>
      <c r="Y94" s="50">
        <f>IFERROR(Q94 * (1-R94),0)</f>
        <v>0</v>
      </c>
      <c r="Z94" s="51">
        <f>IF(R94=1,0,0)</f>
        <v>0</v>
      </c>
      <c r="AA94" s="51">
        <f>IFERROR((1-R94) * Z94 * 2%,0)</f>
        <v>0</v>
      </c>
      <c r="AB94" s="52">
        <f>IF(R94=0,0,0)</f>
        <v>0</v>
      </c>
      <c r="AC94" s="52">
        <f> IFERROR(AB94 * (1-R94) * 2%,0)</f>
        <v>0</v>
      </c>
      <c r="AD94" s="53">
        <f>T94+V94+W94+X94+AA94+AC94</f>
        <v>5552.0100000000002</v>
      </c>
    </row>
    <row r="95">
      <c r="C95" s="40" t="s">
        <v>212</v>
      </c>
      <c r="D95" s="41" t="s">
        <v>213</v>
      </c>
      <c r="E95" s="41"/>
      <c r="F95" s="42">
        <v>43278.105439814812</v>
      </c>
      <c r="G95" s="43">
        <v>1</v>
      </c>
      <c r="H95" s="44">
        <v>43314</v>
      </c>
      <c r="I95" s="44">
        <v>43368</v>
      </c>
      <c r="J95" s="43">
        <v>17966775</v>
      </c>
      <c r="K95" s="43">
        <v>0</v>
      </c>
      <c r="L95" s="43">
        <v>1480000</v>
      </c>
      <c r="M95" s="43">
        <f>IFERROR(J95-K95-L95,0)</f>
        <v>16486775</v>
      </c>
      <c r="N95" s="43">
        <v>20261151</v>
      </c>
      <c r="O95" s="45">
        <f>IFERROR(IF(1 - M95/N95&lt;0,0,1-M95/N95),0)</f>
        <v>0.18628635658457904</v>
      </c>
      <c r="P95" s="43">
        <v>0</v>
      </c>
      <c r="Q95" s="43">
        <v>0</v>
      </c>
      <c r="R95" s="46">
        <f>IF(F95&lt;DATEVALUE("2018-07-01"),1,0)</f>
        <v>1</v>
      </c>
      <c r="S95" s="47">
        <f>IF(R95=1,1%,0)</f>
        <v>0.01</v>
      </c>
      <c r="T95" s="46">
        <f>IFERROR(S95*M95,0)</f>
        <v>164867.75</v>
      </c>
      <c r="U95" s="48">
        <f>IF(O95&lt;=0.12,1,0)*(1-R95)*M95</f>
        <v>0</v>
      </c>
      <c r="V95" s="49">
        <f>IF(0&lt;0.8,0,IF(0&lt;1,Sheet1!L55,1))*IF(G95&lt;3,0.12 - O95,0.01) *U95</f>
        <v>0</v>
      </c>
      <c r="W95" s="49">
        <f>IF(0&gt;1,IF(0&lt;=1.1,1,IF(0&lt;=1.2,2,IF(0&lt;=1.5,3,5))),0) * 1000000</f>
        <v>0</v>
      </c>
      <c r="X95" s="50">
        <f>IF(AND(P95&gt;=150000000,P95&lt;300000000),5000000,IF(AND(P95&gt;=300000000,P95&lt;500000000),10000000,IF(AND(P95&gt;=300000000,P95&lt;500000000),15000000,IF(AND(P95&gt;=500000000,P95&lt;3000000000),20000000,IF(P95&gt;=30000000000,35000000,0))))) * (1-R95)</f>
        <v>0</v>
      </c>
      <c r="Y95" s="50">
        <f>IFERROR(Q95 * (1-R95),0)</f>
        <v>0</v>
      </c>
      <c r="Z95" s="51">
        <f>IF(R95=1,0,0)</f>
        <v>0</v>
      </c>
      <c r="AA95" s="51">
        <f>IFERROR((1-R95) * Z95 * 2%,0)</f>
        <v>0</v>
      </c>
      <c r="AB95" s="52">
        <f>IF(R95=0,0,0)</f>
        <v>0</v>
      </c>
      <c r="AC95" s="52">
        <f> IFERROR(AB95 * (1-R95) * 2%,0)</f>
        <v>0</v>
      </c>
      <c r="AD95" s="53">
        <f>T95+V95+W95+X95+AA95+AC95</f>
        <v>164867.75</v>
      </c>
    </row>
    <row r="96">
      <c r="C96" s="40" t="s">
        <v>214</v>
      </c>
      <c r="D96" s="41" t="s">
        <v>215</v>
      </c>
      <c r="E96" s="41"/>
      <c r="F96" s="42">
        <v>39704.623981481476</v>
      </c>
      <c r="G96" s="43">
        <v>118</v>
      </c>
      <c r="H96" s="44">
        <v>43334</v>
      </c>
      <c r="I96" s="44">
        <v>43342</v>
      </c>
      <c r="J96" s="43">
        <v>23918026</v>
      </c>
      <c r="K96" s="43">
        <v>2174366</v>
      </c>
      <c r="L96" s="43">
        <v>0</v>
      </c>
      <c r="M96" s="43">
        <f>IFERROR(J96-K96-L96,0)</f>
        <v>21743660</v>
      </c>
      <c r="N96" s="43">
        <v>23918348</v>
      </c>
      <c r="O96" s="45">
        <f>IFERROR(IF(1 - M96/N96&lt;0,0,1-M96/N96),0)</f>
        <v>0.090921329516570282</v>
      </c>
      <c r="P96" s="43">
        <v>0</v>
      </c>
      <c r="Q96" s="43">
        <v>23918026</v>
      </c>
      <c r="R96" s="46">
        <f>IF(F96&lt;DATEVALUE("2018-07-01"),1,0)</f>
        <v>1</v>
      </c>
      <c r="S96" s="47">
        <f>IF(R96=1,1%,0)</f>
        <v>0.01</v>
      </c>
      <c r="T96" s="46">
        <f>IFERROR(S96*M96,0)</f>
        <v>217436.60000000001</v>
      </c>
      <c r="U96" s="48">
        <f>IF(O96&lt;=0.12,1,0)*(1-R96)*M96</f>
        <v>0</v>
      </c>
      <c r="V96" s="49">
        <f>IF(0&lt;0.8,0,IF(0&lt;1,Sheet1!L55,1))*IF(G96&lt;3,0.12 - O96,0.01) *U96</f>
        <v>0</v>
      </c>
      <c r="W96" s="49">
        <f>IF(0&gt;1,IF(0&lt;=1.1,1,IF(0&lt;=1.2,2,IF(0&lt;=1.5,3,5))),0) * 1000000</f>
        <v>0</v>
      </c>
      <c r="X96" s="50">
        <f>IF(AND(P96&gt;=150000000,P96&lt;300000000),5000000,IF(AND(P96&gt;=300000000,P96&lt;500000000),10000000,IF(AND(P96&gt;=300000000,P96&lt;500000000),15000000,IF(AND(P96&gt;=500000000,P96&lt;3000000000),20000000,IF(P96&gt;=30000000000,35000000,0))))) * (1-R96)</f>
        <v>0</v>
      </c>
      <c r="Y96" s="50">
        <f>IFERROR(Q96 * (1-R96),0)</f>
        <v>0</v>
      </c>
      <c r="Z96" s="51">
        <f>IF(R96=1,0,0)</f>
        <v>0</v>
      </c>
      <c r="AA96" s="51">
        <f>IFERROR((1-R96) * Z96 * 2%,0)</f>
        <v>0</v>
      </c>
      <c r="AB96" s="52">
        <f>IF(R96=0,0,0)</f>
        <v>0</v>
      </c>
      <c r="AC96" s="52">
        <f> IFERROR(AB96 * (1-R96) * 2%,0)</f>
        <v>0</v>
      </c>
      <c r="AD96" s="53">
        <f>T96+V96+W96+X96+AA96+AC96</f>
        <v>217436.60000000001</v>
      </c>
    </row>
    <row r="97">
      <c r="C97" s="40" t="s">
        <v>216</v>
      </c>
      <c r="D97" s="41" t="s">
        <v>217</v>
      </c>
      <c r="E97" s="41"/>
      <c r="F97" s="42">
        <v>41222.464386574073</v>
      </c>
      <c r="G97" s="43">
        <v>68</v>
      </c>
      <c r="H97" s="44">
        <v>43320</v>
      </c>
      <c r="I97" s="44">
        <v>43333</v>
      </c>
      <c r="J97" s="43">
        <v>1285141</v>
      </c>
      <c r="K97" s="43">
        <v>0</v>
      </c>
      <c r="L97" s="43">
        <v>0</v>
      </c>
      <c r="M97" s="43">
        <f>IFERROR(J97-K97-L97,0)</f>
        <v>1285141</v>
      </c>
      <c r="N97" s="43">
        <v>1285141</v>
      </c>
      <c r="O97" s="45">
        <f>IFERROR(IF(1 - M97/N97&lt;0,0,1-M97/N97),0)</f>
        <v>0</v>
      </c>
      <c r="P97" s="43">
        <v>0</v>
      </c>
      <c r="Q97" s="43">
        <v>1285141</v>
      </c>
      <c r="R97" s="46">
        <f>IF(F97&lt;DATEVALUE("2018-07-01"),1,0)</f>
        <v>1</v>
      </c>
      <c r="S97" s="47">
        <f>IF(R97=1,1%,0)</f>
        <v>0.01</v>
      </c>
      <c r="T97" s="46">
        <f>IFERROR(S97*M97,0)</f>
        <v>12851.41</v>
      </c>
      <c r="U97" s="48">
        <f>IF(O97&lt;=0.12,1,0)*(1-R97)*M97</f>
        <v>0</v>
      </c>
      <c r="V97" s="49">
        <f>IF(0&lt;0.8,0,IF(0&lt;1,Sheet1!L55,1))*IF(G97&lt;3,0.12 - O97,0.01) *U97</f>
        <v>0</v>
      </c>
      <c r="W97" s="49">
        <f>IF(0&gt;1,IF(0&lt;=1.1,1,IF(0&lt;=1.2,2,IF(0&lt;=1.5,3,5))),0) * 1000000</f>
        <v>0</v>
      </c>
      <c r="X97" s="50">
        <f>IF(AND(P97&gt;=150000000,P97&lt;300000000),5000000,IF(AND(P97&gt;=300000000,P97&lt;500000000),10000000,IF(AND(P97&gt;=300000000,P97&lt;500000000),15000000,IF(AND(P97&gt;=500000000,P97&lt;3000000000),20000000,IF(P97&gt;=30000000000,35000000,0))))) * (1-R97)</f>
        <v>0</v>
      </c>
      <c r="Y97" s="50">
        <f>IFERROR(Q97 * (1-R97),0)</f>
        <v>0</v>
      </c>
      <c r="Z97" s="51">
        <f>IF(R97=1,0,0)</f>
        <v>0</v>
      </c>
      <c r="AA97" s="51">
        <f>IFERROR((1-R97) * Z97 * 2%,0)</f>
        <v>0</v>
      </c>
      <c r="AB97" s="52">
        <f>IF(R97=0,0,0)</f>
        <v>0</v>
      </c>
      <c r="AC97" s="52">
        <f> IFERROR(AB97 * (1-R97) * 2%,0)</f>
        <v>0</v>
      </c>
      <c r="AD97" s="53">
        <f>T97+V97+W97+X97+AA97+AC97</f>
        <v>12851.41</v>
      </c>
    </row>
    <row r="98">
      <c r="C98" s="40" t="s">
        <v>218</v>
      </c>
      <c r="D98" s="41" t="s">
        <v>219</v>
      </c>
      <c r="E98" s="41"/>
      <c r="F98" s="42">
        <v>41424.421377314815</v>
      </c>
      <c r="G98" s="43">
        <v>62</v>
      </c>
      <c r="H98" s="44">
        <v>43320</v>
      </c>
      <c r="I98" s="44">
        <v>43332</v>
      </c>
      <c r="J98" s="43">
        <v>14446045</v>
      </c>
      <c r="K98" s="43">
        <v>1969915</v>
      </c>
      <c r="L98" s="43">
        <v>0</v>
      </c>
      <c r="M98" s="43">
        <f>IFERROR(J98-K98-L98,0)</f>
        <v>12476130</v>
      </c>
      <c r="N98" s="43">
        <v>14446045</v>
      </c>
      <c r="O98" s="45">
        <f>IFERROR(IF(1 - M98/N98&lt;0,0,1-M98/N98),0)</f>
        <v>0.13636362063111396</v>
      </c>
      <c r="P98" s="43">
        <v>0</v>
      </c>
      <c r="Q98" s="43">
        <v>14446045</v>
      </c>
      <c r="R98" s="46">
        <f>IF(F98&lt;DATEVALUE("2018-07-01"),1,0)</f>
        <v>1</v>
      </c>
      <c r="S98" s="47">
        <f>IF(R98=1,1%,0)</f>
        <v>0.01</v>
      </c>
      <c r="T98" s="46">
        <f>IFERROR(S98*M98,0)</f>
        <v>124761.3</v>
      </c>
      <c r="U98" s="48">
        <f>IF(O98&lt;=0.12,1,0)*(1-R98)*M98</f>
        <v>0</v>
      </c>
      <c r="V98" s="49">
        <f>IF(0&lt;0.8,0,IF(0&lt;1,Sheet1!L55,1))*IF(G98&lt;3,0.12 - O98,0.01) *U98</f>
        <v>0</v>
      </c>
      <c r="W98" s="49">
        <f>IF(0&gt;1,IF(0&lt;=1.1,1,IF(0&lt;=1.2,2,IF(0&lt;=1.5,3,5))),0) * 1000000</f>
        <v>0</v>
      </c>
      <c r="X98" s="50">
        <f>IF(AND(P98&gt;=150000000,P98&lt;300000000),5000000,IF(AND(P98&gt;=300000000,P98&lt;500000000),10000000,IF(AND(P98&gt;=300000000,P98&lt;500000000),15000000,IF(AND(P98&gt;=500000000,P98&lt;3000000000),20000000,IF(P98&gt;=30000000000,35000000,0))))) * (1-R98)</f>
        <v>0</v>
      </c>
      <c r="Y98" s="50">
        <f>IFERROR(Q98 * (1-R98),0)</f>
        <v>0</v>
      </c>
      <c r="Z98" s="51">
        <f>IF(R98=1,0,0)</f>
        <v>0</v>
      </c>
      <c r="AA98" s="51">
        <f>IFERROR((1-R98) * Z98 * 2%,0)</f>
        <v>0</v>
      </c>
      <c r="AB98" s="52">
        <f>IF(R98=0,0,0)</f>
        <v>0</v>
      </c>
      <c r="AC98" s="52">
        <f> IFERROR(AB98 * (1-R98) * 2%,0)</f>
        <v>0</v>
      </c>
      <c r="AD98" s="53">
        <f>T98+V98+W98+X98+AA98+AC98</f>
        <v>124761.3</v>
      </c>
    </row>
    <row r="99">
      <c r="C99" s="40" t="s">
        <v>220</v>
      </c>
      <c r="D99" s="41" t="s">
        <v>221</v>
      </c>
      <c r="E99" s="41"/>
      <c r="F99" s="42">
        <v>41799.64335648148</v>
      </c>
      <c r="G99" s="43">
        <v>49</v>
      </c>
      <c r="H99" s="44">
        <v>43320</v>
      </c>
      <c r="I99" s="44">
        <v>43327</v>
      </c>
      <c r="J99" s="43">
        <v>1585665</v>
      </c>
      <c r="K99" s="43">
        <v>0</v>
      </c>
      <c r="L99" s="43">
        <v>0</v>
      </c>
      <c r="M99" s="43">
        <f>IFERROR(J99-K99-L99,0)</f>
        <v>1585665</v>
      </c>
      <c r="N99" s="43">
        <v>1585665</v>
      </c>
      <c r="O99" s="45">
        <f>IFERROR(IF(1 - M99/N99&lt;0,0,1-M99/N99),0)</f>
        <v>0</v>
      </c>
      <c r="P99" s="43">
        <v>0</v>
      </c>
      <c r="Q99" s="43">
        <v>1585665</v>
      </c>
      <c r="R99" s="46">
        <f>IF(F99&lt;DATEVALUE("2018-07-01"),1,0)</f>
        <v>1</v>
      </c>
      <c r="S99" s="47">
        <f>IF(R99=1,1%,0)</f>
        <v>0.01</v>
      </c>
      <c r="T99" s="46">
        <f>IFERROR(S99*M99,0)</f>
        <v>15856.65</v>
      </c>
      <c r="U99" s="48">
        <f>IF(O99&lt;=0.12,1,0)*(1-R99)*M99</f>
        <v>0</v>
      </c>
      <c r="V99" s="49">
        <f>IF(0&lt;0.8,0,IF(0&lt;1,Sheet1!L55,1))*IF(G99&lt;3,0.12 - O99,0.01) *U99</f>
        <v>0</v>
      </c>
      <c r="W99" s="49">
        <f>IF(0&gt;1,IF(0&lt;=1.1,1,IF(0&lt;=1.2,2,IF(0&lt;=1.5,3,5))),0) * 1000000</f>
        <v>0</v>
      </c>
      <c r="X99" s="50">
        <f>IF(AND(P99&gt;=150000000,P99&lt;300000000),5000000,IF(AND(P99&gt;=300000000,P99&lt;500000000),10000000,IF(AND(P99&gt;=300000000,P99&lt;500000000),15000000,IF(AND(P99&gt;=500000000,P99&lt;3000000000),20000000,IF(P99&gt;=30000000000,35000000,0))))) * (1-R99)</f>
        <v>0</v>
      </c>
      <c r="Y99" s="50">
        <f>IFERROR(Q99 * (1-R99),0)</f>
        <v>0</v>
      </c>
      <c r="Z99" s="51">
        <f>IF(R99=1,0,0)</f>
        <v>0</v>
      </c>
      <c r="AA99" s="51">
        <f>IFERROR((1-R99) * Z99 * 2%,0)</f>
        <v>0</v>
      </c>
      <c r="AB99" s="52">
        <f>IF(R99=0,0,0)</f>
        <v>0</v>
      </c>
      <c r="AC99" s="52">
        <f> IFERROR(AB99 * (1-R99) * 2%,0)</f>
        <v>0</v>
      </c>
      <c r="AD99" s="53">
        <f>T99+V99+W99+X99+AA99+AC99</f>
        <v>15856.65</v>
      </c>
    </row>
    <row r="100">
      <c r="C100" s="40" t="s">
        <v>222</v>
      </c>
      <c r="D100" s="41" t="s">
        <v>223</v>
      </c>
      <c r="E100" s="41"/>
      <c r="F100" s="42">
        <v>41866.619085648148</v>
      </c>
      <c r="G100" s="43">
        <v>47</v>
      </c>
      <c r="H100" s="44">
        <v>43320</v>
      </c>
      <c r="I100" s="44">
        <v>43374</v>
      </c>
      <c r="J100" s="43">
        <v>31496668</v>
      </c>
      <c r="K100" s="43">
        <v>0</v>
      </c>
      <c r="L100" s="43">
        <v>0</v>
      </c>
      <c r="M100" s="43">
        <f>IFERROR(J100-K100-L100,0)</f>
        <v>31496668</v>
      </c>
      <c r="N100" s="43">
        <v>31486817</v>
      </c>
      <c r="O100" s="45">
        <f>IFERROR(IF(1 - M100/N100&lt;0,0,1-M100/N100),0)</f>
        <v>0</v>
      </c>
      <c r="P100" s="43">
        <v>0</v>
      </c>
      <c r="Q100" s="43">
        <v>32312208</v>
      </c>
      <c r="R100" s="46">
        <f>IF(F100&lt;DATEVALUE("2018-07-01"),1,0)</f>
        <v>1</v>
      </c>
      <c r="S100" s="47">
        <f>IF(R100=1,1%,0)</f>
        <v>0.01</v>
      </c>
      <c r="T100" s="46">
        <f>IFERROR(S100*M100,0)</f>
        <v>314966.67999999999</v>
      </c>
      <c r="U100" s="48">
        <f>IF(O100&lt;=0.12,1,0)*(1-R100)*M100</f>
        <v>0</v>
      </c>
      <c r="V100" s="49">
        <f>IF(0&lt;0.8,0,IF(0&lt;1,Sheet1!L55,1))*IF(G100&lt;3,0.12 - O100,0.01) *U100</f>
        <v>0</v>
      </c>
      <c r="W100" s="49">
        <f>IF(0&gt;1,IF(0&lt;=1.1,1,IF(0&lt;=1.2,2,IF(0&lt;=1.5,3,5))),0) * 1000000</f>
        <v>0</v>
      </c>
      <c r="X100" s="50">
        <f>IF(AND(P100&gt;=150000000,P100&lt;300000000),5000000,IF(AND(P100&gt;=300000000,P100&lt;500000000),10000000,IF(AND(P100&gt;=300000000,P100&lt;500000000),15000000,IF(AND(P100&gt;=500000000,P100&lt;3000000000),20000000,IF(P100&gt;=30000000000,35000000,0))))) * (1-R100)</f>
        <v>0</v>
      </c>
      <c r="Y100" s="50">
        <f>IFERROR(Q100 * (1-R100),0)</f>
        <v>0</v>
      </c>
      <c r="Z100" s="51">
        <f>IF(R100=1,0,0)</f>
        <v>0</v>
      </c>
      <c r="AA100" s="51">
        <f>IFERROR((1-R100) * Z100 * 2%,0)</f>
        <v>0</v>
      </c>
      <c r="AB100" s="52">
        <f>IF(R100=0,0,0)</f>
        <v>0</v>
      </c>
      <c r="AC100" s="52">
        <f> IFERROR(AB100 * (1-R100) * 2%,0)</f>
        <v>0</v>
      </c>
      <c r="AD100" s="53">
        <f>T100+V100+W100+X100+AA100+AC100</f>
        <v>314966.67999999999</v>
      </c>
    </row>
    <row r="101">
      <c r="C101" s="40" t="s">
        <v>224</v>
      </c>
      <c r="D101" s="41" t="s">
        <v>225</v>
      </c>
      <c r="E101" s="41"/>
      <c r="F101" s="42">
        <v>42191.574548611112</v>
      </c>
      <c r="G101" s="43">
        <v>36</v>
      </c>
      <c r="H101" s="44">
        <v>43326</v>
      </c>
      <c r="I101" s="44">
        <v>43368</v>
      </c>
      <c r="J101" s="43">
        <v>18378789</v>
      </c>
      <c r="K101" s="43">
        <v>0</v>
      </c>
      <c r="L101" s="43">
        <v>0</v>
      </c>
      <c r="M101" s="43">
        <f>IFERROR(J101-K101-L101,0)</f>
        <v>18378789</v>
      </c>
      <c r="N101" s="43">
        <v>18350473</v>
      </c>
      <c r="O101" s="45">
        <f>IFERROR(IF(1 - M101/N101&lt;0,0,1-M101/N101),0)</f>
        <v>0</v>
      </c>
      <c r="P101" s="43">
        <v>0</v>
      </c>
      <c r="Q101" s="43">
        <v>18378789</v>
      </c>
      <c r="R101" s="46">
        <f>IF(F101&lt;DATEVALUE("2018-07-01"),1,0)</f>
        <v>1</v>
      </c>
      <c r="S101" s="47">
        <f>IF(R101=1,1%,0)</f>
        <v>0.01</v>
      </c>
      <c r="T101" s="46">
        <f>IFERROR(S101*M101,0)</f>
        <v>183787.89000000001</v>
      </c>
      <c r="U101" s="48">
        <f>IF(O101&lt;=0.12,1,0)*(1-R101)*M101</f>
        <v>0</v>
      </c>
      <c r="V101" s="49">
        <f>IF(0&lt;0.8,0,IF(0&lt;1,Sheet1!L55,1))*IF(G101&lt;3,0.12 - O101,0.01) *U101</f>
        <v>0</v>
      </c>
      <c r="W101" s="49">
        <f>IF(0&gt;1,IF(0&lt;=1.1,1,IF(0&lt;=1.2,2,IF(0&lt;=1.5,3,5))),0) * 1000000</f>
        <v>0</v>
      </c>
      <c r="X101" s="50">
        <f>IF(AND(P101&gt;=150000000,P101&lt;300000000),5000000,IF(AND(P101&gt;=300000000,P101&lt;500000000),10000000,IF(AND(P101&gt;=300000000,P101&lt;500000000),15000000,IF(AND(P101&gt;=500000000,P101&lt;3000000000),20000000,IF(P101&gt;=30000000000,35000000,0))))) * (1-R101)</f>
        <v>0</v>
      </c>
      <c r="Y101" s="50">
        <f>IFERROR(Q101 * (1-R101),0)</f>
        <v>0</v>
      </c>
      <c r="Z101" s="51">
        <f>IF(R101=1,0,0)</f>
        <v>0</v>
      </c>
      <c r="AA101" s="51">
        <f>IFERROR((1-R101) * Z101 * 2%,0)</f>
        <v>0</v>
      </c>
      <c r="AB101" s="52">
        <f>IF(R101=0,0,0)</f>
        <v>0</v>
      </c>
      <c r="AC101" s="52">
        <f> IFERROR(AB101 * (1-R101) * 2%,0)</f>
        <v>0</v>
      </c>
      <c r="AD101" s="53">
        <f>T101+V101+W101+X101+AA101+AC101</f>
        <v>183787.89000000001</v>
      </c>
    </row>
    <row r="102">
      <c r="C102" s="40" t="s">
        <v>226</v>
      </c>
      <c r="D102" s="41" t="s">
        <v>227</v>
      </c>
      <c r="E102" s="41"/>
      <c r="F102" s="42">
        <v>42199.465115740742</v>
      </c>
      <c r="G102" s="43">
        <v>36</v>
      </c>
      <c r="H102" s="44">
        <v>43326</v>
      </c>
      <c r="I102" s="44">
        <v>43336</v>
      </c>
      <c r="J102" s="43">
        <v>999460</v>
      </c>
      <c r="K102" s="43">
        <v>0</v>
      </c>
      <c r="L102" s="43">
        <v>0</v>
      </c>
      <c r="M102" s="43">
        <f>IFERROR(J102-K102-L102,0)</f>
        <v>999460</v>
      </c>
      <c r="N102" s="43">
        <v>986150</v>
      </c>
      <c r="O102" s="45">
        <f>IFERROR(IF(1 - M102/N102&lt;0,0,1-M102/N102),0)</f>
        <v>0</v>
      </c>
      <c r="P102" s="43">
        <v>0</v>
      </c>
      <c r="Q102" s="43">
        <v>999460</v>
      </c>
      <c r="R102" s="46">
        <f>IF(F102&lt;DATEVALUE("2018-07-01"),1,0)</f>
        <v>1</v>
      </c>
      <c r="S102" s="47">
        <f>IF(R102=1,1%,0)</f>
        <v>0.01</v>
      </c>
      <c r="T102" s="46">
        <f>IFERROR(S102*M102,0)</f>
        <v>9994.6000000000004</v>
      </c>
      <c r="U102" s="48">
        <f>IF(O102&lt;=0.12,1,0)*(1-R102)*M102</f>
        <v>0</v>
      </c>
      <c r="V102" s="49">
        <f>IF(0&lt;0.8,0,IF(0&lt;1,Sheet1!L55,1))*IF(G102&lt;3,0.12 - O102,0.01) *U102</f>
        <v>0</v>
      </c>
      <c r="W102" s="49">
        <f>IF(0&gt;1,IF(0&lt;=1.1,1,IF(0&lt;=1.2,2,IF(0&lt;=1.5,3,5))),0) * 1000000</f>
        <v>0</v>
      </c>
      <c r="X102" s="50">
        <f>IF(AND(P102&gt;=150000000,P102&lt;300000000),5000000,IF(AND(P102&gt;=300000000,P102&lt;500000000),10000000,IF(AND(P102&gt;=300000000,P102&lt;500000000),15000000,IF(AND(P102&gt;=500000000,P102&lt;3000000000),20000000,IF(P102&gt;=30000000000,35000000,0))))) * (1-R102)</f>
        <v>0</v>
      </c>
      <c r="Y102" s="50">
        <f>IFERROR(Q102 * (1-R102),0)</f>
        <v>0</v>
      </c>
      <c r="Z102" s="51">
        <f>IF(R102=1,0,0)</f>
        <v>0</v>
      </c>
      <c r="AA102" s="51">
        <f>IFERROR((1-R102) * Z102 * 2%,0)</f>
        <v>0</v>
      </c>
      <c r="AB102" s="52">
        <f>IF(R102=0,0,0)</f>
        <v>0</v>
      </c>
      <c r="AC102" s="52">
        <f> IFERROR(AB102 * (1-R102) * 2%,0)</f>
        <v>0</v>
      </c>
      <c r="AD102" s="53">
        <f>T102+V102+W102+X102+AA102+AC102</f>
        <v>9994.6000000000004</v>
      </c>
    </row>
    <row r="103">
      <c r="C103" s="40" t="s">
        <v>228</v>
      </c>
      <c r="D103" s="41" t="s">
        <v>229</v>
      </c>
      <c r="E103" s="41"/>
      <c r="F103" s="42">
        <v>42199.467199074075</v>
      </c>
      <c r="G103" s="43">
        <v>36</v>
      </c>
      <c r="H103" s="44">
        <v>43329</v>
      </c>
      <c r="I103" s="44">
        <v>43339</v>
      </c>
      <c r="J103" s="43">
        <v>1627089</v>
      </c>
      <c r="K103" s="43">
        <v>0</v>
      </c>
      <c r="L103" s="43">
        <v>0</v>
      </c>
      <c r="M103" s="43">
        <f>IFERROR(J103-K103-L103,0)</f>
        <v>1627089</v>
      </c>
      <c r="N103" s="43">
        <v>1627089</v>
      </c>
      <c r="O103" s="45">
        <f>IFERROR(IF(1 - M103/N103&lt;0,0,1-M103/N103),0)</f>
        <v>0</v>
      </c>
      <c r="P103" s="43">
        <v>0</v>
      </c>
      <c r="Q103" s="43">
        <v>1627089</v>
      </c>
      <c r="R103" s="46">
        <f>IF(F103&lt;DATEVALUE("2018-07-01"),1,0)</f>
        <v>1</v>
      </c>
      <c r="S103" s="47">
        <f>IF(R103=1,1%,0)</f>
        <v>0.01</v>
      </c>
      <c r="T103" s="46">
        <f>IFERROR(S103*M103,0)</f>
        <v>16270.890000000001</v>
      </c>
      <c r="U103" s="48">
        <f>IF(O103&lt;=0.12,1,0)*(1-R103)*M103</f>
        <v>0</v>
      </c>
      <c r="V103" s="49">
        <f>IF(0&lt;0.8,0,IF(0&lt;1,Sheet1!L55,1))*IF(G103&lt;3,0.12 - O103,0.01) *U103</f>
        <v>0</v>
      </c>
      <c r="W103" s="49">
        <f>IF(0&gt;1,IF(0&lt;=1.1,1,IF(0&lt;=1.2,2,IF(0&lt;=1.5,3,5))),0) * 1000000</f>
        <v>0</v>
      </c>
      <c r="X103" s="50">
        <f>IF(AND(P103&gt;=150000000,P103&lt;300000000),5000000,IF(AND(P103&gt;=300000000,P103&lt;500000000),10000000,IF(AND(P103&gt;=300000000,P103&lt;500000000),15000000,IF(AND(P103&gt;=500000000,P103&lt;3000000000),20000000,IF(P103&gt;=30000000000,35000000,0))))) * (1-R103)</f>
        <v>0</v>
      </c>
      <c r="Y103" s="50">
        <f>IFERROR(Q103 * (1-R103),0)</f>
        <v>0</v>
      </c>
      <c r="Z103" s="51">
        <f>IF(R103=1,0,0)</f>
        <v>0</v>
      </c>
      <c r="AA103" s="51">
        <f>IFERROR((1-R103) * Z103 * 2%,0)</f>
        <v>0</v>
      </c>
      <c r="AB103" s="52">
        <f>IF(R103=0,0,0)</f>
        <v>0</v>
      </c>
      <c r="AC103" s="52">
        <f> IFERROR(AB103 * (1-R103) * 2%,0)</f>
        <v>0</v>
      </c>
      <c r="AD103" s="53">
        <f>T103+V103+W103+X103+AA103+AC103</f>
        <v>16270.890000000001</v>
      </c>
    </row>
    <row r="104">
      <c r="C104" s="40" t="s">
        <v>230</v>
      </c>
      <c r="D104" s="41" t="s">
        <v>231</v>
      </c>
      <c r="E104" s="41"/>
      <c r="F104" s="42">
        <v>42199.571655092594</v>
      </c>
      <c r="G104" s="43">
        <v>36</v>
      </c>
      <c r="H104" s="44">
        <v>43326</v>
      </c>
      <c r="I104" s="44">
        <v>43337</v>
      </c>
      <c r="J104" s="43">
        <v>697807</v>
      </c>
      <c r="K104" s="43">
        <v>0</v>
      </c>
      <c r="L104" s="43">
        <v>0</v>
      </c>
      <c r="M104" s="43">
        <f>IFERROR(J104-K104-L104,0)</f>
        <v>697807</v>
      </c>
      <c r="N104" s="43">
        <v>697807</v>
      </c>
      <c r="O104" s="45">
        <f>IFERROR(IF(1 - M104/N104&lt;0,0,1-M104/N104),0)</f>
        <v>0</v>
      </c>
      <c r="P104" s="43">
        <v>0</v>
      </c>
      <c r="Q104" s="43">
        <v>697807</v>
      </c>
      <c r="R104" s="46">
        <f>IF(F104&lt;DATEVALUE("2018-07-01"),1,0)</f>
        <v>1</v>
      </c>
      <c r="S104" s="47">
        <f>IF(R104=1,1%,0)</f>
        <v>0.01</v>
      </c>
      <c r="T104" s="46">
        <f>IFERROR(S104*M104,0)</f>
        <v>6978.0699999999997</v>
      </c>
      <c r="U104" s="48">
        <f>IF(O104&lt;=0.12,1,0)*(1-R104)*M104</f>
        <v>0</v>
      </c>
      <c r="V104" s="49">
        <f>IF(0&lt;0.8,0,IF(0&lt;1,Sheet1!L55,1))*IF(G104&lt;3,0.12 - O104,0.01) *U104</f>
        <v>0</v>
      </c>
      <c r="W104" s="49">
        <f>IF(0&gt;1,IF(0&lt;=1.1,1,IF(0&lt;=1.2,2,IF(0&lt;=1.5,3,5))),0) * 1000000</f>
        <v>0</v>
      </c>
      <c r="X104" s="50">
        <f>IF(AND(P104&gt;=150000000,P104&lt;300000000),5000000,IF(AND(P104&gt;=300000000,P104&lt;500000000),10000000,IF(AND(P104&gt;=300000000,P104&lt;500000000),15000000,IF(AND(P104&gt;=500000000,P104&lt;3000000000),20000000,IF(P104&gt;=30000000000,35000000,0))))) * (1-R104)</f>
        <v>0</v>
      </c>
      <c r="Y104" s="50">
        <f>IFERROR(Q104 * (1-R104),0)</f>
        <v>0</v>
      </c>
      <c r="Z104" s="51">
        <f>IF(R104=1,0,0)</f>
        <v>0</v>
      </c>
      <c r="AA104" s="51">
        <f>IFERROR((1-R104) * Z104 * 2%,0)</f>
        <v>0</v>
      </c>
      <c r="AB104" s="52">
        <f>IF(R104=0,0,0)</f>
        <v>0</v>
      </c>
      <c r="AC104" s="52">
        <f> IFERROR(AB104 * (1-R104) * 2%,0)</f>
        <v>0</v>
      </c>
      <c r="AD104" s="53">
        <f>T104+V104+W104+X104+AA104+AC104</f>
        <v>6978.0699999999997</v>
      </c>
    </row>
    <row r="105">
      <c r="C105" s="40" t="s">
        <v>232</v>
      </c>
      <c r="D105" s="41" t="s">
        <v>233</v>
      </c>
      <c r="E105" s="41"/>
      <c r="F105" s="42">
        <v>42207.440601851849</v>
      </c>
      <c r="G105" s="43">
        <v>36</v>
      </c>
      <c r="H105" s="44">
        <v>43320</v>
      </c>
      <c r="I105" s="44">
        <v>43365</v>
      </c>
      <c r="J105" s="43">
        <v>5491000</v>
      </c>
      <c r="K105" s="43">
        <v>0</v>
      </c>
      <c r="L105" s="43">
        <v>0</v>
      </c>
      <c r="M105" s="43">
        <f>IFERROR(J105-K105-L105,0)</f>
        <v>5491000</v>
      </c>
      <c r="N105" s="43">
        <v>5489310</v>
      </c>
      <c r="O105" s="45">
        <f>IFERROR(IF(1 - M105/N105&lt;0,0,1-M105/N105),0)</f>
        <v>0</v>
      </c>
      <c r="P105" s="43">
        <v>0</v>
      </c>
      <c r="Q105" s="43">
        <v>5491000</v>
      </c>
      <c r="R105" s="46">
        <f>IF(F105&lt;DATEVALUE("2018-07-01"),1,0)</f>
        <v>1</v>
      </c>
      <c r="S105" s="47">
        <f>IF(R105=1,1%,0)</f>
        <v>0.01</v>
      </c>
      <c r="T105" s="46">
        <f>IFERROR(S105*M105,0)</f>
        <v>54910</v>
      </c>
      <c r="U105" s="48">
        <f>IF(O105&lt;=0.12,1,0)*(1-R105)*M105</f>
        <v>0</v>
      </c>
      <c r="V105" s="49">
        <f>IF(0&lt;0.8,0,IF(0&lt;1,Sheet1!L55,1))*IF(G105&lt;3,0.12 - O105,0.01) *U105</f>
        <v>0</v>
      </c>
      <c r="W105" s="49">
        <f>IF(0&gt;1,IF(0&lt;=1.1,1,IF(0&lt;=1.2,2,IF(0&lt;=1.5,3,5))),0) * 1000000</f>
        <v>0</v>
      </c>
      <c r="X105" s="50">
        <f>IF(AND(P105&gt;=150000000,P105&lt;300000000),5000000,IF(AND(P105&gt;=300000000,P105&lt;500000000),10000000,IF(AND(P105&gt;=300000000,P105&lt;500000000),15000000,IF(AND(P105&gt;=500000000,P105&lt;3000000000),20000000,IF(P105&gt;=30000000000,35000000,0))))) * (1-R105)</f>
        <v>0</v>
      </c>
      <c r="Y105" s="50">
        <f>IFERROR(Q105 * (1-R105),0)</f>
        <v>0</v>
      </c>
      <c r="Z105" s="51">
        <f>IF(R105=1,0,0)</f>
        <v>0</v>
      </c>
      <c r="AA105" s="51">
        <f>IFERROR((1-R105) * Z105 * 2%,0)</f>
        <v>0</v>
      </c>
      <c r="AB105" s="52">
        <f>IF(R105=0,0,0)</f>
        <v>0</v>
      </c>
      <c r="AC105" s="52">
        <f> IFERROR(AB105 * (1-R105) * 2%,0)</f>
        <v>0</v>
      </c>
      <c r="AD105" s="53">
        <f>T105+V105+W105+X105+AA105+AC105</f>
        <v>54910</v>
      </c>
    </row>
    <row r="106">
      <c r="C106" s="40" t="s">
        <v>234</v>
      </c>
      <c r="D106" s="41" t="s">
        <v>235</v>
      </c>
      <c r="E106" s="41"/>
      <c r="F106" s="42">
        <v>42210.394317129627</v>
      </c>
      <c r="G106" s="43">
        <v>36</v>
      </c>
      <c r="H106" s="44">
        <v>43312</v>
      </c>
      <c r="I106" s="44">
        <v>43334</v>
      </c>
      <c r="J106" s="43">
        <v>199660</v>
      </c>
      <c r="K106" s="43">
        <v>0</v>
      </c>
      <c r="L106" s="43">
        <v>0</v>
      </c>
      <c r="M106" s="43">
        <f>IFERROR(J106-K106-L106,0)</f>
        <v>199660</v>
      </c>
      <c r="N106" s="43">
        <v>199620</v>
      </c>
      <c r="O106" s="45">
        <f>IFERROR(IF(1 - M106/N106&lt;0,0,1-M106/N106),0)</f>
        <v>0</v>
      </c>
      <c r="P106" s="43">
        <v>0</v>
      </c>
      <c r="Q106" s="43">
        <v>199660</v>
      </c>
      <c r="R106" s="46">
        <f>IF(F106&lt;DATEVALUE("2018-07-01"),1,0)</f>
        <v>1</v>
      </c>
      <c r="S106" s="47">
        <f>IF(R106=1,1%,0)</f>
        <v>0.01</v>
      </c>
      <c r="T106" s="46">
        <f>IFERROR(S106*M106,0)</f>
        <v>1996.6000000000001</v>
      </c>
      <c r="U106" s="48">
        <f>IF(O106&lt;=0.12,1,0)*(1-R106)*M106</f>
        <v>0</v>
      </c>
      <c r="V106" s="49">
        <f>IF(0&lt;0.8,0,IF(0&lt;1,Sheet1!L55,1))*IF(G106&lt;3,0.12 - O106,0.01) *U106</f>
        <v>0</v>
      </c>
      <c r="W106" s="49">
        <f>IF(0&gt;1,IF(0&lt;=1.1,1,IF(0&lt;=1.2,2,IF(0&lt;=1.5,3,5))),0) * 1000000</f>
        <v>0</v>
      </c>
      <c r="X106" s="50">
        <f>IF(AND(P106&gt;=150000000,P106&lt;300000000),5000000,IF(AND(P106&gt;=300000000,P106&lt;500000000),10000000,IF(AND(P106&gt;=300000000,P106&lt;500000000),15000000,IF(AND(P106&gt;=500000000,P106&lt;3000000000),20000000,IF(P106&gt;=30000000000,35000000,0))))) * (1-R106)</f>
        <v>0</v>
      </c>
      <c r="Y106" s="50">
        <f>IFERROR(Q106 * (1-R106),0)</f>
        <v>0</v>
      </c>
      <c r="Z106" s="51">
        <f>IF(R106=1,0,0)</f>
        <v>0</v>
      </c>
      <c r="AA106" s="51">
        <f>IFERROR((1-R106) * Z106 * 2%,0)</f>
        <v>0</v>
      </c>
      <c r="AB106" s="52">
        <f>IF(R106=0,0,0)</f>
        <v>0</v>
      </c>
      <c r="AC106" s="52">
        <f> IFERROR(AB106 * (1-R106) * 2%,0)</f>
        <v>0</v>
      </c>
      <c r="AD106" s="53">
        <f>T106+V106+W106+X106+AA106+AC106</f>
        <v>1996.6000000000001</v>
      </c>
    </row>
    <row r="107">
      <c r="C107" s="40" t="s">
        <v>236</v>
      </c>
      <c r="D107" s="41" t="s">
        <v>237</v>
      </c>
      <c r="E107" s="41"/>
      <c r="F107" s="42">
        <v>42215.63690972222</v>
      </c>
      <c r="G107" s="43">
        <v>36</v>
      </c>
      <c r="H107" s="44">
        <v>43301</v>
      </c>
      <c r="I107" s="44">
        <v>43334</v>
      </c>
      <c r="J107" s="43">
        <v>750079</v>
      </c>
      <c r="K107" s="43">
        <v>0</v>
      </c>
      <c r="L107" s="43">
        <v>0</v>
      </c>
      <c r="M107" s="43">
        <f>IFERROR(J107-K107-L107,0)</f>
        <v>750079</v>
      </c>
      <c r="N107" s="43">
        <v>750079</v>
      </c>
      <c r="O107" s="45">
        <f>IFERROR(IF(1 - M107/N107&lt;0,0,1-M107/N107),0)</f>
        <v>0</v>
      </c>
      <c r="P107" s="43">
        <v>0</v>
      </c>
      <c r="Q107" s="43">
        <v>750079</v>
      </c>
      <c r="R107" s="46">
        <f>IF(F107&lt;DATEVALUE("2018-07-01"),1,0)</f>
        <v>1</v>
      </c>
      <c r="S107" s="47">
        <f>IF(R107=1,1%,0)</f>
        <v>0.01</v>
      </c>
      <c r="T107" s="46">
        <f>IFERROR(S107*M107,0)</f>
        <v>7500.79</v>
      </c>
      <c r="U107" s="48">
        <f>IF(O107&lt;=0.12,1,0)*(1-R107)*M107</f>
        <v>0</v>
      </c>
      <c r="V107" s="49">
        <f>IF(0&lt;0.8,0,IF(0&lt;1,Sheet1!L55,1))*IF(G107&lt;3,0.12 - O107,0.01) *U107</f>
        <v>0</v>
      </c>
      <c r="W107" s="49">
        <f>IF(0&gt;1,IF(0&lt;=1.1,1,IF(0&lt;=1.2,2,IF(0&lt;=1.5,3,5))),0) * 1000000</f>
        <v>0</v>
      </c>
      <c r="X107" s="50">
        <f>IF(AND(P107&gt;=150000000,P107&lt;300000000),5000000,IF(AND(P107&gt;=300000000,P107&lt;500000000),10000000,IF(AND(P107&gt;=300000000,P107&lt;500000000),15000000,IF(AND(P107&gt;=500000000,P107&lt;3000000000),20000000,IF(P107&gt;=30000000000,35000000,0))))) * (1-R107)</f>
        <v>0</v>
      </c>
      <c r="Y107" s="50">
        <f>IFERROR(Q107 * (1-R107),0)</f>
        <v>0</v>
      </c>
      <c r="Z107" s="51">
        <f>IF(R107=1,0,0)</f>
        <v>0</v>
      </c>
      <c r="AA107" s="51">
        <f>IFERROR((1-R107) * Z107 * 2%,0)</f>
        <v>0</v>
      </c>
      <c r="AB107" s="52">
        <f>IF(R107=0,0,0)</f>
        <v>0</v>
      </c>
      <c r="AC107" s="52">
        <f> IFERROR(AB107 * (1-R107) * 2%,0)</f>
        <v>0</v>
      </c>
      <c r="AD107" s="53">
        <f>T107+V107+W107+X107+AA107+AC107</f>
        <v>7500.79</v>
      </c>
    </row>
    <row r="108">
      <c r="C108" s="40" t="s">
        <v>238</v>
      </c>
      <c r="D108" s="41" t="s">
        <v>239</v>
      </c>
      <c r="E108" s="41"/>
      <c r="F108" s="42">
        <v>42223.477997685186</v>
      </c>
      <c r="G108" s="43">
        <v>35</v>
      </c>
      <c r="H108" s="44">
        <v>43320</v>
      </c>
      <c r="I108" s="44">
        <v>43333</v>
      </c>
      <c r="J108" s="43">
        <v>3224843</v>
      </c>
      <c r="K108" s="43">
        <v>0</v>
      </c>
      <c r="L108" s="43">
        <v>0</v>
      </c>
      <c r="M108" s="43">
        <f>IFERROR(J108-K108-L108,0)</f>
        <v>3224843</v>
      </c>
      <c r="N108" s="43">
        <v>3224843</v>
      </c>
      <c r="O108" s="45">
        <f>IFERROR(IF(1 - M108/N108&lt;0,0,1-M108/N108),0)</f>
        <v>0</v>
      </c>
      <c r="P108" s="43">
        <v>0</v>
      </c>
      <c r="Q108" s="43">
        <v>3224843</v>
      </c>
      <c r="R108" s="46">
        <f>IF(F108&lt;DATEVALUE("2018-07-01"),1,0)</f>
        <v>1</v>
      </c>
      <c r="S108" s="47">
        <f>IF(R108=1,1%,0)</f>
        <v>0.01</v>
      </c>
      <c r="T108" s="46">
        <f>IFERROR(S108*M108,0)</f>
        <v>32248.43</v>
      </c>
      <c r="U108" s="48">
        <f>IF(O108&lt;=0.12,1,0)*(1-R108)*M108</f>
        <v>0</v>
      </c>
      <c r="V108" s="49">
        <f>IF(0&lt;0.8,0,IF(0&lt;1,Sheet1!L55,1))*IF(G108&lt;3,0.12 - O108,0.01) *U108</f>
        <v>0</v>
      </c>
      <c r="W108" s="49">
        <f>IF(0&gt;1,IF(0&lt;=1.1,1,IF(0&lt;=1.2,2,IF(0&lt;=1.5,3,5))),0) * 1000000</f>
        <v>0</v>
      </c>
      <c r="X108" s="50">
        <f>IF(AND(P108&gt;=150000000,P108&lt;300000000),5000000,IF(AND(P108&gt;=300000000,P108&lt;500000000),10000000,IF(AND(P108&gt;=300000000,P108&lt;500000000),15000000,IF(AND(P108&gt;=500000000,P108&lt;3000000000),20000000,IF(P108&gt;=30000000000,35000000,0))))) * (1-R108)</f>
        <v>0</v>
      </c>
      <c r="Y108" s="50">
        <f>IFERROR(Q108 * (1-R108),0)</f>
        <v>0</v>
      </c>
      <c r="Z108" s="51">
        <f>IF(R108=1,0,0)</f>
        <v>0</v>
      </c>
      <c r="AA108" s="51">
        <f>IFERROR((1-R108) * Z108 * 2%,0)</f>
        <v>0</v>
      </c>
      <c r="AB108" s="52">
        <f>IF(R108=0,0,0)</f>
        <v>0</v>
      </c>
      <c r="AC108" s="52">
        <f> IFERROR(AB108 * (1-R108) * 2%,0)</f>
        <v>0</v>
      </c>
      <c r="AD108" s="53">
        <f>T108+V108+W108+X108+AA108+AC108</f>
        <v>32248.43</v>
      </c>
    </row>
    <row r="109">
      <c r="C109" s="40" t="s">
        <v>240</v>
      </c>
      <c r="D109" s="41" t="s">
        <v>241</v>
      </c>
      <c r="E109" s="41"/>
      <c r="F109" s="42">
        <v>42227.404999999999</v>
      </c>
      <c r="G109" s="43">
        <v>35</v>
      </c>
      <c r="H109" s="44">
        <v>43320</v>
      </c>
      <c r="I109" s="44">
        <v>43336</v>
      </c>
      <c r="J109" s="43">
        <v>798310</v>
      </c>
      <c r="K109" s="43">
        <v>0</v>
      </c>
      <c r="L109" s="43">
        <v>0</v>
      </c>
      <c r="M109" s="43">
        <f>IFERROR(J109-K109-L109,0)</f>
        <v>798310</v>
      </c>
      <c r="N109" s="43">
        <v>758380</v>
      </c>
      <c r="O109" s="45">
        <f>IFERROR(IF(1 - M109/N109&lt;0,0,1-M109/N109),0)</f>
        <v>0</v>
      </c>
      <c r="P109" s="43">
        <v>0</v>
      </c>
      <c r="Q109" s="43">
        <v>798310</v>
      </c>
      <c r="R109" s="46">
        <f>IF(F109&lt;DATEVALUE("2018-07-01"),1,0)</f>
        <v>1</v>
      </c>
      <c r="S109" s="47">
        <f>IF(R109=1,1%,0)</f>
        <v>0.01</v>
      </c>
      <c r="T109" s="46">
        <f>IFERROR(S109*M109,0)</f>
        <v>7983.1000000000004</v>
      </c>
      <c r="U109" s="48">
        <f>IF(O109&lt;=0.12,1,0)*(1-R109)*M109</f>
        <v>0</v>
      </c>
      <c r="V109" s="49">
        <f>IF(0&lt;0.8,0,IF(0&lt;1,Sheet1!L55,1))*IF(G109&lt;3,0.12 - O109,0.01) *U109</f>
        <v>0</v>
      </c>
      <c r="W109" s="49">
        <f>IF(0&gt;1,IF(0&lt;=1.1,1,IF(0&lt;=1.2,2,IF(0&lt;=1.5,3,5))),0) * 1000000</f>
        <v>0</v>
      </c>
      <c r="X109" s="50">
        <f>IF(AND(P109&gt;=150000000,P109&lt;300000000),5000000,IF(AND(P109&gt;=300000000,P109&lt;500000000),10000000,IF(AND(P109&gt;=300000000,P109&lt;500000000),15000000,IF(AND(P109&gt;=500000000,P109&lt;3000000000),20000000,IF(P109&gt;=30000000000,35000000,0))))) * (1-R109)</f>
        <v>0</v>
      </c>
      <c r="Y109" s="50">
        <f>IFERROR(Q109 * (1-R109),0)</f>
        <v>0</v>
      </c>
      <c r="Z109" s="51">
        <f>IF(R109=1,0,0)</f>
        <v>0</v>
      </c>
      <c r="AA109" s="51">
        <f>IFERROR((1-R109) * Z109 * 2%,0)</f>
        <v>0</v>
      </c>
      <c r="AB109" s="52">
        <f>IF(R109=0,0,0)</f>
        <v>0</v>
      </c>
      <c r="AC109" s="52">
        <f> IFERROR(AB109 * (1-R109) * 2%,0)</f>
        <v>0</v>
      </c>
      <c r="AD109" s="53">
        <f>T109+V109+W109+X109+AA109+AC109</f>
        <v>7983.1000000000004</v>
      </c>
    </row>
    <row r="110">
      <c r="C110" s="40" t="s">
        <v>242</v>
      </c>
      <c r="D110" s="41" t="s">
        <v>243</v>
      </c>
      <c r="E110" s="41"/>
      <c r="F110" s="42">
        <v>42241.594027777777</v>
      </c>
      <c r="G110" s="43">
        <v>35</v>
      </c>
      <c r="H110" s="44" t="s">
        <v>24</v>
      </c>
      <c r="I110" s="44" t="s">
        <v>24</v>
      </c>
      <c r="J110" s="43">
        <v>536514</v>
      </c>
      <c r="K110" s="43">
        <v>0</v>
      </c>
      <c r="L110" s="43">
        <v>0</v>
      </c>
      <c r="M110" s="43">
        <f>IFERROR(J110-K110-L110,0)</f>
        <v>536514</v>
      </c>
      <c r="N110" s="43" t="s">
        <v>24</v>
      </c>
      <c r="O110" s="45">
        <f>IFERROR(IF(1 - M110/N110&lt;0,0,1-M110/N110),0)</f>
        <v>0</v>
      </c>
      <c r="P110" s="43">
        <v>0</v>
      </c>
      <c r="Q110" s="43">
        <v>0</v>
      </c>
      <c r="R110" s="46">
        <f>IF(F110&lt;DATEVALUE("2018-07-01"),1,0)</f>
        <v>1</v>
      </c>
      <c r="S110" s="47">
        <f>IF(R110=1,1%,0)</f>
        <v>0.01</v>
      </c>
      <c r="T110" s="46">
        <f>IFERROR(S110*M110,0)</f>
        <v>5365.1400000000003</v>
      </c>
      <c r="U110" s="48">
        <f>IF(O110&lt;=0.12,1,0)*(1-R110)*M110</f>
        <v>0</v>
      </c>
      <c r="V110" s="49">
        <f>IF(0&lt;0.8,0,IF(0&lt;1,Sheet1!L55,1))*IF(G110&lt;3,0.12 - O110,0.01) *U110</f>
        <v>0</v>
      </c>
      <c r="W110" s="49">
        <f>IF(0&gt;1,IF(0&lt;=1.1,1,IF(0&lt;=1.2,2,IF(0&lt;=1.5,3,5))),0) * 1000000</f>
        <v>0</v>
      </c>
      <c r="X110" s="50">
        <f>IF(AND(P110&gt;=150000000,P110&lt;300000000),5000000,IF(AND(P110&gt;=300000000,P110&lt;500000000),10000000,IF(AND(P110&gt;=300000000,P110&lt;500000000),15000000,IF(AND(P110&gt;=500000000,P110&lt;3000000000),20000000,IF(P110&gt;=30000000000,35000000,0))))) * (1-R110)</f>
        <v>0</v>
      </c>
      <c r="Y110" s="50">
        <f>IFERROR(Q110 * (1-R110),0)</f>
        <v>0</v>
      </c>
      <c r="Z110" s="51">
        <f>IF(R110=1,0,"")</f>
        <v>0</v>
      </c>
      <c r="AA110" s="51">
        <f>IFERROR((1-R110) * Z110 * 2%,0)</f>
        <v>0</v>
      </c>
      <c r="AB110" s="52">
        <f>IF(R110=0,"",0)</f>
        <v>0</v>
      </c>
      <c r="AC110" s="52">
        <f> IFERROR(AB110 * (1-R110) * 2%,0)</f>
        <v>0</v>
      </c>
      <c r="AD110" s="53">
        <f>T110+V110+W110+X110+AA110+AC110</f>
        <v>5365.1400000000003</v>
      </c>
    </row>
    <row r="111">
      <c r="C111" s="40" t="s">
        <v>244</v>
      </c>
      <c r="D111" s="41" t="s">
        <v>245</v>
      </c>
      <c r="E111" s="41"/>
      <c r="F111" s="42">
        <v>42258.563518518517</v>
      </c>
      <c r="G111" s="43">
        <v>34</v>
      </c>
      <c r="H111" s="44">
        <v>43312</v>
      </c>
      <c r="I111" s="44">
        <v>43333</v>
      </c>
      <c r="J111" s="43">
        <v>353078</v>
      </c>
      <c r="K111" s="43">
        <v>0</v>
      </c>
      <c r="L111" s="43">
        <v>0</v>
      </c>
      <c r="M111" s="43">
        <f>IFERROR(J111-K111-L111,0)</f>
        <v>353078</v>
      </c>
      <c r="N111" s="43">
        <v>353078</v>
      </c>
      <c r="O111" s="45">
        <f>IFERROR(IF(1 - M111/N111&lt;0,0,1-M111/N111),0)</f>
        <v>0</v>
      </c>
      <c r="P111" s="43">
        <v>0</v>
      </c>
      <c r="Q111" s="43">
        <v>353078</v>
      </c>
      <c r="R111" s="46">
        <f>IF(F111&lt;DATEVALUE("2018-07-01"),1,0)</f>
        <v>1</v>
      </c>
      <c r="S111" s="47">
        <f>IF(R111=1,1%,0)</f>
        <v>0.01</v>
      </c>
      <c r="T111" s="46">
        <f>IFERROR(S111*M111,0)</f>
        <v>3530.7800000000002</v>
      </c>
      <c r="U111" s="48">
        <f>IF(O111&lt;=0.12,1,0)*(1-R111)*M111</f>
        <v>0</v>
      </c>
      <c r="V111" s="49">
        <f>IF(0&lt;0.8,0,IF(0&lt;1,Sheet1!L55,1))*IF(G111&lt;3,0.12 - O111,0.01) *U111</f>
        <v>0</v>
      </c>
      <c r="W111" s="49">
        <f>IF(0&gt;1,IF(0&lt;=1.1,1,IF(0&lt;=1.2,2,IF(0&lt;=1.5,3,5))),0) * 1000000</f>
        <v>0</v>
      </c>
      <c r="X111" s="50">
        <f>IF(AND(P111&gt;=150000000,P111&lt;300000000),5000000,IF(AND(P111&gt;=300000000,P111&lt;500000000),10000000,IF(AND(P111&gt;=300000000,P111&lt;500000000),15000000,IF(AND(P111&gt;=500000000,P111&lt;3000000000),20000000,IF(P111&gt;=30000000000,35000000,0))))) * (1-R111)</f>
        <v>0</v>
      </c>
      <c r="Y111" s="50">
        <f>IFERROR(Q111 * (1-R111),0)</f>
        <v>0</v>
      </c>
      <c r="Z111" s="51">
        <f>IF(R111=1,0,0)</f>
        <v>0</v>
      </c>
      <c r="AA111" s="51">
        <f>IFERROR((1-R111) * Z111 * 2%,0)</f>
        <v>0</v>
      </c>
      <c r="AB111" s="52">
        <f>IF(R111=0,0,0)</f>
        <v>0</v>
      </c>
      <c r="AC111" s="52">
        <f> IFERROR(AB111 * (1-R111) * 2%,0)</f>
        <v>0</v>
      </c>
      <c r="AD111" s="53">
        <f>T111+V111+W111+X111+AA111+AC111</f>
        <v>3530.7800000000002</v>
      </c>
    </row>
    <row r="112">
      <c r="C112" s="40" t="s">
        <v>246</v>
      </c>
      <c r="D112" s="41" t="s">
        <v>247</v>
      </c>
      <c r="E112" s="41"/>
      <c r="F112" s="42">
        <v>42263.610046296293</v>
      </c>
      <c r="G112" s="43">
        <v>34</v>
      </c>
      <c r="H112" s="44">
        <v>43320</v>
      </c>
      <c r="I112" s="44">
        <v>43325</v>
      </c>
      <c r="J112" s="43">
        <v>2330581</v>
      </c>
      <c r="K112" s="43">
        <v>0</v>
      </c>
      <c r="L112" s="43">
        <v>0</v>
      </c>
      <c r="M112" s="43">
        <f>IFERROR(J112-K112-L112,0)</f>
        <v>2330581</v>
      </c>
      <c r="N112" s="43">
        <v>2330581</v>
      </c>
      <c r="O112" s="45">
        <f>IFERROR(IF(1 - M112/N112&lt;0,0,1-M112/N112),0)</f>
        <v>0</v>
      </c>
      <c r="P112" s="43">
        <v>0</v>
      </c>
      <c r="Q112" s="43">
        <v>2330581</v>
      </c>
      <c r="R112" s="46">
        <f>IF(F112&lt;DATEVALUE("2018-07-01"),1,0)</f>
        <v>1</v>
      </c>
      <c r="S112" s="47">
        <f>IF(R112=1,1%,0)</f>
        <v>0.01</v>
      </c>
      <c r="T112" s="46">
        <f>IFERROR(S112*M112,0)</f>
        <v>23305.810000000001</v>
      </c>
      <c r="U112" s="48">
        <f>IF(O112&lt;=0.12,1,0)*(1-R112)*M112</f>
        <v>0</v>
      </c>
      <c r="V112" s="49">
        <f>IF(0&lt;0.8,0,IF(0&lt;1,Sheet1!L55,1))*IF(G112&lt;3,0.12 - O112,0.01) *U112</f>
        <v>0</v>
      </c>
      <c r="W112" s="49">
        <f>IF(0&gt;1,IF(0&lt;=1.1,1,IF(0&lt;=1.2,2,IF(0&lt;=1.5,3,5))),0) * 1000000</f>
        <v>0</v>
      </c>
      <c r="X112" s="50">
        <f>IF(AND(P112&gt;=150000000,P112&lt;300000000),5000000,IF(AND(P112&gt;=300000000,P112&lt;500000000),10000000,IF(AND(P112&gt;=300000000,P112&lt;500000000),15000000,IF(AND(P112&gt;=500000000,P112&lt;3000000000),20000000,IF(P112&gt;=30000000000,35000000,0))))) * (1-R112)</f>
        <v>0</v>
      </c>
      <c r="Y112" s="50">
        <f>IFERROR(Q112 * (1-R112),0)</f>
        <v>0</v>
      </c>
      <c r="Z112" s="51">
        <f>IF(R112=1,0,0)</f>
        <v>0</v>
      </c>
      <c r="AA112" s="51">
        <f>IFERROR((1-R112) * Z112 * 2%,0)</f>
        <v>0</v>
      </c>
      <c r="AB112" s="52">
        <f>IF(R112=0,0,0)</f>
        <v>0</v>
      </c>
      <c r="AC112" s="52">
        <f> IFERROR(AB112 * (1-R112) * 2%,0)</f>
        <v>0</v>
      </c>
      <c r="AD112" s="53">
        <f>T112+V112+W112+X112+AA112+AC112</f>
        <v>23305.810000000001</v>
      </c>
    </row>
    <row r="113">
      <c r="C113" s="40" t="s">
        <v>248</v>
      </c>
      <c r="D113" s="41" t="s">
        <v>249</v>
      </c>
      <c r="E113" s="41"/>
      <c r="F113" s="42">
        <v>42265.462592592594</v>
      </c>
      <c r="G113" s="43">
        <v>34</v>
      </c>
      <c r="H113" s="44">
        <v>43326</v>
      </c>
      <c r="I113" s="44">
        <v>43336</v>
      </c>
      <c r="J113" s="43">
        <v>643962</v>
      </c>
      <c r="K113" s="43">
        <v>0</v>
      </c>
      <c r="L113" s="43">
        <v>0</v>
      </c>
      <c r="M113" s="43">
        <f>IFERROR(J113-K113-L113,0)</f>
        <v>643962</v>
      </c>
      <c r="N113" s="43">
        <v>643962</v>
      </c>
      <c r="O113" s="45">
        <f>IFERROR(IF(1 - M113/N113&lt;0,0,1-M113/N113),0)</f>
        <v>0</v>
      </c>
      <c r="P113" s="43">
        <v>0</v>
      </c>
      <c r="Q113" s="43">
        <v>643962</v>
      </c>
      <c r="R113" s="46">
        <f>IF(F113&lt;DATEVALUE("2018-07-01"),1,0)</f>
        <v>1</v>
      </c>
      <c r="S113" s="47">
        <f>IF(R113=1,1%,0)</f>
        <v>0.01</v>
      </c>
      <c r="T113" s="46">
        <f>IFERROR(S113*M113,0)</f>
        <v>6439.6199999999999</v>
      </c>
      <c r="U113" s="48">
        <f>IF(O113&lt;=0.12,1,0)*(1-R113)*M113</f>
        <v>0</v>
      </c>
      <c r="V113" s="49">
        <f>IF(0&lt;0.8,0,IF(0&lt;1,Sheet1!L55,1))*IF(G113&lt;3,0.12 - O113,0.01) *U113</f>
        <v>0</v>
      </c>
      <c r="W113" s="49">
        <f>IF(0&gt;1,IF(0&lt;=1.1,1,IF(0&lt;=1.2,2,IF(0&lt;=1.5,3,5))),0) * 1000000</f>
        <v>0</v>
      </c>
      <c r="X113" s="50">
        <f>IF(AND(P113&gt;=150000000,P113&lt;300000000),5000000,IF(AND(P113&gt;=300000000,P113&lt;500000000),10000000,IF(AND(P113&gt;=300000000,P113&lt;500000000),15000000,IF(AND(P113&gt;=500000000,P113&lt;3000000000),20000000,IF(P113&gt;=30000000000,35000000,0))))) * (1-R113)</f>
        <v>0</v>
      </c>
      <c r="Y113" s="50">
        <f>IFERROR(Q113 * (1-R113),0)</f>
        <v>0</v>
      </c>
      <c r="Z113" s="51">
        <f>IF(R113=1,0,0)</f>
        <v>0</v>
      </c>
      <c r="AA113" s="51">
        <f>IFERROR((1-R113) * Z113 * 2%,0)</f>
        <v>0</v>
      </c>
      <c r="AB113" s="52">
        <f>IF(R113=0,0,0)</f>
        <v>0</v>
      </c>
      <c r="AC113" s="52">
        <f> IFERROR(AB113 * (1-R113) * 2%,0)</f>
        <v>0</v>
      </c>
      <c r="AD113" s="53">
        <f>T113+V113+W113+X113+AA113+AC113</f>
        <v>6439.6199999999999</v>
      </c>
    </row>
    <row r="114">
      <c r="C114" s="40" t="s">
        <v>250</v>
      </c>
      <c r="D114" s="41" t="s">
        <v>251</v>
      </c>
      <c r="E114" s="41"/>
      <c r="F114" s="42">
        <v>42268.434988425921</v>
      </c>
      <c r="G114" s="43">
        <v>34</v>
      </c>
      <c r="H114" s="44" t="s">
        <v>24</v>
      </c>
      <c r="I114" s="44" t="s">
        <v>24</v>
      </c>
      <c r="J114" s="43">
        <v>599313</v>
      </c>
      <c r="K114" s="43">
        <v>0</v>
      </c>
      <c r="L114" s="43">
        <v>0</v>
      </c>
      <c r="M114" s="43">
        <f>IFERROR(J114-K114-L114,0)</f>
        <v>599313</v>
      </c>
      <c r="N114" s="43" t="s">
        <v>24</v>
      </c>
      <c r="O114" s="45">
        <f>IFERROR(IF(1 - M114/N114&lt;0,0,1-M114/N114),0)</f>
        <v>0</v>
      </c>
      <c r="P114" s="43">
        <v>0</v>
      </c>
      <c r="Q114" s="43">
        <v>0</v>
      </c>
      <c r="R114" s="46">
        <f>IF(F114&lt;DATEVALUE("2018-07-01"),1,0)</f>
        <v>1</v>
      </c>
      <c r="S114" s="47">
        <f>IF(R114=1,1%,0)</f>
        <v>0.01</v>
      </c>
      <c r="T114" s="46">
        <f>IFERROR(S114*M114,0)</f>
        <v>5993.1300000000001</v>
      </c>
      <c r="U114" s="48">
        <f>IF(O114&lt;=0.12,1,0)*(1-R114)*M114</f>
        <v>0</v>
      </c>
      <c r="V114" s="49">
        <f>IF(0&lt;0.8,0,IF(0&lt;1,Sheet1!L55,1))*IF(G114&lt;3,0.12 - O114,0.01) *U114</f>
        <v>0</v>
      </c>
      <c r="W114" s="49">
        <f>IF(0&gt;1,IF(0&lt;=1.1,1,IF(0&lt;=1.2,2,IF(0&lt;=1.5,3,5))),0) * 1000000</f>
        <v>0</v>
      </c>
      <c r="X114" s="50">
        <f>IF(AND(P114&gt;=150000000,P114&lt;300000000),5000000,IF(AND(P114&gt;=300000000,P114&lt;500000000),10000000,IF(AND(P114&gt;=300000000,P114&lt;500000000),15000000,IF(AND(P114&gt;=500000000,P114&lt;3000000000),20000000,IF(P114&gt;=30000000000,35000000,0))))) * (1-R114)</f>
        <v>0</v>
      </c>
      <c r="Y114" s="50">
        <f>IFERROR(Q114 * (1-R114),0)</f>
        <v>0</v>
      </c>
      <c r="Z114" s="51">
        <f>IF(R114=1,0,"")</f>
        <v>0</v>
      </c>
      <c r="AA114" s="51">
        <f>IFERROR((1-R114) * Z114 * 2%,0)</f>
        <v>0</v>
      </c>
      <c r="AB114" s="52">
        <f>IF(R114=0,"",0)</f>
        <v>0</v>
      </c>
      <c r="AC114" s="52">
        <f> IFERROR(AB114 * (1-R114) * 2%,0)</f>
        <v>0</v>
      </c>
      <c r="AD114" s="53">
        <f>T114+V114+W114+X114+AA114+AC114</f>
        <v>5993.1300000000001</v>
      </c>
    </row>
    <row r="115">
      <c r="C115" s="40" t="s">
        <v>252</v>
      </c>
      <c r="D115" s="41" t="s">
        <v>253</v>
      </c>
      <c r="E115" s="41"/>
      <c r="F115" s="42">
        <v>42269.665925925925</v>
      </c>
      <c r="G115" s="43">
        <v>34</v>
      </c>
      <c r="H115" s="44">
        <v>43326</v>
      </c>
      <c r="I115" s="44">
        <v>43336</v>
      </c>
      <c r="J115" s="43">
        <v>368687</v>
      </c>
      <c r="K115" s="43">
        <v>0</v>
      </c>
      <c r="L115" s="43">
        <v>0</v>
      </c>
      <c r="M115" s="43">
        <f>IFERROR(J115-K115-L115,0)</f>
        <v>368687</v>
      </c>
      <c r="N115" s="43">
        <v>368687</v>
      </c>
      <c r="O115" s="45">
        <f>IFERROR(IF(1 - M115/N115&lt;0,0,1-M115/N115),0)</f>
        <v>0</v>
      </c>
      <c r="P115" s="43">
        <v>0</v>
      </c>
      <c r="Q115" s="43">
        <v>368687</v>
      </c>
      <c r="R115" s="46">
        <f>IF(F115&lt;DATEVALUE("2018-07-01"),1,0)</f>
        <v>1</v>
      </c>
      <c r="S115" s="47">
        <f>IF(R115=1,1%,0)</f>
        <v>0.01</v>
      </c>
      <c r="T115" s="46">
        <f>IFERROR(S115*M115,0)</f>
        <v>3686.8699999999999</v>
      </c>
      <c r="U115" s="48">
        <f>IF(O115&lt;=0.12,1,0)*(1-R115)*M115</f>
        <v>0</v>
      </c>
      <c r="V115" s="49">
        <f>IF(0&lt;0.8,0,IF(0&lt;1,Sheet1!L55,1))*IF(G115&lt;3,0.12 - O115,0.01) *U115</f>
        <v>0</v>
      </c>
      <c r="W115" s="49">
        <f>IF(0&gt;1,IF(0&lt;=1.1,1,IF(0&lt;=1.2,2,IF(0&lt;=1.5,3,5))),0) * 1000000</f>
        <v>0</v>
      </c>
      <c r="X115" s="50">
        <f>IF(AND(P115&gt;=150000000,P115&lt;300000000),5000000,IF(AND(P115&gt;=300000000,P115&lt;500000000),10000000,IF(AND(P115&gt;=300000000,P115&lt;500000000),15000000,IF(AND(P115&gt;=500000000,P115&lt;3000000000),20000000,IF(P115&gt;=30000000000,35000000,0))))) * (1-R115)</f>
        <v>0</v>
      </c>
      <c r="Y115" s="50">
        <f>IFERROR(Q115 * (1-R115),0)</f>
        <v>0</v>
      </c>
      <c r="Z115" s="51">
        <f>IF(R115=1,0,0)</f>
        <v>0</v>
      </c>
      <c r="AA115" s="51">
        <f>IFERROR((1-R115) * Z115 * 2%,0)</f>
        <v>0</v>
      </c>
      <c r="AB115" s="52">
        <f>IF(R115=0,0,0)</f>
        <v>0</v>
      </c>
      <c r="AC115" s="52">
        <f> IFERROR(AB115 * (1-R115) * 2%,0)</f>
        <v>0</v>
      </c>
      <c r="AD115" s="53">
        <f>T115+V115+W115+X115+AA115+AC115</f>
        <v>3686.8699999999999</v>
      </c>
    </row>
    <row r="116">
      <c r="C116" s="40" t="s">
        <v>254</v>
      </c>
      <c r="D116" s="41" t="s">
        <v>255</v>
      </c>
      <c r="E116" s="41"/>
      <c r="F116" s="42">
        <v>42272.560104166667</v>
      </c>
      <c r="G116" s="43">
        <v>34</v>
      </c>
      <c r="H116" s="44">
        <v>43312</v>
      </c>
      <c r="I116" s="44">
        <v>43334</v>
      </c>
      <c r="J116" s="43">
        <v>715110</v>
      </c>
      <c r="K116" s="43">
        <v>0</v>
      </c>
      <c r="L116" s="43">
        <v>0</v>
      </c>
      <c r="M116" s="43">
        <f>IFERROR(J116-K116-L116,0)</f>
        <v>715110</v>
      </c>
      <c r="N116" s="43">
        <v>673970</v>
      </c>
      <c r="O116" s="45">
        <f>IFERROR(IF(1 - M116/N116&lt;0,0,1-M116/N116),0)</f>
        <v>0</v>
      </c>
      <c r="P116" s="43">
        <v>0</v>
      </c>
      <c r="Q116" s="43">
        <v>715110</v>
      </c>
      <c r="R116" s="46">
        <f>IF(F116&lt;DATEVALUE("2018-07-01"),1,0)</f>
        <v>1</v>
      </c>
      <c r="S116" s="47">
        <f>IF(R116=1,1%,0)</f>
        <v>0.01</v>
      </c>
      <c r="T116" s="46">
        <f>IFERROR(S116*M116,0)</f>
        <v>7151.1000000000004</v>
      </c>
      <c r="U116" s="48">
        <f>IF(O116&lt;=0.12,1,0)*(1-R116)*M116</f>
        <v>0</v>
      </c>
      <c r="V116" s="49">
        <f>IF(0&lt;0.8,0,IF(0&lt;1,Sheet1!L55,1))*IF(G116&lt;3,0.12 - O116,0.01) *U116</f>
        <v>0</v>
      </c>
      <c r="W116" s="49">
        <f>IF(0&gt;1,IF(0&lt;=1.1,1,IF(0&lt;=1.2,2,IF(0&lt;=1.5,3,5))),0) * 1000000</f>
        <v>0</v>
      </c>
      <c r="X116" s="50">
        <f>IF(AND(P116&gt;=150000000,P116&lt;300000000),5000000,IF(AND(P116&gt;=300000000,P116&lt;500000000),10000000,IF(AND(P116&gt;=300000000,P116&lt;500000000),15000000,IF(AND(P116&gt;=500000000,P116&lt;3000000000),20000000,IF(P116&gt;=30000000000,35000000,0))))) * (1-R116)</f>
        <v>0</v>
      </c>
      <c r="Y116" s="50">
        <f>IFERROR(Q116 * (1-R116),0)</f>
        <v>0</v>
      </c>
      <c r="Z116" s="51">
        <f>IF(R116=1,0,0)</f>
        <v>0</v>
      </c>
      <c r="AA116" s="51">
        <f>IFERROR((1-R116) * Z116 * 2%,0)</f>
        <v>0</v>
      </c>
      <c r="AB116" s="52">
        <f>IF(R116=0,0,0)</f>
        <v>0</v>
      </c>
      <c r="AC116" s="52">
        <f> IFERROR(AB116 * (1-R116) * 2%,0)</f>
        <v>0</v>
      </c>
      <c r="AD116" s="53">
        <f>T116+V116+W116+X116+AA116+AC116</f>
        <v>7151.1000000000004</v>
      </c>
    </row>
    <row r="117">
      <c r="C117" s="40" t="s">
        <v>256</v>
      </c>
      <c r="D117" s="41" t="s">
        <v>257</v>
      </c>
      <c r="E117" s="41"/>
      <c r="F117" s="42">
        <v>42275.399212962962</v>
      </c>
      <c r="G117" s="43">
        <v>34</v>
      </c>
      <c r="H117" s="44">
        <v>43320</v>
      </c>
      <c r="I117" s="44">
        <v>43327</v>
      </c>
      <c r="J117" s="43">
        <v>6333503</v>
      </c>
      <c r="K117" s="43">
        <v>0</v>
      </c>
      <c r="L117" s="43">
        <v>0</v>
      </c>
      <c r="M117" s="43">
        <f>IFERROR(J117-K117-L117,0)</f>
        <v>6333503</v>
      </c>
      <c r="N117" s="43">
        <v>6333503</v>
      </c>
      <c r="O117" s="45">
        <f>IFERROR(IF(1 - M117/N117&lt;0,0,1-M117/N117),0)</f>
        <v>0</v>
      </c>
      <c r="P117" s="43">
        <v>0</v>
      </c>
      <c r="Q117" s="43">
        <v>6333503</v>
      </c>
      <c r="R117" s="46">
        <f>IF(F117&lt;DATEVALUE("2018-07-01"),1,0)</f>
        <v>1</v>
      </c>
      <c r="S117" s="47">
        <f>IF(R117=1,1%,0)</f>
        <v>0.01</v>
      </c>
      <c r="T117" s="46">
        <f>IFERROR(S117*M117,0)</f>
        <v>63335.029999999999</v>
      </c>
      <c r="U117" s="48">
        <f>IF(O117&lt;=0.12,1,0)*(1-R117)*M117</f>
        <v>0</v>
      </c>
      <c r="V117" s="49">
        <f>IF(0&lt;0.8,0,IF(0&lt;1,Sheet1!L55,1))*IF(G117&lt;3,0.12 - O117,0.01) *U117</f>
        <v>0</v>
      </c>
      <c r="W117" s="49">
        <f>IF(0&gt;1,IF(0&lt;=1.1,1,IF(0&lt;=1.2,2,IF(0&lt;=1.5,3,5))),0) * 1000000</f>
        <v>0</v>
      </c>
      <c r="X117" s="50">
        <f>IF(AND(P117&gt;=150000000,P117&lt;300000000),5000000,IF(AND(P117&gt;=300000000,P117&lt;500000000),10000000,IF(AND(P117&gt;=300000000,P117&lt;500000000),15000000,IF(AND(P117&gt;=500000000,P117&lt;3000000000),20000000,IF(P117&gt;=30000000000,35000000,0))))) * (1-R117)</f>
        <v>0</v>
      </c>
      <c r="Y117" s="50">
        <f>IFERROR(Q117 * (1-R117),0)</f>
        <v>0</v>
      </c>
      <c r="Z117" s="51">
        <f>IF(R117=1,0,0)</f>
        <v>0</v>
      </c>
      <c r="AA117" s="51">
        <f>IFERROR((1-R117) * Z117 * 2%,0)</f>
        <v>0</v>
      </c>
      <c r="AB117" s="52">
        <f>IF(R117=0,0,0)</f>
        <v>0</v>
      </c>
      <c r="AC117" s="52">
        <f> IFERROR(AB117 * (1-R117) * 2%,0)</f>
        <v>0</v>
      </c>
      <c r="AD117" s="53">
        <f>T117+V117+W117+X117+AA117+AC117</f>
        <v>63335.029999999999</v>
      </c>
    </row>
    <row r="118">
      <c r="C118" s="40" t="s">
        <v>258</v>
      </c>
      <c r="D118" s="41" t="s">
        <v>259</v>
      </c>
      <c r="E118" s="41"/>
      <c r="F118" s="42">
        <v>42275.404166666667</v>
      </c>
      <c r="G118" s="43">
        <v>34</v>
      </c>
      <c r="H118" s="44">
        <v>43312</v>
      </c>
      <c r="I118" s="44">
        <v>43354</v>
      </c>
      <c r="J118" s="43">
        <v>494527</v>
      </c>
      <c r="K118" s="43">
        <v>0</v>
      </c>
      <c r="L118" s="43">
        <v>0</v>
      </c>
      <c r="M118" s="43">
        <f>IFERROR(J118-K118-L118,0)</f>
        <v>494527</v>
      </c>
      <c r="N118" s="43">
        <v>494527</v>
      </c>
      <c r="O118" s="45">
        <f>IFERROR(IF(1 - M118/N118&lt;0,0,1-M118/N118),0)</f>
        <v>0</v>
      </c>
      <c r="P118" s="43">
        <v>0</v>
      </c>
      <c r="Q118" s="43">
        <v>494527</v>
      </c>
      <c r="R118" s="46">
        <f>IF(F118&lt;DATEVALUE("2018-07-01"),1,0)</f>
        <v>1</v>
      </c>
      <c r="S118" s="47">
        <f>IF(R118=1,1%,0)</f>
        <v>0.01</v>
      </c>
      <c r="T118" s="46">
        <f>IFERROR(S118*M118,0)</f>
        <v>4945.2700000000004</v>
      </c>
      <c r="U118" s="48">
        <f>IF(O118&lt;=0.12,1,0)*(1-R118)*M118</f>
        <v>0</v>
      </c>
      <c r="V118" s="49">
        <f>IF(0&lt;0.8,0,IF(0&lt;1,Sheet1!L55,1))*IF(G118&lt;3,0.12 - O118,0.01) *U118</f>
        <v>0</v>
      </c>
      <c r="W118" s="49">
        <f>IF(0&gt;1,IF(0&lt;=1.1,1,IF(0&lt;=1.2,2,IF(0&lt;=1.5,3,5))),0) * 1000000</f>
        <v>0</v>
      </c>
      <c r="X118" s="50">
        <f>IF(AND(P118&gt;=150000000,P118&lt;300000000),5000000,IF(AND(P118&gt;=300000000,P118&lt;500000000),10000000,IF(AND(P118&gt;=300000000,P118&lt;500000000),15000000,IF(AND(P118&gt;=500000000,P118&lt;3000000000),20000000,IF(P118&gt;=30000000000,35000000,0))))) * (1-R118)</f>
        <v>0</v>
      </c>
      <c r="Y118" s="50">
        <f>IFERROR(Q118 * (1-R118),0)</f>
        <v>0</v>
      </c>
      <c r="Z118" s="51">
        <f>IF(R118=1,0,0)</f>
        <v>0</v>
      </c>
      <c r="AA118" s="51">
        <f>IFERROR((1-R118) * Z118 * 2%,0)</f>
        <v>0</v>
      </c>
      <c r="AB118" s="52">
        <f>IF(R118=0,0,0)</f>
        <v>0</v>
      </c>
      <c r="AC118" s="52">
        <f> IFERROR(AB118 * (1-R118) * 2%,0)</f>
        <v>0</v>
      </c>
      <c r="AD118" s="53">
        <f>T118+V118+W118+X118+AA118+AC118</f>
        <v>4945.2700000000004</v>
      </c>
    </row>
    <row r="119">
      <c r="C119" s="40" t="s">
        <v>260</v>
      </c>
      <c r="D119" s="41" t="s">
        <v>261</v>
      </c>
      <c r="E119" s="41"/>
      <c r="F119" s="42">
        <v>42303.563263888886</v>
      </c>
      <c r="G119" s="43">
        <v>33</v>
      </c>
      <c r="H119" s="44">
        <v>43326</v>
      </c>
      <c r="I119" s="44">
        <v>43358</v>
      </c>
      <c r="J119" s="43">
        <v>1484428</v>
      </c>
      <c r="K119" s="43">
        <v>0</v>
      </c>
      <c r="L119" s="43">
        <v>0</v>
      </c>
      <c r="M119" s="43">
        <f>IFERROR(J119-K119-L119,0)</f>
        <v>1484428</v>
      </c>
      <c r="N119" s="43">
        <v>1484428</v>
      </c>
      <c r="O119" s="45">
        <f>IFERROR(IF(1 - M119/N119&lt;0,0,1-M119/N119),0)</f>
        <v>0</v>
      </c>
      <c r="P119" s="43">
        <v>0</v>
      </c>
      <c r="Q119" s="43">
        <v>1484428</v>
      </c>
      <c r="R119" s="46">
        <f>IF(F119&lt;DATEVALUE("2018-07-01"),1,0)</f>
        <v>1</v>
      </c>
      <c r="S119" s="47">
        <f>IF(R119=1,1%,0)</f>
        <v>0.01</v>
      </c>
      <c r="T119" s="46">
        <f>IFERROR(S119*M119,0)</f>
        <v>14844.280000000001</v>
      </c>
      <c r="U119" s="48">
        <f>IF(O119&lt;=0.12,1,0)*(1-R119)*M119</f>
        <v>0</v>
      </c>
      <c r="V119" s="49">
        <f>IF(0&lt;0.8,0,IF(0&lt;1,Sheet1!L55,1))*IF(G119&lt;3,0.12 - O119,0.01) *U119</f>
        <v>0</v>
      </c>
      <c r="W119" s="49">
        <f>IF(0&gt;1,IF(0&lt;=1.1,1,IF(0&lt;=1.2,2,IF(0&lt;=1.5,3,5))),0) * 1000000</f>
        <v>0</v>
      </c>
      <c r="X119" s="50">
        <f>IF(AND(P119&gt;=150000000,P119&lt;300000000),5000000,IF(AND(P119&gt;=300000000,P119&lt;500000000),10000000,IF(AND(P119&gt;=300000000,P119&lt;500000000),15000000,IF(AND(P119&gt;=500000000,P119&lt;3000000000),20000000,IF(P119&gt;=30000000000,35000000,0))))) * (1-R119)</f>
        <v>0</v>
      </c>
      <c r="Y119" s="50">
        <f>IFERROR(Q119 * (1-R119),0)</f>
        <v>0</v>
      </c>
      <c r="Z119" s="51">
        <f>IF(R119=1,0,0)</f>
        <v>0</v>
      </c>
      <c r="AA119" s="51">
        <f>IFERROR((1-R119) * Z119 * 2%,0)</f>
        <v>0</v>
      </c>
      <c r="AB119" s="52">
        <f>IF(R119=0,0,0)</f>
        <v>0</v>
      </c>
      <c r="AC119" s="52">
        <f> IFERROR(AB119 * (1-R119) * 2%,0)</f>
        <v>0</v>
      </c>
      <c r="AD119" s="53">
        <f>T119+V119+W119+X119+AA119+AC119</f>
        <v>14844.280000000001</v>
      </c>
    </row>
    <row r="120">
      <c r="C120" s="40" t="s">
        <v>262</v>
      </c>
      <c r="D120" s="41" t="s">
        <v>263</v>
      </c>
      <c r="E120" s="41"/>
      <c r="F120" s="42">
        <v>42314.568113425921</v>
      </c>
      <c r="G120" s="43">
        <v>32</v>
      </c>
      <c r="H120" s="44">
        <v>43326</v>
      </c>
      <c r="I120" s="44">
        <v>43340</v>
      </c>
      <c r="J120" s="43">
        <v>683408</v>
      </c>
      <c r="K120" s="43">
        <v>0</v>
      </c>
      <c r="L120" s="43">
        <v>0</v>
      </c>
      <c r="M120" s="43">
        <f>IFERROR(J120-K120-L120,0)</f>
        <v>683408</v>
      </c>
      <c r="N120" s="43">
        <v>683408</v>
      </c>
      <c r="O120" s="45">
        <f>IFERROR(IF(1 - M120/N120&lt;0,0,1-M120/N120),0)</f>
        <v>0</v>
      </c>
      <c r="P120" s="43">
        <v>0</v>
      </c>
      <c r="Q120" s="43">
        <v>683408</v>
      </c>
      <c r="R120" s="46">
        <f>IF(F120&lt;DATEVALUE("2018-07-01"),1,0)</f>
        <v>1</v>
      </c>
      <c r="S120" s="47">
        <f>IF(R120=1,1%,0)</f>
        <v>0.01</v>
      </c>
      <c r="T120" s="46">
        <f>IFERROR(S120*M120,0)</f>
        <v>6834.0799999999999</v>
      </c>
      <c r="U120" s="48">
        <f>IF(O120&lt;=0.12,1,0)*(1-R120)*M120</f>
        <v>0</v>
      </c>
      <c r="V120" s="49">
        <f>IF(0&lt;0.8,0,IF(0&lt;1,Sheet1!L55,1))*IF(G120&lt;3,0.12 - O120,0.01) *U120</f>
        <v>0</v>
      </c>
      <c r="W120" s="49">
        <f>IF(0&gt;1,IF(0&lt;=1.1,1,IF(0&lt;=1.2,2,IF(0&lt;=1.5,3,5))),0) * 1000000</f>
        <v>0</v>
      </c>
      <c r="X120" s="50">
        <f>IF(AND(P120&gt;=150000000,P120&lt;300000000),5000000,IF(AND(P120&gt;=300000000,P120&lt;500000000),10000000,IF(AND(P120&gt;=300000000,P120&lt;500000000),15000000,IF(AND(P120&gt;=500000000,P120&lt;3000000000),20000000,IF(P120&gt;=30000000000,35000000,0))))) * (1-R120)</f>
        <v>0</v>
      </c>
      <c r="Y120" s="50">
        <f>IFERROR(Q120 * (1-R120),0)</f>
        <v>0</v>
      </c>
      <c r="Z120" s="51">
        <f>IF(R120=1,0,0)</f>
        <v>0</v>
      </c>
      <c r="AA120" s="51">
        <f>IFERROR((1-R120) * Z120 * 2%,0)</f>
        <v>0</v>
      </c>
      <c r="AB120" s="52">
        <f>IF(R120=0,0,0)</f>
        <v>0</v>
      </c>
      <c r="AC120" s="52">
        <f> IFERROR(AB120 * (1-R120) * 2%,0)</f>
        <v>0</v>
      </c>
      <c r="AD120" s="53">
        <f>T120+V120+W120+X120+AA120+AC120</f>
        <v>6834.0799999999999</v>
      </c>
    </row>
    <row r="121">
      <c r="C121" s="40" t="s">
        <v>264</v>
      </c>
      <c r="D121" s="41" t="s">
        <v>265</v>
      </c>
      <c r="E121" s="41"/>
      <c r="F121" s="42">
        <v>42523.157349537032</v>
      </c>
      <c r="G121" s="43">
        <v>25</v>
      </c>
      <c r="H121" s="44">
        <v>43326</v>
      </c>
      <c r="I121" s="44">
        <v>43333</v>
      </c>
      <c r="J121" s="43">
        <v>1280398</v>
      </c>
      <c r="K121" s="43">
        <v>0</v>
      </c>
      <c r="L121" s="43">
        <v>0</v>
      </c>
      <c r="M121" s="43">
        <f>IFERROR(J121-K121-L121,0)</f>
        <v>1280398</v>
      </c>
      <c r="N121" s="43">
        <v>1280398</v>
      </c>
      <c r="O121" s="45">
        <f>IFERROR(IF(1 - M121/N121&lt;0,0,1-M121/N121),0)</f>
        <v>0</v>
      </c>
      <c r="P121" s="43">
        <v>0</v>
      </c>
      <c r="Q121" s="43">
        <v>1280398</v>
      </c>
      <c r="R121" s="46">
        <f>IF(F121&lt;DATEVALUE("2018-07-01"),1,0)</f>
        <v>1</v>
      </c>
      <c r="S121" s="47">
        <f>IF(R121=1,1%,0)</f>
        <v>0.01</v>
      </c>
      <c r="T121" s="46">
        <f>IFERROR(S121*M121,0)</f>
        <v>12803.98</v>
      </c>
      <c r="U121" s="48">
        <f>IF(O121&lt;=0.12,1,0)*(1-R121)*M121</f>
        <v>0</v>
      </c>
      <c r="V121" s="49">
        <f>IF(0&lt;0.8,0,IF(0&lt;1,Sheet1!L55,1))*IF(G121&lt;3,0.12 - O121,0.01) *U121</f>
        <v>0</v>
      </c>
      <c r="W121" s="49">
        <f>IF(0&gt;1,IF(0&lt;=1.1,1,IF(0&lt;=1.2,2,IF(0&lt;=1.5,3,5))),0) * 1000000</f>
        <v>0</v>
      </c>
      <c r="X121" s="50">
        <f>IF(AND(P121&gt;=150000000,P121&lt;300000000),5000000,IF(AND(P121&gt;=300000000,P121&lt;500000000),10000000,IF(AND(P121&gt;=300000000,P121&lt;500000000),15000000,IF(AND(P121&gt;=500000000,P121&lt;3000000000),20000000,IF(P121&gt;=30000000000,35000000,0))))) * (1-R121)</f>
        <v>0</v>
      </c>
      <c r="Y121" s="50">
        <f>IFERROR(Q121 * (1-R121),0)</f>
        <v>0</v>
      </c>
      <c r="Z121" s="51">
        <f>IF(R121=1,0,0)</f>
        <v>0</v>
      </c>
      <c r="AA121" s="51">
        <f>IFERROR((1-R121) * Z121 * 2%,0)</f>
        <v>0</v>
      </c>
      <c r="AB121" s="52">
        <f>IF(R121=0,0,0)</f>
        <v>0</v>
      </c>
      <c r="AC121" s="52">
        <f> IFERROR(AB121 * (1-R121) * 2%,0)</f>
        <v>0</v>
      </c>
      <c r="AD121" s="53">
        <f>T121+V121+W121+X121+AA121+AC121</f>
        <v>12803.98</v>
      </c>
    </row>
    <row r="122">
      <c r="C122" s="40" t="s">
        <v>266</v>
      </c>
      <c r="D122" s="41" t="s">
        <v>267</v>
      </c>
      <c r="E122" s="41"/>
      <c r="F122" s="42">
        <v>42529.259039351848</v>
      </c>
      <c r="G122" s="43">
        <v>25</v>
      </c>
      <c r="H122" s="44">
        <v>43320</v>
      </c>
      <c r="I122" s="44">
        <v>43337</v>
      </c>
      <c r="J122" s="43">
        <v>1879057</v>
      </c>
      <c r="K122" s="43">
        <v>0</v>
      </c>
      <c r="L122" s="43">
        <v>0</v>
      </c>
      <c r="M122" s="43">
        <f>IFERROR(J122-K122-L122,0)</f>
        <v>1879057</v>
      </c>
      <c r="N122" s="43">
        <v>1879057</v>
      </c>
      <c r="O122" s="45">
        <f>IFERROR(IF(1 - M122/N122&lt;0,0,1-M122/N122),0)</f>
        <v>0</v>
      </c>
      <c r="P122" s="43">
        <v>0</v>
      </c>
      <c r="Q122" s="43">
        <v>1879057</v>
      </c>
      <c r="R122" s="46">
        <f>IF(F122&lt;DATEVALUE("2018-07-01"),1,0)</f>
        <v>1</v>
      </c>
      <c r="S122" s="47">
        <f>IF(R122=1,1%,0)</f>
        <v>0.01</v>
      </c>
      <c r="T122" s="46">
        <f>IFERROR(S122*M122,0)</f>
        <v>18790.57</v>
      </c>
      <c r="U122" s="48">
        <f>IF(O122&lt;=0.12,1,0)*(1-R122)*M122</f>
        <v>0</v>
      </c>
      <c r="V122" s="49">
        <f>IF(0&lt;0.8,0,IF(0&lt;1,Sheet1!L55,1))*IF(G122&lt;3,0.12 - O122,0.01) *U122</f>
        <v>0</v>
      </c>
      <c r="W122" s="49">
        <f>IF(0&gt;1,IF(0&lt;=1.1,1,IF(0&lt;=1.2,2,IF(0&lt;=1.5,3,5))),0) * 1000000</f>
        <v>0</v>
      </c>
      <c r="X122" s="50">
        <f>IF(AND(P122&gt;=150000000,P122&lt;300000000),5000000,IF(AND(P122&gt;=300000000,P122&lt;500000000),10000000,IF(AND(P122&gt;=300000000,P122&lt;500000000),15000000,IF(AND(P122&gt;=500000000,P122&lt;3000000000),20000000,IF(P122&gt;=30000000000,35000000,0))))) * (1-R122)</f>
        <v>0</v>
      </c>
      <c r="Y122" s="50">
        <f>IFERROR(Q122 * (1-R122),0)</f>
        <v>0</v>
      </c>
      <c r="Z122" s="51">
        <f>IF(R122=1,0,0)</f>
        <v>0</v>
      </c>
      <c r="AA122" s="51">
        <f>IFERROR((1-R122) * Z122 * 2%,0)</f>
        <v>0</v>
      </c>
      <c r="AB122" s="52">
        <f>IF(R122=0,0,0)</f>
        <v>0</v>
      </c>
      <c r="AC122" s="52">
        <f> IFERROR(AB122 * (1-R122) * 2%,0)</f>
        <v>0</v>
      </c>
      <c r="AD122" s="53">
        <f>T122+V122+W122+X122+AA122+AC122</f>
        <v>18790.57</v>
      </c>
    </row>
    <row r="123">
      <c r="C123" s="40" t="s">
        <v>268</v>
      </c>
      <c r="D123" s="41" t="s">
        <v>269</v>
      </c>
      <c r="E123" s="41"/>
      <c r="F123" s="42">
        <v>42565.283449074072</v>
      </c>
      <c r="G123" s="43">
        <v>24</v>
      </c>
      <c r="H123" s="44">
        <v>43329</v>
      </c>
      <c r="I123" s="44">
        <v>43367</v>
      </c>
      <c r="J123" s="43">
        <v>1908194</v>
      </c>
      <c r="K123" s="43">
        <v>0</v>
      </c>
      <c r="L123" s="43">
        <v>0</v>
      </c>
      <c r="M123" s="43">
        <f>IFERROR(J123-K123-L123,0)</f>
        <v>1908194</v>
      </c>
      <c r="N123" s="43">
        <v>1908194</v>
      </c>
      <c r="O123" s="45">
        <f>IFERROR(IF(1 - M123/N123&lt;0,0,1-M123/N123),0)</f>
        <v>0</v>
      </c>
      <c r="P123" s="43">
        <v>0</v>
      </c>
      <c r="Q123" s="43">
        <v>1908194</v>
      </c>
      <c r="R123" s="46">
        <f>IF(F123&lt;DATEVALUE("2018-07-01"),1,0)</f>
        <v>1</v>
      </c>
      <c r="S123" s="47">
        <f>IF(R123=1,1%,0)</f>
        <v>0.01</v>
      </c>
      <c r="T123" s="46">
        <f>IFERROR(S123*M123,0)</f>
        <v>19081.939999999999</v>
      </c>
      <c r="U123" s="48">
        <f>IF(O123&lt;=0.12,1,0)*(1-R123)*M123</f>
        <v>0</v>
      </c>
      <c r="V123" s="49">
        <f>IF(0&lt;0.8,0,IF(0&lt;1,Sheet1!L55,1))*IF(G123&lt;3,0.12 - O123,0.01) *U123</f>
        <v>0</v>
      </c>
      <c r="W123" s="49">
        <f>IF(0&gt;1,IF(0&lt;=1.1,1,IF(0&lt;=1.2,2,IF(0&lt;=1.5,3,5))),0) * 1000000</f>
        <v>0</v>
      </c>
      <c r="X123" s="50">
        <f>IF(AND(P123&gt;=150000000,P123&lt;300000000),5000000,IF(AND(P123&gt;=300000000,P123&lt;500000000),10000000,IF(AND(P123&gt;=300000000,P123&lt;500000000),15000000,IF(AND(P123&gt;=500000000,P123&lt;3000000000),20000000,IF(P123&gt;=30000000000,35000000,0))))) * (1-R123)</f>
        <v>0</v>
      </c>
      <c r="Y123" s="50">
        <f>IFERROR(Q123 * (1-R123),0)</f>
        <v>0</v>
      </c>
      <c r="Z123" s="51">
        <f>IF(R123=1,0,0)</f>
        <v>0</v>
      </c>
      <c r="AA123" s="51">
        <f>IFERROR((1-R123) * Z123 * 2%,0)</f>
        <v>0</v>
      </c>
      <c r="AB123" s="52">
        <f>IF(R123=0,0,0)</f>
        <v>0</v>
      </c>
      <c r="AC123" s="52">
        <f> IFERROR(AB123 * (1-R123) * 2%,0)</f>
        <v>0</v>
      </c>
      <c r="AD123" s="53">
        <f>T123+V123+W123+X123+AA123+AC123</f>
        <v>19081.939999999999</v>
      </c>
    </row>
    <row r="124">
      <c r="C124" s="40" t="s">
        <v>270</v>
      </c>
      <c r="D124" s="41" t="s">
        <v>271</v>
      </c>
      <c r="E124" s="41"/>
      <c r="F124" s="42">
        <v>42634.068576388891</v>
      </c>
      <c r="G124" s="43">
        <v>22</v>
      </c>
      <c r="H124" s="44">
        <v>43326</v>
      </c>
      <c r="I124" s="44">
        <v>43325</v>
      </c>
      <c r="J124" s="43">
        <v>3557378</v>
      </c>
      <c r="K124" s="43">
        <v>0</v>
      </c>
      <c r="L124" s="43">
        <v>0</v>
      </c>
      <c r="M124" s="43">
        <f>IFERROR(J124-K124-L124,0)</f>
        <v>3557378</v>
      </c>
      <c r="N124" s="43">
        <v>3532186</v>
      </c>
      <c r="O124" s="45">
        <f>IFERROR(IF(1 - M124/N124&lt;0,0,1-M124/N124),0)</f>
        <v>0</v>
      </c>
      <c r="P124" s="43">
        <v>0</v>
      </c>
      <c r="Q124" s="43">
        <v>3557378</v>
      </c>
      <c r="R124" s="46">
        <f>IF(F124&lt;DATEVALUE("2018-07-01"),1,0)</f>
        <v>1</v>
      </c>
      <c r="S124" s="47">
        <f>IF(R124=1,1%,0)</f>
        <v>0.01</v>
      </c>
      <c r="T124" s="46">
        <f>IFERROR(S124*M124,0)</f>
        <v>35573.779999999999</v>
      </c>
      <c r="U124" s="48">
        <f>IF(O124&lt;=0.12,1,0)*(1-R124)*M124</f>
        <v>0</v>
      </c>
      <c r="V124" s="49">
        <f>IF(0&lt;0.8,0,IF(0&lt;1,Sheet1!L55,1))*IF(G124&lt;3,0.12 - O124,0.01) *U124</f>
        <v>0</v>
      </c>
      <c r="W124" s="49">
        <f>IF(0&gt;1,IF(0&lt;=1.1,1,IF(0&lt;=1.2,2,IF(0&lt;=1.5,3,5))),0) * 1000000</f>
        <v>0</v>
      </c>
      <c r="X124" s="50">
        <f>IF(AND(P124&gt;=150000000,P124&lt;300000000),5000000,IF(AND(P124&gt;=300000000,P124&lt;500000000),10000000,IF(AND(P124&gt;=300000000,P124&lt;500000000),15000000,IF(AND(P124&gt;=500000000,P124&lt;3000000000),20000000,IF(P124&gt;=30000000000,35000000,0))))) * (1-R124)</f>
        <v>0</v>
      </c>
      <c r="Y124" s="50">
        <f>IFERROR(Q124 * (1-R124),0)</f>
        <v>0</v>
      </c>
      <c r="Z124" s="51">
        <f>IF(R124=1,0,0)</f>
        <v>0</v>
      </c>
      <c r="AA124" s="51">
        <f>IFERROR((1-R124) * Z124 * 2%,0)</f>
        <v>0</v>
      </c>
      <c r="AB124" s="52">
        <f>IF(R124=0,0,0)</f>
        <v>0</v>
      </c>
      <c r="AC124" s="52">
        <f> IFERROR(AB124 * (1-R124) * 2%,0)</f>
        <v>0</v>
      </c>
      <c r="AD124" s="53">
        <f>T124+V124+W124+X124+AA124+AC124</f>
        <v>35573.779999999999</v>
      </c>
    </row>
    <row r="125">
      <c r="C125" s="40" t="s">
        <v>272</v>
      </c>
      <c r="D125" s="41" t="s">
        <v>273</v>
      </c>
      <c r="E125" s="41"/>
      <c r="F125" s="42">
        <v>42656.169374999998</v>
      </c>
      <c r="G125" s="43">
        <v>21</v>
      </c>
      <c r="H125" s="44">
        <v>43318</v>
      </c>
      <c r="I125" s="44">
        <v>43340</v>
      </c>
      <c r="J125" s="43">
        <v>407770</v>
      </c>
      <c r="K125" s="43">
        <v>0</v>
      </c>
      <c r="L125" s="43">
        <v>0</v>
      </c>
      <c r="M125" s="43">
        <f>IFERROR(J125-K125-L125,0)</f>
        <v>407770</v>
      </c>
      <c r="N125" s="43">
        <v>407770</v>
      </c>
      <c r="O125" s="45">
        <f>IFERROR(IF(1 - M125/N125&lt;0,0,1-M125/N125),0)</f>
        <v>0</v>
      </c>
      <c r="P125" s="43">
        <v>0</v>
      </c>
      <c r="Q125" s="43">
        <v>407770</v>
      </c>
      <c r="R125" s="46">
        <f>IF(F125&lt;DATEVALUE("2018-07-01"),1,0)</f>
        <v>1</v>
      </c>
      <c r="S125" s="47">
        <f>IF(R125=1,1%,0)</f>
        <v>0.01</v>
      </c>
      <c r="T125" s="46">
        <f>IFERROR(S125*M125,0)</f>
        <v>4077.7000000000003</v>
      </c>
      <c r="U125" s="48">
        <f>IF(O125&lt;=0.12,1,0)*(1-R125)*M125</f>
        <v>0</v>
      </c>
      <c r="V125" s="49">
        <f>IF(0&lt;0.8,0,IF(0&lt;1,Sheet1!L55,1))*IF(G125&lt;3,0.12 - O125,0.01) *U125</f>
        <v>0</v>
      </c>
      <c r="W125" s="49">
        <f>IF(0&gt;1,IF(0&lt;=1.1,1,IF(0&lt;=1.2,2,IF(0&lt;=1.5,3,5))),0) * 1000000</f>
        <v>0</v>
      </c>
      <c r="X125" s="50">
        <f>IF(AND(P125&gt;=150000000,P125&lt;300000000),5000000,IF(AND(P125&gt;=300000000,P125&lt;500000000),10000000,IF(AND(P125&gt;=300000000,P125&lt;500000000),15000000,IF(AND(P125&gt;=500000000,P125&lt;3000000000),20000000,IF(P125&gt;=30000000000,35000000,0))))) * (1-R125)</f>
        <v>0</v>
      </c>
      <c r="Y125" s="50">
        <f>IFERROR(Q125 * (1-R125),0)</f>
        <v>0</v>
      </c>
      <c r="Z125" s="51">
        <f>IF(R125=1,0,0)</f>
        <v>0</v>
      </c>
      <c r="AA125" s="51">
        <f>IFERROR((1-R125) * Z125 * 2%,0)</f>
        <v>0</v>
      </c>
      <c r="AB125" s="52">
        <f>IF(R125=0,0,0)</f>
        <v>0</v>
      </c>
      <c r="AC125" s="52">
        <f> IFERROR(AB125 * (1-R125) * 2%,0)</f>
        <v>0</v>
      </c>
      <c r="AD125" s="53">
        <f>T125+V125+W125+X125+AA125+AC125</f>
        <v>4077.7000000000003</v>
      </c>
    </row>
    <row r="126">
      <c r="C126" s="40" t="s">
        <v>274</v>
      </c>
      <c r="D126" s="41" t="s">
        <v>275</v>
      </c>
      <c r="E126" s="41"/>
      <c r="F126" s="42">
        <v>42699.186400462961</v>
      </c>
      <c r="G126" s="43">
        <v>20</v>
      </c>
      <c r="H126" s="44">
        <v>43326</v>
      </c>
      <c r="I126" s="44">
        <v>43355</v>
      </c>
      <c r="J126" s="43">
        <v>625020</v>
      </c>
      <c r="K126" s="43">
        <v>0</v>
      </c>
      <c r="L126" s="43">
        <v>0</v>
      </c>
      <c r="M126" s="43">
        <f>IFERROR(J126-K126-L126,0)</f>
        <v>625020</v>
      </c>
      <c r="N126" s="43">
        <v>817597</v>
      </c>
      <c r="O126" s="45">
        <f>IFERROR(IF(1 - M126/N126&lt;0,0,1-M126/N126),0)</f>
        <v>0.23554024782380567</v>
      </c>
      <c r="P126" s="43">
        <v>0</v>
      </c>
      <c r="Q126" s="43">
        <v>625020</v>
      </c>
      <c r="R126" s="46">
        <f>IF(F126&lt;DATEVALUE("2018-07-01"),1,0)</f>
        <v>1</v>
      </c>
      <c r="S126" s="47">
        <f>IF(R126=1,1%,0)</f>
        <v>0.01</v>
      </c>
      <c r="T126" s="46">
        <f>IFERROR(S126*M126,0)</f>
        <v>6250.1999999999998</v>
      </c>
      <c r="U126" s="48">
        <f>IF(O126&lt;=0.12,1,0)*(1-R126)*M126</f>
        <v>0</v>
      </c>
      <c r="V126" s="49">
        <f>IF(0&lt;0.8,0,IF(0&lt;1,Sheet1!L55,1))*IF(G126&lt;3,0.12 - O126,0.01) *U126</f>
        <v>0</v>
      </c>
      <c r="W126" s="49">
        <f>IF(0&gt;1,IF(0&lt;=1.1,1,IF(0&lt;=1.2,2,IF(0&lt;=1.5,3,5))),0) * 1000000</f>
        <v>0</v>
      </c>
      <c r="X126" s="50">
        <f>IF(AND(P126&gt;=150000000,P126&lt;300000000),5000000,IF(AND(P126&gt;=300000000,P126&lt;500000000),10000000,IF(AND(P126&gt;=300000000,P126&lt;500000000),15000000,IF(AND(P126&gt;=500000000,P126&lt;3000000000),20000000,IF(P126&gt;=30000000000,35000000,0))))) * (1-R126)</f>
        <v>0</v>
      </c>
      <c r="Y126" s="50">
        <f>IFERROR(Q126 * (1-R126),0)</f>
        <v>0</v>
      </c>
      <c r="Z126" s="51">
        <f>IF(R126=1,0,0)</f>
        <v>0</v>
      </c>
      <c r="AA126" s="51">
        <f>IFERROR((1-R126) * Z126 * 2%,0)</f>
        <v>0</v>
      </c>
      <c r="AB126" s="52">
        <f>IF(R126=0,0,0)</f>
        <v>0</v>
      </c>
      <c r="AC126" s="52">
        <f> IFERROR(AB126 * (1-R126) * 2%,0)</f>
        <v>0</v>
      </c>
      <c r="AD126" s="53">
        <f>T126+V126+W126+X126+AA126+AC126</f>
        <v>6250.1999999999998</v>
      </c>
    </row>
    <row r="127">
      <c r="C127" s="40" t="s">
        <v>276</v>
      </c>
      <c r="D127" s="41" t="s">
        <v>277</v>
      </c>
      <c r="E127" s="41"/>
      <c r="F127" s="42">
        <v>42937.082025462958</v>
      </c>
      <c r="G127" s="43">
        <v>12</v>
      </c>
      <c r="H127" s="44">
        <v>43320</v>
      </c>
      <c r="I127" s="44">
        <v>43322</v>
      </c>
      <c r="J127" s="43">
        <v>3667776</v>
      </c>
      <c r="K127" s="43">
        <v>0</v>
      </c>
      <c r="L127" s="43">
        <v>0</v>
      </c>
      <c r="M127" s="43">
        <f>IFERROR(J127-K127-L127,0)</f>
        <v>3667776</v>
      </c>
      <c r="N127" s="43">
        <v>3667776</v>
      </c>
      <c r="O127" s="45">
        <f>IFERROR(IF(1 - M127/N127&lt;0,0,1-M127/N127),0)</f>
        <v>0</v>
      </c>
      <c r="P127" s="43">
        <v>0</v>
      </c>
      <c r="Q127" s="43">
        <v>3667776</v>
      </c>
      <c r="R127" s="46">
        <f>IF(F127&lt;DATEVALUE("2018-07-01"),1,0)</f>
        <v>1</v>
      </c>
      <c r="S127" s="47">
        <f>IF(R127=1,1%,0)</f>
        <v>0.01</v>
      </c>
      <c r="T127" s="46">
        <f>IFERROR(S127*M127,0)</f>
        <v>36677.760000000002</v>
      </c>
      <c r="U127" s="48">
        <f>IF(O127&lt;=0.12,1,0)*(1-R127)*M127</f>
        <v>0</v>
      </c>
      <c r="V127" s="49">
        <f>IF(0&lt;0.8,0,IF(0&lt;1,Sheet1!L55,1))*IF(G127&lt;3,0.12 - O127,0.01) *U127</f>
        <v>0</v>
      </c>
      <c r="W127" s="49">
        <f>IF(0&gt;1,IF(0&lt;=1.1,1,IF(0&lt;=1.2,2,IF(0&lt;=1.5,3,5))),0) * 1000000</f>
        <v>0</v>
      </c>
      <c r="X127" s="50">
        <f>IF(AND(P127&gt;=150000000,P127&lt;300000000),5000000,IF(AND(P127&gt;=300000000,P127&lt;500000000),10000000,IF(AND(P127&gt;=300000000,P127&lt;500000000),15000000,IF(AND(P127&gt;=500000000,P127&lt;3000000000),20000000,IF(P127&gt;=30000000000,35000000,0))))) * (1-R127)</f>
        <v>0</v>
      </c>
      <c r="Y127" s="50">
        <f>IFERROR(Q127 * (1-R127),0)</f>
        <v>0</v>
      </c>
      <c r="Z127" s="51">
        <f>IF(R127=1,0,0)</f>
        <v>0</v>
      </c>
      <c r="AA127" s="51">
        <f>IFERROR((1-R127) * Z127 * 2%,0)</f>
        <v>0</v>
      </c>
      <c r="AB127" s="52">
        <f>IF(R127=0,0,0)</f>
        <v>0</v>
      </c>
      <c r="AC127" s="52">
        <f> IFERROR(AB127 * (1-R127) * 2%,0)</f>
        <v>0</v>
      </c>
      <c r="AD127" s="53">
        <f>T127+V127+W127+X127+AA127+AC127</f>
        <v>36677.760000000002</v>
      </c>
    </row>
    <row r="128">
      <c r="C128" s="40" t="s">
        <v>278</v>
      </c>
      <c r="D128" s="41" t="s">
        <v>279</v>
      </c>
      <c r="E128" s="41"/>
      <c r="F128" s="42">
        <v>43112.29378472222</v>
      </c>
      <c r="G128" s="43">
        <v>6</v>
      </c>
      <c r="H128" s="44">
        <v>43326</v>
      </c>
      <c r="I128" s="44">
        <v>43334</v>
      </c>
      <c r="J128" s="43">
        <v>791098</v>
      </c>
      <c r="K128" s="43">
        <v>0</v>
      </c>
      <c r="L128" s="43">
        <v>0</v>
      </c>
      <c r="M128" s="43">
        <f>IFERROR(J128-K128-L128,0)</f>
        <v>791098</v>
      </c>
      <c r="N128" s="43">
        <v>791098</v>
      </c>
      <c r="O128" s="45">
        <f>IFERROR(IF(1 - M128/N128&lt;0,0,1-M128/N128),0)</f>
        <v>0</v>
      </c>
      <c r="P128" s="43">
        <v>0</v>
      </c>
      <c r="Q128" s="43">
        <v>791098</v>
      </c>
      <c r="R128" s="46">
        <f>IF(F128&lt;DATEVALUE("2018-07-01"),1,0)</f>
        <v>1</v>
      </c>
      <c r="S128" s="47">
        <f>IF(R128=1,1%,0)</f>
        <v>0.01</v>
      </c>
      <c r="T128" s="46">
        <f>IFERROR(S128*M128,0)</f>
        <v>7910.9800000000005</v>
      </c>
      <c r="U128" s="48">
        <f>IF(O128&lt;=0.12,1,0)*(1-R128)*M128</f>
        <v>0</v>
      </c>
      <c r="V128" s="49">
        <f>IF(0&lt;0.8,0,IF(0&lt;1,Sheet1!L55,1))*IF(G128&lt;3,0.12 - O128,0.01) *U128</f>
        <v>0</v>
      </c>
      <c r="W128" s="49">
        <f>IF(0&gt;1,IF(0&lt;=1.1,1,IF(0&lt;=1.2,2,IF(0&lt;=1.5,3,5))),0) * 1000000</f>
        <v>0</v>
      </c>
      <c r="X128" s="50">
        <f>IF(AND(P128&gt;=150000000,P128&lt;300000000),5000000,IF(AND(P128&gt;=300000000,P128&lt;500000000),10000000,IF(AND(P128&gt;=300000000,P128&lt;500000000),15000000,IF(AND(P128&gt;=500000000,P128&lt;3000000000),20000000,IF(P128&gt;=30000000000,35000000,0))))) * (1-R128)</f>
        <v>0</v>
      </c>
      <c r="Y128" s="50">
        <f>IFERROR(Q128 * (1-R128),0)</f>
        <v>0</v>
      </c>
      <c r="Z128" s="51">
        <f>IF(R128=1,0,0)</f>
        <v>0</v>
      </c>
      <c r="AA128" s="51">
        <f>IFERROR((1-R128) * Z128 * 2%,0)</f>
        <v>0</v>
      </c>
      <c r="AB128" s="52">
        <f>IF(R128=0,0,0)</f>
        <v>0</v>
      </c>
      <c r="AC128" s="52">
        <f> IFERROR(AB128 * (1-R128) * 2%,0)</f>
        <v>0</v>
      </c>
      <c r="AD128" s="53">
        <f>T128+V128+W128+X128+AA128+AC128</f>
        <v>7910.9800000000005</v>
      </c>
    </row>
    <row r="129">
      <c r="C129" s="40" t="s">
        <v>280</v>
      </c>
      <c r="D129" s="41" t="s">
        <v>281</v>
      </c>
      <c r="E129" s="41"/>
      <c r="F129" s="42">
        <v>43103.133541666662</v>
      </c>
      <c r="G129" s="43">
        <v>6</v>
      </c>
      <c r="H129" s="44">
        <v>43321</v>
      </c>
      <c r="I129" s="44">
        <v>43327</v>
      </c>
      <c r="J129" s="43">
        <v>411884</v>
      </c>
      <c r="K129" s="43">
        <v>0</v>
      </c>
      <c r="L129" s="43">
        <v>0</v>
      </c>
      <c r="M129" s="43">
        <f>IFERROR(J129-K129-L129,0)</f>
        <v>411884</v>
      </c>
      <c r="N129" s="43">
        <v>411884</v>
      </c>
      <c r="O129" s="45">
        <f>IFERROR(IF(1 - M129/N129&lt;0,0,1-M129/N129),0)</f>
        <v>0</v>
      </c>
      <c r="P129" s="43">
        <v>0</v>
      </c>
      <c r="Q129" s="43">
        <v>411884</v>
      </c>
      <c r="R129" s="46">
        <f>IF(F129&lt;DATEVALUE("2018-07-01"),1,0)</f>
        <v>1</v>
      </c>
      <c r="S129" s="47">
        <f>IF(R129=1,1%,0)</f>
        <v>0.01</v>
      </c>
      <c r="T129" s="46">
        <f>IFERROR(S129*M129,0)</f>
        <v>4118.8400000000001</v>
      </c>
      <c r="U129" s="48">
        <f>IF(O129&lt;=0.12,1,0)*(1-R129)*M129</f>
        <v>0</v>
      </c>
      <c r="V129" s="49">
        <f>IF(0&lt;0.8,0,IF(0&lt;1,Sheet1!L55,1))*IF(G129&lt;3,0.12 - O129,0.01) *U129</f>
        <v>0</v>
      </c>
      <c r="W129" s="49">
        <f>IF(0&gt;1,IF(0&lt;=1.1,1,IF(0&lt;=1.2,2,IF(0&lt;=1.5,3,5))),0) * 1000000</f>
        <v>0</v>
      </c>
      <c r="X129" s="50">
        <f>IF(AND(P129&gt;=150000000,P129&lt;300000000),5000000,IF(AND(P129&gt;=300000000,P129&lt;500000000),10000000,IF(AND(P129&gt;=300000000,P129&lt;500000000),15000000,IF(AND(P129&gt;=500000000,P129&lt;3000000000),20000000,IF(P129&gt;=30000000000,35000000,0))))) * (1-R129)</f>
        <v>0</v>
      </c>
      <c r="Y129" s="50">
        <f>IFERROR(Q129 * (1-R129),0)</f>
        <v>0</v>
      </c>
      <c r="Z129" s="51">
        <f>IF(R129=1,0,0)</f>
        <v>0</v>
      </c>
      <c r="AA129" s="51">
        <f>IFERROR((1-R129) * Z129 * 2%,0)</f>
        <v>0</v>
      </c>
      <c r="AB129" s="52">
        <f>IF(R129=0,0,0)</f>
        <v>0</v>
      </c>
      <c r="AC129" s="52">
        <f> IFERROR(AB129 * (1-R129) * 2%,0)</f>
        <v>0</v>
      </c>
      <c r="AD129" s="53">
        <f>T129+V129+W129+X129+AA129+AC129</f>
        <v>4118.8400000000001</v>
      </c>
    </row>
    <row r="130">
      <c r="C130" s="40" t="s">
        <v>282</v>
      </c>
      <c r="D130" s="41" t="s">
        <v>283</v>
      </c>
      <c r="E130" s="41"/>
      <c r="F130" s="42">
        <v>39459.623993055553</v>
      </c>
      <c r="G130" s="43">
        <v>126</v>
      </c>
      <c r="H130" s="44">
        <v>43312</v>
      </c>
      <c r="I130" s="44">
        <v>43326</v>
      </c>
      <c r="J130" s="43">
        <v>527802</v>
      </c>
      <c r="K130" s="43">
        <v>0</v>
      </c>
      <c r="L130" s="43">
        <v>0</v>
      </c>
      <c r="M130" s="43">
        <f>IFERROR(J130-K130-L130,0)</f>
        <v>527802</v>
      </c>
      <c r="N130" s="43">
        <v>527802</v>
      </c>
      <c r="O130" s="45">
        <f>IFERROR(IF(1 - M130/N130&lt;0,0,1-M130/N130),0)</f>
        <v>0</v>
      </c>
      <c r="P130" s="43">
        <v>0</v>
      </c>
      <c r="Q130" s="43">
        <v>527802</v>
      </c>
      <c r="R130" s="46">
        <f>IF(F130&lt;DATEVALUE("2018-07-01"),1,0)</f>
        <v>1</v>
      </c>
      <c r="S130" s="47">
        <f>IF(R130=1,1%,0)</f>
        <v>0.01</v>
      </c>
      <c r="T130" s="46">
        <f>IFERROR(S130*M130,0)</f>
        <v>5278.0200000000004</v>
      </c>
      <c r="U130" s="48">
        <f>IF(O130&lt;=0.12,1,0)*(1-R130)*M130</f>
        <v>0</v>
      </c>
      <c r="V130" s="49">
        <f>IF(0&lt;0.8,0,IF(0&lt;1,Sheet1!L55,1))*IF(G130&lt;3,0.12 - O130,0.01) *U130</f>
        <v>0</v>
      </c>
      <c r="W130" s="49">
        <f>IF(0&gt;1,IF(0&lt;=1.1,1,IF(0&lt;=1.2,2,IF(0&lt;=1.5,3,5))),0) * 1000000</f>
        <v>0</v>
      </c>
      <c r="X130" s="50">
        <f>IF(AND(P130&gt;=150000000,P130&lt;300000000),5000000,IF(AND(P130&gt;=300000000,P130&lt;500000000),10000000,IF(AND(P130&gt;=300000000,P130&lt;500000000),15000000,IF(AND(P130&gt;=500000000,P130&lt;3000000000),20000000,IF(P130&gt;=30000000000,35000000,0))))) * (1-R130)</f>
        <v>0</v>
      </c>
      <c r="Y130" s="50">
        <f>IFERROR(Q130 * (1-R130),0)</f>
        <v>0</v>
      </c>
      <c r="Z130" s="51">
        <f>IF(R130=1,0,0)</f>
        <v>0</v>
      </c>
      <c r="AA130" s="51">
        <f>IFERROR((1-R130) * Z130 * 2%,0)</f>
        <v>0</v>
      </c>
      <c r="AB130" s="52">
        <f>IF(R130=0,0,0)</f>
        <v>0</v>
      </c>
      <c r="AC130" s="52">
        <f> IFERROR(AB130 * (1-R130) * 2%,0)</f>
        <v>0</v>
      </c>
      <c r="AD130" s="53">
        <f>T130+V130+W130+X130+AA130+AC130</f>
        <v>5278.0200000000004</v>
      </c>
    </row>
    <row r="131">
      <c r="C131" s="40" t="s">
        <v>284</v>
      </c>
      <c r="D131" s="41" t="s">
        <v>285</v>
      </c>
      <c r="E131" s="41"/>
      <c r="F131" s="42">
        <v>39848.594606481478</v>
      </c>
      <c r="G131" s="43">
        <v>113</v>
      </c>
      <c r="H131" s="44">
        <v>43433</v>
      </c>
      <c r="I131" s="44">
        <v>43461</v>
      </c>
      <c r="J131" s="43">
        <v>22442320</v>
      </c>
      <c r="K131" s="43">
        <v>0</v>
      </c>
      <c r="L131" s="43">
        <v>0</v>
      </c>
      <c r="M131" s="43">
        <f>IFERROR(J131-K131-L131,0)</f>
        <v>22442320</v>
      </c>
      <c r="N131" s="43">
        <v>21344308</v>
      </c>
      <c r="O131" s="45">
        <f>IFERROR(IF(1 - M131/N131&lt;0,0,1-M131/N131),0)</f>
        <v>0</v>
      </c>
      <c r="P131" s="43">
        <v>0</v>
      </c>
      <c r="Q131" s="43">
        <v>22442320</v>
      </c>
      <c r="R131" s="46">
        <f>IF(F131&lt;DATEVALUE("2018-07-01"),1,0)</f>
        <v>1</v>
      </c>
      <c r="S131" s="47">
        <f>IF(R131=1,1%,0)</f>
        <v>0.01</v>
      </c>
      <c r="T131" s="46">
        <f>IFERROR(S131*M131,0)</f>
        <v>224423.20000000001</v>
      </c>
      <c r="U131" s="48">
        <f>IF(O131&lt;=0.12,1,0)*(1-R131)*M131</f>
        <v>0</v>
      </c>
      <c r="V131" s="49">
        <f>IF(0&lt;0.8,0,IF(0&lt;1,Sheet1!L55,1))*IF(G131&lt;3,0.12 - O131,0.01) *U131</f>
        <v>0</v>
      </c>
      <c r="W131" s="49">
        <f>IF(0&gt;1,IF(0&lt;=1.1,1,IF(0&lt;=1.2,2,IF(0&lt;=1.5,3,5))),0) * 1000000</f>
        <v>0</v>
      </c>
      <c r="X131" s="50">
        <f>IF(AND(P131&gt;=150000000,P131&lt;300000000),5000000,IF(AND(P131&gt;=300000000,P131&lt;500000000),10000000,IF(AND(P131&gt;=300000000,P131&lt;500000000),15000000,IF(AND(P131&gt;=500000000,P131&lt;3000000000),20000000,IF(P131&gt;=30000000000,35000000,0))))) * (1-R131)</f>
        <v>0</v>
      </c>
      <c r="Y131" s="50">
        <f>IFERROR(Q131 * (1-R131),0)</f>
        <v>0</v>
      </c>
      <c r="Z131" s="51">
        <f>IF(R131=1,0,0)</f>
        <v>0</v>
      </c>
      <c r="AA131" s="51">
        <f>IFERROR((1-R131) * Z131 * 2%,0)</f>
        <v>0</v>
      </c>
      <c r="AB131" s="52">
        <f>IF(R131=0,1098010,0)</f>
        <v>0</v>
      </c>
      <c r="AC131" s="52">
        <f> IFERROR(AB131 * (1-R131) * 2%,0)</f>
        <v>0</v>
      </c>
      <c r="AD131" s="53">
        <f>T131+V131+W131+X131+AA131+AC131</f>
        <v>224423.20000000001</v>
      </c>
    </row>
    <row r="132">
      <c r="C132" s="40" t="s">
        <v>286</v>
      </c>
      <c r="D132" s="41" t="s">
        <v>287</v>
      </c>
      <c r="E132" s="41"/>
      <c r="F132" s="42">
        <v>40388.501342592594</v>
      </c>
      <c r="G132" s="43">
        <v>96</v>
      </c>
      <c r="H132" s="44">
        <v>43312</v>
      </c>
      <c r="I132" s="44">
        <v>43332</v>
      </c>
      <c r="J132" s="43">
        <v>4164215</v>
      </c>
      <c r="K132" s="43">
        <v>0</v>
      </c>
      <c r="L132" s="43">
        <v>0</v>
      </c>
      <c r="M132" s="43">
        <f>IFERROR(J132-K132-L132,0)</f>
        <v>4164215</v>
      </c>
      <c r="N132" s="43">
        <v>4164215</v>
      </c>
      <c r="O132" s="45">
        <f>IFERROR(IF(1 - M132/N132&lt;0,0,1-M132/N132),0)</f>
        <v>0</v>
      </c>
      <c r="P132" s="43">
        <v>0</v>
      </c>
      <c r="Q132" s="43">
        <v>4164215</v>
      </c>
      <c r="R132" s="46">
        <f>IF(F132&lt;DATEVALUE("2018-07-01"),1,0)</f>
        <v>1</v>
      </c>
      <c r="S132" s="47">
        <f>IF(R132=1,1%,0)</f>
        <v>0.01</v>
      </c>
      <c r="T132" s="46">
        <f>IFERROR(S132*M132,0)</f>
        <v>41642.150000000001</v>
      </c>
      <c r="U132" s="48">
        <f>IF(O132&lt;=0.12,1,0)*(1-R132)*M132</f>
        <v>0</v>
      </c>
      <c r="V132" s="49">
        <f>IF(0&lt;0.8,0,IF(0&lt;1,Sheet1!L55,1))*IF(G132&lt;3,0.12 - O132,0.01) *U132</f>
        <v>0</v>
      </c>
      <c r="W132" s="49">
        <f>IF(0&gt;1,IF(0&lt;=1.1,1,IF(0&lt;=1.2,2,IF(0&lt;=1.5,3,5))),0) * 1000000</f>
        <v>0</v>
      </c>
      <c r="X132" s="50">
        <f>IF(AND(P132&gt;=150000000,P132&lt;300000000),5000000,IF(AND(P132&gt;=300000000,P132&lt;500000000),10000000,IF(AND(P132&gt;=300000000,P132&lt;500000000),15000000,IF(AND(P132&gt;=500000000,P132&lt;3000000000),20000000,IF(P132&gt;=30000000000,35000000,0))))) * (1-R132)</f>
        <v>0</v>
      </c>
      <c r="Y132" s="50">
        <f>IFERROR(Q132 * (1-R132),0)</f>
        <v>0</v>
      </c>
      <c r="Z132" s="51">
        <f>IF(R132=1,0,0)</f>
        <v>0</v>
      </c>
      <c r="AA132" s="51">
        <f>IFERROR((1-R132) * Z132 * 2%,0)</f>
        <v>0</v>
      </c>
      <c r="AB132" s="52">
        <f>IF(R132=0,0,0)</f>
        <v>0</v>
      </c>
      <c r="AC132" s="52">
        <f> IFERROR(AB132 * (1-R132) * 2%,0)</f>
        <v>0</v>
      </c>
      <c r="AD132" s="53">
        <f>T132+V132+W132+X132+AA132+AC132</f>
        <v>41642.150000000001</v>
      </c>
    </row>
    <row r="133">
      <c r="C133" s="40" t="s">
        <v>288</v>
      </c>
      <c r="D133" s="41" t="s">
        <v>289</v>
      </c>
      <c r="E133" s="41"/>
      <c r="F133" s="42">
        <v>40427.679629629631</v>
      </c>
      <c r="G133" s="43">
        <v>94</v>
      </c>
      <c r="H133" s="44">
        <v>43336</v>
      </c>
      <c r="I133" s="44">
        <v>43347</v>
      </c>
      <c r="J133" s="43">
        <v>7324202</v>
      </c>
      <c r="K133" s="43">
        <v>0</v>
      </c>
      <c r="L133" s="43">
        <v>0</v>
      </c>
      <c r="M133" s="43">
        <f>IFERROR(J133-K133-L133,0)</f>
        <v>7324202</v>
      </c>
      <c r="N133" s="43">
        <v>7292417</v>
      </c>
      <c r="O133" s="45">
        <f>IFERROR(IF(1 - M133/N133&lt;0,0,1-M133/N133),0)</f>
        <v>0</v>
      </c>
      <c r="P133" s="43">
        <v>0</v>
      </c>
      <c r="Q133" s="43">
        <v>7324202</v>
      </c>
      <c r="R133" s="46">
        <f>IF(F133&lt;DATEVALUE("2018-07-01"),1,0)</f>
        <v>1</v>
      </c>
      <c r="S133" s="47">
        <f>IF(R133=1,1%,0)</f>
        <v>0.01</v>
      </c>
      <c r="T133" s="46">
        <f>IFERROR(S133*M133,0)</f>
        <v>73242.020000000004</v>
      </c>
      <c r="U133" s="48">
        <f>IF(O133&lt;=0.12,1,0)*(1-R133)*M133</f>
        <v>0</v>
      </c>
      <c r="V133" s="49">
        <f>IF(0&lt;0.8,0,IF(0&lt;1,Sheet1!L55,1))*IF(G133&lt;3,0.12 - O133,0.01) *U133</f>
        <v>0</v>
      </c>
      <c r="W133" s="49">
        <f>IF(0&gt;1,IF(0&lt;=1.1,1,IF(0&lt;=1.2,2,IF(0&lt;=1.5,3,5))),0) * 1000000</f>
        <v>0</v>
      </c>
      <c r="X133" s="50">
        <f>IF(AND(P133&gt;=150000000,P133&lt;300000000),5000000,IF(AND(P133&gt;=300000000,P133&lt;500000000),10000000,IF(AND(P133&gt;=300000000,P133&lt;500000000),15000000,IF(AND(P133&gt;=500000000,P133&lt;3000000000),20000000,IF(P133&gt;=30000000000,35000000,0))))) * (1-R133)</f>
        <v>0</v>
      </c>
      <c r="Y133" s="50">
        <f>IFERROR(Q133 * (1-R133),0)</f>
        <v>0</v>
      </c>
      <c r="Z133" s="51">
        <f>IF(R133=1,0,0)</f>
        <v>0</v>
      </c>
      <c r="AA133" s="51">
        <f>IFERROR((1-R133) * Z133 * 2%,0)</f>
        <v>0</v>
      </c>
      <c r="AB133" s="52">
        <f>IF(R133=0,0,0)</f>
        <v>0</v>
      </c>
      <c r="AC133" s="52">
        <f> IFERROR(AB133 * (1-R133) * 2%,0)</f>
        <v>0</v>
      </c>
      <c r="AD133" s="53">
        <f>T133+V133+W133+X133+AA133+AC133</f>
        <v>73242.020000000004</v>
      </c>
    </row>
    <row r="134">
      <c r="C134" s="40" t="s">
        <v>290</v>
      </c>
      <c r="D134" s="41" t="s">
        <v>291</v>
      </c>
      <c r="E134" s="41"/>
      <c r="F134" s="42">
        <v>40903.413877314815</v>
      </c>
      <c r="G134" s="43">
        <v>79</v>
      </c>
      <c r="H134" s="44">
        <v>43312</v>
      </c>
      <c r="I134" s="44">
        <v>43341</v>
      </c>
      <c r="J134" s="43">
        <v>12168460</v>
      </c>
      <c r="K134" s="43">
        <v>0</v>
      </c>
      <c r="L134" s="43">
        <v>0</v>
      </c>
      <c r="M134" s="43">
        <f>IFERROR(J134-K134-L134,0)</f>
        <v>12168460</v>
      </c>
      <c r="N134" s="43">
        <v>11927307</v>
      </c>
      <c r="O134" s="45">
        <f>IFERROR(IF(1 - M134/N134&lt;0,0,1-M134/N134),0)</f>
        <v>0</v>
      </c>
      <c r="P134" s="43">
        <v>0</v>
      </c>
      <c r="Q134" s="43">
        <v>12168460</v>
      </c>
      <c r="R134" s="46">
        <f>IF(F134&lt;DATEVALUE("2018-07-01"),1,0)</f>
        <v>1</v>
      </c>
      <c r="S134" s="47">
        <f>IF(R134=1,1%,0)</f>
        <v>0.01</v>
      </c>
      <c r="T134" s="46">
        <f>IFERROR(S134*M134,0)</f>
        <v>121684.60000000001</v>
      </c>
      <c r="U134" s="48">
        <f>IF(O134&lt;=0.12,1,0)*(1-R134)*M134</f>
        <v>0</v>
      </c>
      <c r="V134" s="49">
        <f>IF(0&lt;0.8,0,IF(0&lt;1,Sheet1!L55,1))*IF(G134&lt;3,0.12 - O134,0.01) *U134</f>
        <v>0</v>
      </c>
      <c r="W134" s="49">
        <f>IF(0&gt;1,IF(0&lt;=1.1,1,IF(0&lt;=1.2,2,IF(0&lt;=1.5,3,5))),0) * 1000000</f>
        <v>0</v>
      </c>
      <c r="X134" s="50">
        <f>IF(AND(P134&gt;=150000000,P134&lt;300000000),5000000,IF(AND(P134&gt;=300000000,P134&lt;500000000),10000000,IF(AND(P134&gt;=300000000,P134&lt;500000000),15000000,IF(AND(P134&gt;=500000000,P134&lt;3000000000),20000000,IF(P134&gt;=30000000000,35000000,0))))) * (1-R134)</f>
        <v>0</v>
      </c>
      <c r="Y134" s="50">
        <f>IFERROR(Q134 * (1-R134),0)</f>
        <v>0</v>
      </c>
      <c r="Z134" s="51">
        <f>IF(R134=1,0,0)</f>
        <v>0</v>
      </c>
      <c r="AA134" s="51">
        <f>IFERROR((1-R134) * Z134 * 2%,0)</f>
        <v>0</v>
      </c>
      <c r="AB134" s="52">
        <f>IF(R134=0,0,0)</f>
        <v>0</v>
      </c>
      <c r="AC134" s="52">
        <f> IFERROR(AB134 * (1-R134) * 2%,0)</f>
        <v>0</v>
      </c>
      <c r="AD134" s="53">
        <f>T134+V134+W134+X134+AA134+AC134</f>
        <v>121684.60000000001</v>
      </c>
    </row>
    <row r="135">
      <c r="C135" s="40" t="s">
        <v>292</v>
      </c>
      <c r="D135" s="41" t="s">
        <v>293</v>
      </c>
      <c r="E135" s="41"/>
      <c r="F135" s="42">
        <v>41992.659363425926</v>
      </c>
      <c r="G135" s="43">
        <v>43</v>
      </c>
      <c r="H135" s="44">
        <v>43320</v>
      </c>
      <c r="I135" s="44">
        <v>43334</v>
      </c>
      <c r="J135" s="43">
        <v>913048</v>
      </c>
      <c r="K135" s="43">
        <v>0</v>
      </c>
      <c r="L135" s="43">
        <v>0</v>
      </c>
      <c r="M135" s="43">
        <f>IFERROR(J135-K135-L135,0)</f>
        <v>913048</v>
      </c>
      <c r="N135" s="43">
        <v>-2</v>
      </c>
      <c r="O135" s="45">
        <f>IFERROR(IF(1 - M135/N135&lt;0,0,1-M135/N135),0)</f>
        <v>456525</v>
      </c>
      <c r="P135" s="43">
        <v>0</v>
      </c>
      <c r="Q135" s="43">
        <v>913048</v>
      </c>
      <c r="R135" s="46">
        <f>IF(F135&lt;DATEVALUE("2018-07-01"),1,0)</f>
        <v>1</v>
      </c>
      <c r="S135" s="47">
        <f>IF(R135=1,1%,0)</f>
        <v>0.01</v>
      </c>
      <c r="T135" s="46">
        <f>IFERROR(S135*M135,0)</f>
        <v>9130.4799999999996</v>
      </c>
      <c r="U135" s="48">
        <f>IF(O135&lt;=0.12,1,0)*(1-R135)*M135</f>
        <v>0</v>
      </c>
      <c r="V135" s="49">
        <f>IF(0&lt;0.8,0,IF(0&lt;1,Sheet1!L55,1))*IF(G135&lt;3,0.12 - O135,0.01) *U135</f>
        <v>0</v>
      </c>
      <c r="W135" s="49">
        <f>IF(0&gt;1,IF(0&lt;=1.1,1,IF(0&lt;=1.2,2,IF(0&lt;=1.5,3,5))),0) * 1000000</f>
        <v>0</v>
      </c>
      <c r="X135" s="50">
        <f>IF(AND(P135&gt;=150000000,P135&lt;300000000),5000000,IF(AND(P135&gt;=300000000,P135&lt;500000000),10000000,IF(AND(P135&gt;=300000000,P135&lt;500000000),15000000,IF(AND(P135&gt;=500000000,P135&lt;3000000000),20000000,IF(P135&gt;=30000000000,35000000,0))))) * (1-R135)</f>
        <v>0</v>
      </c>
      <c r="Y135" s="50">
        <f>IFERROR(Q135 * (1-R135),0)</f>
        <v>0</v>
      </c>
      <c r="Z135" s="51">
        <f>IF(R135=1,0,0)</f>
        <v>0</v>
      </c>
      <c r="AA135" s="51">
        <f>IFERROR((1-R135) * Z135 * 2%,0)</f>
        <v>0</v>
      </c>
      <c r="AB135" s="52">
        <f>IF(R135=0,913048,0)</f>
        <v>0</v>
      </c>
      <c r="AC135" s="52">
        <f> IFERROR(AB135 * (1-R135) * 2%,0)</f>
        <v>0</v>
      </c>
      <c r="AD135" s="53">
        <f>T135+V135+W135+X135+AA135+AC135</f>
        <v>9130.4799999999996</v>
      </c>
    </row>
    <row r="136">
      <c r="C136" s="40" t="s">
        <v>294</v>
      </c>
      <c r="D136" s="41" t="s">
        <v>295</v>
      </c>
      <c r="E136" s="41"/>
      <c r="F136" s="42">
        <v>42775.099374999998</v>
      </c>
      <c r="G136" s="43">
        <v>17</v>
      </c>
      <c r="H136" s="44">
        <v>43320</v>
      </c>
      <c r="I136" s="44">
        <v>43332</v>
      </c>
      <c r="J136" s="43">
        <v>1568619</v>
      </c>
      <c r="K136" s="43">
        <v>0</v>
      </c>
      <c r="L136" s="43">
        <v>0</v>
      </c>
      <c r="M136" s="43">
        <f>IFERROR(J136-K136-L136,0)</f>
        <v>1568619</v>
      </c>
      <c r="N136" s="43">
        <v>1568619</v>
      </c>
      <c r="O136" s="45">
        <f>IFERROR(IF(1 - M136/N136&lt;0,0,1-M136/N136),0)</f>
        <v>0</v>
      </c>
      <c r="P136" s="43">
        <v>0</v>
      </c>
      <c r="Q136" s="43">
        <v>1568619</v>
      </c>
      <c r="R136" s="46">
        <f>IF(F136&lt;DATEVALUE("2018-07-01"),1,0)</f>
        <v>1</v>
      </c>
      <c r="S136" s="47">
        <f>IF(R136=1,1%,0)</f>
        <v>0.01</v>
      </c>
      <c r="T136" s="46">
        <f>IFERROR(S136*M136,0)</f>
        <v>15686.190000000001</v>
      </c>
      <c r="U136" s="48">
        <f>IF(O136&lt;=0.12,1,0)*(1-R136)*M136</f>
        <v>0</v>
      </c>
      <c r="V136" s="49">
        <f>IF(0&lt;0.8,0,IF(0&lt;1,Sheet1!L55,1))*IF(G136&lt;3,0.12 - O136,0.01) *U136</f>
        <v>0</v>
      </c>
      <c r="W136" s="49">
        <f>IF(0&gt;1,IF(0&lt;=1.1,1,IF(0&lt;=1.2,2,IF(0&lt;=1.5,3,5))),0) * 1000000</f>
        <v>0</v>
      </c>
      <c r="X136" s="50">
        <f>IF(AND(P136&gt;=150000000,P136&lt;300000000),5000000,IF(AND(P136&gt;=300000000,P136&lt;500000000),10000000,IF(AND(P136&gt;=300000000,P136&lt;500000000),15000000,IF(AND(P136&gt;=500000000,P136&lt;3000000000),20000000,IF(P136&gt;=30000000000,35000000,0))))) * (1-R136)</f>
        <v>0</v>
      </c>
      <c r="Y136" s="50">
        <f>IFERROR(Q136 * (1-R136),0)</f>
        <v>0</v>
      </c>
      <c r="Z136" s="51">
        <f>IF(R136=1,0,0)</f>
        <v>0</v>
      </c>
      <c r="AA136" s="51">
        <f>IFERROR((1-R136) * Z136 * 2%,0)</f>
        <v>0</v>
      </c>
      <c r="AB136" s="52">
        <f>IF(R136=0,0,0)</f>
        <v>0</v>
      </c>
      <c r="AC136" s="52">
        <f> IFERROR(AB136 * (1-R136) * 2%,0)</f>
        <v>0</v>
      </c>
      <c r="AD136" s="53">
        <f>T136+V136+W136+X136+AA136+AC136</f>
        <v>15686.190000000001</v>
      </c>
    </row>
    <row r="137">
      <c r="C137" s="40" t="s">
        <v>296</v>
      </c>
      <c r="D137" s="41" t="s">
        <v>297</v>
      </c>
      <c r="E137" s="41"/>
      <c r="F137" s="42">
        <v>42966.33630787037</v>
      </c>
      <c r="G137" s="43">
        <v>11</v>
      </c>
      <c r="H137" s="44">
        <v>43327</v>
      </c>
      <c r="I137" s="44">
        <v>43333</v>
      </c>
      <c r="J137" s="43">
        <v>6481271</v>
      </c>
      <c r="K137" s="43">
        <v>0</v>
      </c>
      <c r="L137" s="43">
        <v>0</v>
      </c>
      <c r="M137" s="43">
        <f>IFERROR(J137-K137-L137,0)</f>
        <v>6481271</v>
      </c>
      <c r="N137" s="43">
        <v>7070485</v>
      </c>
      <c r="O137" s="45">
        <f>IFERROR(IF(1 - M137/N137&lt;0,0,1-M137/N137),0)</f>
        <v>0.083334311578342923</v>
      </c>
      <c r="P137" s="43">
        <v>0</v>
      </c>
      <c r="Q137" s="43">
        <v>6481271</v>
      </c>
      <c r="R137" s="46">
        <f>IF(F137&lt;DATEVALUE("2018-07-01"),1,0)</f>
        <v>1</v>
      </c>
      <c r="S137" s="47">
        <f>IF(R137=1,1%,0)</f>
        <v>0.01</v>
      </c>
      <c r="T137" s="46">
        <f>IFERROR(S137*M137,0)</f>
        <v>64812.709999999999</v>
      </c>
      <c r="U137" s="48">
        <f>IF(O137&lt;=0.12,1,0)*(1-R137)*M137</f>
        <v>0</v>
      </c>
      <c r="V137" s="49">
        <f>IF(0&lt;0.8,0,IF(0&lt;1,Sheet1!L55,1))*IF(G137&lt;3,0.12 - O137,0.01) *U137</f>
        <v>0</v>
      </c>
      <c r="W137" s="49">
        <f>IF(0&gt;1,IF(0&lt;=1.1,1,IF(0&lt;=1.2,2,IF(0&lt;=1.5,3,5))),0) * 1000000</f>
        <v>0</v>
      </c>
      <c r="X137" s="50">
        <f>IF(AND(P137&gt;=150000000,P137&lt;300000000),5000000,IF(AND(P137&gt;=300000000,P137&lt;500000000),10000000,IF(AND(P137&gt;=300000000,P137&lt;500000000),15000000,IF(AND(P137&gt;=500000000,P137&lt;3000000000),20000000,IF(P137&gt;=30000000000,35000000,0))))) * (1-R137)</f>
        <v>0</v>
      </c>
      <c r="Y137" s="50">
        <f>IFERROR(Q137 * (1-R137),0)</f>
        <v>0</v>
      </c>
      <c r="Z137" s="51">
        <f>IF(R137=1,0,0)</f>
        <v>0</v>
      </c>
      <c r="AA137" s="51">
        <f>IFERROR((1-R137) * Z137 * 2%,0)</f>
        <v>0</v>
      </c>
      <c r="AB137" s="52">
        <f>IF(R137=0,0,0)</f>
        <v>0</v>
      </c>
      <c r="AC137" s="52">
        <f> IFERROR(AB137 * (1-R137) * 2%,0)</f>
        <v>0</v>
      </c>
      <c r="AD137" s="53">
        <f>T137+V137+W137+X137+AA137+AC137</f>
        <v>64812.709999999999</v>
      </c>
    </row>
    <row r="138">
      <c r="C138" s="40" t="s">
        <v>298</v>
      </c>
      <c r="D138" s="41" t="s">
        <v>299</v>
      </c>
      <c r="E138" s="41"/>
      <c r="F138" s="42">
        <v>43060.267662037033</v>
      </c>
      <c r="G138" s="43">
        <v>8</v>
      </c>
      <c r="H138" s="44">
        <v>43327</v>
      </c>
      <c r="I138" s="44">
        <v>43384</v>
      </c>
      <c r="J138" s="43">
        <v>58845546</v>
      </c>
      <c r="K138" s="43">
        <v>5173140</v>
      </c>
      <c r="L138" s="43">
        <v>0</v>
      </c>
      <c r="M138" s="43">
        <f>IFERROR(J138-K138-L138,0)</f>
        <v>53672406</v>
      </c>
      <c r="N138" s="43">
        <v>59375953</v>
      </c>
      <c r="O138" s="45">
        <f>IFERROR(IF(1 - M138/N138&lt;0,0,1-M138/N138),0)</f>
        <v>0.096058197162746994</v>
      </c>
      <c r="P138" s="43">
        <v>0</v>
      </c>
      <c r="Q138" s="43">
        <v>58845546</v>
      </c>
      <c r="R138" s="46">
        <f>IF(F138&lt;DATEVALUE("2018-07-01"),1,0)</f>
        <v>1</v>
      </c>
      <c r="S138" s="47">
        <f>IF(R138=1,1%,0)</f>
        <v>0.01</v>
      </c>
      <c r="T138" s="46">
        <f>IFERROR(S138*M138,0)</f>
        <v>536724.06000000006</v>
      </c>
      <c r="U138" s="48">
        <f>IF(O138&lt;=0.12,1,0)*(1-R138)*M138</f>
        <v>0</v>
      </c>
      <c r="V138" s="49">
        <f>IF(0&lt;0.8,0,IF(0&lt;1,Sheet1!L55,1))*IF(G138&lt;3,0.12 - O138,0.01) *U138</f>
        <v>0</v>
      </c>
      <c r="W138" s="49">
        <f>IF(0&gt;1,IF(0&lt;=1.1,1,IF(0&lt;=1.2,2,IF(0&lt;=1.5,3,5))),0) * 1000000</f>
        <v>0</v>
      </c>
      <c r="X138" s="50">
        <f>IF(AND(P138&gt;=150000000,P138&lt;300000000),5000000,IF(AND(P138&gt;=300000000,P138&lt;500000000),10000000,IF(AND(P138&gt;=300000000,P138&lt;500000000),15000000,IF(AND(P138&gt;=500000000,P138&lt;3000000000),20000000,IF(P138&gt;=30000000000,35000000,0))))) * (1-R138)</f>
        <v>0</v>
      </c>
      <c r="Y138" s="50">
        <f>IFERROR(Q138 * (1-R138),0)</f>
        <v>0</v>
      </c>
      <c r="Z138" s="51">
        <f>IF(R138=1,0,0)</f>
        <v>0</v>
      </c>
      <c r="AA138" s="51">
        <f>IFERROR((1-R138) * Z138 * 2%,0)</f>
        <v>0</v>
      </c>
      <c r="AB138" s="52">
        <f>IF(R138=0,0,0)</f>
        <v>0</v>
      </c>
      <c r="AC138" s="52">
        <f> IFERROR(AB138 * (1-R138) * 2%,0)</f>
        <v>0</v>
      </c>
      <c r="AD138" s="53">
        <f>T138+V138+W138+X138+AA138+AC138</f>
        <v>536724.06000000006</v>
      </c>
    </row>
    <row r="139">
      <c r="C139" s="40" t="s">
        <v>300</v>
      </c>
      <c r="D139" s="41" t="s">
        <v>301</v>
      </c>
      <c r="E139" s="41"/>
      <c r="F139" s="42">
        <v>43203.092766203699</v>
      </c>
      <c r="G139" s="43">
        <v>3</v>
      </c>
      <c r="H139" s="44">
        <v>43333</v>
      </c>
      <c r="I139" s="44">
        <v>43344</v>
      </c>
      <c r="J139" s="43">
        <v>2268684</v>
      </c>
      <c r="K139" s="43">
        <v>0</v>
      </c>
      <c r="L139" s="43">
        <v>0</v>
      </c>
      <c r="M139" s="43">
        <f>IFERROR(J139-K139-L139,0)</f>
        <v>2268684</v>
      </c>
      <c r="N139" s="43">
        <v>2268684</v>
      </c>
      <c r="O139" s="45">
        <f>IFERROR(IF(1 - M139/N139&lt;0,0,1-M139/N139),0)</f>
        <v>0</v>
      </c>
      <c r="P139" s="43">
        <v>0</v>
      </c>
      <c r="Q139" s="43">
        <v>0</v>
      </c>
      <c r="R139" s="46">
        <f>IF(F139&lt;DATEVALUE("2018-07-01"),1,0)</f>
        <v>1</v>
      </c>
      <c r="S139" s="47">
        <f>IF(R139=1,1%,0)</f>
        <v>0.01</v>
      </c>
      <c r="T139" s="46">
        <f>IFERROR(S139*M139,0)</f>
        <v>22686.84</v>
      </c>
      <c r="U139" s="48">
        <f>IF(O139&lt;=0.12,1,0)*(1-R139)*M139</f>
        <v>0</v>
      </c>
      <c r="V139" s="49">
        <f>IF(0&lt;0.8,0,IF(0&lt;1,Sheet1!L55,1))*IF(G139&lt;3,0.12 - O139,0.01) *U139</f>
        <v>0</v>
      </c>
      <c r="W139" s="49">
        <f>IF(0&gt;1,IF(0&lt;=1.1,1,IF(0&lt;=1.2,2,IF(0&lt;=1.5,3,5))),0) * 1000000</f>
        <v>0</v>
      </c>
      <c r="X139" s="50">
        <f>IF(AND(P139&gt;=150000000,P139&lt;300000000),5000000,IF(AND(P139&gt;=300000000,P139&lt;500000000),10000000,IF(AND(P139&gt;=300000000,P139&lt;500000000),15000000,IF(AND(P139&gt;=500000000,P139&lt;3000000000),20000000,IF(P139&gt;=30000000000,35000000,0))))) * (1-R139)</f>
        <v>0</v>
      </c>
      <c r="Y139" s="50">
        <f>IFERROR(Q139 * (1-R139),0)</f>
        <v>0</v>
      </c>
      <c r="Z139" s="51">
        <f>IF(R139=1,0,0)</f>
        <v>0</v>
      </c>
      <c r="AA139" s="51">
        <f>IFERROR((1-R139) * Z139 * 2%,0)</f>
        <v>0</v>
      </c>
      <c r="AB139" s="52">
        <f>IF(R139=0,0,0)</f>
        <v>0</v>
      </c>
      <c r="AC139" s="52">
        <f> IFERROR(AB139 * (1-R139) * 2%,0)</f>
        <v>0</v>
      </c>
      <c r="AD139" s="53">
        <f>T139+V139+W139+X139+AA139+AC139</f>
        <v>22686.84</v>
      </c>
    </row>
    <row r="140">
      <c r="C140" s="40" t="s">
        <v>302</v>
      </c>
      <c r="D140" s="41" t="s">
        <v>303</v>
      </c>
      <c r="E140" s="41"/>
      <c r="F140" s="42">
        <v>39305.602048611108</v>
      </c>
      <c r="G140" s="43">
        <v>131</v>
      </c>
      <c r="H140" s="44">
        <v>43340</v>
      </c>
      <c r="I140" s="44">
        <v>43362</v>
      </c>
      <c r="J140" s="43">
        <v>1890528</v>
      </c>
      <c r="K140" s="43">
        <v>0</v>
      </c>
      <c r="L140" s="43">
        <v>0</v>
      </c>
      <c r="M140" s="43">
        <f>IFERROR(J140-K140-L140,0)</f>
        <v>1890528</v>
      </c>
      <c r="N140" s="43">
        <v>1890528</v>
      </c>
      <c r="O140" s="45">
        <f>IFERROR(IF(1 - M140/N140&lt;0,0,1-M140/N140),0)</f>
        <v>0</v>
      </c>
      <c r="P140" s="43">
        <v>0</v>
      </c>
      <c r="Q140" s="43">
        <v>1890528</v>
      </c>
      <c r="R140" s="46">
        <f>IF(F140&lt;DATEVALUE("2018-07-01"),1,0)</f>
        <v>1</v>
      </c>
      <c r="S140" s="47">
        <f>IF(R140=1,1%,0)</f>
        <v>0.01</v>
      </c>
      <c r="T140" s="46">
        <f>IFERROR(S140*M140,0)</f>
        <v>18905.279999999999</v>
      </c>
      <c r="U140" s="48">
        <f>IF(O140&lt;=0.12,1,0)*(1-R140)*M140</f>
        <v>0</v>
      </c>
      <c r="V140" s="49">
        <f>IF(0&lt;0.8,0,IF(0&lt;1,Sheet1!L55,1))*IF(G140&lt;3,0.12 - O140,0.01) *U140</f>
        <v>0</v>
      </c>
      <c r="W140" s="49">
        <f>IF(0&gt;1,IF(0&lt;=1.1,1,IF(0&lt;=1.2,2,IF(0&lt;=1.5,3,5))),0) * 1000000</f>
        <v>0</v>
      </c>
      <c r="X140" s="50">
        <f>IF(AND(P140&gt;=150000000,P140&lt;300000000),5000000,IF(AND(P140&gt;=300000000,P140&lt;500000000),10000000,IF(AND(P140&gt;=300000000,P140&lt;500000000),15000000,IF(AND(P140&gt;=500000000,P140&lt;3000000000),20000000,IF(P140&gt;=30000000000,35000000,0))))) * (1-R140)</f>
        <v>0</v>
      </c>
      <c r="Y140" s="50">
        <f>IFERROR(Q140 * (1-R140),0)</f>
        <v>0</v>
      </c>
      <c r="Z140" s="51">
        <f>IF(R140=1,0,0)</f>
        <v>0</v>
      </c>
      <c r="AA140" s="51">
        <f>IFERROR((1-R140) * Z140 * 2%,0)</f>
        <v>0</v>
      </c>
      <c r="AB140" s="52">
        <f>IF(R140=0,0,0)</f>
        <v>0</v>
      </c>
      <c r="AC140" s="52">
        <f> IFERROR(AB140 * (1-R140) * 2%,0)</f>
        <v>0</v>
      </c>
      <c r="AD140" s="53">
        <f>T140+V140+W140+X140+AA140+AC140</f>
        <v>18905.279999999999</v>
      </c>
    </row>
    <row r="141">
      <c r="C141" s="40" t="s">
        <v>304</v>
      </c>
      <c r="D141" s="41" t="s">
        <v>305</v>
      </c>
      <c r="E141" s="41"/>
      <c r="F141" s="42">
        <v>39681.595150462963</v>
      </c>
      <c r="G141" s="43">
        <v>119</v>
      </c>
      <c r="H141" s="44">
        <v>43459</v>
      </c>
      <c r="I141" s="44">
        <v>43487</v>
      </c>
      <c r="J141" s="43">
        <v>109690103</v>
      </c>
      <c r="K141" s="43">
        <v>0</v>
      </c>
      <c r="L141" s="43">
        <v>0</v>
      </c>
      <c r="M141" s="43">
        <f>IFERROR(J141-K141-L141,0)</f>
        <v>109690103</v>
      </c>
      <c r="N141" s="43">
        <v>109920414</v>
      </c>
      <c r="O141" s="45">
        <f>IFERROR(IF(1 - M141/N141&lt;0,0,1-M141/N141),0)</f>
        <v>0.0020952522977215615</v>
      </c>
      <c r="P141" s="43">
        <v>0</v>
      </c>
      <c r="Q141" s="43">
        <v>109805693</v>
      </c>
      <c r="R141" s="46">
        <f>IF(F141&lt;DATEVALUE("2018-07-01"),1,0)</f>
        <v>1</v>
      </c>
      <c r="S141" s="47">
        <f>IF(R141=1,1%,0)</f>
        <v>0.01</v>
      </c>
      <c r="T141" s="46">
        <f>IFERROR(S141*M141,0)</f>
        <v>1096901.03</v>
      </c>
      <c r="U141" s="48">
        <f>IF(O141&lt;=0.12,1,0)*(1-R141)*M141</f>
        <v>0</v>
      </c>
      <c r="V141" s="49">
        <f>IF(0&lt;0.8,0,IF(0&lt;1,Sheet1!L55,1))*IF(G141&lt;3,0.12 - O141,0.01) *U141</f>
        <v>0</v>
      </c>
      <c r="W141" s="49">
        <f>IF(0&gt;1,IF(0&lt;=1.1,1,IF(0&lt;=1.2,2,IF(0&lt;=1.5,3,5))),0) * 1000000</f>
        <v>0</v>
      </c>
      <c r="X141" s="50">
        <f>IF(AND(P141&gt;=150000000,P141&lt;300000000),5000000,IF(AND(P141&gt;=300000000,P141&lt;500000000),10000000,IF(AND(P141&gt;=300000000,P141&lt;500000000),15000000,IF(AND(P141&gt;=500000000,P141&lt;3000000000),20000000,IF(P141&gt;=30000000000,35000000,0))))) * (1-R141)</f>
        <v>0</v>
      </c>
      <c r="Y141" s="50">
        <f>IFERROR(Q141 * (1-R141),0)</f>
        <v>0</v>
      </c>
      <c r="Z141" s="51">
        <f>IF(R141=1,0,0)</f>
        <v>0</v>
      </c>
      <c r="AA141" s="51">
        <f>IFERROR((1-R141) * Z141 * 2%,0)</f>
        <v>0</v>
      </c>
      <c r="AB141" s="52">
        <f>IF(R141=0,0,0)</f>
        <v>0</v>
      </c>
      <c r="AC141" s="52">
        <f> IFERROR(AB141 * (1-R141) * 2%,0)</f>
        <v>0</v>
      </c>
      <c r="AD141" s="53">
        <f>T141+V141+W141+X141+AA141+AC141</f>
        <v>1096901.03</v>
      </c>
    </row>
    <row r="142">
      <c r="C142" s="40" t="s">
        <v>306</v>
      </c>
      <c r="D142" s="41" t="s">
        <v>307</v>
      </c>
      <c r="E142" s="41"/>
      <c r="F142" s="42">
        <v>42199.463206018518</v>
      </c>
      <c r="G142" s="43">
        <v>36</v>
      </c>
      <c r="H142" s="44">
        <v>43327</v>
      </c>
      <c r="I142" s="44">
        <v>43372</v>
      </c>
      <c r="J142" s="43">
        <v>1223552</v>
      </c>
      <c r="K142" s="43">
        <v>0</v>
      </c>
      <c r="L142" s="43">
        <v>0</v>
      </c>
      <c r="M142" s="43">
        <f>IFERROR(J142-K142-L142,0)</f>
        <v>1223552</v>
      </c>
      <c r="N142" s="43">
        <v>1223552</v>
      </c>
      <c r="O142" s="45">
        <f>IFERROR(IF(1 - M142/N142&lt;0,0,1-M142/N142),0)</f>
        <v>0</v>
      </c>
      <c r="P142" s="43">
        <v>0</v>
      </c>
      <c r="Q142" s="43">
        <v>1223552</v>
      </c>
      <c r="R142" s="46">
        <f>IF(F142&lt;DATEVALUE("2018-07-01"),1,0)</f>
        <v>1</v>
      </c>
      <c r="S142" s="47">
        <f>IF(R142=1,1%,0)</f>
        <v>0.01</v>
      </c>
      <c r="T142" s="46">
        <f>IFERROR(S142*M142,0)</f>
        <v>12235.52</v>
      </c>
      <c r="U142" s="48">
        <f>IF(O142&lt;=0.12,1,0)*(1-R142)*M142</f>
        <v>0</v>
      </c>
      <c r="V142" s="49">
        <f>IF(0&lt;0.8,0,IF(0&lt;1,Sheet1!L55,1))*IF(G142&lt;3,0.12 - O142,0.01) *U142</f>
        <v>0</v>
      </c>
      <c r="W142" s="49">
        <f>IF(0&gt;1,IF(0&lt;=1.1,1,IF(0&lt;=1.2,2,IF(0&lt;=1.5,3,5))),0) * 1000000</f>
        <v>0</v>
      </c>
      <c r="X142" s="50">
        <f>IF(AND(P142&gt;=150000000,P142&lt;300000000),5000000,IF(AND(P142&gt;=300000000,P142&lt;500000000),10000000,IF(AND(P142&gt;=300000000,P142&lt;500000000),15000000,IF(AND(P142&gt;=500000000,P142&lt;3000000000),20000000,IF(P142&gt;=30000000000,35000000,0))))) * (1-R142)</f>
        <v>0</v>
      </c>
      <c r="Y142" s="50">
        <f>IFERROR(Q142 * (1-R142),0)</f>
        <v>0</v>
      </c>
      <c r="Z142" s="51">
        <f>IF(R142=1,0,0)</f>
        <v>0</v>
      </c>
      <c r="AA142" s="51">
        <f>IFERROR((1-R142) * Z142 * 2%,0)</f>
        <v>0</v>
      </c>
      <c r="AB142" s="52">
        <f>IF(R142=0,0,0)</f>
        <v>0</v>
      </c>
      <c r="AC142" s="52">
        <f> IFERROR(AB142 * (1-R142) * 2%,0)</f>
        <v>0</v>
      </c>
      <c r="AD142" s="53">
        <f>T142+V142+W142+X142+AA142+AC142</f>
        <v>12235.52</v>
      </c>
    </row>
    <row r="143">
      <c r="C143" s="40" t="s">
        <v>308</v>
      </c>
      <c r="D143" s="41" t="s">
        <v>309</v>
      </c>
      <c r="E143" s="41"/>
      <c r="F143" s="42">
        <v>42199.471562499995</v>
      </c>
      <c r="G143" s="43">
        <v>36</v>
      </c>
      <c r="H143" s="44">
        <v>43327</v>
      </c>
      <c r="I143" s="44">
        <v>43358</v>
      </c>
      <c r="J143" s="43">
        <v>3037221</v>
      </c>
      <c r="K143" s="43">
        <v>0</v>
      </c>
      <c r="L143" s="43">
        <v>0</v>
      </c>
      <c r="M143" s="43">
        <f>IFERROR(J143-K143-L143,0)</f>
        <v>3037221</v>
      </c>
      <c r="N143" s="43">
        <v>3037221</v>
      </c>
      <c r="O143" s="45">
        <f>IFERROR(IF(1 - M143/N143&lt;0,0,1-M143/N143),0)</f>
        <v>0</v>
      </c>
      <c r="P143" s="43">
        <v>0</v>
      </c>
      <c r="Q143" s="43">
        <v>3037221</v>
      </c>
      <c r="R143" s="46">
        <f>IF(F143&lt;DATEVALUE("2018-07-01"),1,0)</f>
        <v>1</v>
      </c>
      <c r="S143" s="47">
        <f>IF(R143=1,1%,0)</f>
        <v>0.01</v>
      </c>
      <c r="T143" s="46">
        <f>IFERROR(S143*M143,0)</f>
        <v>30372.209999999999</v>
      </c>
      <c r="U143" s="48">
        <f>IF(O143&lt;=0.12,1,0)*(1-R143)*M143</f>
        <v>0</v>
      </c>
      <c r="V143" s="49">
        <f>IF(0&lt;0.8,0,IF(0&lt;1,Sheet1!L55,1))*IF(G143&lt;3,0.12 - O143,0.01) *U143</f>
        <v>0</v>
      </c>
      <c r="W143" s="49">
        <f>IF(0&gt;1,IF(0&lt;=1.1,1,IF(0&lt;=1.2,2,IF(0&lt;=1.5,3,5))),0) * 1000000</f>
        <v>0</v>
      </c>
      <c r="X143" s="50">
        <f>IF(AND(P143&gt;=150000000,P143&lt;300000000),5000000,IF(AND(P143&gt;=300000000,P143&lt;500000000),10000000,IF(AND(P143&gt;=300000000,P143&lt;500000000),15000000,IF(AND(P143&gt;=500000000,P143&lt;3000000000),20000000,IF(P143&gt;=30000000000,35000000,0))))) * (1-R143)</f>
        <v>0</v>
      </c>
      <c r="Y143" s="50">
        <f>IFERROR(Q143 * (1-R143),0)</f>
        <v>0</v>
      </c>
      <c r="Z143" s="51">
        <f>IF(R143=1,0,0)</f>
        <v>0</v>
      </c>
      <c r="AA143" s="51">
        <f>IFERROR((1-R143) * Z143 * 2%,0)</f>
        <v>0</v>
      </c>
      <c r="AB143" s="52">
        <f>IF(R143=0,0,0)</f>
        <v>0</v>
      </c>
      <c r="AC143" s="52">
        <f> IFERROR(AB143 * (1-R143) * 2%,0)</f>
        <v>0</v>
      </c>
      <c r="AD143" s="53">
        <f>T143+V143+W143+X143+AA143+AC143</f>
        <v>30372.209999999999</v>
      </c>
    </row>
    <row r="144">
      <c r="C144" s="40" t="s">
        <v>310</v>
      </c>
      <c r="D144" s="41" t="s">
        <v>311</v>
      </c>
      <c r="E144" s="41"/>
      <c r="F144" s="42">
        <v>42227.40861111111</v>
      </c>
      <c r="G144" s="43">
        <v>35</v>
      </c>
      <c r="H144" s="44">
        <v>43333</v>
      </c>
      <c r="I144" s="44">
        <v>43339</v>
      </c>
      <c r="J144" s="43">
        <v>2665207</v>
      </c>
      <c r="K144" s="43">
        <v>0</v>
      </c>
      <c r="L144" s="43">
        <v>0</v>
      </c>
      <c r="M144" s="43">
        <f>IFERROR(J144-K144-L144,0)</f>
        <v>2665207</v>
      </c>
      <c r="N144" s="43">
        <v>2651897</v>
      </c>
      <c r="O144" s="45">
        <f>IFERROR(IF(1 - M144/N144&lt;0,0,1-M144/N144),0)</f>
        <v>0</v>
      </c>
      <c r="P144" s="43">
        <v>0</v>
      </c>
      <c r="Q144" s="43">
        <v>2665207</v>
      </c>
      <c r="R144" s="46">
        <f>IF(F144&lt;DATEVALUE("2018-07-01"),1,0)</f>
        <v>1</v>
      </c>
      <c r="S144" s="47">
        <f>IF(R144=1,1%,0)</f>
        <v>0.01</v>
      </c>
      <c r="T144" s="46">
        <f>IFERROR(S144*M144,0)</f>
        <v>26652.07</v>
      </c>
      <c r="U144" s="48">
        <f>IF(O144&lt;=0.12,1,0)*(1-R144)*M144</f>
        <v>0</v>
      </c>
      <c r="V144" s="49">
        <f>IF(0&lt;0.8,0,IF(0&lt;1,Sheet1!L55,1))*IF(G144&lt;3,0.12 - O144,0.01) *U144</f>
        <v>0</v>
      </c>
      <c r="W144" s="49">
        <f>IF(0&gt;1,IF(0&lt;=1.1,1,IF(0&lt;=1.2,2,IF(0&lt;=1.5,3,5))),0) * 1000000</f>
        <v>0</v>
      </c>
      <c r="X144" s="50">
        <f>IF(AND(P144&gt;=150000000,P144&lt;300000000),5000000,IF(AND(P144&gt;=300000000,P144&lt;500000000),10000000,IF(AND(P144&gt;=300000000,P144&lt;500000000),15000000,IF(AND(P144&gt;=500000000,P144&lt;3000000000),20000000,IF(P144&gt;=30000000000,35000000,0))))) * (1-R144)</f>
        <v>0</v>
      </c>
      <c r="Y144" s="50">
        <f>IFERROR(Q144 * (1-R144),0)</f>
        <v>0</v>
      </c>
      <c r="Z144" s="51">
        <f>IF(R144=1,0,0)</f>
        <v>0</v>
      </c>
      <c r="AA144" s="51">
        <f>IFERROR((1-R144) * Z144 * 2%,0)</f>
        <v>0</v>
      </c>
      <c r="AB144" s="52">
        <f>IF(R144=0,0,0)</f>
        <v>0</v>
      </c>
      <c r="AC144" s="52">
        <f> IFERROR(AB144 * (1-R144) * 2%,0)</f>
        <v>0</v>
      </c>
      <c r="AD144" s="53">
        <f>T144+V144+W144+X144+AA144+AC144</f>
        <v>26652.07</v>
      </c>
    </row>
    <row r="145">
      <c r="C145" s="40" t="s">
        <v>312</v>
      </c>
      <c r="D145" s="41" t="s">
        <v>313</v>
      </c>
      <c r="E145" s="41"/>
      <c r="F145" s="42">
        <v>42324.595254629625</v>
      </c>
      <c r="G145" s="43">
        <v>32</v>
      </c>
      <c r="H145" s="44" t="s">
        <v>24</v>
      </c>
      <c r="I145" s="44" t="s">
        <v>24</v>
      </c>
      <c r="J145" s="43">
        <v>867667</v>
      </c>
      <c r="K145" s="43">
        <v>0</v>
      </c>
      <c r="L145" s="43">
        <v>0</v>
      </c>
      <c r="M145" s="43">
        <f>IFERROR(J145-K145-L145,0)</f>
        <v>867667</v>
      </c>
      <c r="N145" s="43" t="s">
        <v>24</v>
      </c>
      <c r="O145" s="45">
        <f>IFERROR(IF(1 - M145/N145&lt;0,0,1-M145/N145),0)</f>
        <v>0</v>
      </c>
      <c r="P145" s="43">
        <v>0</v>
      </c>
      <c r="Q145" s="43">
        <v>0</v>
      </c>
      <c r="R145" s="46">
        <f>IF(F145&lt;DATEVALUE("2018-07-01"),1,0)</f>
        <v>1</v>
      </c>
      <c r="S145" s="47">
        <f>IF(R145=1,1%,0)</f>
        <v>0.01</v>
      </c>
      <c r="T145" s="46">
        <f>IFERROR(S145*M145,0)</f>
        <v>8676.6700000000001</v>
      </c>
      <c r="U145" s="48">
        <f>IF(O145&lt;=0.12,1,0)*(1-R145)*M145</f>
        <v>0</v>
      </c>
      <c r="V145" s="49">
        <f>IF(0&lt;0.8,0,IF(0&lt;1,Sheet1!L55,1))*IF(G145&lt;3,0.12 - O145,0.01) *U145</f>
        <v>0</v>
      </c>
      <c r="W145" s="49">
        <f>IF(0&gt;1,IF(0&lt;=1.1,1,IF(0&lt;=1.2,2,IF(0&lt;=1.5,3,5))),0) * 1000000</f>
        <v>0</v>
      </c>
      <c r="X145" s="50">
        <f>IF(AND(P145&gt;=150000000,P145&lt;300000000),5000000,IF(AND(P145&gt;=300000000,P145&lt;500000000),10000000,IF(AND(P145&gt;=300000000,P145&lt;500000000),15000000,IF(AND(P145&gt;=500000000,P145&lt;3000000000),20000000,IF(P145&gt;=30000000000,35000000,0))))) * (1-R145)</f>
        <v>0</v>
      </c>
      <c r="Y145" s="50">
        <f>IFERROR(Q145 * (1-R145),0)</f>
        <v>0</v>
      </c>
      <c r="Z145" s="51">
        <f>IF(R145=1,0,"")</f>
        <v>0</v>
      </c>
      <c r="AA145" s="51">
        <f>IFERROR((1-R145) * Z145 * 2%,0)</f>
        <v>0</v>
      </c>
      <c r="AB145" s="52">
        <f>IF(R145=0,"",0)</f>
        <v>0</v>
      </c>
      <c r="AC145" s="52">
        <f> IFERROR(AB145 * (1-R145) * 2%,0)</f>
        <v>0</v>
      </c>
      <c r="AD145" s="53">
        <f>T145+V145+W145+X145+AA145+AC145</f>
        <v>8676.6700000000001</v>
      </c>
    </row>
    <row r="146">
      <c r="C146" s="40" t="s">
        <v>314</v>
      </c>
      <c r="D146" s="41" t="s">
        <v>153</v>
      </c>
      <c r="E146" s="41"/>
      <c r="F146" s="42">
        <v>43304.211168981477</v>
      </c>
      <c r="G146" s="43">
        <v>0</v>
      </c>
      <c r="H146" s="44">
        <v>43312</v>
      </c>
      <c r="I146" s="44">
        <v>43340</v>
      </c>
      <c r="J146" s="43">
        <v>883650</v>
      </c>
      <c r="K146" s="43">
        <v>0</v>
      </c>
      <c r="L146" s="43">
        <v>0</v>
      </c>
      <c r="M146" s="43">
        <f>IFERROR(J146-K146-L146,0)</f>
        <v>883650</v>
      </c>
      <c r="N146" s="43">
        <v>883650</v>
      </c>
      <c r="O146" s="45">
        <f>IFERROR(IF(1 - M146/N146&lt;0,0,1-M146/N146),0)</f>
        <v>0</v>
      </c>
      <c r="P146" s="43">
        <v>0</v>
      </c>
      <c r="Q146" s="43">
        <v>0</v>
      </c>
      <c r="R146" s="46">
        <f>IF(F146&lt;DATEVALUE("2018-07-01"),1,0)</f>
        <v>0</v>
      </c>
      <c r="S146" s="47">
        <f>IF(R146=1,1%,0)</f>
        <v>0</v>
      </c>
      <c r="T146" s="46">
        <f>IFERROR(S146*M146,0)</f>
        <v>0</v>
      </c>
      <c r="U146" s="48">
        <f>IF(O146&lt;=0.12,1,0)*(1-R146)*M146</f>
        <v>883650</v>
      </c>
      <c r="V146" s="49">
        <f>IF(0&lt;0.8,0,IF(0&lt;1,Sheet1!L55,1))*IF(G146&lt;3,0.12 - O146,0.01) *U146</f>
        <v>0</v>
      </c>
      <c r="W146" s="49">
        <f>IF(0&gt;1,IF(0&lt;=1.1,1,IF(0&lt;=1.2,2,IF(0&lt;=1.5,3,5))),0) * 1000000</f>
        <v>0</v>
      </c>
      <c r="X146" s="50">
        <f>IF(AND(P146&gt;=150000000,P146&lt;300000000),5000000,IF(AND(P146&gt;=300000000,P146&lt;500000000),10000000,IF(AND(P146&gt;=300000000,P146&lt;500000000),15000000,IF(AND(P146&gt;=500000000,P146&lt;3000000000),20000000,IF(P146&gt;=30000000000,35000000,0))))) * (1-R146)</f>
        <v>0</v>
      </c>
      <c r="Y146" s="50">
        <f>IFERROR(Q146 * (1-R146),0)</f>
        <v>0</v>
      </c>
      <c r="Z146" s="51">
        <f>IF(R146=1,0,0)</f>
        <v>0</v>
      </c>
      <c r="AA146" s="51">
        <f>IFERROR((1-R146) * Z146 * 2%,0)</f>
        <v>0</v>
      </c>
      <c r="AB146" s="52">
        <f>IF(R146=0,0,0)</f>
        <v>0</v>
      </c>
      <c r="AC146" s="52">
        <f> IFERROR(AB146 * (1-R146) * 2%,0)</f>
        <v>0</v>
      </c>
      <c r="AD146" s="53">
        <f>T146+V146+W146+X146+AA146+AC146</f>
        <v>0</v>
      </c>
    </row>
    <row r="147">
      <c r="C147" s="40" t="s">
        <v>315</v>
      </c>
      <c r="D147" s="41" t="s">
        <v>316</v>
      </c>
      <c r="E147" s="41"/>
      <c r="F147" s="42">
        <v>43136.315474537034</v>
      </c>
      <c r="G147" s="43">
        <v>5</v>
      </c>
      <c r="H147" s="44">
        <v>43332</v>
      </c>
      <c r="I147" s="44">
        <v>43348</v>
      </c>
      <c r="J147" s="43">
        <v>6929520</v>
      </c>
      <c r="K147" s="43">
        <v>0</v>
      </c>
      <c r="L147" s="43">
        <v>0</v>
      </c>
      <c r="M147" s="43">
        <f>IFERROR(J147-K147-L147,0)</f>
        <v>6929520</v>
      </c>
      <c r="N147" s="43">
        <v>5317359</v>
      </c>
      <c r="O147" s="45">
        <f>IFERROR(IF(1 - M147/N147&lt;0,0,1-M147/N147),0)</f>
        <v>0</v>
      </c>
      <c r="P147" s="43">
        <v>0</v>
      </c>
      <c r="Q147" s="43">
        <v>6929520</v>
      </c>
      <c r="R147" s="46">
        <f>IF(F147&lt;DATEVALUE("2018-07-01"),1,0)</f>
        <v>1</v>
      </c>
      <c r="S147" s="47">
        <f>IF(R147=1,1%,0)</f>
        <v>0.01</v>
      </c>
      <c r="T147" s="46">
        <f>IFERROR(S147*M147,0)</f>
        <v>69295.199999999997</v>
      </c>
      <c r="U147" s="48">
        <f>IF(O147&lt;=0.12,1,0)*(1-R147)*M147</f>
        <v>0</v>
      </c>
      <c r="V147" s="49">
        <f>IF(0&lt;0.8,0,IF(0&lt;1,Sheet1!L55,1))*IF(G147&lt;3,0.12 - O147,0.01) *U147</f>
        <v>0</v>
      </c>
      <c r="W147" s="49">
        <f>IF(0&gt;1,IF(0&lt;=1.1,1,IF(0&lt;=1.2,2,IF(0&lt;=1.5,3,5))),0) * 1000000</f>
        <v>0</v>
      </c>
      <c r="X147" s="50">
        <f>IF(AND(P147&gt;=150000000,P147&lt;300000000),5000000,IF(AND(P147&gt;=300000000,P147&lt;500000000),10000000,IF(AND(P147&gt;=300000000,P147&lt;500000000),15000000,IF(AND(P147&gt;=500000000,P147&lt;3000000000),20000000,IF(P147&gt;=30000000000,35000000,0))))) * (1-R147)</f>
        <v>0</v>
      </c>
      <c r="Y147" s="50">
        <f>IFERROR(Q147 * (1-R147),0)</f>
        <v>0</v>
      </c>
      <c r="Z147" s="51">
        <f>IF(R147=1,0,0)</f>
        <v>0</v>
      </c>
      <c r="AA147" s="51">
        <f>IFERROR((1-R147) * Z147 * 2%,0)</f>
        <v>0</v>
      </c>
      <c r="AB147" s="52">
        <f>IF(R147=0,0,0)</f>
        <v>0</v>
      </c>
      <c r="AC147" s="52">
        <f> IFERROR(AB147 * (1-R147) * 2%,0)</f>
        <v>0</v>
      </c>
      <c r="AD147" s="53">
        <f>T147+V147+W147+X147+AA147+AC147</f>
        <v>69295.199999999997</v>
      </c>
    </row>
    <row r="148">
      <c r="C148" s="40" t="s">
        <v>317</v>
      </c>
      <c r="D148" s="41" t="s">
        <v>318</v>
      </c>
      <c r="E148" s="41"/>
      <c r="F148" s="42">
        <v>43136.299178240741</v>
      </c>
      <c r="G148" s="43">
        <v>5</v>
      </c>
      <c r="H148" s="44">
        <v>43332</v>
      </c>
      <c r="I148" s="44">
        <v>43348</v>
      </c>
      <c r="J148" s="43">
        <v>6960895</v>
      </c>
      <c r="K148" s="43">
        <v>0</v>
      </c>
      <c r="L148" s="43">
        <v>0</v>
      </c>
      <c r="M148" s="43">
        <f>IFERROR(J148-K148-L148,0)</f>
        <v>6960895</v>
      </c>
      <c r="N148" s="43">
        <v>2764245</v>
      </c>
      <c r="O148" s="45">
        <f>IFERROR(IF(1 - M148/N148&lt;0,0,1-M148/N148),0)</f>
        <v>0</v>
      </c>
      <c r="P148" s="43">
        <v>0</v>
      </c>
      <c r="Q148" s="43">
        <v>6960895</v>
      </c>
      <c r="R148" s="46">
        <f>IF(F148&lt;DATEVALUE("2018-07-01"),1,0)</f>
        <v>1</v>
      </c>
      <c r="S148" s="47">
        <f>IF(R148=1,1%,0)</f>
        <v>0.01</v>
      </c>
      <c r="T148" s="46">
        <f>IFERROR(S148*M148,0)</f>
        <v>69608.949999999997</v>
      </c>
      <c r="U148" s="48">
        <f>IF(O148&lt;=0.12,1,0)*(1-R148)*M148</f>
        <v>0</v>
      </c>
      <c r="V148" s="49">
        <f>IF(0&lt;0.8,0,IF(0&lt;1,Sheet1!L55,1))*IF(G148&lt;3,0.12 - O148,0.01) *U148</f>
        <v>0</v>
      </c>
      <c r="W148" s="49">
        <f>IF(0&gt;1,IF(0&lt;=1.1,1,IF(0&lt;=1.2,2,IF(0&lt;=1.5,3,5))),0) * 1000000</f>
        <v>0</v>
      </c>
      <c r="X148" s="50">
        <f>IF(AND(P148&gt;=150000000,P148&lt;300000000),5000000,IF(AND(P148&gt;=300000000,P148&lt;500000000),10000000,IF(AND(P148&gt;=300000000,P148&lt;500000000),15000000,IF(AND(P148&gt;=500000000,P148&lt;3000000000),20000000,IF(P148&gt;=30000000000,35000000,0))))) * (1-R148)</f>
        <v>0</v>
      </c>
      <c r="Y148" s="50">
        <f>IFERROR(Q148 * (1-R148),0)</f>
        <v>0</v>
      </c>
      <c r="Z148" s="51">
        <f>IF(R148=1,0,0)</f>
        <v>0</v>
      </c>
      <c r="AA148" s="51">
        <f>IFERROR((1-R148) * Z148 * 2%,0)</f>
        <v>0</v>
      </c>
      <c r="AB148" s="52">
        <f>IF(R148=0,0,0)</f>
        <v>0</v>
      </c>
      <c r="AC148" s="52">
        <f> IFERROR(AB148 * (1-R148) * 2%,0)</f>
        <v>0</v>
      </c>
      <c r="AD148" s="53">
        <f>T148+V148+W148+X148+AA148+AC148</f>
        <v>69608.949999999997</v>
      </c>
    </row>
    <row r="149" s="1" customFormat="1" ht="23.25" customHeight="1">
      <c r="B149" s="10" t="s">
        <v>5</v>
      </c>
      <c r="C149" s="11" t="s">
        <v>6</v>
      </c>
      <c r="D149" s="11"/>
      <c r="E149" s="11" t="s">
        <v>7</v>
      </c>
      <c r="F149" s="11" t="s">
        <v>8</v>
      </c>
      <c r="G149" s="11" t="s">
        <v>9</v>
      </c>
      <c r="H149" s="11" t="s">
        <v>10</v>
      </c>
      <c r="I149" s="11" t="s">
        <v>11</v>
      </c>
      <c r="J149" s="11" t="s">
        <v>12</v>
      </c>
      <c r="K149" s="11" t="s">
        <v>13</v>
      </c>
      <c r="L149" s="11" t="s">
        <v>14</v>
      </c>
      <c r="M149" s="11" t="s">
        <v>15</v>
      </c>
      <c r="N149" s="11" t="s">
        <v>16</v>
      </c>
      <c r="O149" s="11" t="s">
        <v>17</v>
      </c>
      <c r="P149" s="12" t="s">
        <v>18</v>
      </c>
      <c r="Q149" s="11" t="s">
        <v>19</v>
      </c>
      <c r="R149" s="11"/>
      <c r="S149" s="11" t="s">
        <v>20</v>
      </c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3"/>
    </row>
    <row r="150">
      <c r="B150" s="14" t="s">
        <v>319</v>
      </c>
      <c r="C150" s="15" t="str">
        <f>"Lê"&amp;" " &amp; "Thúy Oanh"</f>
        <v>Lê Thúy Oanh</v>
      </c>
      <c r="D150" s="15"/>
      <c r="E150" s="15" t="s">
        <v>320</v>
      </c>
      <c r="F150" s="15" t="s">
        <v>131</v>
      </c>
      <c r="G150" s="16" t="s">
        <v>73</v>
      </c>
      <c r="H150" s="15" t="s">
        <v>321</v>
      </c>
      <c r="I150" s="17">
        <v>0</v>
      </c>
      <c r="J150" s="18">
        <v>24000000</v>
      </c>
      <c r="K150" s="18">
        <f>IFERROR(IF(N150&lt;4,Q150,SUM(Sheet1!J152:J182)),0)</f>
        <v>45656125</v>
      </c>
      <c r="L150" s="19">
        <f>IFERROR(K150/J150,0)</f>
        <v>1.9023385416666667</v>
      </c>
      <c r="M150" s="18">
        <f>IFERROR(IF(OR(N150=3,N150=4),SUM(Sheet1!AD152:AD182)+AD150,IF(N150=1,0.6%,IF(N150=2,0.65%,IF(N150=3,0.6%,0)))*IF(L150&lt;0.8,0,IF(L150&lt;1,L150,1))*IF(RIGHT("2018-07",2)="03",1,0)),0)</f>
        <v>449104.29999999999</v>
      </c>
      <c r="N150" s="18">
        <v>4</v>
      </c>
      <c r="O150" s="17">
        <f>IF(N150=4,0.5%,IF(N150=5,0.3%,0))</f>
        <v>0.0050000000000000001</v>
      </c>
      <c r="P150" s="20">
        <f>IFERROR(SUM(Sheet1!P152:P182),0)</f>
        <v>0</v>
      </c>
      <c r="Q150" s="18">
        <f>SUMIF($G:$G,B150,$K:$K)</f>
        <v>0</v>
      </c>
      <c r="R150" s="21"/>
      <c r="S150" s="21" t="s">
        <v>26</v>
      </c>
      <c r="T150" s="21"/>
      <c r="U150" s="22" t="s">
        <v>27</v>
      </c>
      <c r="V150" s="22"/>
      <c r="W150" s="22"/>
      <c r="X150" s="23" t="s">
        <v>28</v>
      </c>
      <c r="Y150" s="23"/>
      <c r="Z150" s="24" t="s">
        <v>29</v>
      </c>
      <c r="AA150" s="24"/>
      <c r="AB150" s="25" t="s">
        <v>30</v>
      </c>
      <c r="AC150" s="25"/>
      <c r="AD150" s="26">
        <f>IF(IFERROR(SUM(Sheet1!Y152:Y182)*O150,0)&gt;2000000,2000000,IFERROR(SUM(Sheet1!Y152:Y182)*O150,0))</f>
        <v>0</v>
      </c>
    </row>
    <row r="151">
      <c r="C151" s="27" t="s">
        <v>31</v>
      </c>
      <c r="D151" s="28" t="s">
        <v>32</v>
      </c>
      <c r="E151" s="28"/>
      <c r="F151" s="28" t="s">
        <v>33</v>
      </c>
      <c r="G151" s="28" t="s">
        <v>34</v>
      </c>
      <c r="H151" s="29" t="s">
        <v>35</v>
      </c>
      <c r="I151" s="29" t="s">
        <v>36</v>
      </c>
      <c r="J151" s="28" t="s">
        <v>37</v>
      </c>
      <c r="K151" s="28" t="s">
        <v>38</v>
      </c>
      <c r="L151" s="28" t="s">
        <v>39</v>
      </c>
      <c r="M151" s="28" t="s">
        <v>40</v>
      </c>
      <c r="N151" s="28" t="s">
        <v>41</v>
      </c>
      <c r="O151" s="30" t="s">
        <v>42</v>
      </c>
      <c r="P151" s="29" t="s">
        <v>43</v>
      </c>
      <c r="Q151" s="29" t="s">
        <v>44</v>
      </c>
      <c r="R151" s="31" t="s">
        <v>45</v>
      </c>
      <c r="S151" s="31" t="s">
        <v>46</v>
      </c>
      <c r="T151" s="31" t="s">
        <v>47</v>
      </c>
      <c r="U151" s="32" t="s">
        <v>48</v>
      </c>
      <c r="V151" s="33" t="s">
        <v>47</v>
      </c>
      <c r="W151" s="33" t="s">
        <v>49</v>
      </c>
      <c r="X151" s="34" t="s">
        <v>50</v>
      </c>
      <c r="Y151" s="34" t="s">
        <v>51</v>
      </c>
      <c r="Z151" s="35" t="s">
        <v>48</v>
      </c>
      <c r="AA151" s="36" t="s">
        <v>47</v>
      </c>
      <c r="AB151" s="37" t="s">
        <v>48</v>
      </c>
      <c r="AC151" s="38" t="s">
        <v>47</v>
      </c>
      <c r="AD151" s="39" t="s">
        <v>52</v>
      </c>
    </row>
    <row r="152">
      <c r="C152" s="40" t="s">
        <v>322</v>
      </c>
      <c r="D152" s="41" t="s">
        <v>323</v>
      </c>
      <c r="E152" s="41"/>
      <c r="F152" s="42">
        <v>38950.765277777777</v>
      </c>
      <c r="G152" s="43">
        <v>143</v>
      </c>
      <c r="H152" s="44">
        <v>43318</v>
      </c>
      <c r="I152" s="44">
        <v>43329</v>
      </c>
      <c r="J152" s="43">
        <v>1022184</v>
      </c>
      <c r="K152" s="43">
        <v>0</v>
      </c>
      <c r="L152" s="43">
        <v>0</v>
      </c>
      <c r="M152" s="43">
        <f>IFERROR(J152-K152-L152,0)</f>
        <v>1022184</v>
      </c>
      <c r="N152" s="43">
        <v>1022184</v>
      </c>
      <c r="O152" s="45">
        <f>IFERROR(IF(1 - M152/N152&lt;0,0,1-M152/N152),0)</f>
        <v>0</v>
      </c>
      <c r="P152" s="43">
        <v>0</v>
      </c>
      <c r="Q152" s="43">
        <v>1022184</v>
      </c>
      <c r="R152" s="46">
        <f>IF(F152&lt;DATEVALUE("2018-07-01"),1,0)</f>
        <v>1</v>
      </c>
      <c r="S152" s="47">
        <f>IF(R152=1,1%,0)</f>
        <v>0.01</v>
      </c>
      <c r="T152" s="46">
        <f>IFERROR(S152*M152,0)</f>
        <v>10221.84</v>
      </c>
      <c r="U152" s="48">
        <f>IF(O152&lt;=0.12,1,0)*(1-R152)*M152</f>
        <v>0</v>
      </c>
      <c r="V152" s="49">
        <f>IF(0&lt;0.8,0,IF(0&lt;1,Sheet1!L150,1))*IF(G152&lt;3,0.12 - O152,0.01) *U152</f>
        <v>0</v>
      </c>
      <c r="W152" s="49">
        <f>IF(0&gt;1,IF(0&lt;=1.1,1,IF(0&lt;=1.2,2,IF(0&lt;=1.5,3,5))),0) * 1000000</f>
        <v>0</v>
      </c>
      <c r="X152" s="50">
        <f>IF(AND(P152&gt;=150000000,P152&lt;300000000),5000000,IF(AND(P152&gt;=300000000,P152&lt;500000000),10000000,IF(AND(P152&gt;=300000000,P152&lt;500000000),15000000,IF(AND(P152&gt;=500000000,P152&lt;3000000000),20000000,IF(P152&gt;=30000000000,35000000,0))))) * (1-R152)</f>
        <v>0</v>
      </c>
      <c r="Y152" s="50">
        <f>IFERROR(Q152 * (1-R152),0)</f>
        <v>0</v>
      </c>
      <c r="Z152" s="51">
        <f>IF(R152=1,0,0)</f>
        <v>0</v>
      </c>
      <c r="AA152" s="51">
        <f>IFERROR((1-R152) * Z152 * 2%,0)</f>
        <v>0</v>
      </c>
      <c r="AB152" s="52">
        <f>IF(R152=0,0,0)</f>
        <v>0</v>
      </c>
      <c r="AC152" s="52">
        <f> IFERROR(AB152 * (1-R152) * 2%,0)</f>
        <v>0</v>
      </c>
      <c r="AD152" s="53">
        <f>T152+V152+W152+X152+AA152+AC152</f>
        <v>10221.84</v>
      </c>
    </row>
    <row r="153">
      <c r="C153" s="40" t="s">
        <v>324</v>
      </c>
      <c r="D153" s="41" t="s">
        <v>325</v>
      </c>
      <c r="E153" s="41"/>
      <c r="F153" s="42">
        <v>40855.367546296293</v>
      </c>
      <c r="G153" s="43">
        <v>80</v>
      </c>
      <c r="H153" s="44">
        <v>43312</v>
      </c>
      <c r="I153" s="44">
        <v>43333</v>
      </c>
      <c r="J153" s="43">
        <v>1101619</v>
      </c>
      <c r="K153" s="43">
        <v>0</v>
      </c>
      <c r="L153" s="43">
        <v>0</v>
      </c>
      <c r="M153" s="43">
        <f>IFERROR(J153-K153-L153,0)</f>
        <v>1101619</v>
      </c>
      <c r="N153" s="43">
        <v>1101619</v>
      </c>
      <c r="O153" s="45">
        <f>IFERROR(IF(1 - M153/N153&lt;0,0,1-M153/N153),0)</f>
        <v>0</v>
      </c>
      <c r="P153" s="43">
        <v>0</v>
      </c>
      <c r="Q153" s="43">
        <v>1101619</v>
      </c>
      <c r="R153" s="46">
        <f>IF(F153&lt;DATEVALUE("2018-07-01"),1,0)</f>
        <v>1</v>
      </c>
      <c r="S153" s="47">
        <f>IF(R153=1,1%,0)</f>
        <v>0.01</v>
      </c>
      <c r="T153" s="46">
        <f>IFERROR(S153*M153,0)</f>
        <v>11016.190000000001</v>
      </c>
      <c r="U153" s="48">
        <f>IF(O153&lt;=0.12,1,0)*(1-R153)*M153</f>
        <v>0</v>
      </c>
      <c r="V153" s="49">
        <f>IF(0&lt;0.8,0,IF(0&lt;1,Sheet1!L150,1))*IF(G153&lt;3,0.12 - O153,0.01) *U153</f>
        <v>0</v>
      </c>
      <c r="W153" s="49">
        <f>IF(0&gt;1,IF(0&lt;=1.1,1,IF(0&lt;=1.2,2,IF(0&lt;=1.5,3,5))),0) * 1000000</f>
        <v>0</v>
      </c>
      <c r="X153" s="50">
        <f>IF(AND(P153&gt;=150000000,P153&lt;300000000),5000000,IF(AND(P153&gt;=300000000,P153&lt;500000000),10000000,IF(AND(P153&gt;=300000000,P153&lt;500000000),15000000,IF(AND(P153&gt;=500000000,P153&lt;3000000000),20000000,IF(P153&gt;=30000000000,35000000,0))))) * (1-R153)</f>
        <v>0</v>
      </c>
      <c r="Y153" s="50">
        <f>IFERROR(Q153 * (1-R153),0)</f>
        <v>0</v>
      </c>
      <c r="Z153" s="51">
        <f>IF(R153=1,0,0)</f>
        <v>0</v>
      </c>
      <c r="AA153" s="51">
        <f>IFERROR((1-R153) * Z153 * 2%,0)</f>
        <v>0</v>
      </c>
      <c r="AB153" s="52">
        <f>IF(R153=0,0,0)</f>
        <v>0</v>
      </c>
      <c r="AC153" s="52">
        <f> IFERROR(AB153 * (1-R153) * 2%,0)</f>
        <v>0</v>
      </c>
      <c r="AD153" s="53">
        <f>T153+V153+W153+X153+AA153+AC153</f>
        <v>11016.190000000001</v>
      </c>
    </row>
    <row r="154">
      <c r="C154" s="40" t="s">
        <v>326</v>
      </c>
      <c r="D154" s="41" t="s">
        <v>327</v>
      </c>
      <c r="E154" s="41"/>
      <c r="F154" s="42">
        <v>41572.613321759258</v>
      </c>
      <c r="G154" s="43">
        <v>57</v>
      </c>
      <c r="H154" s="44">
        <v>43318</v>
      </c>
      <c r="I154" s="44">
        <v>43329</v>
      </c>
      <c r="J154" s="43">
        <v>396517</v>
      </c>
      <c r="K154" s="43">
        <v>0</v>
      </c>
      <c r="L154" s="43">
        <v>0</v>
      </c>
      <c r="M154" s="43">
        <f>IFERROR(J154-K154-L154,0)</f>
        <v>396517</v>
      </c>
      <c r="N154" s="43">
        <v>396517</v>
      </c>
      <c r="O154" s="45">
        <f>IFERROR(IF(1 - M154/N154&lt;0,0,1-M154/N154),0)</f>
        <v>0</v>
      </c>
      <c r="P154" s="43">
        <v>0</v>
      </c>
      <c r="Q154" s="43">
        <v>396517</v>
      </c>
      <c r="R154" s="46">
        <f>IF(F154&lt;DATEVALUE("2018-07-01"),1,0)</f>
        <v>1</v>
      </c>
      <c r="S154" s="47">
        <f>IF(R154=1,1%,0)</f>
        <v>0.01</v>
      </c>
      <c r="T154" s="46">
        <f>IFERROR(S154*M154,0)</f>
        <v>3965.1700000000001</v>
      </c>
      <c r="U154" s="48">
        <f>IF(O154&lt;=0.12,1,0)*(1-R154)*M154</f>
        <v>0</v>
      </c>
      <c r="V154" s="49">
        <f>IF(0&lt;0.8,0,IF(0&lt;1,Sheet1!L150,1))*IF(G154&lt;3,0.12 - O154,0.01) *U154</f>
        <v>0</v>
      </c>
      <c r="W154" s="49">
        <f>IF(0&gt;1,IF(0&lt;=1.1,1,IF(0&lt;=1.2,2,IF(0&lt;=1.5,3,5))),0) * 1000000</f>
        <v>0</v>
      </c>
      <c r="X154" s="50">
        <f>IF(AND(P154&gt;=150000000,P154&lt;300000000),5000000,IF(AND(P154&gt;=300000000,P154&lt;500000000),10000000,IF(AND(P154&gt;=300000000,P154&lt;500000000),15000000,IF(AND(P154&gt;=500000000,P154&lt;3000000000),20000000,IF(P154&gt;=30000000000,35000000,0))))) * (1-R154)</f>
        <v>0</v>
      </c>
      <c r="Y154" s="50">
        <f>IFERROR(Q154 * (1-R154),0)</f>
        <v>0</v>
      </c>
      <c r="Z154" s="51">
        <f>IF(R154=1,0,0)</f>
        <v>0</v>
      </c>
      <c r="AA154" s="51">
        <f>IFERROR((1-R154) * Z154 * 2%,0)</f>
        <v>0</v>
      </c>
      <c r="AB154" s="52">
        <f>IF(R154=0,0,0)</f>
        <v>0</v>
      </c>
      <c r="AC154" s="52">
        <f> IFERROR(AB154 * (1-R154) * 2%,0)</f>
        <v>0</v>
      </c>
      <c r="AD154" s="53">
        <f>T154+V154+W154+X154+AA154+AC154</f>
        <v>3965.1700000000001</v>
      </c>
    </row>
    <row r="155">
      <c r="C155" s="40" t="s">
        <v>328</v>
      </c>
      <c r="D155" s="41" t="s">
        <v>329</v>
      </c>
      <c r="E155" s="41"/>
      <c r="F155" s="42">
        <v>41751.653275462959</v>
      </c>
      <c r="G155" s="43">
        <v>51</v>
      </c>
      <c r="H155" s="44">
        <v>43316</v>
      </c>
      <c r="I155" s="44">
        <v>43336</v>
      </c>
      <c r="J155" s="43">
        <v>245107</v>
      </c>
      <c r="K155" s="43">
        <v>0</v>
      </c>
      <c r="L155" s="43">
        <v>0</v>
      </c>
      <c r="M155" s="43">
        <f>IFERROR(J155-K155-L155,0)</f>
        <v>245107</v>
      </c>
      <c r="N155" s="43">
        <v>245107</v>
      </c>
      <c r="O155" s="45">
        <f>IFERROR(IF(1 - M155/N155&lt;0,0,1-M155/N155),0)</f>
        <v>0</v>
      </c>
      <c r="P155" s="43">
        <v>0</v>
      </c>
      <c r="Q155" s="43">
        <v>245107</v>
      </c>
      <c r="R155" s="46">
        <f>IF(F155&lt;DATEVALUE("2018-07-01"),1,0)</f>
        <v>1</v>
      </c>
      <c r="S155" s="47">
        <f>IF(R155=1,1%,0)</f>
        <v>0.01</v>
      </c>
      <c r="T155" s="46">
        <f>IFERROR(S155*M155,0)</f>
        <v>2451.0700000000002</v>
      </c>
      <c r="U155" s="48">
        <f>IF(O155&lt;=0.12,1,0)*(1-R155)*M155</f>
        <v>0</v>
      </c>
      <c r="V155" s="49">
        <f>IF(0&lt;0.8,0,IF(0&lt;1,Sheet1!L150,1))*IF(G155&lt;3,0.12 - O155,0.01) *U155</f>
        <v>0</v>
      </c>
      <c r="W155" s="49">
        <f>IF(0&gt;1,IF(0&lt;=1.1,1,IF(0&lt;=1.2,2,IF(0&lt;=1.5,3,5))),0) * 1000000</f>
        <v>0</v>
      </c>
      <c r="X155" s="50">
        <f>IF(AND(P155&gt;=150000000,P155&lt;300000000),5000000,IF(AND(P155&gt;=300000000,P155&lt;500000000),10000000,IF(AND(P155&gt;=300000000,P155&lt;500000000),15000000,IF(AND(P155&gt;=500000000,P155&lt;3000000000),20000000,IF(P155&gt;=30000000000,35000000,0))))) * (1-R155)</f>
        <v>0</v>
      </c>
      <c r="Y155" s="50">
        <f>IFERROR(Q155 * (1-R155),0)</f>
        <v>0</v>
      </c>
      <c r="Z155" s="51">
        <f>IF(R155=1,0,0)</f>
        <v>0</v>
      </c>
      <c r="AA155" s="51">
        <f>IFERROR((1-R155) * Z155 * 2%,0)</f>
        <v>0</v>
      </c>
      <c r="AB155" s="52">
        <f>IF(R155=0,0,0)</f>
        <v>0</v>
      </c>
      <c r="AC155" s="52">
        <f> IFERROR(AB155 * (1-R155) * 2%,0)</f>
        <v>0</v>
      </c>
      <c r="AD155" s="53">
        <f>T155+V155+W155+X155+AA155+AC155</f>
        <v>2451.0700000000002</v>
      </c>
    </row>
    <row r="156">
      <c r="C156" s="40" t="s">
        <v>330</v>
      </c>
      <c r="D156" s="41" t="s">
        <v>331</v>
      </c>
      <c r="E156" s="41"/>
      <c r="F156" s="42">
        <v>41885.619907407403</v>
      </c>
      <c r="G156" s="43">
        <v>46</v>
      </c>
      <c r="H156" s="44">
        <v>43312</v>
      </c>
      <c r="I156" s="44">
        <v>43370</v>
      </c>
      <c r="J156" s="43">
        <v>320469</v>
      </c>
      <c r="K156" s="43">
        <v>0</v>
      </c>
      <c r="L156" s="43">
        <v>0</v>
      </c>
      <c r="M156" s="43">
        <f>IFERROR(J156-K156-L156,0)</f>
        <v>320469</v>
      </c>
      <c r="N156" s="43">
        <v>320469</v>
      </c>
      <c r="O156" s="45">
        <f>IFERROR(IF(1 - M156/N156&lt;0,0,1-M156/N156),0)</f>
        <v>0</v>
      </c>
      <c r="P156" s="43">
        <v>0</v>
      </c>
      <c r="Q156" s="43">
        <v>320469</v>
      </c>
      <c r="R156" s="46">
        <f>IF(F156&lt;DATEVALUE("2018-07-01"),1,0)</f>
        <v>1</v>
      </c>
      <c r="S156" s="47">
        <f>IF(R156=1,1%,0)</f>
        <v>0.01</v>
      </c>
      <c r="T156" s="46">
        <f>IFERROR(S156*M156,0)</f>
        <v>3204.6900000000001</v>
      </c>
      <c r="U156" s="48">
        <f>IF(O156&lt;=0.12,1,0)*(1-R156)*M156</f>
        <v>0</v>
      </c>
      <c r="V156" s="49">
        <f>IF(0&lt;0.8,0,IF(0&lt;1,Sheet1!L150,1))*IF(G156&lt;3,0.12 - O156,0.01) *U156</f>
        <v>0</v>
      </c>
      <c r="W156" s="49">
        <f>IF(0&gt;1,IF(0&lt;=1.1,1,IF(0&lt;=1.2,2,IF(0&lt;=1.5,3,5))),0) * 1000000</f>
        <v>0</v>
      </c>
      <c r="X156" s="50">
        <f>IF(AND(P156&gt;=150000000,P156&lt;300000000),5000000,IF(AND(P156&gt;=300000000,P156&lt;500000000),10000000,IF(AND(P156&gt;=300000000,P156&lt;500000000),15000000,IF(AND(P156&gt;=500000000,P156&lt;3000000000),20000000,IF(P156&gt;=30000000000,35000000,0))))) * (1-R156)</f>
        <v>0</v>
      </c>
      <c r="Y156" s="50">
        <f>IFERROR(Q156 * (1-R156),0)</f>
        <v>0</v>
      </c>
      <c r="Z156" s="51">
        <f>IF(R156=1,0,0)</f>
        <v>0</v>
      </c>
      <c r="AA156" s="51">
        <f>IFERROR((1-R156) * Z156 * 2%,0)</f>
        <v>0</v>
      </c>
      <c r="AB156" s="52">
        <f>IF(R156=0,0,0)</f>
        <v>0</v>
      </c>
      <c r="AC156" s="52">
        <f> IFERROR(AB156 * (1-R156) * 2%,0)</f>
        <v>0</v>
      </c>
      <c r="AD156" s="53">
        <f>T156+V156+W156+X156+AA156+AC156</f>
        <v>3204.6900000000001</v>
      </c>
    </row>
    <row r="157">
      <c r="C157" s="40" t="s">
        <v>332</v>
      </c>
      <c r="D157" s="41" t="s">
        <v>333</v>
      </c>
      <c r="E157" s="41"/>
      <c r="F157" s="42">
        <v>42885.086435185185</v>
      </c>
      <c r="G157" s="43">
        <v>14</v>
      </c>
      <c r="H157" s="44">
        <v>43320</v>
      </c>
      <c r="I157" s="44">
        <v>43334</v>
      </c>
      <c r="J157" s="43">
        <v>528966</v>
      </c>
      <c r="K157" s="43">
        <v>0</v>
      </c>
      <c r="L157" s="43">
        <v>0</v>
      </c>
      <c r="M157" s="43">
        <f>IFERROR(J157-K157-L157,0)</f>
        <v>528966</v>
      </c>
      <c r="N157" s="43">
        <v>528966</v>
      </c>
      <c r="O157" s="45">
        <f>IFERROR(IF(1 - M157/N157&lt;0,0,1-M157/N157),0)</f>
        <v>0</v>
      </c>
      <c r="P157" s="43">
        <v>0</v>
      </c>
      <c r="Q157" s="43">
        <v>528966</v>
      </c>
      <c r="R157" s="46">
        <f>IF(F157&lt;DATEVALUE("2018-07-01"),1,0)</f>
        <v>1</v>
      </c>
      <c r="S157" s="47">
        <f>IF(R157=1,1%,0)</f>
        <v>0.01</v>
      </c>
      <c r="T157" s="46">
        <f>IFERROR(S157*M157,0)</f>
        <v>5289.6599999999999</v>
      </c>
      <c r="U157" s="48">
        <f>IF(O157&lt;=0.12,1,0)*(1-R157)*M157</f>
        <v>0</v>
      </c>
      <c r="V157" s="49">
        <f>IF(0&lt;0.8,0,IF(0&lt;1,Sheet1!L150,1))*IF(G157&lt;3,0.12 - O157,0.01) *U157</f>
        <v>0</v>
      </c>
      <c r="W157" s="49">
        <f>IF(0&gt;1,IF(0&lt;=1.1,1,IF(0&lt;=1.2,2,IF(0&lt;=1.5,3,5))),0) * 1000000</f>
        <v>0</v>
      </c>
      <c r="X157" s="50">
        <f>IF(AND(P157&gt;=150000000,P157&lt;300000000),5000000,IF(AND(P157&gt;=300000000,P157&lt;500000000),10000000,IF(AND(P157&gt;=300000000,P157&lt;500000000),15000000,IF(AND(P157&gt;=500000000,P157&lt;3000000000),20000000,IF(P157&gt;=30000000000,35000000,0))))) * (1-R157)</f>
        <v>0</v>
      </c>
      <c r="Y157" s="50">
        <f>IFERROR(Q157 * (1-R157),0)</f>
        <v>0</v>
      </c>
      <c r="Z157" s="51">
        <f>IF(R157=1,0,0)</f>
        <v>0</v>
      </c>
      <c r="AA157" s="51">
        <f>IFERROR((1-R157) * Z157 * 2%,0)</f>
        <v>0</v>
      </c>
      <c r="AB157" s="52">
        <f>IF(R157=0,0,0)</f>
        <v>0</v>
      </c>
      <c r="AC157" s="52">
        <f> IFERROR(AB157 * (1-R157) * 2%,0)</f>
        <v>0</v>
      </c>
      <c r="AD157" s="53">
        <f>T157+V157+W157+X157+AA157+AC157</f>
        <v>5289.6599999999999</v>
      </c>
    </row>
    <row r="158">
      <c r="C158" s="40" t="s">
        <v>334</v>
      </c>
      <c r="D158" s="41" t="s">
        <v>335</v>
      </c>
      <c r="E158" s="41"/>
      <c r="F158" s="42">
        <v>42896.331157407403</v>
      </c>
      <c r="G158" s="43">
        <v>13</v>
      </c>
      <c r="H158" s="44">
        <v>43316</v>
      </c>
      <c r="I158" s="44">
        <v>43325</v>
      </c>
      <c r="J158" s="43">
        <v>1222552</v>
      </c>
      <c r="K158" s="43">
        <v>0</v>
      </c>
      <c r="L158" s="43">
        <v>0</v>
      </c>
      <c r="M158" s="43">
        <f>IFERROR(J158-K158-L158,0)</f>
        <v>1222552</v>
      </c>
      <c r="N158" s="43">
        <v>1485881</v>
      </c>
      <c r="O158" s="45">
        <f>IFERROR(IF(1 - M158/N158&lt;0,0,1-M158/N158),0)</f>
        <v>0.17722078685978215</v>
      </c>
      <c r="P158" s="43">
        <v>0</v>
      </c>
      <c r="Q158" s="43">
        <v>1222552</v>
      </c>
      <c r="R158" s="46">
        <f>IF(F158&lt;DATEVALUE("2018-07-01"),1,0)</f>
        <v>1</v>
      </c>
      <c r="S158" s="47">
        <f>IF(R158=1,1%,0)</f>
        <v>0.01</v>
      </c>
      <c r="T158" s="46">
        <f>IFERROR(S158*M158,0)</f>
        <v>12225.52</v>
      </c>
      <c r="U158" s="48">
        <f>IF(O158&lt;=0.12,1,0)*(1-R158)*M158</f>
        <v>0</v>
      </c>
      <c r="V158" s="49">
        <f>IF(0&lt;0.8,0,IF(0&lt;1,Sheet1!L150,1))*IF(G158&lt;3,0.12 - O158,0.01) *U158</f>
        <v>0</v>
      </c>
      <c r="W158" s="49">
        <f>IF(0&gt;1,IF(0&lt;=1.1,1,IF(0&lt;=1.2,2,IF(0&lt;=1.5,3,5))),0) * 1000000</f>
        <v>0</v>
      </c>
      <c r="X158" s="50">
        <f>IF(AND(P158&gt;=150000000,P158&lt;300000000),5000000,IF(AND(P158&gt;=300000000,P158&lt;500000000),10000000,IF(AND(P158&gt;=300000000,P158&lt;500000000),15000000,IF(AND(P158&gt;=500000000,P158&lt;3000000000),20000000,IF(P158&gt;=30000000000,35000000,0))))) * (1-R158)</f>
        <v>0</v>
      </c>
      <c r="Y158" s="50">
        <f>IFERROR(Q158 * (1-R158),0)</f>
        <v>0</v>
      </c>
      <c r="Z158" s="51">
        <f>IF(R158=1,0,0)</f>
        <v>0</v>
      </c>
      <c r="AA158" s="51">
        <f>IFERROR((1-R158) * Z158 * 2%,0)</f>
        <v>0</v>
      </c>
      <c r="AB158" s="52">
        <f>IF(R158=0,0,0)</f>
        <v>0</v>
      </c>
      <c r="AC158" s="52">
        <f> IFERROR(AB158 * (1-R158) * 2%,0)</f>
        <v>0</v>
      </c>
      <c r="AD158" s="53">
        <f>T158+V158+W158+X158+AA158+AC158</f>
        <v>12225.52</v>
      </c>
    </row>
    <row r="159">
      <c r="C159" s="40" t="s">
        <v>336</v>
      </c>
      <c r="D159" s="41" t="s">
        <v>337</v>
      </c>
      <c r="E159" s="41"/>
      <c r="F159" s="42">
        <v>42908.064710648148</v>
      </c>
      <c r="G159" s="43">
        <v>13</v>
      </c>
      <c r="H159" s="44">
        <v>43312</v>
      </c>
      <c r="I159" s="44">
        <v>43347</v>
      </c>
      <c r="J159" s="43">
        <v>8772766</v>
      </c>
      <c r="K159" s="43">
        <v>745695</v>
      </c>
      <c r="L159" s="43">
        <v>0</v>
      </c>
      <c r="M159" s="43">
        <f>IFERROR(J159-K159-L159,0)</f>
        <v>8027071</v>
      </c>
      <c r="N159" s="43">
        <v>8772766</v>
      </c>
      <c r="O159" s="45">
        <f>IFERROR(IF(1 - M159/N159&lt;0,0,1-M159/N159),0)</f>
        <v>0.085001127352536288</v>
      </c>
      <c r="P159" s="43">
        <v>0</v>
      </c>
      <c r="Q159" s="43">
        <v>8772766</v>
      </c>
      <c r="R159" s="46">
        <f>IF(F159&lt;DATEVALUE("2018-07-01"),1,0)</f>
        <v>1</v>
      </c>
      <c r="S159" s="47">
        <f>IF(R159=1,1%,0)</f>
        <v>0.01</v>
      </c>
      <c r="T159" s="46">
        <f>IFERROR(S159*M159,0)</f>
        <v>80270.710000000006</v>
      </c>
      <c r="U159" s="48">
        <f>IF(O159&lt;=0.12,1,0)*(1-R159)*M159</f>
        <v>0</v>
      </c>
      <c r="V159" s="49">
        <f>IF(0&lt;0.8,0,IF(0&lt;1,Sheet1!L150,1))*IF(G159&lt;3,0.12 - O159,0.01) *U159</f>
        <v>0</v>
      </c>
      <c r="W159" s="49">
        <f>IF(0&gt;1,IF(0&lt;=1.1,1,IF(0&lt;=1.2,2,IF(0&lt;=1.5,3,5))),0) * 1000000</f>
        <v>0</v>
      </c>
      <c r="X159" s="50">
        <f>IF(AND(P159&gt;=150000000,P159&lt;300000000),5000000,IF(AND(P159&gt;=300000000,P159&lt;500000000),10000000,IF(AND(P159&gt;=300000000,P159&lt;500000000),15000000,IF(AND(P159&gt;=500000000,P159&lt;3000000000),20000000,IF(P159&gt;=30000000000,35000000,0))))) * (1-R159)</f>
        <v>0</v>
      </c>
      <c r="Y159" s="50">
        <f>IFERROR(Q159 * (1-R159),0)</f>
        <v>0</v>
      </c>
      <c r="Z159" s="51">
        <f>IF(R159=1,0,0)</f>
        <v>0</v>
      </c>
      <c r="AA159" s="51">
        <f>IFERROR((1-R159) * Z159 * 2%,0)</f>
        <v>0</v>
      </c>
      <c r="AB159" s="52">
        <f>IF(R159=0,0,0)</f>
        <v>0</v>
      </c>
      <c r="AC159" s="52">
        <f> IFERROR(AB159 * (1-R159) * 2%,0)</f>
        <v>0</v>
      </c>
      <c r="AD159" s="53">
        <f>T159+V159+W159+X159+AA159+AC159</f>
        <v>80270.710000000006</v>
      </c>
    </row>
    <row r="160">
      <c r="C160" s="40" t="s">
        <v>338</v>
      </c>
      <c r="D160" s="41" t="s">
        <v>339</v>
      </c>
      <c r="E160" s="41"/>
      <c r="F160" s="42">
        <v>42921.290462962963</v>
      </c>
      <c r="G160" s="43">
        <v>12</v>
      </c>
      <c r="H160" s="44">
        <v>43320</v>
      </c>
      <c r="I160" s="44">
        <v>43369</v>
      </c>
      <c r="J160" s="43">
        <v>723758</v>
      </c>
      <c r="K160" s="43">
        <v>0</v>
      </c>
      <c r="L160" s="43">
        <v>0</v>
      </c>
      <c r="M160" s="43">
        <f>IFERROR(J160-K160-L160,0)</f>
        <v>723758</v>
      </c>
      <c r="N160" s="43">
        <v>723758</v>
      </c>
      <c r="O160" s="45">
        <f>IFERROR(IF(1 - M160/N160&lt;0,0,1-M160/N160),0)</f>
        <v>0</v>
      </c>
      <c r="P160" s="43">
        <v>0</v>
      </c>
      <c r="Q160" s="43">
        <v>723758</v>
      </c>
      <c r="R160" s="46">
        <f>IF(F160&lt;DATEVALUE("2018-07-01"),1,0)</f>
        <v>1</v>
      </c>
      <c r="S160" s="47">
        <f>IF(R160=1,1%,0)</f>
        <v>0.01</v>
      </c>
      <c r="T160" s="46">
        <f>IFERROR(S160*M160,0)</f>
        <v>7237.5799999999999</v>
      </c>
      <c r="U160" s="48">
        <f>IF(O160&lt;=0.12,1,0)*(1-R160)*M160</f>
        <v>0</v>
      </c>
      <c r="V160" s="49">
        <f>IF(0&lt;0.8,0,IF(0&lt;1,Sheet1!L150,1))*IF(G160&lt;3,0.12 - O160,0.01) *U160</f>
        <v>0</v>
      </c>
      <c r="W160" s="49">
        <f>IF(0&gt;1,IF(0&lt;=1.1,1,IF(0&lt;=1.2,2,IF(0&lt;=1.5,3,5))),0) * 1000000</f>
        <v>0</v>
      </c>
      <c r="X160" s="50">
        <f>IF(AND(P160&gt;=150000000,P160&lt;300000000),5000000,IF(AND(P160&gt;=300000000,P160&lt;500000000),10000000,IF(AND(P160&gt;=300000000,P160&lt;500000000),15000000,IF(AND(P160&gt;=500000000,P160&lt;3000000000),20000000,IF(P160&gt;=30000000000,35000000,0))))) * (1-R160)</f>
        <v>0</v>
      </c>
      <c r="Y160" s="50">
        <f>IFERROR(Q160 * (1-R160),0)</f>
        <v>0</v>
      </c>
      <c r="Z160" s="51">
        <f>IF(R160=1,0,0)</f>
        <v>0</v>
      </c>
      <c r="AA160" s="51">
        <f>IFERROR((1-R160) * Z160 * 2%,0)</f>
        <v>0</v>
      </c>
      <c r="AB160" s="52">
        <f>IF(R160=0,0,0)</f>
        <v>0</v>
      </c>
      <c r="AC160" s="52">
        <f> IFERROR(AB160 * (1-R160) * 2%,0)</f>
        <v>0</v>
      </c>
      <c r="AD160" s="53">
        <f>T160+V160+W160+X160+AA160+AC160</f>
        <v>7237.5799999999999</v>
      </c>
    </row>
    <row r="161">
      <c r="C161" s="40" t="s">
        <v>340</v>
      </c>
      <c r="D161" s="41" t="s">
        <v>341</v>
      </c>
      <c r="E161" s="41"/>
      <c r="F161" s="42">
        <v>42923.342893518515</v>
      </c>
      <c r="G161" s="43">
        <v>12</v>
      </c>
      <c r="H161" s="44">
        <v>43318</v>
      </c>
      <c r="I161" s="44">
        <v>43356</v>
      </c>
      <c r="J161" s="43">
        <v>480449</v>
      </c>
      <c r="K161" s="43">
        <v>0</v>
      </c>
      <c r="L161" s="43">
        <v>0</v>
      </c>
      <c r="M161" s="43">
        <f>IFERROR(J161-K161-L161,0)</f>
        <v>480449</v>
      </c>
      <c r="N161" s="43">
        <v>480449</v>
      </c>
      <c r="O161" s="45">
        <f>IFERROR(IF(1 - M161/N161&lt;0,0,1-M161/N161),0)</f>
        <v>0</v>
      </c>
      <c r="P161" s="43">
        <v>0</v>
      </c>
      <c r="Q161" s="43">
        <v>480449</v>
      </c>
      <c r="R161" s="46">
        <f>IF(F161&lt;DATEVALUE("2018-07-01"),1,0)</f>
        <v>1</v>
      </c>
      <c r="S161" s="47">
        <f>IF(R161=1,1%,0)</f>
        <v>0.01</v>
      </c>
      <c r="T161" s="46">
        <f>IFERROR(S161*M161,0)</f>
        <v>4804.4899999999998</v>
      </c>
      <c r="U161" s="48">
        <f>IF(O161&lt;=0.12,1,0)*(1-R161)*M161</f>
        <v>0</v>
      </c>
      <c r="V161" s="49">
        <f>IF(0&lt;0.8,0,IF(0&lt;1,Sheet1!L150,1))*IF(G161&lt;3,0.12 - O161,0.01) *U161</f>
        <v>0</v>
      </c>
      <c r="W161" s="49">
        <f>IF(0&gt;1,IF(0&lt;=1.1,1,IF(0&lt;=1.2,2,IF(0&lt;=1.5,3,5))),0) * 1000000</f>
        <v>0</v>
      </c>
      <c r="X161" s="50">
        <f>IF(AND(P161&gt;=150000000,P161&lt;300000000),5000000,IF(AND(P161&gt;=300000000,P161&lt;500000000),10000000,IF(AND(P161&gt;=300000000,P161&lt;500000000),15000000,IF(AND(P161&gt;=500000000,P161&lt;3000000000),20000000,IF(P161&gt;=30000000000,35000000,0))))) * (1-R161)</f>
        <v>0</v>
      </c>
      <c r="Y161" s="50">
        <f>IFERROR(Q161 * (1-R161),0)</f>
        <v>0</v>
      </c>
      <c r="Z161" s="51">
        <f>IF(R161=1,0,0)</f>
        <v>0</v>
      </c>
      <c r="AA161" s="51">
        <f>IFERROR((1-R161) * Z161 * 2%,0)</f>
        <v>0</v>
      </c>
      <c r="AB161" s="52">
        <f>IF(R161=0,0,0)</f>
        <v>0</v>
      </c>
      <c r="AC161" s="52">
        <f> IFERROR(AB161 * (1-R161) * 2%,0)</f>
        <v>0</v>
      </c>
      <c r="AD161" s="53">
        <f>T161+V161+W161+X161+AA161+AC161</f>
        <v>4804.4899999999998</v>
      </c>
    </row>
    <row r="162">
      <c r="C162" s="40" t="s">
        <v>342</v>
      </c>
      <c r="D162" s="41" t="s">
        <v>343</v>
      </c>
      <c r="E162" s="41"/>
      <c r="F162" s="42">
        <v>42963.078159722223</v>
      </c>
      <c r="G162" s="43">
        <v>11</v>
      </c>
      <c r="H162" s="44">
        <v>43319</v>
      </c>
      <c r="I162" s="44">
        <v>43322</v>
      </c>
      <c r="J162" s="43">
        <v>901663</v>
      </c>
      <c r="K162" s="43">
        <v>0</v>
      </c>
      <c r="L162" s="43">
        <v>0</v>
      </c>
      <c r="M162" s="43">
        <f>IFERROR(J162-K162-L162,0)</f>
        <v>901663</v>
      </c>
      <c r="N162" s="43">
        <v>901663</v>
      </c>
      <c r="O162" s="45">
        <f>IFERROR(IF(1 - M162/N162&lt;0,0,1-M162/N162),0)</f>
        <v>0</v>
      </c>
      <c r="P162" s="43">
        <v>0</v>
      </c>
      <c r="Q162" s="43">
        <v>901663</v>
      </c>
      <c r="R162" s="46">
        <f>IF(F162&lt;DATEVALUE("2018-07-01"),1,0)</f>
        <v>1</v>
      </c>
      <c r="S162" s="47">
        <f>IF(R162=1,1%,0)</f>
        <v>0.01</v>
      </c>
      <c r="T162" s="46">
        <f>IFERROR(S162*M162,0)</f>
        <v>9016.630000000001</v>
      </c>
      <c r="U162" s="48">
        <f>IF(O162&lt;=0.12,1,0)*(1-R162)*M162</f>
        <v>0</v>
      </c>
      <c r="V162" s="49">
        <f>IF(0&lt;0.8,0,IF(0&lt;1,Sheet1!L150,1))*IF(G162&lt;3,0.12 - O162,0.01) *U162</f>
        <v>0</v>
      </c>
      <c r="W162" s="49">
        <f>IF(0&gt;1,IF(0&lt;=1.1,1,IF(0&lt;=1.2,2,IF(0&lt;=1.5,3,5))),0) * 1000000</f>
        <v>0</v>
      </c>
      <c r="X162" s="50">
        <f>IF(AND(P162&gt;=150000000,P162&lt;300000000),5000000,IF(AND(P162&gt;=300000000,P162&lt;500000000),10000000,IF(AND(P162&gt;=300000000,P162&lt;500000000),15000000,IF(AND(P162&gt;=500000000,P162&lt;3000000000),20000000,IF(P162&gt;=30000000000,35000000,0))))) * (1-R162)</f>
        <v>0</v>
      </c>
      <c r="Y162" s="50">
        <f>IFERROR(Q162 * (1-R162),0)</f>
        <v>0</v>
      </c>
      <c r="Z162" s="51">
        <f>IF(R162=1,0,0)</f>
        <v>0</v>
      </c>
      <c r="AA162" s="51">
        <f>IFERROR((1-R162) * Z162 * 2%,0)</f>
        <v>0</v>
      </c>
      <c r="AB162" s="52">
        <f>IF(R162=0,0,0)</f>
        <v>0</v>
      </c>
      <c r="AC162" s="52">
        <f> IFERROR(AB162 * (1-R162) * 2%,0)</f>
        <v>0</v>
      </c>
      <c r="AD162" s="53">
        <f>T162+V162+W162+X162+AA162+AC162</f>
        <v>9016.630000000001</v>
      </c>
    </row>
    <row r="163">
      <c r="C163" s="40" t="s">
        <v>344</v>
      </c>
      <c r="D163" s="41" t="s">
        <v>345</v>
      </c>
      <c r="E163" s="41"/>
      <c r="F163" s="42">
        <v>42963.080995370372</v>
      </c>
      <c r="G163" s="43">
        <v>11</v>
      </c>
      <c r="H163" s="44">
        <v>43321</v>
      </c>
      <c r="I163" s="44">
        <v>43361</v>
      </c>
      <c r="J163" s="43">
        <v>220448</v>
      </c>
      <c r="K163" s="43">
        <v>0</v>
      </c>
      <c r="L163" s="43">
        <v>0</v>
      </c>
      <c r="M163" s="43">
        <f>IFERROR(J163-K163-L163,0)</f>
        <v>220448</v>
      </c>
      <c r="N163" s="43">
        <v>220448</v>
      </c>
      <c r="O163" s="45">
        <f>IFERROR(IF(1 - M163/N163&lt;0,0,1-M163/N163),0)</f>
        <v>0</v>
      </c>
      <c r="P163" s="43">
        <v>0</v>
      </c>
      <c r="Q163" s="43">
        <v>220448</v>
      </c>
      <c r="R163" s="46">
        <f>IF(F163&lt;DATEVALUE("2018-07-01"),1,0)</f>
        <v>1</v>
      </c>
      <c r="S163" s="47">
        <f>IF(R163=1,1%,0)</f>
        <v>0.01</v>
      </c>
      <c r="T163" s="46">
        <f>IFERROR(S163*M163,0)</f>
        <v>2204.48</v>
      </c>
      <c r="U163" s="48">
        <f>IF(O163&lt;=0.12,1,0)*(1-R163)*M163</f>
        <v>0</v>
      </c>
      <c r="V163" s="49">
        <f>IF(0&lt;0.8,0,IF(0&lt;1,Sheet1!L150,1))*IF(G163&lt;3,0.12 - O163,0.01) *U163</f>
        <v>0</v>
      </c>
      <c r="W163" s="49">
        <f>IF(0&gt;1,IF(0&lt;=1.1,1,IF(0&lt;=1.2,2,IF(0&lt;=1.5,3,5))),0) * 1000000</f>
        <v>0</v>
      </c>
      <c r="X163" s="50">
        <f>IF(AND(P163&gt;=150000000,P163&lt;300000000),5000000,IF(AND(P163&gt;=300000000,P163&lt;500000000),10000000,IF(AND(P163&gt;=300000000,P163&lt;500000000),15000000,IF(AND(P163&gt;=500000000,P163&lt;3000000000),20000000,IF(P163&gt;=30000000000,35000000,0))))) * (1-R163)</f>
        <v>0</v>
      </c>
      <c r="Y163" s="50">
        <f>IFERROR(Q163 * (1-R163),0)</f>
        <v>0</v>
      </c>
      <c r="Z163" s="51">
        <f>IF(R163=1,0,0)</f>
        <v>0</v>
      </c>
      <c r="AA163" s="51">
        <f>IFERROR((1-R163) * Z163 * 2%,0)</f>
        <v>0</v>
      </c>
      <c r="AB163" s="52">
        <f>IF(R163=0,0,0)</f>
        <v>0</v>
      </c>
      <c r="AC163" s="52">
        <f> IFERROR(AB163 * (1-R163) * 2%,0)</f>
        <v>0</v>
      </c>
      <c r="AD163" s="53">
        <f>T163+V163+W163+X163+AA163+AC163</f>
        <v>2204.48</v>
      </c>
    </row>
    <row r="164">
      <c r="C164" s="40" t="s">
        <v>346</v>
      </c>
      <c r="D164" s="41" t="s">
        <v>347</v>
      </c>
      <c r="E164" s="41"/>
      <c r="F164" s="42">
        <v>42969.299571759257</v>
      </c>
      <c r="G164" s="43">
        <v>11</v>
      </c>
      <c r="H164" s="44">
        <v>43321</v>
      </c>
      <c r="I164" s="44">
        <v>43334</v>
      </c>
      <c r="J164" s="43">
        <v>356203</v>
      </c>
      <c r="K164" s="43">
        <v>0</v>
      </c>
      <c r="L164" s="43">
        <v>0</v>
      </c>
      <c r="M164" s="43">
        <f>IFERROR(J164-K164-L164,0)</f>
        <v>356203</v>
      </c>
      <c r="N164" s="43">
        <v>356203</v>
      </c>
      <c r="O164" s="45">
        <f>IFERROR(IF(1 - M164/N164&lt;0,0,1-M164/N164),0)</f>
        <v>0</v>
      </c>
      <c r="P164" s="43">
        <v>0</v>
      </c>
      <c r="Q164" s="43">
        <v>356203</v>
      </c>
      <c r="R164" s="46">
        <f>IF(F164&lt;DATEVALUE("2018-07-01"),1,0)</f>
        <v>1</v>
      </c>
      <c r="S164" s="47">
        <f>IF(R164=1,1%,0)</f>
        <v>0.01</v>
      </c>
      <c r="T164" s="46">
        <f>IFERROR(S164*M164,0)</f>
        <v>3562.0300000000002</v>
      </c>
      <c r="U164" s="48">
        <f>IF(O164&lt;=0.12,1,0)*(1-R164)*M164</f>
        <v>0</v>
      </c>
      <c r="V164" s="49">
        <f>IF(0&lt;0.8,0,IF(0&lt;1,Sheet1!L150,1))*IF(G164&lt;3,0.12 - O164,0.01) *U164</f>
        <v>0</v>
      </c>
      <c r="W164" s="49">
        <f>IF(0&gt;1,IF(0&lt;=1.1,1,IF(0&lt;=1.2,2,IF(0&lt;=1.5,3,5))),0) * 1000000</f>
        <v>0</v>
      </c>
      <c r="X164" s="50">
        <f>IF(AND(P164&gt;=150000000,P164&lt;300000000),5000000,IF(AND(P164&gt;=300000000,P164&lt;500000000),10000000,IF(AND(P164&gt;=300000000,P164&lt;500000000),15000000,IF(AND(P164&gt;=500000000,P164&lt;3000000000),20000000,IF(P164&gt;=30000000000,35000000,0))))) * (1-R164)</f>
        <v>0</v>
      </c>
      <c r="Y164" s="50">
        <f>IFERROR(Q164 * (1-R164),0)</f>
        <v>0</v>
      </c>
      <c r="Z164" s="51">
        <f>IF(R164=1,0,0)</f>
        <v>0</v>
      </c>
      <c r="AA164" s="51">
        <f>IFERROR((1-R164) * Z164 * 2%,0)</f>
        <v>0</v>
      </c>
      <c r="AB164" s="52">
        <f>IF(R164=0,0,0)</f>
        <v>0</v>
      </c>
      <c r="AC164" s="52">
        <f> IFERROR(AB164 * (1-R164) * 2%,0)</f>
        <v>0</v>
      </c>
      <c r="AD164" s="53">
        <f>T164+V164+W164+X164+AA164+AC164</f>
        <v>3562.0300000000002</v>
      </c>
    </row>
    <row r="165">
      <c r="C165" s="40" t="s">
        <v>348</v>
      </c>
      <c r="D165" s="41" t="s">
        <v>349</v>
      </c>
      <c r="E165" s="41"/>
      <c r="F165" s="42">
        <v>42969.301747685182</v>
      </c>
      <c r="G165" s="43">
        <v>11</v>
      </c>
      <c r="H165" s="44">
        <v>43318</v>
      </c>
      <c r="I165" s="44">
        <v>43329</v>
      </c>
      <c r="J165" s="43">
        <v>371950</v>
      </c>
      <c r="K165" s="43">
        <v>0</v>
      </c>
      <c r="L165" s="43">
        <v>0</v>
      </c>
      <c r="M165" s="43">
        <f>IFERROR(J165-K165-L165,0)</f>
        <v>371950</v>
      </c>
      <c r="N165" s="43">
        <v>371950</v>
      </c>
      <c r="O165" s="45">
        <f>IFERROR(IF(1 - M165/N165&lt;0,0,1-M165/N165),0)</f>
        <v>0</v>
      </c>
      <c r="P165" s="43">
        <v>0</v>
      </c>
      <c r="Q165" s="43">
        <v>371950</v>
      </c>
      <c r="R165" s="46">
        <f>IF(F165&lt;DATEVALUE("2018-07-01"),1,0)</f>
        <v>1</v>
      </c>
      <c r="S165" s="47">
        <f>IF(R165=1,1%,0)</f>
        <v>0.01</v>
      </c>
      <c r="T165" s="46">
        <f>IFERROR(S165*M165,0)</f>
        <v>3719.5</v>
      </c>
      <c r="U165" s="48">
        <f>IF(O165&lt;=0.12,1,0)*(1-R165)*M165</f>
        <v>0</v>
      </c>
      <c r="V165" s="49">
        <f>IF(0&lt;0.8,0,IF(0&lt;1,Sheet1!L150,1))*IF(G165&lt;3,0.12 - O165,0.01) *U165</f>
        <v>0</v>
      </c>
      <c r="W165" s="49">
        <f>IF(0&gt;1,IF(0&lt;=1.1,1,IF(0&lt;=1.2,2,IF(0&lt;=1.5,3,5))),0) * 1000000</f>
        <v>0</v>
      </c>
      <c r="X165" s="50">
        <f>IF(AND(P165&gt;=150000000,P165&lt;300000000),5000000,IF(AND(P165&gt;=300000000,P165&lt;500000000),10000000,IF(AND(P165&gt;=300000000,P165&lt;500000000),15000000,IF(AND(P165&gt;=500000000,P165&lt;3000000000),20000000,IF(P165&gt;=30000000000,35000000,0))))) * (1-R165)</f>
        <v>0</v>
      </c>
      <c r="Y165" s="50">
        <f>IFERROR(Q165 * (1-R165),0)</f>
        <v>0</v>
      </c>
      <c r="Z165" s="51">
        <f>IF(R165=1,0,0)</f>
        <v>0</v>
      </c>
      <c r="AA165" s="51">
        <f>IFERROR((1-R165) * Z165 * 2%,0)</f>
        <v>0</v>
      </c>
      <c r="AB165" s="52">
        <f>IF(R165=0,0,0)</f>
        <v>0</v>
      </c>
      <c r="AC165" s="52">
        <f> IFERROR(AB165 * (1-R165) * 2%,0)</f>
        <v>0</v>
      </c>
      <c r="AD165" s="53">
        <f>T165+V165+W165+X165+AA165+AC165</f>
        <v>3719.5</v>
      </c>
    </row>
    <row r="166">
      <c r="C166" s="40" t="s">
        <v>350</v>
      </c>
      <c r="D166" s="41" t="s">
        <v>351</v>
      </c>
      <c r="E166" s="41"/>
      <c r="F166" s="42">
        <v>42992.262199074074</v>
      </c>
      <c r="G166" s="43">
        <v>10</v>
      </c>
      <c r="H166" s="44">
        <v>43320</v>
      </c>
      <c r="I166" s="44">
        <v>43332</v>
      </c>
      <c r="J166" s="43">
        <v>1428130</v>
      </c>
      <c r="K166" s="43">
        <v>0</v>
      </c>
      <c r="L166" s="43">
        <v>0</v>
      </c>
      <c r="M166" s="43">
        <f>IFERROR(J166-K166-L166,0)</f>
        <v>1428130</v>
      </c>
      <c r="N166" s="43">
        <v>1570943</v>
      </c>
      <c r="O166" s="45">
        <f>IFERROR(IF(1 - M166/N166&lt;0,0,1-M166/N166),0)</f>
        <v>0.090909090909090939</v>
      </c>
      <c r="P166" s="43">
        <v>0</v>
      </c>
      <c r="Q166" s="43">
        <v>1428130</v>
      </c>
      <c r="R166" s="46">
        <f>IF(F166&lt;DATEVALUE("2018-07-01"),1,0)</f>
        <v>1</v>
      </c>
      <c r="S166" s="47">
        <f>IF(R166=1,1%,0)</f>
        <v>0.01</v>
      </c>
      <c r="T166" s="46">
        <f>IFERROR(S166*M166,0)</f>
        <v>14281.300000000001</v>
      </c>
      <c r="U166" s="48">
        <f>IF(O166&lt;=0.12,1,0)*(1-R166)*M166</f>
        <v>0</v>
      </c>
      <c r="V166" s="49">
        <f>IF(0&lt;0.8,0,IF(0&lt;1,Sheet1!L150,1))*IF(G166&lt;3,0.12 - O166,0.01) *U166</f>
        <v>0</v>
      </c>
      <c r="W166" s="49">
        <f>IF(0&gt;1,IF(0&lt;=1.1,1,IF(0&lt;=1.2,2,IF(0&lt;=1.5,3,5))),0) * 1000000</f>
        <v>0</v>
      </c>
      <c r="X166" s="50">
        <f>IF(AND(P166&gt;=150000000,P166&lt;300000000),5000000,IF(AND(P166&gt;=300000000,P166&lt;500000000),10000000,IF(AND(P166&gt;=300000000,P166&lt;500000000),15000000,IF(AND(P166&gt;=500000000,P166&lt;3000000000),20000000,IF(P166&gt;=30000000000,35000000,0))))) * (1-R166)</f>
        <v>0</v>
      </c>
      <c r="Y166" s="50">
        <f>IFERROR(Q166 * (1-R166),0)</f>
        <v>0</v>
      </c>
      <c r="Z166" s="51">
        <f>IF(R166=1,0,0)</f>
        <v>0</v>
      </c>
      <c r="AA166" s="51">
        <f>IFERROR((1-R166) * Z166 * 2%,0)</f>
        <v>0</v>
      </c>
      <c r="AB166" s="52">
        <f>IF(R166=0,0,0)</f>
        <v>0</v>
      </c>
      <c r="AC166" s="52">
        <f> IFERROR(AB166 * (1-R166) * 2%,0)</f>
        <v>0</v>
      </c>
      <c r="AD166" s="53">
        <f>T166+V166+W166+X166+AA166+AC166</f>
        <v>14281.300000000001</v>
      </c>
    </row>
    <row r="167">
      <c r="C167" s="40" t="s">
        <v>352</v>
      </c>
      <c r="D167" s="41" t="s">
        <v>353</v>
      </c>
      <c r="E167" s="41"/>
      <c r="F167" s="42">
        <v>42992.264444444445</v>
      </c>
      <c r="G167" s="43">
        <v>10</v>
      </c>
      <c r="H167" s="44">
        <v>43318</v>
      </c>
      <c r="I167" s="44">
        <v>43343</v>
      </c>
      <c r="J167" s="43">
        <v>4428287</v>
      </c>
      <c r="K167" s="43">
        <v>0</v>
      </c>
      <c r="L167" s="43">
        <v>0</v>
      </c>
      <c r="M167" s="43">
        <f>IFERROR(J167-K167-L167,0)</f>
        <v>4428287</v>
      </c>
      <c r="N167" s="43">
        <v>4428287</v>
      </c>
      <c r="O167" s="45">
        <f>IFERROR(IF(1 - M167/N167&lt;0,0,1-M167/N167),0)</f>
        <v>0</v>
      </c>
      <c r="P167" s="43">
        <v>0</v>
      </c>
      <c r="Q167" s="43">
        <v>4428287</v>
      </c>
      <c r="R167" s="46">
        <f>IF(F167&lt;DATEVALUE("2018-07-01"),1,0)</f>
        <v>1</v>
      </c>
      <c r="S167" s="47">
        <f>IF(R167=1,1%,0)</f>
        <v>0.01</v>
      </c>
      <c r="T167" s="46">
        <f>IFERROR(S167*M167,0)</f>
        <v>44282.870000000003</v>
      </c>
      <c r="U167" s="48">
        <f>IF(O167&lt;=0.12,1,0)*(1-R167)*M167</f>
        <v>0</v>
      </c>
      <c r="V167" s="49">
        <f>IF(0&lt;0.8,0,IF(0&lt;1,Sheet1!L150,1))*IF(G167&lt;3,0.12 - O167,0.01) *U167</f>
        <v>0</v>
      </c>
      <c r="W167" s="49">
        <f>IF(0&gt;1,IF(0&lt;=1.1,1,IF(0&lt;=1.2,2,IF(0&lt;=1.5,3,5))),0) * 1000000</f>
        <v>0</v>
      </c>
      <c r="X167" s="50">
        <f>IF(AND(P167&gt;=150000000,P167&lt;300000000),5000000,IF(AND(P167&gt;=300000000,P167&lt;500000000),10000000,IF(AND(P167&gt;=300000000,P167&lt;500000000),15000000,IF(AND(P167&gt;=500000000,P167&lt;3000000000),20000000,IF(P167&gt;=30000000000,35000000,0))))) * (1-R167)</f>
        <v>0</v>
      </c>
      <c r="Y167" s="50">
        <f>IFERROR(Q167 * (1-R167),0)</f>
        <v>0</v>
      </c>
      <c r="Z167" s="51">
        <f>IF(R167=1,0,0)</f>
        <v>0</v>
      </c>
      <c r="AA167" s="51">
        <f>IFERROR((1-R167) * Z167 * 2%,0)</f>
        <v>0</v>
      </c>
      <c r="AB167" s="52">
        <f>IF(R167=0,0,0)</f>
        <v>0</v>
      </c>
      <c r="AC167" s="52">
        <f> IFERROR(AB167 * (1-R167) * 2%,0)</f>
        <v>0</v>
      </c>
      <c r="AD167" s="53">
        <f>T167+V167+W167+X167+AA167+AC167</f>
        <v>44282.870000000003</v>
      </c>
    </row>
    <row r="168">
      <c r="C168" s="40" t="s">
        <v>354</v>
      </c>
      <c r="D168" s="41" t="s">
        <v>355</v>
      </c>
      <c r="E168" s="41"/>
      <c r="F168" s="42">
        <v>42992.269085648149</v>
      </c>
      <c r="G168" s="43">
        <v>10</v>
      </c>
      <c r="H168" s="44">
        <v>43316</v>
      </c>
      <c r="I168" s="44">
        <v>43368</v>
      </c>
      <c r="J168" s="43">
        <v>444345</v>
      </c>
      <c r="K168" s="43">
        <v>0</v>
      </c>
      <c r="L168" s="43">
        <v>0</v>
      </c>
      <c r="M168" s="43">
        <f>IFERROR(J168-K168-L168,0)</f>
        <v>444345</v>
      </c>
      <c r="N168" s="43">
        <v>444345</v>
      </c>
      <c r="O168" s="45">
        <f>IFERROR(IF(1 - M168/N168&lt;0,0,1-M168/N168),0)</f>
        <v>0</v>
      </c>
      <c r="P168" s="43">
        <v>0</v>
      </c>
      <c r="Q168" s="43">
        <v>444345</v>
      </c>
      <c r="R168" s="46">
        <f>IF(F168&lt;DATEVALUE("2018-07-01"),1,0)</f>
        <v>1</v>
      </c>
      <c r="S168" s="47">
        <f>IF(R168=1,1%,0)</f>
        <v>0.01</v>
      </c>
      <c r="T168" s="46">
        <f>IFERROR(S168*M168,0)</f>
        <v>4443.4499999999998</v>
      </c>
      <c r="U168" s="48">
        <f>IF(O168&lt;=0.12,1,0)*(1-R168)*M168</f>
        <v>0</v>
      </c>
      <c r="V168" s="49">
        <f>IF(0&lt;0.8,0,IF(0&lt;1,Sheet1!L150,1))*IF(G168&lt;3,0.12 - O168,0.01) *U168</f>
        <v>0</v>
      </c>
      <c r="W168" s="49">
        <f>IF(0&gt;1,IF(0&lt;=1.1,1,IF(0&lt;=1.2,2,IF(0&lt;=1.5,3,5))),0) * 1000000</f>
        <v>0</v>
      </c>
      <c r="X168" s="50">
        <f>IF(AND(P168&gt;=150000000,P168&lt;300000000),5000000,IF(AND(P168&gt;=300000000,P168&lt;500000000),10000000,IF(AND(P168&gt;=300000000,P168&lt;500000000),15000000,IF(AND(P168&gt;=500000000,P168&lt;3000000000),20000000,IF(P168&gt;=30000000000,35000000,0))))) * (1-R168)</f>
        <v>0</v>
      </c>
      <c r="Y168" s="50">
        <f>IFERROR(Q168 * (1-R168),0)</f>
        <v>0</v>
      </c>
      <c r="Z168" s="51">
        <f>IF(R168=1,0,0)</f>
        <v>0</v>
      </c>
      <c r="AA168" s="51">
        <f>IFERROR((1-R168) * Z168 * 2%,0)</f>
        <v>0</v>
      </c>
      <c r="AB168" s="52">
        <f>IF(R168=0,0,0)</f>
        <v>0</v>
      </c>
      <c r="AC168" s="52">
        <f> IFERROR(AB168 * (1-R168) * 2%,0)</f>
        <v>0</v>
      </c>
      <c r="AD168" s="53">
        <f>T168+V168+W168+X168+AA168+AC168</f>
        <v>4443.4499999999998</v>
      </c>
    </row>
    <row r="169">
      <c r="C169" s="40" t="s">
        <v>356</v>
      </c>
      <c r="D169" s="41" t="s">
        <v>357</v>
      </c>
      <c r="E169" s="41"/>
      <c r="F169" s="42">
        <v>42998.077465277776</v>
      </c>
      <c r="G169" s="43">
        <v>10</v>
      </c>
      <c r="H169" s="44">
        <v>43321</v>
      </c>
      <c r="I169" s="44">
        <v>43326</v>
      </c>
      <c r="J169" s="43">
        <v>246735</v>
      </c>
      <c r="K169" s="43">
        <v>0</v>
      </c>
      <c r="L169" s="43">
        <v>0</v>
      </c>
      <c r="M169" s="43">
        <f>IFERROR(J169-K169-L169,0)</f>
        <v>246735</v>
      </c>
      <c r="N169" s="43">
        <v>246735</v>
      </c>
      <c r="O169" s="45">
        <f>IFERROR(IF(1 - M169/N169&lt;0,0,1-M169/N169),0)</f>
        <v>0</v>
      </c>
      <c r="P169" s="43">
        <v>0</v>
      </c>
      <c r="Q169" s="43">
        <v>246735</v>
      </c>
      <c r="R169" s="46">
        <f>IF(F169&lt;DATEVALUE("2018-07-01"),1,0)</f>
        <v>1</v>
      </c>
      <c r="S169" s="47">
        <f>IF(R169=1,1%,0)</f>
        <v>0.01</v>
      </c>
      <c r="T169" s="46">
        <f>IFERROR(S169*M169,0)</f>
        <v>2467.3499999999999</v>
      </c>
      <c r="U169" s="48">
        <f>IF(O169&lt;=0.12,1,0)*(1-R169)*M169</f>
        <v>0</v>
      </c>
      <c r="V169" s="49">
        <f>IF(0&lt;0.8,0,IF(0&lt;1,Sheet1!L150,1))*IF(G169&lt;3,0.12 - O169,0.01) *U169</f>
        <v>0</v>
      </c>
      <c r="W169" s="49">
        <f>IF(0&gt;1,IF(0&lt;=1.1,1,IF(0&lt;=1.2,2,IF(0&lt;=1.5,3,5))),0) * 1000000</f>
        <v>0</v>
      </c>
      <c r="X169" s="50">
        <f>IF(AND(P169&gt;=150000000,P169&lt;300000000),5000000,IF(AND(P169&gt;=300000000,P169&lt;500000000),10000000,IF(AND(P169&gt;=300000000,P169&lt;500000000),15000000,IF(AND(P169&gt;=500000000,P169&lt;3000000000),20000000,IF(P169&gt;=30000000000,35000000,0))))) * (1-R169)</f>
        <v>0</v>
      </c>
      <c r="Y169" s="50">
        <f>IFERROR(Q169 * (1-R169),0)</f>
        <v>0</v>
      </c>
      <c r="Z169" s="51">
        <f>IF(R169=1,0,0)</f>
        <v>0</v>
      </c>
      <c r="AA169" s="51">
        <f>IFERROR((1-R169) * Z169 * 2%,0)</f>
        <v>0</v>
      </c>
      <c r="AB169" s="52">
        <f>IF(R169=0,0,0)</f>
        <v>0</v>
      </c>
      <c r="AC169" s="52">
        <f> IFERROR(AB169 * (1-R169) * 2%,0)</f>
        <v>0</v>
      </c>
      <c r="AD169" s="53">
        <f>T169+V169+W169+X169+AA169+AC169</f>
        <v>2467.3499999999999</v>
      </c>
    </row>
    <row r="170">
      <c r="C170" s="40" t="s">
        <v>358</v>
      </c>
      <c r="D170" s="41" t="s">
        <v>359</v>
      </c>
      <c r="E170" s="41"/>
      <c r="F170" s="42">
        <v>43001.379421296297</v>
      </c>
      <c r="G170" s="43">
        <v>10</v>
      </c>
      <c r="H170" s="44">
        <v>43321</v>
      </c>
      <c r="I170" s="44">
        <v>43332</v>
      </c>
      <c r="J170" s="43">
        <v>3967334</v>
      </c>
      <c r="K170" s="43">
        <v>0</v>
      </c>
      <c r="L170" s="43">
        <v>0</v>
      </c>
      <c r="M170" s="43">
        <f>IFERROR(J170-K170-L170,0)</f>
        <v>3967334</v>
      </c>
      <c r="N170" s="43">
        <v>4008474</v>
      </c>
      <c r="O170" s="45">
        <f>IFERROR(IF(1 - M170/N170&lt;0,0,1-M170/N170),0)</f>
        <v>0.010263257289432337</v>
      </c>
      <c r="P170" s="43">
        <v>0</v>
      </c>
      <c r="Q170" s="43">
        <v>3967334</v>
      </c>
      <c r="R170" s="46">
        <f>IF(F170&lt;DATEVALUE("2018-07-01"),1,0)</f>
        <v>1</v>
      </c>
      <c r="S170" s="47">
        <f>IF(R170=1,1%,0)</f>
        <v>0.01</v>
      </c>
      <c r="T170" s="46">
        <f>IFERROR(S170*M170,0)</f>
        <v>39673.340000000004</v>
      </c>
      <c r="U170" s="48">
        <f>IF(O170&lt;=0.12,1,0)*(1-R170)*M170</f>
        <v>0</v>
      </c>
      <c r="V170" s="49">
        <f>IF(0&lt;0.8,0,IF(0&lt;1,Sheet1!L150,1))*IF(G170&lt;3,0.12 - O170,0.01) *U170</f>
        <v>0</v>
      </c>
      <c r="W170" s="49">
        <f>IF(0&gt;1,IF(0&lt;=1.1,1,IF(0&lt;=1.2,2,IF(0&lt;=1.5,3,5))),0) * 1000000</f>
        <v>0</v>
      </c>
      <c r="X170" s="50">
        <f>IF(AND(P170&gt;=150000000,P170&lt;300000000),5000000,IF(AND(P170&gt;=300000000,P170&lt;500000000),10000000,IF(AND(P170&gt;=300000000,P170&lt;500000000),15000000,IF(AND(P170&gt;=500000000,P170&lt;3000000000),20000000,IF(P170&gt;=30000000000,35000000,0))))) * (1-R170)</f>
        <v>0</v>
      </c>
      <c r="Y170" s="50">
        <f>IFERROR(Q170 * (1-R170),0)</f>
        <v>0</v>
      </c>
      <c r="Z170" s="51">
        <f>IF(R170=1,0,0)</f>
        <v>0</v>
      </c>
      <c r="AA170" s="51">
        <f>IFERROR((1-R170) * Z170 * 2%,0)</f>
        <v>0</v>
      </c>
      <c r="AB170" s="52">
        <f>IF(R170=0,0,0)</f>
        <v>0</v>
      </c>
      <c r="AC170" s="52">
        <f> IFERROR(AB170 * (1-R170) * 2%,0)</f>
        <v>0</v>
      </c>
      <c r="AD170" s="53">
        <f>T170+V170+W170+X170+AA170+AC170</f>
        <v>39673.340000000004</v>
      </c>
    </row>
    <row r="171">
      <c r="C171" s="40" t="s">
        <v>360</v>
      </c>
      <c r="D171" s="41" t="s">
        <v>361</v>
      </c>
      <c r="E171" s="41"/>
      <c r="F171" s="42">
        <v>43021.184027777774</v>
      </c>
      <c r="G171" s="43">
        <v>9</v>
      </c>
      <c r="H171" s="44">
        <v>43312</v>
      </c>
      <c r="I171" s="44">
        <v>43334</v>
      </c>
      <c r="J171" s="43">
        <v>3198016</v>
      </c>
      <c r="K171" s="43">
        <v>0</v>
      </c>
      <c r="L171" s="43">
        <v>0</v>
      </c>
      <c r="M171" s="43">
        <f>IFERROR(J171-K171-L171,0)</f>
        <v>3198016</v>
      </c>
      <c r="N171" s="43">
        <v>3198016</v>
      </c>
      <c r="O171" s="45">
        <f>IFERROR(IF(1 - M171/N171&lt;0,0,1-M171/N171),0)</f>
        <v>0</v>
      </c>
      <c r="P171" s="43">
        <v>0</v>
      </c>
      <c r="Q171" s="43">
        <v>3198016</v>
      </c>
      <c r="R171" s="46">
        <f>IF(F171&lt;DATEVALUE("2018-07-01"),1,0)</f>
        <v>1</v>
      </c>
      <c r="S171" s="47">
        <f>IF(R171=1,1%,0)</f>
        <v>0.01</v>
      </c>
      <c r="T171" s="46">
        <f>IFERROR(S171*M171,0)</f>
        <v>31980.16</v>
      </c>
      <c r="U171" s="48">
        <f>IF(O171&lt;=0.12,1,0)*(1-R171)*M171</f>
        <v>0</v>
      </c>
      <c r="V171" s="49">
        <f>IF(0&lt;0.8,0,IF(0&lt;1,Sheet1!L150,1))*IF(G171&lt;3,0.12 - O171,0.01) *U171</f>
        <v>0</v>
      </c>
      <c r="W171" s="49">
        <f>IF(0&gt;1,IF(0&lt;=1.1,1,IF(0&lt;=1.2,2,IF(0&lt;=1.5,3,5))),0) * 1000000</f>
        <v>0</v>
      </c>
      <c r="X171" s="50">
        <f>IF(AND(P171&gt;=150000000,P171&lt;300000000),5000000,IF(AND(P171&gt;=300000000,P171&lt;500000000),10000000,IF(AND(P171&gt;=300000000,P171&lt;500000000),15000000,IF(AND(P171&gt;=500000000,P171&lt;3000000000),20000000,IF(P171&gt;=30000000000,35000000,0))))) * (1-R171)</f>
        <v>0</v>
      </c>
      <c r="Y171" s="50">
        <f>IFERROR(Q171 * (1-R171),0)</f>
        <v>0</v>
      </c>
      <c r="Z171" s="51">
        <f>IF(R171=1,0,0)</f>
        <v>0</v>
      </c>
      <c r="AA171" s="51">
        <f>IFERROR((1-R171) * Z171 * 2%,0)</f>
        <v>0</v>
      </c>
      <c r="AB171" s="52">
        <f>IF(R171=0,0,0)</f>
        <v>0</v>
      </c>
      <c r="AC171" s="52">
        <f> IFERROR(AB171 * (1-R171) * 2%,0)</f>
        <v>0</v>
      </c>
      <c r="AD171" s="53">
        <f>T171+V171+W171+X171+AA171+AC171</f>
        <v>31980.16</v>
      </c>
    </row>
    <row r="172">
      <c r="C172" s="40" t="s">
        <v>362</v>
      </c>
      <c r="D172" s="41" t="s">
        <v>363</v>
      </c>
      <c r="E172" s="41"/>
      <c r="F172" s="42">
        <v>43027.165000000001</v>
      </c>
      <c r="G172" s="43">
        <v>9</v>
      </c>
      <c r="H172" s="44">
        <v>43318</v>
      </c>
      <c r="I172" s="44">
        <v>43329</v>
      </c>
      <c r="J172" s="43">
        <v>889251</v>
      </c>
      <c r="K172" s="43">
        <v>0</v>
      </c>
      <c r="L172" s="43">
        <v>0</v>
      </c>
      <c r="M172" s="43">
        <f>IFERROR(J172-K172-L172,0)</f>
        <v>889251</v>
      </c>
      <c r="N172" s="43">
        <v>889251</v>
      </c>
      <c r="O172" s="45">
        <f>IFERROR(IF(1 - M172/N172&lt;0,0,1-M172/N172),0)</f>
        <v>0</v>
      </c>
      <c r="P172" s="43">
        <v>0</v>
      </c>
      <c r="Q172" s="43">
        <v>889251</v>
      </c>
      <c r="R172" s="46">
        <f>IF(F172&lt;DATEVALUE("2018-07-01"),1,0)</f>
        <v>1</v>
      </c>
      <c r="S172" s="47">
        <f>IF(R172=1,1%,0)</f>
        <v>0.01</v>
      </c>
      <c r="T172" s="46">
        <f>IFERROR(S172*M172,0)</f>
        <v>8892.5100000000002</v>
      </c>
      <c r="U172" s="48">
        <f>IF(O172&lt;=0.12,1,0)*(1-R172)*M172</f>
        <v>0</v>
      </c>
      <c r="V172" s="49">
        <f>IF(0&lt;0.8,0,IF(0&lt;1,Sheet1!L150,1))*IF(G172&lt;3,0.12 - O172,0.01) *U172</f>
        <v>0</v>
      </c>
      <c r="W172" s="49">
        <f>IF(0&gt;1,IF(0&lt;=1.1,1,IF(0&lt;=1.2,2,IF(0&lt;=1.5,3,5))),0) * 1000000</f>
        <v>0</v>
      </c>
      <c r="X172" s="50">
        <f>IF(AND(P172&gt;=150000000,P172&lt;300000000),5000000,IF(AND(P172&gt;=300000000,P172&lt;500000000),10000000,IF(AND(P172&gt;=300000000,P172&lt;500000000),15000000,IF(AND(P172&gt;=500000000,P172&lt;3000000000),20000000,IF(P172&gt;=30000000000,35000000,0))))) * (1-R172)</f>
        <v>0</v>
      </c>
      <c r="Y172" s="50">
        <f>IFERROR(Q172 * (1-R172),0)</f>
        <v>0</v>
      </c>
      <c r="Z172" s="51">
        <f>IF(R172=1,0,0)</f>
        <v>0</v>
      </c>
      <c r="AA172" s="51">
        <f>IFERROR((1-R172) * Z172 * 2%,0)</f>
        <v>0</v>
      </c>
      <c r="AB172" s="52">
        <f>IF(R172=0,0,0)</f>
        <v>0</v>
      </c>
      <c r="AC172" s="52">
        <f> IFERROR(AB172 * (1-R172) * 2%,0)</f>
        <v>0</v>
      </c>
      <c r="AD172" s="53">
        <f>T172+V172+W172+X172+AA172+AC172</f>
        <v>8892.5100000000002</v>
      </c>
    </row>
    <row r="173">
      <c r="C173" s="40" t="s">
        <v>364</v>
      </c>
      <c r="D173" s="41" t="s">
        <v>365</v>
      </c>
      <c r="E173" s="41"/>
      <c r="F173" s="42">
        <v>43028.310393518514</v>
      </c>
      <c r="G173" s="43">
        <v>9</v>
      </c>
      <c r="H173" s="44">
        <v>43323</v>
      </c>
      <c r="I173" s="44">
        <v>43326</v>
      </c>
      <c r="J173" s="43">
        <v>901708</v>
      </c>
      <c r="K173" s="43">
        <v>0</v>
      </c>
      <c r="L173" s="43">
        <v>0</v>
      </c>
      <c r="M173" s="43">
        <f>IFERROR(J173-K173-L173,0)</f>
        <v>901708</v>
      </c>
      <c r="N173" s="43">
        <v>901708</v>
      </c>
      <c r="O173" s="45">
        <f>IFERROR(IF(1 - M173/N173&lt;0,0,1-M173/N173),0)</f>
        <v>0</v>
      </c>
      <c r="P173" s="43">
        <v>0</v>
      </c>
      <c r="Q173" s="43">
        <v>901708</v>
      </c>
      <c r="R173" s="46">
        <f>IF(F173&lt;DATEVALUE("2018-07-01"),1,0)</f>
        <v>1</v>
      </c>
      <c r="S173" s="47">
        <f>IF(R173=1,1%,0)</f>
        <v>0.01</v>
      </c>
      <c r="T173" s="46">
        <f>IFERROR(S173*M173,0)</f>
        <v>9017.0799999999999</v>
      </c>
      <c r="U173" s="48">
        <f>IF(O173&lt;=0.12,1,0)*(1-R173)*M173</f>
        <v>0</v>
      </c>
      <c r="V173" s="49">
        <f>IF(0&lt;0.8,0,IF(0&lt;1,Sheet1!L150,1))*IF(G173&lt;3,0.12 - O173,0.01) *U173</f>
        <v>0</v>
      </c>
      <c r="W173" s="49">
        <f>IF(0&gt;1,IF(0&lt;=1.1,1,IF(0&lt;=1.2,2,IF(0&lt;=1.5,3,5))),0) * 1000000</f>
        <v>0</v>
      </c>
      <c r="X173" s="50">
        <f>IF(AND(P173&gt;=150000000,P173&lt;300000000),5000000,IF(AND(P173&gt;=300000000,P173&lt;500000000),10000000,IF(AND(P173&gt;=300000000,P173&lt;500000000),15000000,IF(AND(P173&gt;=500000000,P173&lt;3000000000),20000000,IF(P173&gt;=30000000000,35000000,0))))) * (1-R173)</f>
        <v>0</v>
      </c>
      <c r="Y173" s="50">
        <f>IFERROR(Q173 * (1-R173),0)</f>
        <v>0</v>
      </c>
      <c r="Z173" s="51">
        <f>IF(R173=1,0,0)</f>
        <v>0</v>
      </c>
      <c r="AA173" s="51">
        <f>IFERROR((1-R173) * Z173 * 2%,0)</f>
        <v>0</v>
      </c>
      <c r="AB173" s="52">
        <f>IF(R173=0,0,0)</f>
        <v>0</v>
      </c>
      <c r="AC173" s="52">
        <f> IFERROR(AB173 * (1-R173) * 2%,0)</f>
        <v>0</v>
      </c>
      <c r="AD173" s="53">
        <f>T173+V173+W173+X173+AA173+AC173</f>
        <v>9017.0799999999999</v>
      </c>
    </row>
    <row r="174">
      <c r="C174" s="40" t="s">
        <v>366</v>
      </c>
      <c r="D174" s="41" t="s">
        <v>367</v>
      </c>
      <c r="E174" s="41"/>
      <c r="F174" s="42">
        <v>43035.098101851851</v>
      </c>
      <c r="G174" s="43">
        <v>9</v>
      </c>
      <c r="H174" s="44">
        <v>43318</v>
      </c>
      <c r="I174" s="44">
        <v>43329</v>
      </c>
      <c r="J174" s="43">
        <v>176025</v>
      </c>
      <c r="K174" s="43">
        <v>0</v>
      </c>
      <c r="L174" s="43">
        <v>0</v>
      </c>
      <c r="M174" s="43">
        <f>IFERROR(J174-K174-L174,0)</f>
        <v>176025</v>
      </c>
      <c r="N174" s="43">
        <v>176025</v>
      </c>
      <c r="O174" s="45">
        <f>IFERROR(IF(1 - M174/N174&lt;0,0,1-M174/N174),0)</f>
        <v>0</v>
      </c>
      <c r="P174" s="43">
        <v>0</v>
      </c>
      <c r="Q174" s="43">
        <v>176025</v>
      </c>
      <c r="R174" s="46">
        <f>IF(F174&lt;DATEVALUE("2018-07-01"),1,0)</f>
        <v>1</v>
      </c>
      <c r="S174" s="47">
        <f>IF(R174=1,1%,0)</f>
        <v>0.01</v>
      </c>
      <c r="T174" s="46">
        <f>IFERROR(S174*M174,0)</f>
        <v>1760.25</v>
      </c>
      <c r="U174" s="48">
        <f>IF(O174&lt;=0.12,1,0)*(1-R174)*M174</f>
        <v>0</v>
      </c>
      <c r="V174" s="49">
        <f>IF(0&lt;0.8,0,IF(0&lt;1,Sheet1!L150,1))*IF(G174&lt;3,0.12 - O174,0.01) *U174</f>
        <v>0</v>
      </c>
      <c r="W174" s="49">
        <f>IF(0&gt;1,IF(0&lt;=1.1,1,IF(0&lt;=1.2,2,IF(0&lt;=1.5,3,5))),0) * 1000000</f>
        <v>0</v>
      </c>
      <c r="X174" s="50">
        <f>IF(AND(P174&gt;=150000000,P174&lt;300000000),5000000,IF(AND(P174&gt;=300000000,P174&lt;500000000),10000000,IF(AND(P174&gt;=300000000,P174&lt;500000000),15000000,IF(AND(P174&gt;=500000000,P174&lt;3000000000),20000000,IF(P174&gt;=30000000000,35000000,0))))) * (1-R174)</f>
        <v>0</v>
      </c>
      <c r="Y174" s="50">
        <f>IFERROR(Q174 * (1-R174),0)</f>
        <v>0</v>
      </c>
      <c r="Z174" s="51">
        <f>IF(R174=1,0,0)</f>
        <v>0</v>
      </c>
      <c r="AA174" s="51">
        <f>IFERROR((1-R174) * Z174 * 2%,0)</f>
        <v>0</v>
      </c>
      <c r="AB174" s="52">
        <f>IF(R174=0,0,0)</f>
        <v>0</v>
      </c>
      <c r="AC174" s="52">
        <f> IFERROR(AB174 * (1-R174) * 2%,0)</f>
        <v>0</v>
      </c>
      <c r="AD174" s="53">
        <f>T174+V174+W174+X174+AA174+AC174</f>
        <v>1760.25</v>
      </c>
    </row>
    <row r="175">
      <c r="C175" s="40" t="s">
        <v>368</v>
      </c>
      <c r="D175" s="41" t="s">
        <v>369</v>
      </c>
      <c r="E175" s="41"/>
      <c r="F175" s="42">
        <v>43035.103460648148</v>
      </c>
      <c r="G175" s="43">
        <v>9</v>
      </c>
      <c r="H175" s="44">
        <v>43323</v>
      </c>
      <c r="I175" s="44">
        <v>43349</v>
      </c>
      <c r="J175" s="43">
        <v>579518</v>
      </c>
      <c r="K175" s="43">
        <v>0</v>
      </c>
      <c r="L175" s="43">
        <v>0</v>
      </c>
      <c r="M175" s="43">
        <f>IFERROR(J175-K175-L175,0)</f>
        <v>579518</v>
      </c>
      <c r="N175" s="43">
        <v>579518</v>
      </c>
      <c r="O175" s="45">
        <f>IFERROR(IF(1 - M175/N175&lt;0,0,1-M175/N175),0)</f>
        <v>0</v>
      </c>
      <c r="P175" s="43">
        <v>0</v>
      </c>
      <c r="Q175" s="43">
        <v>579518</v>
      </c>
      <c r="R175" s="46">
        <f>IF(F175&lt;DATEVALUE("2018-07-01"),1,0)</f>
        <v>1</v>
      </c>
      <c r="S175" s="47">
        <f>IF(R175=1,1%,0)</f>
        <v>0.01</v>
      </c>
      <c r="T175" s="46">
        <f>IFERROR(S175*M175,0)</f>
        <v>5795.1800000000003</v>
      </c>
      <c r="U175" s="48">
        <f>IF(O175&lt;=0.12,1,0)*(1-R175)*M175</f>
        <v>0</v>
      </c>
      <c r="V175" s="49">
        <f>IF(0&lt;0.8,0,IF(0&lt;1,Sheet1!L150,1))*IF(G175&lt;3,0.12 - O175,0.01) *U175</f>
        <v>0</v>
      </c>
      <c r="W175" s="49">
        <f>IF(0&gt;1,IF(0&lt;=1.1,1,IF(0&lt;=1.2,2,IF(0&lt;=1.5,3,5))),0) * 1000000</f>
        <v>0</v>
      </c>
      <c r="X175" s="50">
        <f>IF(AND(P175&gt;=150000000,P175&lt;300000000),5000000,IF(AND(P175&gt;=300000000,P175&lt;500000000),10000000,IF(AND(P175&gt;=300000000,P175&lt;500000000),15000000,IF(AND(P175&gt;=500000000,P175&lt;3000000000),20000000,IF(P175&gt;=30000000000,35000000,0))))) * (1-R175)</f>
        <v>0</v>
      </c>
      <c r="Y175" s="50">
        <f>IFERROR(Q175 * (1-R175),0)</f>
        <v>0</v>
      </c>
      <c r="Z175" s="51">
        <f>IF(R175=1,0,0)</f>
        <v>0</v>
      </c>
      <c r="AA175" s="51">
        <f>IFERROR((1-R175) * Z175 * 2%,0)</f>
        <v>0</v>
      </c>
      <c r="AB175" s="52">
        <f>IF(R175=0,0,0)</f>
        <v>0</v>
      </c>
      <c r="AC175" s="52">
        <f> IFERROR(AB175 * (1-R175) * 2%,0)</f>
        <v>0</v>
      </c>
      <c r="AD175" s="53">
        <f>T175+V175+W175+X175+AA175+AC175</f>
        <v>5795.1800000000003</v>
      </c>
    </row>
    <row r="176">
      <c r="C176" s="40" t="s">
        <v>370</v>
      </c>
      <c r="D176" s="41" t="s">
        <v>371</v>
      </c>
      <c r="E176" s="41"/>
      <c r="F176" s="42">
        <v>43047.282060185185</v>
      </c>
      <c r="G176" s="43">
        <v>8</v>
      </c>
      <c r="H176" s="44">
        <v>43323</v>
      </c>
      <c r="I176" s="44">
        <v>43363</v>
      </c>
      <c r="J176" s="43">
        <v>14641</v>
      </c>
      <c r="K176" s="43">
        <v>0</v>
      </c>
      <c r="L176" s="43">
        <v>0</v>
      </c>
      <c r="M176" s="43">
        <f>IFERROR(J176-K176-L176,0)</f>
        <v>14641</v>
      </c>
      <c r="N176" s="43">
        <v>14641</v>
      </c>
      <c r="O176" s="45">
        <f>IFERROR(IF(1 - M176/N176&lt;0,0,1-M176/N176),0)</f>
        <v>0</v>
      </c>
      <c r="P176" s="43">
        <v>0</v>
      </c>
      <c r="Q176" s="43">
        <v>14641</v>
      </c>
      <c r="R176" s="46">
        <f>IF(F176&lt;DATEVALUE("2018-07-01"),1,0)</f>
        <v>1</v>
      </c>
      <c r="S176" s="47">
        <f>IF(R176=1,1%,0)</f>
        <v>0.01</v>
      </c>
      <c r="T176" s="46">
        <f>IFERROR(S176*M176,0)</f>
        <v>146.41</v>
      </c>
      <c r="U176" s="48">
        <f>IF(O176&lt;=0.12,1,0)*(1-R176)*M176</f>
        <v>0</v>
      </c>
      <c r="V176" s="49">
        <f>IF(0&lt;0.8,0,IF(0&lt;1,Sheet1!L150,1))*IF(G176&lt;3,0.12 - O176,0.01) *U176</f>
        <v>0</v>
      </c>
      <c r="W176" s="49">
        <f>IF(0&gt;1,IF(0&lt;=1.1,1,IF(0&lt;=1.2,2,IF(0&lt;=1.5,3,5))),0) * 1000000</f>
        <v>0</v>
      </c>
      <c r="X176" s="50">
        <f>IF(AND(P176&gt;=150000000,P176&lt;300000000),5000000,IF(AND(P176&gt;=300000000,P176&lt;500000000),10000000,IF(AND(P176&gt;=300000000,P176&lt;500000000),15000000,IF(AND(P176&gt;=500000000,P176&lt;3000000000),20000000,IF(P176&gt;=30000000000,35000000,0))))) * (1-R176)</f>
        <v>0</v>
      </c>
      <c r="Y176" s="50">
        <f>IFERROR(Q176 * (1-R176),0)</f>
        <v>0</v>
      </c>
      <c r="Z176" s="51">
        <f>IF(R176=1,0,0)</f>
        <v>0</v>
      </c>
      <c r="AA176" s="51">
        <f>IFERROR((1-R176) * Z176 * 2%,0)</f>
        <v>0</v>
      </c>
      <c r="AB176" s="52">
        <f>IF(R176=0,0,0)</f>
        <v>0</v>
      </c>
      <c r="AC176" s="52">
        <f> IFERROR(AB176 * (1-R176) * 2%,0)</f>
        <v>0</v>
      </c>
      <c r="AD176" s="53">
        <f>T176+V176+W176+X176+AA176+AC176</f>
        <v>146.41</v>
      </c>
    </row>
    <row r="177">
      <c r="C177" s="40" t="s">
        <v>372</v>
      </c>
      <c r="D177" s="41" t="s">
        <v>373</v>
      </c>
      <c r="E177" s="41"/>
      <c r="F177" s="42">
        <v>43069.162847222222</v>
      </c>
      <c r="G177" s="43">
        <v>8</v>
      </c>
      <c r="H177" s="44">
        <v>43361</v>
      </c>
      <c r="I177" s="44">
        <v>43362</v>
      </c>
      <c r="J177" s="43">
        <v>1063924</v>
      </c>
      <c r="K177" s="43">
        <v>0</v>
      </c>
      <c r="L177" s="43">
        <v>0</v>
      </c>
      <c r="M177" s="43">
        <f>IFERROR(J177-K177-L177,0)</f>
        <v>1063924</v>
      </c>
      <c r="N177" s="43">
        <v>1063924</v>
      </c>
      <c r="O177" s="45">
        <f>IFERROR(IF(1 - M177/N177&lt;0,0,1-M177/N177),0)</f>
        <v>0</v>
      </c>
      <c r="P177" s="43">
        <v>0</v>
      </c>
      <c r="Q177" s="43">
        <v>1063924</v>
      </c>
      <c r="R177" s="46">
        <f>IF(F177&lt;DATEVALUE("2018-07-01"),1,0)</f>
        <v>1</v>
      </c>
      <c r="S177" s="47">
        <f>IF(R177=1,1%,0)</f>
        <v>0.01</v>
      </c>
      <c r="T177" s="46">
        <f>IFERROR(S177*M177,0)</f>
        <v>10639.24</v>
      </c>
      <c r="U177" s="48">
        <f>IF(O177&lt;=0.12,1,0)*(1-R177)*M177</f>
        <v>0</v>
      </c>
      <c r="V177" s="49">
        <f>IF(0&lt;0.8,0,IF(0&lt;1,Sheet1!L150,1))*IF(G177&lt;3,0.12 - O177,0.01) *U177</f>
        <v>0</v>
      </c>
      <c r="W177" s="49">
        <f>IF(0&gt;1,IF(0&lt;=1.1,1,IF(0&lt;=1.2,2,IF(0&lt;=1.5,3,5))),0) * 1000000</f>
        <v>0</v>
      </c>
      <c r="X177" s="50">
        <f>IF(AND(P177&gt;=150000000,P177&lt;300000000),5000000,IF(AND(P177&gt;=300000000,P177&lt;500000000),10000000,IF(AND(P177&gt;=300000000,P177&lt;500000000),15000000,IF(AND(P177&gt;=500000000,P177&lt;3000000000),20000000,IF(P177&gt;=30000000000,35000000,0))))) * (1-R177)</f>
        <v>0</v>
      </c>
      <c r="Y177" s="50">
        <f>IFERROR(Q177 * (1-R177),0)</f>
        <v>0</v>
      </c>
      <c r="Z177" s="51">
        <f>IF(R177=1,0,0)</f>
        <v>0</v>
      </c>
      <c r="AA177" s="51">
        <f>IFERROR((1-R177) * Z177 * 2%,0)</f>
        <v>0</v>
      </c>
      <c r="AB177" s="52">
        <f>IF(R177=0,0,0)</f>
        <v>0</v>
      </c>
      <c r="AC177" s="52">
        <f> IFERROR(AB177 * (1-R177) * 2%,0)</f>
        <v>0</v>
      </c>
      <c r="AD177" s="53">
        <f>T177+V177+W177+X177+AA177+AC177</f>
        <v>10639.24</v>
      </c>
    </row>
    <row r="178">
      <c r="C178" s="40" t="s">
        <v>374</v>
      </c>
      <c r="D178" s="41" t="s">
        <v>375</v>
      </c>
      <c r="E178" s="41"/>
      <c r="F178" s="42">
        <v>43084.315740740742</v>
      </c>
      <c r="G178" s="43">
        <v>7</v>
      </c>
      <c r="H178" s="44">
        <v>43323</v>
      </c>
      <c r="I178" s="44">
        <v>43362</v>
      </c>
      <c r="J178" s="43">
        <v>121454</v>
      </c>
      <c r="K178" s="43">
        <v>0</v>
      </c>
      <c r="L178" s="43">
        <v>0</v>
      </c>
      <c r="M178" s="43">
        <f>IFERROR(J178-K178-L178,0)</f>
        <v>121454</v>
      </c>
      <c r="N178" s="43">
        <v>121454</v>
      </c>
      <c r="O178" s="45">
        <f>IFERROR(IF(1 - M178/N178&lt;0,0,1-M178/N178),0)</f>
        <v>0</v>
      </c>
      <c r="P178" s="43">
        <v>0</v>
      </c>
      <c r="Q178" s="43">
        <v>121454</v>
      </c>
      <c r="R178" s="46">
        <f>IF(F178&lt;DATEVALUE("2018-07-01"),1,0)</f>
        <v>1</v>
      </c>
      <c r="S178" s="47">
        <f>IF(R178=1,1%,0)</f>
        <v>0.01</v>
      </c>
      <c r="T178" s="46">
        <f>IFERROR(S178*M178,0)</f>
        <v>1214.54</v>
      </c>
      <c r="U178" s="48">
        <f>IF(O178&lt;=0.12,1,0)*(1-R178)*M178</f>
        <v>0</v>
      </c>
      <c r="V178" s="49">
        <f>IF(0&lt;0.8,0,IF(0&lt;1,Sheet1!L150,1))*IF(G178&lt;3,0.12 - O178,0.01) *U178</f>
        <v>0</v>
      </c>
      <c r="W178" s="49">
        <f>IF(0&gt;1,IF(0&lt;=1.1,1,IF(0&lt;=1.2,2,IF(0&lt;=1.5,3,5))),0) * 1000000</f>
        <v>0</v>
      </c>
      <c r="X178" s="50">
        <f>IF(AND(P178&gt;=150000000,P178&lt;300000000),5000000,IF(AND(P178&gt;=300000000,P178&lt;500000000),10000000,IF(AND(P178&gt;=300000000,P178&lt;500000000),15000000,IF(AND(P178&gt;=500000000,P178&lt;3000000000),20000000,IF(P178&gt;=30000000000,35000000,0))))) * (1-R178)</f>
        <v>0</v>
      </c>
      <c r="Y178" s="50">
        <f>IFERROR(Q178 * (1-R178),0)</f>
        <v>0</v>
      </c>
      <c r="Z178" s="51">
        <f>IF(R178=1,0,0)</f>
        <v>0</v>
      </c>
      <c r="AA178" s="51">
        <f>IFERROR((1-R178) * Z178 * 2%,0)</f>
        <v>0</v>
      </c>
      <c r="AB178" s="52">
        <f>IF(R178=0,0,0)</f>
        <v>0</v>
      </c>
      <c r="AC178" s="52">
        <f> IFERROR(AB178 * (1-R178) * 2%,0)</f>
        <v>0</v>
      </c>
      <c r="AD178" s="53">
        <f>T178+V178+W178+X178+AA178+AC178</f>
        <v>1214.54</v>
      </c>
    </row>
    <row r="179">
      <c r="C179" s="40" t="s">
        <v>376</v>
      </c>
      <c r="D179" s="41" t="s">
        <v>377</v>
      </c>
      <c r="E179" s="41"/>
      <c r="F179" s="42">
        <v>43084.304571759254</v>
      </c>
      <c r="G179" s="43">
        <v>7</v>
      </c>
      <c r="H179" s="44">
        <v>43323</v>
      </c>
      <c r="I179" s="44">
        <v>43329</v>
      </c>
      <c r="J179" s="43">
        <v>3110947</v>
      </c>
      <c r="K179" s="43">
        <v>0</v>
      </c>
      <c r="L179" s="43">
        <v>0</v>
      </c>
      <c r="M179" s="43">
        <f>IFERROR(J179-K179-L179,0)</f>
        <v>3110947</v>
      </c>
      <c r="N179" s="43">
        <v>3110947</v>
      </c>
      <c r="O179" s="45">
        <f>IFERROR(IF(1 - M179/N179&lt;0,0,1-M179/N179),0)</f>
        <v>0</v>
      </c>
      <c r="P179" s="43">
        <v>0</v>
      </c>
      <c r="Q179" s="43">
        <v>3110947</v>
      </c>
      <c r="R179" s="46">
        <f>IF(F179&lt;DATEVALUE("2018-07-01"),1,0)</f>
        <v>1</v>
      </c>
      <c r="S179" s="47">
        <f>IF(R179=1,1%,0)</f>
        <v>0.01</v>
      </c>
      <c r="T179" s="46">
        <f>IFERROR(S179*M179,0)</f>
        <v>31109.470000000001</v>
      </c>
      <c r="U179" s="48">
        <f>IF(O179&lt;=0.12,1,0)*(1-R179)*M179</f>
        <v>0</v>
      </c>
      <c r="V179" s="49">
        <f>IF(0&lt;0.8,0,IF(0&lt;1,Sheet1!L150,1))*IF(G179&lt;3,0.12 - O179,0.01) *U179</f>
        <v>0</v>
      </c>
      <c r="W179" s="49">
        <f>IF(0&gt;1,IF(0&lt;=1.1,1,IF(0&lt;=1.2,2,IF(0&lt;=1.5,3,5))),0) * 1000000</f>
        <v>0</v>
      </c>
      <c r="X179" s="50">
        <f>IF(AND(P179&gt;=150000000,P179&lt;300000000),5000000,IF(AND(P179&gt;=300000000,P179&lt;500000000),10000000,IF(AND(P179&gt;=300000000,P179&lt;500000000),15000000,IF(AND(P179&gt;=500000000,P179&lt;3000000000),20000000,IF(P179&gt;=30000000000,35000000,0))))) * (1-R179)</f>
        <v>0</v>
      </c>
      <c r="Y179" s="50">
        <f>IFERROR(Q179 * (1-R179),0)</f>
        <v>0</v>
      </c>
      <c r="Z179" s="51">
        <f>IF(R179=1,0,0)</f>
        <v>0</v>
      </c>
      <c r="AA179" s="51">
        <f>IFERROR((1-R179) * Z179 * 2%,0)</f>
        <v>0</v>
      </c>
      <c r="AB179" s="52">
        <f>IF(R179=0,0,0)</f>
        <v>0</v>
      </c>
      <c r="AC179" s="52">
        <f> IFERROR(AB179 * (1-R179) * 2%,0)</f>
        <v>0</v>
      </c>
      <c r="AD179" s="53">
        <f>T179+V179+W179+X179+AA179+AC179</f>
        <v>31109.470000000001</v>
      </c>
    </row>
    <row r="180">
      <c r="C180" s="40" t="s">
        <v>378</v>
      </c>
      <c r="D180" s="41" t="s">
        <v>379</v>
      </c>
      <c r="E180" s="41"/>
      <c r="F180" s="42">
        <v>43117.105682870366</v>
      </c>
      <c r="G180" s="43">
        <v>6</v>
      </c>
      <c r="H180" s="44">
        <v>43319</v>
      </c>
      <c r="I180" s="44">
        <v>43327</v>
      </c>
      <c r="J180" s="43">
        <v>1222277</v>
      </c>
      <c r="K180" s="43">
        <v>0</v>
      </c>
      <c r="L180" s="43">
        <v>0</v>
      </c>
      <c r="M180" s="43">
        <f>IFERROR(J180-K180-L180,0)</f>
        <v>1222277</v>
      </c>
      <c r="N180" s="43">
        <v>1222277</v>
      </c>
      <c r="O180" s="45">
        <f>IFERROR(IF(1 - M180/N180&lt;0,0,1-M180/N180),0)</f>
        <v>0</v>
      </c>
      <c r="P180" s="43">
        <v>0</v>
      </c>
      <c r="Q180" s="43">
        <v>1222277</v>
      </c>
      <c r="R180" s="46">
        <f>IF(F180&lt;DATEVALUE("2018-07-01"),1,0)</f>
        <v>1</v>
      </c>
      <c r="S180" s="47">
        <f>IF(R180=1,1%,0)</f>
        <v>0.01</v>
      </c>
      <c r="T180" s="46">
        <f>IFERROR(S180*M180,0)</f>
        <v>12222.77</v>
      </c>
      <c r="U180" s="48">
        <f>IF(O180&lt;=0.12,1,0)*(1-R180)*M180</f>
        <v>0</v>
      </c>
      <c r="V180" s="49">
        <f>IF(0&lt;0.8,0,IF(0&lt;1,Sheet1!L150,1))*IF(G180&lt;3,0.12 - O180,0.01) *U180</f>
        <v>0</v>
      </c>
      <c r="W180" s="49">
        <f>IF(0&gt;1,IF(0&lt;=1.1,1,IF(0&lt;=1.2,2,IF(0&lt;=1.5,3,5))),0) * 1000000</f>
        <v>0</v>
      </c>
      <c r="X180" s="50">
        <f>IF(AND(P180&gt;=150000000,P180&lt;300000000),5000000,IF(AND(P180&gt;=300000000,P180&lt;500000000),10000000,IF(AND(P180&gt;=300000000,P180&lt;500000000),15000000,IF(AND(P180&gt;=500000000,P180&lt;3000000000),20000000,IF(P180&gt;=30000000000,35000000,0))))) * (1-R180)</f>
        <v>0</v>
      </c>
      <c r="Y180" s="50">
        <f>IFERROR(Q180 * (1-R180),0)</f>
        <v>0</v>
      </c>
      <c r="Z180" s="51">
        <f>IF(R180=1,0,0)</f>
        <v>0</v>
      </c>
      <c r="AA180" s="51">
        <f>IFERROR((1-R180) * Z180 * 2%,0)</f>
        <v>0</v>
      </c>
      <c r="AB180" s="52">
        <f>IF(R180=0,0,0)</f>
        <v>0</v>
      </c>
      <c r="AC180" s="52">
        <f> IFERROR(AB180 * (1-R180) * 2%,0)</f>
        <v>0</v>
      </c>
      <c r="AD180" s="53">
        <f>T180+V180+W180+X180+AA180+AC180</f>
        <v>12222.77</v>
      </c>
    </row>
    <row r="181">
      <c r="C181" s="40" t="s">
        <v>380</v>
      </c>
      <c r="D181" s="41" t="s">
        <v>381</v>
      </c>
      <c r="E181" s="41"/>
      <c r="F181" s="42">
        <v>43117.104583333334</v>
      </c>
      <c r="G181" s="43">
        <v>6</v>
      </c>
      <c r="H181" s="44">
        <v>43325</v>
      </c>
      <c r="I181" s="44">
        <v>43384</v>
      </c>
      <c r="J181" s="43">
        <v>5018341</v>
      </c>
      <c r="K181" s="43">
        <v>0</v>
      </c>
      <c r="L181" s="43">
        <v>0</v>
      </c>
      <c r="M181" s="43">
        <f>IFERROR(J181-K181-L181,0)</f>
        <v>5018341</v>
      </c>
      <c r="N181" s="43">
        <v>5018341</v>
      </c>
      <c r="O181" s="45">
        <f>IFERROR(IF(1 - M181/N181&lt;0,0,1-M181/N181),0)</f>
        <v>0</v>
      </c>
      <c r="P181" s="43">
        <v>0</v>
      </c>
      <c r="Q181" s="43">
        <v>5018341</v>
      </c>
      <c r="R181" s="46">
        <f>IF(F181&lt;DATEVALUE("2018-07-01"),1,0)</f>
        <v>1</v>
      </c>
      <c r="S181" s="47">
        <f>IF(R181=1,1%,0)</f>
        <v>0.01</v>
      </c>
      <c r="T181" s="46">
        <f>IFERROR(S181*M181,0)</f>
        <v>50183.410000000003</v>
      </c>
      <c r="U181" s="48">
        <f>IF(O181&lt;=0.12,1,0)*(1-R181)*M181</f>
        <v>0</v>
      </c>
      <c r="V181" s="49">
        <f>IF(0&lt;0.8,0,IF(0&lt;1,Sheet1!L150,1))*IF(G181&lt;3,0.12 - O181,0.01) *U181</f>
        <v>0</v>
      </c>
      <c r="W181" s="49">
        <f>IF(0&gt;1,IF(0&lt;=1.1,1,IF(0&lt;=1.2,2,IF(0&lt;=1.5,3,5))),0) * 1000000</f>
        <v>0</v>
      </c>
      <c r="X181" s="50">
        <f>IF(AND(P181&gt;=150000000,P181&lt;300000000),5000000,IF(AND(P181&gt;=300000000,P181&lt;500000000),10000000,IF(AND(P181&gt;=300000000,P181&lt;500000000),15000000,IF(AND(P181&gt;=500000000,P181&lt;3000000000),20000000,IF(P181&gt;=30000000000,35000000,0))))) * (1-R181)</f>
        <v>0</v>
      </c>
      <c r="Y181" s="50">
        <f>IFERROR(Q181 * (1-R181),0)</f>
        <v>0</v>
      </c>
      <c r="Z181" s="51">
        <f>IF(R181=1,0,0)</f>
        <v>0</v>
      </c>
      <c r="AA181" s="51">
        <f>IFERROR((1-R181) * Z181 * 2%,0)</f>
        <v>0</v>
      </c>
      <c r="AB181" s="52">
        <f>IF(R181=0,0,0)</f>
        <v>0</v>
      </c>
      <c r="AC181" s="52">
        <f> IFERROR(AB181 * (1-R181) * 2%,0)</f>
        <v>0</v>
      </c>
      <c r="AD181" s="53">
        <f>T181+V181+W181+X181+AA181+AC181</f>
        <v>50183.410000000003</v>
      </c>
    </row>
    <row r="182">
      <c r="C182" s="40" t="s">
        <v>382</v>
      </c>
      <c r="D182" s="41" t="s">
        <v>383</v>
      </c>
      <c r="E182" s="41"/>
      <c r="F182" s="42">
        <v>43133.171967592592</v>
      </c>
      <c r="G182" s="43">
        <v>5</v>
      </c>
      <c r="H182" s="44">
        <v>43316</v>
      </c>
      <c r="I182" s="44">
        <v>43321</v>
      </c>
      <c r="J182" s="43">
        <v>2180541</v>
      </c>
      <c r="K182" s="43">
        <v>0</v>
      </c>
      <c r="L182" s="43">
        <v>0</v>
      </c>
      <c r="M182" s="43">
        <f>IFERROR(J182-K182-L182,0)</f>
        <v>2180541</v>
      </c>
      <c r="N182" s="43">
        <v>2180541</v>
      </c>
      <c r="O182" s="45">
        <f>IFERROR(IF(1 - M182/N182&lt;0,0,1-M182/N182),0)</f>
        <v>0</v>
      </c>
      <c r="P182" s="43">
        <v>0</v>
      </c>
      <c r="Q182" s="43">
        <v>2180541</v>
      </c>
      <c r="R182" s="46">
        <f>IF(F182&lt;DATEVALUE("2018-07-01"),1,0)</f>
        <v>1</v>
      </c>
      <c r="S182" s="47">
        <f>IF(R182=1,1%,0)</f>
        <v>0.01</v>
      </c>
      <c r="T182" s="46">
        <f>IFERROR(S182*M182,0)</f>
        <v>21805.41</v>
      </c>
      <c r="U182" s="48">
        <f>IF(O182&lt;=0.12,1,0)*(1-R182)*M182</f>
        <v>0</v>
      </c>
      <c r="V182" s="49">
        <f>IF(0&lt;0.8,0,IF(0&lt;1,Sheet1!L150,1))*IF(G182&lt;3,0.12 - O182,0.01) *U182</f>
        <v>0</v>
      </c>
      <c r="W182" s="49">
        <f>IF(0&gt;1,IF(0&lt;=1.1,1,IF(0&lt;=1.2,2,IF(0&lt;=1.5,3,5))),0) * 1000000</f>
        <v>0</v>
      </c>
      <c r="X182" s="50">
        <f>IF(AND(P182&gt;=150000000,P182&lt;300000000),5000000,IF(AND(P182&gt;=300000000,P182&lt;500000000),10000000,IF(AND(P182&gt;=300000000,P182&lt;500000000),15000000,IF(AND(P182&gt;=500000000,P182&lt;3000000000),20000000,IF(P182&gt;=30000000000,35000000,0))))) * (1-R182)</f>
        <v>0</v>
      </c>
      <c r="Y182" s="50">
        <f>IFERROR(Q182 * (1-R182),0)</f>
        <v>0</v>
      </c>
      <c r="Z182" s="51">
        <f>IF(R182=1,0,0)</f>
        <v>0</v>
      </c>
      <c r="AA182" s="51">
        <f>IFERROR((1-R182) * Z182 * 2%,0)</f>
        <v>0</v>
      </c>
      <c r="AB182" s="52">
        <f>IF(R182=0,0,0)</f>
        <v>0</v>
      </c>
      <c r="AC182" s="52">
        <f> IFERROR(AB182 * (1-R182) * 2%,0)</f>
        <v>0</v>
      </c>
      <c r="AD182" s="53">
        <f>T182+V182+W182+X182+AA182+AC182</f>
        <v>21805.41</v>
      </c>
    </row>
    <row r="183" s="1" customFormat="1" ht="23.25" customHeight="1">
      <c r="B183" s="10" t="s">
        <v>5</v>
      </c>
      <c r="C183" s="11" t="s">
        <v>6</v>
      </c>
      <c r="D183" s="11"/>
      <c r="E183" s="11" t="s">
        <v>7</v>
      </c>
      <c r="F183" s="11" t="s">
        <v>8</v>
      </c>
      <c r="G183" s="11" t="s">
        <v>9</v>
      </c>
      <c r="H183" s="11" t="s">
        <v>10</v>
      </c>
      <c r="I183" s="11" t="s">
        <v>11</v>
      </c>
      <c r="J183" s="11" t="s">
        <v>12</v>
      </c>
      <c r="K183" s="11" t="s">
        <v>13</v>
      </c>
      <c r="L183" s="11" t="s">
        <v>14</v>
      </c>
      <c r="M183" s="11" t="s">
        <v>15</v>
      </c>
      <c r="N183" s="11" t="s">
        <v>16</v>
      </c>
      <c r="O183" s="11" t="s">
        <v>17</v>
      </c>
      <c r="P183" s="12" t="s">
        <v>18</v>
      </c>
      <c r="Q183" s="11" t="s">
        <v>19</v>
      </c>
      <c r="R183" s="11"/>
      <c r="S183" s="11" t="s">
        <v>20</v>
      </c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3"/>
    </row>
    <row r="184">
      <c r="B184" s="14" t="s">
        <v>384</v>
      </c>
      <c r="C184" s="15" t="str">
        <f>"Trần"&amp;" " &amp; "Thị Như Nguyệt"</f>
        <v>Trần Thị Như Nguyệt</v>
      </c>
      <c r="D184" s="15"/>
      <c r="E184" s="15" t="s">
        <v>320</v>
      </c>
      <c r="F184" s="15" t="s">
        <v>131</v>
      </c>
      <c r="G184" s="16" t="s">
        <v>73</v>
      </c>
      <c r="H184" s="15" t="s">
        <v>321</v>
      </c>
      <c r="I184" s="17">
        <v>0</v>
      </c>
      <c r="J184" s="18">
        <v>24000000</v>
      </c>
      <c r="K184" s="18">
        <f>IFERROR(IF(N184&lt;4,Q184,SUM(#VALUE!)),0)</f>
        <v>0</v>
      </c>
      <c r="L184" s="19">
        <f>IFERROR(K184/J184,0)</f>
        <v>0</v>
      </c>
      <c r="M184" s="18">
        <f>IFERROR(IF(OR(N184=3,N184=4),SUM(#VALUE!)+AD184,IF(N184=1,0.6%,IF(N184=2,0.65%,IF(N184=3,0.6%,0)))*IF(L184&lt;0.8,0,IF(L184&lt;1,L184,1))*IF(RIGHT("2018-07",2)="03",1,0)),0)</f>
        <v>0</v>
      </c>
      <c r="N184" s="18">
        <v>4</v>
      </c>
      <c r="O184" s="17">
        <f>IF(N184=4,0.5%,IF(N184=5,0.3%,0))</f>
        <v>0.0050000000000000001</v>
      </c>
      <c r="P184" s="20">
        <f>IFERROR(SUM(#VALUE!),0)</f>
        <v>0</v>
      </c>
      <c r="Q184" s="18">
        <f>SUMIF($G:$G,B184,$K:$K)</f>
        <v>0</v>
      </c>
      <c r="R184" s="21"/>
      <c r="S184" s="21" t="s">
        <v>26</v>
      </c>
      <c r="T184" s="21"/>
      <c r="U184" s="22" t="s">
        <v>27</v>
      </c>
      <c r="V184" s="22"/>
      <c r="W184" s="22"/>
      <c r="X184" s="23" t="s">
        <v>28</v>
      </c>
      <c r="Y184" s="23"/>
      <c r="Z184" s="24" t="s">
        <v>29</v>
      </c>
      <c r="AA184" s="24"/>
      <c r="AB184" s="25" t="s">
        <v>30</v>
      </c>
      <c r="AC184" s="25"/>
      <c r="AD184" s="26">
        <f>IF(IFERROR(SUM(#VALUE!)*O184,0)&gt;2000000,2000000,IFERROR(SUM(#VALUE!)*O184,0))</f>
        <v>0</v>
      </c>
    </row>
    <row r="185">
      <c r="C185" s="27" t="s">
        <v>31</v>
      </c>
      <c r="D185" s="28" t="s">
        <v>32</v>
      </c>
      <c r="E185" s="28"/>
      <c r="F185" s="28" t="s">
        <v>33</v>
      </c>
      <c r="G185" s="28" t="s">
        <v>34</v>
      </c>
      <c r="H185" s="29" t="s">
        <v>35</v>
      </c>
      <c r="I185" s="29" t="s">
        <v>36</v>
      </c>
      <c r="J185" s="28" t="s">
        <v>37</v>
      </c>
      <c r="K185" s="28" t="s">
        <v>38</v>
      </c>
      <c r="L185" s="28" t="s">
        <v>39</v>
      </c>
      <c r="M185" s="28" t="s">
        <v>40</v>
      </c>
      <c r="N185" s="28" t="s">
        <v>41</v>
      </c>
      <c r="O185" s="30" t="s">
        <v>42</v>
      </c>
      <c r="P185" s="29" t="s">
        <v>43</v>
      </c>
      <c r="Q185" s="29" t="s">
        <v>44</v>
      </c>
      <c r="R185" s="31" t="s">
        <v>45</v>
      </c>
      <c r="S185" s="31" t="s">
        <v>46</v>
      </c>
      <c r="T185" s="31" t="s">
        <v>47</v>
      </c>
      <c r="U185" s="32" t="s">
        <v>48</v>
      </c>
      <c r="V185" s="33" t="s">
        <v>47</v>
      </c>
      <c r="W185" s="33" t="s">
        <v>49</v>
      </c>
      <c r="X185" s="34" t="s">
        <v>50</v>
      </c>
      <c r="Y185" s="34" t="s">
        <v>51</v>
      </c>
      <c r="Z185" s="35" t="s">
        <v>48</v>
      </c>
      <c r="AA185" s="36" t="s">
        <v>47</v>
      </c>
      <c r="AB185" s="37" t="s">
        <v>48</v>
      </c>
      <c r="AC185" s="38" t="s">
        <v>47</v>
      </c>
      <c r="AD185" s="39" t="s">
        <v>52</v>
      </c>
    </row>
    <row r="186" s="1" customFormat="1" ht="23.25" customHeight="1">
      <c r="B186" s="10" t="s">
        <v>5</v>
      </c>
      <c r="C186" s="11" t="s">
        <v>6</v>
      </c>
      <c r="D186" s="11"/>
      <c r="E186" s="11" t="s">
        <v>7</v>
      </c>
      <c r="F186" s="11" t="s">
        <v>8</v>
      </c>
      <c r="G186" s="11" t="s">
        <v>9</v>
      </c>
      <c r="H186" s="11" t="s">
        <v>10</v>
      </c>
      <c r="I186" s="11" t="s">
        <v>11</v>
      </c>
      <c r="J186" s="11" t="s">
        <v>12</v>
      </c>
      <c r="K186" s="11" t="s">
        <v>13</v>
      </c>
      <c r="L186" s="11" t="s">
        <v>14</v>
      </c>
      <c r="M186" s="11" t="s">
        <v>15</v>
      </c>
      <c r="N186" s="11" t="s">
        <v>16</v>
      </c>
      <c r="O186" s="11" t="s">
        <v>17</v>
      </c>
      <c r="P186" s="12" t="s">
        <v>18</v>
      </c>
      <c r="Q186" s="11" t="s">
        <v>19</v>
      </c>
      <c r="R186" s="11"/>
      <c r="S186" s="11" t="s">
        <v>20</v>
      </c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3"/>
    </row>
    <row r="187">
      <c r="B187" s="14" t="s">
        <v>385</v>
      </c>
      <c r="C187" s="15" t="str">
        <f>"Nguyễn"&amp;" " &amp; "Thị Siêng"</f>
        <v>Nguyễn Thị Siêng</v>
      </c>
      <c r="D187" s="15"/>
      <c r="E187" s="15" t="s">
        <v>320</v>
      </c>
      <c r="F187" s="15" t="s">
        <v>131</v>
      </c>
      <c r="G187" s="16" t="s">
        <v>73</v>
      </c>
      <c r="H187" s="15" t="s">
        <v>321</v>
      </c>
      <c r="I187" s="17">
        <v>0</v>
      </c>
      <c r="J187" s="18">
        <v>24000000</v>
      </c>
      <c r="K187" s="18">
        <f>IFERROR(IF(N187&lt;4,Q187,SUM(#VALUE!)),0)</f>
        <v>0</v>
      </c>
      <c r="L187" s="19">
        <f>IFERROR(K187/J187,0)</f>
        <v>0</v>
      </c>
      <c r="M187" s="18">
        <f>IFERROR(IF(OR(N187=3,N187=4),SUM(#VALUE!)+AD187,IF(N187=1,0.6%,IF(N187=2,0.65%,IF(N187=3,0.6%,0)))*IF(L187&lt;0.8,0,IF(L187&lt;1,L187,1))*IF(RIGHT("2018-07",2)="03",1,0)),0)</f>
        <v>0</v>
      </c>
      <c r="N187" s="18">
        <v>4</v>
      </c>
      <c r="O187" s="17">
        <f>IF(N187=4,0.5%,IF(N187=5,0.3%,0))</f>
        <v>0.0050000000000000001</v>
      </c>
      <c r="P187" s="20">
        <f>IFERROR(SUM(#VALUE!),0)</f>
        <v>0</v>
      </c>
      <c r="Q187" s="18">
        <f>SUMIF($G:$G,B187,$K:$K)</f>
        <v>0</v>
      </c>
      <c r="R187" s="21"/>
      <c r="S187" s="21" t="s">
        <v>26</v>
      </c>
      <c r="T187" s="21"/>
      <c r="U187" s="22" t="s">
        <v>27</v>
      </c>
      <c r="V187" s="22"/>
      <c r="W187" s="22"/>
      <c r="X187" s="23" t="s">
        <v>28</v>
      </c>
      <c r="Y187" s="23"/>
      <c r="Z187" s="24" t="s">
        <v>29</v>
      </c>
      <c r="AA187" s="24"/>
      <c r="AB187" s="25" t="s">
        <v>30</v>
      </c>
      <c r="AC187" s="25"/>
      <c r="AD187" s="26">
        <f>IF(IFERROR(SUM(#VALUE!)*O187,0)&gt;2000000,2000000,IFERROR(SUM(#VALUE!)*O187,0))</f>
        <v>0</v>
      </c>
    </row>
    <row r="188">
      <c r="C188" s="27" t="s">
        <v>31</v>
      </c>
      <c r="D188" s="28" t="s">
        <v>32</v>
      </c>
      <c r="E188" s="28"/>
      <c r="F188" s="28" t="s">
        <v>33</v>
      </c>
      <c r="G188" s="28" t="s">
        <v>34</v>
      </c>
      <c r="H188" s="29" t="s">
        <v>35</v>
      </c>
      <c r="I188" s="29" t="s">
        <v>36</v>
      </c>
      <c r="J188" s="28" t="s">
        <v>37</v>
      </c>
      <c r="K188" s="28" t="s">
        <v>38</v>
      </c>
      <c r="L188" s="28" t="s">
        <v>39</v>
      </c>
      <c r="M188" s="28" t="s">
        <v>40</v>
      </c>
      <c r="N188" s="28" t="s">
        <v>41</v>
      </c>
      <c r="O188" s="30" t="s">
        <v>42</v>
      </c>
      <c r="P188" s="29" t="s">
        <v>43</v>
      </c>
      <c r="Q188" s="29" t="s">
        <v>44</v>
      </c>
      <c r="R188" s="31" t="s">
        <v>45</v>
      </c>
      <c r="S188" s="31" t="s">
        <v>46</v>
      </c>
      <c r="T188" s="31" t="s">
        <v>47</v>
      </c>
      <c r="U188" s="32" t="s">
        <v>48</v>
      </c>
      <c r="V188" s="33" t="s">
        <v>47</v>
      </c>
      <c r="W188" s="33" t="s">
        <v>49</v>
      </c>
      <c r="X188" s="34" t="s">
        <v>50</v>
      </c>
      <c r="Y188" s="34" t="s">
        <v>51</v>
      </c>
      <c r="Z188" s="35" t="s">
        <v>48</v>
      </c>
      <c r="AA188" s="36" t="s">
        <v>47</v>
      </c>
      <c r="AB188" s="37" t="s">
        <v>48</v>
      </c>
      <c r="AC188" s="38" t="s">
        <v>47</v>
      </c>
      <c r="AD188" s="39" t="s">
        <v>52</v>
      </c>
    </row>
    <row r="189" s="1" customFormat="1" ht="23.25" customHeight="1">
      <c r="B189" s="10" t="s">
        <v>5</v>
      </c>
      <c r="C189" s="11" t="s">
        <v>6</v>
      </c>
      <c r="D189" s="11"/>
      <c r="E189" s="11" t="s">
        <v>7</v>
      </c>
      <c r="F189" s="11" t="s">
        <v>8</v>
      </c>
      <c r="G189" s="11" t="s">
        <v>9</v>
      </c>
      <c r="H189" s="11" t="s">
        <v>10</v>
      </c>
      <c r="I189" s="11" t="s">
        <v>11</v>
      </c>
      <c r="J189" s="11" t="s">
        <v>12</v>
      </c>
      <c r="K189" s="11" t="s">
        <v>13</v>
      </c>
      <c r="L189" s="11" t="s">
        <v>14</v>
      </c>
      <c r="M189" s="11" t="s">
        <v>15</v>
      </c>
      <c r="N189" s="11" t="s">
        <v>16</v>
      </c>
      <c r="O189" s="11" t="s">
        <v>17</v>
      </c>
      <c r="P189" s="12" t="s">
        <v>18</v>
      </c>
      <c r="Q189" s="11" t="s">
        <v>19</v>
      </c>
      <c r="R189" s="11"/>
      <c r="S189" s="11" t="s">
        <v>20</v>
      </c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3"/>
    </row>
    <row r="190">
      <c r="B190" s="14" t="s">
        <v>386</v>
      </c>
      <c r="C190" s="15" t="str">
        <f>"Nguyễn"&amp;" " &amp; "Thị Bích Hòa"</f>
        <v>Nguyễn Thị Bích Hòa</v>
      </c>
      <c r="D190" s="15"/>
      <c r="E190" s="15" t="s">
        <v>320</v>
      </c>
      <c r="F190" s="15" t="s">
        <v>387</v>
      </c>
      <c r="G190" s="16" t="s">
        <v>24</v>
      </c>
      <c r="H190" s="15" t="s">
        <v>388</v>
      </c>
      <c r="I190" s="17">
        <v>0</v>
      </c>
      <c r="J190" s="18">
        <v>18000000</v>
      </c>
      <c r="K190" s="18">
        <f>IFERROR(IF(N190&lt;4,Q190,SUM(#VALUE!)),0)</f>
        <v>0</v>
      </c>
      <c r="L190" s="19">
        <f>IFERROR(K190/J190,0)</f>
        <v>0</v>
      </c>
      <c r="M190" s="18">
        <f>IFERROR(IF(OR(N190=3,N190=4),SUM(#VALUE!)+AD190,IF(N190=1,0.6%,IF(N190=2,0.65%,IF(N190=3,0.6%,0)))*IF(L190&lt;0.8,0,IF(L190&lt;1,L190,1))*IF(RIGHT("2018-07",2)="03",1,0)),0)</f>
        <v>0</v>
      </c>
      <c r="N190" s="18">
        <v>4</v>
      </c>
      <c r="O190" s="17">
        <f>IF(N190=4,0.5%,IF(N190=5,0.3%,0))</f>
        <v>0.0050000000000000001</v>
      </c>
      <c r="P190" s="20">
        <f>IFERROR(SUM(#VALUE!),0)</f>
        <v>0</v>
      </c>
      <c r="Q190" s="18">
        <f>SUMIF($G:$G,B190,$K:$K)</f>
        <v>0</v>
      </c>
      <c r="R190" s="21"/>
      <c r="S190" s="21" t="s">
        <v>26</v>
      </c>
      <c r="T190" s="21"/>
      <c r="U190" s="22" t="s">
        <v>27</v>
      </c>
      <c r="V190" s="22"/>
      <c r="W190" s="22"/>
      <c r="X190" s="23" t="s">
        <v>28</v>
      </c>
      <c r="Y190" s="23"/>
      <c r="Z190" s="24" t="s">
        <v>29</v>
      </c>
      <c r="AA190" s="24"/>
      <c r="AB190" s="25" t="s">
        <v>30</v>
      </c>
      <c r="AC190" s="25"/>
      <c r="AD190" s="26">
        <f>IF(IFERROR(SUM(#VALUE!)*O190,0)&gt;2000000,2000000,IFERROR(SUM(#VALUE!)*O190,0))</f>
        <v>0</v>
      </c>
    </row>
    <row r="191">
      <c r="C191" s="27" t="s">
        <v>31</v>
      </c>
      <c r="D191" s="28" t="s">
        <v>32</v>
      </c>
      <c r="E191" s="28"/>
      <c r="F191" s="28" t="s">
        <v>33</v>
      </c>
      <c r="G191" s="28" t="s">
        <v>34</v>
      </c>
      <c r="H191" s="29" t="s">
        <v>35</v>
      </c>
      <c r="I191" s="29" t="s">
        <v>36</v>
      </c>
      <c r="J191" s="28" t="s">
        <v>37</v>
      </c>
      <c r="K191" s="28" t="s">
        <v>38</v>
      </c>
      <c r="L191" s="28" t="s">
        <v>39</v>
      </c>
      <c r="M191" s="28" t="s">
        <v>40</v>
      </c>
      <c r="N191" s="28" t="s">
        <v>41</v>
      </c>
      <c r="O191" s="30" t="s">
        <v>42</v>
      </c>
      <c r="P191" s="29" t="s">
        <v>43</v>
      </c>
      <c r="Q191" s="29" t="s">
        <v>44</v>
      </c>
      <c r="R191" s="31" t="s">
        <v>45</v>
      </c>
      <c r="S191" s="31" t="s">
        <v>46</v>
      </c>
      <c r="T191" s="31" t="s">
        <v>47</v>
      </c>
      <c r="U191" s="32" t="s">
        <v>48</v>
      </c>
      <c r="V191" s="33" t="s">
        <v>47</v>
      </c>
      <c r="W191" s="33" t="s">
        <v>49</v>
      </c>
      <c r="X191" s="34" t="s">
        <v>50</v>
      </c>
      <c r="Y191" s="34" t="s">
        <v>51</v>
      </c>
      <c r="Z191" s="35" t="s">
        <v>48</v>
      </c>
      <c r="AA191" s="36" t="s">
        <v>47</v>
      </c>
      <c r="AB191" s="37" t="s">
        <v>48</v>
      </c>
      <c r="AC191" s="38" t="s">
        <v>47</v>
      </c>
      <c r="AD191" s="39" t="s">
        <v>52</v>
      </c>
    </row>
    <row r="192" s="1" customFormat="1" ht="23.25" customHeight="1">
      <c r="B192" s="10" t="s">
        <v>5</v>
      </c>
      <c r="C192" s="11" t="s">
        <v>6</v>
      </c>
      <c r="D192" s="11"/>
      <c r="E192" s="11" t="s">
        <v>7</v>
      </c>
      <c r="F192" s="11" t="s">
        <v>8</v>
      </c>
      <c r="G192" s="11" t="s">
        <v>9</v>
      </c>
      <c r="H192" s="11" t="s">
        <v>10</v>
      </c>
      <c r="I192" s="11" t="s">
        <v>11</v>
      </c>
      <c r="J192" s="11" t="s">
        <v>12</v>
      </c>
      <c r="K192" s="11" t="s">
        <v>13</v>
      </c>
      <c r="L192" s="11" t="s">
        <v>14</v>
      </c>
      <c r="M192" s="11" t="s">
        <v>15</v>
      </c>
      <c r="N192" s="11" t="s">
        <v>16</v>
      </c>
      <c r="O192" s="11" t="s">
        <v>17</v>
      </c>
      <c r="P192" s="12" t="s">
        <v>18</v>
      </c>
      <c r="Q192" s="11" t="s">
        <v>19</v>
      </c>
      <c r="R192" s="11"/>
      <c r="S192" s="11" t="s">
        <v>20</v>
      </c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3"/>
    </row>
    <row r="193">
      <c r="B193" s="14" t="s">
        <v>389</v>
      </c>
      <c r="C193" s="15" t="str">
        <f>"Ngô"&amp;" " &amp; "Thị Thảo Sương"</f>
        <v>Ngô Thị Thảo Sương</v>
      </c>
      <c r="D193" s="15"/>
      <c r="E193" s="15" t="s">
        <v>320</v>
      </c>
      <c r="F193" s="15" t="s">
        <v>387</v>
      </c>
      <c r="G193" s="16" t="s">
        <v>24</v>
      </c>
      <c r="H193" s="15" t="s">
        <v>388</v>
      </c>
      <c r="I193" s="17">
        <v>0</v>
      </c>
      <c r="J193" s="18">
        <v>18000000</v>
      </c>
      <c r="K193" s="18">
        <f>IFERROR(IF(N193&lt;4,Q193,SUM(#VALUE!)),0)</f>
        <v>0</v>
      </c>
      <c r="L193" s="19">
        <f>IFERROR(K193/J193,0)</f>
        <v>0</v>
      </c>
      <c r="M193" s="18">
        <f>IFERROR(IF(OR(N193=3,N193=4),SUM(#VALUE!)+AD193,IF(N193=1,0.6%,IF(N193=2,0.65%,IF(N193=3,0.6%,0)))*IF(L193&lt;0.8,0,IF(L193&lt;1,L193,1))*IF(RIGHT("2018-07",2)="03",1,0)),0)</f>
        <v>0</v>
      </c>
      <c r="N193" s="18">
        <v>4</v>
      </c>
      <c r="O193" s="17">
        <f>IF(N193=4,0.5%,IF(N193=5,0.3%,0))</f>
        <v>0.0050000000000000001</v>
      </c>
      <c r="P193" s="20">
        <f>IFERROR(SUM(#VALUE!),0)</f>
        <v>0</v>
      </c>
      <c r="Q193" s="18">
        <f>SUMIF($G:$G,B193,$K:$K)</f>
        <v>0</v>
      </c>
      <c r="R193" s="21"/>
      <c r="S193" s="21" t="s">
        <v>26</v>
      </c>
      <c r="T193" s="21"/>
      <c r="U193" s="22" t="s">
        <v>27</v>
      </c>
      <c r="V193" s="22"/>
      <c r="W193" s="22"/>
      <c r="X193" s="23" t="s">
        <v>28</v>
      </c>
      <c r="Y193" s="23"/>
      <c r="Z193" s="24" t="s">
        <v>29</v>
      </c>
      <c r="AA193" s="24"/>
      <c r="AB193" s="25" t="s">
        <v>30</v>
      </c>
      <c r="AC193" s="25"/>
      <c r="AD193" s="26">
        <f>IF(IFERROR(SUM(#VALUE!)*O193,0)&gt;2000000,2000000,IFERROR(SUM(#VALUE!)*O193,0))</f>
        <v>0</v>
      </c>
    </row>
    <row r="194">
      <c r="C194" s="27" t="s">
        <v>31</v>
      </c>
      <c r="D194" s="28" t="s">
        <v>32</v>
      </c>
      <c r="E194" s="28"/>
      <c r="F194" s="28" t="s">
        <v>33</v>
      </c>
      <c r="G194" s="28" t="s">
        <v>34</v>
      </c>
      <c r="H194" s="29" t="s">
        <v>35</v>
      </c>
      <c r="I194" s="29" t="s">
        <v>36</v>
      </c>
      <c r="J194" s="28" t="s">
        <v>37</v>
      </c>
      <c r="K194" s="28" t="s">
        <v>38</v>
      </c>
      <c r="L194" s="28" t="s">
        <v>39</v>
      </c>
      <c r="M194" s="28" t="s">
        <v>40</v>
      </c>
      <c r="N194" s="28" t="s">
        <v>41</v>
      </c>
      <c r="O194" s="30" t="s">
        <v>42</v>
      </c>
      <c r="P194" s="29" t="s">
        <v>43</v>
      </c>
      <c r="Q194" s="29" t="s">
        <v>44</v>
      </c>
      <c r="R194" s="31" t="s">
        <v>45</v>
      </c>
      <c r="S194" s="31" t="s">
        <v>46</v>
      </c>
      <c r="T194" s="31" t="s">
        <v>47</v>
      </c>
      <c r="U194" s="32" t="s">
        <v>48</v>
      </c>
      <c r="V194" s="33" t="s">
        <v>47</v>
      </c>
      <c r="W194" s="33" t="s">
        <v>49</v>
      </c>
      <c r="X194" s="34" t="s">
        <v>50</v>
      </c>
      <c r="Y194" s="34" t="s">
        <v>51</v>
      </c>
      <c r="Z194" s="35" t="s">
        <v>48</v>
      </c>
      <c r="AA194" s="36" t="s">
        <v>47</v>
      </c>
      <c r="AB194" s="37" t="s">
        <v>48</v>
      </c>
      <c r="AC194" s="38" t="s">
        <v>47</v>
      </c>
      <c r="AD194" s="39" t="s">
        <v>52</v>
      </c>
    </row>
    <row r="195" s="1" customFormat="1" ht="23.25" customHeight="1">
      <c r="B195" s="10" t="s">
        <v>5</v>
      </c>
      <c r="C195" s="11" t="s">
        <v>6</v>
      </c>
      <c r="D195" s="11"/>
      <c r="E195" s="11" t="s">
        <v>7</v>
      </c>
      <c r="F195" s="11" t="s">
        <v>8</v>
      </c>
      <c r="G195" s="11" t="s">
        <v>9</v>
      </c>
      <c r="H195" s="11" t="s">
        <v>10</v>
      </c>
      <c r="I195" s="11" t="s">
        <v>11</v>
      </c>
      <c r="J195" s="11" t="s">
        <v>12</v>
      </c>
      <c r="K195" s="11" t="s">
        <v>13</v>
      </c>
      <c r="L195" s="11" t="s">
        <v>14</v>
      </c>
      <c r="M195" s="11" t="s">
        <v>15</v>
      </c>
      <c r="N195" s="11" t="s">
        <v>16</v>
      </c>
      <c r="O195" s="11" t="s">
        <v>17</v>
      </c>
      <c r="P195" s="12" t="s">
        <v>18</v>
      </c>
      <c r="Q195" s="11" t="s">
        <v>19</v>
      </c>
      <c r="R195" s="11"/>
      <c r="S195" s="11" t="s">
        <v>20</v>
      </c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3"/>
    </row>
    <row r="196">
      <c r="B196" s="14" t="s">
        <v>390</v>
      </c>
      <c r="C196" s="15" t="str">
        <f>"Bùi"&amp;" " &amp; "Quang Trường Phước"</f>
        <v>Bùi Quang Trường Phước</v>
      </c>
      <c r="D196" s="15"/>
      <c r="E196" s="15" t="s">
        <v>320</v>
      </c>
      <c r="F196" s="15" t="s">
        <v>391</v>
      </c>
      <c r="G196" s="16" t="s">
        <v>127</v>
      </c>
      <c r="H196" s="15" t="s">
        <v>392</v>
      </c>
      <c r="I196" s="17">
        <v>0</v>
      </c>
      <c r="J196" s="18">
        <v>30000000</v>
      </c>
      <c r="K196" s="18">
        <f>IFERROR(IF(N196&lt;4,Q196,SUM(#VALUE!)),0)</f>
        <v>0</v>
      </c>
      <c r="L196" s="19">
        <f>IFERROR(K196/J196,0)</f>
        <v>0</v>
      </c>
      <c r="M196" s="18">
        <f>IFERROR(IF(OR(N196=3,N196=4),SUM(#VALUE!)+AD196,IF(N196=1,0.6%,IF(N196=2,0.65%,IF(N196=3,0.6%,0)))*IF(L196&lt;0.8,0,IF(L196&lt;1,L196,1))*IF(RIGHT("2018-07",2)="03",1,0)),0)</f>
        <v>0</v>
      </c>
      <c r="N196" s="18">
        <v>4</v>
      </c>
      <c r="O196" s="17">
        <f>IF(N196=4,0.5%,IF(N196=5,0.3%,0))</f>
        <v>0.0050000000000000001</v>
      </c>
      <c r="P196" s="20">
        <f>IFERROR(SUM(#VALUE!),0)</f>
        <v>0</v>
      </c>
      <c r="Q196" s="18">
        <f>SUMIF($G:$G,B196,$K:$K)</f>
        <v>0</v>
      </c>
      <c r="R196" s="21"/>
      <c r="S196" s="21" t="s">
        <v>26</v>
      </c>
      <c r="T196" s="21"/>
      <c r="U196" s="22" t="s">
        <v>27</v>
      </c>
      <c r="V196" s="22"/>
      <c r="W196" s="22"/>
      <c r="X196" s="23" t="s">
        <v>28</v>
      </c>
      <c r="Y196" s="23"/>
      <c r="Z196" s="24" t="s">
        <v>29</v>
      </c>
      <c r="AA196" s="24"/>
      <c r="AB196" s="25" t="s">
        <v>30</v>
      </c>
      <c r="AC196" s="25"/>
      <c r="AD196" s="26">
        <f>IF(IFERROR(SUM(#VALUE!)*O196,0)&gt;2000000,2000000,IFERROR(SUM(#VALUE!)*O196,0))</f>
        <v>0</v>
      </c>
    </row>
    <row r="197">
      <c r="C197" s="27" t="s">
        <v>31</v>
      </c>
      <c r="D197" s="28" t="s">
        <v>32</v>
      </c>
      <c r="E197" s="28"/>
      <c r="F197" s="28" t="s">
        <v>33</v>
      </c>
      <c r="G197" s="28" t="s">
        <v>34</v>
      </c>
      <c r="H197" s="29" t="s">
        <v>35</v>
      </c>
      <c r="I197" s="29" t="s">
        <v>36</v>
      </c>
      <c r="J197" s="28" t="s">
        <v>37</v>
      </c>
      <c r="K197" s="28" t="s">
        <v>38</v>
      </c>
      <c r="L197" s="28" t="s">
        <v>39</v>
      </c>
      <c r="M197" s="28" t="s">
        <v>40</v>
      </c>
      <c r="N197" s="28" t="s">
        <v>41</v>
      </c>
      <c r="O197" s="30" t="s">
        <v>42</v>
      </c>
      <c r="P197" s="29" t="s">
        <v>43</v>
      </c>
      <c r="Q197" s="29" t="s">
        <v>44</v>
      </c>
      <c r="R197" s="31" t="s">
        <v>45</v>
      </c>
      <c r="S197" s="31" t="s">
        <v>46</v>
      </c>
      <c r="T197" s="31" t="s">
        <v>47</v>
      </c>
      <c r="U197" s="32" t="s">
        <v>48</v>
      </c>
      <c r="V197" s="33" t="s">
        <v>47</v>
      </c>
      <c r="W197" s="33" t="s">
        <v>49</v>
      </c>
      <c r="X197" s="34" t="s">
        <v>50</v>
      </c>
      <c r="Y197" s="34" t="s">
        <v>51</v>
      </c>
      <c r="Z197" s="35" t="s">
        <v>48</v>
      </c>
      <c r="AA197" s="36" t="s">
        <v>47</v>
      </c>
      <c r="AB197" s="37" t="s">
        <v>48</v>
      </c>
      <c r="AC197" s="38" t="s">
        <v>47</v>
      </c>
      <c r="AD197" s="39" t="s">
        <v>52</v>
      </c>
    </row>
    <row r="198" s="1" customFormat="1" ht="23.25" customHeight="1">
      <c r="B198" s="10" t="s">
        <v>5</v>
      </c>
      <c r="C198" s="11" t="s">
        <v>6</v>
      </c>
      <c r="D198" s="11"/>
      <c r="E198" s="11" t="s">
        <v>7</v>
      </c>
      <c r="F198" s="11" t="s">
        <v>8</v>
      </c>
      <c r="G198" s="11" t="s">
        <v>9</v>
      </c>
      <c r="H198" s="11" t="s">
        <v>10</v>
      </c>
      <c r="I198" s="11" t="s">
        <v>11</v>
      </c>
      <c r="J198" s="11" t="s">
        <v>12</v>
      </c>
      <c r="K198" s="11" t="s">
        <v>13</v>
      </c>
      <c r="L198" s="11" t="s">
        <v>14</v>
      </c>
      <c r="M198" s="11" t="s">
        <v>15</v>
      </c>
      <c r="N198" s="11" t="s">
        <v>16</v>
      </c>
      <c r="O198" s="11" t="s">
        <v>17</v>
      </c>
      <c r="P198" s="12" t="s">
        <v>18</v>
      </c>
      <c r="Q198" s="11" t="s">
        <v>19</v>
      </c>
      <c r="R198" s="11"/>
      <c r="S198" s="11" t="s">
        <v>20</v>
      </c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3"/>
    </row>
    <row r="199">
      <c r="B199" s="14" t="s">
        <v>393</v>
      </c>
      <c r="C199" s="15" t="str">
        <f>"Nguyễn"&amp;" " &amp; "Ngọc Hải"</f>
        <v>Nguyễn Ngọc Hải</v>
      </c>
      <c r="D199" s="15"/>
      <c r="E199" s="15" t="s">
        <v>320</v>
      </c>
      <c r="F199" s="15" t="s">
        <v>134</v>
      </c>
      <c r="G199" s="16" t="s">
        <v>133</v>
      </c>
      <c r="H199" s="15" t="s">
        <v>394</v>
      </c>
      <c r="I199" s="17">
        <v>0</v>
      </c>
      <c r="J199" s="18">
        <v>42000000</v>
      </c>
      <c r="K199" s="18">
        <f>IFERROR(IF(N199&lt;4,Q199,SUM(Sheet1!J201:J232)),0)</f>
        <v>366964962</v>
      </c>
      <c r="L199" s="19">
        <f>IFERROR(K199/J199,0)</f>
        <v>8.7372610000000002</v>
      </c>
      <c r="M199" s="18">
        <f>IFERROR(IF(OR(N199=3,N199=4),SUM(Sheet1!AD201:AD232)+AD199,IF(N199=1,0.6%,IF(N199=2,0.65%,IF(N199=3,0.6%,0)))*IF(L199&lt;0.8,0,IF(L199&lt;1,L199,1))*IF(RIGHT("2018-07",2)="03",1,0)),0)</f>
        <v>3197195.8099999991</v>
      </c>
      <c r="N199" s="18">
        <v>4</v>
      </c>
      <c r="O199" s="17">
        <f>IF(N199=4,0.5%,IF(N199=5,0.3%,0))</f>
        <v>0.0050000000000000001</v>
      </c>
      <c r="P199" s="20">
        <f>IFERROR(SUM(Sheet1!P201:P232),0)</f>
        <v>21109705</v>
      </c>
      <c r="Q199" s="18">
        <f>SUMIF($G:$G,B199,$K:$K)</f>
        <v>0</v>
      </c>
      <c r="R199" s="21"/>
      <c r="S199" s="21" t="s">
        <v>26</v>
      </c>
      <c r="T199" s="21"/>
      <c r="U199" s="22" t="s">
        <v>27</v>
      </c>
      <c r="V199" s="22"/>
      <c r="W199" s="22"/>
      <c r="X199" s="23" t="s">
        <v>28</v>
      </c>
      <c r="Y199" s="23"/>
      <c r="Z199" s="24" t="s">
        <v>29</v>
      </c>
      <c r="AA199" s="24"/>
      <c r="AB199" s="25" t="s">
        <v>30</v>
      </c>
      <c r="AC199" s="25"/>
      <c r="AD199" s="26">
        <f>IF(IFERROR(SUM(Sheet1!Y201:Y232)*O199,0)&gt;2000000,2000000,IFERROR(SUM(Sheet1!Y201:Y232)*O199,0))</f>
        <v>0</v>
      </c>
    </row>
    <row r="200">
      <c r="C200" s="27" t="s">
        <v>31</v>
      </c>
      <c r="D200" s="28" t="s">
        <v>32</v>
      </c>
      <c r="E200" s="28"/>
      <c r="F200" s="28" t="s">
        <v>33</v>
      </c>
      <c r="G200" s="28" t="s">
        <v>34</v>
      </c>
      <c r="H200" s="29" t="s">
        <v>35</v>
      </c>
      <c r="I200" s="29" t="s">
        <v>36</v>
      </c>
      <c r="J200" s="28" t="s">
        <v>37</v>
      </c>
      <c r="K200" s="28" t="s">
        <v>38</v>
      </c>
      <c r="L200" s="28" t="s">
        <v>39</v>
      </c>
      <c r="M200" s="28" t="s">
        <v>40</v>
      </c>
      <c r="N200" s="28" t="s">
        <v>41</v>
      </c>
      <c r="O200" s="30" t="s">
        <v>42</v>
      </c>
      <c r="P200" s="29" t="s">
        <v>43</v>
      </c>
      <c r="Q200" s="29" t="s">
        <v>44</v>
      </c>
      <c r="R200" s="31" t="s">
        <v>45</v>
      </c>
      <c r="S200" s="31" t="s">
        <v>46</v>
      </c>
      <c r="T200" s="31" t="s">
        <v>47</v>
      </c>
      <c r="U200" s="32" t="s">
        <v>48</v>
      </c>
      <c r="V200" s="33" t="s">
        <v>47</v>
      </c>
      <c r="W200" s="33" t="s">
        <v>49</v>
      </c>
      <c r="X200" s="34" t="s">
        <v>50</v>
      </c>
      <c r="Y200" s="34" t="s">
        <v>51</v>
      </c>
      <c r="Z200" s="35" t="s">
        <v>48</v>
      </c>
      <c r="AA200" s="36" t="s">
        <v>47</v>
      </c>
      <c r="AB200" s="37" t="s">
        <v>48</v>
      </c>
      <c r="AC200" s="38" t="s">
        <v>47</v>
      </c>
      <c r="AD200" s="39" t="s">
        <v>52</v>
      </c>
    </row>
    <row r="201">
      <c r="C201" s="40" t="s">
        <v>395</v>
      </c>
      <c r="D201" s="41" t="s">
        <v>396</v>
      </c>
      <c r="E201" s="41"/>
      <c r="F201" s="42">
        <v>42503.320590277777</v>
      </c>
      <c r="G201" s="43">
        <v>26</v>
      </c>
      <c r="H201" s="44">
        <v>43343</v>
      </c>
      <c r="I201" s="44">
        <v>43356</v>
      </c>
      <c r="J201" s="43">
        <v>122897394</v>
      </c>
      <c r="K201" s="43">
        <v>0</v>
      </c>
      <c r="L201" s="43">
        <v>9999000</v>
      </c>
      <c r="M201" s="43">
        <f>IFERROR(J201-K201-L201,0)</f>
        <v>112898394</v>
      </c>
      <c r="N201" s="43">
        <v>139644216</v>
      </c>
      <c r="O201" s="45">
        <f>IFERROR(IF(1 - M201/N201&lt;0,0,1-M201/N201),0)</f>
        <v>0.19152831936841552</v>
      </c>
      <c r="P201" s="43">
        <v>0</v>
      </c>
      <c r="Q201" s="43">
        <v>122897394</v>
      </c>
      <c r="R201" s="46">
        <f>IF(F201&lt;DATEVALUE("2018-07-01"),1,0)</f>
        <v>1</v>
      </c>
      <c r="S201" s="47">
        <f>IF(R201=1,1%,0)</f>
        <v>0.01</v>
      </c>
      <c r="T201" s="46">
        <f>IFERROR(S201*M201,0)</f>
        <v>1128983.9399999999</v>
      </c>
      <c r="U201" s="48">
        <f>IF(O201&lt;=0.12,1,0)*(1-R201)*M201</f>
        <v>0</v>
      </c>
      <c r="V201" s="49">
        <f>IF(0&lt;0.8,0,IF(0&lt;1,Sheet1!L199,1))*IF(G201&lt;3,0.12 - O201,0.01) *U201</f>
        <v>0</v>
      </c>
      <c r="W201" s="49">
        <f>IF(0&gt;1,IF(0&lt;=1.1,1,IF(0&lt;=1.2,2,IF(0&lt;=1.5,3,5))),0) * 1000000</f>
        <v>0</v>
      </c>
      <c r="X201" s="50">
        <f>IF(AND(P201&gt;=150000000,P201&lt;300000000),5000000,IF(AND(P201&gt;=300000000,P201&lt;500000000),10000000,IF(AND(P201&gt;=300000000,P201&lt;500000000),15000000,IF(AND(P201&gt;=500000000,P201&lt;3000000000),20000000,IF(P201&gt;=30000000000,35000000,0))))) * (1-R201)</f>
        <v>0</v>
      </c>
      <c r="Y201" s="50">
        <f>IFERROR(Q201 * (1-R201),0)</f>
        <v>0</v>
      </c>
      <c r="Z201" s="51">
        <f>IF(R201=1,0,0)</f>
        <v>0</v>
      </c>
      <c r="AA201" s="51">
        <f>IFERROR((1-R201) * Z201 * 2%,0)</f>
        <v>0</v>
      </c>
      <c r="AB201" s="52">
        <f>IF(R201=0,0,0)</f>
        <v>0</v>
      </c>
      <c r="AC201" s="52">
        <f> IFERROR(AB201 * (1-R201) * 2%,0)</f>
        <v>0</v>
      </c>
      <c r="AD201" s="53">
        <f>T201+V201+W201+X201+AA201+AC201</f>
        <v>1128983.9399999999</v>
      </c>
    </row>
    <row r="202">
      <c r="C202" s="40" t="s">
        <v>397</v>
      </c>
      <c r="D202" s="41" t="s">
        <v>398</v>
      </c>
      <c r="E202" s="41"/>
      <c r="F202" s="42">
        <v>43305.133773148147</v>
      </c>
      <c r="G202" s="43">
        <v>0</v>
      </c>
      <c r="H202" s="44">
        <v>43321</v>
      </c>
      <c r="I202" s="44">
        <v>43356</v>
      </c>
      <c r="J202" s="43">
        <v>577412</v>
      </c>
      <c r="K202" s="43">
        <v>0</v>
      </c>
      <c r="L202" s="43">
        <v>0</v>
      </c>
      <c r="M202" s="43">
        <f>IFERROR(J202-K202-L202,0)</f>
        <v>577412</v>
      </c>
      <c r="N202" s="43">
        <v>577412</v>
      </c>
      <c r="O202" s="45">
        <f>IFERROR(IF(1 - M202/N202&lt;0,0,1-M202/N202),0)</f>
        <v>0</v>
      </c>
      <c r="P202" s="43">
        <v>0</v>
      </c>
      <c r="Q202" s="43">
        <v>0</v>
      </c>
      <c r="R202" s="46">
        <f>IF(F202&lt;DATEVALUE("2018-07-01"),1,0)</f>
        <v>0</v>
      </c>
      <c r="S202" s="47">
        <f>IF(R202=1,1%,0)</f>
        <v>0</v>
      </c>
      <c r="T202" s="46">
        <f>IFERROR(S202*M202,0)</f>
        <v>0</v>
      </c>
      <c r="U202" s="48">
        <f>IF(O202&lt;=0.12,1,0)*(1-R202)*M202</f>
        <v>577412</v>
      </c>
      <c r="V202" s="49">
        <f>IF(0&lt;0.8,0,IF(0&lt;1,Sheet1!L199,1))*IF(G202&lt;3,0.12 - O202,0.01) *U202</f>
        <v>0</v>
      </c>
      <c r="W202" s="49">
        <f>IF(0&gt;1,IF(0&lt;=1.1,1,IF(0&lt;=1.2,2,IF(0&lt;=1.5,3,5))),0) * 1000000</f>
        <v>0</v>
      </c>
      <c r="X202" s="50">
        <f>IF(AND(P202&gt;=150000000,P202&lt;300000000),5000000,IF(AND(P202&gt;=300000000,P202&lt;500000000),10000000,IF(AND(P202&gt;=300000000,P202&lt;500000000),15000000,IF(AND(P202&gt;=500000000,P202&lt;3000000000),20000000,IF(P202&gt;=30000000000,35000000,0))))) * (1-R202)</f>
        <v>0</v>
      </c>
      <c r="Y202" s="50">
        <f>IFERROR(Q202 * (1-R202),0)</f>
        <v>0</v>
      </c>
      <c r="Z202" s="51">
        <f>IF(R202=1,0,0)</f>
        <v>0</v>
      </c>
      <c r="AA202" s="51">
        <f>IFERROR((1-R202) * Z202 * 2%,0)</f>
        <v>0</v>
      </c>
      <c r="AB202" s="52">
        <f>IF(R202=0,0,0)</f>
        <v>0</v>
      </c>
      <c r="AC202" s="52">
        <f> IFERROR(AB202 * (1-R202) * 2%,0)</f>
        <v>0</v>
      </c>
      <c r="AD202" s="53">
        <f>T202+V202+W202+X202+AA202+AC202</f>
        <v>0</v>
      </c>
    </row>
    <row r="203">
      <c r="C203" s="40" t="s">
        <v>399</v>
      </c>
      <c r="D203" s="41" t="s">
        <v>400</v>
      </c>
      <c r="E203" s="41"/>
      <c r="F203" s="42">
        <v>43119.345046296294</v>
      </c>
      <c r="G203" s="43">
        <v>6</v>
      </c>
      <c r="H203" s="44">
        <v>43329</v>
      </c>
      <c r="I203" s="44">
        <v>43356</v>
      </c>
      <c r="J203" s="43">
        <v>1448915</v>
      </c>
      <c r="K203" s="43">
        <v>0</v>
      </c>
      <c r="L203" s="43">
        <v>0</v>
      </c>
      <c r="M203" s="43">
        <f>IFERROR(J203-K203-L203,0)</f>
        <v>1448915</v>
      </c>
      <c r="N203" s="43">
        <v>1448915</v>
      </c>
      <c r="O203" s="45">
        <f>IFERROR(IF(1 - M203/N203&lt;0,0,1-M203/N203),0)</f>
        <v>0</v>
      </c>
      <c r="P203" s="43">
        <v>0</v>
      </c>
      <c r="Q203" s="43">
        <v>1448915</v>
      </c>
      <c r="R203" s="46">
        <f>IF(F203&lt;DATEVALUE("2018-07-01"),1,0)</f>
        <v>1</v>
      </c>
      <c r="S203" s="47">
        <f>IF(R203=1,1%,0)</f>
        <v>0.01</v>
      </c>
      <c r="T203" s="46">
        <f>IFERROR(S203*M203,0)</f>
        <v>14489.15</v>
      </c>
      <c r="U203" s="48">
        <f>IF(O203&lt;=0.12,1,0)*(1-R203)*M203</f>
        <v>0</v>
      </c>
      <c r="V203" s="49">
        <f>IF(0&lt;0.8,0,IF(0&lt;1,Sheet1!L199,1))*IF(G203&lt;3,0.12 - O203,0.01) *U203</f>
        <v>0</v>
      </c>
      <c r="W203" s="49">
        <f>IF(0&gt;1,IF(0&lt;=1.1,1,IF(0&lt;=1.2,2,IF(0&lt;=1.5,3,5))),0) * 1000000</f>
        <v>0</v>
      </c>
      <c r="X203" s="50">
        <f>IF(AND(P203&gt;=150000000,P203&lt;300000000),5000000,IF(AND(P203&gt;=300000000,P203&lt;500000000),10000000,IF(AND(P203&gt;=300000000,P203&lt;500000000),15000000,IF(AND(P203&gt;=500000000,P203&lt;3000000000),20000000,IF(P203&gt;=30000000000,35000000,0))))) * (1-R203)</f>
        <v>0</v>
      </c>
      <c r="Y203" s="50">
        <f>IFERROR(Q203 * (1-R203),0)</f>
        <v>0</v>
      </c>
      <c r="Z203" s="51">
        <f>IF(R203=1,0,0)</f>
        <v>0</v>
      </c>
      <c r="AA203" s="51">
        <f>IFERROR((1-R203) * Z203 * 2%,0)</f>
        <v>0</v>
      </c>
      <c r="AB203" s="52">
        <f>IF(R203=0,0,0)</f>
        <v>0</v>
      </c>
      <c r="AC203" s="52">
        <f> IFERROR(AB203 * (1-R203) * 2%,0)</f>
        <v>0</v>
      </c>
      <c r="AD203" s="53">
        <f>T203+V203+W203+X203+AA203+AC203</f>
        <v>14489.15</v>
      </c>
    </row>
    <row r="204">
      <c r="C204" s="40" t="s">
        <v>401</v>
      </c>
      <c r="D204" s="41" t="s">
        <v>402</v>
      </c>
      <c r="E204" s="41"/>
      <c r="F204" s="42">
        <v>43213.1721875</v>
      </c>
      <c r="G204" s="43">
        <v>3</v>
      </c>
      <c r="H204" s="44">
        <v>43321</v>
      </c>
      <c r="I204" s="44">
        <v>43335</v>
      </c>
      <c r="J204" s="43">
        <v>5053980</v>
      </c>
      <c r="K204" s="43">
        <v>0</v>
      </c>
      <c r="L204" s="43">
        <v>0</v>
      </c>
      <c r="M204" s="43">
        <f>IFERROR(J204-K204-L204,0)</f>
        <v>5053980</v>
      </c>
      <c r="N204" s="43">
        <v>5035998</v>
      </c>
      <c r="O204" s="45">
        <f>IFERROR(IF(1 - M204/N204&lt;0,0,1-M204/N204),0)</f>
        <v>0</v>
      </c>
      <c r="P204" s="43">
        <v>0</v>
      </c>
      <c r="Q204" s="43">
        <v>0</v>
      </c>
      <c r="R204" s="46">
        <f>IF(F204&lt;DATEVALUE("2018-07-01"),1,0)</f>
        <v>1</v>
      </c>
      <c r="S204" s="47">
        <f>IF(R204=1,1%,0)</f>
        <v>0.01</v>
      </c>
      <c r="T204" s="46">
        <f>IFERROR(S204*M204,0)</f>
        <v>50539.800000000003</v>
      </c>
      <c r="U204" s="48">
        <f>IF(O204&lt;=0.12,1,0)*(1-R204)*M204</f>
        <v>0</v>
      </c>
      <c r="V204" s="49">
        <f>IF(0&lt;0.8,0,IF(0&lt;1,Sheet1!L199,1))*IF(G204&lt;3,0.12 - O204,0.01) *U204</f>
        <v>0</v>
      </c>
      <c r="W204" s="49">
        <f>IF(0&gt;1,IF(0&lt;=1.1,1,IF(0&lt;=1.2,2,IF(0&lt;=1.5,3,5))),0) * 1000000</f>
        <v>0</v>
      </c>
      <c r="X204" s="50">
        <f>IF(AND(P204&gt;=150000000,P204&lt;300000000),5000000,IF(AND(P204&gt;=300000000,P204&lt;500000000),10000000,IF(AND(P204&gt;=300000000,P204&lt;500000000),15000000,IF(AND(P204&gt;=500000000,P204&lt;3000000000),20000000,IF(P204&gt;=30000000000,35000000,0))))) * (1-R204)</f>
        <v>0</v>
      </c>
      <c r="Y204" s="50">
        <f>IFERROR(Q204 * (1-R204),0)</f>
        <v>0</v>
      </c>
      <c r="Z204" s="51">
        <f>IF(R204=1,0,0)</f>
        <v>0</v>
      </c>
      <c r="AA204" s="51">
        <f>IFERROR((1-R204) * Z204 * 2%,0)</f>
        <v>0</v>
      </c>
      <c r="AB204" s="52">
        <f>IF(R204=0,0,0)</f>
        <v>0</v>
      </c>
      <c r="AC204" s="52">
        <f> IFERROR(AB204 * (1-R204) * 2%,0)</f>
        <v>0</v>
      </c>
      <c r="AD204" s="53">
        <f>T204+V204+W204+X204+AA204+AC204</f>
        <v>50539.800000000003</v>
      </c>
    </row>
    <row r="205">
      <c r="C205" s="40" t="s">
        <v>403</v>
      </c>
      <c r="D205" s="41" t="s">
        <v>404</v>
      </c>
      <c r="E205" s="41"/>
      <c r="F205" s="42">
        <v>40612.485891203702</v>
      </c>
      <c r="G205" s="43">
        <v>88</v>
      </c>
      <c r="H205" s="44">
        <v>43326</v>
      </c>
      <c r="I205" s="44">
        <v>43341</v>
      </c>
      <c r="J205" s="43">
        <v>1734475</v>
      </c>
      <c r="K205" s="43">
        <v>0</v>
      </c>
      <c r="L205" s="43">
        <v>0</v>
      </c>
      <c r="M205" s="43">
        <f>IFERROR(J205-K205-L205,0)</f>
        <v>1734475</v>
      </c>
      <c r="N205" s="43">
        <v>1734475</v>
      </c>
      <c r="O205" s="45">
        <f>IFERROR(IF(1 - M205/N205&lt;0,0,1-M205/N205),0)</f>
        <v>0</v>
      </c>
      <c r="P205" s="43">
        <v>0</v>
      </c>
      <c r="Q205" s="43">
        <v>1734475</v>
      </c>
      <c r="R205" s="46">
        <f>IF(F205&lt;DATEVALUE("2018-07-01"),1,0)</f>
        <v>1</v>
      </c>
      <c r="S205" s="47">
        <f>IF(R205=1,1%,0)</f>
        <v>0.01</v>
      </c>
      <c r="T205" s="46">
        <f>IFERROR(S205*M205,0)</f>
        <v>17344.75</v>
      </c>
      <c r="U205" s="48">
        <f>IF(O205&lt;=0.12,1,0)*(1-R205)*M205</f>
        <v>0</v>
      </c>
      <c r="V205" s="49">
        <f>IF(0&lt;0.8,0,IF(0&lt;1,Sheet1!L199,1))*IF(G205&lt;3,0.12 - O205,0.01) *U205</f>
        <v>0</v>
      </c>
      <c r="W205" s="49">
        <f>IF(0&gt;1,IF(0&lt;=1.1,1,IF(0&lt;=1.2,2,IF(0&lt;=1.5,3,5))),0) * 1000000</f>
        <v>0</v>
      </c>
      <c r="X205" s="50">
        <f>IF(AND(P205&gt;=150000000,P205&lt;300000000),5000000,IF(AND(P205&gt;=300000000,P205&lt;500000000),10000000,IF(AND(P205&gt;=300000000,P205&lt;500000000),15000000,IF(AND(P205&gt;=500000000,P205&lt;3000000000),20000000,IF(P205&gt;=30000000000,35000000,0))))) * (1-R205)</f>
        <v>0</v>
      </c>
      <c r="Y205" s="50">
        <f>IFERROR(Q205 * (1-R205),0)</f>
        <v>0</v>
      </c>
      <c r="Z205" s="51">
        <f>IF(R205=1,0,0)</f>
        <v>0</v>
      </c>
      <c r="AA205" s="51">
        <f>IFERROR((1-R205) * Z205 * 2%,0)</f>
        <v>0</v>
      </c>
      <c r="AB205" s="52">
        <f>IF(R205=0,0,0)</f>
        <v>0</v>
      </c>
      <c r="AC205" s="52">
        <f> IFERROR(AB205 * (1-R205) * 2%,0)</f>
        <v>0</v>
      </c>
      <c r="AD205" s="53">
        <f>T205+V205+W205+X205+AA205+AC205</f>
        <v>17344.75</v>
      </c>
    </row>
    <row r="206">
      <c r="C206" s="40" t="s">
        <v>405</v>
      </c>
      <c r="D206" s="41" t="s">
        <v>406</v>
      </c>
      <c r="E206" s="41"/>
      <c r="F206" s="42">
        <v>42593.335810185185</v>
      </c>
      <c r="G206" s="43">
        <v>23</v>
      </c>
      <c r="H206" s="44">
        <v>43329</v>
      </c>
      <c r="I206" s="44">
        <v>43362</v>
      </c>
      <c r="J206" s="43">
        <v>1986820</v>
      </c>
      <c r="K206" s="43">
        <v>0</v>
      </c>
      <c r="L206" s="43">
        <v>0</v>
      </c>
      <c r="M206" s="43">
        <f>IFERROR(J206-K206-L206,0)</f>
        <v>1986820</v>
      </c>
      <c r="N206" s="43">
        <v>1986820</v>
      </c>
      <c r="O206" s="45">
        <f>IFERROR(IF(1 - M206/N206&lt;0,0,1-M206/N206),0)</f>
        <v>0</v>
      </c>
      <c r="P206" s="43">
        <v>0</v>
      </c>
      <c r="Q206" s="43">
        <v>1986820</v>
      </c>
      <c r="R206" s="46">
        <f>IF(F206&lt;DATEVALUE("2018-07-01"),1,0)</f>
        <v>1</v>
      </c>
      <c r="S206" s="47">
        <f>IF(R206=1,1%,0)</f>
        <v>0.01</v>
      </c>
      <c r="T206" s="46">
        <f>IFERROR(S206*M206,0)</f>
        <v>19868.200000000001</v>
      </c>
      <c r="U206" s="48">
        <f>IF(O206&lt;=0.12,1,0)*(1-R206)*M206</f>
        <v>0</v>
      </c>
      <c r="V206" s="49">
        <f>IF(0&lt;0.8,0,IF(0&lt;1,Sheet1!L199,1))*IF(G206&lt;3,0.12 - O206,0.01) *U206</f>
        <v>0</v>
      </c>
      <c r="W206" s="49">
        <f>IF(0&gt;1,IF(0&lt;=1.1,1,IF(0&lt;=1.2,2,IF(0&lt;=1.5,3,5))),0) * 1000000</f>
        <v>0</v>
      </c>
      <c r="X206" s="50">
        <f>IF(AND(P206&gt;=150000000,P206&lt;300000000),5000000,IF(AND(P206&gt;=300000000,P206&lt;500000000),10000000,IF(AND(P206&gt;=300000000,P206&lt;500000000),15000000,IF(AND(P206&gt;=500000000,P206&lt;3000000000),20000000,IF(P206&gt;=30000000000,35000000,0))))) * (1-R206)</f>
        <v>0</v>
      </c>
      <c r="Y206" s="50">
        <f>IFERROR(Q206 * (1-R206),0)</f>
        <v>0</v>
      </c>
      <c r="Z206" s="51">
        <f>IF(R206=1,0,0)</f>
        <v>0</v>
      </c>
      <c r="AA206" s="51">
        <f>IFERROR((1-R206) * Z206 * 2%,0)</f>
        <v>0</v>
      </c>
      <c r="AB206" s="52">
        <f>IF(R206=0,0,0)</f>
        <v>0</v>
      </c>
      <c r="AC206" s="52">
        <f> IFERROR(AB206 * (1-R206) * 2%,0)</f>
        <v>0</v>
      </c>
      <c r="AD206" s="53">
        <f>T206+V206+W206+X206+AA206+AC206</f>
        <v>19868.200000000001</v>
      </c>
    </row>
    <row r="207">
      <c r="C207" s="40" t="s">
        <v>407</v>
      </c>
      <c r="D207" s="41" t="s">
        <v>408</v>
      </c>
      <c r="E207" s="41"/>
      <c r="F207" s="42">
        <v>42604.385023148148</v>
      </c>
      <c r="G207" s="43">
        <v>23</v>
      </c>
      <c r="H207" s="44">
        <v>43329</v>
      </c>
      <c r="I207" s="44">
        <v>43362</v>
      </c>
      <c r="J207" s="43">
        <v>375562</v>
      </c>
      <c r="K207" s="43">
        <v>0</v>
      </c>
      <c r="L207" s="43">
        <v>0</v>
      </c>
      <c r="M207" s="43">
        <f>IFERROR(J207-K207-L207,0)</f>
        <v>375562</v>
      </c>
      <c r="N207" s="43">
        <v>375562</v>
      </c>
      <c r="O207" s="45">
        <f>IFERROR(IF(1 - M207/N207&lt;0,0,1-M207/N207),0)</f>
        <v>0</v>
      </c>
      <c r="P207" s="43">
        <v>0</v>
      </c>
      <c r="Q207" s="43">
        <v>375562</v>
      </c>
      <c r="R207" s="46">
        <f>IF(F207&lt;DATEVALUE("2018-07-01"),1,0)</f>
        <v>1</v>
      </c>
      <c r="S207" s="47">
        <f>IF(R207=1,1%,0)</f>
        <v>0.01</v>
      </c>
      <c r="T207" s="46">
        <f>IFERROR(S207*M207,0)</f>
        <v>3755.6199999999999</v>
      </c>
      <c r="U207" s="48">
        <f>IF(O207&lt;=0.12,1,0)*(1-R207)*M207</f>
        <v>0</v>
      </c>
      <c r="V207" s="49">
        <f>IF(0&lt;0.8,0,IF(0&lt;1,Sheet1!L199,1))*IF(G207&lt;3,0.12 - O207,0.01) *U207</f>
        <v>0</v>
      </c>
      <c r="W207" s="49">
        <f>IF(0&gt;1,IF(0&lt;=1.1,1,IF(0&lt;=1.2,2,IF(0&lt;=1.5,3,5))),0) * 1000000</f>
        <v>0</v>
      </c>
      <c r="X207" s="50">
        <f>IF(AND(P207&gt;=150000000,P207&lt;300000000),5000000,IF(AND(P207&gt;=300000000,P207&lt;500000000),10000000,IF(AND(P207&gt;=300000000,P207&lt;500000000),15000000,IF(AND(P207&gt;=500000000,P207&lt;3000000000),20000000,IF(P207&gt;=30000000000,35000000,0))))) * (1-R207)</f>
        <v>0</v>
      </c>
      <c r="Y207" s="50">
        <f>IFERROR(Q207 * (1-R207),0)</f>
        <v>0</v>
      </c>
      <c r="Z207" s="51">
        <f>IF(R207=1,0,0)</f>
        <v>0</v>
      </c>
      <c r="AA207" s="51">
        <f>IFERROR((1-R207) * Z207 * 2%,0)</f>
        <v>0</v>
      </c>
      <c r="AB207" s="52">
        <f>IF(R207=0,0,0)</f>
        <v>0</v>
      </c>
      <c r="AC207" s="52">
        <f> IFERROR(AB207 * (1-R207) * 2%,0)</f>
        <v>0</v>
      </c>
      <c r="AD207" s="53">
        <f>T207+V207+W207+X207+AA207+AC207</f>
        <v>3755.6199999999999</v>
      </c>
    </row>
    <row r="208">
      <c r="C208" s="40" t="s">
        <v>409</v>
      </c>
      <c r="D208" s="41" t="s">
        <v>410</v>
      </c>
      <c r="E208" s="41"/>
      <c r="F208" s="42">
        <v>42632.201724537037</v>
      </c>
      <c r="G208" s="43">
        <v>22</v>
      </c>
      <c r="H208" s="44">
        <v>43320</v>
      </c>
      <c r="I208" s="44">
        <v>43336</v>
      </c>
      <c r="J208" s="43">
        <v>1368606</v>
      </c>
      <c r="K208" s="43">
        <v>0</v>
      </c>
      <c r="L208" s="43">
        <v>0</v>
      </c>
      <c r="M208" s="43">
        <f>IFERROR(J208-K208-L208,0)</f>
        <v>1368606</v>
      </c>
      <c r="N208" s="43">
        <v>1368606</v>
      </c>
      <c r="O208" s="45">
        <f>IFERROR(IF(1 - M208/N208&lt;0,0,1-M208/N208),0)</f>
        <v>0</v>
      </c>
      <c r="P208" s="43">
        <v>0</v>
      </c>
      <c r="Q208" s="43">
        <v>1368606</v>
      </c>
      <c r="R208" s="46">
        <f>IF(F208&lt;DATEVALUE("2018-07-01"),1,0)</f>
        <v>1</v>
      </c>
      <c r="S208" s="47">
        <f>IF(R208=1,1%,0)</f>
        <v>0.01</v>
      </c>
      <c r="T208" s="46">
        <f>IFERROR(S208*M208,0)</f>
        <v>13686.06</v>
      </c>
      <c r="U208" s="48">
        <f>IF(O208&lt;=0.12,1,0)*(1-R208)*M208</f>
        <v>0</v>
      </c>
      <c r="V208" s="49">
        <f>IF(0&lt;0.8,0,IF(0&lt;1,Sheet1!L199,1))*IF(G208&lt;3,0.12 - O208,0.01) *U208</f>
        <v>0</v>
      </c>
      <c r="W208" s="49">
        <f>IF(0&gt;1,IF(0&lt;=1.1,1,IF(0&lt;=1.2,2,IF(0&lt;=1.5,3,5))),0) * 1000000</f>
        <v>0</v>
      </c>
      <c r="X208" s="50">
        <f>IF(AND(P208&gt;=150000000,P208&lt;300000000),5000000,IF(AND(P208&gt;=300000000,P208&lt;500000000),10000000,IF(AND(P208&gt;=300000000,P208&lt;500000000),15000000,IF(AND(P208&gt;=500000000,P208&lt;3000000000),20000000,IF(P208&gt;=30000000000,35000000,0))))) * (1-R208)</f>
        <v>0</v>
      </c>
      <c r="Y208" s="50">
        <f>IFERROR(Q208 * (1-R208),0)</f>
        <v>0</v>
      </c>
      <c r="Z208" s="51">
        <f>IF(R208=1,0,0)</f>
        <v>0</v>
      </c>
      <c r="AA208" s="51">
        <f>IFERROR((1-R208) * Z208 * 2%,0)</f>
        <v>0</v>
      </c>
      <c r="AB208" s="52">
        <f>IF(R208=0,0,0)</f>
        <v>0</v>
      </c>
      <c r="AC208" s="52">
        <f> IFERROR(AB208 * (1-R208) * 2%,0)</f>
        <v>0</v>
      </c>
      <c r="AD208" s="53">
        <f>T208+V208+W208+X208+AA208+AC208</f>
        <v>13686.06</v>
      </c>
    </row>
    <row r="209">
      <c r="C209" s="40" t="s">
        <v>411</v>
      </c>
      <c r="D209" s="41" t="s">
        <v>412</v>
      </c>
      <c r="E209" s="41"/>
      <c r="F209" s="42">
        <v>42744.210162037038</v>
      </c>
      <c r="G209" s="43">
        <v>18</v>
      </c>
      <c r="H209" s="44">
        <v>43333</v>
      </c>
      <c r="I209" s="44">
        <v>43370</v>
      </c>
      <c r="J209" s="43">
        <v>2812102</v>
      </c>
      <c r="K209" s="43">
        <v>0</v>
      </c>
      <c r="L209" s="43">
        <v>0</v>
      </c>
      <c r="M209" s="43">
        <f>IFERROR(J209-K209-L209,0)</f>
        <v>2812102</v>
      </c>
      <c r="N209" s="43">
        <v>3079138</v>
      </c>
      <c r="O209" s="45">
        <f>IFERROR(IF(1 - M209/N209&lt;0,0,1-M209/N209),0)</f>
        <v>0.086724271533136887</v>
      </c>
      <c r="P209" s="43">
        <v>0</v>
      </c>
      <c r="Q209" s="43">
        <v>2812102</v>
      </c>
      <c r="R209" s="46">
        <f>IF(F209&lt;DATEVALUE("2018-07-01"),1,0)</f>
        <v>1</v>
      </c>
      <c r="S209" s="47">
        <f>IF(R209=1,1%,0)</f>
        <v>0.01</v>
      </c>
      <c r="T209" s="46">
        <f>IFERROR(S209*M209,0)</f>
        <v>28121.02</v>
      </c>
      <c r="U209" s="48">
        <f>IF(O209&lt;=0.12,1,0)*(1-R209)*M209</f>
        <v>0</v>
      </c>
      <c r="V209" s="49">
        <f>IF(0&lt;0.8,0,IF(0&lt;1,Sheet1!L199,1))*IF(G209&lt;3,0.12 - O209,0.01) *U209</f>
        <v>0</v>
      </c>
      <c r="W209" s="49">
        <f>IF(0&gt;1,IF(0&lt;=1.1,1,IF(0&lt;=1.2,2,IF(0&lt;=1.5,3,5))),0) * 1000000</f>
        <v>0</v>
      </c>
      <c r="X209" s="50">
        <f>IF(AND(P209&gt;=150000000,P209&lt;300000000),5000000,IF(AND(P209&gt;=300000000,P209&lt;500000000),10000000,IF(AND(P209&gt;=300000000,P209&lt;500000000),15000000,IF(AND(P209&gt;=500000000,P209&lt;3000000000),20000000,IF(P209&gt;=30000000000,35000000,0))))) * (1-R209)</f>
        <v>0</v>
      </c>
      <c r="Y209" s="50">
        <f>IFERROR(Q209 * (1-R209),0)</f>
        <v>0</v>
      </c>
      <c r="Z209" s="51">
        <f>IF(R209=1,0,0)</f>
        <v>0</v>
      </c>
      <c r="AA209" s="51">
        <f>IFERROR((1-R209) * Z209 * 2%,0)</f>
        <v>0</v>
      </c>
      <c r="AB209" s="52">
        <f>IF(R209=0,0,0)</f>
        <v>0</v>
      </c>
      <c r="AC209" s="52">
        <f> IFERROR(AB209 * (1-R209) * 2%,0)</f>
        <v>0</v>
      </c>
      <c r="AD209" s="53">
        <f>T209+V209+W209+X209+AA209+AC209</f>
        <v>28121.02</v>
      </c>
    </row>
    <row r="210">
      <c r="C210" s="40" t="s">
        <v>413</v>
      </c>
      <c r="D210" s="41" t="s">
        <v>414</v>
      </c>
      <c r="E210" s="41"/>
      <c r="F210" s="42">
        <v>42900.340486111112</v>
      </c>
      <c r="G210" s="43">
        <v>13</v>
      </c>
      <c r="H210" s="44">
        <v>43329</v>
      </c>
      <c r="I210" s="44">
        <v>43351</v>
      </c>
      <c r="J210" s="43">
        <v>684546</v>
      </c>
      <c r="K210" s="43">
        <v>0</v>
      </c>
      <c r="L210" s="43">
        <v>0</v>
      </c>
      <c r="M210" s="43">
        <f>IFERROR(J210-K210-L210,0)</f>
        <v>684546</v>
      </c>
      <c r="N210" s="43">
        <v>683166</v>
      </c>
      <c r="O210" s="45">
        <f>IFERROR(IF(1 - M210/N210&lt;0,0,1-M210/N210),0)</f>
        <v>0</v>
      </c>
      <c r="P210" s="43">
        <v>0</v>
      </c>
      <c r="Q210" s="43">
        <v>684546</v>
      </c>
      <c r="R210" s="46">
        <f>IF(F210&lt;DATEVALUE("2018-07-01"),1,0)</f>
        <v>1</v>
      </c>
      <c r="S210" s="47">
        <f>IF(R210=1,1%,0)</f>
        <v>0.01</v>
      </c>
      <c r="T210" s="46">
        <f>IFERROR(S210*M210,0)</f>
        <v>6845.46</v>
      </c>
      <c r="U210" s="48">
        <f>IF(O210&lt;=0.12,1,0)*(1-R210)*M210</f>
        <v>0</v>
      </c>
      <c r="V210" s="49">
        <f>IF(0&lt;0.8,0,IF(0&lt;1,Sheet1!L199,1))*IF(G210&lt;3,0.12 - O210,0.01) *U210</f>
        <v>0</v>
      </c>
      <c r="W210" s="49">
        <f>IF(0&gt;1,IF(0&lt;=1.1,1,IF(0&lt;=1.2,2,IF(0&lt;=1.5,3,5))),0) * 1000000</f>
        <v>0</v>
      </c>
      <c r="X210" s="50">
        <f>IF(AND(P210&gt;=150000000,P210&lt;300000000),5000000,IF(AND(P210&gt;=300000000,P210&lt;500000000),10000000,IF(AND(P210&gt;=300000000,P210&lt;500000000),15000000,IF(AND(P210&gt;=500000000,P210&lt;3000000000),20000000,IF(P210&gt;=30000000000,35000000,0))))) * (1-R210)</f>
        <v>0</v>
      </c>
      <c r="Y210" s="50">
        <f>IFERROR(Q210 * (1-R210),0)</f>
        <v>0</v>
      </c>
      <c r="Z210" s="51">
        <f>IF(R210=1,0,0)</f>
        <v>0</v>
      </c>
      <c r="AA210" s="51">
        <f>IFERROR((1-R210) * Z210 * 2%,0)</f>
        <v>0</v>
      </c>
      <c r="AB210" s="52">
        <f>IF(R210=0,0,0)</f>
        <v>0</v>
      </c>
      <c r="AC210" s="52">
        <f> IFERROR(AB210 * (1-R210) * 2%,0)</f>
        <v>0</v>
      </c>
      <c r="AD210" s="53">
        <f>T210+V210+W210+X210+AA210+AC210</f>
        <v>6845.46</v>
      </c>
    </row>
    <row r="211">
      <c r="C211" s="40" t="s">
        <v>415</v>
      </c>
      <c r="D211" s="41" t="s">
        <v>416</v>
      </c>
      <c r="E211" s="41"/>
      <c r="F211" s="42">
        <v>42927.267372685186</v>
      </c>
      <c r="G211" s="43">
        <v>12</v>
      </c>
      <c r="H211" s="44">
        <v>43329</v>
      </c>
      <c r="I211" s="44">
        <v>43351</v>
      </c>
      <c r="J211" s="43">
        <v>309760</v>
      </c>
      <c r="K211" s="43">
        <v>0</v>
      </c>
      <c r="L211" s="43">
        <v>0</v>
      </c>
      <c r="M211" s="43">
        <f>IFERROR(J211-K211-L211,0)</f>
        <v>309760</v>
      </c>
      <c r="N211" s="43">
        <v>309760</v>
      </c>
      <c r="O211" s="45">
        <f>IFERROR(IF(1 - M211/N211&lt;0,0,1-M211/N211),0)</f>
        <v>0</v>
      </c>
      <c r="P211" s="43">
        <v>0</v>
      </c>
      <c r="Q211" s="43">
        <v>309760</v>
      </c>
      <c r="R211" s="46">
        <f>IF(F211&lt;DATEVALUE("2018-07-01"),1,0)</f>
        <v>1</v>
      </c>
      <c r="S211" s="47">
        <f>IF(R211=1,1%,0)</f>
        <v>0.01</v>
      </c>
      <c r="T211" s="46">
        <f>IFERROR(S211*M211,0)</f>
        <v>3097.5999999999999</v>
      </c>
      <c r="U211" s="48">
        <f>IF(O211&lt;=0.12,1,0)*(1-R211)*M211</f>
        <v>0</v>
      </c>
      <c r="V211" s="49">
        <f>IF(0&lt;0.8,0,IF(0&lt;1,Sheet1!L199,1))*IF(G211&lt;3,0.12 - O211,0.01) *U211</f>
        <v>0</v>
      </c>
      <c r="W211" s="49">
        <f>IF(0&gt;1,IF(0&lt;=1.1,1,IF(0&lt;=1.2,2,IF(0&lt;=1.5,3,5))),0) * 1000000</f>
        <v>0</v>
      </c>
      <c r="X211" s="50">
        <f>IF(AND(P211&gt;=150000000,P211&lt;300000000),5000000,IF(AND(P211&gt;=300000000,P211&lt;500000000),10000000,IF(AND(P211&gt;=300000000,P211&lt;500000000),15000000,IF(AND(P211&gt;=500000000,P211&lt;3000000000),20000000,IF(P211&gt;=30000000000,35000000,0))))) * (1-R211)</f>
        <v>0</v>
      </c>
      <c r="Y211" s="50">
        <f>IFERROR(Q211 * (1-R211),0)</f>
        <v>0</v>
      </c>
      <c r="Z211" s="51">
        <f>IF(R211=1,0,0)</f>
        <v>0</v>
      </c>
      <c r="AA211" s="51">
        <f>IFERROR((1-R211) * Z211 * 2%,0)</f>
        <v>0</v>
      </c>
      <c r="AB211" s="52">
        <f>IF(R211=0,0,0)</f>
        <v>0</v>
      </c>
      <c r="AC211" s="52">
        <f> IFERROR(AB211 * (1-R211) * 2%,0)</f>
        <v>0</v>
      </c>
      <c r="AD211" s="53">
        <f>T211+V211+W211+X211+AA211+AC211</f>
        <v>3097.5999999999999</v>
      </c>
    </row>
    <row r="212">
      <c r="C212" s="40" t="s">
        <v>417</v>
      </c>
      <c r="D212" s="41" t="s">
        <v>418</v>
      </c>
      <c r="E212" s="41"/>
      <c r="F212" s="42">
        <v>43059.260081018518</v>
      </c>
      <c r="G212" s="43">
        <v>8</v>
      </c>
      <c r="H212" s="44">
        <v>43327</v>
      </c>
      <c r="I212" s="44">
        <v>43361</v>
      </c>
      <c r="J212" s="43">
        <v>4922964</v>
      </c>
      <c r="K212" s="43">
        <v>0</v>
      </c>
      <c r="L212" s="43">
        <v>0</v>
      </c>
      <c r="M212" s="43">
        <f>IFERROR(J212-K212-L212,0)</f>
        <v>4922964</v>
      </c>
      <c r="N212" s="43">
        <v>4918048</v>
      </c>
      <c r="O212" s="45">
        <f>IFERROR(IF(1 - M212/N212&lt;0,0,1-M212/N212),0)</f>
        <v>0</v>
      </c>
      <c r="P212" s="43">
        <v>0</v>
      </c>
      <c r="Q212" s="43">
        <v>4922964</v>
      </c>
      <c r="R212" s="46">
        <f>IF(F212&lt;DATEVALUE("2018-07-01"),1,0)</f>
        <v>1</v>
      </c>
      <c r="S212" s="47">
        <f>IF(R212=1,1%,0)</f>
        <v>0.01</v>
      </c>
      <c r="T212" s="46">
        <f>IFERROR(S212*M212,0)</f>
        <v>49229.639999999999</v>
      </c>
      <c r="U212" s="48">
        <f>IF(O212&lt;=0.12,1,0)*(1-R212)*M212</f>
        <v>0</v>
      </c>
      <c r="V212" s="49">
        <f>IF(0&lt;0.8,0,IF(0&lt;1,Sheet1!L199,1))*IF(G212&lt;3,0.12 - O212,0.01) *U212</f>
        <v>0</v>
      </c>
      <c r="W212" s="49">
        <f>IF(0&gt;1,IF(0&lt;=1.1,1,IF(0&lt;=1.2,2,IF(0&lt;=1.5,3,5))),0) * 1000000</f>
        <v>0</v>
      </c>
      <c r="X212" s="50">
        <f>IF(AND(P212&gt;=150000000,P212&lt;300000000),5000000,IF(AND(P212&gt;=300000000,P212&lt;500000000),10000000,IF(AND(P212&gt;=300000000,P212&lt;500000000),15000000,IF(AND(P212&gt;=500000000,P212&lt;3000000000),20000000,IF(P212&gt;=30000000000,35000000,0))))) * (1-R212)</f>
        <v>0</v>
      </c>
      <c r="Y212" s="50">
        <f>IFERROR(Q212 * (1-R212),0)</f>
        <v>0</v>
      </c>
      <c r="Z212" s="51">
        <f>IF(R212=1,0,0)</f>
        <v>0</v>
      </c>
      <c r="AA212" s="51">
        <f>IFERROR((1-R212) * Z212 * 2%,0)</f>
        <v>0</v>
      </c>
      <c r="AB212" s="52">
        <f>IF(R212=0,0,0)</f>
        <v>0</v>
      </c>
      <c r="AC212" s="52">
        <f> IFERROR(AB212 * (1-R212) * 2%,0)</f>
        <v>0</v>
      </c>
      <c r="AD212" s="53">
        <f>T212+V212+W212+X212+AA212+AC212</f>
        <v>49229.639999999999</v>
      </c>
    </row>
    <row r="213">
      <c r="C213" s="40" t="s">
        <v>419</v>
      </c>
      <c r="D213" s="41" t="s">
        <v>420</v>
      </c>
      <c r="E213" s="41"/>
      <c r="F213" s="42">
        <v>43217.194849537038</v>
      </c>
      <c r="G213" s="43">
        <v>3</v>
      </c>
      <c r="H213" s="44">
        <v>43327</v>
      </c>
      <c r="I213" s="44">
        <v>43402</v>
      </c>
      <c r="J213" s="43">
        <v>13080254</v>
      </c>
      <c r="K213" s="43">
        <v>0</v>
      </c>
      <c r="L213" s="43">
        <v>0</v>
      </c>
      <c r="M213" s="43">
        <f>IFERROR(J213-K213-L213,0)</f>
        <v>13080254</v>
      </c>
      <c r="N213" s="43">
        <v>14325047</v>
      </c>
      <c r="O213" s="45">
        <f>IFERROR(IF(1 - M213/N213&lt;0,0,1-M213/N213),0)</f>
        <v>0.086896259397962194</v>
      </c>
      <c r="P213" s="43">
        <v>0</v>
      </c>
      <c r="Q213" s="43">
        <v>0</v>
      </c>
      <c r="R213" s="46">
        <f>IF(F213&lt;DATEVALUE("2018-07-01"),1,0)</f>
        <v>1</v>
      </c>
      <c r="S213" s="47">
        <f>IF(R213=1,1%,0)</f>
        <v>0.01</v>
      </c>
      <c r="T213" s="46">
        <f>IFERROR(S213*M213,0)</f>
        <v>130802.54000000001</v>
      </c>
      <c r="U213" s="48">
        <f>IF(O213&lt;=0.12,1,0)*(1-R213)*M213</f>
        <v>0</v>
      </c>
      <c r="V213" s="49">
        <f>IF(0&lt;0.8,0,IF(0&lt;1,Sheet1!L199,1))*IF(G213&lt;3,0.12 - O213,0.01) *U213</f>
        <v>0</v>
      </c>
      <c r="W213" s="49">
        <f>IF(0&gt;1,IF(0&lt;=1.1,1,IF(0&lt;=1.2,2,IF(0&lt;=1.5,3,5))),0) * 1000000</f>
        <v>0</v>
      </c>
      <c r="X213" s="50">
        <f>IF(AND(P213&gt;=150000000,P213&lt;300000000),5000000,IF(AND(P213&gt;=300000000,P213&lt;500000000),10000000,IF(AND(P213&gt;=300000000,P213&lt;500000000),15000000,IF(AND(P213&gt;=500000000,P213&lt;3000000000),20000000,IF(P213&gt;=30000000000,35000000,0))))) * (1-R213)</f>
        <v>0</v>
      </c>
      <c r="Y213" s="50">
        <f>IFERROR(Q213 * (1-R213),0)</f>
        <v>0</v>
      </c>
      <c r="Z213" s="51">
        <f>IF(R213=1,0,0)</f>
        <v>0</v>
      </c>
      <c r="AA213" s="51">
        <f>IFERROR((1-R213) * Z213 * 2%,0)</f>
        <v>0</v>
      </c>
      <c r="AB213" s="52">
        <f>IF(R213=0,0,0)</f>
        <v>0</v>
      </c>
      <c r="AC213" s="52">
        <f> IFERROR(AB213 * (1-R213) * 2%,0)</f>
        <v>0</v>
      </c>
      <c r="AD213" s="53">
        <f>T213+V213+W213+X213+AA213+AC213</f>
        <v>130802.54000000001</v>
      </c>
    </row>
    <row r="214">
      <c r="C214" s="40" t="s">
        <v>421</v>
      </c>
      <c r="D214" s="41" t="s">
        <v>422</v>
      </c>
      <c r="E214" s="41"/>
      <c r="F214" s="42">
        <v>43222.11719907407</v>
      </c>
      <c r="G214" s="43">
        <v>2</v>
      </c>
      <c r="H214" s="44">
        <v>43327</v>
      </c>
      <c r="I214" s="44">
        <v>43403</v>
      </c>
      <c r="J214" s="43">
        <v>7213591</v>
      </c>
      <c r="K214" s="43">
        <v>0</v>
      </c>
      <c r="L214" s="43">
        <v>0</v>
      </c>
      <c r="M214" s="43">
        <f>IFERROR(J214-K214-L214,0)</f>
        <v>7213591</v>
      </c>
      <c r="N214" s="43">
        <v>7917146</v>
      </c>
      <c r="O214" s="45">
        <f>IFERROR(IF(1 - M214/N214&lt;0,0,1-M214/N214),0)</f>
        <v>0.088864724737929501</v>
      </c>
      <c r="P214" s="43">
        <v>7213591</v>
      </c>
      <c r="Q214" s="43">
        <v>0</v>
      </c>
      <c r="R214" s="46">
        <f>IF(F214&lt;DATEVALUE("2018-07-01"),1,0)</f>
        <v>1</v>
      </c>
      <c r="S214" s="47">
        <f>IF(R214=1,1%,0)</f>
        <v>0.01</v>
      </c>
      <c r="T214" s="46">
        <f>IFERROR(S214*M214,0)</f>
        <v>72135.910000000003</v>
      </c>
      <c r="U214" s="48">
        <f>IF(O214&lt;=0.12,1,0)*(1-R214)*M214</f>
        <v>0</v>
      </c>
      <c r="V214" s="49">
        <f>IF(0&lt;0.8,0,IF(0&lt;1,Sheet1!L199,1))*IF(G214&lt;3,0.12 - O214,0.01) *U214</f>
        <v>0</v>
      </c>
      <c r="W214" s="49">
        <f>IF(0&gt;1,IF(0&lt;=1.1,1,IF(0&lt;=1.2,2,IF(0&lt;=1.5,3,5))),0) * 1000000</f>
        <v>0</v>
      </c>
      <c r="X214" s="50">
        <f>IF(AND(P214&gt;=150000000,P214&lt;300000000),5000000,IF(AND(P214&gt;=300000000,P214&lt;500000000),10000000,IF(AND(P214&gt;=300000000,P214&lt;500000000),15000000,IF(AND(P214&gt;=500000000,P214&lt;3000000000),20000000,IF(P214&gt;=30000000000,35000000,0))))) * (1-R214)</f>
        <v>0</v>
      </c>
      <c r="Y214" s="50">
        <f>IFERROR(Q214 * (1-R214),0)</f>
        <v>0</v>
      </c>
      <c r="Z214" s="51">
        <f>IF(R214=1,0,0)</f>
        <v>0</v>
      </c>
      <c r="AA214" s="51">
        <f>IFERROR((1-R214) * Z214 * 2%,0)</f>
        <v>0</v>
      </c>
      <c r="AB214" s="52">
        <f>IF(R214=0,0,0)</f>
        <v>0</v>
      </c>
      <c r="AC214" s="52">
        <f> IFERROR(AB214 * (1-R214) * 2%,0)</f>
        <v>0</v>
      </c>
      <c r="AD214" s="53">
        <f>T214+V214+W214+X214+AA214+AC214</f>
        <v>72135.910000000003</v>
      </c>
    </row>
    <row r="215">
      <c r="C215" s="40" t="s">
        <v>423</v>
      </c>
      <c r="D215" s="41" t="s">
        <v>424</v>
      </c>
      <c r="E215" s="41"/>
      <c r="F215" s="42">
        <v>43222.120266203703</v>
      </c>
      <c r="G215" s="43">
        <v>2</v>
      </c>
      <c r="H215" s="44">
        <v>43327</v>
      </c>
      <c r="I215" s="44">
        <v>43402</v>
      </c>
      <c r="J215" s="43">
        <v>5280968</v>
      </c>
      <c r="K215" s="43">
        <v>0</v>
      </c>
      <c r="L215" s="43">
        <v>0</v>
      </c>
      <c r="M215" s="43">
        <f>IFERROR(J215-K215-L215,0)</f>
        <v>5280968</v>
      </c>
      <c r="N215" s="43">
        <v>5796318</v>
      </c>
      <c r="O215" s="45">
        <f>IFERROR(IF(1 - M215/N215&lt;0,0,1-M215/N215),0)</f>
        <v>0.088909890727182361</v>
      </c>
      <c r="P215" s="43">
        <v>5280968</v>
      </c>
      <c r="Q215" s="43">
        <v>0</v>
      </c>
      <c r="R215" s="46">
        <f>IF(F215&lt;DATEVALUE("2018-07-01"),1,0)</f>
        <v>1</v>
      </c>
      <c r="S215" s="47">
        <f>IF(R215=1,1%,0)</f>
        <v>0.01</v>
      </c>
      <c r="T215" s="46">
        <f>IFERROR(S215*M215,0)</f>
        <v>52809.68</v>
      </c>
      <c r="U215" s="48">
        <f>IF(O215&lt;=0.12,1,0)*(1-R215)*M215</f>
        <v>0</v>
      </c>
      <c r="V215" s="49">
        <f>IF(0&lt;0.8,0,IF(0&lt;1,Sheet1!L199,1))*IF(G215&lt;3,0.12 - O215,0.01) *U215</f>
        <v>0</v>
      </c>
      <c r="W215" s="49">
        <f>IF(0&gt;1,IF(0&lt;=1.1,1,IF(0&lt;=1.2,2,IF(0&lt;=1.5,3,5))),0) * 1000000</f>
        <v>0</v>
      </c>
      <c r="X215" s="50">
        <f>IF(AND(P215&gt;=150000000,P215&lt;300000000),5000000,IF(AND(P215&gt;=300000000,P215&lt;500000000),10000000,IF(AND(P215&gt;=300000000,P215&lt;500000000),15000000,IF(AND(P215&gt;=500000000,P215&lt;3000000000),20000000,IF(P215&gt;=30000000000,35000000,0))))) * (1-R215)</f>
        <v>0</v>
      </c>
      <c r="Y215" s="50">
        <f>IFERROR(Q215 * (1-R215),0)</f>
        <v>0</v>
      </c>
      <c r="Z215" s="51">
        <f>IF(R215=1,0,0)</f>
        <v>0</v>
      </c>
      <c r="AA215" s="51">
        <f>IFERROR((1-R215) * Z215 * 2%,0)</f>
        <v>0</v>
      </c>
      <c r="AB215" s="52">
        <f>IF(R215=0,0,0)</f>
        <v>0</v>
      </c>
      <c r="AC215" s="52">
        <f> IFERROR(AB215 * (1-R215) * 2%,0)</f>
        <v>0</v>
      </c>
      <c r="AD215" s="53">
        <f>T215+V215+W215+X215+AA215+AC215</f>
        <v>52809.68</v>
      </c>
    </row>
    <row r="216">
      <c r="C216" s="40" t="s">
        <v>425</v>
      </c>
      <c r="D216" s="41" t="s">
        <v>426</v>
      </c>
      <c r="E216" s="41"/>
      <c r="F216" s="42">
        <v>43252.348124999997</v>
      </c>
      <c r="G216" s="43">
        <v>1</v>
      </c>
      <c r="H216" s="44">
        <v>43327</v>
      </c>
      <c r="I216" s="44">
        <v>43341</v>
      </c>
      <c r="J216" s="43">
        <v>20750134</v>
      </c>
      <c r="K216" s="43">
        <v>0</v>
      </c>
      <c r="L216" s="43">
        <v>0</v>
      </c>
      <c r="M216" s="43">
        <f>IFERROR(J216-K216-L216,0)</f>
        <v>20750134</v>
      </c>
      <c r="N216" s="43">
        <v>22573968</v>
      </c>
      <c r="O216" s="45">
        <f>IFERROR(IF(1 - M216/N216&lt;0,0,1-M216/N216),0)</f>
        <v>0.080793682351281815</v>
      </c>
      <c r="P216" s="43">
        <v>0</v>
      </c>
      <c r="Q216" s="43">
        <v>0</v>
      </c>
      <c r="R216" s="46">
        <f>IF(F216&lt;DATEVALUE("2018-07-01"),1,0)</f>
        <v>1</v>
      </c>
      <c r="S216" s="47">
        <f>IF(R216=1,1%,0)</f>
        <v>0.01</v>
      </c>
      <c r="T216" s="46">
        <f>IFERROR(S216*M216,0)</f>
        <v>207501.34</v>
      </c>
      <c r="U216" s="48">
        <f>IF(O216&lt;=0.12,1,0)*(1-R216)*M216</f>
        <v>0</v>
      </c>
      <c r="V216" s="49">
        <f>IF(0&lt;0.8,0,IF(0&lt;1,Sheet1!L199,1))*IF(G216&lt;3,0.12 - O216,0.01) *U216</f>
        <v>0</v>
      </c>
      <c r="W216" s="49">
        <f>IF(0&gt;1,IF(0&lt;=1.1,1,IF(0&lt;=1.2,2,IF(0&lt;=1.5,3,5))),0) * 1000000</f>
        <v>0</v>
      </c>
      <c r="X216" s="50">
        <f>IF(AND(P216&gt;=150000000,P216&lt;300000000),5000000,IF(AND(P216&gt;=300000000,P216&lt;500000000),10000000,IF(AND(P216&gt;=300000000,P216&lt;500000000),15000000,IF(AND(P216&gt;=500000000,P216&lt;3000000000),20000000,IF(P216&gt;=30000000000,35000000,0))))) * (1-R216)</f>
        <v>0</v>
      </c>
      <c r="Y216" s="50">
        <f>IFERROR(Q216 * (1-R216),0)</f>
        <v>0</v>
      </c>
      <c r="Z216" s="51">
        <f>IF(R216=1,0,0)</f>
        <v>0</v>
      </c>
      <c r="AA216" s="51">
        <f>IFERROR((1-R216) * Z216 * 2%,0)</f>
        <v>0</v>
      </c>
      <c r="AB216" s="52">
        <f>IF(R216=0,0,0)</f>
        <v>0</v>
      </c>
      <c r="AC216" s="52">
        <f> IFERROR(AB216 * (1-R216) * 2%,0)</f>
        <v>0</v>
      </c>
      <c r="AD216" s="53">
        <f>T216+V216+W216+X216+AA216+AC216</f>
        <v>207501.34</v>
      </c>
    </row>
    <row r="217">
      <c r="C217" s="40" t="s">
        <v>427</v>
      </c>
      <c r="D217" s="41" t="s">
        <v>428</v>
      </c>
      <c r="E217" s="41"/>
      <c r="F217" s="42">
        <v>43285.189780092594</v>
      </c>
      <c r="G217" s="43">
        <v>0</v>
      </c>
      <c r="H217" s="44">
        <v>43333</v>
      </c>
      <c r="I217" s="44">
        <v>43335</v>
      </c>
      <c r="J217" s="43">
        <v>2646150</v>
      </c>
      <c r="K217" s="43">
        <v>60500</v>
      </c>
      <c r="L217" s="43">
        <v>0</v>
      </c>
      <c r="M217" s="43">
        <f>IFERROR(J217-K217-L217,0)</f>
        <v>2585650</v>
      </c>
      <c r="N217" s="43">
        <v>2646150</v>
      </c>
      <c r="O217" s="45">
        <f>IFERROR(IF(1 - M217/N217&lt;0,0,1-M217/N217),0)</f>
        <v>0.02286340532471709</v>
      </c>
      <c r="P217" s="43">
        <v>0</v>
      </c>
      <c r="Q217" s="43">
        <v>0</v>
      </c>
      <c r="R217" s="46">
        <f>IF(F217&lt;DATEVALUE("2018-07-01"),1,0)</f>
        <v>0</v>
      </c>
      <c r="S217" s="47">
        <f>IF(R217=1,1%,0)</f>
        <v>0</v>
      </c>
      <c r="T217" s="46">
        <f>IFERROR(S217*M217,0)</f>
        <v>0</v>
      </c>
      <c r="U217" s="48">
        <f>IF(O217&lt;=0.12,1,0)*(1-R217)*M217</f>
        <v>2585650</v>
      </c>
      <c r="V217" s="49">
        <f>IF(0&lt;0.8,0,IF(0&lt;1,Sheet1!L199,1))*IF(G217&lt;3,0.12 - O217,0.01) *U217</f>
        <v>0</v>
      </c>
      <c r="W217" s="49">
        <f>IF(0&gt;1,IF(0&lt;=1.1,1,IF(0&lt;=1.2,2,IF(0&lt;=1.5,3,5))),0) * 1000000</f>
        <v>0</v>
      </c>
      <c r="X217" s="50">
        <f>IF(AND(P217&gt;=150000000,P217&lt;300000000),5000000,IF(AND(P217&gt;=300000000,P217&lt;500000000),10000000,IF(AND(P217&gt;=300000000,P217&lt;500000000),15000000,IF(AND(P217&gt;=500000000,P217&lt;3000000000),20000000,IF(P217&gt;=30000000000,35000000,0))))) * (1-R217)</f>
        <v>0</v>
      </c>
      <c r="Y217" s="50">
        <f>IFERROR(Q217 * (1-R217),0)</f>
        <v>0</v>
      </c>
      <c r="Z217" s="51">
        <f>IF(R217=1,0,0)</f>
        <v>0</v>
      </c>
      <c r="AA217" s="51">
        <f>IFERROR((1-R217) * Z217 * 2%,0)</f>
        <v>0</v>
      </c>
      <c r="AB217" s="52">
        <f>IF(R217=0,0,0)</f>
        <v>0</v>
      </c>
      <c r="AC217" s="52">
        <f> IFERROR(AB217 * (1-R217) * 2%,0)</f>
        <v>0</v>
      </c>
      <c r="AD217" s="53">
        <f>T217+V217+W217+X217+AA217+AC217</f>
        <v>0</v>
      </c>
    </row>
    <row r="218">
      <c r="C218" s="40" t="s">
        <v>429</v>
      </c>
      <c r="D218" s="41" t="s">
        <v>430</v>
      </c>
      <c r="E218" s="41"/>
      <c r="F218" s="42">
        <v>42970.14130787037</v>
      </c>
      <c r="G218" s="43">
        <v>11</v>
      </c>
      <c r="H218" s="44">
        <v>43326</v>
      </c>
      <c r="I218" s="44">
        <v>43337</v>
      </c>
      <c r="J218" s="43">
        <v>548372</v>
      </c>
      <c r="K218" s="43">
        <v>0</v>
      </c>
      <c r="L218" s="43">
        <v>0</v>
      </c>
      <c r="M218" s="43">
        <f>IFERROR(J218-K218-L218,0)</f>
        <v>548372</v>
      </c>
      <c r="N218" s="43">
        <v>548372</v>
      </c>
      <c r="O218" s="45">
        <f>IFERROR(IF(1 - M218/N218&lt;0,0,1-M218/N218),0)</f>
        <v>0</v>
      </c>
      <c r="P218" s="43">
        <v>0</v>
      </c>
      <c r="Q218" s="43">
        <v>548372</v>
      </c>
      <c r="R218" s="46">
        <f>IF(F218&lt;DATEVALUE("2018-07-01"),1,0)</f>
        <v>1</v>
      </c>
      <c r="S218" s="47">
        <f>IF(R218=1,1%,0)</f>
        <v>0.01</v>
      </c>
      <c r="T218" s="46">
        <f>IFERROR(S218*M218,0)</f>
        <v>5483.7200000000003</v>
      </c>
      <c r="U218" s="48">
        <f>IF(O218&lt;=0.12,1,0)*(1-R218)*M218</f>
        <v>0</v>
      </c>
      <c r="V218" s="49">
        <f>IF(0&lt;0.8,0,IF(0&lt;1,Sheet1!L199,1))*IF(G218&lt;3,0.12 - O218,0.01) *U218</f>
        <v>0</v>
      </c>
      <c r="W218" s="49">
        <f>IF(0&gt;1,IF(0&lt;=1.1,1,IF(0&lt;=1.2,2,IF(0&lt;=1.5,3,5))),0) * 1000000</f>
        <v>0</v>
      </c>
      <c r="X218" s="50">
        <f>IF(AND(P218&gt;=150000000,P218&lt;300000000),5000000,IF(AND(P218&gt;=300000000,P218&lt;500000000),10000000,IF(AND(P218&gt;=300000000,P218&lt;500000000),15000000,IF(AND(P218&gt;=500000000,P218&lt;3000000000),20000000,IF(P218&gt;=30000000000,35000000,0))))) * (1-R218)</f>
        <v>0</v>
      </c>
      <c r="Y218" s="50">
        <f>IFERROR(Q218 * (1-R218),0)</f>
        <v>0</v>
      </c>
      <c r="Z218" s="51">
        <f>IF(R218=1,0,0)</f>
        <v>0</v>
      </c>
      <c r="AA218" s="51">
        <f>IFERROR((1-R218) * Z218 * 2%,0)</f>
        <v>0</v>
      </c>
      <c r="AB218" s="52">
        <f>IF(R218=0,0,0)</f>
        <v>0</v>
      </c>
      <c r="AC218" s="52">
        <f> IFERROR(AB218 * (1-R218) * 2%,0)</f>
        <v>0</v>
      </c>
      <c r="AD218" s="53">
        <f>T218+V218+W218+X218+AA218+AC218</f>
        <v>5483.7200000000003</v>
      </c>
    </row>
    <row r="219">
      <c r="C219" s="40" t="s">
        <v>431</v>
      </c>
      <c r="D219" s="41" t="s">
        <v>432</v>
      </c>
      <c r="E219" s="41"/>
      <c r="F219" s="42">
        <v>40260.48332175926</v>
      </c>
      <c r="G219" s="43">
        <v>100</v>
      </c>
      <c r="H219" s="44">
        <v>43312</v>
      </c>
      <c r="I219" s="44">
        <v>43343</v>
      </c>
      <c r="J219" s="43">
        <v>68892846</v>
      </c>
      <c r="K219" s="43">
        <v>0</v>
      </c>
      <c r="L219" s="43">
        <v>6764000</v>
      </c>
      <c r="M219" s="43">
        <f>IFERROR(J219-K219-L219,0)</f>
        <v>62128846</v>
      </c>
      <c r="N219" s="43">
        <v>64242849</v>
      </c>
      <c r="O219" s="45">
        <f>IFERROR(IF(1 - M219/N219&lt;0,0,1-M219/N219),0)</f>
        <v>0.032906432901193439</v>
      </c>
      <c r="P219" s="43">
        <v>0</v>
      </c>
      <c r="Q219" s="43">
        <v>68892846</v>
      </c>
      <c r="R219" s="46">
        <f>IF(F219&lt;DATEVALUE("2018-07-01"),1,0)</f>
        <v>1</v>
      </c>
      <c r="S219" s="47">
        <f>IF(R219=1,1%,0)</f>
        <v>0.01</v>
      </c>
      <c r="T219" s="46">
        <f>IFERROR(S219*M219,0)</f>
        <v>621288.45999999996</v>
      </c>
      <c r="U219" s="48">
        <f>IF(O219&lt;=0.12,1,0)*(1-R219)*M219</f>
        <v>0</v>
      </c>
      <c r="V219" s="49">
        <f>IF(0&lt;0.8,0,IF(0&lt;1,Sheet1!L199,1))*IF(G219&lt;3,0.12 - O219,0.01) *U219</f>
        <v>0</v>
      </c>
      <c r="W219" s="49">
        <f>IF(0&gt;1,IF(0&lt;=1.1,1,IF(0&lt;=1.2,2,IF(0&lt;=1.5,3,5))),0) * 1000000</f>
        <v>0</v>
      </c>
      <c r="X219" s="50">
        <f>IF(AND(P219&gt;=150000000,P219&lt;300000000),5000000,IF(AND(P219&gt;=300000000,P219&lt;500000000),10000000,IF(AND(P219&gt;=300000000,P219&lt;500000000),15000000,IF(AND(P219&gt;=500000000,P219&lt;3000000000),20000000,IF(P219&gt;=30000000000,35000000,0))))) * (1-R219)</f>
        <v>0</v>
      </c>
      <c r="Y219" s="50">
        <f>IFERROR(Q219 * (1-R219),0)</f>
        <v>0</v>
      </c>
      <c r="Z219" s="51">
        <f>IF(R219=1,0,0)</f>
        <v>0</v>
      </c>
      <c r="AA219" s="51">
        <f>IFERROR((1-R219) * Z219 * 2%,0)</f>
        <v>0</v>
      </c>
      <c r="AB219" s="52">
        <f>IF(R219=0,0,0)</f>
        <v>0</v>
      </c>
      <c r="AC219" s="52">
        <f> IFERROR(AB219 * (1-R219) * 2%,0)</f>
        <v>0</v>
      </c>
      <c r="AD219" s="53">
        <f>T219+V219+W219+X219+AA219+AC219</f>
        <v>621288.45999999996</v>
      </c>
    </row>
    <row r="220">
      <c r="C220" s="40" t="s">
        <v>433</v>
      </c>
      <c r="D220" s="41" t="s">
        <v>434</v>
      </c>
      <c r="E220" s="41"/>
      <c r="F220" s="42">
        <v>43087.263761574075</v>
      </c>
      <c r="G220" s="43">
        <v>7</v>
      </c>
      <c r="H220" s="44">
        <v>43320</v>
      </c>
      <c r="I220" s="44">
        <v>43341</v>
      </c>
      <c r="J220" s="43">
        <v>53240</v>
      </c>
      <c r="K220" s="43">
        <v>0</v>
      </c>
      <c r="L220" s="43">
        <v>0</v>
      </c>
      <c r="M220" s="43">
        <f>IFERROR(J220-K220-L220,0)</f>
        <v>53240</v>
      </c>
      <c r="N220" s="43">
        <v>53240</v>
      </c>
      <c r="O220" s="45">
        <f>IFERROR(IF(1 - M220/N220&lt;0,0,1-M220/N220),0)</f>
        <v>0</v>
      </c>
      <c r="P220" s="43">
        <v>0</v>
      </c>
      <c r="Q220" s="43">
        <v>53240</v>
      </c>
      <c r="R220" s="46">
        <f>IF(F220&lt;DATEVALUE("2018-07-01"),1,0)</f>
        <v>1</v>
      </c>
      <c r="S220" s="47">
        <f>IF(R220=1,1%,0)</f>
        <v>0.01</v>
      </c>
      <c r="T220" s="46">
        <f>IFERROR(S220*M220,0)</f>
        <v>532.39999999999998</v>
      </c>
      <c r="U220" s="48">
        <f>IF(O220&lt;=0.12,1,0)*(1-R220)*M220</f>
        <v>0</v>
      </c>
      <c r="V220" s="49">
        <f>IF(0&lt;0.8,0,IF(0&lt;1,Sheet1!L199,1))*IF(G220&lt;3,0.12 - O220,0.01) *U220</f>
        <v>0</v>
      </c>
      <c r="W220" s="49">
        <f>IF(0&gt;1,IF(0&lt;=1.1,1,IF(0&lt;=1.2,2,IF(0&lt;=1.5,3,5))),0) * 1000000</f>
        <v>0</v>
      </c>
      <c r="X220" s="50">
        <f>IF(AND(P220&gt;=150000000,P220&lt;300000000),5000000,IF(AND(P220&gt;=300000000,P220&lt;500000000),10000000,IF(AND(P220&gt;=300000000,P220&lt;500000000),15000000,IF(AND(P220&gt;=500000000,P220&lt;3000000000),20000000,IF(P220&gt;=30000000000,35000000,0))))) * (1-R220)</f>
        <v>0</v>
      </c>
      <c r="Y220" s="50">
        <f>IFERROR(Q220 * (1-R220),0)</f>
        <v>0</v>
      </c>
      <c r="Z220" s="51">
        <f>IF(R220=1,0,0)</f>
        <v>0</v>
      </c>
      <c r="AA220" s="51">
        <f>IFERROR((1-R220) * Z220 * 2%,0)</f>
        <v>0</v>
      </c>
      <c r="AB220" s="52">
        <f>IF(R220=0,0,0)</f>
        <v>0</v>
      </c>
      <c r="AC220" s="52">
        <f> IFERROR(AB220 * (1-R220) * 2%,0)</f>
        <v>0</v>
      </c>
      <c r="AD220" s="53">
        <f>T220+V220+W220+X220+AA220+AC220</f>
        <v>532.39999999999998</v>
      </c>
    </row>
    <row r="221">
      <c r="C221" s="40" t="s">
        <v>435</v>
      </c>
      <c r="D221" s="41" t="s">
        <v>436</v>
      </c>
      <c r="E221" s="41"/>
      <c r="F221" s="42">
        <v>43122.236620370371</v>
      </c>
      <c r="G221" s="43">
        <v>6</v>
      </c>
      <c r="H221" s="44">
        <v>43333</v>
      </c>
      <c r="I221" s="44">
        <v>43343</v>
      </c>
      <c r="J221" s="43">
        <v>6049636</v>
      </c>
      <c r="K221" s="43">
        <v>0</v>
      </c>
      <c r="L221" s="43">
        <v>0</v>
      </c>
      <c r="M221" s="43">
        <f>IFERROR(J221-K221-L221,0)</f>
        <v>6049636</v>
      </c>
      <c r="N221" s="43">
        <v>6573136</v>
      </c>
      <c r="O221" s="45">
        <f>IFERROR(IF(1 - M221/N221&lt;0,0,1-M221/N221),0)</f>
        <v>0.079642350318021693</v>
      </c>
      <c r="P221" s="43">
        <v>0</v>
      </c>
      <c r="Q221" s="43">
        <v>6110378</v>
      </c>
      <c r="R221" s="46">
        <f>IF(F221&lt;DATEVALUE("2018-07-01"),1,0)</f>
        <v>1</v>
      </c>
      <c r="S221" s="47">
        <f>IF(R221=1,1%,0)</f>
        <v>0.01</v>
      </c>
      <c r="T221" s="46">
        <f>IFERROR(S221*M221,0)</f>
        <v>60496.360000000001</v>
      </c>
      <c r="U221" s="48">
        <f>IF(O221&lt;=0.12,1,0)*(1-R221)*M221</f>
        <v>0</v>
      </c>
      <c r="V221" s="49">
        <f>IF(0&lt;0.8,0,IF(0&lt;1,Sheet1!L199,1))*IF(G221&lt;3,0.12 - O221,0.01) *U221</f>
        <v>0</v>
      </c>
      <c r="W221" s="49">
        <f>IF(0&gt;1,IF(0&lt;=1.1,1,IF(0&lt;=1.2,2,IF(0&lt;=1.5,3,5))),0) * 1000000</f>
        <v>0</v>
      </c>
      <c r="X221" s="50">
        <f>IF(AND(P221&gt;=150000000,P221&lt;300000000),5000000,IF(AND(P221&gt;=300000000,P221&lt;500000000),10000000,IF(AND(P221&gt;=300000000,P221&lt;500000000),15000000,IF(AND(P221&gt;=500000000,P221&lt;3000000000),20000000,IF(P221&gt;=30000000000,35000000,0))))) * (1-R221)</f>
        <v>0</v>
      </c>
      <c r="Y221" s="50">
        <f>IFERROR(Q221 * (1-R221),0)</f>
        <v>0</v>
      </c>
      <c r="Z221" s="51">
        <f>IF(R221=1,0,0)</f>
        <v>0</v>
      </c>
      <c r="AA221" s="51">
        <f>IFERROR((1-R221) * Z221 * 2%,0)</f>
        <v>0</v>
      </c>
      <c r="AB221" s="52">
        <f>IF(R221=0,0,0)</f>
        <v>0</v>
      </c>
      <c r="AC221" s="52">
        <f> IFERROR(AB221 * (1-R221) * 2%,0)</f>
        <v>0</v>
      </c>
      <c r="AD221" s="53">
        <f>T221+V221+W221+X221+AA221+AC221</f>
        <v>60496.360000000001</v>
      </c>
    </row>
    <row r="222">
      <c r="C222" s="40" t="s">
        <v>437</v>
      </c>
      <c r="D222" s="41" t="s">
        <v>438</v>
      </c>
      <c r="E222" s="41"/>
      <c r="F222" s="42">
        <v>43167.359606481477</v>
      </c>
      <c r="G222" s="43">
        <v>4</v>
      </c>
      <c r="H222" s="44">
        <v>43335</v>
      </c>
      <c r="I222" s="44">
        <v>43361</v>
      </c>
      <c r="J222" s="43">
        <v>18926263</v>
      </c>
      <c r="K222" s="43">
        <v>0</v>
      </c>
      <c r="L222" s="43">
        <v>0</v>
      </c>
      <c r="M222" s="43">
        <f>IFERROR(J222-K222-L222,0)</f>
        <v>18926263</v>
      </c>
      <c r="N222" s="43">
        <v>17215471</v>
      </c>
      <c r="O222" s="45">
        <f>IFERROR(IF(1 - M222/N222&lt;0,0,1-M222/N222),0)</f>
        <v>0</v>
      </c>
      <c r="P222" s="43">
        <v>0</v>
      </c>
      <c r="Q222" s="43">
        <v>18926263</v>
      </c>
      <c r="R222" s="46">
        <f>IF(F222&lt;DATEVALUE("2018-07-01"),1,0)</f>
        <v>1</v>
      </c>
      <c r="S222" s="47">
        <f>IF(R222=1,1%,0)</f>
        <v>0.01</v>
      </c>
      <c r="T222" s="46">
        <f>IFERROR(S222*M222,0)</f>
        <v>189262.63000000001</v>
      </c>
      <c r="U222" s="48">
        <f>IF(O222&lt;=0.12,1,0)*(1-R222)*M222</f>
        <v>0</v>
      </c>
      <c r="V222" s="49">
        <f>IF(0&lt;0.8,0,IF(0&lt;1,Sheet1!L199,1))*IF(G222&lt;3,0.12 - O222,0.01) *U222</f>
        <v>0</v>
      </c>
      <c r="W222" s="49">
        <f>IF(0&gt;1,IF(0&lt;=1.1,1,IF(0&lt;=1.2,2,IF(0&lt;=1.5,3,5))),0) * 1000000</f>
        <v>0</v>
      </c>
      <c r="X222" s="50">
        <f>IF(AND(P222&gt;=150000000,P222&lt;300000000),5000000,IF(AND(P222&gt;=300000000,P222&lt;500000000),10000000,IF(AND(P222&gt;=300000000,P222&lt;500000000),15000000,IF(AND(P222&gt;=500000000,P222&lt;3000000000),20000000,IF(P222&gt;=30000000000,35000000,0))))) * (1-R222)</f>
        <v>0</v>
      </c>
      <c r="Y222" s="50">
        <f>IFERROR(Q222 * (1-R222),0)</f>
        <v>0</v>
      </c>
      <c r="Z222" s="51">
        <f>IF(R222=1,0,0)</f>
        <v>0</v>
      </c>
      <c r="AA222" s="51">
        <f>IFERROR((1-R222) * Z222 * 2%,0)</f>
        <v>0</v>
      </c>
      <c r="AB222" s="52">
        <f>IF(R222=0,0,0)</f>
        <v>0</v>
      </c>
      <c r="AC222" s="52">
        <f> IFERROR(AB222 * (1-R222) * 2%,0)</f>
        <v>0</v>
      </c>
      <c r="AD222" s="53">
        <f>T222+V222+W222+X222+AA222+AC222</f>
        <v>189262.63000000001</v>
      </c>
    </row>
    <row r="223">
      <c r="C223" s="40" t="s">
        <v>439</v>
      </c>
      <c r="D223" s="41" t="s">
        <v>440</v>
      </c>
      <c r="E223" s="41"/>
      <c r="F223" s="42">
        <v>43292.37841435185</v>
      </c>
      <c r="G223" s="43">
        <v>0</v>
      </c>
      <c r="H223" s="44">
        <v>43326</v>
      </c>
      <c r="I223" s="44">
        <v>43360</v>
      </c>
      <c r="J223" s="43">
        <v>258819</v>
      </c>
      <c r="K223" s="43">
        <v>0</v>
      </c>
      <c r="L223" s="43">
        <v>0</v>
      </c>
      <c r="M223" s="43">
        <f>IFERROR(J223-K223-L223,0)</f>
        <v>258819</v>
      </c>
      <c r="N223" s="43">
        <v>258819</v>
      </c>
      <c r="O223" s="45">
        <f>IFERROR(IF(1 - M223/N223&lt;0,0,1-M223/N223),0)</f>
        <v>0</v>
      </c>
      <c r="P223" s="43">
        <v>0</v>
      </c>
      <c r="Q223" s="43">
        <v>0</v>
      </c>
      <c r="R223" s="46">
        <f>IF(F223&lt;DATEVALUE("2018-07-01"),1,0)</f>
        <v>0</v>
      </c>
      <c r="S223" s="47">
        <f>IF(R223=1,1%,0)</f>
        <v>0</v>
      </c>
      <c r="T223" s="46">
        <f>IFERROR(S223*M223,0)</f>
        <v>0</v>
      </c>
      <c r="U223" s="48">
        <f>IF(O223&lt;=0.12,1,0)*(1-R223)*M223</f>
        <v>258819</v>
      </c>
      <c r="V223" s="49">
        <f>IF(0&lt;0.8,0,IF(0&lt;1,Sheet1!L199,1))*IF(G223&lt;3,0.12 - O223,0.01) *U223</f>
        <v>0</v>
      </c>
      <c r="W223" s="49">
        <f>IF(0&gt;1,IF(0&lt;=1.1,1,IF(0&lt;=1.2,2,IF(0&lt;=1.5,3,5))),0) * 1000000</f>
        <v>0</v>
      </c>
      <c r="X223" s="50">
        <f>IF(AND(P223&gt;=150000000,P223&lt;300000000),5000000,IF(AND(P223&gt;=300000000,P223&lt;500000000),10000000,IF(AND(P223&gt;=300000000,P223&lt;500000000),15000000,IF(AND(P223&gt;=500000000,P223&lt;3000000000),20000000,IF(P223&gt;=30000000000,35000000,0))))) * (1-R223)</f>
        <v>0</v>
      </c>
      <c r="Y223" s="50">
        <f>IFERROR(Q223 * (1-R223),0)</f>
        <v>0</v>
      </c>
      <c r="Z223" s="51">
        <f>IF(R223=1,0,0)</f>
        <v>0</v>
      </c>
      <c r="AA223" s="51">
        <f>IFERROR((1-R223) * Z223 * 2%,0)</f>
        <v>0</v>
      </c>
      <c r="AB223" s="52">
        <f>IF(R223=0,0,0)</f>
        <v>0</v>
      </c>
      <c r="AC223" s="52">
        <f> IFERROR(AB223 * (1-R223) * 2%,0)</f>
        <v>0</v>
      </c>
      <c r="AD223" s="53">
        <f>T223+V223+W223+X223+AA223+AC223</f>
        <v>0</v>
      </c>
    </row>
    <row r="224">
      <c r="C224" s="40" t="s">
        <v>441</v>
      </c>
      <c r="D224" s="41" t="s">
        <v>442</v>
      </c>
      <c r="E224" s="41"/>
      <c r="F224" s="42">
        <v>43300.169687499998</v>
      </c>
      <c r="G224" s="43">
        <v>0</v>
      </c>
      <c r="H224" s="44">
        <v>43301</v>
      </c>
      <c r="I224" s="44">
        <v>43311</v>
      </c>
      <c r="J224" s="43">
        <v>27000000</v>
      </c>
      <c r="K224" s="43">
        <v>0</v>
      </c>
      <c r="L224" s="43">
        <v>0</v>
      </c>
      <c r="M224" s="43">
        <f>IFERROR(J224-K224-L224,0)</f>
        <v>27000000</v>
      </c>
      <c r="N224" s="43">
        <v>29152530</v>
      </c>
      <c r="O224" s="45">
        <f>IFERROR(IF(1 - M224/N224&lt;0,0,1-M224/N224),0)</f>
        <v>0.07383681622143945</v>
      </c>
      <c r="P224" s="43">
        <v>0</v>
      </c>
      <c r="Q224" s="43">
        <v>0</v>
      </c>
      <c r="R224" s="46">
        <f>IF(F224&lt;DATEVALUE("2018-07-01"),1,0)</f>
        <v>0</v>
      </c>
      <c r="S224" s="47">
        <f>IF(R224=1,1%,0)</f>
        <v>0</v>
      </c>
      <c r="T224" s="46">
        <f>IFERROR(S224*M224,0)</f>
        <v>0</v>
      </c>
      <c r="U224" s="48">
        <f>IF(O224&lt;=0.12,1,0)*(1-R224)*M224</f>
        <v>27000000</v>
      </c>
      <c r="V224" s="49">
        <f>IF(0&lt;0.8,0,IF(0&lt;1,Sheet1!L199,1))*IF(G224&lt;3,0.12 - O224,0.01) *U224</f>
        <v>0</v>
      </c>
      <c r="W224" s="49">
        <f>IF(0&gt;1,IF(0&lt;=1.1,1,IF(0&lt;=1.2,2,IF(0&lt;=1.5,3,5))),0) * 1000000</f>
        <v>0</v>
      </c>
      <c r="X224" s="50">
        <f>IF(AND(P224&gt;=150000000,P224&lt;300000000),5000000,IF(AND(P224&gt;=300000000,P224&lt;500000000),10000000,IF(AND(P224&gt;=300000000,P224&lt;500000000),15000000,IF(AND(P224&gt;=500000000,P224&lt;3000000000),20000000,IF(P224&gt;=30000000000,35000000,0))))) * (1-R224)</f>
        <v>0</v>
      </c>
      <c r="Y224" s="50">
        <f>IFERROR(Q224 * (1-R224),0)</f>
        <v>0</v>
      </c>
      <c r="Z224" s="51">
        <f>IF(R224=1,0,0)</f>
        <v>0</v>
      </c>
      <c r="AA224" s="51">
        <f>IFERROR((1-R224) * Z224 * 2%,0)</f>
        <v>0</v>
      </c>
      <c r="AB224" s="52">
        <f>IF(R224=0,0,0)</f>
        <v>0</v>
      </c>
      <c r="AC224" s="52">
        <f> IFERROR(AB224 * (1-R224) * 2%,0)</f>
        <v>0</v>
      </c>
      <c r="AD224" s="53">
        <f>T224+V224+W224+X224+AA224+AC224</f>
        <v>0</v>
      </c>
    </row>
    <row r="225">
      <c r="C225" s="40" t="s">
        <v>443</v>
      </c>
      <c r="D225" s="41" t="s">
        <v>444</v>
      </c>
      <c r="E225" s="41"/>
      <c r="F225" s="42">
        <v>43123.155648148146</v>
      </c>
      <c r="G225" s="43">
        <v>6</v>
      </c>
      <c r="H225" s="44">
        <v>43327</v>
      </c>
      <c r="I225" s="44">
        <v>43362</v>
      </c>
      <c r="J225" s="43">
        <v>10362682</v>
      </c>
      <c r="K225" s="43">
        <v>0</v>
      </c>
      <c r="L225" s="43">
        <v>0</v>
      </c>
      <c r="M225" s="43">
        <f>IFERROR(J225-K225-L225,0)</f>
        <v>10362682</v>
      </c>
      <c r="N225" s="43">
        <v>10362682</v>
      </c>
      <c r="O225" s="45">
        <f>IFERROR(IF(1 - M225/N225&lt;0,0,1-M225/N225),0)</f>
        <v>0</v>
      </c>
      <c r="P225" s="43">
        <v>0</v>
      </c>
      <c r="Q225" s="43">
        <v>10362682</v>
      </c>
      <c r="R225" s="46">
        <f>IF(F225&lt;DATEVALUE("2018-07-01"),1,0)</f>
        <v>1</v>
      </c>
      <c r="S225" s="47">
        <f>IF(R225=1,1%,0)</f>
        <v>0.01</v>
      </c>
      <c r="T225" s="46">
        <f>IFERROR(S225*M225,0)</f>
        <v>103626.82000000001</v>
      </c>
      <c r="U225" s="48">
        <f>IF(O225&lt;=0.12,1,0)*(1-R225)*M225</f>
        <v>0</v>
      </c>
      <c r="V225" s="49">
        <f>IF(0&lt;0.8,0,IF(0&lt;1,Sheet1!L199,1))*IF(G225&lt;3,0.12 - O225,0.01) *U225</f>
        <v>0</v>
      </c>
      <c r="W225" s="49">
        <f>IF(0&gt;1,IF(0&lt;=1.1,1,IF(0&lt;=1.2,2,IF(0&lt;=1.5,3,5))),0) * 1000000</f>
        <v>0</v>
      </c>
      <c r="X225" s="50">
        <f>IF(AND(P225&gt;=150000000,P225&lt;300000000),5000000,IF(AND(P225&gt;=300000000,P225&lt;500000000),10000000,IF(AND(P225&gt;=300000000,P225&lt;500000000),15000000,IF(AND(P225&gt;=500000000,P225&lt;3000000000),20000000,IF(P225&gt;=30000000000,35000000,0))))) * (1-R225)</f>
        <v>0</v>
      </c>
      <c r="Y225" s="50">
        <f>IFERROR(Q225 * (1-R225),0)</f>
        <v>0</v>
      </c>
      <c r="Z225" s="51">
        <f>IF(R225=1,0,0)</f>
        <v>0</v>
      </c>
      <c r="AA225" s="51">
        <f>IFERROR((1-R225) * Z225 * 2%,0)</f>
        <v>0</v>
      </c>
      <c r="AB225" s="52">
        <f>IF(R225=0,0,0)</f>
        <v>0</v>
      </c>
      <c r="AC225" s="52">
        <f> IFERROR(AB225 * (1-R225) * 2%,0)</f>
        <v>0</v>
      </c>
      <c r="AD225" s="53">
        <f>T225+V225+W225+X225+AA225+AC225</f>
        <v>103626.82000000001</v>
      </c>
    </row>
    <row r="226">
      <c r="C226" s="40" t="s">
        <v>445</v>
      </c>
      <c r="D226" s="41" t="s">
        <v>446</v>
      </c>
      <c r="E226" s="41"/>
      <c r="F226" s="42">
        <v>40557.554247685184</v>
      </c>
      <c r="G226" s="43">
        <v>90</v>
      </c>
      <c r="H226" s="44">
        <v>43312</v>
      </c>
      <c r="I226" s="44">
        <v>43340</v>
      </c>
      <c r="J226" s="43">
        <v>25141180</v>
      </c>
      <c r="K226" s="43">
        <v>0</v>
      </c>
      <c r="L226" s="43">
        <v>0</v>
      </c>
      <c r="M226" s="43">
        <f>IFERROR(J226-K226-L226,0)</f>
        <v>25141180</v>
      </c>
      <c r="N226" s="43">
        <v>27654308</v>
      </c>
      <c r="O226" s="45">
        <f>IFERROR(IF(1 - M226/N226&lt;0,0,1-M226/N226),0)</f>
        <v>0.09087654625094943</v>
      </c>
      <c r="P226" s="43">
        <v>0</v>
      </c>
      <c r="Q226" s="43">
        <v>25141180</v>
      </c>
      <c r="R226" s="46">
        <f>IF(F226&lt;DATEVALUE("2018-07-01"),1,0)</f>
        <v>1</v>
      </c>
      <c r="S226" s="47">
        <f>IF(R226=1,1%,0)</f>
        <v>0.01</v>
      </c>
      <c r="T226" s="46">
        <f>IFERROR(S226*M226,0)</f>
        <v>251411.80000000002</v>
      </c>
      <c r="U226" s="48">
        <f>IF(O226&lt;=0.12,1,0)*(1-R226)*M226</f>
        <v>0</v>
      </c>
      <c r="V226" s="49">
        <f>IF(0&lt;0.8,0,IF(0&lt;1,Sheet1!L199,1))*IF(G226&lt;3,0.12 - O226,0.01) *U226</f>
        <v>0</v>
      </c>
      <c r="W226" s="49">
        <f>IF(0&gt;1,IF(0&lt;=1.1,1,IF(0&lt;=1.2,2,IF(0&lt;=1.5,3,5))),0) * 1000000</f>
        <v>0</v>
      </c>
      <c r="X226" s="50">
        <f>IF(AND(P226&gt;=150000000,P226&lt;300000000),5000000,IF(AND(P226&gt;=300000000,P226&lt;500000000),10000000,IF(AND(P226&gt;=300000000,P226&lt;500000000),15000000,IF(AND(P226&gt;=500000000,P226&lt;3000000000),20000000,IF(P226&gt;=30000000000,35000000,0))))) * (1-R226)</f>
        <v>0</v>
      </c>
      <c r="Y226" s="50">
        <f>IFERROR(Q226 * (1-R226),0)</f>
        <v>0</v>
      </c>
      <c r="Z226" s="51">
        <f>IF(R226=1,0,0)</f>
        <v>0</v>
      </c>
      <c r="AA226" s="51">
        <f>IFERROR((1-R226) * Z226 * 2%,0)</f>
        <v>0</v>
      </c>
      <c r="AB226" s="52">
        <f>IF(R226=0,0,0)</f>
        <v>0</v>
      </c>
      <c r="AC226" s="52">
        <f> IFERROR(AB226 * (1-R226) * 2%,0)</f>
        <v>0</v>
      </c>
      <c r="AD226" s="53">
        <f>T226+V226+W226+X226+AA226+AC226</f>
        <v>251411.80000000002</v>
      </c>
    </row>
    <row r="227">
      <c r="C227" s="40" t="s">
        <v>447</v>
      </c>
      <c r="D227" s="41" t="s">
        <v>448</v>
      </c>
      <c r="E227" s="41"/>
      <c r="F227" s="42">
        <v>42571.337222222217</v>
      </c>
      <c r="G227" s="43">
        <v>24</v>
      </c>
      <c r="H227" s="44">
        <v>43329</v>
      </c>
      <c r="I227" s="44">
        <v>43337</v>
      </c>
      <c r="J227" s="43">
        <v>335654</v>
      </c>
      <c r="K227" s="43">
        <v>0</v>
      </c>
      <c r="L227" s="43">
        <v>0</v>
      </c>
      <c r="M227" s="43">
        <f>IFERROR(J227-K227-L227,0)</f>
        <v>335654</v>
      </c>
      <c r="N227" s="43">
        <v>335654</v>
      </c>
      <c r="O227" s="45">
        <f>IFERROR(IF(1 - M227/N227&lt;0,0,1-M227/N227),0)</f>
        <v>0</v>
      </c>
      <c r="P227" s="43">
        <v>0</v>
      </c>
      <c r="Q227" s="43">
        <v>335654</v>
      </c>
      <c r="R227" s="46">
        <f>IF(F227&lt;DATEVALUE("2018-07-01"),1,0)</f>
        <v>1</v>
      </c>
      <c r="S227" s="47">
        <f>IF(R227=1,1%,0)</f>
        <v>0.01</v>
      </c>
      <c r="T227" s="46">
        <f>IFERROR(S227*M227,0)</f>
        <v>3356.54</v>
      </c>
      <c r="U227" s="48">
        <f>IF(O227&lt;=0.12,1,0)*(1-R227)*M227</f>
        <v>0</v>
      </c>
      <c r="V227" s="49">
        <f>IF(0&lt;0.8,0,IF(0&lt;1,Sheet1!L199,1))*IF(G227&lt;3,0.12 - O227,0.01) *U227</f>
        <v>0</v>
      </c>
      <c r="W227" s="49">
        <f>IF(0&gt;1,IF(0&lt;=1.1,1,IF(0&lt;=1.2,2,IF(0&lt;=1.5,3,5))),0) * 1000000</f>
        <v>0</v>
      </c>
      <c r="X227" s="50">
        <f>IF(AND(P227&gt;=150000000,P227&lt;300000000),5000000,IF(AND(P227&gt;=300000000,P227&lt;500000000),10000000,IF(AND(P227&gt;=300000000,P227&lt;500000000),15000000,IF(AND(P227&gt;=500000000,P227&lt;3000000000),20000000,IF(P227&gt;=30000000000,35000000,0))))) * (1-R227)</f>
        <v>0</v>
      </c>
      <c r="Y227" s="50">
        <f>IFERROR(Q227 * (1-R227),0)</f>
        <v>0</v>
      </c>
      <c r="Z227" s="51">
        <f>IF(R227=1,0,0)</f>
        <v>0</v>
      </c>
      <c r="AA227" s="51">
        <f>IFERROR((1-R227) * Z227 * 2%,0)</f>
        <v>0</v>
      </c>
      <c r="AB227" s="52">
        <f>IF(R227=0,0,0)</f>
        <v>0</v>
      </c>
      <c r="AC227" s="52">
        <f> IFERROR(AB227 * (1-R227) * 2%,0)</f>
        <v>0</v>
      </c>
      <c r="AD227" s="53">
        <f>T227+V227+W227+X227+AA227+AC227</f>
        <v>3356.54</v>
      </c>
    </row>
    <row r="228">
      <c r="C228" s="40" t="s">
        <v>449</v>
      </c>
      <c r="D228" s="41" t="s">
        <v>450</v>
      </c>
      <c r="E228" s="41"/>
      <c r="F228" s="42">
        <v>42739.065578703703</v>
      </c>
      <c r="G228" s="43">
        <v>18</v>
      </c>
      <c r="H228" s="44">
        <v>43333</v>
      </c>
      <c r="I228" s="44">
        <v>43369</v>
      </c>
      <c r="J228" s="43">
        <v>1185382</v>
      </c>
      <c r="K228" s="43">
        <v>0</v>
      </c>
      <c r="L228" s="43">
        <v>0</v>
      </c>
      <c r="M228" s="43">
        <f>IFERROR(J228-K228-L228,0)</f>
        <v>1185382</v>
      </c>
      <c r="N228" s="43">
        <v>1271193</v>
      </c>
      <c r="O228" s="45">
        <f>IFERROR(IF(1 - M228/N228&lt;0,0,1-M228/N228),0)</f>
        <v>0.067504305011119481</v>
      </c>
      <c r="P228" s="43">
        <v>0</v>
      </c>
      <c r="Q228" s="43">
        <v>1185382</v>
      </c>
      <c r="R228" s="46">
        <f>IF(F228&lt;DATEVALUE("2018-07-01"),1,0)</f>
        <v>1</v>
      </c>
      <c r="S228" s="47">
        <f>IF(R228=1,1%,0)</f>
        <v>0.01</v>
      </c>
      <c r="T228" s="46">
        <f>IFERROR(S228*M228,0)</f>
        <v>11853.82</v>
      </c>
      <c r="U228" s="48">
        <f>IF(O228&lt;=0.12,1,0)*(1-R228)*M228</f>
        <v>0</v>
      </c>
      <c r="V228" s="49">
        <f>IF(0&lt;0.8,0,IF(0&lt;1,Sheet1!L199,1))*IF(G228&lt;3,0.12 - O228,0.01) *U228</f>
        <v>0</v>
      </c>
      <c r="W228" s="49">
        <f>IF(0&gt;1,IF(0&lt;=1.1,1,IF(0&lt;=1.2,2,IF(0&lt;=1.5,3,5))),0) * 1000000</f>
        <v>0</v>
      </c>
      <c r="X228" s="50">
        <f>IF(AND(P228&gt;=150000000,P228&lt;300000000),5000000,IF(AND(P228&gt;=300000000,P228&lt;500000000),10000000,IF(AND(P228&gt;=300000000,P228&lt;500000000),15000000,IF(AND(P228&gt;=500000000,P228&lt;3000000000),20000000,IF(P228&gt;=30000000000,35000000,0))))) * (1-R228)</f>
        <v>0</v>
      </c>
      <c r="Y228" s="50">
        <f>IFERROR(Q228 * (1-R228),0)</f>
        <v>0</v>
      </c>
      <c r="Z228" s="51">
        <f>IF(R228=1,0,0)</f>
        <v>0</v>
      </c>
      <c r="AA228" s="51">
        <f>IFERROR((1-R228) * Z228 * 2%,0)</f>
        <v>0</v>
      </c>
      <c r="AB228" s="52">
        <f>IF(R228=0,0,0)</f>
        <v>0</v>
      </c>
      <c r="AC228" s="52">
        <f> IFERROR(AB228 * (1-R228) * 2%,0)</f>
        <v>0</v>
      </c>
      <c r="AD228" s="53">
        <f>T228+V228+W228+X228+AA228+AC228</f>
        <v>11853.82</v>
      </c>
    </row>
    <row r="229">
      <c r="C229" s="40" t="s">
        <v>451</v>
      </c>
      <c r="D229" s="41" t="s">
        <v>452</v>
      </c>
      <c r="E229" s="41"/>
      <c r="F229" s="42">
        <v>42907.28601851852</v>
      </c>
      <c r="G229" s="43">
        <v>13</v>
      </c>
      <c r="H229" s="44">
        <v>43334</v>
      </c>
      <c r="I229" s="44">
        <v>43369</v>
      </c>
      <c r="J229" s="43">
        <v>1241315</v>
      </c>
      <c r="K229" s="43">
        <v>0</v>
      </c>
      <c r="L229" s="43">
        <v>0</v>
      </c>
      <c r="M229" s="43">
        <f>IFERROR(J229-K229-L229,0)</f>
        <v>1241315</v>
      </c>
      <c r="N229" s="43">
        <v>1241315</v>
      </c>
      <c r="O229" s="45">
        <f>IFERROR(IF(1 - M229/N229&lt;0,0,1-M229/N229),0)</f>
        <v>0</v>
      </c>
      <c r="P229" s="43">
        <v>0</v>
      </c>
      <c r="Q229" s="43">
        <v>1694702</v>
      </c>
      <c r="R229" s="46">
        <f>IF(F229&lt;DATEVALUE("2018-07-01"),1,0)</f>
        <v>1</v>
      </c>
      <c r="S229" s="47">
        <f>IF(R229=1,1%,0)</f>
        <v>0.01</v>
      </c>
      <c r="T229" s="46">
        <f>IFERROR(S229*M229,0)</f>
        <v>12413.15</v>
      </c>
      <c r="U229" s="48">
        <f>IF(O229&lt;=0.12,1,0)*(1-R229)*M229</f>
        <v>0</v>
      </c>
      <c r="V229" s="49">
        <f>IF(0&lt;0.8,0,IF(0&lt;1,Sheet1!L199,1))*IF(G229&lt;3,0.12 - O229,0.01) *U229</f>
        <v>0</v>
      </c>
      <c r="W229" s="49">
        <f>IF(0&gt;1,IF(0&lt;=1.1,1,IF(0&lt;=1.2,2,IF(0&lt;=1.5,3,5))),0) * 1000000</f>
        <v>0</v>
      </c>
      <c r="X229" s="50">
        <f>IF(AND(P229&gt;=150000000,P229&lt;300000000),5000000,IF(AND(P229&gt;=300000000,P229&lt;500000000),10000000,IF(AND(P229&gt;=300000000,P229&lt;500000000),15000000,IF(AND(P229&gt;=500000000,P229&lt;3000000000),20000000,IF(P229&gt;=30000000000,35000000,0))))) * (1-R229)</f>
        <v>0</v>
      </c>
      <c r="Y229" s="50">
        <f>IFERROR(Q229 * (1-R229),0)</f>
        <v>0</v>
      </c>
      <c r="Z229" s="51">
        <f>IF(R229=1,0,0)</f>
        <v>0</v>
      </c>
      <c r="AA229" s="51">
        <f>IFERROR((1-R229) * Z229 * 2%,0)</f>
        <v>0</v>
      </c>
      <c r="AB229" s="52">
        <f>IF(R229=0,0,0)</f>
        <v>0</v>
      </c>
      <c r="AC229" s="52">
        <f> IFERROR(AB229 * (1-R229) * 2%,0)</f>
        <v>0</v>
      </c>
      <c r="AD229" s="53">
        <f>T229+V229+W229+X229+AA229+AC229</f>
        <v>12413.15</v>
      </c>
    </row>
    <row r="230">
      <c r="C230" s="40" t="s">
        <v>453</v>
      </c>
      <c r="D230" s="41" t="s">
        <v>454</v>
      </c>
      <c r="E230" s="41"/>
      <c r="F230" s="42">
        <v>43062.129074074073</v>
      </c>
      <c r="G230" s="43">
        <v>8</v>
      </c>
      <c r="H230" s="44">
        <v>43329</v>
      </c>
      <c r="I230" s="44">
        <v>43355</v>
      </c>
      <c r="J230" s="43">
        <v>3927424</v>
      </c>
      <c r="K230" s="43">
        <v>0</v>
      </c>
      <c r="L230" s="43">
        <v>0</v>
      </c>
      <c r="M230" s="43">
        <f>IFERROR(J230-K230-L230,0)</f>
        <v>3927424</v>
      </c>
      <c r="N230" s="43">
        <v>3799400</v>
      </c>
      <c r="O230" s="45">
        <f>IFERROR(IF(1 - M230/N230&lt;0,0,1-M230/N230),0)</f>
        <v>0</v>
      </c>
      <c r="P230" s="43">
        <v>0</v>
      </c>
      <c r="Q230" s="43">
        <v>4207424</v>
      </c>
      <c r="R230" s="46">
        <f>IF(F230&lt;DATEVALUE("2018-07-01"),1,0)</f>
        <v>1</v>
      </c>
      <c r="S230" s="47">
        <f>IF(R230=1,1%,0)</f>
        <v>0.01</v>
      </c>
      <c r="T230" s="46">
        <f>IFERROR(S230*M230,0)</f>
        <v>39274.239999999998</v>
      </c>
      <c r="U230" s="48">
        <f>IF(O230&lt;=0.12,1,0)*(1-R230)*M230</f>
        <v>0</v>
      </c>
      <c r="V230" s="49">
        <f>IF(0&lt;0.8,0,IF(0&lt;1,Sheet1!L199,1))*IF(G230&lt;3,0.12 - O230,0.01) *U230</f>
        <v>0</v>
      </c>
      <c r="W230" s="49">
        <f>IF(0&gt;1,IF(0&lt;=1.1,1,IF(0&lt;=1.2,2,IF(0&lt;=1.5,3,5))),0) * 1000000</f>
        <v>0</v>
      </c>
      <c r="X230" s="50">
        <f>IF(AND(P230&gt;=150000000,P230&lt;300000000),5000000,IF(AND(P230&gt;=300000000,P230&lt;500000000),10000000,IF(AND(P230&gt;=300000000,P230&lt;500000000),15000000,IF(AND(P230&gt;=500000000,P230&lt;3000000000),20000000,IF(P230&gt;=30000000000,35000000,0))))) * (1-R230)</f>
        <v>0</v>
      </c>
      <c r="Y230" s="50">
        <f>IFERROR(Q230 * (1-R230),0)</f>
        <v>0</v>
      </c>
      <c r="Z230" s="51">
        <f>IF(R230=1,0,0)</f>
        <v>0</v>
      </c>
      <c r="AA230" s="51">
        <f>IFERROR((1-R230) * Z230 * 2%,0)</f>
        <v>0</v>
      </c>
      <c r="AB230" s="52">
        <f>IF(R230=0,0,0)</f>
        <v>0</v>
      </c>
      <c r="AC230" s="52">
        <f> IFERROR(AB230 * (1-R230) * 2%,0)</f>
        <v>0</v>
      </c>
      <c r="AD230" s="53">
        <f>T230+V230+W230+X230+AA230+AC230</f>
        <v>39274.239999999998</v>
      </c>
    </row>
    <row r="231">
      <c r="C231" s="40" t="s">
        <v>455</v>
      </c>
      <c r="D231" s="41" t="s">
        <v>456</v>
      </c>
      <c r="E231" s="41"/>
      <c r="F231" s="42">
        <v>43122.263449074075</v>
      </c>
      <c r="G231" s="43">
        <v>6</v>
      </c>
      <c r="H231" s="44">
        <v>43312</v>
      </c>
      <c r="I231" s="44">
        <v>43362</v>
      </c>
      <c r="J231" s="43">
        <v>1283370</v>
      </c>
      <c r="K231" s="43">
        <v>0</v>
      </c>
      <c r="L231" s="43">
        <v>0</v>
      </c>
      <c r="M231" s="43">
        <f>IFERROR(J231-K231-L231,0)</f>
        <v>1283370</v>
      </c>
      <c r="N231" s="43">
        <v>1345267</v>
      </c>
      <c r="O231" s="45">
        <f>IFERROR(IF(1 - M231/N231&lt;0,0,1-M231/N231),0)</f>
        <v>0.04601094057908206</v>
      </c>
      <c r="P231" s="43">
        <v>0</v>
      </c>
      <c r="Q231" s="43">
        <v>1283370</v>
      </c>
      <c r="R231" s="46">
        <f>IF(F231&lt;DATEVALUE("2018-07-01"),1,0)</f>
        <v>1</v>
      </c>
      <c r="S231" s="47">
        <f>IF(R231=1,1%,0)</f>
        <v>0.01</v>
      </c>
      <c r="T231" s="46">
        <f>IFERROR(S231*M231,0)</f>
        <v>12833.700000000001</v>
      </c>
      <c r="U231" s="48">
        <f>IF(O231&lt;=0.12,1,0)*(1-R231)*M231</f>
        <v>0</v>
      </c>
      <c r="V231" s="49">
        <f>IF(0&lt;0.8,0,IF(0&lt;1,Sheet1!L199,1))*IF(G231&lt;3,0.12 - O231,0.01) *U231</f>
        <v>0</v>
      </c>
      <c r="W231" s="49">
        <f>IF(0&gt;1,IF(0&lt;=1.1,1,IF(0&lt;=1.2,2,IF(0&lt;=1.5,3,5))),0) * 1000000</f>
        <v>0</v>
      </c>
      <c r="X231" s="50">
        <f>IF(AND(P231&gt;=150000000,P231&lt;300000000),5000000,IF(AND(P231&gt;=300000000,P231&lt;500000000),10000000,IF(AND(P231&gt;=300000000,P231&lt;500000000),15000000,IF(AND(P231&gt;=500000000,P231&lt;3000000000),20000000,IF(P231&gt;=30000000000,35000000,0))))) * (1-R231)</f>
        <v>0</v>
      </c>
      <c r="Y231" s="50">
        <f>IFERROR(Q231 * (1-R231),0)</f>
        <v>0</v>
      </c>
      <c r="Z231" s="51">
        <f>IF(R231=1,0,0)</f>
        <v>0</v>
      </c>
      <c r="AA231" s="51">
        <f>IFERROR((1-R231) * Z231 * 2%,0)</f>
        <v>0</v>
      </c>
      <c r="AB231" s="52">
        <f>IF(R231=0,0,0)</f>
        <v>0</v>
      </c>
      <c r="AC231" s="52">
        <f> IFERROR(AB231 * (1-R231) * 2%,0)</f>
        <v>0</v>
      </c>
      <c r="AD231" s="53">
        <f>T231+V231+W231+X231+AA231+AC231</f>
        <v>12833.700000000001</v>
      </c>
    </row>
    <row r="232">
      <c r="C232" s="40" t="s">
        <v>457</v>
      </c>
      <c r="D232" s="41" t="s">
        <v>458</v>
      </c>
      <c r="E232" s="41"/>
      <c r="F232" s="42">
        <v>43239.198252314811</v>
      </c>
      <c r="G232" s="43">
        <v>2</v>
      </c>
      <c r="H232" s="44">
        <v>43327</v>
      </c>
      <c r="I232" s="44">
        <v>43372</v>
      </c>
      <c r="J232" s="43">
        <v>8615146</v>
      </c>
      <c r="K232" s="43">
        <v>0</v>
      </c>
      <c r="L232" s="43">
        <v>0</v>
      </c>
      <c r="M232" s="43">
        <f>IFERROR(J232-K232-L232,0)</f>
        <v>8615146</v>
      </c>
      <c r="N232" s="43">
        <v>8574610</v>
      </c>
      <c r="O232" s="45">
        <f>IFERROR(IF(1 - M232/N232&lt;0,0,1-M232/N232),0)</f>
        <v>0</v>
      </c>
      <c r="P232" s="43">
        <v>8615146</v>
      </c>
      <c r="Q232" s="43">
        <v>0</v>
      </c>
      <c r="R232" s="46">
        <f>IF(F232&lt;DATEVALUE("2018-07-01"),1,0)</f>
        <v>1</v>
      </c>
      <c r="S232" s="47">
        <f>IF(R232=1,1%,0)</f>
        <v>0.01</v>
      </c>
      <c r="T232" s="46">
        <f>IFERROR(S232*M232,0)</f>
        <v>86151.460000000006</v>
      </c>
      <c r="U232" s="48">
        <f>IF(O232&lt;=0.12,1,0)*(1-R232)*M232</f>
        <v>0</v>
      </c>
      <c r="V232" s="49">
        <f>IF(0&lt;0.8,0,IF(0&lt;1,Sheet1!L199,1))*IF(G232&lt;3,0.12 - O232,0.01) *U232</f>
        <v>0</v>
      </c>
      <c r="W232" s="49">
        <f>IF(0&gt;1,IF(0&lt;=1.1,1,IF(0&lt;=1.2,2,IF(0&lt;=1.5,3,5))),0) * 1000000</f>
        <v>0</v>
      </c>
      <c r="X232" s="50">
        <f>IF(AND(P232&gt;=150000000,P232&lt;300000000),5000000,IF(AND(P232&gt;=300000000,P232&lt;500000000),10000000,IF(AND(P232&gt;=300000000,P232&lt;500000000),15000000,IF(AND(P232&gt;=500000000,P232&lt;3000000000),20000000,IF(P232&gt;=30000000000,35000000,0))))) * (1-R232)</f>
        <v>0</v>
      </c>
      <c r="Y232" s="50">
        <f>IFERROR(Q232 * (1-R232),0)</f>
        <v>0</v>
      </c>
      <c r="Z232" s="51">
        <f>IF(R232=1,0,0)</f>
        <v>0</v>
      </c>
      <c r="AA232" s="51">
        <f>IFERROR((1-R232) * Z232 * 2%,0)</f>
        <v>0</v>
      </c>
      <c r="AB232" s="52">
        <f>IF(R232=0,0,0)</f>
        <v>0</v>
      </c>
      <c r="AC232" s="52">
        <f> IFERROR(AB232 * (1-R232) * 2%,0)</f>
        <v>0</v>
      </c>
      <c r="AD232" s="53">
        <f>T232+V232+W232+X232+AA232+AC232</f>
        <v>86151.460000000006</v>
      </c>
    </row>
    <row r="233" s="1" customFormat="1" ht="23.25" customHeight="1">
      <c r="B233" s="10" t="s">
        <v>5</v>
      </c>
      <c r="C233" s="11" t="s">
        <v>6</v>
      </c>
      <c r="D233" s="11"/>
      <c r="E233" s="11" t="s">
        <v>7</v>
      </c>
      <c r="F233" s="11" t="s">
        <v>8</v>
      </c>
      <c r="G233" s="11" t="s">
        <v>9</v>
      </c>
      <c r="H233" s="11" t="s">
        <v>10</v>
      </c>
      <c r="I233" s="11" t="s">
        <v>11</v>
      </c>
      <c r="J233" s="11" t="s">
        <v>12</v>
      </c>
      <c r="K233" s="11" t="s">
        <v>13</v>
      </c>
      <c r="L233" s="11" t="s">
        <v>14</v>
      </c>
      <c r="M233" s="11" t="s">
        <v>15</v>
      </c>
      <c r="N233" s="11" t="s">
        <v>16</v>
      </c>
      <c r="O233" s="11" t="s">
        <v>17</v>
      </c>
      <c r="P233" s="12" t="s">
        <v>18</v>
      </c>
      <c r="Q233" s="11" t="s">
        <v>19</v>
      </c>
      <c r="R233" s="11"/>
      <c r="S233" s="11" t="s">
        <v>20</v>
      </c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3"/>
    </row>
    <row r="234">
      <c r="B234" s="14" t="s">
        <v>459</v>
      </c>
      <c r="C234" s="15" t="str">
        <f>"Nguyễn"&amp;" " &amp; "Minh Toàn"</f>
        <v>Nguyễn Minh Toàn</v>
      </c>
      <c r="D234" s="15"/>
      <c r="E234" s="15" t="s">
        <v>320</v>
      </c>
      <c r="F234" s="15" t="s">
        <v>134</v>
      </c>
      <c r="G234" s="16" t="s">
        <v>133</v>
      </c>
      <c r="H234" s="15" t="s">
        <v>394</v>
      </c>
      <c r="I234" s="17">
        <v>0</v>
      </c>
      <c r="J234" s="18">
        <v>42000000</v>
      </c>
      <c r="K234" s="18">
        <f>IFERROR(IF(N234&lt;4,Q234,SUM(Sheet1!J236:J259)),0)</f>
        <v>514537945</v>
      </c>
      <c r="L234" s="19">
        <f>IFERROR(K234/J234,0)</f>
        <v>12.250903452380953</v>
      </c>
      <c r="M234" s="18">
        <f>IFERROR(IF(OR(N234=3,N234=4),SUM(Sheet1!AD236:AD259)+AD234,IF(N234=1,0.6%,IF(N234=2,0.65%,IF(N234=3,0.6%,0)))*IF(L234&lt;0.8,0,IF(L234&lt;1,L234,1))*IF(RIGHT("2018-07",2)="03",1,0)),0)</f>
        <v>5056567.5300000003</v>
      </c>
      <c r="N234" s="18">
        <v>4</v>
      </c>
      <c r="O234" s="17">
        <f>IF(N234=4,0.5%,IF(N234=5,0.3%,0))</f>
        <v>0.0050000000000000001</v>
      </c>
      <c r="P234" s="20">
        <f>IFERROR(SUM(Sheet1!P236:P259),0)</f>
        <v>13899488</v>
      </c>
      <c r="Q234" s="18">
        <f>SUMIF($G:$G,B234,$K:$K)</f>
        <v>0</v>
      </c>
      <c r="R234" s="21"/>
      <c r="S234" s="21" t="s">
        <v>26</v>
      </c>
      <c r="T234" s="21"/>
      <c r="U234" s="22" t="s">
        <v>27</v>
      </c>
      <c r="V234" s="22"/>
      <c r="W234" s="22"/>
      <c r="X234" s="23" t="s">
        <v>28</v>
      </c>
      <c r="Y234" s="23"/>
      <c r="Z234" s="24" t="s">
        <v>29</v>
      </c>
      <c r="AA234" s="24"/>
      <c r="AB234" s="25" t="s">
        <v>30</v>
      </c>
      <c r="AC234" s="25"/>
      <c r="AD234" s="26">
        <f>IF(IFERROR(SUM(Sheet1!Y236:Y259)*O234,0)&gt;2000000,2000000,IFERROR(SUM(Sheet1!Y236:Y259)*O234,0))</f>
        <v>0</v>
      </c>
    </row>
    <row r="235">
      <c r="C235" s="27" t="s">
        <v>31</v>
      </c>
      <c r="D235" s="28" t="s">
        <v>32</v>
      </c>
      <c r="E235" s="28"/>
      <c r="F235" s="28" t="s">
        <v>33</v>
      </c>
      <c r="G235" s="28" t="s">
        <v>34</v>
      </c>
      <c r="H235" s="29" t="s">
        <v>35</v>
      </c>
      <c r="I235" s="29" t="s">
        <v>36</v>
      </c>
      <c r="J235" s="28" t="s">
        <v>37</v>
      </c>
      <c r="K235" s="28" t="s">
        <v>38</v>
      </c>
      <c r="L235" s="28" t="s">
        <v>39</v>
      </c>
      <c r="M235" s="28" t="s">
        <v>40</v>
      </c>
      <c r="N235" s="28" t="s">
        <v>41</v>
      </c>
      <c r="O235" s="30" t="s">
        <v>42</v>
      </c>
      <c r="P235" s="29" t="s">
        <v>43</v>
      </c>
      <c r="Q235" s="29" t="s">
        <v>44</v>
      </c>
      <c r="R235" s="31" t="s">
        <v>45</v>
      </c>
      <c r="S235" s="31" t="s">
        <v>46</v>
      </c>
      <c r="T235" s="31" t="s">
        <v>47</v>
      </c>
      <c r="U235" s="32" t="s">
        <v>48</v>
      </c>
      <c r="V235" s="33" t="s">
        <v>47</v>
      </c>
      <c r="W235" s="33" t="s">
        <v>49</v>
      </c>
      <c r="X235" s="34" t="s">
        <v>50</v>
      </c>
      <c r="Y235" s="34" t="s">
        <v>51</v>
      </c>
      <c r="Z235" s="35" t="s">
        <v>48</v>
      </c>
      <c r="AA235" s="36" t="s">
        <v>47</v>
      </c>
      <c r="AB235" s="37" t="s">
        <v>48</v>
      </c>
      <c r="AC235" s="38" t="s">
        <v>47</v>
      </c>
      <c r="AD235" s="39" t="s">
        <v>52</v>
      </c>
    </row>
    <row r="236">
      <c r="C236" s="40" t="s">
        <v>460</v>
      </c>
      <c r="D236" s="41" t="s">
        <v>461</v>
      </c>
      <c r="E236" s="41"/>
      <c r="F236" s="42">
        <v>42530.333148148144</v>
      </c>
      <c r="G236" s="43">
        <v>25</v>
      </c>
      <c r="H236" s="44">
        <v>43323</v>
      </c>
      <c r="I236" s="44">
        <v>43336</v>
      </c>
      <c r="J236" s="43">
        <v>1363594</v>
      </c>
      <c r="K236" s="43">
        <v>0</v>
      </c>
      <c r="L236" s="43">
        <v>0</v>
      </c>
      <c r="M236" s="43">
        <f>IFERROR(J236-K236-L236,0)</f>
        <v>1363594</v>
      </c>
      <c r="N236" s="43">
        <v>1363594</v>
      </c>
      <c r="O236" s="45">
        <f>IFERROR(IF(1 - M236/N236&lt;0,0,1-M236/N236),0)</f>
        <v>0</v>
      </c>
      <c r="P236" s="43">
        <v>0</v>
      </c>
      <c r="Q236" s="43">
        <v>1363594</v>
      </c>
      <c r="R236" s="46">
        <f>IF(F236&lt;DATEVALUE("2018-07-01"),1,0)</f>
        <v>1</v>
      </c>
      <c r="S236" s="47">
        <f>IF(R236=1,1%,0)</f>
        <v>0.01</v>
      </c>
      <c r="T236" s="46">
        <f>IFERROR(S236*M236,0)</f>
        <v>13635.940000000001</v>
      </c>
      <c r="U236" s="48">
        <f>IF(O236&lt;=0.12,1,0)*(1-R236)*M236</f>
        <v>0</v>
      </c>
      <c r="V236" s="49">
        <f>IF(0&lt;0.8,0,IF(0&lt;1,Sheet1!L234,1))*IF(G236&lt;3,0.12 - O236,0.01) *U236</f>
        <v>0</v>
      </c>
      <c r="W236" s="49">
        <f>IF(0&gt;1,IF(0&lt;=1.1,1,IF(0&lt;=1.2,2,IF(0&lt;=1.5,3,5))),0) * 1000000</f>
        <v>0</v>
      </c>
      <c r="X236" s="50">
        <f>IF(AND(P236&gt;=150000000,P236&lt;300000000),5000000,IF(AND(P236&gt;=300000000,P236&lt;500000000),10000000,IF(AND(P236&gt;=300000000,P236&lt;500000000),15000000,IF(AND(P236&gt;=500000000,P236&lt;3000000000),20000000,IF(P236&gt;=30000000000,35000000,0))))) * (1-R236)</f>
        <v>0</v>
      </c>
      <c r="Y236" s="50">
        <f>IFERROR(Q236 * (1-R236),0)</f>
        <v>0</v>
      </c>
      <c r="Z236" s="51">
        <f>IF(R236=1,0,0)</f>
        <v>0</v>
      </c>
      <c r="AA236" s="51">
        <f>IFERROR((1-R236) * Z236 * 2%,0)</f>
        <v>0</v>
      </c>
      <c r="AB236" s="52">
        <f>IF(R236=0,0,0)</f>
        <v>0</v>
      </c>
      <c r="AC236" s="52">
        <f> IFERROR(AB236 * (1-R236) * 2%,0)</f>
        <v>0</v>
      </c>
      <c r="AD236" s="53">
        <f>T236+V236+W236+X236+AA236+AC236</f>
        <v>13635.940000000001</v>
      </c>
    </row>
    <row r="237">
      <c r="C237" s="40" t="s">
        <v>462</v>
      </c>
      <c r="D237" s="41" t="s">
        <v>463</v>
      </c>
      <c r="E237" s="41"/>
      <c r="F237" s="42">
        <v>42658.070150462961</v>
      </c>
      <c r="G237" s="43">
        <v>21</v>
      </c>
      <c r="H237" s="44">
        <v>43323</v>
      </c>
      <c r="I237" s="44">
        <v>43326</v>
      </c>
      <c r="J237" s="43">
        <v>189667</v>
      </c>
      <c r="K237" s="43">
        <v>0</v>
      </c>
      <c r="L237" s="43">
        <v>0</v>
      </c>
      <c r="M237" s="43">
        <f>IFERROR(J237-K237-L237,0)</f>
        <v>189667</v>
      </c>
      <c r="N237" s="43">
        <v>189667</v>
      </c>
      <c r="O237" s="45">
        <f>IFERROR(IF(1 - M237/N237&lt;0,0,1-M237/N237),0)</f>
        <v>0</v>
      </c>
      <c r="P237" s="43">
        <v>0</v>
      </c>
      <c r="Q237" s="43">
        <v>189667</v>
      </c>
      <c r="R237" s="46">
        <f>IF(F237&lt;DATEVALUE("2018-07-01"),1,0)</f>
        <v>1</v>
      </c>
      <c r="S237" s="47">
        <f>IF(R237=1,1%,0)</f>
        <v>0.01</v>
      </c>
      <c r="T237" s="46">
        <f>IFERROR(S237*M237,0)</f>
        <v>1896.6700000000001</v>
      </c>
      <c r="U237" s="48">
        <f>IF(O237&lt;=0.12,1,0)*(1-R237)*M237</f>
        <v>0</v>
      </c>
      <c r="V237" s="49">
        <f>IF(0&lt;0.8,0,IF(0&lt;1,Sheet1!L234,1))*IF(G237&lt;3,0.12 - O237,0.01) *U237</f>
        <v>0</v>
      </c>
      <c r="W237" s="49">
        <f>IF(0&gt;1,IF(0&lt;=1.1,1,IF(0&lt;=1.2,2,IF(0&lt;=1.5,3,5))),0) * 1000000</f>
        <v>0</v>
      </c>
      <c r="X237" s="50">
        <f>IF(AND(P237&gt;=150000000,P237&lt;300000000),5000000,IF(AND(P237&gt;=300000000,P237&lt;500000000),10000000,IF(AND(P237&gt;=300000000,P237&lt;500000000),15000000,IF(AND(P237&gt;=500000000,P237&lt;3000000000),20000000,IF(P237&gt;=30000000000,35000000,0))))) * (1-R237)</f>
        <v>0</v>
      </c>
      <c r="Y237" s="50">
        <f>IFERROR(Q237 * (1-R237),0)</f>
        <v>0</v>
      </c>
      <c r="Z237" s="51">
        <f>IF(R237=1,0,0)</f>
        <v>0</v>
      </c>
      <c r="AA237" s="51">
        <f>IFERROR((1-R237) * Z237 * 2%,0)</f>
        <v>0</v>
      </c>
      <c r="AB237" s="52">
        <f>IF(R237=0,0,0)</f>
        <v>0</v>
      </c>
      <c r="AC237" s="52">
        <f> IFERROR(AB237 * (1-R237) * 2%,0)</f>
        <v>0</v>
      </c>
      <c r="AD237" s="53">
        <f>T237+V237+W237+X237+AA237+AC237</f>
        <v>1896.6700000000001</v>
      </c>
    </row>
    <row r="238">
      <c r="C238" s="40" t="s">
        <v>464</v>
      </c>
      <c r="D238" s="41" t="s">
        <v>465</v>
      </c>
      <c r="E238" s="41"/>
      <c r="F238" s="42">
        <v>42881.337523148148</v>
      </c>
      <c r="G238" s="43">
        <v>14</v>
      </c>
      <c r="H238" s="44">
        <v>43325</v>
      </c>
      <c r="I238" s="44">
        <v>43335</v>
      </c>
      <c r="J238" s="43">
        <v>13635802</v>
      </c>
      <c r="K238" s="43">
        <v>0</v>
      </c>
      <c r="L238" s="43">
        <v>0</v>
      </c>
      <c r="M238" s="43">
        <f>IFERROR(J238-K238-L238,0)</f>
        <v>13635802</v>
      </c>
      <c r="N238" s="43">
        <v>13635802</v>
      </c>
      <c r="O238" s="45">
        <f>IFERROR(IF(1 - M238/N238&lt;0,0,1-M238/N238),0)</f>
        <v>0</v>
      </c>
      <c r="P238" s="43">
        <v>0</v>
      </c>
      <c r="Q238" s="43">
        <v>13635802</v>
      </c>
      <c r="R238" s="46">
        <f>IF(F238&lt;DATEVALUE("2018-07-01"),1,0)</f>
        <v>1</v>
      </c>
      <c r="S238" s="47">
        <f>IF(R238=1,1%,0)</f>
        <v>0.01</v>
      </c>
      <c r="T238" s="46">
        <f>IFERROR(S238*M238,0)</f>
        <v>136358.01999999999</v>
      </c>
      <c r="U238" s="48">
        <f>IF(O238&lt;=0.12,1,0)*(1-R238)*M238</f>
        <v>0</v>
      </c>
      <c r="V238" s="49">
        <f>IF(0&lt;0.8,0,IF(0&lt;1,Sheet1!L234,1))*IF(G238&lt;3,0.12 - O238,0.01) *U238</f>
        <v>0</v>
      </c>
      <c r="W238" s="49">
        <f>IF(0&gt;1,IF(0&lt;=1.1,1,IF(0&lt;=1.2,2,IF(0&lt;=1.5,3,5))),0) * 1000000</f>
        <v>0</v>
      </c>
      <c r="X238" s="50">
        <f>IF(AND(P238&gt;=150000000,P238&lt;300000000),5000000,IF(AND(P238&gt;=300000000,P238&lt;500000000),10000000,IF(AND(P238&gt;=300000000,P238&lt;500000000),15000000,IF(AND(P238&gt;=500000000,P238&lt;3000000000),20000000,IF(P238&gt;=30000000000,35000000,0))))) * (1-R238)</f>
        <v>0</v>
      </c>
      <c r="Y238" s="50">
        <f>IFERROR(Q238 * (1-R238),0)</f>
        <v>0</v>
      </c>
      <c r="Z238" s="51">
        <f>IF(R238=1,0,0)</f>
        <v>0</v>
      </c>
      <c r="AA238" s="51">
        <f>IFERROR((1-R238) * Z238 * 2%,0)</f>
        <v>0</v>
      </c>
      <c r="AB238" s="52">
        <f>IF(R238=0,0,0)</f>
        <v>0</v>
      </c>
      <c r="AC238" s="52">
        <f> IFERROR(AB238 * (1-R238) * 2%,0)</f>
        <v>0</v>
      </c>
      <c r="AD238" s="53">
        <f>T238+V238+W238+X238+AA238+AC238</f>
        <v>136358.01999999999</v>
      </c>
    </row>
    <row r="239">
      <c r="C239" s="40" t="s">
        <v>466</v>
      </c>
      <c r="D239" s="41" t="s">
        <v>467</v>
      </c>
      <c r="E239" s="41"/>
      <c r="F239" s="42">
        <v>42921.336145833331</v>
      </c>
      <c r="G239" s="43">
        <v>12</v>
      </c>
      <c r="H239" s="44">
        <v>43343</v>
      </c>
      <c r="I239" s="44">
        <v>43340</v>
      </c>
      <c r="J239" s="43">
        <v>62776891</v>
      </c>
      <c r="K239" s="43">
        <v>0</v>
      </c>
      <c r="L239" s="43">
        <v>0</v>
      </c>
      <c r="M239" s="43">
        <f>IFERROR(J239-K239-L239,0)</f>
        <v>62776891</v>
      </c>
      <c r="N239" s="43">
        <v>79515541</v>
      </c>
      <c r="O239" s="45">
        <f>IFERROR(IF(1 - M239/N239&lt;0,0,1-M239/N239),0)</f>
        <v>0.21050790561809796</v>
      </c>
      <c r="P239" s="43">
        <v>0</v>
      </c>
      <c r="Q239" s="43">
        <v>84360891</v>
      </c>
      <c r="R239" s="46">
        <f>IF(F239&lt;DATEVALUE("2018-07-01"),1,0)</f>
        <v>1</v>
      </c>
      <c r="S239" s="47">
        <f>IF(R239=1,1%,0)</f>
        <v>0.01</v>
      </c>
      <c r="T239" s="46">
        <f>IFERROR(S239*M239,0)</f>
        <v>627768.91000000003</v>
      </c>
      <c r="U239" s="48">
        <f>IF(O239&lt;=0.12,1,0)*(1-R239)*M239</f>
        <v>0</v>
      </c>
      <c r="V239" s="49">
        <f>IF(0&lt;0.8,0,IF(0&lt;1,Sheet1!L234,1))*IF(G239&lt;3,0.12 - O239,0.01) *U239</f>
        <v>0</v>
      </c>
      <c r="W239" s="49">
        <f>IF(0&gt;1,IF(0&lt;=1.1,1,IF(0&lt;=1.2,2,IF(0&lt;=1.5,3,5))),0) * 1000000</f>
        <v>0</v>
      </c>
      <c r="X239" s="50">
        <f>IF(AND(P239&gt;=150000000,P239&lt;300000000),5000000,IF(AND(P239&gt;=300000000,P239&lt;500000000),10000000,IF(AND(P239&gt;=300000000,P239&lt;500000000),15000000,IF(AND(P239&gt;=500000000,P239&lt;3000000000),20000000,IF(P239&gt;=30000000000,35000000,0))))) * (1-R239)</f>
        <v>0</v>
      </c>
      <c r="Y239" s="50">
        <f>IFERROR(Q239 * (1-R239),0)</f>
        <v>0</v>
      </c>
      <c r="Z239" s="51">
        <f>IF(R239=1,0,0)</f>
        <v>0</v>
      </c>
      <c r="AA239" s="51">
        <f>IFERROR((1-R239) * Z239 * 2%,0)</f>
        <v>0</v>
      </c>
      <c r="AB239" s="52">
        <f>IF(R239=0,0,0)</f>
        <v>0</v>
      </c>
      <c r="AC239" s="52">
        <f> IFERROR(AB239 * (1-R239) * 2%,0)</f>
        <v>0</v>
      </c>
      <c r="AD239" s="53">
        <f>T239+V239+W239+X239+AA239+AC239</f>
        <v>627768.91000000003</v>
      </c>
    </row>
    <row r="240">
      <c r="C240" s="40" t="s">
        <v>468</v>
      </c>
      <c r="D240" s="41" t="s">
        <v>469</v>
      </c>
      <c r="E240" s="41"/>
      <c r="F240" s="42">
        <v>43228.068344907406</v>
      </c>
      <c r="G240" s="43">
        <v>2</v>
      </c>
      <c r="H240" s="44">
        <v>43325</v>
      </c>
      <c r="I240" s="44">
        <v>43348</v>
      </c>
      <c r="J240" s="43">
        <v>10492900</v>
      </c>
      <c r="K240" s="43">
        <v>0</v>
      </c>
      <c r="L240" s="43">
        <v>0</v>
      </c>
      <c r="M240" s="43">
        <f>IFERROR(J240-K240-L240,0)</f>
        <v>10492900</v>
      </c>
      <c r="N240" s="43">
        <v>16440430</v>
      </c>
      <c r="O240" s="45">
        <f>IFERROR(IF(1 - M240/N240&lt;0,0,1-M240/N240),0)</f>
        <v>0.3617624356540553</v>
      </c>
      <c r="P240" s="43">
        <v>10492900</v>
      </c>
      <c r="Q240" s="43">
        <v>0</v>
      </c>
      <c r="R240" s="46">
        <f>IF(F240&lt;DATEVALUE("2018-07-01"),1,0)</f>
        <v>1</v>
      </c>
      <c r="S240" s="47">
        <f>IF(R240=1,1%,0)</f>
        <v>0.01</v>
      </c>
      <c r="T240" s="46">
        <f>IFERROR(S240*M240,0)</f>
        <v>104929</v>
      </c>
      <c r="U240" s="48">
        <f>IF(O240&lt;=0.12,1,0)*(1-R240)*M240</f>
        <v>0</v>
      </c>
      <c r="V240" s="49">
        <f>IF(0&lt;0.8,0,IF(0&lt;1,Sheet1!L234,1))*IF(G240&lt;3,0.12 - O240,0.01) *U240</f>
        <v>0</v>
      </c>
      <c r="W240" s="49">
        <f>IF(0&gt;1,IF(0&lt;=1.1,1,IF(0&lt;=1.2,2,IF(0&lt;=1.5,3,5))),0) * 1000000</f>
        <v>0</v>
      </c>
      <c r="X240" s="50">
        <f>IF(AND(P240&gt;=150000000,P240&lt;300000000),5000000,IF(AND(P240&gt;=300000000,P240&lt;500000000),10000000,IF(AND(P240&gt;=300000000,P240&lt;500000000),15000000,IF(AND(P240&gt;=500000000,P240&lt;3000000000),20000000,IF(P240&gt;=30000000000,35000000,0))))) * (1-R240)</f>
        <v>0</v>
      </c>
      <c r="Y240" s="50">
        <f>IFERROR(Q240 * (1-R240),0)</f>
        <v>0</v>
      </c>
      <c r="Z240" s="51">
        <f>IF(R240=1,0,0)</f>
        <v>0</v>
      </c>
      <c r="AA240" s="51">
        <f>IFERROR((1-R240) * Z240 * 2%,0)</f>
        <v>0</v>
      </c>
      <c r="AB240" s="52">
        <f>IF(R240=0,0,0)</f>
        <v>0</v>
      </c>
      <c r="AC240" s="52">
        <f> IFERROR(AB240 * (1-R240) * 2%,0)</f>
        <v>0</v>
      </c>
      <c r="AD240" s="53">
        <f>T240+V240+W240+X240+AA240+AC240</f>
        <v>104929</v>
      </c>
    </row>
    <row r="241">
      <c r="C241" s="40" t="s">
        <v>470</v>
      </c>
      <c r="D241" s="41" t="s">
        <v>471</v>
      </c>
      <c r="E241" s="41"/>
      <c r="F241" s="42">
        <v>43283.329571759255</v>
      </c>
      <c r="G241" s="43">
        <v>0</v>
      </c>
      <c r="H241" s="44">
        <v>43328</v>
      </c>
      <c r="I241" s="44">
        <v>43341</v>
      </c>
      <c r="J241" s="43">
        <v>5619664</v>
      </c>
      <c r="K241" s="43">
        <v>0</v>
      </c>
      <c r="L241" s="43">
        <v>0</v>
      </c>
      <c r="M241" s="43">
        <f>IFERROR(J241-K241-L241,0)</f>
        <v>5619664</v>
      </c>
      <c r="N241" s="43">
        <v>5619664</v>
      </c>
      <c r="O241" s="45">
        <f>IFERROR(IF(1 - M241/N241&lt;0,0,1-M241/N241),0)</f>
        <v>0</v>
      </c>
      <c r="P241" s="43">
        <v>0</v>
      </c>
      <c r="Q241" s="43">
        <v>0</v>
      </c>
      <c r="R241" s="46">
        <f>IF(F241&lt;DATEVALUE("2018-07-01"),1,0)</f>
        <v>0</v>
      </c>
      <c r="S241" s="47">
        <f>IF(R241=1,1%,0)</f>
        <v>0</v>
      </c>
      <c r="T241" s="46">
        <f>IFERROR(S241*M241,0)</f>
        <v>0</v>
      </c>
      <c r="U241" s="48">
        <f>IF(O241&lt;=0.12,1,0)*(1-R241)*M241</f>
        <v>5619664</v>
      </c>
      <c r="V241" s="49">
        <f>IF(0&lt;0.8,0,IF(0&lt;1,Sheet1!L234,1))*IF(G241&lt;3,0.12 - O241,0.01) *U241</f>
        <v>0</v>
      </c>
      <c r="W241" s="49">
        <f>IF(0&gt;1,IF(0&lt;=1.1,1,IF(0&lt;=1.2,2,IF(0&lt;=1.5,3,5))),0) * 1000000</f>
        <v>0</v>
      </c>
      <c r="X241" s="50">
        <f>IF(AND(P241&gt;=150000000,P241&lt;300000000),5000000,IF(AND(P241&gt;=300000000,P241&lt;500000000),10000000,IF(AND(P241&gt;=300000000,P241&lt;500000000),15000000,IF(AND(P241&gt;=500000000,P241&lt;3000000000),20000000,IF(P241&gt;=30000000000,35000000,0))))) * (1-R241)</f>
        <v>0</v>
      </c>
      <c r="Y241" s="50">
        <f>IFERROR(Q241 * (1-R241),0)</f>
        <v>0</v>
      </c>
      <c r="Z241" s="51">
        <f>IF(R241=1,0,0)</f>
        <v>0</v>
      </c>
      <c r="AA241" s="51">
        <f>IFERROR((1-R241) * Z241 * 2%,0)</f>
        <v>0</v>
      </c>
      <c r="AB241" s="52">
        <f>IF(R241=0,0,0)</f>
        <v>0</v>
      </c>
      <c r="AC241" s="52">
        <f> IFERROR(AB241 * (1-R241) * 2%,0)</f>
        <v>0</v>
      </c>
      <c r="AD241" s="53">
        <f>T241+V241+W241+X241+AA241+AC241</f>
        <v>0</v>
      </c>
    </row>
    <row r="242">
      <c r="C242" s="40" t="s">
        <v>472</v>
      </c>
      <c r="D242" s="41" t="s">
        <v>473</v>
      </c>
      <c r="E242" s="41"/>
      <c r="F242" s="42">
        <v>42941.069502314815</v>
      </c>
      <c r="G242" s="43">
        <v>12</v>
      </c>
      <c r="H242" s="44">
        <v>43329</v>
      </c>
      <c r="I242" s="44">
        <v>43344</v>
      </c>
      <c r="J242" s="43">
        <v>1370857</v>
      </c>
      <c r="K242" s="43">
        <v>0</v>
      </c>
      <c r="L242" s="43">
        <v>0</v>
      </c>
      <c r="M242" s="43">
        <f>IFERROR(J242-K242-L242,0)</f>
        <v>1370857</v>
      </c>
      <c r="N242" s="43">
        <v>1370857</v>
      </c>
      <c r="O242" s="45">
        <f>IFERROR(IF(1 - M242/N242&lt;0,0,1-M242/N242),0)</f>
        <v>0</v>
      </c>
      <c r="P242" s="43">
        <v>0</v>
      </c>
      <c r="Q242" s="43">
        <v>1370857</v>
      </c>
      <c r="R242" s="46">
        <f>IF(F242&lt;DATEVALUE("2018-07-01"),1,0)</f>
        <v>1</v>
      </c>
      <c r="S242" s="47">
        <f>IF(R242=1,1%,0)</f>
        <v>0.01</v>
      </c>
      <c r="T242" s="46">
        <f>IFERROR(S242*M242,0)</f>
        <v>13708.57</v>
      </c>
      <c r="U242" s="48">
        <f>IF(O242&lt;=0.12,1,0)*(1-R242)*M242</f>
        <v>0</v>
      </c>
      <c r="V242" s="49">
        <f>IF(0&lt;0.8,0,IF(0&lt;1,Sheet1!L234,1))*IF(G242&lt;3,0.12 - O242,0.01) *U242</f>
        <v>0</v>
      </c>
      <c r="W242" s="49">
        <f>IF(0&gt;1,IF(0&lt;=1.1,1,IF(0&lt;=1.2,2,IF(0&lt;=1.5,3,5))),0) * 1000000</f>
        <v>0</v>
      </c>
      <c r="X242" s="50">
        <f>IF(AND(P242&gt;=150000000,P242&lt;300000000),5000000,IF(AND(P242&gt;=300000000,P242&lt;500000000),10000000,IF(AND(P242&gt;=300000000,P242&lt;500000000),15000000,IF(AND(P242&gt;=500000000,P242&lt;3000000000),20000000,IF(P242&gt;=30000000000,35000000,0))))) * (1-R242)</f>
        <v>0</v>
      </c>
      <c r="Y242" s="50">
        <f>IFERROR(Q242 * (1-R242),0)</f>
        <v>0</v>
      </c>
      <c r="Z242" s="51">
        <f>IF(R242=1,0,0)</f>
        <v>0</v>
      </c>
      <c r="AA242" s="51">
        <f>IFERROR((1-R242) * Z242 * 2%,0)</f>
        <v>0</v>
      </c>
      <c r="AB242" s="52">
        <f>IF(R242=0,0,0)</f>
        <v>0</v>
      </c>
      <c r="AC242" s="52">
        <f> IFERROR(AB242 * (1-R242) * 2%,0)</f>
        <v>0</v>
      </c>
      <c r="AD242" s="53">
        <f>T242+V242+W242+X242+AA242+AC242</f>
        <v>13708.57</v>
      </c>
    </row>
    <row r="243">
      <c r="C243" s="40" t="s">
        <v>474</v>
      </c>
      <c r="D243" s="41" t="s">
        <v>475</v>
      </c>
      <c r="E243" s="41"/>
      <c r="F243" s="42">
        <v>43213.289722222224</v>
      </c>
      <c r="G243" s="43">
        <v>3</v>
      </c>
      <c r="H243" s="44">
        <v>43332</v>
      </c>
      <c r="I243" s="44">
        <v>43343</v>
      </c>
      <c r="J243" s="43">
        <v>563020</v>
      </c>
      <c r="K243" s="43">
        <v>0</v>
      </c>
      <c r="L243" s="43">
        <v>0</v>
      </c>
      <c r="M243" s="43">
        <f>IFERROR(J243-K243-L243,0)</f>
        <v>563020</v>
      </c>
      <c r="N243" s="43">
        <v>692798</v>
      </c>
      <c r="O243" s="45">
        <f>IFERROR(IF(1 - M243/N243&lt;0,0,1-M243/N243),0)</f>
        <v>0.18732444377726265</v>
      </c>
      <c r="P243" s="43">
        <v>0</v>
      </c>
      <c r="Q243" s="43">
        <v>0</v>
      </c>
      <c r="R243" s="46">
        <f>IF(F243&lt;DATEVALUE("2018-07-01"),1,0)</f>
        <v>1</v>
      </c>
      <c r="S243" s="47">
        <f>IF(R243=1,1%,0)</f>
        <v>0.01</v>
      </c>
      <c r="T243" s="46">
        <f>IFERROR(S243*M243,0)</f>
        <v>5630.1999999999998</v>
      </c>
      <c r="U243" s="48">
        <f>IF(O243&lt;=0.12,1,0)*(1-R243)*M243</f>
        <v>0</v>
      </c>
      <c r="V243" s="49">
        <f>IF(0&lt;0.8,0,IF(0&lt;1,Sheet1!L234,1))*IF(G243&lt;3,0.12 - O243,0.01) *U243</f>
        <v>0</v>
      </c>
      <c r="W243" s="49">
        <f>IF(0&gt;1,IF(0&lt;=1.1,1,IF(0&lt;=1.2,2,IF(0&lt;=1.5,3,5))),0) * 1000000</f>
        <v>0</v>
      </c>
      <c r="X243" s="50">
        <f>IF(AND(P243&gt;=150000000,P243&lt;300000000),5000000,IF(AND(P243&gt;=300000000,P243&lt;500000000),10000000,IF(AND(P243&gt;=300000000,P243&lt;500000000),15000000,IF(AND(P243&gt;=500000000,P243&lt;3000000000),20000000,IF(P243&gt;=30000000000,35000000,0))))) * (1-R243)</f>
        <v>0</v>
      </c>
      <c r="Y243" s="50">
        <f>IFERROR(Q243 * (1-R243),0)</f>
        <v>0</v>
      </c>
      <c r="Z243" s="51">
        <f>IF(R243=1,0,0)</f>
        <v>0</v>
      </c>
      <c r="AA243" s="51">
        <f>IFERROR((1-R243) * Z243 * 2%,0)</f>
        <v>0</v>
      </c>
      <c r="AB243" s="52">
        <f>IF(R243=0,0,0)</f>
        <v>0</v>
      </c>
      <c r="AC243" s="52">
        <f> IFERROR(AB243 * (1-R243) * 2%,0)</f>
        <v>0</v>
      </c>
      <c r="AD243" s="53">
        <f>T243+V243+W243+X243+AA243+AC243</f>
        <v>5630.1999999999998</v>
      </c>
    </row>
    <row r="244">
      <c r="C244" s="40" t="s">
        <v>476</v>
      </c>
      <c r="D244" s="41" t="s">
        <v>477</v>
      </c>
      <c r="E244" s="41"/>
      <c r="F244" s="42">
        <v>42900.341493055552</v>
      </c>
      <c r="G244" s="43">
        <v>13</v>
      </c>
      <c r="H244" s="44">
        <v>43321</v>
      </c>
      <c r="I244" s="44">
        <v>43364</v>
      </c>
      <c r="J244" s="43">
        <v>6059559</v>
      </c>
      <c r="K244" s="43">
        <v>0</v>
      </c>
      <c r="L244" s="43">
        <v>0</v>
      </c>
      <c r="M244" s="43">
        <f>IFERROR(J244-K244-L244,0)</f>
        <v>6059559</v>
      </c>
      <c r="N244" s="43">
        <v>6059559</v>
      </c>
      <c r="O244" s="45">
        <f>IFERROR(IF(1 - M244/N244&lt;0,0,1-M244/N244),0)</f>
        <v>0</v>
      </c>
      <c r="P244" s="43">
        <v>0</v>
      </c>
      <c r="Q244" s="43">
        <v>6059559</v>
      </c>
      <c r="R244" s="46">
        <f>IF(F244&lt;DATEVALUE("2018-07-01"),1,0)</f>
        <v>1</v>
      </c>
      <c r="S244" s="47">
        <f>IF(R244=1,1%,0)</f>
        <v>0.01</v>
      </c>
      <c r="T244" s="46">
        <f>IFERROR(S244*M244,0)</f>
        <v>60595.590000000004</v>
      </c>
      <c r="U244" s="48">
        <f>IF(O244&lt;=0.12,1,0)*(1-R244)*M244</f>
        <v>0</v>
      </c>
      <c r="V244" s="49">
        <f>IF(0&lt;0.8,0,IF(0&lt;1,Sheet1!L234,1))*IF(G244&lt;3,0.12 - O244,0.01) *U244</f>
        <v>0</v>
      </c>
      <c r="W244" s="49">
        <f>IF(0&gt;1,IF(0&lt;=1.1,1,IF(0&lt;=1.2,2,IF(0&lt;=1.5,3,5))),0) * 1000000</f>
        <v>0</v>
      </c>
      <c r="X244" s="50">
        <f>IF(AND(P244&gt;=150000000,P244&lt;300000000),5000000,IF(AND(P244&gt;=300000000,P244&lt;500000000),10000000,IF(AND(P244&gt;=300000000,P244&lt;500000000),15000000,IF(AND(P244&gt;=500000000,P244&lt;3000000000),20000000,IF(P244&gt;=30000000000,35000000,0))))) * (1-R244)</f>
        <v>0</v>
      </c>
      <c r="Y244" s="50">
        <f>IFERROR(Q244 * (1-R244),0)</f>
        <v>0</v>
      </c>
      <c r="Z244" s="51">
        <f>IF(R244=1,0,0)</f>
        <v>0</v>
      </c>
      <c r="AA244" s="51">
        <f>IFERROR((1-R244) * Z244 * 2%,0)</f>
        <v>0</v>
      </c>
      <c r="AB244" s="52">
        <f>IF(R244=0,0,0)</f>
        <v>0</v>
      </c>
      <c r="AC244" s="52">
        <f> IFERROR(AB244 * (1-R244) * 2%,0)</f>
        <v>0</v>
      </c>
      <c r="AD244" s="53">
        <f>T244+V244+W244+X244+AA244+AC244</f>
        <v>60595.590000000004</v>
      </c>
    </row>
    <row r="245">
      <c r="C245" s="40" t="s">
        <v>478</v>
      </c>
      <c r="D245" s="41" t="s">
        <v>479</v>
      </c>
      <c r="E245" s="41"/>
      <c r="F245" s="42">
        <v>43235.195138888885</v>
      </c>
      <c r="G245" s="43">
        <v>2</v>
      </c>
      <c r="H245" s="44">
        <v>43335</v>
      </c>
      <c r="I245" s="44">
        <v>43339</v>
      </c>
      <c r="J245" s="43">
        <v>3207738</v>
      </c>
      <c r="K245" s="43">
        <v>0</v>
      </c>
      <c r="L245" s="43">
        <v>0</v>
      </c>
      <c r="M245" s="43">
        <f>IFERROR(J245-K245-L245,0)</f>
        <v>3207738</v>
      </c>
      <c r="N245" s="43">
        <v>3414098</v>
      </c>
      <c r="O245" s="45">
        <f>IFERROR(IF(1 - M245/N245&lt;0,0,1-M245/N245),0)</f>
        <v>0.060443490491485563</v>
      </c>
      <c r="P245" s="43">
        <v>3207738</v>
      </c>
      <c r="Q245" s="43">
        <v>0</v>
      </c>
      <c r="R245" s="46">
        <f>IF(F245&lt;DATEVALUE("2018-07-01"),1,0)</f>
        <v>1</v>
      </c>
      <c r="S245" s="47">
        <f>IF(R245=1,1%,0)</f>
        <v>0.01</v>
      </c>
      <c r="T245" s="46">
        <f>IFERROR(S245*M245,0)</f>
        <v>32077.380000000001</v>
      </c>
      <c r="U245" s="48">
        <f>IF(O245&lt;=0.12,1,0)*(1-R245)*M245</f>
        <v>0</v>
      </c>
      <c r="V245" s="49">
        <f>IF(0&lt;0.8,0,IF(0&lt;1,Sheet1!L234,1))*IF(G245&lt;3,0.12 - O245,0.01) *U245</f>
        <v>0</v>
      </c>
      <c r="W245" s="49">
        <f>IF(0&gt;1,IF(0&lt;=1.1,1,IF(0&lt;=1.2,2,IF(0&lt;=1.5,3,5))),0) * 1000000</f>
        <v>0</v>
      </c>
      <c r="X245" s="50">
        <f>IF(AND(P245&gt;=150000000,P245&lt;300000000),5000000,IF(AND(P245&gt;=300000000,P245&lt;500000000),10000000,IF(AND(P245&gt;=300000000,P245&lt;500000000),15000000,IF(AND(P245&gt;=500000000,P245&lt;3000000000),20000000,IF(P245&gt;=30000000000,35000000,0))))) * (1-R245)</f>
        <v>0</v>
      </c>
      <c r="Y245" s="50">
        <f>IFERROR(Q245 * (1-R245),0)</f>
        <v>0</v>
      </c>
      <c r="Z245" s="51">
        <f>IF(R245=1,0,0)</f>
        <v>0</v>
      </c>
      <c r="AA245" s="51">
        <f>IFERROR((1-R245) * Z245 * 2%,0)</f>
        <v>0</v>
      </c>
      <c r="AB245" s="52">
        <f>IF(R245=0,0,0)</f>
        <v>0</v>
      </c>
      <c r="AC245" s="52">
        <f> IFERROR(AB245 * (1-R245) * 2%,0)</f>
        <v>0</v>
      </c>
      <c r="AD245" s="53">
        <f>T245+V245+W245+X245+AA245+AC245</f>
        <v>32077.380000000001</v>
      </c>
    </row>
    <row r="246">
      <c r="C246" s="40" t="s">
        <v>480</v>
      </c>
      <c r="D246" s="41" t="s">
        <v>481</v>
      </c>
      <c r="E246" s="41"/>
      <c r="F246" s="42">
        <v>43257.393240740741</v>
      </c>
      <c r="G246" s="43">
        <v>1</v>
      </c>
      <c r="H246" s="44">
        <v>43343</v>
      </c>
      <c r="I246" s="44">
        <v>43363</v>
      </c>
      <c r="J246" s="43">
        <v>2035066</v>
      </c>
      <c r="K246" s="43">
        <v>0</v>
      </c>
      <c r="L246" s="43">
        <v>0</v>
      </c>
      <c r="M246" s="43">
        <f>IFERROR(J246-K246-L246,0)</f>
        <v>2035066</v>
      </c>
      <c r="N246" s="43">
        <v>2222132</v>
      </c>
      <c r="O246" s="45">
        <f>IFERROR(IF(1 - M246/N246&lt;0,0,1-M246/N246),0)</f>
        <v>0.084183117834584098</v>
      </c>
      <c r="P246" s="43">
        <v>0</v>
      </c>
      <c r="Q246" s="43">
        <v>0</v>
      </c>
      <c r="R246" s="46">
        <f>IF(F246&lt;DATEVALUE("2018-07-01"),1,0)</f>
        <v>1</v>
      </c>
      <c r="S246" s="47">
        <f>IF(R246=1,1%,0)</f>
        <v>0.01</v>
      </c>
      <c r="T246" s="46">
        <f>IFERROR(S246*M246,0)</f>
        <v>20350.66</v>
      </c>
      <c r="U246" s="48">
        <f>IF(O246&lt;=0.12,1,0)*(1-R246)*M246</f>
        <v>0</v>
      </c>
      <c r="V246" s="49">
        <f>IF(0&lt;0.8,0,IF(0&lt;1,Sheet1!L234,1))*IF(G246&lt;3,0.12 - O246,0.01) *U246</f>
        <v>0</v>
      </c>
      <c r="W246" s="49">
        <f>IF(0&gt;1,IF(0&lt;=1.1,1,IF(0&lt;=1.2,2,IF(0&lt;=1.5,3,5))),0) * 1000000</f>
        <v>0</v>
      </c>
      <c r="X246" s="50">
        <f>IF(AND(P246&gt;=150000000,P246&lt;300000000),5000000,IF(AND(P246&gt;=300000000,P246&lt;500000000),10000000,IF(AND(P246&gt;=300000000,P246&lt;500000000),15000000,IF(AND(P246&gt;=500000000,P246&lt;3000000000),20000000,IF(P246&gt;=30000000000,35000000,0))))) * (1-R246)</f>
        <v>0</v>
      </c>
      <c r="Y246" s="50">
        <f>IFERROR(Q246 * (1-R246),0)</f>
        <v>0</v>
      </c>
      <c r="Z246" s="51">
        <f>IF(R246=1,0,0)</f>
        <v>0</v>
      </c>
      <c r="AA246" s="51">
        <f>IFERROR((1-R246) * Z246 * 2%,0)</f>
        <v>0</v>
      </c>
      <c r="AB246" s="52">
        <f>IF(R246=0,0,0)</f>
        <v>0</v>
      </c>
      <c r="AC246" s="52">
        <f> IFERROR(AB246 * (1-R246) * 2%,0)</f>
        <v>0</v>
      </c>
      <c r="AD246" s="53">
        <f>T246+V246+W246+X246+AA246+AC246</f>
        <v>20350.66</v>
      </c>
    </row>
    <row r="247">
      <c r="C247" s="40" t="s">
        <v>482</v>
      </c>
      <c r="D247" s="41" t="s">
        <v>483</v>
      </c>
      <c r="E247" s="41"/>
      <c r="F247" s="42">
        <v>42745.324513888889</v>
      </c>
      <c r="G247" s="43">
        <v>18</v>
      </c>
      <c r="H247" s="44">
        <v>43329</v>
      </c>
      <c r="I247" s="44">
        <v>43335</v>
      </c>
      <c r="J247" s="43">
        <v>651585</v>
      </c>
      <c r="K247" s="43">
        <v>0</v>
      </c>
      <c r="L247" s="43">
        <v>0</v>
      </c>
      <c r="M247" s="43">
        <f>IFERROR(J247-K247-L247,0)</f>
        <v>651585</v>
      </c>
      <c r="N247" s="43">
        <v>638275</v>
      </c>
      <c r="O247" s="45">
        <f>IFERROR(IF(1 - M247/N247&lt;0,0,1-M247/N247),0)</f>
        <v>0</v>
      </c>
      <c r="P247" s="43">
        <v>0</v>
      </c>
      <c r="Q247" s="43">
        <v>651585</v>
      </c>
      <c r="R247" s="46">
        <f>IF(F247&lt;DATEVALUE("2018-07-01"),1,0)</f>
        <v>1</v>
      </c>
      <c r="S247" s="47">
        <f>IF(R247=1,1%,0)</f>
        <v>0.01</v>
      </c>
      <c r="T247" s="46">
        <f>IFERROR(S247*M247,0)</f>
        <v>6515.8500000000004</v>
      </c>
      <c r="U247" s="48">
        <f>IF(O247&lt;=0.12,1,0)*(1-R247)*M247</f>
        <v>0</v>
      </c>
      <c r="V247" s="49">
        <f>IF(0&lt;0.8,0,IF(0&lt;1,Sheet1!L234,1))*IF(G247&lt;3,0.12 - O247,0.01) *U247</f>
        <v>0</v>
      </c>
      <c r="W247" s="49">
        <f>IF(0&gt;1,IF(0&lt;=1.1,1,IF(0&lt;=1.2,2,IF(0&lt;=1.5,3,5))),0) * 1000000</f>
        <v>0</v>
      </c>
      <c r="X247" s="50">
        <f>IF(AND(P247&gt;=150000000,P247&lt;300000000),5000000,IF(AND(P247&gt;=300000000,P247&lt;500000000),10000000,IF(AND(P247&gt;=300000000,P247&lt;500000000),15000000,IF(AND(P247&gt;=500000000,P247&lt;3000000000),20000000,IF(P247&gt;=30000000000,35000000,0))))) * (1-R247)</f>
        <v>0</v>
      </c>
      <c r="Y247" s="50">
        <f>IFERROR(Q247 * (1-R247),0)</f>
        <v>0</v>
      </c>
      <c r="Z247" s="51">
        <f>IF(R247=1,0,0)</f>
        <v>0</v>
      </c>
      <c r="AA247" s="51">
        <f>IFERROR((1-R247) * Z247 * 2%,0)</f>
        <v>0</v>
      </c>
      <c r="AB247" s="52">
        <f>IF(R247=0,0,0)</f>
        <v>0</v>
      </c>
      <c r="AC247" s="52">
        <f> IFERROR(AB247 * (1-R247) * 2%,0)</f>
        <v>0</v>
      </c>
      <c r="AD247" s="53">
        <f>T247+V247+W247+X247+AA247+AC247</f>
        <v>6515.8500000000004</v>
      </c>
    </row>
    <row r="248">
      <c r="C248" s="40" t="s">
        <v>484</v>
      </c>
      <c r="D248" s="41" t="s">
        <v>485</v>
      </c>
      <c r="E248" s="41"/>
      <c r="F248" s="42">
        <v>43214.190613425926</v>
      </c>
      <c r="G248" s="43">
        <v>3</v>
      </c>
      <c r="H248" s="44">
        <v>43326</v>
      </c>
      <c r="I248" s="44">
        <v>43328</v>
      </c>
      <c r="J248" s="43">
        <v>770550</v>
      </c>
      <c r="K248" s="43">
        <v>0</v>
      </c>
      <c r="L248" s="43">
        <v>0</v>
      </c>
      <c r="M248" s="43">
        <f>IFERROR(J248-K248-L248,0)</f>
        <v>770550</v>
      </c>
      <c r="N248" s="43">
        <v>866558</v>
      </c>
      <c r="O248" s="45">
        <f>IFERROR(IF(1 - M248/N248&lt;0,0,1-M248/N248),0)</f>
        <v>0.11079235319505443</v>
      </c>
      <c r="P248" s="43">
        <v>0</v>
      </c>
      <c r="Q248" s="43">
        <v>0</v>
      </c>
      <c r="R248" s="46">
        <f>IF(F248&lt;DATEVALUE("2018-07-01"),1,0)</f>
        <v>1</v>
      </c>
      <c r="S248" s="47">
        <f>IF(R248=1,1%,0)</f>
        <v>0.01</v>
      </c>
      <c r="T248" s="46">
        <f>IFERROR(S248*M248,0)</f>
        <v>7705.5</v>
      </c>
      <c r="U248" s="48">
        <f>IF(O248&lt;=0.12,1,0)*(1-R248)*M248</f>
        <v>0</v>
      </c>
      <c r="V248" s="49">
        <f>IF(0&lt;0.8,0,IF(0&lt;1,Sheet1!L234,1))*IF(G248&lt;3,0.12 - O248,0.01) *U248</f>
        <v>0</v>
      </c>
      <c r="W248" s="49">
        <f>IF(0&gt;1,IF(0&lt;=1.1,1,IF(0&lt;=1.2,2,IF(0&lt;=1.5,3,5))),0) * 1000000</f>
        <v>0</v>
      </c>
      <c r="X248" s="50">
        <f>IF(AND(P248&gt;=150000000,P248&lt;300000000),5000000,IF(AND(P248&gt;=300000000,P248&lt;500000000),10000000,IF(AND(P248&gt;=300000000,P248&lt;500000000),15000000,IF(AND(P248&gt;=500000000,P248&lt;3000000000),20000000,IF(P248&gt;=30000000000,35000000,0))))) * (1-R248)</f>
        <v>0</v>
      </c>
      <c r="Y248" s="50">
        <f>IFERROR(Q248 * (1-R248),0)</f>
        <v>0</v>
      </c>
      <c r="Z248" s="51">
        <f>IF(R248=1,0,0)</f>
        <v>0</v>
      </c>
      <c r="AA248" s="51">
        <f>IFERROR((1-R248) * Z248 * 2%,0)</f>
        <v>0</v>
      </c>
      <c r="AB248" s="52">
        <f>IF(R248=0,0,0)</f>
        <v>0</v>
      </c>
      <c r="AC248" s="52">
        <f> IFERROR(AB248 * (1-R248) * 2%,0)</f>
        <v>0</v>
      </c>
      <c r="AD248" s="53">
        <f>T248+V248+W248+X248+AA248+AC248</f>
        <v>7705.5</v>
      </c>
    </row>
    <row r="249">
      <c r="C249" s="40" t="s">
        <v>486</v>
      </c>
      <c r="D249" s="41" t="s">
        <v>487</v>
      </c>
      <c r="E249" s="41"/>
      <c r="F249" s="42">
        <v>43252.29724537037</v>
      </c>
      <c r="G249" s="43">
        <v>1</v>
      </c>
      <c r="H249" s="44">
        <v>43335</v>
      </c>
      <c r="I249" s="44">
        <v>43375</v>
      </c>
      <c r="J249" s="43">
        <v>477070</v>
      </c>
      <c r="K249" s="43">
        <v>0</v>
      </c>
      <c r="L249" s="43">
        <v>0</v>
      </c>
      <c r="M249" s="43">
        <f>IFERROR(J249-K249-L249,0)</f>
        <v>477070</v>
      </c>
      <c r="N249" s="43">
        <v>539836</v>
      </c>
      <c r="O249" s="45">
        <f>IFERROR(IF(1 - M249/N249&lt;0,0,1-M249/N249),0)</f>
        <v>0.11626864455130814</v>
      </c>
      <c r="P249" s="43">
        <v>0</v>
      </c>
      <c r="Q249" s="43">
        <v>0</v>
      </c>
      <c r="R249" s="46">
        <f>IF(F249&lt;DATEVALUE("2018-07-01"),1,0)</f>
        <v>1</v>
      </c>
      <c r="S249" s="47">
        <f>IF(R249=1,1%,0)</f>
        <v>0.01</v>
      </c>
      <c r="T249" s="46">
        <f>IFERROR(S249*M249,0)</f>
        <v>4770.6999999999998</v>
      </c>
      <c r="U249" s="48">
        <f>IF(O249&lt;=0.12,1,0)*(1-R249)*M249</f>
        <v>0</v>
      </c>
      <c r="V249" s="49">
        <f>IF(0&lt;0.8,0,IF(0&lt;1,Sheet1!L234,1))*IF(G249&lt;3,0.12 - O249,0.01) *U249</f>
        <v>0</v>
      </c>
      <c r="W249" s="49">
        <f>IF(0&gt;1,IF(0&lt;=1.1,1,IF(0&lt;=1.2,2,IF(0&lt;=1.5,3,5))),0) * 1000000</f>
        <v>0</v>
      </c>
      <c r="X249" s="50">
        <f>IF(AND(P249&gt;=150000000,P249&lt;300000000),5000000,IF(AND(P249&gt;=300000000,P249&lt;500000000),10000000,IF(AND(P249&gt;=300000000,P249&lt;500000000),15000000,IF(AND(P249&gt;=500000000,P249&lt;3000000000),20000000,IF(P249&gt;=30000000000,35000000,0))))) * (1-R249)</f>
        <v>0</v>
      </c>
      <c r="Y249" s="50">
        <f>IFERROR(Q249 * (1-R249),0)</f>
        <v>0</v>
      </c>
      <c r="Z249" s="51">
        <f>IF(R249=1,0,0)</f>
        <v>0</v>
      </c>
      <c r="AA249" s="51">
        <f>IFERROR((1-R249) * Z249 * 2%,0)</f>
        <v>0</v>
      </c>
      <c r="AB249" s="52">
        <f>IF(R249=0,0,0)</f>
        <v>0</v>
      </c>
      <c r="AC249" s="52">
        <f> IFERROR(AB249 * (1-R249) * 2%,0)</f>
        <v>0</v>
      </c>
      <c r="AD249" s="53">
        <f>T249+V249+W249+X249+AA249+AC249</f>
        <v>4770.6999999999998</v>
      </c>
    </row>
    <row r="250">
      <c r="C250" s="40" t="s">
        <v>488</v>
      </c>
      <c r="D250" s="41" t="s">
        <v>489</v>
      </c>
      <c r="E250" s="41"/>
      <c r="F250" s="42">
        <v>41694.446087962962</v>
      </c>
      <c r="G250" s="43">
        <v>53</v>
      </c>
      <c r="H250" s="44">
        <v>43447</v>
      </c>
      <c r="I250" s="44">
        <v>43474</v>
      </c>
      <c r="J250" s="43">
        <v>29150936</v>
      </c>
      <c r="K250" s="43">
        <v>0</v>
      </c>
      <c r="L250" s="43">
        <v>0</v>
      </c>
      <c r="M250" s="43">
        <f>IFERROR(J250-K250-L250,0)</f>
        <v>29150936</v>
      </c>
      <c r="N250" s="43">
        <v>29150936</v>
      </c>
      <c r="O250" s="45">
        <f>IFERROR(IF(1 - M250/N250&lt;0,0,1-M250/N250),0)</f>
        <v>0</v>
      </c>
      <c r="P250" s="43">
        <v>0</v>
      </c>
      <c r="Q250" s="43">
        <v>67695486</v>
      </c>
      <c r="R250" s="46">
        <f>IF(F250&lt;DATEVALUE("2018-07-01"),1,0)</f>
        <v>1</v>
      </c>
      <c r="S250" s="47">
        <f>IF(R250=1,1%,0)</f>
        <v>0.01</v>
      </c>
      <c r="T250" s="46">
        <f>IFERROR(S250*M250,0)</f>
        <v>291509.35999999999</v>
      </c>
      <c r="U250" s="48">
        <f>IF(O250&lt;=0.12,1,0)*(1-R250)*M250</f>
        <v>0</v>
      </c>
      <c r="V250" s="49">
        <f>IF(0&lt;0.8,0,IF(0&lt;1,Sheet1!L234,1))*IF(G250&lt;3,0.12 - O250,0.01) *U250</f>
        <v>0</v>
      </c>
      <c r="W250" s="49">
        <f>IF(0&gt;1,IF(0&lt;=1.1,1,IF(0&lt;=1.2,2,IF(0&lt;=1.5,3,5))),0) * 1000000</f>
        <v>0</v>
      </c>
      <c r="X250" s="50">
        <f>IF(AND(P250&gt;=150000000,P250&lt;300000000),5000000,IF(AND(P250&gt;=300000000,P250&lt;500000000),10000000,IF(AND(P250&gt;=300000000,P250&lt;500000000),15000000,IF(AND(P250&gt;=500000000,P250&lt;3000000000),20000000,IF(P250&gt;=30000000000,35000000,0))))) * (1-R250)</f>
        <v>0</v>
      </c>
      <c r="Y250" s="50">
        <f>IFERROR(Q250 * (1-R250),0)</f>
        <v>0</v>
      </c>
      <c r="Z250" s="51">
        <f>IF(R250=1,0,0)</f>
        <v>0</v>
      </c>
      <c r="AA250" s="51">
        <f>IFERROR((1-R250) * Z250 * 2%,0)</f>
        <v>0</v>
      </c>
      <c r="AB250" s="52">
        <f>IF(R250=0,0,0)</f>
        <v>0</v>
      </c>
      <c r="AC250" s="52">
        <f> IFERROR(AB250 * (1-R250) * 2%,0)</f>
        <v>0</v>
      </c>
      <c r="AD250" s="53">
        <f>T250+V250+W250+X250+AA250+AC250</f>
        <v>291509.35999999999</v>
      </c>
    </row>
    <row r="251">
      <c r="C251" s="40" t="s">
        <v>490</v>
      </c>
      <c r="D251" s="41" t="s">
        <v>491</v>
      </c>
      <c r="E251" s="41"/>
      <c r="F251" s="42">
        <v>42895.260324074072</v>
      </c>
      <c r="G251" s="43">
        <v>13</v>
      </c>
      <c r="H251" s="44" t="s">
        <v>24</v>
      </c>
      <c r="I251" s="44" t="s">
        <v>24</v>
      </c>
      <c r="J251" s="43">
        <v>8457270</v>
      </c>
      <c r="K251" s="43">
        <v>0</v>
      </c>
      <c r="L251" s="43">
        <v>0</v>
      </c>
      <c r="M251" s="43">
        <f>IFERROR(J251-K251-L251,0)</f>
        <v>8457270</v>
      </c>
      <c r="N251" s="43" t="s">
        <v>24</v>
      </c>
      <c r="O251" s="45">
        <f>IFERROR(IF(1 - M251/N251&lt;0,0,1-M251/N251),0)</f>
        <v>0</v>
      </c>
      <c r="P251" s="43">
        <v>0</v>
      </c>
      <c r="Q251" s="43">
        <v>0</v>
      </c>
      <c r="R251" s="46">
        <f>IF(F251&lt;DATEVALUE("2018-07-01"),1,0)</f>
        <v>1</v>
      </c>
      <c r="S251" s="47">
        <f>IF(R251=1,1%,0)</f>
        <v>0.01</v>
      </c>
      <c r="T251" s="46">
        <f>IFERROR(S251*M251,0)</f>
        <v>84572.699999999997</v>
      </c>
      <c r="U251" s="48">
        <f>IF(O251&lt;=0.12,1,0)*(1-R251)*M251</f>
        <v>0</v>
      </c>
      <c r="V251" s="49">
        <f>IF(0&lt;0.8,0,IF(0&lt;1,Sheet1!L234,1))*IF(G251&lt;3,0.12 - O251,0.01) *U251</f>
        <v>0</v>
      </c>
      <c r="W251" s="49">
        <f>IF(0&gt;1,IF(0&lt;=1.1,1,IF(0&lt;=1.2,2,IF(0&lt;=1.5,3,5))),0) * 1000000</f>
        <v>0</v>
      </c>
      <c r="X251" s="50">
        <f>IF(AND(P251&gt;=150000000,P251&lt;300000000),5000000,IF(AND(P251&gt;=300000000,P251&lt;500000000),10000000,IF(AND(P251&gt;=300000000,P251&lt;500000000),15000000,IF(AND(P251&gt;=500000000,P251&lt;3000000000),20000000,IF(P251&gt;=30000000000,35000000,0))))) * (1-R251)</f>
        <v>0</v>
      </c>
      <c r="Y251" s="50">
        <f>IFERROR(Q251 * (1-R251),0)</f>
        <v>0</v>
      </c>
      <c r="Z251" s="51">
        <f>IF(R251=1,0,"")</f>
        <v>0</v>
      </c>
      <c r="AA251" s="51">
        <f>IFERROR((1-R251) * Z251 * 2%,0)</f>
        <v>0</v>
      </c>
      <c r="AB251" s="52">
        <f>IF(R251=0,"",0)</f>
        <v>0</v>
      </c>
      <c r="AC251" s="52">
        <f> IFERROR(AB251 * (1-R251) * 2%,0)</f>
        <v>0</v>
      </c>
      <c r="AD251" s="53">
        <f>T251+V251+W251+X251+AA251+AC251</f>
        <v>84572.699999999997</v>
      </c>
    </row>
    <row r="252">
      <c r="C252" s="40" t="s">
        <v>490</v>
      </c>
      <c r="D252" s="41" t="s">
        <v>491</v>
      </c>
      <c r="E252" s="41"/>
      <c r="F252" s="42">
        <v>42895.260324074072</v>
      </c>
      <c r="G252" s="43">
        <v>13</v>
      </c>
      <c r="H252" s="44" t="s">
        <v>24</v>
      </c>
      <c r="I252" s="44" t="s">
        <v>24</v>
      </c>
      <c r="J252" s="43">
        <v>8457270</v>
      </c>
      <c r="K252" s="43">
        <v>0</v>
      </c>
      <c r="L252" s="43">
        <v>0</v>
      </c>
      <c r="M252" s="43">
        <f>IFERROR(J252-K252-L252,0)</f>
        <v>8457270</v>
      </c>
      <c r="N252" s="43" t="s">
        <v>24</v>
      </c>
      <c r="O252" s="45">
        <f>IFERROR(IF(1 - M252/N252&lt;0,0,1-M252/N252),0)</f>
        <v>0</v>
      </c>
      <c r="P252" s="43">
        <v>0</v>
      </c>
      <c r="Q252" s="43">
        <v>0</v>
      </c>
      <c r="R252" s="46">
        <f>IF(F252&lt;DATEVALUE("2018-07-01"),1,0)</f>
        <v>1</v>
      </c>
      <c r="S252" s="47">
        <f>IF(R252=1,1%,0)</f>
        <v>0.01</v>
      </c>
      <c r="T252" s="46">
        <f>IFERROR(S252*M252,0)</f>
        <v>84572.699999999997</v>
      </c>
      <c r="U252" s="48">
        <f>IF(O252&lt;=0.12,1,0)*(1-R252)*M252</f>
        <v>0</v>
      </c>
      <c r="V252" s="49">
        <f>IF(0&lt;0.8,0,IF(0&lt;1,Sheet1!L234,1))*IF(G252&lt;3,0.12 - O252,0.01) *U252</f>
        <v>0</v>
      </c>
      <c r="W252" s="49">
        <f>IF(0&gt;1,IF(0&lt;=1.1,1,IF(0&lt;=1.2,2,IF(0&lt;=1.5,3,5))),0) * 1000000</f>
        <v>0</v>
      </c>
      <c r="X252" s="50">
        <f>IF(AND(P252&gt;=150000000,P252&lt;300000000),5000000,IF(AND(P252&gt;=300000000,P252&lt;500000000),10000000,IF(AND(P252&gt;=300000000,P252&lt;500000000),15000000,IF(AND(P252&gt;=500000000,P252&lt;3000000000),20000000,IF(P252&gt;=30000000000,35000000,0))))) * (1-R252)</f>
        <v>0</v>
      </c>
      <c r="Y252" s="50">
        <f>IFERROR(Q252 * (1-R252),0)</f>
        <v>0</v>
      </c>
      <c r="Z252" s="51">
        <f>IF(R252=1,0,"")</f>
        <v>0</v>
      </c>
      <c r="AA252" s="51">
        <f>IFERROR((1-R252) * Z252 * 2%,0)</f>
        <v>0</v>
      </c>
      <c r="AB252" s="52">
        <f>IF(R252=0,"",0)</f>
        <v>0</v>
      </c>
      <c r="AC252" s="52">
        <f> IFERROR(AB252 * (1-R252) * 2%,0)</f>
        <v>0</v>
      </c>
      <c r="AD252" s="53">
        <f>T252+V252+W252+X252+AA252+AC252</f>
        <v>84572.699999999997</v>
      </c>
    </row>
    <row r="253">
      <c r="C253" s="40" t="s">
        <v>492</v>
      </c>
      <c r="D253" s="41" t="s">
        <v>493</v>
      </c>
      <c r="E253" s="41"/>
      <c r="F253" s="42">
        <v>43117.29918981481</v>
      </c>
      <c r="G253" s="43">
        <v>6</v>
      </c>
      <c r="H253" s="44">
        <v>43372</v>
      </c>
      <c r="I253" s="44">
        <v>43433</v>
      </c>
      <c r="J253" s="43">
        <v>352567732</v>
      </c>
      <c r="K253" s="43">
        <v>3261528</v>
      </c>
      <c r="L253" s="43">
        <v>0</v>
      </c>
      <c r="M253" s="43">
        <f>IFERROR(J253-K253-L253,0)</f>
        <v>349306204</v>
      </c>
      <c r="N253" s="43">
        <v>543931475</v>
      </c>
      <c r="O253" s="45">
        <f>IFERROR(IF(1 - M253/N253&lt;0,0,1-M253/N253),0)</f>
        <v>0.35781211410867519</v>
      </c>
      <c r="P253" s="43">
        <v>0</v>
      </c>
      <c r="Q253" s="43">
        <v>349376532</v>
      </c>
      <c r="R253" s="46">
        <f>IF(F253&lt;DATEVALUE("2018-07-01"),1,0)</f>
        <v>1</v>
      </c>
      <c r="S253" s="47">
        <f>IF(R253=1,1%,0)</f>
        <v>0.01</v>
      </c>
      <c r="T253" s="46">
        <f>IFERROR(S253*M253,0)</f>
        <v>3493062.04</v>
      </c>
      <c r="U253" s="48">
        <f>IF(O253&lt;=0.12,1,0)*(1-R253)*M253</f>
        <v>0</v>
      </c>
      <c r="V253" s="49">
        <f>IF(0&lt;0.8,0,IF(0&lt;1,Sheet1!L234,1))*IF(G253&lt;3,0.12 - O253,0.01) *U253</f>
        <v>0</v>
      </c>
      <c r="W253" s="49">
        <f>IF(0&gt;1,IF(0&lt;=1.1,1,IF(0&lt;=1.2,2,IF(0&lt;=1.5,3,5))),0) * 1000000</f>
        <v>0</v>
      </c>
      <c r="X253" s="50">
        <f>IF(AND(P253&gt;=150000000,P253&lt;300000000),5000000,IF(AND(P253&gt;=300000000,P253&lt;500000000),10000000,IF(AND(P253&gt;=300000000,P253&lt;500000000),15000000,IF(AND(P253&gt;=500000000,P253&lt;3000000000),20000000,IF(P253&gt;=30000000000,35000000,0))))) * (1-R253)</f>
        <v>0</v>
      </c>
      <c r="Y253" s="50">
        <f>IFERROR(Q253 * (1-R253),0)</f>
        <v>0</v>
      </c>
      <c r="Z253" s="51">
        <f>IF(R253=1,0,0)</f>
        <v>0</v>
      </c>
      <c r="AA253" s="51">
        <f>IFERROR((1-R253) * Z253 * 2%,0)</f>
        <v>0</v>
      </c>
      <c r="AB253" s="52">
        <f>IF(R253=0,0,0)</f>
        <v>0</v>
      </c>
      <c r="AC253" s="52">
        <f> IFERROR(AB253 * (1-R253) * 2%,0)</f>
        <v>0</v>
      </c>
      <c r="AD253" s="53">
        <f>T253+V253+W253+X253+AA253+AC253</f>
        <v>3493062.04</v>
      </c>
    </row>
    <row r="254">
      <c r="C254" s="40" t="s">
        <v>494</v>
      </c>
      <c r="D254" s="41" t="s">
        <v>495</v>
      </c>
      <c r="E254" s="41"/>
      <c r="F254" s="42">
        <v>43130.426539351851</v>
      </c>
      <c r="G254" s="43">
        <v>6</v>
      </c>
      <c r="H254" s="44">
        <v>43327</v>
      </c>
      <c r="I254" s="44">
        <v>43372</v>
      </c>
      <c r="J254" s="43">
        <v>212960</v>
      </c>
      <c r="K254" s="43">
        <v>0</v>
      </c>
      <c r="L254" s="43">
        <v>0</v>
      </c>
      <c r="M254" s="43">
        <f>IFERROR(J254-K254-L254,0)</f>
        <v>212960</v>
      </c>
      <c r="N254" s="43">
        <v>212960</v>
      </c>
      <c r="O254" s="45">
        <f>IFERROR(IF(1 - M254/N254&lt;0,0,1-M254/N254),0)</f>
        <v>0</v>
      </c>
      <c r="P254" s="43">
        <v>0</v>
      </c>
      <c r="Q254" s="43">
        <v>212960</v>
      </c>
      <c r="R254" s="46">
        <f>IF(F254&lt;DATEVALUE("2018-07-01"),1,0)</f>
        <v>1</v>
      </c>
      <c r="S254" s="47">
        <f>IF(R254=1,1%,0)</f>
        <v>0.01</v>
      </c>
      <c r="T254" s="46">
        <f>IFERROR(S254*M254,0)</f>
        <v>2129.5999999999999</v>
      </c>
      <c r="U254" s="48">
        <f>IF(O254&lt;=0.12,1,0)*(1-R254)*M254</f>
        <v>0</v>
      </c>
      <c r="V254" s="49">
        <f>IF(0&lt;0.8,0,IF(0&lt;1,Sheet1!L234,1))*IF(G254&lt;3,0.12 - O254,0.01) *U254</f>
        <v>0</v>
      </c>
      <c r="W254" s="49">
        <f>IF(0&gt;1,IF(0&lt;=1.1,1,IF(0&lt;=1.2,2,IF(0&lt;=1.5,3,5))),0) * 1000000</f>
        <v>0</v>
      </c>
      <c r="X254" s="50">
        <f>IF(AND(P254&gt;=150000000,P254&lt;300000000),5000000,IF(AND(P254&gt;=300000000,P254&lt;500000000),10000000,IF(AND(P254&gt;=300000000,P254&lt;500000000),15000000,IF(AND(P254&gt;=500000000,P254&lt;3000000000),20000000,IF(P254&gt;=30000000000,35000000,0))))) * (1-R254)</f>
        <v>0</v>
      </c>
      <c r="Y254" s="50">
        <f>IFERROR(Q254 * (1-R254),0)</f>
        <v>0</v>
      </c>
      <c r="Z254" s="51">
        <f>IF(R254=1,0,0)</f>
        <v>0</v>
      </c>
      <c r="AA254" s="51">
        <f>IFERROR((1-R254) * Z254 * 2%,0)</f>
        <v>0</v>
      </c>
      <c r="AB254" s="52">
        <f>IF(R254=0,0,0)</f>
        <v>0</v>
      </c>
      <c r="AC254" s="52">
        <f> IFERROR(AB254 * (1-R254) * 2%,0)</f>
        <v>0</v>
      </c>
      <c r="AD254" s="53">
        <f>T254+V254+W254+X254+AA254+AC254</f>
        <v>2129.5999999999999</v>
      </c>
    </row>
    <row r="255">
      <c r="C255" s="40" t="s">
        <v>496</v>
      </c>
      <c r="D255" s="41" t="s">
        <v>497</v>
      </c>
      <c r="E255" s="41"/>
      <c r="F255" s="42">
        <v>43160.189479166664</v>
      </c>
      <c r="G255" s="43">
        <v>4</v>
      </c>
      <c r="H255" s="44">
        <v>43327</v>
      </c>
      <c r="I255" s="44">
        <v>43358</v>
      </c>
      <c r="J255" s="43">
        <v>361240</v>
      </c>
      <c r="K255" s="43">
        <v>0</v>
      </c>
      <c r="L255" s="43">
        <v>0</v>
      </c>
      <c r="M255" s="43">
        <f>IFERROR(J255-K255-L255,0)</f>
        <v>361240</v>
      </c>
      <c r="N255" s="43">
        <v>415250</v>
      </c>
      <c r="O255" s="45">
        <f>IFERROR(IF(1 - M255/N255&lt;0,0,1-M255/N255),0)</f>
        <v>0.13006622516556288</v>
      </c>
      <c r="P255" s="43">
        <v>0</v>
      </c>
      <c r="Q255" s="43">
        <v>361240</v>
      </c>
      <c r="R255" s="46">
        <f>IF(F255&lt;DATEVALUE("2018-07-01"),1,0)</f>
        <v>1</v>
      </c>
      <c r="S255" s="47">
        <f>IF(R255=1,1%,0)</f>
        <v>0.01</v>
      </c>
      <c r="T255" s="46">
        <f>IFERROR(S255*M255,0)</f>
        <v>3612.4000000000001</v>
      </c>
      <c r="U255" s="48">
        <f>IF(O255&lt;=0.12,1,0)*(1-R255)*M255</f>
        <v>0</v>
      </c>
      <c r="V255" s="49">
        <f>IF(0&lt;0.8,0,IF(0&lt;1,Sheet1!L234,1))*IF(G255&lt;3,0.12 - O255,0.01) *U255</f>
        <v>0</v>
      </c>
      <c r="W255" s="49">
        <f>IF(0&gt;1,IF(0&lt;=1.1,1,IF(0&lt;=1.2,2,IF(0&lt;=1.5,3,5))),0) * 1000000</f>
        <v>0</v>
      </c>
      <c r="X255" s="50">
        <f>IF(AND(P255&gt;=150000000,P255&lt;300000000),5000000,IF(AND(P255&gt;=300000000,P255&lt;500000000),10000000,IF(AND(P255&gt;=300000000,P255&lt;500000000),15000000,IF(AND(P255&gt;=500000000,P255&lt;3000000000),20000000,IF(P255&gt;=30000000000,35000000,0))))) * (1-R255)</f>
        <v>0</v>
      </c>
      <c r="Y255" s="50">
        <f>IFERROR(Q255 * (1-R255),0)</f>
        <v>0</v>
      </c>
      <c r="Z255" s="51">
        <f>IF(R255=1,0,0)</f>
        <v>0</v>
      </c>
      <c r="AA255" s="51">
        <f>IFERROR((1-R255) * Z255 * 2%,0)</f>
        <v>0</v>
      </c>
      <c r="AB255" s="52">
        <f>IF(R255=0,0,0)</f>
        <v>0</v>
      </c>
      <c r="AC255" s="52">
        <f> IFERROR(AB255 * (1-R255) * 2%,0)</f>
        <v>0</v>
      </c>
      <c r="AD255" s="53">
        <f>T255+V255+W255+X255+AA255+AC255</f>
        <v>3612.4000000000001</v>
      </c>
    </row>
    <row r="256">
      <c r="C256" s="40" t="s">
        <v>498</v>
      </c>
      <c r="D256" s="41" t="s">
        <v>499</v>
      </c>
      <c r="E256" s="41"/>
      <c r="F256" s="42">
        <v>43217.191307870366</v>
      </c>
      <c r="G256" s="43">
        <v>3</v>
      </c>
      <c r="H256" s="44">
        <v>43327</v>
      </c>
      <c r="I256" s="44">
        <v>43404</v>
      </c>
      <c r="J256" s="43">
        <v>661628</v>
      </c>
      <c r="K256" s="43">
        <v>0</v>
      </c>
      <c r="L256" s="43">
        <v>0</v>
      </c>
      <c r="M256" s="43">
        <f>IFERROR(J256-K256-L256,0)</f>
        <v>661628</v>
      </c>
      <c r="N256" s="43">
        <v>661628</v>
      </c>
      <c r="O256" s="45">
        <f>IFERROR(IF(1 - M256/N256&lt;0,0,1-M256/N256),0)</f>
        <v>0</v>
      </c>
      <c r="P256" s="43">
        <v>0</v>
      </c>
      <c r="Q256" s="43">
        <v>0</v>
      </c>
      <c r="R256" s="46">
        <f>IF(F256&lt;DATEVALUE("2018-07-01"),1,0)</f>
        <v>1</v>
      </c>
      <c r="S256" s="47">
        <f>IF(R256=1,1%,0)</f>
        <v>0.01</v>
      </c>
      <c r="T256" s="46">
        <f>IFERROR(S256*M256,0)</f>
        <v>6616.2799999999997</v>
      </c>
      <c r="U256" s="48">
        <f>IF(O256&lt;=0.12,1,0)*(1-R256)*M256</f>
        <v>0</v>
      </c>
      <c r="V256" s="49">
        <f>IF(0&lt;0.8,0,IF(0&lt;1,Sheet1!L234,1))*IF(G256&lt;3,0.12 - O256,0.01) *U256</f>
        <v>0</v>
      </c>
      <c r="W256" s="49">
        <f>IF(0&gt;1,IF(0&lt;=1.1,1,IF(0&lt;=1.2,2,IF(0&lt;=1.5,3,5))),0) * 1000000</f>
        <v>0</v>
      </c>
      <c r="X256" s="50">
        <f>IF(AND(P256&gt;=150000000,P256&lt;300000000),5000000,IF(AND(P256&gt;=300000000,P256&lt;500000000),10000000,IF(AND(P256&gt;=300000000,P256&lt;500000000),15000000,IF(AND(P256&gt;=500000000,P256&lt;3000000000),20000000,IF(P256&gt;=30000000000,35000000,0))))) * (1-R256)</f>
        <v>0</v>
      </c>
      <c r="Y256" s="50">
        <f>IFERROR(Q256 * (1-R256),0)</f>
        <v>0</v>
      </c>
      <c r="Z256" s="51">
        <f>IF(R256=1,0,0)</f>
        <v>0</v>
      </c>
      <c r="AA256" s="51">
        <f>IFERROR((1-R256) * Z256 * 2%,0)</f>
        <v>0</v>
      </c>
      <c r="AB256" s="52">
        <f>IF(R256=0,0,0)</f>
        <v>0</v>
      </c>
      <c r="AC256" s="52">
        <f> IFERROR(AB256 * (1-R256) * 2%,0)</f>
        <v>0</v>
      </c>
      <c r="AD256" s="53">
        <f>T256+V256+W256+X256+AA256+AC256</f>
        <v>6616.2799999999997</v>
      </c>
    </row>
    <row r="257">
      <c r="C257" s="40" t="s">
        <v>500</v>
      </c>
      <c r="D257" s="41" t="s">
        <v>501</v>
      </c>
      <c r="E257" s="41"/>
      <c r="F257" s="42">
        <v>43217.202905092592</v>
      </c>
      <c r="G257" s="43">
        <v>3</v>
      </c>
      <c r="H257" s="44">
        <v>43329</v>
      </c>
      <c r="I257" s="44">
        <v>43358</v>
      </c>
      <c r="J257" s="43">
        <v>365541</v>
      </c>
      <c r="K257" s="43">
        <v>0</v>
      </c>
      <c r="L257" s="43">
        <v>0</v>
      </c>
      <c r="M257" s="43">
        <f>IFERROR(J257-K257-L257,0)</f>
        <v>365541</v>
      </c>
      <c r="N257" s="43">
        <v>365541</v>
      </c>
      <c r="O257" s="45">
        <f>IFERROR(IF(1 - M257/N257&lt;0,0,1-M257/N257),0)</f>
        <v>0</v>
      </c>
      <c r="P257" s="43">
        <v>0</v>
      </c>
      <c r="Q257" s="43">
        <v>0</v>
      </c>
      <c r="R257" s="46">
        <f>IF(F257&lt;DATEVALUE("2018-07-01"),1,0)</f>
        <v>1</v>
      </c>
      <c r="S257" s="47">
        <f>IF(R257=1,1%,0)</f>
        <v>0.01</v>
      </c>
      <c r="T257" s="46">
        <f>IFERROR(S257*M257,0)</f>
        <v>3655.4099999999999</v>
      </c>
      <c r="U257" s="48">
        <f>IF(O257&lt;=0.12,1,0)*(1-R257)*M257</f>
        <v>0</v>
      </c>
      <c r="V257" s="49">
        <f>IF(0&lt;0.8,0,IF(0&lt;1,Sheet1!L234,1))*IF(G257&lt;3,0.12 - O257,0.01) *U257</f>
        <v>0</v>
      </c>
      <c r="W257" s="49">
        <f>IF(0&gt;1,IF(0&lt;=1.1,1,IF(0&lt;=1.2,2,IF(0&lt;=1.5,3,5))),0) * 1000000</f>
        <v>0</v>
      </c>
      <c r="X257" s="50">
        <f>IF(AND(P257&gt;=150000000,P257&lt;300000000),5000000,IF(AND(P257&gt;=300000000,P257&lt;500000000),10000000,IF(AND(P257&gt;=300000000,P257&lt;500000000),15000000,IF(AND(P257&gt;=500000000,P257&lt;3000000000),20000000,IF(P257&gt;=30000000000,35000000,0))))) * (1-R257)</f>
        <v>0</v>
      </c>
      <c r="Y257" s="50">
        <f>IFERROR(Q257 * (1-R257),0)</f>
        <v>0</v>
      </c>
      <c r="Z257" s="51">
        <f>IF(R257=1,0,0)</f>
        <v>0</v>
      </c>
      <c r="AA257" s="51">
        <f>IFERROR((1-R257) * Z257 * 2%,0)</f>
        <v>0</v>
      </c>
      <c r="AB257" s="52">
        <f>IF(R257=0,0,0)</f>
        <v>0</v>
      </c>
      <c r="AC257" s="52">
        <f> IFERROR(AB257 * (1-R257) * 2%,0)</f>
        <v>0</v>
      </c>
      <c r="AD257" s="53">
        <f>T257+V257+W257+X257+AA257+AC257</f>
        <v>3655.4099999999999</v>
      </c>
    </row>
    <row r="258">
      <c r="C258" s="40" t="s">
        <v>502</v>
      </c>
      <c r="D258" s="41" t="s">
        <v>503</v>
      </c>
      <c r="E258" s="41"/>
      <c r="F258" s="42">
        <v>43225.105393518519</v>
      </c>
      <c r="G258" s="43">
        <v>2</v>
      </c>
      <c r="H258" s="44">
        <v>43344</v>
      </c>
      <c r="I258" s="44">
        <v>43384</v>
      </c>
      <c r="J258" s="43">
        <v>198850</v>
      </c>
      <c r="K258" s="43">
        <v>0</v>
      </c>
      <c r="L258" s="43">
        <v>0</v>
      </c>
      <c r="M258" s="43">
        <f>IFERROR(J258-K258-L258,0)</f>
        <v>198850</v>
      </c>
      <c r="N258" s="43">
        <v>393008</v>
      </c>
      <c r="O258" s="45">
        <f>IFERROR(IF(1 - M258/N258&lt;0,0,1-M258/N258),0)</f>
        <v>0.49403065586451167</v>
      </c>
      <c r="P258" s="43">
        <v>198850</v>
      </c>
      <c r="Q258" s="43">
        <v>0</v>
      </c>
      <c r="R258" s="46">
        <f>IF(F258&lt;DATEVALUE("2018-07-01"),1,0)</f>
        <v>1</v>
      </c>
      <c r="S258" s="47">
        <f>IF(R258=1,1%,0)</f>
        <v>0.01</v>
      </c>
      <c r="T258" s="46">
        <f>IFERROR(S258*M258,0)</f>
        <v>1988.5</v>
      </c>
      <c r="U258" s="48">
        <f>IF(O258&lt;=0.12,1,0)*(1-R258)*M258</f>
        <v>0</v>
      </c>
      <c r="V258" s="49">
        <f>IF(0&lt;0.8,0,IF(0&lt;1,Sheet1!L234,1))*IF(G258&lt;3,0.12 - O258,0.01) *U258</f>
        <v>0</v>
      </c>
      <c r="W258" s="49">
        <f>IF(0&gt;1,IF(0&lt;=1.1,1,IF(0&lt;=1.2,2,IF(0&lt;=1.5,3,5))),0) * 1000000</f>
        <v>0</v>
      </c>
      <c r="X258" s="50">
        <f>IF(AND(P258&gt;=150000000,P258&lt;300000000),5000000,IF(AND(P258&gt;=300000000,P258&lt;500000000),10000000,IF(AND(P258&gt;=300000000,P258&lt;500000000),15000000,IF(AND(P258&gt;=500000000,P258&lt;3000000000),20000000,IF(P258&gt;=30000000000,35000000,0))))) * (1-R258)</f>
        <v>0</v>
      </c>
      <c r="Y258" s="50">
        <f>IFERROR(Q258 * (1-R258),0)</f>
        <v>0</v>
      </c>
      <c r="Z258" s="51">
        <f>IF(R258=1,0,0)</f>
        <v>0</v>
      </c>
      <c r="AA258" s="51">
        <f>IFERROR((1-R258) * Z258 * 2%,0)</f>
        <v>0</v>
      </c>
      <c r="AB258" s="52">
        <f>IF(R258=0,0,0)</f>
        <v>0</v>
      </c>
      <c r="AC258" s="52">
        <f> IFERROR(AB258 * (1-R258) * 2%,0)</f>
        <v>0</v>
      </c>
      <c r="AD258" s="53">
        <f>T258+V258+W258+X258+AA258+AC258</f>
        <v>1988.5</v>
      </c>
    </row>
    <row r="259">
      <c r="C259" s="40" t="s">
        <v>504</v>
      </c>
      <c r="D259" s="41" t="s">
        <v>505</v>
      </c>
      <c r="E259" s="41"/>
      <c r="F259" s="42">
        <v>43169.140208333331</v>
      </c>
      <c r="G259" s="43">
        <v>4</v>
      </c>
      <c r="H259" s="44" t="s">
        <v>24</v>
      </c>
      <c r="I259" s="44" t="s">
        <v>24</v>
      </c>
      <c r="J259" s="43">
        <v>4890555</v>
      </c>
      <c r="K259" s="43">
        <v>0</v>
      </c>
      <c r="L259" s="43">
        <v>0</v>
      </c>
      <c r="M259" s="43">
        <f>IFERROR(J259-K259-L259,0)</f>
        <v>4890555</v>
      </c>
      <c r="N259" s="43">
        <v>6583500</v>
      </c>
      <c r="O259" s="45">
        <f>IFERROR(IF(1 - M259/N259&lt;0,0,1-M259/N259),0)</f>
        <v>0.25714969241285035</v>
      </c>
      <c r="P259" s="43">
        <v>0</v>
      </c>
      <c r="Q259" s="43">
        <v>4890555</v>
      </c>
      <c r="R259" s="46">
        <f>IF(F259&lt;DATEVALUE("2018-07-01"),1,0)</f>
        <v>1</v>
      </c>
      <c r="S259" s="47">
        <f>IF(R259=1,1%,0)</f>
        <v>0.01</v>
      </c>
      <c r="T259" s="46">
        <f>IFERROR(S259*M259,0)</f>
        <v>48905.550000000003</v>
      </c>
      <c r="U259" s="48">
        <f>IF(O259&lt;=0.12,1,0)*(1-R259)*M259</f>
        <v>0</v>
      </c>
      <c r="V259" s="49">
        <f>IF(0&lt;0.8,0,IF(0&lt;1,Sheet1!L234,1))*IF(G259&lt;3,0.12 - O259,0.01) *U259</f>
        <v>0</v>
      </c>
      <c r="W259" s="49">
        <f>IF(0&gt;1,IF(0&lt;=1.1,1,IF(0&lt;=1.2,2,IF(0&lt;=1.5,3,5))),0) * 1000000</f>
        <v>0</v>
      </c>
      <c r="X259" s="50">
        <f>IF(AND(P259&gt;=150000000,P259&lt;300000000),5000000,IF(AND(P259&gt;=300000000,P259&lt;500000000),10000000,IF(AND(P259&gt;=300000000,P259&lt;500000000),15000000,IF(AND(P259&gt;=500000000,P259&lt;3000000000),20000000,IF(P259&gt;=30000000000,35000000,0))))) * (1-R259)</f>
        <v>0</v>
      </c>
      <c r="Y259" s="50">
        <f>IFERROR(Q259 * (1-R259),0)</f>
        <v>0</v>
      </c>
      <c r="Z259" s="51">
        <f>IF(R259=1,0,0)</f>
        <v>0</v>
      </c>
      <c r="AA259" s="51">
        <f>IFERROR((1-R259) * Z259 * 2%,0)</f>
        <v>0</v>
      </c>
      <c r="AB259" s="52">
        <f>IF(R259=0,0,0)</f>
        <v>0</v>
      </c>
      <c r="AC259" s="52">
        <f> IFERROR(AB259 * (1-R259) * 2%,0)</f>
        <v>0</v>
      </c>
      <c r="AD259" s="53">
        <f>T259+V259+W259+X259+AA259+AC259</f>
        <v>48905.550000000003</v>
      </c>
    </row>
    <row r="260" s="1" customFormat="1" ht="23.25" customHeight="1">
      <c r="B260" s="10" t="s">
        <v>5</v>
      </c>
      <c r="C260" s="11" t="s">
        <v>6</v>
      </c>
      <c r="D260" s="11"/>
      <c r="E260" s="11" t="s">
        <v>7</v>
      </c>
      <c r="F260" s="11" t="s">
        <v>8</v>
      </c>
      <c r="G260" s="11" t="s">
        <v>9</v>
      </c>
      <c r="H260" s="11" t="s">
        <v>10</v>
      </c>
      <c r="I260" s="11" t="s">
        <v>11</v>
      </c>
      <c r="J260" s="11" t="s">
        <v>12</v>
      </c>
      <c r="K260" s="11" t="s">
        <v>13</v>
      </c>
      <c r="L260" s="11" t="s">
        <v>14</v>
      </c>
      <c r="M260" s="11" t="s">
        <v>15</v>
      </c>
      <c r="N260" s="11" t="s">
        <v>16</v>
      </c>
      <c r="O260" s="11" t="s">
        <v>17</v>
      </c>
      <c r="P260" s="12" t="s">
        <v>18</v>
      </c>
      <c r="Q260" s="11" t="s">
        <v>19</v>
      </c>
      <c r="R260" s="11"/>
      <c r="S260" s="11" t="s">
        <v>20</v>
      </c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3"/>
    </row>
    <row r="261">
      <c r="B261" s="14" t="s">
        <v>506</v>
      </c>
      <c r="C261" s="15" t="str">
        <f>"Đoàn"&amp;" " &amp; "Tiến Dũng"</f>
        <v>Đoàn Tiến Dũng</v>
      </c>
      <c r="D261" s="15"/>
      <c r="E261" s="15" t="s">
        <v>320</v>
      </c>
      <c r="F261" s="15" t="s">
        <v>134</v>
      </c>
      <c r="G261" s="16" t="s">
        <v>133</v>
      </c>
      <c r="H261" s="15" t="s">
        <v>394</v>
      </c>
      <c r="I261" s="17">
        <v>0</v>
      </c>
      <c r="J261" s="18">
        <v>42000000</v>
      </c>
      <c r="K261" s="18">
        <f>IFERROR(IF(N261&lt;4,Q261,SUM(Sheet1!J263:J295)),0)</f>
        <v>287666821</v>
      </c>
      <c r="L261" s="19">
        <f>IFERROR(K261/J261,0)</f>
        <v>6.8492100238095235</v>
      </c>
      <c r="M261" s="18">
        <f>IFERROR(IF(OR(N261=3,N261=4),SUM(Sheet1!AD263:AD295)+AD261,IF(N261=1,0.6%,IF(N261=2,0.65%,IF(N261=3,0.6%,0)))*IF(L261&lt;0.8,0,IF(L261&lt;1,L261,1))*IF(RIGHT("2018-07",2)="03",1,0)),0)</f>
        <v>2735330.1200000001</v>
      </c>
      <c r="N261" s="18">
        <v>4</v>
      </c>
      <c r="O261" s="17">
        <f>IF(N261=4,0.5%,IF(N261=5,0.3%,0))</f>
        <v>0.0050000000000000001</v>
      </c>
      <c r="P261" s="20">
        <f>IFERROR(SUM(Sheet1!P263:P295),0)</f>
        <v>8515436</v>
      </c>
      <c r="Q261" s="18">
        <f>SUMIF($G:$G,B261,$K:$K)</f>
        <v>0</v>
      </c>
      <c r="R261" s="21"/>
      <c r="S261" s="21" t="s">
        <v>26</v>
      </c>
      <c r="T261" s="21"/>
      <c r="U261" s="22" t="s">
        <v>27</v>
      </c>
      <c r="V261" s="22"/>
      <c r="W261" s="22"/>
      <c r="X261" s="23" t="s">
        <v>28</v>
      </c>
      <c r="Y261" s="23"/>
      <c r="Z261" s="24" t="s">
        <v>29</v>
      </c>
      <c r="AA261" s="24"/>
      <c r="AB261" s="25" t="s">
        <v>30</v>
      </c>
      <c r="AC261" s="25"/>
      <c r="AD261" s="26">
        <f>IF(IFERROR(SUM(Sheet1!Y263:Y295)*O261,0)&gt;2000000,2000000,IFERROR(SUM(Sheet1!Y263:Y295)*O261,0))</f>
        <v>0</v>
      </c>
    </row>
    <row r="262">
      <c r="C262" s="27" t="s">
        <v>31</v>
      </c>
      <c r="D262" s="28" t="s">
        <v>32</v>
      </c>
      <c r="E262" s="28"/>
      <c r="F262" s="28" t="s">
        <v>33</v>
      </c>
      <c r="G262" s="28" t="s">
        <v>34</v>
      </c>
      <c r="H262" s="29" t="s">
        <v>35</v>
      </c>
      <c r="I262" s="29" t="s">
        <v>36</v>
      </c>
      <c r="J262" s="28" t="s">
        <v>37</v>
      </c>
      <c r="K262" s="28" t="s">
        <v>38</v>
      </c>
      <c r="L262" s="28" t="s">
        <v>39</v>
      </c>
      <c r="M262" s="28" t="s">
        <v>40</v>
      </c>
      <c r="N262" s="28" t="s">
        <v>41</v>
      </c>
      <c r="O262" s="30" t="s">
        <v>42</v>
      </c>
      <c r="P262" s="29" t="s">
        <v>43</v>
      </c>
      <c r="Q262" s="29" t="s">
        <v>44</v>
      </c>
      <c r="R262" s="31" t="s">
        <v>45</v>
      </c>
      <c r="S262" s="31" t="s">
        <v>46</v>
      </c>
      <c r="T262" s="31" t="s">
        <v>47</v>
      </c>
      <c r="U262" s="32" t="s">
        <v>48</v>
      </c>
      <c r="V262" s="33" t="s">
        <v>47</v>
      </c>
      <c r="W262" s="33" t="s">
        <v>49</v>
      </c>
      <c r="X262" s="34" t="s">
        <v>50</v>
      </c>
      <c r="Y262" s="34" t="s">
        <v>51</v>
      </c>
      <c r="Z262" s="35" t="s">
        <v>48</v>
      </c>
      <c r="AA262" s="36" t="s">
        <v>47</v>
      </c>
      <c r="AB262" s="37" t="s">
        <v>48</v>
      </c>
      <c r="AC262" s="38" t="s">
        <v>47</v>
      </c>
      <c r="AD262" s="39" t="s">
        <v>52</v>
      </c>
    </row>
    <row r="263">
      <c r="C263" s="40" t="s">
        <v>507</v>
      </c>
      <c r="D263" s="41" t="s">
        <v>508</v>
      </c>
      <c r="E263" s="41"/>
      <c r="F263" s="42">
        <v>42293.570173611108</v>
      </c>
      <c r="G263" s="43">
        <v>33</v>
      </c>
      <c r="H263" s="44">
        <v>43325</v>
      </c>
      <c r="I263" s="44">
        <v>43335</v>
      </c>
      <c r="J263" s="43">
        <v>3837636</v>
      </c>
      <c r="K263" s="43">
        <v>411175</v>
      </c>
      <c r="L263" s="43">
        <v>0</v>
      </c>
      <c r="M263" s="43">
        <f>IFERROR(J263-K263-L263,0)</f>
        <v>3426461</v>
      </c>
      <c r="N263" s="43">
        <v>3837636</v>
      </c>
      <c r="O263" s="45">
        <f>IFERROR(IF(1 - M263/N263&lt;0,0,1-M263/N263),0)</f>
        <v>0.10714278269226163</v>
      </c>
      <c r="P263" s="43">
        <v>0</v>
      </c>
      <c r="Q263" s="43">
        <v>3837636</v>
      </c>
      <c r="R263" s="46">
        <f>IF(F263&lt;DATEVALUE("2018-07-01"),1,0)</f>
        <v>1</v>
      </c>
      <c r="S263" s="47">
        <f>IF(R263=1,1%,0)</f>
        <v>0.01</v>
      </c>
      <c r="T263" s="46">
        <f>IFERROR(S263*M263,0)</f>
        <v>34264.610000000001</v>
      </c>
      <c r="U263" s="48">
        <f>IF(O263&lt;=0.12,1,0)*(1-R263)*M263</f>
        <v>0</v>
      </c>
      <c r="V263" s="49">
        <f>IF(0&lt;0.8,0,IF(0&lt;1,Sheet1!L261,1))*IF(G263&lt;3,0.12 - O263,0.01) *U263</f>
        <v>0</v>
      </c>
      <c r="W263" s="49">
        <f>IF(0&gt;1,IF(0&lt;=1.1,1,IF(0&lt;=1.2,2,IF(0&lt;=1.5,3,5))),0) * 1000000</f>
        <v>0</v>
      </c>
      <c r="X263" s="50">
        <f>IF(AND(P263&gt;=150000000,P263&lt;300000000),5000000,IF(AND(P263&gt;=300000000,P263&lt;500000000),10000000,IF(AND(P263&gt;=300000000,P263&lt;500000000),15000000,IF(AND(P263&gt;=500000000,P263&lt;3000000000),20000000,IF(P263&gt;=30000000000,35000000,0))))) * (1-R263)</f>
        <v>0</v>
      </c>
      <c r="Y263" s="50">
        <f>IFERROR(Q263 * (1-R263),0)</f>
        <v>0</v>
      </c>
      <c r="Z263" s="51">
        <f>IF(R263=1,0,0)</f>
        <v>0</v>
      </c>
      <c r="AA263" s="51">
        <f>IFERROR((1-R263) * Z263 * 2%,0)</f>
        <v>0</v>
      </c>
      <c r="AB263" s="52">
        <f>IF(R263=0,0,0)</f>
        <v>0</v>
      </c>
      <c r="AC263" s="52">
        <f> IFERROR(AB263 * (1-R263) * 2%,0)</f>
        <v>0</v>
      </c>
      <c r="AD263" s="53">
        <f>T263+V263+W263+X263+AA263+AC263</f>
        <v>34264.610000000001</v>
      </c>
    </row>
    <row r="264">
      <c r="C264" s="40" t="s">
        <v>509</v>
      </c>
      <c r="D264" s="41" t="s">
        <v>510</v>
      </c>
      <c r="E264" s="41"/>
      <c r="F264" s="42">
        <v>42478.387743055551</v>
      </c>
      <c r="G264" s="43">
        <v>27</v>
      </c>
      <c r="H264" s="44">
        <v>43312</v>
      </c>
      <c r="I264" s="44">
        <v>43334</v>
      </c>
      <c r="J264" s="43">
        <v>279546</v>
      </c>
      <c r="K264" s="43">
        <v>0</v>
      </c>
      <c r="L264" s="43">
        <v>0</v>
      </c>
      <c r="M264" s="43">
        <f>IFERROR(J264-K264-L264,0)</f>
        <v>279546</v>
      </c>
      <c r="N264" s="43">
        <v>274222</v>
      </c>
      <c r="O264" s="45">
        <f>IFERROR(IF(1 - M264/N264&lt;0,0,1-M264/N264),0)</f>
        <v>0</v>
      </c>
      <c r="P264" s="43">
        <v>0</v>
      </c>
      <c r="Q264" s="43">
        <v>279546</v>
      </c>
      <c r="R264" s="46">
        <f>IF(F264&lt;DATEVALUE("2018-07-01"),1,0)</f>
        <v>1</v>
      </c>
      <c r="S264" s="47">
        <f>IF(R264=1,1%,0)</f>
        <v>0.01</v>
      </c>
      <c r="T264" s="46">
        <f>IFERROR(S264*M264,0)</f>
        <v>2795.46</v>
      </c>
      <c r="U264" s="48">
        <f>IF(O264&lt;=0.12,1,0)*(1-R264)*M264</f>
        <v>0</v>
      </c>
      <c r="V264" s="49">
        <f>IF(0&lt;0.8,0,IF(0&lt;1,Sheet1!L261,1))*IF(G264&lt;3,0.12 - O264,0.01) *U264</f>
        <v>0</v>
      </c>
      <c r="W264" s="49">
        <f>IF(0&gt;1,IF(0&lt;=1.1,1,IF(0&lt;=1.2,2,IF(0&lt;=1.5,3,5))),0) * 1000000</f>
        <v>0</v>
      </c>
      <c r="X264" s="50">
        <f>IF(AND(P264&gt;=150000000,P264&lt;300000000),5000000,IF(AND(P264&gt;=300000000,P264&lt;500000000),10000000,IF(AND(P264&gt;=300000000,P264&lt;500000000),15000000,IF(AND(P264&gt;=500000000,P264&lt;3000000000),20000000,IF(P264&gt;=30000000000,35000000,0))))) * (1-R264)</f>
        <v>0</v>
      </c>
      <c r="Y264" s="50">
        <f>IFERROR(Q264 * (1-R264),0)</f>
        <v>0</v>
      </c>
      <c r="Z264" s="51">
        <f>IF(R264=1,0,0)</f>
        <v>0</v>
      </c>
      <c r="AA264" s="51">
        <f>IFERROR((1-R264) * Z264 * 2%,0)</f>
        <v>0</v>
      </c>
      <c r="AB264" s="52">
        <f>IF(R264=0,0,0)</f>
        <v>0</v>
      </c>
      <c r="AC264" s="52">
        <f> IFERROR(AB264 * (1-R264) * 2%,0)</f>
        <v>0</v>
      </c>
      <c r="AD264" s="53">
        <f>T264+V264+W264+X264+AA264+AC264</f>
        <v>2795.46</v>
      </c>
    </row>
    <row r="265">
      <c r="C265" s="40" t="s">
        <v>511</v>
      </c>
      <c r="D265" s="41" t="s">
        <v>512</v>
      </c>
      <c r="E265" s="41"/>
      <c r="F265" s="42">
        <v>42566.187372685185</v>
      </c>
      <c r="G265" s="43">
        <v>24</v>
      </c>
      <c r="H265" s="44">
        <v>43325</v>
      </c>
      <c r="I265" s="44">
        <v>43335</v>
      </c>
      <c r="J265" s="43">
        <v>39806398</v>
      </c>
      <c r="K265" s="43">
        <v>0</v>
      </c>
      <c r="L265" s="43">
        <v>0</v>
      </c>
      <c r="M265" s="43">
        <f>IFERROR(J265-K265-L265,0)</f>
        <v>39806398</v>
      </c>
      <c r="N265" s="43">
        <v>26801301</v>
      </c>
      <c r="O265" s="45">
        <f>IFERROR(IF(1 - M265/N265&lt;0,0,1-M265/N265),0)</f>
        <v>0</v>
      </c>
      <c r="P265" s="43">
        <v>0</v>
      </c>
      <c r="Q265" s="43">
        <v>39806398</v>
      </c>
      <c r="R265" s="46">
        <f>IF(F265&lt;DATEVALUE("2018-07-01"),1,0)</f>
        <v>1</v>
      </c>
      <c r="S265" s="47">
        <f>IF(R265=1,1%,0)</f>
        <v>0.01</v>
      </c>
      <c r="T265" s="46">
        <f>IFERROR(S265*M265,0)</f>
        <v>398063.97999999998</v>
      </c>
      <c r="U265" s="48">
        <f>IF(O265&lt;=0.12,1,0)*(1-R265)*M265</f>
        <v>0</v>
      </c>
      <c r="V265" s="49">
        <f>IF(0&lt;0.8,0,IF(0&lt;1,Sheet1!L261,1))*IF(G265&lt;3,0.12 - O265,0.01) *U265</f>
        <v>0</v>
      </c>
      <c r="W265" s="49">
        <f>IF(0&gt;1,IF(0&lt;=1.1,1,IF(0&lt;=1.2,2,IF(0&lt;=1.5,3,5))),0) * 1000000</f>
        <v>0</v>
      </c>
      <c r="X265" s="50">
        <f>IF(AND(P265&gt;=150000000,P265&lt;300000000),5000000,IF(AND(P265&gt;=300000000,P265&lt;500000000),10000000,IF(AND(P265&gt;=300000000,P265&lt;500000000),15000000,IF(AND(P265&gt;=500000000,P265&lt;3000000000),20000000,IF(P265&gt;=30000000000,35000000,0))))) * (1-R265)</f>
        <v>0</v>
      </c>
      <c r="Y265" s="50">
        <f>IFERROR(Q265 * (1-R265),0)</f>
        <v>0</v>
      </c>
      <c r="Z265" s="51">
        <f>IF(R265=1,0,0)</f>
        <v>0</v>
      </c>
      <c r="AA265" s="51">
        <f>IFERROR((1-R265) * Z265 * 2%,0)</f>
        <v>0</v>
      </c>
      <c r="AB265" s="52">
        <f>IF(R265=0,13005094,0)</f>
        <v>0</v>
      </c>
      <c r="AC265" s="52">
        <f> IFERROR(AB265 * (1-R265) * 2%,0)</f>
        <v>0</v>
      </c>
      <c r="AD265" s="53">
        <f>T265+V265+W265+X265+AA265+AC265</f>
        <v>398063.97999999998</v>
      </c>
    </row>
    <row r="266">
      <c r="C266" s="40" t="s">
        <v>513</v>
      </c>
      <c r="D266" s="41" t="s">
        <v>514</v>
      </c>
      <c r="E266" s="41"/>
      <c r="F266" s="42">
        <v>42796.103483796294</v>
      </c>
      <c r="G266" s="43">
        <v>16</v>
      </c>
      <c r="H266" s="44">
        <v>43312</v>
      </c>
      <c r="I266" s="44">
        <v>43357</v>
      </c>
      <c r="J266" s="43">
        <v>1766579</v>
      </c>
      <c r="K266" s="43">
        <v>0</v>
      </c>
      <c r="L266" s="43">
        <v>0</v>
      </c>
      <c r="M266" s="43">
        <f>IFERROR(J266-K266-L266,0)</f>
        <v>1766579</v>
      </c>
      <c r="N266" s="43">
        <v>2241768</v>
      </c>
      <c r="O266" s="45">
        <f>IFERROR(IF(1 - M266/N266&lt;0,0,1-M266/N266),0)</f>
        <v>0.2119706410297586</v>
      </c>
      <c r="P266" s="43">
        <v>0</v>
      </c>
      <c r="Q266" s="43">
        <v>1766579</v>
      </c>
      <c r="R266" s="46">
        <f>IF(F266&lt;DATEVALUE("2018-07-01"),1,0)</f>
        <v>1</v>
      </c>
      <c r="S266" s="47">
        <f>IF(R266=1,1%,0)</f>
        <v>0.01</v>
      </c>
      <c r="T266" s="46">
        <f>IFERROR(S266*M266,0)</f>
        <v>17665.790000000001</v>
      </c>
      <c r="U266" s="48">
        <f>IF(O266&lt;=0.12,1,0)*(1-R266)*M266</f>
        <v>0</v>
      </c>
      <c r="V266" s="49">
        <f>IF(0&lt;0.8,0,IF(0&lt;1,Sheet1!L261,1))*IF(G266&lt;3,0.12 - O266,0.01) *U266</f>
        <v>0</v>
      </c>
      <c r="W266" s="49">
        <f>IF(0&gt;1,IF(0&lt;=1.1,1,IF(0&lt;=1.2,2,IF(0&lt;=1.5,3,5))),0) * 1000000</f>
        <v>0</v>
      </c>
      <c r="X266" s="50">
        <f>IF(AND(P266&gt;=150000000,P266&lt;300000000),5000000,IF(AND(P266&gt;=300000000,P266&lt;500000000),10000000,IF(AND(P266&gt;=300000000,P266&lt;500000000),15000000,IF(AND(P266&gt;=500000000,P266&lt;3000000000),20000000,IF(P266&gt;=30000000000,35000000,0))))) * (1-R266)</f>
        <v>0</v>
      </c>
      <c r="Y266" s="50">
        <f>IFERROR(Q266 * (1-R266),0)</f>
        <v>0</v>
      </c>
      <c r="Z266" s="51">
        <f>IF(R266=1,0,0)</f>
        <v>0</v>
      </c>
      <c r="AA266" s="51">
        <f>IFERROR((1-R266) * Z266 * 2%,0)</f>
        <v>0</v>
      </c>
      <c r="AB266" s="52">
        <f>IF(R266=0,0,0)</f>
        <v>0</v>
      </c>
      <c r="AC266" s="52">
        <f> IFERROR(AB266 * (1-R266) * 2%,0)</f>
        <v>0</v>
      </c>
      <c r="AD266" s="53">
        <f>T266+V266+W266+X266+AA266+AC266</f>
        <v>17665.790000000001</v>
      </c>
    </row>
    <row r="267">
      <c r="C267" s="40" t="s">
        <v>515</v>
      </c>
      <c r="D267" s="41" t="s">
        <v>516</v>
      </c>
      <c r="E267" s="41"/>
      <c r="F267" s="42">
        <v>42873.186597222222</v>
      </c>
      <c r="G267" s="43">
        <v>14</v>
      </c>
      <c r="H267" s="44">
        <v>43325</v>
      </c>
      <c r="I267" s="44">
        <v>43357</v>
      </c>
      <c r="J267" s="43">
        <v>39046337</v>
      </c>
      <c r="K267" s="43">
        <v>775115</v>
      </c>
      <c r="L267" s="43">
        <v>0</v>
      </c>
      <c r="M267" s="43">
        <f>IFERROR(J267-K267-L267,0)</f>
        <v>38271222</v>
      </c>
      <c r="N267" s="43">
        <v>39046337</v>
      </c>
      <c r="O267" s="45">
        <f>IFERROR(IF(1 - M267/N267&lt;0,0,1-M267/N267),0)</f>
        <v>0.019851157869174796</v>
      </c>
      <c r="P267" s="43">
        <v>0</v>
      </c>
      <c r="Q267" s="43">
        <v>39046337</v>
      </c>
      <c r="R267" s="46">
        <f>IF(F267&lt;DATEVALUE("2018-07-01"),1,0)</f>
        <v>1</v>
      </c>
      <c r="S267" s="47">
        <f>IF(R267=1,1%,0)</f>
        <v>0.01</v>
      </c>
      <c r="T267" s="46">
        <f>IFERROR(S267*M267,0)</f>
        <v>382712.22000000003</v>
      </c>
      <c r="U267" s="48">
        <f>IF(O267&lt;=0.12,1,0)*(1-R267)*M267</f>
        <v>0</v>
      </c>
      <c r="V267" s="49">
        <f>IF(0&lt;0.8,0,IF(0&lt;1,Sheet1!L261,1))*IF(G267&lt;3,0.12 - O267,0.01) *U267</f>
        <v>0</v>
      </c>
      <c r="W267" s="49">
        <f>IF(0&gt;1,IF(0&lt;=1.1,1,IF(0&lt;=1.2,2,IF(0&lt;=1.5,3,5))),0) * 1000000</f>
        <v>0</v>
      </c>
      <c r="X267" s="50">
        <f>IF(AND(P267&gt;=150000000,P267&lt;300000000),5000000,IF(AND(P267&gt;=300000000,P267&lt;500000000),10000000,IF(AND(P267&gt;=300000000,P267&lt;500000000),15000000,IF(AND(P267&gt;=500000000,P267&lt;3000000000),20000000,IF(P267&gt;=30000000000,35000000,0))))) * (1-R267)</f>
        <v>0</v>
      </c>
      <c r="Y267" s="50">
        <f>IFERROR(Q267 * (1-R267),0)</f>
        <v>0</v>
      </c>
      <c r="Z267" s="51">
        <f>IF(R267=1,0,0)</f>
        <v>0</v>
      </c>
      <c r="AA267" s="51">
        <f>IFERROR((1-R267) * Z267 * 2%,0)</f>
        <v>0</v>
      </c>
      <c r="AB267" s="52">
        <f>IF(R267=0,0,0)</f>
        <v>0</v>
      </c>
      <c r="AC267" s="52">
        <f> IFERROR(AB267 * (1-R267) * 2%,0)</f>
        <v>0</v>
      </c>
      <c r="AD267" s="53">
        <f>T267+V267+W267+X267+AA267+AC267</f>
        <v>382712.22000000003</v>
      </c>
    </row>
    <row r="268">
      <c r="C268" s="40" t="s">
        <v>517</v>
      </c>
      <c r="D268" s="41" t="s">
        <v>518</v>
      </c>
      <c r="E268" s="41"/>
      <c r="F268" s="42">
        <v>41073.365856481483</v>
      </c>
      <c r="G268" s="43">
        <v>73</v>
      </c>
      <c r="H268" s="44">
        <v>43312</v>
      </c>
      <c r="I268" s="44">
        <v>43360</v>
      </c>
      <c r="J268" s="43">
        <v>923160</v>
      </c>
      <c r="K268" s="43">
        <v>0</v>
      </c>
      <c r="L268" s="43">
        <v>0</v>
      </c>
      <c r="M268" s="43">
        <f>IFERROR(J268-K268-L268,0)</f>
        <v>923160</v>
      </c>
      <c r="N268" s="43">
        <v>923160</v>
      </c>
      <c r="O268" s="45">
        <f>IFERROR(IF(1 - M268/N268&lt;0,0,1-M268/N268),0)</f>
        <v>0</v>
      </c>
      <c r="P268" s="43">
        <v>0</v>
      </c>
      <c r="Q268" s="43">
        <v>923160</v>
      </c>
      <c r="R268" s="46">
        <f>IF(F268&lt;DATEVALUE("2018-07-01"),1,0)</f>
        <v>1</v>
      </c>
      <c r="S268" s="47">
        <f>IF(R268=1,1%,0)</f>
        <v>0.01</v>
      </c>
      <c r="T268" s="46">
        <f>IFERROR(S268*M268,0)</f>
        <v>9231.6000000000004</v>
      </c>
      <c r="U268" s="48">
        <f>IF(O268&lt;=0.12,1,0)*(1-R268)*M268</f>
        <v>0</v>
      </c>
      <c r="V268" s="49">
        <f>IF(0&lt;0.8,0,IF(0&lt;1,Sheet1!L261,1))*IF(G268&lt;3,0.12 - O268,0.01) *U268</f>
        <v>0</v>
      </c>
      <c r="W268" s="49">
        <f>IF(0&gt;1,IF(0&lt;=1.1,1,IF(0&lt;=1.2,2,IF(0&lt;=1.5,3,5))),0) * 1000000</f>
        <v>0</v>
      </c>
      <c r="X268" s="50">
        <f>IF(AND(P268&gt;=150000000,P268&lt;300000000),5000000,IF(AND(P268&gt;=300000000,P268&lt;500000000),10000000,IF(AND(P268&gt;=300000000,P268&lt;500000000),15000000,IF(AND(P268&gt;=500000000,P268&lt;3000000000),20000000,IF(P268&gt;=30000000000,35000000,0))))) * (1-R268)</f>
        <v>0</v>
      </c>
      <c r="Y268" s="50">
        <f>IFERROR(Q268 * (1-R268),0)</f>
        <v>0</v>
      </c>
      <c r="Z268" s="51">
        <f>IF(R268=1,0,0)</f>
        <v>0</v>
      </c>
      <c r="AA268" s="51">
        <f>IFERROR((1-R268) * Z268 * 2%,0)</f>
        <v>0</v>
      </c>
      <c r="AB268" s="52">
        <f>IF(R268=0,0,0)</f>
        <v>0</v>
      </c>
      <c r="AC268" s="52">
        <f> IFERROR(AB268 * (1-R268) * 2%,0)</f>
        <v>0</v>
      </c>
      <c r="AD268" s="53">
        <f>T268+V268+W268+X268+AA268+AC268</f>
        <v>9231.6000000000004</v>
      </c>
    </row>
    <row r="269">
      <c r="C269" s="40" t="s">
        <v>519</v>
      </c>
      <c r="D269" s="41" t="s">
        <v>520</v>
      </c>
      <c r="E269" s="41"/>
      <c r="F269" s="42">
        <v>42653.286689814813</v>
      </c>
      <c r="G269" s="43">
        <v>21</v>
      </c>
      <c r="H269" s="44">
        <v>43433</v>
      </c>
      <c r="I269" s="44">
        <v>43468</v>
      </c>
      <c r="J269" s="43">
        <v>10975165</v>
      </c>
      <c r="K269" s="43">
        <v>969639</v>
      </c>
      <c r="L269" s="43">
        <v>0</v>
      </c>
      <c r="M269" s="43">
        <f>IFERROR(J269-K269-L269,0)</f>
        <v>10005526</v>
      </c>
      <c r="N269" s="43">
        <v>10960181</v>
      </c>
      <c r="O269" s="45">
        <f>IFERROR(IF(1 - M269/N269&lt;0,0,1-M269/N269),0)</f>
        <v>0.08710211993761785</v>
      </c>
      <c r="P269" s="43">
        <v>0</v>
      </c>
      <c r="Q269" s="43">
        <v>10975165</v>
      </c>
      <c r="R269" s="46">
        <f>IF(F269&lt;DATEVALUE("2018-07-01"),1,0)</f>
        <v>1</v>
      </c>
      <c r="S269" s="47">
        <f>IF(R269=1,1%,0)</f>
        <v>0.01</v>
      </c>
      <c r="T269" s="46">
        <f>IFERROR(S269*M269,0)</f>
        <v>100055.26000000001</v>
      </c>
      <c r="U269" s="48">
        <f>IF(O269&lt;=0.12,1,0)*(1-R269)*M269</f>
        <v>0</v>
      </c>
      <c r="V269" s="49">
        <f>IF(0&lt;0.8,0,IF(0&lt;1,Sheet1!L261,1))*IF(G269&lt;3,0.12 - O269,0.01) *U269</f>
        <v>0</v>
      </c>
      <c r="W269" s="49">
        <f>IF(0&gt;1,IF(0&lt;=1.1,1,IF(0&lt;=1.2,2,IF(0&lt;=1.5,3,5))),0) * 1000000</f>
        <v>0</v>
      </c>
      <c r="X269" s="50">
        <f>IF(AND(P269&gt;=150000000,P269&lt;300000000),5000000,IF(AND(P269&gt;=300000000,P269&lt;500000000),10000000,IF(AND(P269&gt;=300000000,P269&lt;500000000),15000000,IF(AND(P269&gt;=500000000,P269&lt;3000000000),20000000,IF(P269&gt;=30000000000,35000000,0))))) * (1-R269)</f>
        <v>0</v>
      </c>
      <c r="Y269" s="50">
        <f>IFERROR(Q269 * (1-R269),0)</f>
        <v>0</v>
      </c>
      <c r="Z269" s="51">
        <f>IF(R269=1,0,0)</f>
        <v>0</v>
      </c>
      <c r="AA269" s="51">
        <f>IFERROR((1-R269) * Z269 * 2%,0)</f>
        <v>0</v>
      </c>
      <c r="AB269" s="52">
        <f>IF(R269=0,0,0)</f>
        <v>0</v>
      </c>
      <c r="AC269" s="52">
        <f> IFERROR(AB269 * (1-R269) * 2%,0)</f>
        <v>0</v>
      </c>
      <c r="AD269" s="53">
        <f>T269+V269+W269+X269+AA269+AC269</f>
        <v>100055.26000000001</v>
      </c>
    </row>
    <row r="270">
      <c r="C270" s="40" t="s">
        <v>521</v>
      </c>
      <c r="D270" s="41" t="s">
        <v>522</v>
      </c>
      <c r="E270" s="41"/>
      <c r="F270" s="42">
        <v>42702.376944444441</v>
      </c>
      <c r="G270" s="43">
        <v>20</v>
      </c>
      <c r="H270" s="44">
        <v>43325</v>
      </c>
      <c r="I270" s="44">
        <v>43336</v>
      </c>
      <c r="J270" s="43">
        <v>5155689</v>
      </c>
      <c r="K270" s="43">
        <v>0</v>
      </c>
      <c r="L270" s="43">
        <v>0</v>
      </c>
      <c r="M270" s="43">
        <f>IFERROR(J270-K270-L270,0)</f>
        <v>5155689</v>
      </c>
      <c r="N270" s="43">
        <v>5155689</v>
      </c>
      <c r="O270" s="45">
        <f>IFERROR(IF(1 - M270/N270&lt;0,0,1-M270/N270),0)</f>
        <v>0</v>
      </c>
      <c r="P270" s="43">
        <v>0</v>
      </c>
      <c r="Q270" s="43">
        <v>5155689</v>
      </c>
      <c r="R270" s="46">
        <f>IF(F270&lt;DATEVALUE("2018-07-01"),1,0)</f>
        <v>1</v>
      </c>
      <c r="S270" s="47">
        <f>IF(R270=1,1%,0)</f>
        <v>0.01</v>
      </c>
      <c r="T270" s="46">
        <f>IFERROR(S270*M270,0)</f>
        <v>51556.889999999999</v>
      </c>
      <c r="U270" s="48">
        <f>IF(O270&lt;=0.12,1,0)*(1-R270)*M270</f>
        <v>0</v>
      </c>
      <c r="V270" s="49">
        <f>IF(0&lt;0.8,0,IF(0&lt;1,Sheet1!L261,1))*IF(G270&lt;3,0.12 - O270,0.01) *U270</f>
        <v>0</v>
      </c>
      <c r="W270" s="49">
        <f>IF(0&gt;1,IF(0&lt;=1.1,1,IF(0&lt;=1.2,2,IF(0&lt;=1.5,3,5))),0) * 1000000</f>
        <v>0</v>
      </c>
      <c r="X270" s="50">
        <f>IF(AND(P270&gt;=150000000,P270&lt;300000000),5000000,IF(AND(P270&gt;=300000000,P270&lt;500000000),10000000,IF(AND(P270&gt;=300000000,P270&lt;500000000),15000000,IF(AND(P270&gt;=500000000,P270&lt;3000000000),20000000,IF(P270&gt;=30000000000,35000000,0))))) * (1-R270)</f>
        <v>0</v>
      </c>
      <c r="Y270" s="50">
        <f>IFERROR(Q270 * (1-R270),0)</f>
        <v>0</v>
      </c>
      <c r="Z270" s="51">
        <f>IF(R270=1,0,0)</f>
        <v>0</v>
      </c>
      <c r="AA270" s="51">
        <f>IFERROR((1-R270) * Z270 * 2%,0)</f>
        <v>0</v>
      </c>
      <c r="AB270" s="52">
        <f>IF(R270=0,0,0)</f>
        <v>0</v>
      </c>
      <c r="AC270" s="52">
        <f> IFERROR(AB270 * (1-R270) * 2%,0)</f>
        <v>0</v>
      </c>
      <c r="AD270" s="53">
        <f>T270+V270+W270+X270+AA270+AC270</f>
        <v>51556.889999999999</v>
      </c>
    </row>
    <row r="271">
      <c r="C271" s="40" t="s">
        <v>523</v>
      </c>
      <c r="D271" s="41" t="s">
        <v>524</v>
      </c>
      <c r="E271" s="41"/>
      <c r="F271" s="42">
        <v>42916.185150462959</v>
      </c>
      <c r="G271" s="43">
        <v>13</v>
      </c>
      <c r="H271" s="44">
        <v>43325</v>
      </c>
      <c r="I271" s="44">
        <v>43329</v>
      </c>
      <c r="J271" s="43">
        <v>3493971</v>
      </c>
      <c r="K271" s="43">
        <v>93023</v>
      </c>
      <c r="L271" s="43">
        <v>0</v>
      </c>
      <c r="M271" s="43">
        <f>IFERROR(J271-K271-L271,0)</f>
        <v>3400948</v>
      </c>
      <c r="N271" s="43">
        <v>3492985</v>
      </c>
      <c r="O271" s="45">
        <f>IFERROR(IF(1 - M271/N271&lt;0,0,1-M271/N271),0)</f>
        <v>0.026349096832651742</v>
      </c>
      <c r="P271" s="43">
        <v>0</v>
      </c>
      <c r="Q271" s="43">
        <v>3493971</v>
      </c>
      <c r="R271" s="46">
        <f>IF(F271&lt;DATEVALUE("2018-07-01"),1,0)</f>
        <v>1</v>
      </c>
      <c r="S271" s="47">
        <f>IF(R271=1,1%,0)</f>
        <v>0.01</v>
      </c>
      <c r="T271" s="46">
        <f>IFERROR(S271*M271,0)</f>
        <v>34009.480000000003</v>
      </c>
      <c r="U271" s="48">
        <f>IF(O271&lt;=0.12,1,0)*(1-R271)*M271</f>
        <v>0</v>
      </c>
      <c r="V271" s="49">
        <f>IF(0&lt;0.8,0,IF(0&lt;1,Sheet1!L261,1))*IF(G271&lt;3,0.12 - O271,0.01) *U271</f>
        <v>0</v>
      </c>
      <c r="W271" s="49">
        <f>IF(0&gt;1,IF(0&lt;=1.1,1,IF(0&lt;=1.2,2,IF(0&lt;=1.5,3,5))),0) * 1000000</f>
        <v>0</v>
      </c>
      <c r="X271" s="50">
        <f>IF(AND(P271&gt;=150000000,P271&lt;300000000),5000000,IF(AND(P271&gt;=300000000,P271&lt;500000000),10000000,IF(AND(P271&gt;=300000000,P271&lt;500000000),15000000,IF(AND(P271&gt;=500000000,P271&lt;3000000000),20000000,IF(P271&gt;=30000000000,35000000,0))))) * (1-R271)</f>
        <v>0</v>
      </c>
      <c r="Y271" s="50">
        <f>IFERROR(Q271 * (1-R271),0)</f>
        <v>0</v>
      </c>
      <c r="Z271" s="51">
        <f>IF(R271=1,0,0)</f>
        <v>0</v>
      </c>
      <c r="AA271" s="51">
        <f>IFERROR((1-R271) * Z271 * 2%,0)</f>
        <v>0</v>
      </c>
      <c r="AB271" s="52">
        <f>IF(R271=0,0,0)</f>
        <v>0</v>
      </c>
      <c r="AC271" s="52">
        <f> IFERROR(AB271 * (1-R271) * 2%,0)</f>
        <v>0</v>
      </c>
      <c r="AD271" s="53">
        <f>T271+V271+W271+X271+AA271+AC271</f>
        <v>34009.480000000003</v>
      </c>
    </row>
    <row r="272">
      <c r="C272" s="40" t="s">
        <v>525</v>
      </c>
      <c r="D272" s="41" t="s">
        <v>526</v>
      </c>
      <c r="E272" s="41"/>
      <c r="F272" s="42">
        <v>42943.199236111112</v>
      </c>
      <c r="G272" s="43">
        <v>12</v>
      </c>
      <c r="H272" s="44">
        <v>43325</v>
      </c>
      <c r="I272" s="44">
        <v>43383</v>
      </c>
      <c r="J272" s="43">
        <v>2461140</v>
      </c>
      <c r="K272" s="43">
        <v>0</v>
      </c>
      <c r="L272" s="43">
        <v>0</v>
      </c>
      <c r="M272" s="43">
        <f>IFERROR(J272-K272-L272,0)</f>
        <v>2461140</v>
      </c>
      <c r="N272" s="43">
        <v>2461140</v>
      </c>
      <c r="O272" s="45">
        <f>IFERROR(IF(1 - M272/N272&lt;0,0,1-M272/N272),0)</f>
        <v>0</v>
      </c>
      <c r="P272" s="43">
        <v>0</v>
      </c>
      <c r="Q272" s="43">
        <v>2461140</v>
      </c>
      <c r="R272" s="46">
        <f>IF(F272&lt;DATEVALUE("2018-07-01"),1,0)</f>
        <v>1</v>
      </c>
      <c r="S272" s="47">
        <f>IF(R272=1,1%,0)</f>
        <v>0.01</v>
      </c>
      <c r="T272" s="46">
        <f>IFERROR(S272*M272,0)</f>
        <v>24611.400000000001</v>
      </c>
      <c r="U272" s="48">
        <f>IF(O272&lt;=0.12,1,0)*(1-R272)*M272</f>
        <v>0</v>
      </c>
      <c r="V272" s="49">
        <f>IF(0&lt;0.8,0,IF(0&lt;1,Sheet1!L261,1))*IF(G272&lt;3,0.12 - O272,0.01) *U272</f>
        <v>0</v>
      </c>
      <c r="W272" s="49">
        <f>IF(0&gt;1,IF(0&lt;=1.1,1,IF(0&lt;=1.2,2,IF(0&lt;=1.5,3,5))),0) * 1000000</f>
        <v>0</v>
      </c>
      <c r="X272" s="50">
        <f>IF(AND(P272&gt;=150000000,P272&lt;300000000),5000000,IF(AND(P272&gt;=300000000,P272&lt;500000000),10000000,IF(AND(P272&gt;=300000000,P272&lt;500000000),15000000,IF(AND(P272&gt;=500000000,P272&lt;3000000000),20000000,IF(P272&gt;=30000000000,35000000,0))))) * (1-R272)</f>
        <v>0</v>
      </c>
      <c r="Y272" s="50">
        <f>IFERROR(Q272 * (1-R272),0)</f>
        <v>0</v>
      </c>
      <c r="Z272" s="51">
        <f>IF(R272=1,0,0)</f>
        <v>0</v>
      </c>
      <c r="AA272" s="51">
        <f>IFERROR((1-R272) * Z272 * 2%,0)</f>
        <v>0</v>
      </c>
      <c r="AB272" s="52">
        <f>IF(R272=0,0,0)</f>
        <v>0</v>
      </c>
      <c r="AC272" s="52">
        <f> IFERROR(AB272 * (1-R272) * 2%,0)</f>
        <v>0</v>
      </c>
      <c r="AD272" s="53">
        <f>T272+V272+W272+X272+AA272+AC272</f>
        <v>24611.400000000001</v>
      </c>
    </row>
    <row r="273">
      <c r="C273" s="40" t="s">
        <v>527</v>
      </c>
      <c r="D273" s="41" t="s">
        <v>528</v>
      </c>
      <c r="E273" s="41"/>
      <c r="F273" s="42">
        <v>42955.296412037038</v>
      </c>
      <c r="G273" s="43">
        <v>11</v>
      </c>
      <c r="H273" s="44">
        <v>43325</v>
      </c>
      <c r="I273" s="44">
        <v>43353</v>
      </c>
      <c r="J273" s="43">
        <v>279268</v>
      </c>
      <c r="K273" s="43">
        <v>0</v>
      </c>
      <c r="L273" s="43">
        <v>0</v>
      </c>
      <c r="M273" s="43">
        <f>IFERROR(J273-K273-L273,0)</f>
        <v>279268</v>
      </c>
      <c r="N273" s="43">
        <v>279268</v>
      </c>
      <c r="O273" s="45">
        <f>IFERROR(IF(1 - M273/N273&lt;0,0,1-M273/N273),0)</f>
        <v>0</v>
      </c>
      <c r="P273" s="43">
        <v>0</v>
      </c>
      <c r="Q273" s="43">
        <v>279268</v>
      </c>
      <c r="R273" s="46">
        <f>IF(F273&lt;DATEVALUE("2018-07-01"),1,0)</f>
        <v>1</v>
      </c>
      <c r="S273" s="47">
        <f>IF(R273=1,1%,0)</f>
        <v>0.01</v>
      </c>
      <c r="T273" s="46">
        <f>IFERROR(S273*M273,0)</f>
        <v>2792.6799999999998</v>
      </c>
      <c r="U273" s="48">
        <f>IF(O273&lt;=0.12,1,0)*(1-R273)*M273</f>
        <v>0</v>
      </c>
      <c r="V273" s="49">
        <f>IF(0&lt;0.8,0,IF(0&lt;1,Sheet1!L261,1))*IF(G273&lt;3,0.12 - O273,0.01) *U273</f>
        <v>0</v>
      </c>
      <c r="W273" s="49">
        <f>IF(0&gt;1,IF(0&lt;=1.1,1,IF(0&lt;=1.2,2,IF(0&lt;=1.5,3,5))),0) * 1000000</f>
        <v>0</v>
      </c>
      <c r="X273" s="50">
        <f>IF(AND(P273&gt;=150000000,P273&lt;300000000),5000000,IF(AND(P273&gt;=300000000,P273&lt;500000000),10000000,IF(AND(P273&gt;=300000000,P273&lt;500000000),15000000,IF(AND(P273&gt;=500000000,P273&lt;3000000000),20000000,IF(P273&gt;=30000000000,35000000,0))))) * (1-R273)</f>
        <v>0</v>
      </c>
      <c r="Y273" s="50">
        <f>IFERROR(Q273 * (1-R273),0)</f>
        <v>0</v>
      </c>
      <c r="Z273" s="51">
        <f>IF(R273=1,0,0)</f>
        <v>0</v>
      </c>
      <c r="AA273" s="51">
        <f>IFERROR((1-R273) * Z273 * 2%,0)</f>
        <v>0</v>
      </c>
      <c r="AB273" s="52">
        <f>IF(R273=0,0,0)</f>
        <v>0</v>
      </c>
      <c r="AC273" s="52">
        <f> IFERROR(AB273 * (1-R273) * 2%,0)</f>
        <v>0</v>
      </c>
      <c r="AD273" s="53">
        <f>T273+V273+W273+X273+AA273+AC273</f>
        <v>2792.6799999999998</v>
      </c>
    </row>
    <row r="274">
      <c r="C274" s="40" t="s">
        <v>529</v>
      </c>
      <c r="D274" s="41" t="s">
        <v>530</v>
      </c>
      <c r="E274" s="41"/>
      <c r="F274" s="42">
        <v>43164.196597222217</v>
      </c>
      <c r="G274" s="43">
        <v>4</v>
      </c>
      <c r="H274" s="44">
        <v>43321</v>
      </c>
      <c r="I274" s="44">
        <v>43336</v>
      </c>
      <c r="J274" s="43">
        <v>930150</v>
      </c>
      <c r="K274" s="43">
        <v>0</v>
      </c>
      <c r="L274" s="43">
        <v>0</v>
      </c>
      <c r="M274" s="43">
        <f>IFERROR(J274-K274-L274,0)</f>
        <v>930150</v>
      </c>
      <c r="N274" s="43">
        <v>1149534</v>
      </c>
      <c r="O274" s="45">
        <f>IFERROR(IF(1 - M274/N274&lt;0,0,1-M274/N274),0)</f>
        <v>0.1908460297825032</v>
      </c>
      <c r="P274" s="43">
        <v>0</v>
      </c>
      <c r="Q274" s="43">
        <v>930150</v>
      </c>
      <c r="R274" s="46">
        <f>IF(F274&lt;DATEVALUE("2018-07-01"),1,0)</f>
        <v>1</v>
      </c>
      <c r="S274" s="47">
        <f>IF(R274=1,1%,0)</f>
        <v>0.01</v>
      </c>
      <c r="T274" s="46">
        <f>IFERROR(S274*M274,0)</f>
        <v>9301.5</v>
      </c>
      <c r="U274" s="48">
        <f>IF(O274&lt;=0.12,1,0)*(1-R274)*M274</f>
        <v>0</v>
      </c>
      <c r="V274" s="49">
        <f>IF(0&lt;0.8,0,IF(0&lt;1,Sheet1!L261,1))*IF(G274&lt;3,0.12 - O274,0.01) *U274</f>
        <v>0</v>
      </c>
      <c r="W274" s="49">
        <f>IF(0&gt;1,IF(0&lt;=1.1,1,IF(0&lt;=1.2,2,IF(0&lt;=1.5,3,5))),0) * 1000000</f>
        <v>0</v>
      </c>
      <c r="X274" s="50">
        <f>IF(AND(P274&gt;=150000000,P274&lt;300000000),5000000,IF(AND(P274&gt;=300000000,P274&lt;500000000),10000000,IF(AND(P274&gt;=300000000,P274&lt;500000000),15000000,IF(AND(P274&gt;=500000000,P274&lt;3000000000),20000000,IF(P274&gt;=30000000000,35000000,0))))) * (1-R274)</f>
        <v>0</v>
      </c>
      <c r="Y274" s="50">
        <f>IFERROR(Q274 * (1-R274),0)</f>
        <v>0</v>
      </c>
      <c r="Z274" s="51">
        <f>IF(R274=1,0,0)</f>
        <v>0</v>
      </c>
      <c r="AA274" s="51">
        <f>IFERROR((1-R274) * Z274 * 2%,0)</f>
        <v>0</v>
      </c>
      <c r="AB274" s="52">
        <f>IF(R274=0,0,0)</f>
        <v>0</v>
      </c>
      <c r="AC274" s="52">
        <f> IFERROR(AB274 * (1-R274) * 2%,0)</f>
        <v>0</v>
      </c>
      <c r="AD274" s="53">
        <f>T274+V274+W274+X274+AA274+AC274</f>
        <v>9301.5</v>
      </c>
    </row>
    <row r="275">
      <c r="C275" s="40" t="s">
        <v>531</v>
      </c>
      <c r="D275" s="41" t="s">
        <v>532</v>
      </c>
      <c r="E275" s="41"/>
      <c r="F275" s="42">
        <v>43165.354942129627</v>
      </c>
      <c r="G275" s="43">
        <v>4</v>
      </c>
      <c r="H275" s="44">
        <v>43333</v>
      </c>
      <c r="I275" s="44">
        <v>43336</v>
      </c>
      <c r="J275" s="43">
        <v>28926424</v>
      </c>
      <c r="K275" s="43">
        <v>0</v>
      </c>
      <c r="L275" s="43">
        <v>0</v>
      </c>
      <c r="M275" s="43">
        <f>IFERROR(J275-K275-L275,0)</f>
        <v>28926424</v>
      </c>
      <c r="N275" s="43">
        <v>27184823</v>
      </c>
      <c r="O275" s="45">
        <f>IFERROR(IF(1 - M275/N275&lt;0,0,1-M275/N275),0)</f>
        <v>0</v>
      </c>
      <c r="P275" s="43">
        <v>0</v>
      </c>
      <c r="Q275" s="43">
        <v>28926424</v>
      </c>
      <c r="R275" s="46">
        <f>IF(F275&lt;DATEVALUE("2018-07-01"),1,0)</f>
        <v>1</v>
      </c>
      <c r="S275" s="47">
        <f>IF(R275=1,1%,0)</f>
        <v>0.01</v>
      </c>
      <c r="T275" s="46">
        <f>IFERROR(S275*M275,0)</f>
        <v>289264.23999999999</v>
      </c>
      <c r="U275" s="48">
        <f>IF(O275&lt;=0.12,1,0)*(1-R275)*M275</f>
        <v>0</v>
      </c>
      <c r="V275" s="49">
        <f>IF(0&lt;0.8,0,IF(0&lt;1,Sheet1!L261,1))*IF(G275&lt;3,0.12 - O275,0.01) *U275</f>
        <v>0</v>
      </c>
      <c r="W275" s="49">
        <f>IF(0&gt;1,IF(0&lt;=1.1,1,IF(0&lt;=1.2,2,IF(0&lt;=1.5,3,5))),0) * 1000000</f>
        <v>0</v>
      </c>
      <c r="X275" s="50">
        <f>IF(AND(P275&gt;=150000000,P275&lt;300000000),5000000,IF(AND(P275&gt;=300000000,P275&lt;500000000),10000000,IF(AND(P275&gt;=300000000,P275&lt;500000000),15000000,IF(AND(P275&gt;=500000000,P275&lt;3000000000),20000000,IF(P275&gt;=30000000000,35000000,0))))) * (1-R275)</f>
        <v>0</v>
      </c>
      <c r="Y275" s="50">
        <f>IFERROR(Q275 * (1-R275),0)</f>
        <v>0</v>
      </c>
      <c r="Z275" s="51">
        <f>IF(R275=1,0,0)</f>
        <v>0</v>
      </c>
      <c r="AA275" s="51">
        <f>IFERROR((1-R275) * Z275 * 2%,0)</f>
        <v>0</v>
      </c>
      <c r="AB275" s="52">
        <f>IF(R275=0,0,0)</f>
        <v>0</v>
      </c>
      <c r="AC275" s="52">
        <f> IFERROR(AB275 * (1-R275) * 2%,0)</f>
        <v>0</v>
      </c>
      <c r="AD275" s="53">
        <f>T275+V275+W275+X275+AA275+AC275</f>
        <v>289264.23999999999</v>
      </c>
    </row>
    <row r="276">
      <c r="C276" s="40" t="s">
        <v>533</v>
      </c>
      <c r="D276" s="41" t="s">
        <v>534</v>
      </c>
      <c r="E276" s="41"/>
      <c r="F276" s="42">
        <v>43235.191469907404</v>
      </c>
      <c r="G276" s="43">
        <v>2</v>
      </c>
      <c r="H276" s="44">
        <v>43325</v>
      </c>
      <c r="I276" s="44">
        <v>43342</v>
      </c>
      <c r="J276" s="43">
        <v>2567774</v>
      </c>
      <c r="K276" s="43">
        <v>0</v>
      </c>
      <c r="L276" s="43">
        <v>0</v>
      </c>
      <c r="M276" s="43">
        <f>IFERROR(J276-K276-L276,0)</f>
        <v>2567774</v>
      </c>
      <c r="N276" s="43">
        <v>2554464</v>
      </c>
      <c r="O276" s="45">
        <f>IFERROR(IF(1 - M276/N276&lt;0,0,1-M276/N276),0)</f>
        <v>0</v>
      </c>
      <c r="P276" s="43">
        <v>2567774</v>
      </c>
      <c r="Q276" s="43">
        <v>0</v>
      </c>
      <c r="R276" s="46">
        <f>IF(F276&lt;DATEVALUE("2018-07-01"),1,0)</f>
        <v>1</v>
      </c>
      <c r="S276" s="47">
        <f>IF(R276=1,1%,0)</f>
        <v>0.01</v>
      </c>
      <c r="T276" s="46">
        <f>IFERROR(S276*M276,0)</f>
        <v>25677.740000000002</v>
      </c>
      <c r="U276" s="48">
        <f>IF(O276&lt;=0.12,1,0)*(1-R276)*M276</f>
        <v>0</v>
      </c>
      <c r="V276" s="49">
        <f>IF(0&lt;0.8,0,IF(0&lt;1,Sheet1!L261,1))*IF(G276&lt;3,0.12 - O276,0.01) *U276</f>
        <v>0</v>
      </c>
      <c r="W276" s="49">
        <f>IF(0&gt;1,IF(0&lt;=1.1,1,IF(0&lt;=1.2,2,IF(0&lt;=1.5,3,5))),0) * 1000000</f>
        <v>0</v>
      </c>
      <c r="X276" s="50">
        <f>IF(AND(P276&gt;=150000000,P276&lt;300000000),5000000,IF(AND(P276&gt;=300000000,P276&lt;500000000),10000000,IF(AND(P276&gt;=300000000,P276&lt;500000000),15000000,IF(AND(P276&gt;=500000000,P276&lt;3000000000),20000000,IF(P276&gt;=30000000000,35000000,0))))) * (1-R276)</f>
        <v>0</v>
      </c>
      <c r="Y276" s="50">
        <f>IFERROR(Q276 * (1-R276),0)</f>
        <v>0</v>
      </c>
      <c r="Z276" s="51">
        <f>IF(R276=1,0,0)</f>
        <v>0</v>
      </c>
      <c r="AA276" s="51">
        <f>IFERROR((1-R276) * Z276 * 2%,0)</f>
        <v>0</v>
      </c>
      <c r="AB276" s="52">
        <f>IF(R276=0,0,0)</f>
        <v>0</v>
      </c>
      <c r="AC276" s="52">
        <f> IFERROR(AB276 * (1-R276) * 2%,0)</f>
        <v>0</v>
      </c>
      <c r="AD276" s="53">
        <f>T276+V276+W276+X276+AA276+AC276</f>
        <v>25677.740000000002</v>
      </c>
    </row>
    <row r="277">
      <c r="C277" s="40" t="s">
        <v>535</v>
      </c>
      <c r="D277" s="41" t="s">
        <v>536</v>
      </c>
      <c r="E277" s="41"/>
      <c r="F277" s="42">
        <v>43237.384641203702</v>
      </c>
      <c r="G277" s="43">
        <v>2</v>
      </c>
      <c r="H277" s="44">
        <v>43325</v>
      </c>
      <c r="I277" s="44">
        <v>43349</v>
      </c>
      <c r="J277" s="43">
        <v>3462102</v>
      </c>
      <c r="K277" s="43">
        <v>0</v>
      </c>
      <c r="L277" s="43">
        <v>0</v>
      </c>
      <c r="M277" s="43">
        <f>IFERROR(J277-K277-L277,0)</f>
        <v>3462102</v>
      </c>
      <c r="N277" s="43">
        <v>3398120</v>
      </c>
      <c r="O277" s="45">
        <f>IFERROR(IF(1 - M277/N277&lt;0,0,1-M277/N277),0)</f>
        <v>0</v>
      </c>
      <c r="P277" s="43">
        <v>3462102</v>
      </c>
      <c r="Q277" s="43">
        <v>0</v>
      </c>
      <c r="R277" s="46">
        <f>IF(F277&lt;DATEVALUE("2018-07-01"),1,0)</f>
        <v>1</v>
      </c>
      <c r="S277" s="47">
        <f>IF(R277=1,1%,0)</f>
        <v>0.01</v>
      </c>
      <c r="T277" s="46">
        <f>IFERROR(S277*M277,0)</f>
        <v>34621.020000000004</v>
      </c>
      <c r="U277" s="48">
        <f>IF(O277&lt;=0.12,1,0)*(1-R277)*M277</f>
        <v>0</v>
      </c>
      <c r="V277" s="49">
        <f>IF(0&lt;0.8,0,IF(0&lt;1,Sheet1!L261,1))*IF(G277&lt;3,0.12 - O277,0.01) *U277</f>
        <v>0</v>
      </c>
      <c r="W277" s="49">
        <f>IF(0&gt;1,IF(0&lt;=1.1,1,IF(0&lt;=1.2,2,IF(0&lt;=1.5,3,5))),0) * 1000000</f>
        <v>0</v>
      </c>
      <c r="X277" s="50">
        <f>IF(AND(P277&gt;=150000000,P277&lt;300000000),5000000,IF(AND(P277&gt;=300000000,P277&lt;500000000),10000000,IF(AND(P277&gt;=300000000,P277&lt;500000000),15000000,IF(AND(P277&gt;=500000000,P277&lt;3000000000),20000000,IF(P277&gt;=30000000000,35000000,0))))) * (1-R277)</f>
        <v>0</v>
      </c>
      <c r="Y277" s="50">
        <f>IFERROR(Q277 * (1-R277),0)</f>
        <v>0</v>
      </c>
      <c r="Z277" s="51">
        <f>IF(R277=1,0,0)</f>
        <v>0</v>
      </c>
      <c r="AA277" s="51">
        <f>IFERROR((1-R277) * Z277 * 2%,0)</f>
        <v>0</v>
      </c>
      <c r="AB277" s="52">
        <f>IF(R277=0,0,0)</f>
        <v>0</v>
      </c>
      <c r="AC277" s="52">
        <f> IFERROR(AB277 * (1-R277) * 2%,0)</f>
        <v>0</v>
      </c>
      <c r="AD277" s="53">
        <f>T277+V277+W277+X277+AA277+AC277</f>
        <v>34621.020000000004</v>
      </c>
    </row>
    <row r="278">
      <c r="C278" s="40" t="s">
        <v>537</v>
      </c>
      <c r="D278" s="41" t="s">
        <v>538</v>
      </c>
      <c r="E278" s="41"/>
      <c r="F278" s="42">
        <v>43241.327002314814</v>
      </c>
      <c r="G278" s="43">
        <v>2</v>
      </c>
      <c r="H278" s="44">
        <v>43321</v>
      </c>
      <c r="I278" s="44">
        <v>43349</v>
      </c>
      <c r="J278" s="43">
        <v>1019700</v>
      </c>
      <c r="K278" s="43">
        <v>0</v>
      </c>
      <c r="L278" s="43">
        <v>0</v>
      </c>
      <c r="M278" s="43">
        <f>IFERROR(J278-K278-L278,0)</f>
        <v>1019700</v>
      </c>
      <c r="N278" s="43">
        <v>1021966</v>
      </c>
      <c r="O278" s="45">
        <f>IFERROR(IF(1 - M278/N278&lt;0,0,1-M278/N278),0)</f>
        <v>0.0022172949002217113</v>
      </c>
      <c r="P278" s="43">
        <v>1019700</v>
      </c>
      <c r="Q278" s="43">
        <v>0</v>
      </c>
      <c r="R278" s="46">
        <f>IF(F278&lt;DATEVALUE("2018-07-01"),1,0)</f>
        <v>1</v>
      </c>
      <c r="S278" s="47">
        <f>IF(R278=1,1%,0)</f>
        <v>0.01</v>
      </c>
      <c r="T278" s="46">
        <f>IFERROR(S278*M278,0)</f>
        <v>10197</v>
      </c>
      <c r="U278" s="48">
        <f>IF(O278&lt;=0.12,1,0)*(1-R278)*M278</f>
        <v>0</v>
      </c>
      <c r="V278" s="49">
        <f>IF(0&lt;0.8,0,IF(0&lt;1,Sheet1!L261,1))*IF(G278&lt;3,0.12 - O278,0.01) *U278</f>
        <v>0</v>
      </c>
      <c r="W278" s="49">
        <f>IF(0&gt;1,IF(0&lt;=1.1,1,IF(0&lt;=1.2,2,IF(0&lt;=1.5,3,5))),0) * 1000000</f>
        <v>0</v>
      </c>
      <c r="X278" s="50">
        <f>IF(AND(P278&gt;=150000000,P278&lt;300000000),5000000,IF(AND(P278&gt;=300000000,P278&lt;500000000),10000000,IF(AND(P278&gt;=300000000,P278&lt;500000000),15000000,IF(AND(P278&gt;=500000000,P278&lt;3000000000),20000000,IF(P278&gt;=30000000000,35000000,0))))) * (1-R278)</f>
        <v>0</v>
      </c>
      <c r="Y278" s="50">
        <f>IFERROR(Q278 * (1-R278),0)</f>
        <v>0</v>
      </c>
      <c r="Z278" s="51">
        <f>IF(R278=1,0,0)</f>
        <v>0</v>
      </c>
      <c r="AA278" s="51">
        <f>IFERROR((1-R278) * Z278 * 2%,0)</f>
        <v>0</v>
      </c>
      <c r="AB278" s="52">
        <f>IF(R278=0,0,0)</f>
        <v>0</v>
      </c>
      <c r="AC278" s="52">
        <f> IFERROR(AB278 * (1-R278) * 2%,0)</f>
        <v>0</v>
      </c>
      <c r="AD278" s="53">
        <f>T278+V278+W278+X278+AA278+AC278</f>
        <v>10197</v>
      </c>
    </row>
    <row r="279">
      <c r="C279" s="40" t="s">
        <v>539</v>
      </c>
      <c r="D279" s="41" t="s">
        <v>540</v>
      </c>
      <c r="E279" s="41"/>
      <c r="F279" s="42">
        <v>43129.145543981482</v>
      </c>
      <c r="G279" s="43">
        <v>6</v>
      </c>
      <c r="H279" s="44">
        <v>43333</v>
      </c>
      <c r="I279" s="44">
        <v>43350</v>
      </c>
      <c r="J279" s="43">
        <v>8544397</v>
      </c>
      <c r="K279" s="43">
        <v>0</v>
      </c>
      <c r="L279" s="43">
        <v>0</v>
      </c>
      <c r="M279" s="43">
        <f>IFERROR(J279-K279-L279,0)</f>
        <v>8544397</v>
      </c>
      <c r="N279" s="43">
        <v>7314053</v>
      </c>
      <c r="O279" s="45">
        <f>IFERROR(IF(1 - M279/N279&lt;0,0,1-M279/N279),0)</f>
        <v>0</v>
      </c>
      <c r="P279" s="43">
        <v>0</v>
      </c>
      <c r="Q279" s="43">
        <v>8544397</v>
      </c>
      <c r="R279" s="46">
        <f>IF(F279&lt;DATEVALUE("2018-07-01"),1,0)</f>
        <v>1</v>
      </c>
      <c r="S279" s="47">
        <f>IF(R279=1,1%,0)</f>
        <v>0.01</v>
      </c>
      <c r="T279" s="46">
        <f>IFERROR(S279*M279,0)</f>
        <v>85443.970000000001</v>
      </c>
      <c r="U279" s="48">
        <f>IF(O279&lt;=0.12,1,0)*(1-R279)*M279</f>
        <v>0</v>
      </c>
      <c r="V279" s="49">
        <f>IF(0&lt;0.8,0,IF(0&lt;1,Sheet1!L261,1))*IF(G279&lt;3,0.12 - O279,0.01) *U279</f>
        <v>0</v>
      </c>
      <c r="W279" s="49">
        <f>IF(0&gt;1,IF(0&lt;=1.1,1,IF(0&lt;=1.2,2,IF(0&lt;=1.5,3,5))),0) * 1000000</f>
        <v>0</v>
      </c>
      <c r="X279" s="50">
        <f>IF(AND(P279&gt;=150000000,P279&lt;300000000),5000000,IF(AND(P279&gt;=300000000,P279&lt;500000000),10000000,IF(AND(P279&gt;=300000000,P279&lt;500000000),15000000,IF(AND(P279&gt;=500000000,P279&lt;3000000000),20000000,IF(P279&gt;=30000000000,35000000,0))))) * (1-R279)</f>
        <v>0</v>
      </c>
      <c r="Y279" s="50">
        <f>IFERROR(Q279 * (1-R279),0)</f>
        <v>0</v>
      </c>
      <c r="Z279" s="51">
        <f>IF(R279=1,0,0)</f>
        <v>0</v>
      </c>
      <c r="AA279" s="51">
        <f>IFERROR((1-R279) * Z279 * 2%,0)</f>
        <v>0</v>
      </c>
      <c r="AB279" s="52">
        <f>IF(R279=0,0,0)</f>
        <v>0</v>
      </c>
      <c r="AC279" s="52">
        <f> IFERROR(AB279 * (1-R279) * 2%,0)</f>
        <v>0</v>
      </c>
      <c r="AD279" s="53">
        <f>T279+V279+W279+X279+AA279+AC279</f>
        <v>85443.970000000001</v>
      </c>
    </row>
    <row r="280">
      <c r="C280" s="40" t="s">
        <v>541</v>
      </c>
      <c r="D280" s="41" t="s">
        <v>542</v>
      </c>
      <c r="E280" s="41"/>
      <c r="F280" s="42">
        <v>43164.192928240736</v>
      </c>
      <c r="G280" s="43">
        <v>4</v>
      </c>
      <c r="H280" s="44">
        <v>43327</v>
      </c>
      <c r="I280" s="44">
        <v>43332</v>
      </c>
      <c r="J280" s="43">
        <v>3584680</v>
      </c>
      <c r="K280" s="43">
        <v>0</v>
      </c>
      <c r="L280" s="43">
        <v>0</v>
      </c>
      <c r="M280" s="43">
        <f>IFERROR(J280-K280-L280,0)</f>
        <v>3584680</v>
      </c>
      <c r="N280" s="43">
        <v>3375901</v>
      </c>
      <c r="O280" s="45">
        <f>IFERROR(IF(1 - M280/N280&lt;0,0,1-M280/N280),0)</f>
        <v>0</v>
      </c>
      <c r="P280" s="43">
        <v>0</v>
      </c>
      <c r="Q280" s="43">
        <v>3584680</v>
      </c>
      <c r="R280" s="46">
        <f>IF(F280&lt;DATEVALUE("2018-07-01"),1,0)</f>
        <v>1</v>
      </c>
      <c r="S280" s="47">
        <f>IF(R280=1,1%,0)</f>
        <v>0.01</v>
      </c>
      <c r="T280" s="46">
        <f>IFERROR(S280*M280,0)</f>
        <v>35846.800000000003</v>
      </c>
      <c r="U280" s="48">
        <f>IF(O280&lt;=0.12,1,0)*(1-R280)*M280</f>
        <v>0</v>
      </c>
      <c r="V280" s="49">
        <f>IF(0&lt;0.8,0,IF(0&lt;1,Sheet1!L261,1))*IF(G280&lt;3,0.12 - O280,0.01) *U280</f>
        <v>0</v>
      </c>
      <c r="W280" s="49">
        <f>IF(0&gt;1,IF(0&lt;=1.1,1,IF(0&lt;=1.2,2,IF(0&lt;=1.5,3,5))),0) * 1000000</f>
        <v>0</v>
      </c>
      <c r="X280" s="50">
        <f>IF(AND(P280&gt;=150000000,P280&lt;300000000),5000000,IF(AND(P280&gt;=300000000,P280&lt;500000000),10000000,IF(AND(P280&gt;=300000000,P280&lt;500000000),15000000,IF(AND(P280&gt;=500000000,P280&lt;3000000000),20000000,IF(P280&gt;=30000000000,35000000,0))))) * (1-R280)</f>
        <v>0</v>
      </c>
      <c r="Y280" s="50">
        <f>IFERROR(Q280 * (1-R280),0)</f>
        <v>0</v>
      </c>
      <c r="Z280" s="51">
        <f>IF(R280=1,0,0)</f>
        <v>0</v>
      </c>
      <c r="AA280" s="51">
        <f>IFERROR((1-R280) * Z280 * 2%,0)</f>
        <v>0</v>
      </c>
      <c r="AB280" s="52">
        <f>IF(R280=0,0,0)</f>
        <v>0</v>
      </c>
      <c r="AC280" s="52">
        <f> IFERROR(AB280 * (1-R280) * 2%,0)</f>
        <v>0</v>
      </c>
      <c r="AD280" s="53">
        <f>T280+V280+W280+X280+AA280+AC280</f>
        <v>35846.800000000003</v>
      </c>
    </row>
    <row r="281">
      <c r="C281" s="40" t="s">
        <v>543</v>
      </c>
      <c r="D281" s="41" t="s">
        <v>544</v>
      </c>
      <c r="E281" s="41"/>
      <c r="F281" s="42">
        <v>41751.656273148146</v>
      </c>
      <c r="G281" s="43">
        <v>51</v>
      </c>
      <c r="H281" s="44">
        <v>43333</v>
      </c>
      <c r="I281" s="44">
        <v>43343</v>
      </c>
      <c r="J281" s="43">
        <v>53240334</v>
      </c>
      <c r="K281" s="43">
        <v>4781782</v>
      </c>
      <c r="L281" s="43">
        <v>3918000</v>
      </c>
      <c r="M281" s="43">
        <f>IFERROR(J281-K281-L281,0)</f>
        <v>44540552</v>
      </c>
      <c r="N281" s="43">
        <v>52378481</v>
      </c>
      <c r="O281" s="45">
        <f>IFERROR(IF(1 - M281/N281&lt;0,0,1-M281/N281),0)</f>
        <v>0.14964025016303928</v>
      </c>
      <c r="P281" s="43">
        <v>0</v>
      </c>
      <c r="Q281" s="43">
        <v>53240334</v>
      </c>
      <c r="R281" s="46">
        <f>IF(F281&lt;DATEVALUE("2018-07-01"),1,0)</f>
        <v>1</v>
      </c>
      <c r="S281" s="47">
        <f>IF(R281=1,1%,0)</f>
        <v>0.01</v>
      </c>
      <c r="T281" s="46">
        <f>IFERROR(S281*M281,0)</f>
        <v>445405.52000000002</v>
      </c>
      <c r="U281" s="48">
        <f>IF(O281&lt;=0.12,1,0)*(1-R281)*M281</f>
        <v>0</v>
      </c>
      <c r="V281" s="49">
        <f>IF(0&lt;0.8,0,IF(0&lt;1,Sheet1!L261,1))*IF(G281&lt;3,0.12 - O281,0.01) *U281</f>
        <v>0</v>
      </c>
      <c r="W281" s="49">
        <f>IF(0&gt;1,IF(0&lt;=1.1,1,IF(0&lt;=1.2,2,IF(0&lt;=1.5,3,5))),0) * 1000000</f>
        <v>0</v>
      </c>
      <c r="X281" s="50">
        <f>IF(AND(P281&gt;=150000000,P281&lt;300000000),5000000,IF(AND(P281&gt;=300000000,P281&lt;500000000),10000000,IF(AND(P281&gt;=300000000,P281&lt;500000000),15000000,IF(AND(P281&gt;=500000000,P281&lt;3000000000),20000000,IF(P281&gt;=30000000000,35000000,0))))) * (1-R281)</f>
        <v>0</v>
      </c>
      <c r="Y281" s="50">
        <f>IFERROR(Q281 * (1-R281),0)</f>
        <v>0</v>
      </c>
      <c r="Z281" s="51">
        <f>IF(R281=1,0,0)</f>
        <v>0</v>
      </c>
      <c r="AA281" s="51">
        <f>IFERROR((1-R281) * Z281 * 2%,0)</f>
        <v>0</v>
      </c>
      <c r="AB281" s="52">
        <f>IF(R281=0,453396,0)</f>
        <v>0</v>
      </c>
      <c r="AC281" s="52">
        <f> IFERROR(AB281 * (1-R281) * 2%,0)</f>
        <v>0</v>
      </c>
      <c r="AD281" s="53">
        <f>T281+V281+W281+X281+AA281+AC281</f>
        <v>445405.52000000002</v>
      </c>
    </row>
    <row r="282">
      <c r="C282" s="40" t="s">
        <v>545</v>
      </c>
      <c r="D282" s="41" t="s">
        <v>546</v>
      </c>
      <c r="E282" s="41"/>
      <c r="F282" s="42">
        <v>43178.364525462959</v>
      </c>
      <c r="G282" s="43">
        <v>4</v>
      </c>
      <c r="H282" s="44">
        <v>43329</v>
      </c>
      <c r="I282" s="44">
        <v>43417</v>
      </c>
      <c r="J282" s="43">
        <v>17745816</v>
      </c>
      <c r="K282" s="43">
        <v>0</v>
      </c>
      <c r="L282" s="43">
        <v>0</v>
      </c>
      <c r="M282" s="43">
        <f>IFERROR(J282-K282-L282,0)</f>
        <v>17745816</v>
      </c>
      <c r="N282" s="43">
        <v>16666641</v>
      </c>
      <c r="O282" s="45">
        <f>IFERROR(IF(1 - M282/N282&lt;0,0,1-M282/N282),0)</f>
        <v>0</v>
      </c>
      <c r="P282" s="43">
        <v>0</v>
      </c>
      <c r="Q282" s="43">
        <v>17745816</v>
      </c>
      <c r="R282" s="46">
        <f>IF(F282&lt;DATEVALUE("2018-07-01"),1,0)</f>
        <v>1</v>
      </c>
      <c r="S282" s="47">
        <f>IF(R282=1,1%,0)</f>
        <v>0.01</v>
      </c>
      <c r="T282" s="46">
        <f>IFERROR(S282*M282,0)</f>
        <v>177458.16</v>
      </c>
      <c r="U282" s="48">
        <f>IF(O282&lt;=0.12,1,0)*(1-R282)*M282</f>
        <v>0</v>
      </c>
      <c r="V282" s="49">
        <f>IF(0&lt;0.8,0,IF(0&lt;1,Sheet1!L261,1))*IF(G282&lt;3,0.12 - O282,0.01) *U282</f>
        <v>0</v>
      </c>
      <c r="W282" s="49">
        <f>IF(0&gt;1,IF(0&lt;=1.1,1,IF(0&lt;=1.2,2,IF(0&lt;=1.5,3,5))),0) * 1000000</f>
        <v>0</v>
      </c>
      <c r="X282" s="50">
        <f>IF(AND(P282&gt;=150000000,P282&lt;300000000),5000000,IF(AND(P282&gt;=300000000,P282&lt;500000000),10000000,IF(AND(P282&gt;=300000000,P282&lt;500000000),15000000,IF(AND(P282&gt;=500000000,P282&lt;3000000000),20000000,IF(P282&gt;=30000000000,35000000,0))))) * (1-R282)</f>
        <v>0</v>
      </c>
      <c r="Y282" s="50">
        <f>IFERROR(Q282 * (1-R282),0)</f>
        <v>0</v>
      </c>
      <c r="Z282" s="51">
        <f>IF(R282=1,0,0)</f>
        <v>0</v>
      </c>
      <c r="AA282" s="51">
        <f>IFERROR((1-R282) * Z282 * 2%,0)</f>
        <v>0</v>
      </c>
      <c r="AB282" s="52">
        <f>IF(R282=0,0,0)</f>
        <v>0</v>
      </c>
      <c r="AC282" s="52">
        <f> IFERROR(AB282 * (1-R282) * 2%,0)</f>
        <v>0</v>
      </c>
      <c r="AD282" s="53">
        <f>T282+V282+W282+X282+AA282+AC282</f>
        <v>177458.16</v>
      </c>
    </row>
    <row r="283">
      <c r="C283" s="40" t="s">
        <v>547</v>
      </c>
      <c r="D283" s="41" t="s">
        <v>548</v>
      </c>
      <c r="E283" s="41"/>
      <c r="F283" s="42">
        <v>43236.166712962964</v>
      </c>
      <c r="G283" s="43">
        <v>2</v>
      </c>
      <c r="H283" s="44">
        <v>43322</v>
      </c>
      <c r="I283" s="44">
        <v>43340</v>
      </c>
      <c r="J283" s="43">
        <v>1319670</v>
      </c>
      <c r="K283" s="43">
        <v>0</v>
      </c>
      <c r="L283" s="43">
        <v>0</v>
      </c>
      <c r="M283" s="43">
        <f>IFERROR(J283-K283-L283,0)</f>
        <v>1319670</v>
      </c>
      <c r="N283" s="43">
        <v>1392567</v>
      </c>
      <c r="O283" s="45">
        <f>IFERROR(IF(1 - M283/N283&lt;0,0,1-M283/N283),0)</f>
        <v>0.052347212019242195</v>
      </c>
      <c r="P283" s="43">
        <v>1319670</v>
      </c>
      <c r="Q283" s="43">
        <v>0</v>
      </c>
      <c r="R283" s="46">
        <f>IF(F283&lt;DATEVALUE("2018-07-01"),1,0)</f>
        <v>1</v>
      </c>
      <c r="S283" s="47">
        <f>IF(R283=1,1%,0)</f>
        <v>0.01</v>
      </c>
      <c r="T283" s="46">
        <f>IFERROR(S283*M283,0)</f>
        <v>13196.700000000001</v>
      </c>
      <c r="U283" s="48">
        <f>IF(O283&lt;=0.12,1,0)*(1-R283)*M283</f>
        <v>0</v>
      </c>
      <c r="V283" s="49">
        <f>IF(0&lt;0.8,0,IF(0&lt;1,Sheet1!L261,1))*IF(G283&lt;3,0.12 - O283,0.01) *U283</f>
        <v>0</v>
      </c>
      <c r="W283" s="49">
        <f>IF(0&gt;1,IF(0&lt;=1.1,1,IF(0&lt;=1.2,2,IF(0&lt;=1.5,3,5))),0) * 1000000</f>
        <v>0</v>
      </c>
      <c r="X283" s="50">
        <f>IF(AND(P283&gt;=150000000,P283&lt;300000000),5000000,IF(AND(P283&gt;=300000000,P283&lt;500000000),10000000,IF(AND(P283&gt;=300000000,P283&lt;500000000),15000000,IF(AND(P283&gt;=500000000,P283&lt;3000000000),20000000,IF(P283&gt;=30000000000,35000000,0))))) * (1-R283)</f>
        <v>0</v>
      </c>
      <c r="Y283" s="50">
        <f>IFERROR(Q283 * (1-R283),0)</f>
        <v>0</v>
      </c>
      <c r="Z283" s="51">
        <f>IF(R283=1,0,0)</f>
        <v>0</v>
      </c>
      <c r="AA283" s="51">
        <f>IFERROR((1-R283) * Z283 * 2%,0)</f>
        <v>0</v>
      </c>
      <c r="AB283" s="52">
        <f>IF(R283=0,0,0)</f>
        <v>0</v>
      </c>
      <c r="AC283" s="52">
        <f> IFERROR(AB283 * (1-R283) * 2%,0)</f>
        <v>0</v>
      </c>
      <c r="AD283" s="53">
        <f>T283+V283+W283+X283+AA283+AC283</f>
        <v>13196.700000000001</v>
      </c>
    </row>
    <row r="284">
      <c r="C284" s="40" t="s">
        <v>549</v>
      </c>
      <c r="D284" s="41" t="s">
        <v>550</v>
      </c>
      <c r="E284" s="41"/>
      <c r="F284" s="42">
        <v>42886.108680555553</v>
      </c>
      <c r="G284" s="43">
        <v>14</v>
      </c>
      <c r="H284" s="44">
        <v>43326</v>
      </c>
      <c r="I284" s="44">
        <v>43332</v>
      </c>
      <c r="J284" s="43">
        <v>18291920</v>
      </c>
      <c r="K284" s="43">
        <v>1664902</v>
      </c>
      <c r="L284" s="43">
        <v>0</v>
      </c>
      <c r="M284" s="43">
        <f>IFERROR(J284-K284-L284,0)</f>
        <v>16627018</v>
      </c>
      <c r="N284" s="43">
        <v>20357660</v>
      </c>
      <c r="O284" s="45">
        <f>IFERROR(IF(1 - M284/N284&lt;0,0,1-M284/N284),0)</f>
        <v>0.18325495169877093</v>
      </c>
      <c r="P284" s="43">
        <v>0</v>
      </c>
      <c r="Q284" s="43">
        <v>18291920</v>
      </c>
      <c r="R284" s="46">
        <f>IF(F284&lt;DATEVALUE("2018-07-01"),1,0)</f>
        <v>1</v>
      </c>
      <c r="S284" s="47">
        <f>IF(R284=1,1%,0)</f>
        <v>0.01</v>
      </c>
      <c r="T284" s="46">
        <f>IFERROR(S284*M284,0)</f>
        <v>166270.17999999999</v>
      </c>
      <c r="U284" s="48">
        <f>IF(O284&lt;=0.12,1,0)*(1-R284)*M284</f>
        <v>0</v>
      </c>
      <c r="V284" s="49">
        <f>IF(0&lt;0.8,0,IF(0&lt;1,Sheet1!L261,1))*IF(G284&lt;3,0.12 - O284,0.01) *U284</f>
        <v>0</v>
      </c>
      <c r="W284" s="49">
        <f>IF(0&gt;1,IF(0&lt;=1.1,1,IF(0&lt;=1.2,2,IF(0&lt;=1.5,3,5))),0) * 1000000</f>
        <v>0</v>
      </c>
      <c r="X284" s="50">
        <f>IF(AND(P284&gt;=150000000,P284&lt;300000000),5000000,IF(AND(P284&gt;=300000000,P284&lt;500000000),10000000,IF(AND(P284&gt;=300000000,P284&lt;500000000),15000000,IF(AND(P284&gt;=500000000,P284&lt;3000000000),20000000,IF(P284&gt;=30000000000,35000000,0))))) * (1-R284)</f>
        <v>0</v>
      </c>
      <c r="Y284" s="50">
        <f>IFERROR(Q284 * (1-R284),0)</f>
        <v>0</v>
      </c>
      <c r="Z284" s="51">
        <f>IF(R284=1,0,0)</f>
        <v>0</v>
      </c>
      <c r="AA284" s="51">
        <f>IFERROR((1-R284) * Z284 * 2%,0)</f>
        <v>0</v>
      </c>
      <c r="AB284" s="52">
        <f>IF(R284=0,1428000,0)</f>
        <v>0</v>
      </c>
      <c r="AC284" s="52">
        <f> IFERROR(AB284 * (1-R284) * 2%,0)</f>
        <v>0</v>
      </c>
      <c r="AD284" s="53">
        <f>T284+V284+W284+X284+AA284+AC284</f>
        <v>166270.17999999999</v>
      </c>
    </row>
    <row r="285">
      <c r="C285" s="40" t="s">
        <v>551</v>
      </c>
      <c r="D285" s="41" t="s">
        <v>552</v>
      </c>
      <c r="E285" s="41"/>
      <c r="F285" s="42">
        <v>43207.29409722222</v>
      </c>
      <c r="G285" s="43">
        <v>3</v>
      </c>
      <c r="H285" s="44">
        <v>43326</v>
      </c>
      <c r="I285" s="44">
        <v>43402</v>
      </c>
      <c r="J285" s="43">
        <v>3883011</v>
      </c>
      <c r="K285" s="43">
        <v>176501</v>
      </c>
      <c r="L285" s="43">
        <v>0</v>
      </c>
      <c r="M285" s="43">
        <f>IFERROR(J285-K285-L285,0)</f>
        <v>3706510</v>
      </c>
      <c r="N285" s="43">
        <v>3883011</v>
      </c>
      <c r="O285" s="45">
        <f>IFERROR(IF(1 - M285/N285&lt;0,0,1-M285/N285),0)</f>
        <v>0.045454674220598346</v>
      </c>
      <c r="P285" s="43">
        <v>0</v>
      </c>
      <c r="Q285" s="43">
        <v>0</v>
      </c>
      <c r="R285" s="46">
        <f>IF(F285&lt;DATEVALUE("2018-07-01"),1,0)</f>
        <v>1</v>
      </c>
      <c r="S285" s="47">
        <f>IF(R285=1,1%,0)</f>
        <v>0.01</v>
      </c>
      <c r="T285" s="46">
        <f>IFERROR(S285*M285,0)</f>
        <v>37065.099999999999</v>
      </c>
      <c r="U285" s="48">
        <f>IF(O285&lt;=0.12,1,0)*(1-R285)*M285</f>
        <v>0</v>
      </c>
      <c r="V285" s="49">
        <f>IF(0&lt;0.8,0,IF(0&lt;1,Sheet1!L261,1))*IF(G285&lt;3,0.12 - O285,0.01) *U285</f>
        <v>0</v>
      </c>
      <c r="W285" s="49">
        <f>IF(0&gt;1,IF(0&lt;=1.1,1,IF(0&lt;=1.2,2,IF(0&lt;=1.5,3,5))),0) * 1000000</f>
        <v>0</v>
      </c>
      <c r="X285" s="50">
        <f>IF(AND(P285&gt;=150000000,P285&lt;300000000),5000000,IF(AND(P285&gt;=300000000,P285&lt;500000000),10000000,IF(AND(P285&gt;=300000000,P285&lt;500000000),15000000,IF(AND(P285&gt;=500000000,P285&lt;3000000000),20000000,IF(P285&gt;=30000000000,35000000,0))))) * (1-R285)</f>
        <v>0</v>
      </c>
      <c r="Y285" s="50">
        <f>IFERROR(Q285 * (1-R285),0)</f>
        <v>0</v>
      </c>
      <c r="Z285" s="51">
        <f>IF(R285=1,0,0)</f>
        <v>0</v>
      </c>
      <c r="AA285" s="51">
        <f>IFERROR((1-R285) * Z285 * 2%,0)</f>
        <v>0</v>
      </c>
      <c r="AB285" s="52">
        <f>IF(R285=0,0,0)</f>
        <v>0</v>
      </c>
      <c r="AC285" s="52">
        <f> IFERROR(AB285 * (1-R285) * 2%,0)</f>
        <v>0</v>
      </c>
      <c r="AD285" s="53">
        <f>T285+V285+W285+X285+AA285+AC285</f>
        <v>37065.099999999999</v>
      </c>
    </row>
    <row r="286">
      <c r="C286" s="40" t="s">
        <v>553</v>
      </c>
      <c r="D286" s="41" t="s">
        <v>554</v>
      </c>
      <c r="E286" s="41"/>
      <c r="F286" s="42">
        <v>42959.086099537039</v>
      </c>
      <c r="G286" s="43">
        <v>11</v>
      </c>
      <c r="H286" s="44">
        <v>43329</v>
      </c>
      <c r="I286" s="44">
        <v>43369</v>
      </c>
      <c r="J286" s="43">
        <v>13911102</v>
      </c>
      <c r="K286" s="43">
        <v>0</v>
      </c>
      <c r="L286" s="43">
        <v>0</v>
      </c>
      <c r="M286" s="43">
        <f>IFERROR(J286-K286-L286,0)</f>
        <v>13911102</v>
      </c>
      <c r="N286" s="43">
        <v>15145660</v>
      </c>
      <c r="O286" s="45">
        <f>IFERROR(IF(1 - M286/N286&lt;0,0,1-M286/N286),0)</f>
        <v>0.081512327623886938</v>
      </c>
      <c r="P286" s="43">
        <v>0</v>
      </c>
      <c r="Q286" s="43">
        <v>13911102</v>
      </c>
      <c r="R286" s="46">
        <f>IF(F286&lt;DATEVALUE("2018-07-01"),1,0)</f>
        <v>1</v>
      </c>
      <c r="S286" s="47">
        <f>IF(R286=1,1%,0)</f>
        <v>0.01</v>
      </c>
      <c r="T286" s="46">
        <f>IFERROR(S286*M286,0)</f>
        <v>139111.01999999999</v>
      </c>
      <c r="U286" s="48">
        <f>IF(O286&lt;=0.12,1,0)*(1-R286)*M286</f>
        <v>0</v>
      </c>
      <c r="V286" s="49">
        <f>IF(0&lt;0.8,0,IF(0&lt;1,Sheet1!L261,1))*IF(G286&lt;3,0.12 - O286,0.01) *U286</f>
        <v>0</v>
      </c>
      <c r="W286" s="49">
        <f>IF(0&gt;1,IF(0&lt;=1.1,1,IF(0&lt;=1.2,2,IF(0&lt;=1.5,3,5))),0) * 1000000</f>
        <v>0</v>
      </c>
      <c r="X286" s="50">
        <f>IF(AND(P286&gt;=150000000,P286&lt;300000000),5000000,IF(AND(P286&gt;=300000000,P286&lt;500000000),10000000,IF(AND(P286&gt;=300000000,P286&lt;500000000),15000000,IF(AND(P286&gt;=500000000,P286&lt;3000000000),20000000,IF(P286&gt;=30000000000,35000000,0))))) * (1-R286)</f>
        <v>0</v>
      </c>
      <c r="Y286" s="50">
        <f>IFERROR(Q286 * (1-R286),0)</f>
        <v>0</v>
      </c>
      <c r="Z286" s="51">
        <f>IF(R286=1,0,0)</f>
        <v>0</v>
      </c>
      <c r="AA286" s="51">
        <f>IFERROR((1-R286) * Z286 * 2%,0)</f>
        <v>0</v>
      </c>
      <c r="AB286" s="52">
        <f>IF(R286=0,0,0)</f>
        <v>0</v>
      </c>
      <c r="AC286" s="52">
        <f> IFERROR(AB286 * (1-R286) * 2%,0)</f>
        <v>0</v>
      </c>
      <c r="AD286" s="53">
        <f>T286+V286+W286+X286+AA286+AC286</f>
        <v>139111.01999999999</v>
      </c>
    </row>
    <row r="287">
      <c r="C287" s="40" t="s">
        <v>555</v>
      </c>
      <c r="D287" s="41" t="s">
        <v>556</v>
      </c>
      <c r="E287" s="41"/>
      <c r="F287" s="42">
        <v>43112.284259259257</v>
      </c>
      <c r="G287" s="43">
        <v>6</v>
      </c>
      <c r="H287" s="44">
        <v>43326</v>
      </c>
      <c r="I287" s="44">
        <v>43424</v>
      </c>
      <c r="J287" s="43">
        <v>606936</v>
      </c>
      <c r="K287" s="43">
        <v>0</v>
      </c>
      <c r="L287" s="43">
        <v>0</v>
      </c>
      <c r="M287" s="43">
        <f>IFERROR(J287-K287-L287,0)</f>
        <v>606936</v>
      </c>
      <c r="N287" s="43">
        <v>606936</v>
      </c>
      <c r="O287" s="45">
        <f>IFERROR(IF(1 - M287/N287&lt;0,0,1-M287/N287),0)</f>
        <v>0</v>
      </c>
      <c r="P287" s="43">
        <v>0</v>
      </c>
      <c r="Q287" s="43">
        <v>606936</v>
      </c>
      <c r="R287" s="46">
        <f>IF(F287&lt;DATEVALUE("2018-07-01"),1,0)</f>
        <v>1</v>
      </c>
      <c r="S287" s="47">
        <f>IF(R287=1,1%,0)</f>
        <v>0.01</v>
      </c>
      <c r="T287" s="46">
        <f>IFERROR(S287*M287,0)</f>
        <v>6069.3599999999997</v>
      </c>
      <c r="U287" s="48">
        <f>IF(O287&lt;=0.12,1,0)*(1-R287)*M287</f>
        <v>0</v>
      </c>
      <c r="V287" s="49">
        <f>IF(0&lt;0.8,0,IF(0&lt;1,Sheet1!L261,1))*IF(G287&lt;3,0.12 - O287,0.01) *U287</f>
        <v>0</v>
      </c>
      <c r="W287" s="49">
        <f>IF(0&gt;1,IF(0&lt;=1.1,1,IF(0&lt;=1.2,2,IF(0&lt;=1.5,3,5))),0) * 1000000</f>
        <v>0</v>
      </c>
      <c r="X287" s="50">
        <f>IF(AND(P287&gt;=150000000,P287&lt;300000000),5000000,IF(AND(P287&gt;=300000000,P287&lt;500000000),10000000,IF(AND(P287&gt;=300000000,P287&lt;500000000),15000000,IF(AND(P287&gt;=500000000,P287&lt;3000000000),20000000,IF(P287&gt;=30000000000,35000000,0))))) * (1-R287)</f>
        <v>0</v>
      </c>
      <c r="Y287" s="50">
        <f>IFERROR(Q287 * (1-R287),0)</f>
        <v>0</v>
      </c>
      <c r="Z287" s="51">
        <f>IF(R287=1,0,0)</f>
        <v>0</v>
      </c>
      <c r="AA287" s="51">
        <f>IFERROR((1-R287) * Z287 * 2%,0)</f>
        <v>0</v>
      </c>
      <c r="AB287" s="52">
        <f>IF(R287=0,0,0)</f>
        <v>0</v>
      </c>
      <c r="AC287" s="52">
        <f> IFERROR(AB287 * (1-R287) * 2%,0)</f>
        <v>0</v>
      </c>
      <c r="AD287" s="53">
        <f>T287+V287+W287+X287+AA287+AC287</f>
        <v>6069.3599999999997</v>
      </c>
    </row>
    <row r="288">
      <c r="C288" s="40" t="s">
        <v>557</v>
      </c>
      <c r="D288" s="41" t="s">
        <v>558</v>
      </c>
      <c r="E288" s="41"/>
      <c r="F288" s="42">
        <v>43131.292268518519</v>
      </c>
      <c r="G288" s="43">
        <v>6</v>
      </c>
      <c r="H288" s="44">
        <v>43320</v>
      </c>
      <c r="I288" s="44">
        <v>43358</v>
      </c>
      <c r="J288" s="43">
        <v>453750</v>
      </c>
      <c r="K288" s="43">
        <v>0</v>
      </c>
      <c r="L288" s="43">
        <v>0</v>
      </c>
      <c r="M288" s="43">
        <f>IFERROR(J288-K288-L288,0)</f>
        <v>453750</v>
      </c>
      <c r="N288" s="43">
        <v>453750</v>
      </c>
      <c r="O288" s="45">
        <f>IFERROR(IF(1 - M288/N288&lt;0,0,1-M288/N288),0)</f>
        <v>0</v>
      </c>
      <c r="P288" s="43">
        <v>0</v>
      </c>
      <c r="Q288" s="43">
        <v>453750</v>
      </c>
      <c r="R288" s="46">
        <f>IF(F288&lt;DATEVALUE("2018-07-01"),1,0)</f>
        <v>1</v>
      </c>
      <c r="S288" s="47">
        <f>IF(R288=1,1%,0)</f>
        <v>0.01</v>
      </c>
      <c r="T288" s="46">
        <f>IFERROR(S288*M288,0)</f>
        <v>4537.5</v>
      </c>
      <c r="U288" s="48">
        <f>IF(O288&lt;=0.12,1,0)*(1-R288)*M288</f>
        <v>0</v>
      </c>
      <c r="V288" s="49">
        <f>IF(0&lt;0.8,0,IF(0&lt;1,Sheet1!L261,1))*IF(G288&lt;3,0.12 - O288,0.01) *U288</f>
        <v>0</v>
      </c>
      <c r="W288" s="49">
        <f>IF(0&gt;1,IF(0&lt;=1.1,1,IF(0&lt;=1.2,2,IF(0&lt;=1.5,3,5))),0) * 1000000</f>
        <v>0</v>
      </c>
      <c r="X288" s="50">
        <f>IF(AND(P288&gt;=150000000,P288&lt;300000000),5000000,IF(AND(P288&gt;=300000000,P288&lt;500000000),10000000,IF(AND(P288&gt;=300000000,P288&lt;500000000),15000000,IF(AND(P288&gt;=500000000,P288&lt;3000000000),20000000,IF(P288&gt;=30000000000,35000000,0))))) * (1-R288)</f>
        <v>0</v>
      </c>
      <c r="Y288" s="50">
        <f>IFERROR(Q288 * (1-R288),0)</f>
        <v>0</v>
      </c>
      <c r="Z288" s="51">
        <f>IF(R288=1,0,0)</f>
        <v>0</v>
      </c>
      <c r="AA288" s="51">
        <f>IFERROR((1-R288) * Z288 * 2%,0)</f>
        <v>0</v>
      </c>
      <c r="AB288" s="52">
        <f>IF(R288=0,0,0)</f>
        <v>0</v>
      </c>
      <c r="AC288" s="52">
        <f> IFERROR(AB288 * (1-R288) * 2%,0)</f>
        <v>0</v>
      </c>
      <c r="AD288" s="53">
        <f>T288+V288+W288+X288+AA288+AC288</f>
        <v>4537.5</v>
      </c>
    </row>
    <row r="289">
      <c r="C289" s="40" t="s">
        <v>559</v>
      </c>
      <c r="D289" s="41" t="s">
        <v>560</v>
      </c>
      <c r="E289" s="41"/>
      <c r="F289" s="42">
        <v>43195.361759259256</v>
      </c>
      <c r="G289" s="43">
        <v>3</v>
      </c>
      <c r="H289" s="44">
        <v>43333</v>
      </c>
      <c r="I289" s="44">
        <v>43351</v>
      </c>
      <c r="J289" s="43">
        <v>1454750</v>
      </c>
      <c r="K289" s="43">
        <v>0</v>
      </c>
      <c r="L289" s="43">
        <v>0</v>
      </c>
      <c r="M289" s="43">
        <f>IFERROR(J289-K289-L289,0)</f>
        <v>1454750</v>
      </c>
      <c r="N289" s="43">
        <v>1704769</v>
      </c>
      <c r="O289" s="45">
        <f>IFERROR(IF(1 - M289/N289&lt;0,0,1-M289/N289),0)</f>
        <v>0.14665857954948736</v>
      </c>
      <c r="P289" s="43">
        <v>0</v>
      </c>
      <c r="Q289" s="43">
        <v>0</v>
      </c>
      <c r="R289" s="46">
        <f>IF(F289&lt;DATEVALUE("2018-07-01"),1,0)</f>
        <v>1</v>
      </c>
      <c r="S289" s="47">
        <f>IF(R289=1,1%,0)</f>
        <v>0.01</v>
      </c>
      <c r="T289" s="46">
        <f>IFERROR(S289*M289,0)</f>
        <v>14547.5</v>
      </c>
      <c r="U289" s="48">
        <f>IF(O289&lt;=0.12,1,0)*(1-R289)*M289</f>
        <v>0</v>
      </c>
      <c r="V289" s="49">
        <f>IF(0&lt;0.8,0,IF(0&lt;1,Sheet1!L261,1))*IF(G289&lt;3,0.12 - O289,0.01) *U289</f>
        <v>0</v>
      </c>
      <c r="W289" s="49">
        <f>IF(0&gt;1,IF(0&lt;=1.1,1,IF(0&lt;=1.2,2,IF(0&lt;=1.5,3,5))),0) * 1000000</f>
        <v>0</v>
      </c>
      <c r="X289" s="50">
        <f>IF(AND(P289&gt;=150000000,P289&lt;300000000),5000000,IF(AND(P289&gt;=300000000,P289&lt;500000000),10000000,IF(AND(P289&gt;=300000000,P289&lt;500000000),15000000,IF(AND(P289&gt;=500000000,P289&lt;3000000000),20000000,IF(P289&gt;=30000000000,35000000,0))))) * (1-R289)</f>
        <v>0</v>
      </c>
      <c r="Y289" s="50">
        <f>IFERROR(Q289 * (1-R289),0)</f>
        <v>0</v>
      </c>
      <c r="Z289" s="51">
        <f>IF(R289=1,0,0)</f>
        <v>0</v>
      </c>
      <c r="AA289" s="51">
        <f>IFERROR((1-R289) * Z289 * 2%,0)</f>
        <v>0</v>
      </c>
      <c r="AB289" s="52">
        <f>IF(R289=0,0,0)</f>
        <v>0</v>
      </c>
      <c r="AC289" s="52">
        <f> IFERROR(AB289 * (1-R289) * 2%,0)</f>
        <v>0</v>
      </c>
      <c r="AD289" s="53">
        <f>T289+V289+W289+X289+AA289+AC289</f>
        <v>14547.5</v>
      </c>
    </row>
    <row r="290">
      <c r="C290" s="40" t="s">
        <v>561</v>
      </c>
      <c r="D290" s="41" t="s">
        <v>562</v>
      </c>
      <c r="E290" s="41"/>
      <c r="F290" s="42">
        <v>42952.172395833331</v>
      </c>
      <c r="G290" s="43">
        <v>11</v>
      </c>
      <c r="H290" s="44">
        <v>43329</v>
      </c>
      <c r="I290" s="44">
        <v>43363</v>
      </c>
      <c r="J290" s="43">
        <v>3240734</v>
      </c>
      <c r="K290" s="43">
        <v>0</v>
      </c>
      <c r="L290" s="43">
        <v>0</v>
      </c>
      <c r="M290" s="43">
        <f>IFERROR(J290-K290-L290,0)</f>
        <v>3240734</v>
      </c>
      <c r="N290" s="43">
        <v>3140197</v>
      </c>
      <c r="O290" s="45">
        <f>IFERROR(IF(1 - M290/N290&lt;0,0,1-M290/N290),0)</f>
        <v>0</v>
      </c>
      <c r="P290" s="43">
        <v>0</v>
      </c>
      <c r="Q290" s="43">
        <v>3240734</v>
      </c>
      <c r="R290" s="46">
        <f>IF(F290&lt;DATEVALUE("2018-07-01"),1,0)</f>
        <v>1</v>
      </c>
      <c r="S290" s="47">
        <f>IF(R290=1,1%,0)</f>
        <v>0.01</v>
      </c>
      <c r="T290" s="46">
        <f>IFERROR(S290*M290,0)</f>
        <v>32407.34</v>
      </c>
      <c r="U290" s="48">
        <f>IF(O290&lt;=0.12,1,0)*(1-R290)*M290</f>
        <v>0</v>
      </c>
      <c r="V290" s="49">
        <f>IF(0&lt;0.8,0,IF(0&lt;1,Sheet1!L261,1))*IF(G290&lt;3,0.12 - O290,0.01) *U290</f>
        <v>0</v>
      </c>
      <c r="W290" s="49">
        <f>IF(0&gt;1,IF(0&lt;=1.1,1,IF(0&lt;=1.2,2,IF(0&lt;=1.5,3,5))),0) * 1000000</f>
        <v>0</v>
      </c>
      <c r="X290" s="50">
        <f>IF(AND(P290&gt;=150000000,P290&lt;300000000),5000000,IF(AND(P290&gt;=300000000,P290&lt;500000000),10000000,IF(AND(P290&gt;=300000000,P290&lt;500000000),15000000,IF(AND(P290&gt;=500000000,P290&lt;3000000000),20000000,IF(P290&gt;=30000000000,35000000,0))))) * (1-R290)</f>
        <v>0</v>
      </c>
      <c r="Y290" s="50">
        <f>IFERROR(Q290 * (1-R290),0)</f>
        <v>0</v>
      </c>
      <c r="Z290" s="51">
        <f>IF(R290=1,0,0)</f>
        <v>0</v>
      </c>
      <c r="AA290" s="51">
        <f>IFERROR((1-R290) * Z290 * 2%,0)</f>
        <v>0</v>
      </c>
      <c r="AB290" s="52">
        <f>IF(R290=0,0,0)</f>
        <v>0</v>
      </c>
      <c r="AC290" s="52">
        <f> IFERROR(AB290 * (1-R290) * 2%,0)</f>
        <v>0</v>
      </c>
      <c r="AD290" s="53">
        <f>T290+V290+W290+X290+AA290+AC290</f>
        <v>32407.34</v>
      </c>
    </row>
    <row r="291">
      <c r="C291" s="40" t="s">
        <v>563</v>
      </c>
      <c r="D291" s="41" t="s">
        <v>564</v>
      </c>
      <c r="E291" s="41"/>
      <c r="F291" s="42">
        <v>43216.28565972222</v>
      </c>
      <c r="G291" s="43">
        <v>3</v>
      </c>
      <c r="H291" s="44">
        <v>43321</v>
      </c>
      <c r="I291" s="44">
        <v>43363</v>
      </c>
      <c r="J291" s="43">
        <v>600600</v>
      </c>
      <c r="K291" s="43">
        <v>0</v>
      </c>
      <c r="L291" s="43">
        <v>0</v>
      </c>
      <c r="M291" s="43">
        <f>IFERROR(J291-K291-L291,0)</f>
        <v>600600</v>
      </c>
      <c r="N291" s="43">
        <v>718740</v>
      </c>
      <c r="O291" s="45">
        <f>IFERROR(IF(1 - M291/N291&lt;0,0,1-M291/N291),0)</f>
        <v>0.16437098255280069</v>
      </c>
      <c r="P291" s="43">
        <v>0</v>
      </c>
      <c r="Q291" s="43">
        <v>0</v>
      </c>
      <c r="R291" s="46">
        <f>IF(F291&lt;DATEVALUE("2018-07-01"),1,0)</f>
        <v>1</v>
      </c>
      <c r="S291" s="47">
        <f>IF(R291=1,1%,0)</f>
        <v>0.01</v>
      </c>
      <c r="T291" s="46">
        <f>IFERROR(S291*M291,0)</f>
        <v>6006</v>
      </c>
      <c r="U291" s="48">
        <f>IF(O291&lt;=0.12,1,0)*(1-R291)*M291</f>
        <v>0</v>
      </c>
      <c r="V291" s="49">
        <f>IF(0&lt;0.8,0,IF(0&lt;1,Sheet1!L261,1))*IF(G291&lt;3,0.12 - O291,0.01) *U291</f>
        <v>0</v>
      </c>
      <c r="W291" s="49">
        <f>IF(0&gt;1,IF(0&lt;=1.1,1,IF(0&lt;=1.2,2,IF(0&lt;=1.5,3,5))),0) * 1000000</f>
        <v>0</v>
      </c>
      <c r="X291" s="50">
        <f>IF(AND(P291&gt;=150000000,P291&lt;300000000),5000000,IF(AND(P291&gt;=300000000,P291&lt;500000000),10000000,IF(AND(P291&gt;=300000000,P291&lt;500000000),15000000,IF(AND(P291&gt;=500000000,P291&lt;3000000000),20000000,IF(P291&gt;=30000000000,35000000,0))))) * (1-R291)</f>
        <v>0</v>
      </c>
      <c r="Y291" s="50">
        <f>IFERROR(Q291 * (1-R291),0)</f>
        <v>0</v>
      </c>
      <c r="Z291" s="51">
        <f>IF(R291=1,0,0)</f>
        <v>0</v>
      </c>
      <c r="AA291" s="51">
        <f>IFERROR((1-R291) * Z291 * 2%,0)</f>
        <v>0</v>
      </c>
      <c r="AB291" s="52">
        <f>IF(R291=0,0,0)</f>
        <v>0</v>
      </c>
      <c r="AC291" s="52">
        <f> IFERROR(AB291 * (1-R291) * 2%,0)</f>
        <v>0</v>
      </c>
      <c r="AD291" s="53">
        <f>T291+V291+W291+X291+AA291+AC291</f>
        <v>6006</v>
      </c>
    </row>
    <row r="292">
      <c r="C292" s="40" t="s">
        <v>565</v>
      </c>
      <c r="D292" s="41" t="s">
        <v>566</v>
      </c>
      <c r="E292" s="41"/>
      <c r="F292" s="42">
        <v>43244.325810185182</v>
      </c>
      <c r="G292" s="43">
        <v>2</v>
      </c>
      <c r="H292" s="44">
        <v>43321</v>
      </c>
      <c r="I292" s="44">
        <v>43329</v>
      </c>
      <c r="J292" s="43">
        <v>146190</v>
      </c>
      <c r="K292" s="43">
        <v>0</v>
      </c>
      <c r="L292" s="43">
        <v>0</v>
      </c>
      <c r="M292" s="43">
        <f>IFERROR(J292-K292-L292,0)</f>
        <v>146190</v>
      </c>
      <c r="N292" s="43">
        <v>172766</v>
      </c>
      <c r="O292" s="45">
        <f>IFERROR(IF(1 - M292/N292&lt;0,0,1-M292/N292),0)</f>
        <v>0.15382656309690568</v>
      </c>
      <c r="P292" s="43">
        <v>146190</v>
      </c>
      <c r="Q292" s="43">
        <v>0</v>
      </c>
      <c r="R292" s="46">
        <f>IF(F292&lt;DATEVALUE("2018-07-01"),1,0)</f>
        <v>1</v>
      </c>
      <c r="S292" s="47">
        <f>IF(R292=1,1%,0)</f>
        <v>0.01</v>
      </c>
      <c r="T292" s="46">
        <f>IFERROR(S292*M292,0)</f>
        <v>1461.9000000000001</v>
      </c>
      <c r="U292" s="48">
        <f>IF(O292&lt;=0.12,1,0)*(1-R292)*M292</f>
        <v>0</v>
      </c>
      <c r="V292" s="49">
        <f>IF(0&lt;0.8,0,IF(0&lt;1,Sheet1!L261,1))*IF(G292&lt;3,0.12 - O292,0.01) *U292</f>
        <v>0</v>
      </c>
      <c r="W292" s="49">
        <f>IF(0&gt;1,IF(0&lt;=1.1,1,IF(0&lt;=1.2,2,IF(0&lt;=1.5,3,5))),0) * 1000000</f>
        <v>0</v>
      </c>
      <c r="X292" s="50">
        <f>IF(AND(P292&gt;=150000000,P292&lt;300000000),5000000,IF(AND(P292&gt;=300000000,P292&lt;500000000),10000000,IF(AND(P292&gt;=300000000,P292&lt;500000000),15000000,IF(AND(P292&gt;=500000000,P292&lt;3000000000),20000000,IF(P292&gt;=30000000000,35000000,0))))) * (1-R292)</f>
        <v>0</v>
      </c>
      <c r="Y292" s="50">
        <f>IFERROR(Q292 * (1-R292),0)</f>
        <v>0</v>
      </c>
      <c r="Z292" s="51">
        <f>IF(R292=1,0,0)</f>
        <v>0</v>
      </c>
      <c r="AA292" s="51">
        <f>IFERROR((1-R292) * Z292 * 2%,0)</f>
        <v>0</v>
      </c>
      <c r="AB292" s="52">
        <f>IF(R292=0,0,0)</f>
        <v>0</v>
      </c>
      <c r="AC292" s="52">
        <f> IFERROR(AB292 * (1-R292) * 2%,0)</f>
        <v>0</v>
      </c>
      <c r="AD292" s="53">
        <f>T292+V292+W292+X292+AA292+AC292</f>
        <v>1461.9000000000001</v>
      </c>
    </row>
    <row r="293">
      <c r="C293" s="40" t="s">
        <v>567</v>
      </c>
      <c r="D293" s="41" t="s">
        <v>568</v>
      </c>
      <c r="E293" s="41"/>
      <c r="F293" s="42">
        <v>43161.174571759257</v>
      </c>
      <c r="G293" s="43">
        <v>4</v>
      </c>
      <c r="H293" s="44">
        <v>43329</v>
      </c>
      <c r="I293" s="44">
        <v>43351</v>
      </c>
      <c r="J293" s="43">
        <v>275000</v>
      </c>
      <c r="K293" s="43">
        <v>0</v>
      </c>
      <c r="L293" s="43">
        <v>0</v>
      </c>
      <c r="M293" s="43">
        <f>IFERROR(J293-K293-L293,0)</f>
        <v>275000</v>
      </c>
      <c r="N293" s="43">
        <v>302984</v>
      </c>
      <c r="O293" s="45">
        <f>IFERROR(IF(1 - M293/N293&lt;0,0,1-M293/N293),0)</f>
        <v>0.092361312808597162</v>
      </c>
      <c r="P293" s="43">
        <v>0</v>
      </c>
      <c r="Q293" s="43">
        <v>275000</v>
      </c>
      <c r="R293" s="46">
        <f>IF(F293&lt;DATEVALUE("2018-07-01"),1,0)</f>
        <v>1</v>
      </c>
      <c r="S293" s="47">
        <f>IF(R293=1,1%,0)</f>
        <v>0.01</v>
      </c>
      <c r="T293" s="46">
        <f>IFERROR(S293*M293,0)</f>
        <v>2750</v>
      </c>
      <c r="U293" s="48">
        <f>IF(O293&lt;=0.12,1,0)*(1-R293)*M293</f>
        <v>0</v>
      </c>
      <c r="V293" s="49">
        <f>IF(0&lt;0.8,0,IF(0&lt;1,Sheet1!L261,1))*IF(G293&lt;3,0.12 - O293,0.01) *U293</f>
        <v>0</v>
      </c>
      <c r="W293" s="49">
        <f>IF(0&gt;1,IF(0&lt;=1.1,1,IF(0&lt;=1.2,2,IF(0&lt;=1.5,3,5))),0) * 1000000</f>
        <v>0</v>
      </c>
      <c r="X293" s="50">
        <f>IF(AND(P293&gt;=150000000,P293&lt;300000000),5000000,IF(AND(P293&gt;=300000000,P293&lt;500000000),10000000,IF(AND(P293&gt;=300000000,P293&lt;500000000),15000000,IF(AND(P293&gt;=500000000,P293&lt;3000000000),20000000,IF(P293&gt;=30000000000,35000000,0))))) * (1-R293)</f>
        <v>0</v>
      </c>
      <c r="Y293" s="50">
        <f>IFERROR(Q293 * (1-R293),0)</f>
        <v>0</v>
      </c>
      <c r="Z293" s="51">
        <f>IF(R293=1,0,0)</f>
        <v>0</v>
      </c>
      <c r="AA293" s="51">
        <f>IFERROR((1-R293) * Z293 * 2%,0)</f>
        <v>0</v>
      </c>
      <c r="AB293" s="52">
        <f>IF(R293=0,0,0)</f>
        <v>0</v>
      </c>
      <c r="AC293" s="52">
        <f> IFERROR(AB293 * (1-R293) * 2%,0)</f>
        <v>0</v>
      </c>
      <c r="AD293" s="53">
        <f>T293+V293+W293+X293+AA293+AC293</f>
        <v>2750</v>
      </c>
    </row>
    <row r="294">
      <c r="C294" s="40" t="s">
        <v>569</v>
      </c>
      <c r="D294" s="41" t="s">
        <v>570</v>
      </c>
      <c r="E294" s="41"/>
      <c r="F294" s="42">
        <v>43136.19149305555</v>
      </c>
      <c r="G294" s="43">
        <v>5</v>
      </c>
      <c r="H294" s="44">
        <v>43326</v>
      </c>
      <c r="I294" s="44">
        <v>43344</v>
      </c>
      <c r="J294" s="43">
        <v>513502</v>
      </c>
      <c r="K294" s="43">
        <v>0</v>
      </c>
      <c r="L294" s="43">
        <v>0</v>
      </c>
      <c r="M294" s="43">
        <f>IFERROR(J294-K294-L294,0)</f>
        <v>513502</v>
      </c>
      <c r="N294" s="43">
        <v>570350</v>
      </c>
      <c r="O294" s="45">
        <f>IFERROR(IF(1 - M294/N294&lt;0,0,1-M294/N294),0)</f>
        <v>0.099672131147541032</v>
      </c>
      <c r="P294" s="43">
        <v>0</v>
      </c>
      <c r="Q294" s="43">
        <v>513502</v>
      </c>
      <c r="R294" s="46">
        <f>IF(F294&lt;DATEVALUE("2018-07-01"),1,0)</f>
        <v>1</v>
      </c>
      <c r="S294" s="47">
        <f>IF(R294=1,1%,0)</f>
        <v>0.01</v>
      </c>
      <c r="T294" s="46">
        <f>IFERROR(S294*M294,0)</f>
        <v>5135.0200000000004</v>
      </c>
      <c r="U294" s="48">
        <f>IF(O294&lt;=0.12,1,0)*(1-R294)*M294</f>
        <v>0</v>
      </c>
      <c r="V294" s="49">
        <f>IF(0&lt;0.8,0,IF(0&lt;1,Sheet1!L261,1))*IF(G294&lt;3,0.12 - O294,0.01) *U294</f>
        <v>0</v>
      </c>
      <c r="W294" s="49">
        <f>IF(0&gt;1,IF(0&lt;=1.1,1,IF(0&lt;=1.2,2,IF(0&lt;=1.5,3,5))),0) * 1000000</f>
        <v>0</v>
      </c>
      <c r="X294" s="50">
        <f>IF(AND(P294&gt;=150000000,P294&lt;300000000),5000000,IF(AND(P294&gt;=300000000,P294&lt;500000000),10000000,IF(AND(P294&gt;=300000000,P294&lt;500000000),15000000,IF(AND(P294&gt;=500000000,P294&lt;3000000000),20000000,IF(P294&gt;=30000000000,35000000,0))))) * (1-R294)</f>
        <v>0</v>
      </c>
      <c r="Y294" s="50">
        <f>IFERROR(Q294 * (1-R294),0)</f>
        <v>0</v>
      </c>
      <c r="Z294" s="51">
        <f>IF(R294=1,0,0)</f>
        <v>0</v>
      </c>
      <c r="AA294" s="51">
        <f>IFERROR((1-R294) * Z294 * 2%,0)</f>
        <v>0</v>
      </c>
      <c r="AB294" s="52">
        <f>IF(R294=0,0,0)</f>
        <v>0</v>
      </c>
      <c r="AC294" s="52">
        <f> IFERROR(AB294 * (1-R294) * 2%,0)</f>
        <v>0</v>
      </c>
      <c r="AD294" s="53">
        <f>T294+V294+W294+X294+AA294+AC294</f>
        <v>5135.0200000000004</v>
      </c>
    </row>
    <row r="295">
      <c r="C295" s="40" t="s">
        <v>571</v>
      </c>
      <c r="D295" s="41" t="s">
        <v>572</v>
      </c>
      <c r="E295" s="41"/>
      <c r="F295" s="42">
        <v>43112.339629629627</v>
      </c>
      <c r="G295" s="43">
        <v>6</v>
      </c>
      <c r="H295" s="44">
        <v>43327</v>
      </c>
      <c r="I295" s="44">
        <v>43372</v>
      </c>
      <c r="J295" s="43">
        <v>14923390</v>
      </c>
      <c r="K295" s="43">
        <v>1343672</v>
      </c>
      <c r="L295" s="43">
        <v>0</v>
      </c>
      <c r="M295" s="43">
        <f>IFERROR(J295-K295-L295,0)</f>
        <v>13579718</v>
      </c>
      <c r="N295" s="43">
        <v>14913490</v>
      </c>
      <c r="O295" s="45">
        <f>IFERROR(IF(1 - M295/N295&lt;0,0,1-M295/N295),0)</f>
        <v>0.089433928610942126</v>
      </c>
      <c r="P295" s="43">
        <v>0</v>
      </c>
      <c r="Q295" s="43">
        <v>14923390</v>
      </c>
      <c r="R295" s="46">
        <f>IF(F295&lt;DATEVALUE("2018-07-01"),1,0)</f>
        <v>1</v>
      </c>
      <c r="S295" s="47">
        <f>IF(R295=1,1%,0)</f>
        <v>0.01</v>
      </c>
      <c r="T295" s="46">
        <f>IFERROR(S295*M295,0)</f>
        <v>135797.17999999999</v>
      </c>
      <c r="U295" s="48">
        <f>IF(O295&lt;=0.12,1,0)*(1-R295)*M295</f>
        <v>0</v>
      </c>
      <c r="V295" s="49">
        <f>IF(0&lt;0.8,0,IF(0&lt;1,Sheet1!L261,1))*IF(G295&lt;3,0.12 - O295,0.01) *U295</f>
        <v>0</v>
      </c>
      <c r="W295" s="49">
        <f>IF(0&gt;1,IF(0&lt;=1.1,1,IF(0&lt;=1.2,2,IF(0&lt;=1.5,3,5))),0) * 1000000</f>
        <v>0</v>
      </c>
      <c r="X295" s="50">
        <f>IF(AND(P295&gt;=150000000,P295&lt;300000000),5000000,IF(AND(P295&gt;=300000000,P295&lt;500000000),10000000,IF(AND(P295&gt;=300000000,P295&lt;500000000),15000000,IF(AND(P295&gt;=500000000,P295&lt;3000000000),20000000,IF(P295&gt;=30000000000,35000000,0))))) * (1-R295)</f>
        <v>0</v>
      </c>
      <c r="Y295" s="50">
        <f>IFERROR(Q295 * (1-R295),0)</f>
        <v>0</v>
      </c>
      <c r="Z295" s="51">
        <f>IF(R295=1,0,0)</f>
        <v>0</v>
      </c>
      <c r="AA295" s="51">
        <f>IFERROR((1-R295) * Z295 * 2%,0)</f>
        <v>0</v>
      </c>
      <c r="AB295" s="52">
        <f>IF(R295=0,0,0)</f>
        <v>0</v>
      </c>
      <c r="AC295" s="52">
        <f> IFERROR(AB295 * (1-R295) * 2%,0)</f>
        <v>0</v>
      </c>
      <c r="AD295" s="53">
        <f>T295+V295+W295+X295+AA295+AC295</f>
        <v>135797.17999999999</v>
      </c>
    </row>
    <row r="296" s="1" customFormat="1" ht="23.25" customHeight="1">
      <c r="B296" s="10" t="s">
        <v>5</v>
      </c>
      <c r="C296" s="11" t="s">
        <v>6</v>
      </c>
      <c r="D296" s="11"/>
      <c r="E296" s="11" t="s">
        <v>7</v>
      </c>
      <c r="F296" s="11" t="s">
        <v>8</v>
      </c>
      <c r="G296" s="11" t="s">
        <v>9</v>
      </c>
      <c r="H296" s="11" t="s">
        <v>10</v>
      </c>
      <c r="I296" s="11" t="s">
        <v>11</v>
      </c>
      <c r="J296" s="11" t="s">
        <v>12</v>
      </c>
      <c r="K296" s="11" t="s">
        <v>13</v>
      </c>
      <c r="L296" s="11" t="s">
        <v>14</v>
      </c>
      <c r="M296" s="11" t="s">
        <v>15</v>
      </c>
      <c r="N296" s="11" t="s">
        <v>16</v>
      </c>
      <c r="O296" s="11" t="s">
        <v>17</v>
      </c>
      <c r="P296" s="12" t="s">
        <v>18</v>
      </c>
      <c r="Q296" s="11" t="s">
        <v>19</v>
      </c>
      <c r="R296" s="11"/>
      <c r="S296" s="11" t="s">
        <v>20</v>
      </c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3"/>
    </row>
    <row r="297">
      <c r="B297" s="14" t="s">
        <v>573</v>
      </c>
      <c r="C297" s="15" t="str">
        <f>"Nguyễn"&amp;" " &amp; "Thị Thảo Nguyên"</f>
        <v>Nguyễn Thị Thảo Nguyên</v>
      </c>
      <c r="D297" s="15"/>
      <c r="E297" s="15" t="s">
        <v>320</v>
      </c>
      <c r="F297" s="15" t="s">
        <v>134</v>
      </c>
      <c r="G297" s="16" t="s">
        <v>133</v>
      </c>
      <c r="H297" s="15" t="s">
        <v>394</v>
      </c>
      <c r="I297" s="17">
        <v>0</v>
      </c>
      <c r="J297" s="18">
        <v>42000000</v>
      </c>
      <c r="K297" s="18">
        <f>IFERROR(IF(N297&lt;4,Q297,SUM(#VALUE!)),0)</f>
        <v>0</v>
      </c>
      <c r="L297" s="19">
        <f>IFERROR(K297/J297,0)</f>
        <v>0</v>
      </c>
      <c r="M297" s="18">
        <f>IFERROR(IF(OR(N297=3,N297=4),SUM(#VALUE!)+AD297,IF(N297=1,0.6%,IF(N297=2,0.65%,IF(N297=3,0.6%,0)))*IF(L297&lt;0.8,0,IF(L297&lt;1,L297,1))*IF(RIGHT("2018-07",2)="03",1,0)),0)</f>
        <v>0</v>
      </c>
      <c r="N297" s="18">
        <v>4</v>
      </c>
      <c r="O297" s="17">
        <f>IF(N297=4,0.5%,IF(N297=5,0.3%,0))</f>
        <v>0.0050000000000000001</v>
      </c>
      <c r="P297" s="20">
        <f>IFERROR(SUM(#VALUE!),0)</f>
        <v>0</v>
      </c>
      <c r="Q297" s="18">
        <f>SUMIF($G:$G,B297,$K:$K)</f>
        <v>0</v>
      </c>
      <c r="R297" s="21"/>
      <c r="S297" s="21" t="s">
        <v>26</v>
      </c>
      <c r="T297" s="21"/>
      <c r="U297" s="22" t="s">
        <v>27</v>
      </c>
      <c r="V297" s="22"/>
      <c r="W297" s="22"/>
      <c r="X297" s="23" t="s">
        <v>28</v>
      </c>
      <c r="Y297" s="23"/>
      <c r="Z297" s="24" t="s">
        <v>29</v>
      </c>
      <c r="AA297" s="24"/>
      <c r="AB297" s="25" t="s">
        <v>30</v>
      </c>
      <c r="AC297" s="25"/>
      <c r="AD297" s="26">
        <f>IF(IFERROR(SUM(#VALUE!)*O297,0)&gt;2000000,2000000,IFERROR(SUM(#VALUE!)*O297,0))</f>
        <v>0</v>
      </c>
    </row>
    <row r="298">
      <c r="C298" s="27" t="s">
        <v>31</v>
      </c>
      <c r="D298" s="28" t="s">
        <v>32</v>
      </c>
      <c r="E298" s="28"/>
      <c r="F298" s="28" t="s">
        <v>33</v>
      </c>
      <c r="G298" s="28" t="s">
        <v>34</v>
      </c>
      <c r="H298" s="29" t="s">
        <v>35</v>
      </c>
      <c r="I298" s="29" t="s">
        <v>36</v>
      </c>
      <c r="J298" s="28" t="s">
        <v>37</v>
      </c>
      <c r="K298" s="28" t="s">
        <v>38</v>
      </c>
      <c r="L298" s="28" t="s">
        <v>39</v>
      </c>
      <c r="M298" s="28" t="s">
        <v>40</v>
      </c>
      <c r="N298" s="28" t="s">
        <v>41</v>
      </c>
      <c r="O298" s="30" t="s">
        <v>42</v>
      </c>
      <c r="P298" s="29" t="s">
        <v>43</v>
      </c>
      <c r="Q298" s="29" t="s">
        <v>44</v>
      </c>
      <c r="R298" s="31" t="s">
        <v>45</v>
      </c>
      <c r="S298" s="31" t="s">
        <v>46</v>
      </c>
      <c r="T298" s="31" t="s">
        <v>47</v>
      </c>
      <c r="U298" s="32" t="s">
        <v>48</v>
      </c>
      <c r="V298" s="33" t="s">
        <v>47</v>
      </c>
      <c r="W298" s="33" t="s">
        <v>49</v>
      </c>
      <c r="X298" s="34" t="s">
        <v>50</v>
      </c>
      <c r="Y298" s="34" t="s">
        <v>51</v>
      </c>
      <c r="Z298" s="35" t="s">
        <v>48</v>
      </c>
      <c r="AA298" s="36" t="s">
        <v>47</v>
      </c>
      <c r="AB298" s="37" t="s">
        <v>48</v>
      </c>
      <c r="AC298" s="38" t="s">
        <v>47</v>
      </c>
      <c r="AD298" s="39" t="s">
        <v>52</v>
      </c>
    </row>
    <row r="299" s="1" customFormat="1" ht="23.25" customHeight="1">
      <c r="B299" s="10" t="s">
        <v>5</v>
      </c>
      <c r="C299" s="11" t="s">
        <v>6</v>
      </c>
      <c r="D299" s="11"/>
      <c r="E299" s="11" t="s">
        <v>7</v>
      </c>
      <c r="F299" s="11" t="s">
        <v>8</v>
      </c>
      <c r="G299" s="11" t="s">
        <v>9</v>
      </c>
      <c r="H299" s="11" t="s">
        <v>10</v>
      </c>
      <c r="I299" s="11" t="s">
        <v>11</v>
      </c>
      <c r="J299" s="11" t="s">
        <v>12</v>
      </c>
      <c r="K299" s="11" t="s">
        <v>13</v>
      </c>
      <c r="L299" s="11" t="s">
        <v>14</v>
      </c>
      <c r="M299" s="11" t="s">
        <v>15</v>
      </c>
      <c r="N299" s="11" t="s">
        <v>16</v>
      </c>
      <c r="O299" s="11" t="s">
        <v>17</v>
      </c>
      <c r="P299" s="12" t="s">
        <v>18</v>
      </c>
      <c r="Q299" s="11" t="s">
        <v>19</v>
      </c>
      <c r="R299" s="11"/>
      <c r="S299" s="11" t="s">
        <v>20</v>
      </c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3"/>
    </row>
    <row r="300">
      <c r="B300" s="14" t="s">
        <v>574</v>
      </c>
      <c r="C300" s="15" t="str">
        <f>"Tô"&amp;" " &amp; "Thị Thanh"</f>
        <v>Tô Thị Thanh</v>
      </c>
      <c r="D300" s="15"/>
      <c r="E300" s="15" t="s">
        <v>320</v>
      </c>
      <c r="F300" s="15" t="s">
        <v>134</v>
      </c>
      <c r="G300" s="16" t="s">
        <v>133</v>
      </c>
      <c r="H300" s="15" t="s">
        <v>394</v>
      </c>
      <c r="I300" s="17">
        <v>0</v>
      </c>
      <c r="J300" s="18">
        <v>42000000</v>
      </c>
      <c r="K300" s="18">
        <f>IFERROR(IF(N300&lt;4,Q300,SUM(#VALUE!)),0)</f>
        <v>0</v>
      </c>
      <c r="L300" s="19">
        <f>IFERROR(K300/J300,0)</f>
        <v>0</v>
      </c>
      <c r="M300" s="18">
        <f>IFERROR(IF(OR(N300=3,N300=4),SUM(#VALUE!)+AD300,IF(N300=1,0.6%,IF(N300=2,0.65%,IF(N300=3,0.6%,0)))*IF(L300&lt;0.8,0,IF(L300&lt;1,L300,1))*IF(RIGHT("2018-07",2)="03",1,0)),0)</f>
        <v>0</v>
      </c>
      <c r="N300" s="18">
        <v>4</v>
      </c>
      <c r="O300" s="17">
        <f>IF(N300=4,0.5%,IF(N300=5,0.3%,0))</f>
        <v>0.0050000000000000001</v>
      </c>
      <c r="P300" s="20">
        <f>IFERROR(SUM(#VALUE!),0)</f>
        <v>0</v>
      </c>
      <c r="Q300" s="18">
        <f>SUMIF($G:$G,B300,$K:$K)</f>
        <v>0</v>
      </c>
      <c r="R300" s="21"/>
      <c r="S300" s="21" t="s">
        <v>26</v>
      </c>
      <c r="T300" s="21"/>
      <c r="U300" s="22" t="s">
        <v>27</v>
      </c>
      <c r="V300" s="22"/>
      <c r="W300" s="22"/>
      <c r="X300" s="23" t="s">
        <v>28</v>
      </c>
      <c r="Y300" s="23"/>
      <c r="Z300" s="24" t="s">
        <v>29</v>
      </c>
      <c r="AA300" s="24"/>
      <c r="AB300" s="25" t="s">
        <v>30</v>
      </c>
      <c r="AC300" s="25"/>
      <c r="AD300" s="26">
        <f>IF(IFERROR(SUM(#VALUE!)*O300,0)&gt;2000000,2000000,IFERROR(SUM(#VALUE!)*O300,0))</f>
        <v>0</v>
      </c>
    </row>
    <row r="301">
      <c r="C301" s="27" t="s">
        <v>31</v>
      </c>
      <c r="D301" s="28" t="s">
        <v>32</v>
      </c>
      <c r="E301" s="28"/>
      <c r="F301" s="28" t="s">
        <v>33</v>
      </c>
      <c r="G301" s="28" t="s">
        <v>34</v>
      </c>
      <c r="H301" s="29" t="s">
        <v>35</v>
      </c>
      <c r="I301" s="29" t="s">
        <v>36</v>
      </c>
      <c r="J301" s="28" t="s">
        <v>37</v>
      </c>
      <c r="K301" s="28" t="s">
        <v>38</v>
      </c>
      <c r="L301" s="28" t="s">
        <v>39</v>
      </c>
      <c r="M301" s="28" t="s">
        <v>40</v>
      </c>
      <c r="N301" s="28" t="s">
        <v>41</v>
      </c>
      <c r="O301" s="30" t="s">
        <v>42</v>
      </c>
      <c r="P301" s="29" t="s">
        <v>43</v>
      </c>
      <c r="Q301" s="29" t="s">
        <v>44</v>
      </c>
      <c r="R301" s="31" t="s">
        <v>45</v>
      </c>
      <c r="S301" s="31" t="s">
        <v>46</v>
      </c>
      <c r="T301" s="31" t="s">
        <v>47</v>
      </c>
      <c r="U301" s="32" t="s">
        <v>48</v>
      </c>
      <c r="V301" s="33" t="s">
        <v>47</v>
      </c>
      <c r="W301" s="33" t="s">
        <v>49</v>
      </c>
      <c r="X301" s="34" t="s">
        <v>50</v>
      </c>
      <c r="Y301" s="34" t="s">
        <v>51</v>
      </c>
      <c r="Z301" s="35" t="s">
        <v>48</v>
      </c>
      <c r="AA301" s="36" t="s">
        <v>47</v>
      </c>
      <c r="AB301" s="37" t="s">
        <v>48</v>
      </c>
      <c r="AC301" s="38" t="s">
        <v>47</v>
      </c>
      <c r="AD301" s="39" t="s">
        <v>52</v>
      </c>
    </row>
    <row r="302" s="1" customFormat="1" ht="23.25" customHeight="1">
      <c r="B302" s="10" t="s">
        <v>5</v>
      </c>
      <c r="C302" s="11" t="s">
        <v>6</v>
      </c>
      <c r="D302" s="11"/>
      <c r="E302" s="11" t="s">
        <v>7</v>
      </c>
      <c r="F302" s="11" t="s">
        <v>8</v>
      </c>
      <c r="G302" s="11" t="s">
        <v>9</v>
      </c>
      <c r="H302" s="11" t="s">
        <v>10</v>
      </c>
      <c r="I302" s="11" t="s">
        <v>11</v>
      </c>
      <c r="J302" s="11" t="s">
        <v>12</v>
      </c>
      <c r="K302" s="11" t="s">
        <v>13</v>
      </c>
      <c r="L302" s="11" t="s">
        <v>14</v>
      </c>
      <c r="M302" s="11" t="s">
        <v>15</v>
      </c>
      <c r="N302" s="11" t="s">
        <v>16</v>
      </c>
      <c r="O302" s="11" t="s">
        <v>17</v>
      </c>
      <c r="P302" s="12" t="s">
        <v>18</v>
      </c>
      <c r="Q302" s="11" t="s">
        <v>19</v>
      </c>
      <c r="R302" s="11"/>
      <c r="S302" s="11" t="s">
        <v>20</v>
      </c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3"/>
    </row>
    <row r="303">
      <c r="B303" s="14" t="s">
        <v>575</v>
      </c>
      <c r="C303" s="15" t="str">
        <f>"Nguyễn"&amp;" " &amp; "Ngọc Kim Loan"</f>
        <v>Nguyễn Ngọc Kim Loan</v>
      </c>
      <c r="D303" s="15"/>
      <c r="E303" s="15" t="s">
        <v>320</v>
      </c>
      <c r="F303" s="15" t="s">
        <v>134</v>
      </c>
      <c r="G303" s="16" t="s">
        <v>133</v>
      </c>
      <c r="H303" s="15" t="s">
        <v>394</v>
      </c>
      <c r="I303" s="17">
        <v>0</v>
      </c>
      <c r="J303" s="18">
        <v>42000000</v>
      </c>
      <c r="K303" s="18">
        <f>IFERROR(IF(N303&lt;4,Q303,SUM(#VALUE!)),0)</f>
        <v>0</v>
      </c>
      <c r="L303" s="19">
        <f>IFERROR(K303/J303,0)</f>
        <v>0</v>
      </c>
      <c r="M303" s="18">
        <f>IFERROR(IF(OR(N303=3,N303=4),SUM(#VALUE!)+AD303,IF(N303=1,0.6%,IF(N303=2,0.65%,IF(N303=3,0.6%,0)))*IF(L303&lt;0.8,0,IF(L303&lt;1,L303,1))*IF(RIGHT("2018-07",2)="03",1,0)),0)</f>
        <v>0</v>
      </c>
      <c r="N303" s="18">
        <v>4</v>
      </c>
      <c r="O303" s="17">
        <f>IF(N303=4,0.5%,IF(N303=5,0.3%,0))</f>
        <v>0.0050000000000000001</v>
      </c>
      <c r="P303" s="20">
        <f>IFERROR(SUM(#VALUE!),0)</f>
        <v>0</v>
      </c>
      <c r="Q303" s="18">
        <f>SUMIF($G:$G,B303,$K:$K)</f>
        <v>0</v>
      </c>
      <c r="R303" s="21"/>
      <c r="S303" s="21" t="s">
        <v>26</v>
      </c>
      <c r="T303" s="21"/>
      <c r="U303" s="22" t="s">
        <v>27</v>
      </c>
      <c r="V303" s="22"/>
      <c r="W303" s="22"/>
      <c r="X303" s="23" t="s">
        <v>28</v>
      </c>
      <c r="Y303" s="23"/>
      <c r="Z303" s="24" t="s">
        <v>29</v>
      </c>
      <c r="AA303" s="24"/>
      <c r="AB303" s="25" t="s">
        <v>30</v>
      </c>
      <c r="AC303" s="25"/>
      <c r="AD303" s="26">
        <f>IF(IFERROR(SUM(#VALUE!)*O303,0)&gt;2000000,2000000,IFERROR(SUM(#VALUE!)*O303,0))</f>
        <v>0</v>
      </c>
    </row>
    <row r="304">
      <c r="C304" s="27" t="s">
        <v>31</v>
      </c>
      <c r="D304" s="28" t="s">
        <v>32</v>
      </c>
      <c r="E304" s="28"/>
      <c r="F304" s="28" t="s">
        <v>33</v>
      </c>
      <c r="G304" s="28" t="s">
        <v>34</v>
      </c>
      <c r="H304" s="29" t="s">
        <v>35</v>
      </c>
      <c r="I304" s="29" t="s">
        <v>36</v>
      </c>
      <c r="J304" s="28" t="s">
        <v>37</v>
      </c>
      <c r="K304" s="28" t="s">
        <v>38</v>
      </c>
      <c r="L304" s="28" t="s">
        <v>39</v>
      </c>
      <c r="M304" s="28" t="s">
        <v>40</v>
      </c>
      <c r="N304" s="28" t="s">
        <v>41</v>
      </c>
      <c r="O304" s="30" t="s">
        <v>42</v>
      </c>
      <c r="P304" s="29" t="s">
        <v>43</v>
      </c>
      <c r="Q304" s="29" t="s">
        <v>44</v>
      </c>
      <c r="R304" s="31" t="s">
        <v>45</v>
      </c>
      <c r="S304" s="31" t="s">
        <v>46</v>
      </c>
      <c r="T304" s="31" t="s">
        <v>47</v>
      </c>
      <c r="U304" s="32" t="s">
        <v>48</v>
      </c>
      <c r="V304" s="33" t="s">
        <v>47</v>
      </c>
      <c r="W304" s="33" t="s">
        <v>49</v>
      </c>
      <c r="X304" s="34" t="s">
        <v>50</v>
      </c>
      <c r="Y304" s="34" t="s">
        <v>51</v>
      </c>
      <c r="Z304" s="35" t="s">
        <v>48</v>
      </c>
      <c r="AA304" s="36" t="s">
        <v>47</v>
      </c>
      <c r="AB304" s="37" t="s">
        <v>48</v>
      </c>
      <c r="AC304" s="38" t="s">
        <v>47</v>
      </c>
      <c r="AD304" s="39" t="s">
        <v>52</v>
      </c>
    </row>
    <row r="305" s="1" customFormat="1" ht="23.25" customHeight="1">
      <c r="B305" s="10" t="s">
        <v>5</v>
      </c>
      <c r="C305" s="11" t="s">
        <v>6</v>
      </c>
      <c r="D305" s="11"/>
      <c r="E305" s="11" t="s">
        <v>7</v>
      </c>
      <c r="F305" s="11" t="s">
        <v>8</v>
      </c>
      <c r="G305" s="11" t="s">
        <v>9</v>
      </c>
      <c r="H305" s="11" t="s">
        <v>10</v>
      </c>
      <c r="I305" s="11" t="s">
        <v>11</v>
      </c>
      <c r="J305" s="11" t="s">
        <v>12</v>
      </c>
      <c r="K305" s="11" t="s">
        <v>13</v>
      </c>
      <c r="L305" s="11" t="s">
        <v>14</v>
      </c>
      <c r="M305" s="11" t="s">
        <v>15</v>
      </c>
      <c r="N305" s="11" t="s">
        <v>16</v>
      </c>
      <c r="O305" s="11" t="s">
        <v>17</v>
      </c>
      <c r="P305" s="12" t="s">
        <v>18</v>
      </c>
      <c r="Q305" s="11" t="s">
        <v>19</v>
      </c>
      <c r="R305" s="11"/>
      <c r="S305" s="11" t="s">
        <v>20</v>
      </c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3"/>
    </row>
    <row r="306">
      <c r="B306" s="14" t="s">
        <v>576</v>
      </c>
      <c r="C306" s="15" t="str">
        <f>"Nguyễn"&amp;" " &amp; "Thị Ái Như"</f>
        <v>Nguyễn Thị Ái Như</v>
      </c>
      <c r="D306" s="15"/>
      <c r="E306" s="15" t="s">
        <v>320</v>
      </c>
      <c r="F306" s="15" t="s">
        <v>134</v>
      </c>
      <c r="G306" s="16" t="s">
        <v>133</v>
      </c>
      <c r="H306" s="15" t="s">
        <v>394</v>
      </c>
      <c r="I306" s="17">
        <v>0</v>
      </c>
      <c r="J306" s="18">
        <v>42000000</v>
      </c>
      <c r="K306" s="18">
        <f>IFERROR(IF(N306&lt;4,Q306,SUM(#VALUE!)),0)</f>
        <v>0</v>
      </c>
      <c r="L306" s="19">
        <f>IFERROR(K306/J306,0)</f>
        <v>0</v>
      </c>
      <c r="M306" s="18">
        <f>IFERROR(IF(OR(N306=3,N306=4),SUM(#VALUE!)+AD306,IF(N306=1,0.6%,IF(N306=2,0.65%,IF(N306=3,0.6%,0)))*IF(L306&lt;0.8,0,IF(L306&lt;1,L306,1))*IF(RIGHT("2018-07",2)="03",1,0)),0)</f>
        <v>0</v>
      </c>
      <c r="N306" s="18">
        <v>4</v>
      </c>
      <c r="O306" s="17">
        <f>IF(N306=4,0.5%,IF(N306=5,0.3%,0))</f>
        <v>0.0050000000000000001</v>
      </c>
      <c r="P306" s="20">
        <f>IFERROR(SUM(#VALUE!),0)</f>
        <v>0</v>
      </c>
      <c r="Q306" s="18">
        <f>SUMIF($G:$G,B306,$K:$K)</f>
        <v>0</v>
      </c>
      <c r="R306" s="21"/>
      <c r="S306" s="21" t="s">
        <v>26</v>
      </c>
      <c r="T306" s="21"/>
      <c r="U306" s="22" t="s">
        <v>27</v>
      </c>
      <c r="V306" s="22"/>
      <c r="W306" s="22"/>
      <c r="X306" s="23" t="s">
        <v>28</v>
      </c>
      <c r="Y306" s="23"/>
      <c r="Z306" s="24" t="s">
        <v>29</v>
      </c>
      <c r="AA306" s="24"/>
      <c r="AB306" s="25" t="s">
        <v>30</v>
      </c>
      <c r="AC306" s="25"/>
      <c r="AD306" s="26">
        <f>IF(IFERROR(SUM(#VALUE!)*O306,0)&gt;2000000,2000000,IFERROR(SUM(#VALUE!)*O306,0))</f>
        <v>0</v>
      </c>
    </row>
    <row r="307">
      <c r="C307" s="27" t="s">
        <v>31</v>
      </c>
      <c r="D307" s="28" t="s">
        <v>32</v>
      </c>
      <c r="E307" s="28"/>
      <c r="F307" s="28" t="s">
        <v>33</v>
      </c>
      <c r="G307" s="28" t="s">
        <v>34</v>
      </c>
      <c r="H307" s="29" t="s">
        <v>35</v>
      </c>
      <c r="I307" s="29" t="s">
        <v>36</v>
      </c>
      <c r="J307" s="28" t="s">
        <v>37</v>
      </c>
      <c r="K307" s="28" t="s">
        <v>38</v>
      </c>
      <c r="L307" s="28" t="s">
        <v>39</v>
      </c>
      <c r="M307" s="28" t="s">
        <v>40</v>
      </c>
      <c r="N307" s="28" t="s">
        <v>41</v>
      </c>
      <c r="O307" s="30" t="s">
        <v>42</v>
      </c>
      <c r="P307" s="29" t="s">
        <v>43</v>
      </c>
      <c r="Q307" s="29" t="s">
        <v>44</v>
      </c>
      <c r="R307" s="31" t="s">
        <v>45</v>
      </c>
      <c r="S307" s="31" t="s">
        <v>46</v>
      </c>
      <c r="T307" s="31" t="s">
        <v>47</v>
      </c>
      <c r="U307" s="32" t="s">
        <v>48</v>
      </c>
      <c r="V307" s="33" t="s">
        <v>47</v>
      </c>
      <c r="W307" s="33" t="s">
        <v>49</v>
      </c>
      <c r="X307" s="34" t="s">
        <v>50</v>
      </c>
      <c r="Y307" s="34" t="s">
        <v>51</v>
      </c>
      <c r="Z307" s="35" t="s">
        <v>48</v>
      </c>
      <c r="AA307" s="36" t="s">
        <v>47</v>
      </c>
      <c r="AB307" s="37" t="s">
        <v>48</v>
      </c>
      <c r="AC307" s="38" t="s">
        <v>47</v>
      </c>
      <c r="AD307" s="39" t="s">
        <v>52</v>
      </c>
    </row>
    <row r="308" s="1" customFormat="1" ht="23.25" customHeight="1">
      <c r="B308" s="10" t="s">
        <v>5</v>
      </c>
      <c r="C308" s="11" t="s">
        <v>6</v>
      </c>
      <c r="D308" s="11"/>
      <c r="E308" s="11" t="s">
        <v>7</v>
      </c>
      <c r="F308" s="11" t="s">
        <v>8</v>
      </c>
      <c r="G308" s="11" t="s">
        <v>9</v>
      </c>
      <c r="H308" s="11" t="s">
        <v>10</v>
      </c>
      <c r="I308" s="11" t="s">
        <v>11</v>
      </c>
      <c r="J308" s="11" t="s">
        <v>12</v>
      </c>
      <c r="K308" s="11" t="s">
        <v>13</v>
      </c>
      <c r="L308" s="11" t="s">
        <v>14</v>
      </c>
      <c r="M308" s="11" t="s">
        <v>15</v>
      </c>
      <c r="N308" s="11" t="s">
        <v>16</v>
      </c>
      <c r="O308" s="11" t="s">
        <v>17</v>
      </c>
      <c r="P308" s="12" t="s">
        <v>18</v>
      </c>
      <c r="Q308" s="11" t="s">
        <v>19</v>
      </c>
      <c r="R308" s="11"/>
      <c r="S308" s="11" t="s">
        <v>20</v>
      </c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3"/>
    </row>
    <row r="309">
      <c r="B309" s="14" t="s">
        <v>577</v>
      </c>
      <c r="C309" s="15" t="str">
        <f>"Đinh"&amp;" " &amp; "Văn Quynh"</f>
        <v>Đinh Văn Quynh</v>
      </c>
      <c r="D309" s="15"/>
      <c r="E309" s="15" t="s">
        <v>320</v>
      </c>
      <c r="F309" s="15" t="s">
        <v>134</v>
      </c>
      <c r="G309" s="16" t="s">
        <v>133</v>
      </c>
      <c r="H309" s="15" t="s">
        <v>394</v>
      </c>
      <c r="I309" s="17">
        <v>0</v>
      </c>
      <c r="J309" s="18">
        <v>42000000</v>
      </c>
      <c r="K309" s="18">
        <f>IFERROR(IF(N309&lt;4,Q309,SUM(Sheet1!J311:J366)),0)</f>
        <v>370813330</v>
      </c>
      <c r="L309" s="19">
        <f>IFERROR(K309/J309,0)</f>
        <v>8.8288888095238089</v>
      </c>
      <c r="M309" s="18">
        <f>IFERROR(IF(OR(N309=3,N309=4),SUM(Sheet1!AD311:AD366)+AD309,IF(N309=1,0.6%,IF(N309=2,0.65%,IF(N309=3,0.6%,0)))*IF(L309&lt;0.8,0,IF(L309&lt;1,L309,1))*IF(RIGHT("2018-07",2)="03",1,0)),0)</f>
        <v>3570779.6800000002</v>
      </c>
      <c r="N309" s="18">
        <v>4</v>
      </c>
      <c r="O309" s="17">
        <f>IF(N309=4,0.5%,IF(N309=5,0.3%,0))</f>
        <v>0.0050000000000000001</v>
      </c>
      <c r="P309" s="20">
        <f>IFERROR(SUM(Sheet1!P311:P366),0)</f>
        <v>2519500</v>
      </c>
      <c r="Q309" s="18">
        <f>SUMIF($G:$G,B309,$K:$K)</f>
        <v>0</v>
      </c>
      <c r="R309" s="21"/>
      <c r="S309" s="21" t="s">
        <v>26</v>
      </c>
      <c r="T309" s="21"/>
      <c r="U309" s="22" t="s">
        <v>27</v>
      </c>
      <c r="V309" s="22"/>
      <c r="W309" s="22"/>
      <c r="X309" s="23" t="s">
        <v>28</v>
      </c>
      <c r="Y309" s="23"/>
      <c r="Z309" s="24" t="s">
        <v>29</v>
      </c>
      <c r="AA309" s="24"/>
      <c r="AB309" s="25" t="s">
        <v>30</v>
      </c>
      <c r="AC309" s="25"/>
      <c r="AD309" s="26">
        <f>IF(IFERROR(SUM(Sheet1!Y311:Y366)*O309,0)&gt;2000000,2000000,IFERROR(SUM(Sheet1!Y311:Y366)*O309,0))</f>
        <v>0</v>
      </c>
    </row>
    <row r="310">
      <c r="C310" s="27" t="s">
        <v>31</v>
      </c>
      <c r="D310" s="28" t="s">
        <v>32</v>
      </c>
      <c r="E310" s="28"/>
      <c r="F310" s="28" t="s">
        <v>33</v>
      </c>
      <c r="G310" s="28" t="s">
        <v>34</v>
      </c>
      <c r="H310" s="29" t="s">
        <v>35</v>
      </c>
      <c r="I310" s="29" t="s">
        <v>36</v>
      </c>
      <c r="J310" s="28" t="s">
        <v>37</v>
      </c>
      <c r="K310" s="28" t="s">
        <v>38</v>
      </c>
      <c r="L310" s="28" t="s">
        <v>39</v>
      </c>
      <c r="M310" s="28" t="s">
        <v>40</v>
      </c>
      <c r="N310" s="28" t="s">
        <v>41</v>
      </c>
      <c r="O310" s="30" t="s">
        <v>42</v>
      </c>
      <c r="P310" s="29" t="s">
        <v>43</v>
      </c>
      <c r="Q310" s="29" t="s">
        <v>44</v>
      </c>
      <c r="R310" s="31" t="s">
        <v>45</v>
      </c>
      <c r="S310" s="31" t="s">
        <v>46</v>
      </c>
      <c r="T310" s="31" t="s">
        <v>47</v>
      </c>
      <c r="U310" s="32" t="s">
        <v>48</v>
      </c>
      <c r="V310" s="33" t="s">
        <v>47</v>
      </c>
      <c r="W310" s="33" t="s">
        <v>49</v>
      </c>
      <c r="X310" s="34" t="s">
        <v>50</v>
      </c>
      <c r="Y310" s="34" t="s">
        <v>51</v>
      </c>
      <c r="Z310" s="35" t="s">
        <v>48</v>
      </c>
      <c r="AA310" s="36" t="s">
        <v>47</v>
      </c>
      <c r="AB310" s="37" t="s">
        <v>48</v>
      </c>
      <c r="AC310" s="38" t="s">
        <v>47</v>
      </c>
      <c r="AD310" s="39" t="s">
        <v>52</v>
      </c>
    </row>
    <row r="311">
      <c r="C311" s="40" t="s">
        <v>578</v>
      </c>
      <c r="D311" s="41" t="s">
        <v>579</v>
      </c>
      <c r="E311" s="41"/>
      <c r="F311" s="42">
        <v>38950.764363425922</v>
      </c>
      <c r="G311" s="43">
        <v>143</v>
      </c>
      <c r="H311" s="44">
        <v>43361</v>
      </c>
      <c r="I311" s="44">
        <v>43377</v>
      </c>
      <c r="J311" s="43">
        <v>9171787</v>
      </c>
      <c r="K311" s="43">
        <v>0</v>
      </c>
      <c r="L311" s="43">
        <v>0</v>
      </c>
      <c r="M311" s="43">
        <f>IFERROR(J311-K311-L311,0)</f>
        <v>9171787</v>
      </c>
      <c r="N311" s="43">
        <v>12655632</v>
      </c>
      <c r="O311" s="45">
        <f>IFERROR(IF(1 - M311/N311&lt;0,0,1-M311/N311),0)</f>
        <v>0.27528020726266378</v>
      </c>
      <c r="P311" s="43">
        <v>0</v>
      </c>
      <c r="Q311" s="43">
        <v>9233013</v>
      </c>
      <c r="R311" s="46">
        <f>IF(F311&lt;DATEVALUE("2018-07-01"),1,0)</f>
        <v>1</v>
      </c>
      <c r="S311" s="47">
        <f>IF(R311=1,1%,0)</f>
        <v>0.01</v>
      </c>
      <c r="T311" s="46">
        <f>IFERROR(S311*M311,0)</f>
        <v>91717.869999999995</v>
      </c>
      <c r="U311" s="48">
        <f>IF(O311&lt;=0.12,1,0)*(1-R311)*M311</f>
        <v>0</v>
      </c>
      <c r="V311" s="49">
        <f>IF(0&lt;0.8,0,IF(0&lt;1,Sheet1!L309,1))*IF(G311&lt;3,0.12 - O311,0.01) *U311</f>
        <v>0</v>
      </c>
      <c r="W311" s="49">
        <f>IF(0&gt;1,IF(0&lt;=1.1,1,IF(0&lt;=1.2,2,IF(0&lt;=1.5,3,5))),0) * 1000000</f>
        <v>0</v>
      </c>
      <c r="X311" s="50">
        <f>IF(AND(P311&gt;=150000000,P311&lt;300000000),5000000,IF(AND(P311&gt;=300000000,P311&lt;500000000),10000000,IF(AND(P311&gt;=300000000,P311&lt;500000000),15000000,IF(AND(P311&gt;=500000000,P311&lt;3000000000),20000000,IF(P311&gt;=30000000000,35000000,0))))) * (1-R311)</f>
        <v>0</v>
      </c>
      <c r="Y311" s="50">
        <f>IFERROR(Q311 * (1-R311),0)</f>
        <v>0</v>
      </c>
      <c r="Z311" s="51">
        <f>IF(R311=1,0,0)</f>
        <v>0</v>
      </c>
      <c r="AA311" s="51">
        <f>IFERROR((1-R311) * Z311 * 2%,0)</f>
        <v>0</v>
      </c>
      <c r="AB311" s="52">
        <f>IF(R311=0,0,0)</f>
        <v>0</v>
      </c>
      <c r="AC311" s="52">
        <f> IFERROR(AB311 * (1-R311) * 2%,0)</f>
        <v>0</v>
      </c>
      <c r="AD311" s="53">
        <f>T311+V311+W311+X311+AA311+AC311</f>
        <v>91717.869999999995</v>
      </c>
    </row>
    <row r="312">
      <c r="C312" s="40" t="s">
        <v>580</v>
      </c>
      <c r="D312" s="41" t="s">
        <v>581</v>
      </c>
      <c r="E312" s="41"/>
      <c r="F312" s="42">
        <v>43048.34443287037</v>
      </c>
      <c r="G312" s="43">
        <v>8</v>
      </c>
      <c r="H312" s="44">
        <v>43320</v>
      </c>
      <c r="I312" s="44">
        <v>43332</v>
      </c>
      <c r="J312" s="43">
        <v>182879</v>
      </c>
      <c r="K312" s="43">
        <v>0</v>
      </c>
      <c r="L312" s="43">
        <v>0</v>
      </c>
      <c r="M312" s="43">
        <f>IFERROR(J312-K312-L312,0)</f>
        <v>182879</v>
      </c>
      <c r="N312" s="43">
        <v>182879</v>
      </c>
      <c r="O312" s="45">
        <f>IFERROR(IF(1 - M312/N312&lt;0,0,1-M312/N312),0)</f>
        <v>0</v>
      </c>
      <c r="P312" s="43">
        <v>0</v>
      </c>
      <c r="Q312" s="43">
        <v>182879</v>
      </c>
      <c r="R312" s="46">
        <f>IF(F312&lt;DATEVALUE("2018-07-01"),1,0)</f>
        <v>1</v>
      </c>
      <c r="S312" s="47">
        <f>IF(R312=1,1%,0)</f>
        <v>0.01</v>
      </c>
      <c r="T312" s="46">
        <f>IFERROR(S312*M312,0)</f>
        <v>1828.79</v>
      </c>
      <c r="U312" s="48">
        <f>IF(O312&lt;=0.12,1,0)*(1-R312)*M312</f>
        <v>0</v>
      </c>
      <c r="V312" s="49">
        <f>IF(0&lt;0.8,0,IF(0&lt;1,Sheet1!L309,1))*IF(G312&lt;3,0.12 - O312,0.01) *U312</f>
        <v>0</v>
      </c>
      <c r="W312" s="49">
        <f>IF(0&gt;1,IF(0&lt;=1.1,1,IF(0&lt;=1.2,2,IF(0&lt;=1.5,3,5))),0) * 1000000</f>
        <v>0</v>
      </c>
      <c r="X312" s="50">
        <f>IF(AND(P312&gt;=150000000,P312&lt;300000000),5000000,IF(AND(P312&gt;=300000000,P312&lt;500000000),10000000,IF(AND(P312&gt;=300000000,P312&lt;500000000),15000000,IF(AND(P312&gt;=500000000,P312&lt;3000000000),20000000,IF(P312&gt;=30000000000,35000000,0))))) * (1-R312)</f>
        <v>0</v>
      </c>
      <c r="Y312" s="50">
        <f>IFERROR(Q312 * (1-R312),0)</f>
        <v>0</v>
      </c>
      <c r="Z312" s="51">
        <f>IF(R312=1,0,0)</f>
        <v>0</v>
      </c>
      <c r="AA312" s="51">
        <f>IFERROR((1-R312) * Z312 * 2%,0)</f>
        <v>0</v>
      </c>
      <c r="AB312" s="52">
        <f>IF(R312=0,0,0)</f>
        <v>0</v>
      </c>
      <c r="AC312" s="52">
        <f> IFERROR(AB312 * (1-R312) * 2%,0)</f>
        <v>0</v>
      </c>
      <c r="AD312" s="53">
        <f>T312+V312+W312+X312+AA312+AC312</f>
        <v>1828.79</v>
      </c>
    </row>
    <row r="313">
      <c r="C313" s="40" t="s">
        <v>582</v>
      </c>
      <c r="D313" s="41" t="s">
        <v>583</v>
      </c>
      <c r="E313" s="41"/>
      <c r="F313" s="42">
        <v>43055.104814814811</v>
      </c>
      <c r="G313" s="43">
        <v>8</v>
      </c>
      <c r="H313" s="44">
        <v>43319</v>
      </c>
      <c r="I313" s="44">
        <v>43329</v>
      </c>
      <c r="J313" s="43">
        <v>8864830</v>
      </c>
      <c r="K313" s="43">
        <v>0</v>
      </c>
      <c r="L313" s="43">
        <v>0</v>
      </c>
      <c r="M313" s="43">
        <f>IFERROR(J313-K313-L313,0)</f>
        <v>8864830</v>
      </c>
      <c r="N313" s="43">
        <v>8864830</v>
      </c>
      <c r="O313" s="45">
        <f>IFERROR(IF(1 - M313/N313&lt;0,0,1-M313/N313),0)</f>
        <v>0</v>
      </c>
      <c r="P313" s="43">
        <v>0</v>
      </c>
      <c r="Q313" s="43">
        <v>8864830</v>
      </c>
      <c r="R313" s="46">
        <f>IF(F313&lt;DATEVALUE("2018-07-01"),1,0)</f>
        <v>1</v>
      </c>
      <c r="S313" s="47">
        <f>IF(R313=1,1%,0)</f>
        <v>0.01</v>
      </c>
      <c r="T313" s="46">
        <f>IFERROR(S313*M313,0)</f>
        <v>88648.300000000003</v>
      </c>
      <c r="U313" s="48">
        <f>IF(O313&lt;=0.12,1,0)*(1-R313)*M313</f>
        <v>0</v>
      </c>
      <c r="V313" s="49">
        <f>IF(0&lt;0.8,0,IF(0&lt;1,Sheet1!L309,1))*IF(G313&lt;3,0.12 - O313,0.01) *U313</f>
        <v>0</v>
      </c>
      <c r="W313" s="49">
        <f>IF(0&gt;1,IF(0&lt;=1.1,1,IF(0&lt;=1.2,2,IF(0&lt;=1.5,3,5))),0) * 1000000</f>
        <v>0</v>
      </c>
      <c r="X313" s="50">
        <f>IF(AND(P313&gt;=150000000,P313&lt;300000000),5000000,IF(AND(P313&gt;=300000000,P313&lt;500000000),10000000,IF(AND(P313&gt;=300000000,P313&lt;500000000),15000000,IF(AND(P313&gt;=500000000,P313&lt;3000000000),20000000,IF(P313&gt;=30000000000,35000000,0))))) * (1-R313)</f>
        <v>0</v>
      </c>
      <c r="Y313" s="50">
        <f>IFERROR(Q313 * (1-R313),0)</f>
        <v>0</v>
      </c>
      <c r="Z313" s="51">
        <f>IF(R313=1,0,0)</f>
        <v>0</v>
      </c>
      <c r="AA313" s="51">
        <f>IFERROR((1-R313) * Z313 * 2%,0)</f>
        <v>0</v>
      </c>
      <c r="AB313" s="52">
        <f>IF(R313=0,0,0)</f>
        <v>0</v>
      </c>
      <c r="AC313" s="52">
        <f> IFERROR(AB313 * (1-R313) * 2%,0)</f>
        <v>0</v>
      </c>
      <c r="AD313" s="53">
        <f>T313+V313+W313+X313+AA313+AC313</f>
        <v>88648.300000000003</v>
      </c>
    </row>
    <row r="314">
      <c r="C314" s="40" t="s">
        <v>584</v>
      </c>
      <c r="D314" s="41" t="s">
        <v>585</v>
      </c>
      <c r="E314" s="41"/>
      <c r="F314" s="42">
        <v>43059.281238425923</v>
      </c>
      <c r="G314" s="43">
        <v>8</v>
      </c>
      <c r="H314" s="44">
        <v>43318</v>
      </c>
      <c r="I314" s="44">
        <v>43375</v>
      </c>
      <c r="J314" s="43">
        <v>112336</v>
      </c>
      <c r="K314" s="43">
        <v>0</v>
      </c>
      <c r="L314" s="43">
        <v>0</v>
      </c>
      <c r="M314" s="43">
        <f>IFERROR(J314-K314-L314,0)</f>
        <v>112336</v>
      </c>
      <c r="N314" s="43">
        <v>112336</v>
      </c>
      <c r="O314" s="45">
        <f>IFERROR(IF(1 - M314/N314&lt;0,0,1-M314/N314),0)</f>
        <v>0</v>
      </c>
      <c r="P314" s="43">
        <v>0</v>
      </c>
      <c r="Q314" s="43">
        <v>112336</v>
      </c>
      <c r="R314" s="46">
        <f>IF(F314&lt;DATEVALUE("2018-07-01"),1,0)</f>
        <v>1</v>
      </c>
      <c r="S314" s="47">
        <f>IF(R314=1,1%,0)</f>
        <v>0.01</v>
      </c>
      <c r="T314" s="46">
        <f>IFERROR(S314*M314,0)</f>
        <v>1123.3600000000001</v>
      </c>
      <c r="U314" s="48">
        <f>IF(O314&lt;=0.12,1,0)*(1-R314)*M314</f>
        <v>0</v>
      </c>
      <c r="V314" s="49">
        <f>IF(0&lt;0.8,0,IF(0&lt;1,Sheet1!L309,1))*IF(G314&lt;3,0.12 - O314,0.01) *U314</f>
        <v>0</v>
      </c>
      <c r="W314" s="49">
        <f>IF(0&gt;1,IF(0&lt;=1.1,1,IF(0&lt;=1.2,2,IF(0&lt;=1.5,3,5))),0) * 1000000</f>
        <v>0</v>
      </c>
      <c r="X314" s="50">
        <f>IF(AND(P314&gt;=150000000,P314&lt;300000000),5000000,IF(AND(P314&gt;=300000000,P314&lt;500000000),10000000,IF(AND(P314&gt;=300000000,P314&lt;500000000),15000000,IF(AND(P314&gt;=500000000,P314&lt;3000000000),20000000,IF(P314&gt;=30000000000,35000000,0))))) * (1-R314)</f>
        <v>0</v>
      </c>
      <c r="Y314" s="50">
        <f>IFERROR(Q314 * (1-R314),0)</f>
        <v>0</v>
      </c>
      <c r="Z314" s="51">
        <f>IF(R314=1,0,0)</f>
        <v>0</v>
      </c>
      <c r="AA314" s="51">
        <f>IFERROR((1-R314) * Z314 * 2%,0)</f>
        <v>0</v>
      </c>
      <c r="AB314" s="52">
        <f>IF(R314=0,0,0)</f>
        <v>0</v>
      </c>
      <c r="AC314" s="52">
        <f> IFERROR(AB314 * (1-R314) * 2%,0)</f>
        <v>0</v>
      </c>
      <c r="AD314" s="53">
        <f>T314+V314+W314+X314+AA314+AC314</f>
        <v>1123.3600000000001</v>
      </c>
    </row>
    <row r="315">
      <c r="C315" s="40" t="s">
        <v>586</v>
      </c>
      <c r="D315" s="41" t="s">
        <v>587</v>
      </c>
      <c r="E315" s="41"/>
      <c r="F315" s="42">
        <v>43071.086168981477</v>
      </c>
      <c r="G315" s="43">
        <v>7</v>
      </c>
      <c r="H315" s="44">
        <v>43320</v>
      </c>
      <c r="I315" s="44">
        <v>43334</v>
      </c>
      <c r="J315" s="43">
        <v>8105603</v>
      </c>
      <c r="K315" s="43">
        <v>0</v>
      </c>
      <c r="L315" s="43">
        <v>0</v>
      </c>
      <c r="M315" s="43">
        <f>IFERROR(J315-K315-L315,0)</f>
        <v>8105603</v>
      </c>
      <c r="N315" s="43">
        <v>11435352</v>
      </c>
      <c r="O315" s="45">
        <f>IFERROR(IF(1 - M315/N315&lt;0,0,1-M315/N315),0)</f>
        <v>0.29118028023973375</v>
      </c>
      <c r="P315" s="43">
        <v>0</v>
      </c>
      <c r="Q315" s="43">
        <v>8105603</v>
      </c>
      <c r="R315" s="46">
        <f>IF(F315&lt;DATEVALUE("2018-07-01"),1,0)</f>
        <v>1</v>
      </c>
      <c r="S315" s="47">
        <f>IF(R315=1,1%,0)</f>
        <v>0.01</v>
      </c>
      <c r="T315" s="46">
        <f>IFERROR(S315*M315,0)</f>
        <v>81056.029999999999</v>
      </c>
      <c r="U315" s="48">
        <f>IF(O315&lt;=0.12,1,0)*(1-R315)*M315</f>
        <v>0</v>
      </c>
      <c r="V315" s="49">
        <f>IF(0&lt;0.8,0,IF(0&lt;1,Sheet1!L309,1))*IF(G315&lt;3,0.12 - O315,0.01) *U315</f>
        <v>0</v>
      </c>
      <c r="W315" s="49">
        <f>IF(0&gt;1,IF(0&lt;=1.1,1,IF(0&lt;=1.2,2,IF(0&lt;=1.5,3,5))),0) * 1000000</f>
        <v>0</v>
      </c>
      <c r="X315" s="50">
        <f>IF(AND(P315&gt;=150000000,P315&lt;300000000),5000000,IF(AND(P315&gt;=300000000,P315&lt;500000000),10000000,IF(AND(P315&gt;=300000000,P315&lt;500000000),15000000,IF(AND(P315&gt;=500000000,P315&lt;3000000000),20000000,IF(P315&gt;=30000000000,35000000,0))))) * (1-R315)</f>
        <v>0</v>
      </c>
      <c r="Y315" s="50">
        <f>IFERROR(Q315 * (1-R315),0)</f>
        <v>0</v>
      </c>
      <c r="Z315" s="51">
        <f>IF(R315=1,0,0)</f>
        <v>0</v>
      </c>
      <c r="AA315" s="51">
        <f>IFERROR((1-R315) * Z315 * 2%,0)</f>
        <v>0</v>
      </c>
      <c r="AB315" s="52">
        <f>IF(R315=0,0,0)</f>
        <v>0</v>
      </c>
      <c r="AC315" s="52">
        <f> IFERROR(AB315 * (1-R315) * 2%,0)</f>
        <v>0</v>
      </c>
      <c r="AD315" s="53">
        <f>T315+V315+W315+X315+AA315+AC315</f>
        <v>81056.029999999999</v>
      </c>
    </row>
    <row r="316">
      <c r="C316" s="40" t="s">
        <v>588</v>
      </c>
      <c r="D316" s="41" t="s">
        <v>589</v>
      </c>
      <c r="E316" s="41"/>
      <c r="F316" s="42">
        <v>43081.318668981483</v>
      </c>
      <c r="G316" s="43">
        <v>7</v>
      </c>
      <c r="H316" s="44" t="s">
        <v>24</v>
      </c>
      <c r="I316" s="44" t="s">
        <v>24</v>
      </c>
      <c r="J316" s="43">
        <v>1346360</v>
      </c>
      <c r="K316" s="43">
        <v>0</v>
      </c>
      <c r="L316" s="43">
        <v>0</v>
      </c>
      <c r="M316" s="43">
        <f>IFERROR(J316-K316-L316,0)</f>
        <v>1346360</v>
      </c>
      <c r="N316" s="43" t="s">
        <v>24</v>
      </c>
      <c r="O316" s="45">
        <f>IFERROR(IF(1 - M316/N316&lt;0,0,1-M316/N316),0)</f>
        <v>0</v>
      </c>
      <c r="P316" s="43">
        <v>0</v>
      </c>
      <c r="Q316" s="43">
        <v>0</v>
      </c>
      <c r="R316" s="46">
        <f>IF(F316&lt;DATEVALUE("2018-07-01"),1,0)</f>
        <v>1</v>
      </c>
      <c r="S316" s="47">
        <f>IF(R316=1,1%,0)</f>
        <v>0.01</v>
      </c>
      <c r="T316" s="46">
        <f>IFERROR(S316*M316,0)</f>
        <v>13463.6</v>
      </c>
      <c r="U316" s="48">
        <f>IF(O316&lt;=0.12,1,0)*(1-R316)*M316</f>
        <v>0</v>
      </c>
      <c r="V316" s="49">
        <f>IF(0&lt;0.8,0,IF(0&lt;1,Sheet1!L309,1))*IF(G316&lt;3,0.12 - O316,0.01) *U316</f>
        <v>0</v>
      </c>
      <c r="W316" s="49">
        <f>IF(0&gt;1,IF(0&lt;=1.1,1,IF(0&lt;=1.2,2,IF(0&lt;=1.5,3,5))),0) * 1000000</f>
        <v>0</v>
      </c>
      <c r="X316" s="50">
        <f>IF(AND(P316&gt;=150000000,P316&lt;300000000),5000000,IF(AND(P316&gt;=300000000,P316&lt;500000000),10000000,IF(AND(P316&gt;=300000000,P316&lt;500000000),15000000,IF(AND(P316&gt;=500000000,P316&lt;3000000000),20000000,IF(P316&gt;=30000000000,35000000,0))))) * (1-R316)</f>
        <v>0</v>
      </c>
      <c r="Y316" s="50">
        <f>IFERROR(Q316 * (1-R316),0)</f>
        <v>0</v>
      </c>
      <c r="Z316" s="51">
        <f>IF(R316=1,0,"")</f>
        <v>0</v>
      </c>
      <c r="AA316" s="51">
        <f>IFERROR((1-R316) * Z316 * 2%,0)</f>
        <v>0</v>
      </c>
      <c r="AB316" s="52">
        <f>IF(R316=0,"",0)</f>
        <v>0</v>
      </c>
      <c r="AC316" s="52">
        <f> IFERROR(AB316 * (1-R316) * 2%,0)</f>
        <v>0</v>
      </c>
      <c r="AD316" s="53">
        <f>T316+V316+W316+X316+AA316+AC316</f>
        <v>13463.6</v>
      </c>
    </row>
    <row r="317">
      <c r="C317" s="40" t="s">
        <v>590</v>
      </c>
      <c r="D317" s="41" t="s">
        <v>591</v>
      </c>
      <c r="E317" s="41"/>
      <c r="F317" s="42">
        <v>43089.078206018516</v>
      </c>
      <c r="G317" s="43">
        <v>7</v>
      </c>
      <c r="H317" s="44">
        <v>43318</v>
      </c>
      <c r="I317" s="44">
        <v>43335</v>
      </c>
      <c r="J317" s="43">
        <v>3939261</v>
      </c>
      <c r="K317" s="43">
        <v>0</v>
      </c>
      <c r="L317" s="43">
        <v>0</v>
      </c>
      <c r="M317" s="43">
        <f>IFERROR(J317-K317-L317,0)</f>
        <v>3939261</v>
      </c>
      <c r="N317" s="43">
        <v>3939261</v>
      </c>
      <c r="O317" s="45">
        <f>IFERROR(IF(1 - M317/N317&lt;0,0,1-M317/N317),0)</f>
        <v>0</v>
      </c>
      <c r="P317" s="43">
        <v>0</v>
      </c>
      <c r="Q317" s="43">
        <v>3939261</v>
      </c>
      <c r="R317" s="46">
        <f>IF(F317&lt;DATEVALUE("2018-07-01"),1,0)</f>
        <v>1</v>
      </c>
      <c r="S317" s="47">
        <f>IF(R317=1,1%,0)</f>
        <v>0.01</v>
      </c>
      <c r="T317" s="46">
        <f>IFERROR(S317*M317,0)</f>
        <v>39392.610000000001</v>
      </c>
      <c r="U317" s="48">
        <f>IF(O317&lt;=0.12,1,0)*(1-R317)*M317</f>
        <v>0</v>
      </c>
      <c r="V317" s="49">
        <f>IF(0&lt;0.8,0,IF(0&lt;1,Sheet1!L309,1))*IF(G317&lt;3,0.12 - O317,0.01) *U317</f>
        <v>0</v>
      </c>
      <c r="W317" s="49">
        <f>IF(0&gt;1,IF(0&lt;=1.1,1,IF(0&lt;=1.2,2,IF(0&lt;=1.5,3,5))),0) * 1000000</f>
        <v>0</v>
      </c>
      <c r="X317" s="50">
        <f>IF(AND(P317&gt;=150000000,P317&lt;300000000),5000000,IF(AND(P317&gt;=300000000,P317&lt;500000000),10000000,IF(AND(P317&gt;=300000000,P317&lt;500000000),15000000,IF(AND(P317&gt;=500000000,P317&lt;3000000000),20000000,IF(P317&gt;=30000000000,35000000,0))))) * (1-R317)</f>
        <v>0</v>
      </c>
      <c r="Y317" s="50">
        <f>IFERROR(Q317 * (1-R317),0)</f>
        <v>0</v>
      </c>
      <c r="Z317" s="51">
        <f>IF(R317=1,0,0)</f>
        <v>0</v>
      </c>
      <c r="AA317" s="51">
        <f>IFERROR((1-R317) * Z317 * 2%,0)</f>
        <v>0</v>
      </c>
      <c r="AB317" s="52">
        <f>IF(R317=0,0,0)</f>
        <v>0</v>
      </c>
      <c r="AC317" s="52">
        <f> IFERROR(AB317 * (1-R317) * 2%,0)</f>
        <v>0</v>
      </c>
      <c r="AD317" s="53">
        <f>T317+V317+W317+X317+AA317+AC317</f>
        <v>39392.610000000001</v>
      </c>
    </row>
    <row r="318">
      <c r="C318" s="40" t="s">
        <v>592</v>
      </c>
      <c r="D318" s="41" t="s">
        <v>593</v>
      </c>
      <c r="E318" s="41"/>
      <c r="F318" s="42">
        <v>43102.374756944446</v>
      </c>
      <c r="G318" s="43">
        <v>6</v>
      </c>
      <c r="H318" s="44">
        <v>43318</v>
      </c>
      <c r="I318" s="44">
        <v>43329</v>
      </c>
      <c r="J318" s="43">
        <v>1694338</v>
      </c>
      <c r="K318" s="43">
        <v>0</v>
      </c>
      <c r="L318" s="43">
        <v>0</v>
      </c>
      <c r="M318" s="43">
        <f>IFERROR(J318-K318-L318,0)</f>
        <v>1694338</v>
      </c>
      <c r="N318" s="43">
        <v>1694338</v>
      </c>
      <c r="O318" s="45">
        <f>IFERROR(IF(1 - M318/N318&lt;0,0,1-M318/N318),0)</f>
        <v>0</v>
      </c>
      <c r="P318" s="43">
        <v>0</v>
      </c>
      <c r="Q318" s="43">
        <v>1694338</v>
      </c>
      <c r="R318" s="46">
        <f>IF(F318&lt;DATEVALUE("2018-07-01"),1,0)</f>
        <v>1</v>
      </c>
      <c r="S318" s="47">
        <f>IF(R318=1,1%,0)</f>
        <v>0.01</v>
      </c>
      <c r="T318" s="46">
        <f>IFERROR(S318*M318,0)</f>
        <v>16943.380000000001</v>
      </c>
      <c r="U318" s="48">
        <f>IF(O318&lt;=0.12,1,0)*(1-R318)*M318</f>
        <v>0</v>
      </c>
      <c r="V318" s="49">
        <f>IF(0&lt;0.8,0,IF(0&lt;1,Sheet1!L309,1))*IF(G318&lt;3,0.12 - O318,0.01) *U318</f>
        <v>0</v>
      </c>
      <c r="W318" s="49">
        <f>IF(0&gt;1,IF(0&lt;=1.1,1,IF(0&lt;=1.2,2,IF(0&lt;=1.5,3,5))),0) * 1000000</f>
        <v>0</v>
      </c>
      <c r="X318" s="50">
        <f>IF(AND(P318&gt;=150000000,P318&lt;300000000),5000000,IF(AND(P318&gt;=300000000,P318&lt;500000000),10000000,IF(AND(P318&gt;=300000000,P318&lt;500000000),15000000,IF(AND(P318&gt;=500000000,P318&lt;3000000000),20000000,IF(P318&gt;=30000000000,35000000,0))))) * (1-R318)</f>
        <v>0</v>
      </c>
      <c r="Y318" s="50">
        <f>IFERROR(Q318 * (1-R318),0)</f>
        <v>0</v>
      </c>
      <c r="Z318" s="51">
        <f>IF(R318=1,0,0)</f>
        <v>0</v>
      </c>
      <c r="AA318" s="51">
        <f>IFERROR((1-R318) * Z318 * 2%,0)</f>
        <v>0</v>
      </c>
      <c r="AB318" s="52">
        <f>IF(R318=0,0,0)</f>
        <v>0</v>
      </c>
      <c r="AC318" s="52">
        <f> IFERROR(AB318 * (1-R318) * 2%,0)</f>
        <v>0</v>
      </c>
      <c r="AD318" s="53">
        <f>T318+V318+W318+X318+AA318+AC318</f>
        <v>16943.380000000001</v>
      </c>
    </row>
    <row r="319">
      <c r="C319" s="40" t="s">
        <v>594</v>
      </c>
      <c r="D319" s="41" t="s">
        <v>595</v>
      </c>
      <c r="E319" s="41"/>
      <c r="F319" s="42">
        <v>43111.282060185185</v>
      </c>
      <c r="G319" s="43">
        <v>6</v>
      </c>
      <c r="H319" s="44" t="s">
        <v>24</v>
      </c>
      <c r="I319" s="44" t="s">
        <v>24</v>
      </c>
      <c r="J319" s="43">
        <v>2441144</v>
      </c>
      <c r="K319" s="43">
        <v>0</v>
      </c>
      <c r="L319" s="43">
        <v>0</v>
      </c>
      <c r="M319" s="43">
        <f>IFERROR(J319-K319-L319,0)</f>
        <v>2441144</v>
      </c>
      <c r="N319" s="43">
        <v>2441144</v>
      </c>
      <c r="O319" s="45">
        <f>IFERROR(IF(1 - M319/N319&lt;0,0,1-M319/N319),0)</f>
        <v>0</v>
      </c>
      <c r="P319" s="43">
        <v>0</v>
      </c>
      <c r="Q319" s="43">
        <v>2441144</v>
      </c>
      <c r="R319" s="46">
        <f>IF(F319&lt;DATEVALUE("2018-07-01"),1,0)</f>
        <v>1</v>
      </c>
      <c r="S319" s="47">
        <f>IF(R319=1,1%,0)</f>
        <v>0.01</v>
      </c>
      <c r="T319" s="46">
        <f>IFERROR(S319*M319,0)</f>
        <v>24411.439999999999</v>
      </c>
      <c r="U319" s="48">
        <f>IF(O319&lt;=0.12,1,0)*(1-R319)*M319</f>
        <v>0</v>
      </c>
      <c r="V319" s="49">
        <f>IF(0&lt;0.8,0,IF(0&lt;1,Sheet1!L309,1))*IF(G319&lt;3,0.12 - O319,0.01) *U319</f>
        <v>0</v>
      </c>
      <c r="W319" s="49">
        <f>IF(0&gt;1,IF(0&lt;=1.1,1,IF(0&lt;=1.2,2,IF(0&lt;=1.5,3,5))),0) * 1000000</f>
        <v>0</v>
      </c>
      <c r="X319" s="50">
        <f>IF(AND(P319&gt;=150000000,P319&lt;300000000),5000000,IF(AND(P319&gt;=300000000,P319&lt;500000000),10000000,IF(AND(P319&gt;=300000000,P319&lt;500000000),15000000,IF(AND(P319&gt;=500000000,P319&lt;3000000000),20000000,IF(P319&gt;=30000000000,35000000,0))))) * (1-R319)</f>
        <v>0</v>
      </c>
      <c r="Y319" s="50">
        <f>IFERROR(Q319 * (1-R319),0)</f>
        <v>0</v>
      </c>
      <c r="Z319" s="51">
        <f>IF(R319=1,0,0)</f>
        <v>0</v>
      </c>
      <c r="AA319" s="51">
        <f>IFERROR((1-R319) * Z319 * 2%,0)</f>
        <v>0</v>
      </c>
      <c r="AB319" s="52">
        <f>IF(R319=0,0,0)</f>
        <v>0</v>
      </c>
      <c r="AC319" s="52">
        <f> IFERROR(AB319 * (1-R319) * 2%,0)</f>
        <v>0</v>
      </c>
      <c r="AD319" s="53">
        <f>T319+V319+W319+X319+AA319+AC319</f>
        <v>24411.439999999999</v>
      </c>
    </row>
    <row r="320">
      <c r="C320" s="40" t="s">
        <v>596</v>
      </c>
      <c r="D320" s="41" t="s">
        <v>597</v>
      </c>
      <c r="E320" s="41"/>
      <c r="F320" s="42">
        <v>43112.303402777776</v>
      </c>
      <c r="G320" s="43">
        <v>6</v>
      </c>
      <c r="H320" s="44">
        <v>43318</v>
      </c>
      <c r="I320" s="44">
        <v>43342</v>
      </c>
      <c r="J320" s="43">
        <v>200150</v>
      </c>
      <c r="K320" s="43">
        <v>0</v>
      </c>
      <c r="L320" s="43">
        <v>0</v>
      </c>
      <c r="M320" s="43">
        <f>IFERROR(J320-K320-L320,0)</f>
        <v>200150</v>
      </c>
      <c r="N320" s="43">
        <v>200150</v>
      </c>
      <c r="O320" s="45">
        <f>IFERROR(IF(1 - M320/N320&lt;0,0,1-M320/N320),0)</f>
        <v>0</v>
      </c>
      <c r="P320" s="43">
        <v>0</v>
      </c>
      <c r="Q320" s="43">
        <v>200150</v>
      </c>
      <c r="R320" s="46">
        <f>IF(F320&lt;DATEVALUE("2018-07-01"),1,0)</f>
        <v>1</v>
      </c>
      <c r="S320" s="47">
        <f>IF(R320=1,1%,0)</f>
        <v>0.01</v>
      </c>
      <c r="T320" s="46">
        <f>IFERROR(S320*M320,0)</f>
        <v>2001.5</v>
      </c>
      <c r="U320" s="48">
        <f>IF(O320&lt;=0.12,1,0)*(1-R320)*M320</f>
        <v>0</v>
      </c>
      <c r="V320" s="49">
        <f>IF(0&lt;0.8,0,IF(0&lt;1,Sheet1!L309,1))*IF(G320&lt;3,0.12 - O320,0.01) *U320</f>
        <v>0</v>
      </c>
      <c r="W320" s="49">
        <f>IF(0&gt;1,IF(0&lt;=1.1,1,IF(0&lt;=1.2,2,IF(0&lt;=1.5,3,5))),0) * 1000000</f>
        <v>0</v>
      </c>
      <c r="X320" s="50">
        <f>IF(AND(P320&gt;=150000000,P320&lt;300000000),5000000,IF(AND(P320&gt;=300000000,P320&lt;500000000),10000000,IF(AND(P320&gt;=300000000,P320&lt;500000000),15000000,IF(AND(P320&gt;=500000000,P320&lt;3000000000),20000000,IF(P320&gt;=30000000000,35000000,0))))) * (1-R320)</f>
        <v>0</v>
      </c>
      <c r="Y320" s="50">
        <f>IFERROR(Q320 * (1-R320),0)</f>
        <v>0</v>
      </c>
      <c r="Z320" s="51">
        <f>IF(R320=1,0,0)</f>
        <v>0</v>
      </c>
      <c r="AA320" s="51">
        <f>IFERROR((1-R320) * Z320 * 2%,0)</f>
        <v>0</v>
      </c>
      <c r="AB320" s="52">
        <f>IF(R320=0,0,0)</f>
        <v>0</v>
      </c>
      <c r="AC320" s="52">
        <f> IFERROR(AB320 * (1-R320) * 2%,0)</f>
        <v>0</v>
      </c>
      <c r="AD320" s="53">
        <f>T320+V320+W320+X320+AA320+AC320</f>
        <v>2001.5</v>
      </c>
    </row>
    <row r="321">
      <c r="C321" s="40" t="s">
        <v>598</v>
      </c>
      <c r="D321" s="41" t="s">
        <v>599</v>
      </c>
      <c r="E321" s="41"/>
      <c r="F321" s="42">
        <v>43112.300891203704</v>
      </c>
      <c r="G321" s="43">
        <v>6</v>
      </c>
      <c r="H321" s="44">
        <v>43319</v>
      </c>
      <c r="I321" s="44">
        <v>43323</v>
      </c>
      <c r="J321" s="43">
        <v>1222185</v>
      </c>
      <c r="K321" s="43">
        <v>0</v>
      </c>
      <c r="L321" s="43">
        <v>0</v>
      </c>
      <c r="M321" s="43">
        <f>IFERROR(J321-K321-L321,0)</f>
        <v>1222185</v>
      </c>
      <c r="N321" s="43">
        <v>1222185</v>
      </c>
      <c r="O321" s="45">
        <f>IFERROR(IF(1 - M321/N321&lt;0,0,1-M321/N321),0)</f>
        <v>0</v>
      </c>
      <c r="P321" s="43">
        <v>0</v>
      </c>
      <c r="Q321" s="43">
        <v>1222185</v>
      </c>
      <c r="R321" s="46">
        <f>IF(F321&lt;DATEVALUE("2018-07-01"),1,0)</f>
        <v>1</v>
      </c>
      <c r="S321" s="47">
        <f>IF(R321=1,1%,0)</f>
        <v>0.01</v>
      </c>
      <c r="T321" s="46">
        <f>IFERROR(S321*M321,0)</f>
        <v>12221.85</v>
      </c>
      <c r="U321" s="48">
        <f>IF(O321&lt;=0.12,1,0)*(1-R321)*M321</f>
        <v>0</v>
      </c>
      <c r="V321" s="49">
        <f>IF(0&lt;0.8,0,IF(0&lt;1,Sheet1!L309,1))*IF(G321&lt;3,0.12 - O321,0.01) *U321</f>
        <v>0</v>
      </c>
      <c r="W321" s="49">
        <f>IF(0&gt;1,IF(0&lt;=1.1,1,IF(0&lt;=1.2,2,IF(0&lt;=1.5,3,5))),0) * 1000000</f>
        <v>0</v>
      </c>
      <c r="X321" s="50">
        <f>IF(AND(P321&gt;=150000000,P321&lt;300000000),5000000,IF(AND(P321&gt;=300000000,P321&lt;500000000),10000000,IF(AND(P321&gt;=300000000,P321&lt;500000000),15000000,IF(AND(P321&gt;=500000000,P321&lt;3000000000),20000000,IF(P321&gt;=30000000000,35000000,0))))) * (1-R321)</f>
        <v>0</v>
      </c>
      <c r="Y321" s="50">
        <f>IFERROR(Q321 * (1-R321),0)</f>
        <v>0</v>
      </c>
      <c r="Z321" s="51">
        <f>IF(R321=1,0,0)</f>
        <v>0</v>
      </c>
      <c r="AA321" s="51">
        <f>IFERROR((1-R321) * Z321 * 2%,0)</f>
        <v>0</v>
      </c>
      <c r="AB321" s="52">
        <f>IF(R321=0,0,0)</f>
        <v>0</v>
      </c>
      <c r="AC321" s="52">
        <f> IFERROR(AB321 * (1-R321) * 2%,0)</f>
        <v>0</v>
      </c>
      <c r="AD321" s="53">
        <f>T321+V321+W321+X321+AA321+AC321</f>
        <v>12221.85</v>
      </c>
    </row>
    <row r="322">
      <c r="C322" s="40" t="s">
        <v>600</v>
      </c>
      <c r="D322" s="41" t="s">
        <v>601</v>
      </c>
      <c r="E322" s="41"/>
      <c r="F322" s="42">
        <v>43112.304722222223</v>
      </c>
      <c r="G322" s="43">
        <v>6</v>
      </c>
      <c r="H322" s="44">
        <v>43318</v>
      </c>
      <c r="I322" s="44">
        <v>43337</v>
      </c>
      <c r="J322" s="43">
        <v>331619</v>
      </c>
      <c r="K322" s="43">
        <v>0</v>
      </c>
      <c r="L322" s="43">
        <v>0</v>
      </c>
      <c r="M322" s="43">
        <f>IFERROR(J322-K322-L322,0)</f>
        <v>331619</v>
      </c>
      <c r="N322" s="43">
        <v>331619</v>
      </c>
      <c r="O322" s="45">
        <f>IFERROR(IF(1 - M322/N322&lt;0,0,1-M322/N322),0)</f>
        <v>0</v>
      </c>
      <c r="P322" s="43">
        <v>0</v>
      </c>
      <c r="Q322" s="43">
        <v>331619</v>
      </c>
      <c r="R322" s="46">
        <f>IF(F322&lt;DATEVALUE("2018-07-01"),1,0)</f>
        <v>1</v>
      </c>
      <c r="S322" s="47">
        <f>IF(R322=1,1%,0)</f>
        <v>0.01</v>
      </c>
      <c r="T322" s="46">
        <f>IFERROR(S322*M322,0)</f>
        <v>3316.1900000000001</v>
      </c>
      <c r="U322" s="48">
        <f>IF(O322&lt;=0.12,1,0)*(1-R322)*M322</f>
        <v>0</v>
      </c>
      <c r="V322" s="49">
        <f>IF(0&lt;0.8,0,IF(0&lt;1,Sheet1!L309,1))*IF(G322&lt;3,0.12 - O322,0.01) *U322</f>
        <v>0</v>
      </c>
      <c r="W322" s="49">
        <f>IF(0&gt;1,IF(0&lt;=1.1,1,IF(0&lt;=1.2,2,IF(0&lt;=1.5,3,5))),0) * 1000000</f>
        <v>0</v>
      </c>
      <c r="X322" s="50">
        <f>IF(AND(P322&gt;=150000000,P322&lt;300000000),5000000,IF(AND(P322&gt;=300000000,P322&lt;500000000),10000000,IF(AND(P322&gt;=300000000,P322&lt;500000000),15000000,IF(AND(P322&gt;=500000000,P322&lt;3000000000),20000000,IF(P322&gt;=30000000000,35000000,0))))) * (1-R322)</f>
        <v>0</v>
      </c>
      <c r="Y322" s="50">
        <f>IFERROR(Q322 * (1-R322),0)</f>
        <v>0</v>
      </c>
      <c r="Z322" s="51">
        <f>IF(R322=1,0,0)</f>
        <v>0</v>
      </c>
      <c r="AA322" s="51">
        <f>IFERROR((1-R322) * Z322 * 2%,0)</f>
        <v>0</v>
      </c>
      <c r="AB322" s="52">
        <f>IF(R322=0,0,0)</f>
        <v>0</v>
      </c>
      <c r="AC322" s="52">
        <f> IFERROR(AB322 * (1-R322) * 2%,0)</f>
        <v>0</v>
      </c>
      <c r="AD322" s="53">
        <f>T322+V322+W322+X322+AA322+AC322</f>
        <v>3316.1900000000001</v>
      </c>
    </row>
    <row r="323">
      <c r="C323" s="40" t="s">
        <v>602</v>
      </c>
      <c r="D323" s="41" t="s">
        <v>603</v>
      </c>
      <c r="E323" s="41"/>
      <c r="F323" s="42">
        <v>43116.082523148143</v>
      </c>
      <c r="G323" s="43">
        <v>6</v>
      </c>
      <c r="H323" s="44">
        <v>43372</v>
      </c>
      <c r="I323" s="44">
        <v>43514</v>
      </c>
      <c r="J323" s="43">
        <v>12102874</v>
      </c>
      <c r="K323" s="43">
        <v>0</v>
      </c>
      <c r="L323" s="43">
        <v>0</v>
      </c>
      <c r="M323" s="43">
        <f>IFERROR(J323-K323-L323,0)</f>
        <v>12102874</v>
      </c>
      <c r="N323" s="43">
        <v>12102874</v>
      </c>
      <c r="O323" s="45">
        <f>IFERROR(IF(1 - M323/N323&lt;0,0,1-M323/N323),0)</f>
        <v>0</v>
      </c>
      <c r="P323" s="43">
        <v>0</v>
      </c>
      <c r="Q323" s="43">
        <v>12136754</v>
      </c>
      <c r="R323" s="46">
        <f>IF(F323&lt;DATEVALUE("2018-07-01"),1,0)</f>
        <v>1</v>
      </c>
      <c r="S323" s="47">
        <f>IF(R323=1,1%,0)</f>
        <v>0.01</v>
      </c>
      <c r="T323" s="46">
        <f>IFERROR(S323*M323,0)</f>
        <v>121028.74000000001</v>
      </c>
      <c r="U323" s="48">
        <f>IF(O323&lt;=0.12,1,0)*(1-R323)*M323</f>
        <v>0</v>
      </c>
      <c r="V323" s="49">
        <f>IF(0&lt;0.8,0,IF(0&lt;1,Sheet1!L309,1))*IF(G323&lt;3,0.12 - O323,0.01) *U323</f>
        <v>0</v>
      </c>
      <c r="W323" s="49">
        <f>IF(0&gt;1,IF(0&lt;=1.1,1,IF(0&lt;=1.2,2,IF(0&lt;=1.5,3,5))),0) * 1000000</f>
        <v>0</v>
      </c>
      <c r="X323" s="50">
        <f>IF(AND(P323&gt;=150000000,P323&lt;300000000),5000000,IF(AND(P323&gt;=300000000,P323&lt;500000000),10000000,IF(AND(P323&gt;=300000000,P323&lt;500000000),15000000,IF(AND(P323&gt;=500000000,P323&lt;3000000000),20000000,IF(P323&gt;=30000000000,35000000,0))))) * (1-R323)</f>
        <v>0</v>
      </c>
      <c r="Y323" s="50">
        <f>IFERROR(Q323 * (1-R323),0)</f>
        <v>0</v>
      </c>
      <c r="Z323" s="51">
        <f>IF(R323=1,0,0)</f>
        <v>0</v>
      </c>
      <c r="AA323" s="51">
        <f>IFERROR((1-R323) * Z323 * 2%,0)</f>
        <v>0</v>
      </c>
      <c r="AB323" s="52">
        <f>IF(R323=0,0,0)</f>
        <v>0</v>
      </c>
      <c r="AC323" s="52">
        <f> IFERROR(AB323 * (1-R323) * 2%,0)</f>
        <v>0</v>
      </c>
      <c r="AD323" s="53">
        <f>T323+V323+W323+X323+AA323+AC323</f>
        <v>121028.74000000001</v>
      </c>
    </row>
    <row r="324">
      <c r="C324" s="40" t="s">
        <v>604</v>
      </c>
      <c r="D324" s="41" t="s">
        <v>605</v>
      </c>
      <c r="E324" s="41"/>
      <c r="F324" s="42">
        <v>43175.095196759255</v>
      </c>
      <c r="G324" s="43">
        <v>4</v>
      </c>
      <c r="H324" s="44">
        <v>43325</v>
      </c>
      <c r="I324" s="44">
        <v>43329</v>
      </c>
      <c r="J324" s="43">
        <v>535118</v>
      </c>
      <c r="K324" s="43">
        <v>0</v>
      </c>
      <c r="L324" s="43">
        <v>0</v>
      </c>
      <c r="M324" s="43">
        <f>IFERROR(J324-K324-L324,0)</f>
        <v>535118</v>
      </c>
      <c r="N324" s="43">
        <v>535118</v>
      </c>
      <c r="O324" s="45">
        <f>IFERROR(IF(1 - M324/N324&lt;0,0,1-M324/N324),0)</f>
        <v>0</v>
      </c>
      <c r="P324" s="43">
        <v>0</v>
      </c>
      <c r="Q324" s="43">
        <v>535118</v>
      </c>
      <c r="R324" s="46">
        <f>IF(F324&lt;DATEVALUE("2018-07-01"),1,0)</f>
        <v>1</v>
      </c>
      <c r="S324" s="47">
        <f>IF(R324=1,1%,0)</f>
        <v>0.01</v>
      </c>
      <c r="T324" s="46">
        <f>IFERROR(S324*M324,0)</f>
        <v>5351.1800000000003</v>
      </c>
      <c r="U324" s="48">
        <f>IF(O324&lt;=0.12,1,0)*(1-R324)*M324</f>
        <v>0</v>
      </c>
      <c r="V324" s="49">
        <f>IF(0&lt;0.8,0,IF(0&lt;1,Sheet1!L309,1))*IF(G324&lt;3,0.12 - O324,0.01) *U324</f>
        <v>0</v>
      </c>
      <c r="W324" s="49">
        <f>IF(0&gt;1,IF(0&lt;=1.1,1,IF(0&lt;=1.2,2,IF(0&lt;=1.5,3,5))),0) * 1000000</f>
        <v>0</v>
      </c>
      <c r="X324" s="50">
        <f>IF(AND(P324&gt;=150000000,P324&lt;300000000),5000000,IF(AND(P324&gt;=300000000,P324&lt;500000000),10000000,IF(AND(P324&gt;=300000000,P324&lt;500000000),15000000,IF(AND(P324&gt;=500000000,P324&lt;3000000000),20000000,IF(P324&gt;=30000000000,35000000,0))))) * (1-R324)</f>
        <v>0</v>
      </c>
      <c r="Y324" s="50">
        <f>IFERROR(Q324 * (1-R324),0)</f>
        <v>0</v>
      </c>
      <c r="Z324" s="51">
        <f>IF(R324=1,0,0)</f>
        <v>0</v>
      </c>
      <c r="AA324" s="51">
        <f>IFERROR((1-R324) * Z324 * 2%,0)</f>
        <v>0</v>
      </c>
      <c r="AB324" s="52">
        <f>IF(R324=0,0,0)</f>
        <v>0</v>
      </c>
      <c r="AC324" s="52">
        <f> IFERROR(AB324 * (1-R324) * 2%,0)</f>
        <v>0</v>
      </c>
      <c r="AD324" s="53">
        <f>T324+V324+W324+X324+AA324+AC324</f>
        <v>5351.1800000000003</v>
      </c>
    </row>
    <row r="325">
      <c r="C325" s="40" t="s">
        <v>606</v>
      </c>
      <c r="D325" s="41" t="s">
        <v>607</v>
      </c>
      <c r="E325" s="41"/>
      <c r="F325" s="42">
        <v>43175.094409722224</v>
      </c>
      <c r="G325" s="43">
        <v>4</v>
      </c>
      <c r="H325" s="44">
        <v>43320</v>
      </c>
      <c r="I325" s="44">
        <v>43334</v>
      </c>
      <c r="J325" s="43">
        <v>884371</v>
      </c>
      <c r="K325" s="43">
        <v>0</v>
      </c>
      <c r="L325" s="43">
        <v>0</v>
      </c>
      <c r="M325" s="43">
        <f>IFERROR(J325-K325-L325,0)</f>
        <v>884371</v>
      </c>
      <c r="N325" s="43">
        <v>884371</v>
      </c>
      <c r="O325" s="45">
        <f>IFERROR(IF(1 - M325/N325&lt;0,0,1-M325/N325),0)</f>
        <v>0</v>
      </c>
      <c r="P325" s="43">
        <v>0</v>
      </c>
      <c r="Q325" s="43">
        <v>884371</v>
      </c>
      <c r="R325" s="46">
        <f>IF(F325&lt;DATEVALUE("2018-07-01"),1,0)</f>
        <v>1</v>
      </c>
      <c r="S325" s="47">
        <f>IF(R325=1,1%,0)</f>
        <v>0.01</v>
      </c>
      <c r="T325" s="46">
        <f>IFERROR(S325*M325,0)</f>
        <v>8843.7100000000009</v>
      </c>
      <c r="U325" s="48">
        <f>IF(O325&lt;=0.12,1,0)*(1-R325)*M325</f>
        <v>0</v>
      </c>
      <c r="V325" s="49">
        <f>IF(0&lt;0.8,0,IF(0&lt;1,Sheet1!L309,1))*IF(G325&lt;3,0.12 - O325,0.01) *U325</f>
        <v>0</v>
      </c>
      <c r="W325" s="49">
        <f>IF(0&gt;1,IF(0&lt;=1.1,1,IF(0&lt;=1.2,2,IF(0&lt;=1.5,3,5))),0) * 1000000</f>
        <v>0</v>
      </c>
      <c r="X325" s="50">
        <f>IF(AND(P325&gt;=150000000,P325&lt;300000000),5000000,IF(AND(P325&gt;=300000000,P325&lt;500000000),10000000,IF(AND(P325&gt;=300000000,P325&lt;500000000),15000000,IF(AND(P325&gt;=500000000,P325&lt;3000000000),20000000,IF(P325&gt;=30000000000,35000000,0))))) * (1-R325)</f>
        <v>0</v>
      </c>
      <c r="Y325" s="50">
        <f>IFERROR(Q325 * (1-R325),0)</f>
        <v>0</v>
      </c>
      <c r="Z325" s="51">
        <f>IF(R325=1,0,0)</f>
        <v>0</v>
      </c>
      <c r="AA325" s="51">
        <f>IFERROR((1-R325) * Z325 * 2%,0)</f>
        <v>0</v>
      </c>
      <c r="AB325" s="52">
        <f>IF(R325=0,0,0)</f>
        <v>0</v>
      </c>
      <c r="AC325" s="52">
        <f> IFERROR(AB325 * (1-R325) * 2%,0)</f>
        <v>0</v>
      </c>
      <c r="AD325" s="53">
        <f>T325+V325+W325+X325+AA325+AC325</f>
        <v>8843.7100000000009</v>
      </c>
    </row>
    <row r="326">
      <c r="C326" s="40" t="s">
        <v>608</v>
      </c>
      <c r="D326" s="41" t="s">
        <v>609</v>
      </c>
      <c r="E326" s="41"/>
      <c r="F326" s="42">
        <v>42886.395532407405</v>
      </c>
      <c r="G326" s="43">
        <v>14</v>
      </c>
      <c r="H326" s="44">
        <v>43325</v>
      </c>
      <c r="I326" s="44">
        <v>43332</v>
      </c>
      <c r="J326" s="43">
        <v>34751688</v>
      </c>
      <c r="K326" s="43">
        <v>0</v>
      </c>
      <c r="L326" s="43">
        <v>0</v>
      </c>
      <c r="M326" s="43">
        <f>IFERROR(J326-K326-L326,0)</f>
        <v>34751688</v>
      </c>
      <c r="N326" s="43">
        <v>34438475</v>
      </c>
      <c r="O326" s="45">
        <f>IFERROR(IF(1 - M326/N326&lt;0,0,1-M326/N326),0)</f>
        <v>0</v>
      </c>
      <c r="P326" s="43">
        <v>0</v>
      </c>
      <c r="Q326" s="43">
        <v>34751688</v>
      </c>
      <c r="R326" s="46">
        <f>IF(F326&lt;DATEVALUE("2018-07-01"),1,0)</f>
        <v>1</v>
      </c>
      <c r="S326" s="47">
        <f>IF(R326=1,1%,0)</f>
        <v>0.01</v>
      </c>
      <c r="T326" s="46">
        <f>IFERROR(S326*M326,0)</f>
        <v>347516.88</v>
      </c>
      <c r="U326" s="48">
        <f>IF(O326&lt;=0.12,1,0)*(1-R326)*M326</f>
        <v>0</v>
      </c>
      <c r="V326" s="49">
        <f>IF(0&lt;0.8,0,IF(0&lt;1,Sheet1!L309,1))*IF(G326&lt;3,0.12 - O326,0.01) *U326</f>
        <v>0</v>
      </c>
      <c r="W326" s="49">
        <f>IF(0&gt;1,IF(0&lt;=1.1,1,IF(0&lt;=1.2,2,IF(0&lt;=1.5,3,5))),0) * 1000000</f>
        <v>0</v>
      </c>
      <c r="X326" s="50">
        <f>IF(AND(P326&gt;=150000000,P326&lt;300000000),5000000,IF(AND(P326&gt;=300000000,P326&lt;500000000),10000000,IF(AND(P326&gt;=300000000,P326&lt;500000000),15000000,IF(AND(P326&gt;=500000000,P326&lt;3000000000),20000000,IF(P326&gt;=30000000000,35000000,0))))) * (1-R326)</f>
        <v>0</v>
      </c>
      <c r="Y326" s="50">
        <f>IFERROR(Q326 * (1-R326),0)</f>
        <v>0</v>
      </c>
      <c r="Z326" s="51">
        <f>IF(R326=1,0,0)</f>
        <v>0</v>
      </c>
      <c r="AA326" s="51">
        <f>IFERROR((1-R326) * Z326 * 2%,0)</f>
        <v>0</v>
      </c>
      <c r="AB326" s="52">
        <f>IF(R326=0,0,0)</f>
        <v>0</v>
      </c>
      <c r="AC326" s="52">
        <f> IFERROR(AB326 * (1-R326) * 2%,0)</f>
        <v>0</v>
      </c>
      <c r="AD326" s="53">
        <f>T326+V326+W326+X326+AA326+AC326</f>
        <v>347516.88</v>
      </c>
    </row>
    <row r="327">
      <c r="C327" s="40" t="s">
        <v>610</v>
      </c>
      <c r="D327" s="41" t="s">
        <v>611</v>
      </c>
      <c r="E327" s="41"/>
      <c r="F327" s="42">
        <v>43203.387083333335</v>
      </c>
      <c r="G327" s="43">
        <v>3</v>
      </c>
      <c r="H327" s="44">
        <v>43321</v>
      </c>
      <c r="I327" s="44">
        <v>43339</v>
      </c>
      <c r="J327" s="43">
        <v>1108250</v>
      </c>
      <c r="K327" s="43">
        <v>0</v>
      </c>
      <c r="L327" s="43">
        <v>0</v>
      </c>
      <c r="M327" s="43">
        <f>IFERROR(J327-K327-L327,0)</f>
        <v>1108250</v>
      </c>
      <c r="N327" s="43">
        <v>922323</v>
      </c>
      <c r="O327" s="45">
        <f>IFERROR(IF(1 - M327/N327&lt;0,0,1-M327/N327),0)</f>
        <v>0</v>
      </c>
      <c r="P327" s="43">
        <v>0</v>
      </c>
      <c r="Q327" s="43">
        <v>0</v>
      </c>
      <c r="R327" s="46">
        <f>IF(F327&lt;DATEVALUE("2018-07-01"),1,0)</f>
        <v>1</v>
      </c>
      <c r="S327" s="47">
        <f>IF(R327=1,1%,0)</f>
        <v>0.01</v>
      </c>
      <c r="T327" s="46">
        <f>IFERROR(S327*M327,0)</f>
        <v>11082.5</v>
      </c>
      <c r="U327" s="48">
        <f>IF(O327&lt;=0.12,1,0)*(1-R327)*M327</f>
        <v>0</v>
      </c>
      <c r="V327" s="49">
        <f>IF(0&lt;0.8,0,IF(0&lt;1,Sheet1!L309,1))*IF(G327&lt;3,0.12 - O327,0.01) *U327</f>
        <v>0</v>
      </c>
      <c r="W327" s="49">
        <f>IF(0&gt;1,IF(0&lt;=1.1,1,IF(0&lt;=1.2,2,IF(0&lt;=1.5,3,5))),0) * 1000000</f>
        <v>0</v>
      </c>
      <c r="X327" s="50">
        <f>IF(AND(P327&gt;=150000000,P327&lt;300000000),5000000,IF(AND(P327&gt;=300000000,P327&lt;500000000),10000000,IF(AND(P327&gt;=300000000,P327&lt;500000000),15000000,IF(AND(P327&gt;=500000000,P327&lt;3000000000),20000000,IF(P327&gt;=30000000000,35000000,0))))) * (1-R327)</f>
        <v>0</v>
      </c>
      <c r="Y327" s="50">
        <f>IFERROR(Q327 * (1-R327),0)</f>
        <v>0</v>
      </c>
      <c r="Z327" s="51">
        <f>IF(R327=1,0,0)</f>
        <v>0</v>
      </c>
      <c r="AA327" s="51">
        <f>IFERROR((1-R327) * Z327 * 2%,0)</f>
        <v>0</v>
      </c>
      <c r="AB327" s="52">
        <f>IF(R327=0,0,0)</f>
        <v>0</v>
      </c>
      <c r="AC327" s="52">
        <f> IFERROR(AB327 * (1-R327) * 2%,0)</f>
        <v>0</v>
      </c>
      <c r="AD327" s="53">
        <f>T327+V327+W327+X327+AA327+AC327</f>
        <v>11082.5</v>
      </c>
    </row>
    <row r="328">
      <c r="C328" s="40" t="s">
        <v>612</v>
      </c>
      <c r="D328" s="41" t="s">
        <v>613</v>
      </c>
      <c r="E328" s="41"/>
      <c r="F328" s="42">
        <v>41457.386018518519</v>
      </c>
      <c r="G328" s="43">
        <v>60</v>
      </c>
      <c r="H328" s="44">
        <v>43327</v>
      </c>
      <c r="I328" s="44">
        <v>43376</v>
      </c>
      <c r="J328" s="43">
        <v>10061343</v>
      </c>
      <c r="K328" s="43">
        <v>0</v>
      </c>
      <c r="L328" s="43">
        <v>0</v>
      </c>
      <c r="M328" s="43">
        <f>IFERROR(J328-K328-L328,0)</f>
        <v>10061343</v>
      </c>
      <c r="N328" s="43">
        <v>10061343</v>
      </c>
      <c r="O328" s="45">
        <f>IFERROR(IF(1 - M328/N328&lt;0,0,1-M328/N328),0)</f>
        <v>0</v>
      </c>
      <c r="P328" s="43">
        <v>0</v>
      </c>
      <c r="Q328" s="43">
        <v>10061343</v>
      </c>
      <c r="R328" s="46">
        <f>IF(F328&lt;DATEVALUE("2018-07-01"),1,0)</f>
        <v>1</v>
      </c>
      <c r="S328" s="47">
        <f>IF(R328=1,1%,0)</f>
        <v>0.01</v>
      </c>
      <c r="T328" s="46">
        <f>IFERROR(S328*M328,0)</f>
        <v>100613.43000000001</v>
      </c>
      <c r="U328" s="48">
        <f>IF(O328&lt;=0.12,1,0)*(1-R328)*M328</f>
        <v>0</v>
      </c>
      <c r="V328" s="49">
        <f>IF(0&lt;0.8,0,IF(0&lt;1,Sheet1!L309,1))*IF(G328&lt;3,0.12 - O328,0.01) *U328</f>
        <v>0</v>
      </c>
      <c r="W328" s="49">
        <f>IF(0&gt;1,IF(0&lt;=1.1,1,IF(0&lt;=1.2,2,IF(0&lt;=1.5,3,5))),0) * 1000000</f>
        <v>0</v>
      </c>
      <c r="X328" s="50">
        <f>IF(AND(P328&gt;=150000000,P328&lt;300000000),5000000,IF(AND(P328&gt;=300000000,P328&lt;500000000),10000000,IF(AND(P328&gt;=300000000,P328&lt;500000000),15000000,IF(AND(P328&gt;=500000000,P328&lt;3000000000),20000000,IF(P328&gt;=30000000000,35000000,0))))) * (1-R328)</f>
        <v>0</v>
      </c>
      <c r="Y328" s="50">
        <f>IFERROR(Q328 * (1-R328),0)</f>
        <v>0</v>
      </c>
      <c r="Z328" s="51">
        <f>IF(R328=1,0,0)</f>
        <v>0</v>
      </c>
      <c r="AA328" s="51">
        <f>IFERROR((1-R328) * Z328 * 2%,0)</f>
        <v>0</v>
      </c>
      <c r="AB328" s="52">
        <f>IF(R328=0,0,0)</f>
        <v>0</v>
      </c>
      <c r="AC328" s="52">
        <f> IFERROR(AB328 * (1-R328) * 2%,0)</f>
        <v>0</v>
      </c>
      <c r="AD328" s="53">
        <f>T328+V328+W328+X328+AA328+AC328</f>
        <v>100613.43000000001</v>
      </c>
    </row>
    <row r="329">
      <c r="C329" s="40" t="s">
        <v>614</v>
      </c>
      <c r="D329" s="41" t="s">
        <v>615</v>
      </c>
      <c r="E329" s="41"/>
      <c r="F329" s="42">
        <v>42692.393761574072</v>
      </c>
      <c r="G329" s="43">
        <v>20</v>
      </c>
      <c r="H329" s="44">
        <v>43322</v>
      </c>
      <c r="I329" s="44">
        <v>43342</v>
      </c>
      <c r="J329" s="43">
        <v>3607663</v>
      </c>
      <c r="K329" s="43">
        <v>0</v>
      </c>
      <c r="L329" s="43">
        <v>0</v>
      </c>
      <c r="M329" s="43">
        <f>IFERROR(J329-K329-L329,0)</f>
        <v>3607663</v>
      </c>
      <c r="N329" s="43">
        <v>3607663</v>
      </c>
      <c r="O329" s="45">
        <f>IFERROR(IF(1 - M329/N329&lt;0,0,1-M329/N329),0)</f>
        <v>0</v>
      </c>
      <c r="P329" s="43">
        <v>0</v>
      </c>
      <c r="Q329" s="43">
        <v>3607663</v>
      </c>
      <c r="R329" s="46">
        <f>IF(F329&lt;DATEVALUE("2018-07-01"),1,0)</f>
        <v>1</v>
      </c>
      <c r="S329" s="47">
        <f>IF(R329=1,1%,0)</f>
        <v>0.01</v>
      </c>
      <c r="T329" s="46">
        <f>IFERROR(S329*M329,0)</f>
        <v>36076.629999999997</v>
      </c>
      <c r="U329" s="48">
        <f>IF(O329&lt;=0.12,1,0)*(1-R329)*M329</f>
        <v>0</v>
      </c>
      <c r="V329" s="49">
        <f>IF(0&lt;0.8,0,IF(0&lt;1,Sheet1!L309,1))*IF(G329&lt;3,0.12 - O329,0.01) *U329</f>
        <v>0</v>
      </c>
      <c r="W329" s="49">
        <f>IF(0&gt;1,IF(0&lt;=1.1,1,IF(0&lt;=1.2,2,IF(0&lt;=1.5,3,5))),0) * 1000000</f>
        <v>0</v>
      </c>
      <c r="X329" s="50">
        <f>IF(AND(P329&gt;=150000000,P329&lt;300000000),5000000,IF(AND(P329&gt;=300000000,P329&lt;500000000),10000000,IF(AND(P329&gt;=300000000,P329&lt;500000000),15000000,IF(AND(P329&gt;=500000000,P329&lt;3000000000),20000000,IF(P329&gt;=30000000000,35000000,0))))) * (1-R329)</f>
        <v>0</v>
      </c>
      <c r="Y329" s="50">
        <f>IFERROR(Q329 * (1-R329),0)</f>
        <v>0</v>
      </c>
      <c r="Z329" s="51">
        <f>IF(R329=1,0,0)</f>
        <v>0</v>
      </c>
      <c r="AA329" s="51">
        <f>IFERROR((1-R329) * Z329 * 2%,0)</f>
        <v>0</v>
      </c>
      <c r="AB329" s="52">
        <f>IF(R329=0,0,0)</f>
        <v>0</v>
      </c>
      <c r="AC329" s="52">
        <f> IFERROR(AB329 * (1-R329) * 2%,0)</f>
        <v>0</v>
      </c>
      <c r="AD329" s="53">
        <f>T329+V329+W329+X329+AA329+AC329</f>
        <v>36076.629999999997</v>
      </c>
    </row>
    <row r="330">
      <c r="C330" s="40" t="s">
        <v>616</v>
      </c>
      <c r="D330" s="41" t="s">
        <v>617</v>
      </c>
      <c r="E330" s="41"/>
      <c r="F330" s="42">
        <v>43077.162418981483</v>
      </c>
      <c r="G330" s="43">
        <v>7</v>
      </c>
      <c r="H330" s="44">
        <v>43322</v>
      </c>
      <c r="I330" s="44">
        <v>43337</v>
      </c>
      <c r="J330" s="43">
        <v>133826</v>
      </c>
      <c r="K330" s="43">
        <v>0</v>
      </c>
      <c r="L330" s="43">
        <v>0</v>
      </c>
      <c r="M330" s="43">
        <f>IFERROR(J330-K330-L330,0)</f>
        <v>133826</v>
      </c>
      <c r="N330" s="43">
        <v>133826</v>
      </c>
      <c r="O330" s="45">
        <f>IFERROR(IF(1 - M330/N330&lt;0,0,1-M330/N330),0)</f>
        <v>0</v>
      </c>
      <c r="P330" s="43">
        <v>0</v>
      </c>
      <c r="Q330" s="43">
        <v>133826</v>
      </c>
      <c r="R330" s="46">
        <f>IF(F330&lt;DATEVALUE("2018-07-01"),1,0)</f>
        <v>1</v>
      </c>
      <c r="S330" s="47">
        <f>IF(R330=1,1%,0)</f>
        <v>0.01</v>
      </c>
      <c r="T330" s="46">
        <f>IFERROR(S330*M330,0)</f>
        <v>1338.26</v>
      </c>
      <c r="U330" s="48">
        <f>IF(O330&lt;=0.12,1,0)*(1-R330)*M330</f>
        <v>0</v>
      </c>
      <c r="V330" s="49">
        <f>IF(0&lt;0.8,0,IF(0&lt;1,Sheet1!L309,1))*IF(G330&lt;3,0.12 - O330,0.01) *U330</f>
        <v>0</v>
      </c>
      <c r="W330" s="49">
        <f>IF(0&gt;1,IF(0&lt;=1.1,1,IF(0&lt;=1.2,2,IF(0&lt;=1.5,3,5))),0) * 1000000</f>
        <v>0</v>
      </c>
      <c r="X330" s="50">
        <f>IF(AND(P330&gt;=150000000,P330&lt;300000000),5000000,IF(AND(P330&gt;=300000000,P330&lt;500000000),10000000,IF(AND(P330&gt;=300000000,P330&lt;500000000),15000000,IF(AND(P330&gt;=500000000,P330&lt;3000000000),20000000,IF(P330&gt;=30000000000,35000000,0))))) * (1-R330)</f>
        <v>0</v>
      </c>
      <c r="Y330" s="50">
        <f>IFERROR(Q330 * (1-R330),0)</f>
        <v>0</v>
      </c>
      <c r="Z330" s="51">
        <f>IF(R330=1,0,0)</f>
        <v>0</v>
      </c>
      <c r="AA330" s="51">
        <f>IFERROR((1-R330) * Z330 * 2%,0)</f>
        <v>0</v>
      </c>
      <c r="AB330" s="52">
        <f>IF(R330=0,0,0)</f>
        <v>0</v>
      </c>
      <c r="AC330" s="52">
        <f> IFERROR(AB330 * (1-R330) * 2%,0)</f>
        <v>0</v>
      </c>
      <c r="AD330" s="53">
        <f>T330+V330+W330+X330+AA330+AC330</f>
        <v>1338.26</v>
      </c>
    </row>
    <row r="331">
      <c r="C331" s="40" t="s">
        <v>618</v>
      </c>
      <c r="D331" s="41" t="s">
        <v>619</v>
      </c>
      <c r="E331" s="41"/>
      <c r="F331" s="42">
        <v>43010.294456018513</v>
      </c>
      <c r="G331" s="43">
        <v>9</v>
      </c>
      <c r="H331" s="44">
        <v>43329</v>
      </c>
      <c r="I331" s="44">
        <v>43339</v>
      </c>
      <c r="J331" s="43">
        <v>238238</v>
      </c>
      <c r="K331" s="43">
        <v>0</v>
      </c>
      <c r="L331" s="43">
        <v>0</v>
      </c>
      <c r="M331" s="43">
        <f>IFERROR(J331-K331-L331,0)</f>
        <v>238238</v>
      </c>
      <c r="N331" s="43">
        <v>238238</v>
      </c>
      <c r="O331" s="45">
        <f>IFERROR(IF(1 - M331/N331&lt;0,0,1-M331/N331),0)</f>
        <v>0</v>
      </c>
      <c r="P331" s="43">
        <v>0</v>
      </c>
      <c r="Q331" s="43">
        <v>238238</v>
      </c>
      <c r="R331" s="46">
        <f>IF(F331&lt;DATEVALUE("2018-07-01"),1,0)</f>
        <v>1</v>
      </c>
      <c r="S331" s="47">
        <f>IF(R331=1,1%,0)</f>
        <v>0.01</v>
      </c>
      <c r="T331" s="46">
        <f>IFERROR(S331*M331,0)</f>
        <v>2382.3800000000001</v>
      </c>
      <c r="U331" s="48">
        <f>IF(O331&lt;=0.12,1,0)*(1-R331)*M331</f>
        <v>0</v>
      </c>
      <c r="V331" s="49">
        <f>IF(0&lt;0.8,0,IF(0&lt;1,Sheet1!L309,1))*IF(G331&lt;3,0.12 - O331,0.01) *U331</f>
        <v>0</v>
      </c>
      <c r="W331" s="49">
        <f>IF(0&gt;1,IF(0&lt;=1.1,1,IF(0&lt;=1.2,2,IF(0&lt;=1.5,3,5))),0) * 1000000</f>
        <v>0</v>
      </c>
      <c r="X331" s="50">
        <f>IF(AND(P331&gt;=150000000,P331&lt;300000000),5000000,IF(AND(P331&gt;=300000000,P331&lt;500000000),10000000,IF(AND(P331&gt;=300000000,P331&lt;500000000),15000000,IF(AND(P331&gt;=500000000,P331&lt;3000000000),20000000,IF(P331&gt;=30000000000,35000000,0))))) * (1-R331)</f>
        <v>0</v>
      </c>
      <c r="Y331" s="50">
        <f>IFERROR(Q331 * (1-R331),0)</f>
        <v>0</v>
      </c>
      <c r="Z331" s="51">
        <f>IF(R331=1,0,0)</f>
        <v>0</v>
      </c>
      <c r="AA331" s="51">
        <f>IFERROR((1-R331) * Z331 * 2%,0)</f>
        <v>0</v>
      </c>
      <c r="AB331" s="52">
        <f>IF(R331=0,0,0)</f>
        <v>0</v>
      </c>
      <c r="AC331" s="52">
        <f> IFERROR(AB331 * (1-R331) * 2%,0)</f>
        <v>0</v>
      </c>
      <c r="AD331" s="53">
        <f>T331+V331+W331+X331+AA331+AC331</f>
        <v>2382.3800000000001</v>
      </c>
    </row>
    <row r="332">
      <c r="C332" s="40" t="s">
        <v>620</v>
      </c>
      <c r="D332" s="41" t="s">
        <v>621</v>
      </c>
      <c r="E332" s="41"/>
      <c r="F332" s="42">
        <v>43300.311527777776</v>
      </c>
      <c r="G332" s="43">
        <v>0</v>
      </c>
      <c r="H332" s="44">
        <v>43372</v>
      </c>
      <c r="I332" s="44">
        <v>43398</v>
      </c>
      <c r="J332" s="43">
        <v>2812645</v>
      </c>
      <c r="K332" s="43">
        <v>0</v>
      </c>
      <c r="L332" s="43">
        <v>0</v>
      </c>
      <c r="M332" s="43">
        <f>IFERROR(J332-K332-L332,0)</f>
        <v>2812645</v>
      </c>
      <c r="N332" s="43">
        <v>2812645</v>
      </c>
      <c r="O332" s="45">
        <f>IFERROR(IF(1 - M332/N332&lt;0,0,1-M332/N332),0)</f>
        <v>0</v>
      </c>
      <c r="P332" s="43">
        <v>0</v>
      </c>
      <c r="Q332" s="43">
        <v>0</v>
      </c>
      <c r="R332" s="46">
        <f>IF(F332&lt;DATEVALUE("2018-07-01"),1,0)</f>
        <v>0</v>
      </c>
      <c r="S332" s="47">
        <f>IF(R332=1,1%,0)</f>
        <v>0</v>
      </c>
      <c r="T332" s="46">
        <f>IFERROR(S332*M332,0)</f>
        <v>0</v>
      </c>
      <c r="U332" s="48">
        <f>IF(O332&lt;=0.12,1,0)*(1-R332)*M332</f>
        <v>2812645</v>
      </c>
      <c r="V332" s="49">
        <f>IF(0&lt;0.8,0,IF(0&lt;1,Sheet1!L309,1))*IF(G332&lt;3,0.12 - O332,0.01) *U332</f>
        <v>0</v>
      </c>
      <c r="W332" s="49">
        <f>IF(0&gt;1,IF(0&lt;=1.1,1,IF(0&lt;=1.2,2,IF(0&lt;=1.5,3,5))),0) * 1000000</f>
        <v>0</v>
      </c>
      <c r="X332" s="50">
        <f>IF(AND(P332&gt;=150000000,P332&lt;300000000),5000000,IF(AND(P332&gt;=300000000,P332&lt;500000000),10000000,IF(AND(P332&gt;=300000000,P332&lt;500000000),15000000,IF(AND(P332&gt;=500000000,P332&lt;3000000000),20000000,IF(P332&gt;=30000000000,35000000,0))))) * (1-R332)</f>
        <v>0</v>
      </c>
      <c r="Y332" s="50">
        <f>IFERROR(Q332 * (1-R332),0)</f>
        <v>0</v>
      </c>
      <c r="Z332" s="51">
        <f>IF(R332=1,0,0)</f>
        <v>0</v>
      </c>
      <c r="AA332" s="51">
        <f>IFERROR((1-R332) * Z332 * 2%,0)</f>
        <v>0</v>
      </c>
      <c r="AB332" s="52">
        <f>IF(R332=0,0,0)</f>
        <v>0</v>
      </c>
      <c r="AC332" s="52">
        <f> IFERROR(AB332 * (1-R332) * 2%,0)</f>
        <v>0</v>
      </c>
      <c r="AD332" s="53">
        <f>T332+V332+W332+X332+AA332+AC332</f>
        <v>0</v>
      </c>
    </row>
    <row r="333">
      <c r="C333" s="40" t="s">
        <v>622</v>
      </c>
      <c r="D333" s="41" t="s">
        <v>623</v>
      </c>
      <c r="E333" s="41"/>
      <c r="F333" s="42">
        <v>42675.384074074071</v>
      </c>
      <c r="G333" s="43">
        <v>20</v>
      </c>
      <c r="H333" s="44">
        <v>43333</v>
      </c>
      <c r="I333" s="44">
        <v>43354</v>
      </c>
      <c r="J333" s="43">
        <v>18882053</v>
      </c>
      <c r="K333" s="43">
        <v>0</v>
      </c>
      <c r="L333" s="43">
        <v>0</v>
      </c>
      <c r="M333" s="43">
        <f>IFERROR(J333-K333-L333,0)</f>
        <v>18882053</v>
      </c>
      <c r="N333" s="43">
        <v>20050538</v>
      </c>
      <c r="O333" s="45">
        <f>IFERROR(IF(1 - M333/N333&lt;0,0,1-M333/N333),0)</f>
        <v>0.058276989874286644</v>
      </c>
      <c r="P333" s="43">
        <v>0</v>
      </c>
      <c r="Q333" s="43">
        <v>18882053</v>
      </c>
      <c r="R333" s="46">
        <f>IF(F333&lt;DATEVALUE("2018-07-01"),1,0)</f>
        <v>1</v>
      </c>
      <c r="S333" s="47">
        <f>IF(R333=1,1%,0)</f>
        <v>0.01</v>
      </c>
      <c r="T333" s="46">
        <f>IFERROR(S333*M333,0)</f>
        <v>188820.53</v>
      </c>
      <c r="U333" s="48">
        <f>IF(O333&lt;=0.12,1,0)*(1-R333)*M333</f>
        <v>0</v>
      </c>
      <c r="V333" s="49">
        <f>IF(0&lt;0.8,0,IF(0&lt;1,Sheet1!L309,1))*IF(G333&lt;3,0.12 - O333,0.01) *U333</f>
        <v>0</v>
      </c>
      <c r="W333" s="49">
        <f>IF(0&gt;1,IF(0&lt;=1.1,1,IF(0&lt;=1.2,2,IF(0&lt;=1.5,3,5))),0) * 1000000</f>
        <v>0</v>
      </c>
      <c r="X333" s="50">
        <f>IF(AND(P333&gt;=150000000,P333&lt;300000000),5000000,IF(AND(P333&gt;=300000000,P333&lt;500000000),10000000,IF(AND(P333&gt;=300000000,P333&lt;500000000),15000000,IF(AND(P333&gt;=500000000,P333&lt;3000000000),20000000,IF(P333&gt;=30000000000,35000000,0))))) * (1-R333)</f>
        <v>0</v>
      </c>
      <c r="Y333" s="50">
        <f>IFERROR(Q333 * (1-R333),0)</f>
        <v>0</v>
      </c>
      <c r="Z333" s="51">
        <f>IF(R333=1,0,0)</f>
        <v>0</v>
      </c>
      <c r="AA333" s="51">
        <f>IFERROR((1-R333) * Z333 * 2%,0)</f>
        <v>0</v>
      </c>
      <c r="AB333" s="52">
        <f>IF(R333=0,0,0)</f>
        <v>0</v>
      </c>
      <c r="AC333" s="52">
        <f> IFERROR(AB333 * (1-R333) * 2%,0)</f>
        <v>0</v>
      </c>
      <c r="AD333" s="53">
        <f>T333+V333+W333+X333+AA333+AC333</f>
        <v>188820.53</v>
      </c>
    </row>
    <row r="334">
      <c r="C334" s="40" t="s">
        <v>624</v>
      </c>
      <c r="D334" s="41" t="s">
        <v>625</v>
      </c>
      <c r="E334" s="41"/>
      <c r="F334" s="42">
        <v>43018.08079861111</v>
      </c>
      <c r="G334" s="43">
        <v>9</v>
      </c>
      <c r="H334" s="44">
        <v>43340</v>
      </c>
      <c r="I334" s="44">
        <v>43367</v>
      </c>
      <c r="J334" s="43">
        <v>773359</v>
      </c>
      <c r="K334" s="43">
        <v>0</v>
      </c>
      <c r="L334" s="43">
        <v>0</v>
      </c>
      <c r="M334" s="43">
        <f>IFERROR(J334-K334-L334,0)</f>
        <v>773359</v>
      </c>
      <c r="N334" s="43">
        <v>773359</v>
      </c>
      <c r="O334" s="45">
        <f>IFERROR(IF(1 - M334/N334&lt;0,0,1-M334/N334),0)</f>
        <v>0</v>
      </c>
      <c r="P334" s="43">
        <v>0</v>
      </c>
      <c r="Q334" s="43">
        <v>773359</v>
      </c>
      <c r="R334" s="46">
        <f>IF(F334&lt;DATEVALUE("2018-07-01"),1,0)</f>
        <v>1</v>
      </c>
      <c r="S334" s="47">
        <f>IF(R334=1,1%,0)</f>
        <v>0.01</v>
      </c>
      <c r="T334" s="46">
        <f>IFERROR(S334*M334,0)</f>
        <v>7733.5900000000001</v>
      </c>
      <c r="U334" s="48">
        <f>IF(O334&lt;=0.12,1,0)*(1-R334)*M334</f>
        <v>0</v>
      </c>
      <c r="V334" s="49">
        <f>IF(0&lt;0.8,0,IF(0&lt;1,Sheet1!L309,1))*IF(G334&lt;3,0.12 - O334,0.01) *U334</f>
        <v>0</v>
      </c>
      <c r="W334" s="49">
        <f>IF(0&gt;1,IF(0&lt;=1.1,1,IF(0&lt;=1.2,2,IF(0&lt;=1.5,3,5))),0) * 1000000</f>
        <v>0</v>
      </c>
      <c r="X334" s="50">
        <f>IF(AND(P334&gt;=150000000,P334&lt;300000000),5000000,IF(AND(P334&gt;=300000000,P334&lt;500000000),10000000,IF(AND(P334&gt;=300000000,P334&lt;500000000),15000000,IF(AND(P334&gt;=500000000,P334&lt;3000000000),20000000,IF(P334&gt;=30000000000,35000000,0))))) * (1-R334)</f>
        <v>0</v>
      </c>
      <c r="Y334" s="50">
        <f>IFERROR(Q334 * (1-R334),0)</f>
        <v>0</v>
      </c>
      <c r="Z334" s="51">
        <f>IF(R334=1,0,0)</f>
        <v>0</v>
      </c>
      <c r="AA334" s="51">
        <f>IFERROR((1-R334) * Z334 * 2%,0)</f>
        <v>0</v>
      </c>
      <c r="AB334" s="52">
        <f>IF(R334=0,0,0)</f>
        <v>0</v>
      </c>
      <c r="AC334" s="52">
        <f> IFERROR(AB334 * (1-R334) * 2%,0)</f>
        <v>0</v>
      </c>
      <c r="AD334" s="53">
        <f>T334+V334+W334+X334+AA334+AC334</f>
        <v>7733.5900000000001</v>
      </c>
    </row>
    <row r="335">
      <c r="C335" s="40" t="s">
        <v>626</v>
      </c>
      <c r="D335" s="41" t="s">
        <v>627</v>
      </c>
      <c r="E335" s="41"/>
      <c r="F335" s="42">
        <v>43264.371921296297</v>
      </c>
      <c r="G335" s="43">
        <v>1</v>
      </c>
      <c r="H335" s="44">
        <v>43322</v>
      </c>
      <c r="I335" s="44">
        <v>43340</v>
      </c>
      <c r="J335" s="43">
        <v>12970716</v>
      </c>
      <c r="K335" s="43">
        <v>0</v>
      </c>
      <c r="L335" s="43">
        <v>0</v>
      </c>
      <c r="M335" s="43">
        <f>IFERROR(J335-K335-L335,0)</f>
        <v>12970716</v>
      </c>
      <c r="N335" s="43">
        <v>12970716</v>
      </c>
      <c r="O335" s="45">
        <f>IFERROR(IF(1 - M335/N335&lt;0,0,1-M335/N335),0)</f>
        <v>0</v>
      </c>
      <c r="P335" s="43">
        <v>0</v>
      </c>
      <c r="Q335" s="43">
        <v>0</v>
      </c>
      <c r="R335" s="46">
        <f>IF(F335&lt;DATEVALUE("2018-07-01"),1,0)</f>
        <v>1</v>
      </c>
      <c r="S335" s="47">
        <f>IF(R335=1,1%,0)</f>
        <v>0.01</v>
      </c>
      <c r="T335" s="46">
        <f>IFERROR(S335*M335,0)</f>
        <v>129707.16</v>
      </c>
      <c r="U335" s="48">
        <f>IF(O335&lt;=0.12,1,0)*(1-R335)*M335</f>
        <v>0</v>
      </c>
      <c r="V335" s="49">
        <f>IF(0&lt;0.8,0,IF(0&lt;1,Sheet1!L309,1))*IF(G335&lt;3,0.12 - O335,0.01) *U335</f>
        <v>0</v>
      </c>
      <c r="W335" s="49">
        <f>IF(0&gt;1,IF(0&lt;=1.1,1,IF(0&lt;=1.2,2,IF(0&lt;=1.5,3,5))),0) * 1000000</f>
        <v>0</v>
      </c>
      <c r="X335" s="50">
        <f>IF(AND(P335&gt;=150000000,P335&lt;300000000),5000000,IF(AND(P335&gt;=300000000,P335&lt;500000000),10000000,IF(AND(P335&gt;=300000000,P335&lt;500000000),15000000,IF(AND(P335&gt;=500000000,P335&lt;3000000000),20000000,IF(P335&gt;=30000000000,35000000,0))))) * (1-R335)</f>
        <v>0</v>
      </c>
      <c r="Y335" s="50">
        <f>IFERROR(Q335 * (1-R335),0)</f>
        <v>0</v>
      </c>
      <c r="Z335" s="51">
        <f>IF(R335=1,0,0)</f>
        <v>0</v>
      </c>
      <c r="AA335" s="51">
        <f>IFERROR((1-R335) * Z335 * 2%,0)</f>
        <v>0</v>
      </c>
      <c r="AB335" s="52">
        <f>IF(R335=0,0,0)</f>
        <v>0</v>
      </c>
      <c r="AC335" s="52">
        <f> IFERROR(AB335 * (1-R335) * 2%,0)</f>
        <v>0</v>
      </c>
      <c r="AD335" s="53">
        <f>T335+V335+W335+X335+AA335+AC335</f>
        <v>129707.16</v>
      </c>
    </row>
    <row r="336">
      <c r="C336" s="40" t="s">
        <v>628</v>
      </c>
      <c r="D336" s="41" t="s">
        <v>629</v>
      </c>
      <c r="E336" s="41"/>
      <c r="F336" s="42">
        <v>43276.410092592589</v>
      </c>
      <c r="G336" s="43">
        <v>1</v>
      </c>
      <c r="H336" s="44">
        <v>43335</v>
      </c>
      <c r="I336" s="44">
        <v>43377</v>
      </c>
      <c r="J336" s="43">
        <v>1077314</v>
      </c>
      <c r="K336" s="43">
        <v>0</v>
      </c>
      <c r="L336" s="43">
        <v>0</v>
      </c>
      <c r="M336" s="43">
        <f>IFERROR(J336-K336-L336,0)</f>
        <v>1077314</v>
      </c>
      <c r="N336" s="43">
        <v>1077244</v>
      </c>
      <c r="O336" s="45">
        <f>IFERROR(IF(1 - M336/N336&lt;0,0,1-M336/N336),0)</f>
        <v>0</v>
      </c>
      <c r="P336" s="43">
        <v>0</v>
      </c>
      <c r="Q336" s="43">
        <v>0</v>
      </c>
      <c r="R336" s="46">
        <f>IF(F336&lt;DATEVALUE("2018-07-01"),1,0)</f>
        <v>1</v>
      </c>
      <c r="S336" s="47">
        <f>IF(R336=1,1%,0)</f>
        <v>0.01</v>
      </c>
      <c r="T336" s="46">
        <f>IFERROR(S336*M336,0)</f>
        <v>10773.139999999999</v>
      </c>
      <c r="U336" s="48">
        <f>IF(O336&lt;=0.12,1,0)*(1-R336)*M336</f>
        <v>0</v>
      </c>
      <c r="V336" s="49">
        <f>IF(0&lt;0.8,0,IF(0&lt;1,Sheet1!L309,1))*IF(G336&lt;3,0.12 - O336,0.01) *U336</f>
        <v>0</v>
      </c>
      <c r="W336" s="49">
        <f>IF(0&gt;1,IF(0&lt;=1.1,1,IF(0&lt;=1.2,2,IF(0&lt;=1.5,3,5))),0) * 1000000</f>
        <v>0</v>
      </c>
      <c r="X336" s="50">
        <f>IF(AND(P336&gt;=150000000,P336&lt;300000000),5000000,IF(AND(P336&gt;=300000000,P336&lt;500000000),10000000,IF(AND(P336&gt;=300000000,P336&lt;500000000),15000000,IF(AND(P336&gt;=500000000,P336&lt;3000000000),20000000,IF(P336&gt;=30000000000,35000000,0))))) * (1-R336)</f>
        <v>0</v>
      </c>
      <c r="Y336" s="50">
        <f>IFERROR(Q336 * (1-R336),0)</f>
        <v>0</v>
      </c>
      <c r="Z336" s="51">
        <f>IF(R336=1,0,0)</f>
        <v>0</v>
      </c>
      <c r="AA336" s="51">
        <f>IFERROR((1-R336) * Z336 * 2%,0)</f>
        <v>0</v>
      </c>
      <c r="AB336" s="52">
        <f>IF(R336=0,0,0)</f>
        <v>0</v>
      </c>
      <c r="AC336" s="52">
        <f> IFERROR(AB336 * (1-R336) * 2%,0)</f>
        <v>0</v>
      </c>
      <c r="AD336" s="53">
        <f>T336+V336+W336+X336+AA336+AC336</f>
        <v>10773.139999999999</v>
      </c>
    </row>
    <row r="337">
      <c r="C337" s="40" t="s">
        <v>630</v>
      </c>
      <c r="D337" s="41" t="s">
        <v>631</v>
      </c>
      <c r="E337" s="41"/>
      <c r="F337" s="42">
        <v>43019.25708333333</v>
      </c>
      <c r="G337" s="43">
        <v>9</v>
      </c>
      <c r="H337" s="44">
        <v>43321</v>
      </c>
      <c r="I337" s="44">
        <v>43327</v>
      </c>
      <c r="J337" s="43">
        <v>868296</v>
      </c>
      <c r="K337" s="43">
        <v>0</v>
      </c>
      <c r="L337" s="43">
        <v>0</v>
      </c>
      <c r="M337" s="43">
        <f>IFERROR(J337-K337-L337,0)</f>
        <v>868296</v>
      </c>
      <c r="N337" s="43">
        <v>868296</v>
      </c>
      <c r="O337" s="45">
        <f>IFERROR(IF(1 - M337/N337&lt;0,0,1-M337/N337),0)</f>
        <v>0</v>
      </c>
      <c r="P337" s="43">
        <v>0</v>
      </c>
      <c r="Q337" s="43">
        <v>868296</v>
      </c>
      <c r="R337" s="46">
        <f>IF(F337&lt;DATEVALUE("2018-07-01"),1,0)</f>
        <v>1</v>
      </c>
      <c r="S337" s="47">
        <f>IF(R337=1,1%,0)</f>
        <v>0.01</v>
      </c>
      <c r="T337" s="46">
        <f>IFERROR(S337*M337,0)</f>
        <v>8682.9600000000009</v>
      </c>
      <c r="U337" s="48">
        <f>IF(O337&lt;=0.12,1,0)*(1-R337)*M337</f>
        <v>0</v>
      </c>
      <c r="V337" s="49">
        <f>IF(0&lt;0.8,0,IF(0&lt;1,Sheet1!L309,1))*IF(G337&lt;3,0.12 - O337,0.01) *U337</f>
        <v>0</v>
      </c>
      <c r="W337" s="49">
        <f>IF(0&gt;1,IF(0&lt;=1.1,1,IF(0&lt;=1.2,2,IF(0&lt;=1.5,3,5))),0) * 1000000</f>
        <v>0</v>
      </c>
      <c r="X337" s="50">
        <f>IF(AND(P337&gt;=150000000,P337&lt;300000000),5000000,IF(AND(P337&gt;=300000000,P337&lt;500000000),10000000,IF(AND(P337&gt;=300000000,P337&lt;500000000),15000000,IF(AND(P337&gt;=500000000,P337&lt;3000000000),20000000,IF(P337&gt;=30000000000,35000000,0))))) * (1-R337)</f>
        <v>0</v>
      </c>
      <c r="Y337" s="50">
        <f>IFERROR(Q337 * (1-R337),0)</f>
        <v>0</v>
      </c>
      <c r="Z337" s="51">
        <f>IF(R337=1,0,0)</f>
        <v>0</v>
      </c>
      <c r="AA337" s="51">
        <f>IFERROR((1-R337) * Z337 * 2%,0)</f>
        <v>0</v>
      </c>
      <c r="AB337" s="52">
        <f>IF(R337=0,0,0)</f>
        <v>0</v>
      </c>
      <c r="AC337" s="52">
        <f> IFERROR(AB337 * (1-R337) * 2%,0)</f>
        <v>0</v>
      </c>
      <c r="AD337" s="53">
        <f>T337+V337+W337+X337+AA337+AC337</f>
        <v>8682.9600000000009</v>
      </c>
    </row>
    <row r="338">
      <c r="C338" s="40" t="s">
        <v>632</v>
      </c>
      <c r="D338" s="41" t="s">
        <v>633</v>
      </c>
      <c r="E338" s="41"/>
      <c r="F338" s="42">
        <v>41393.447349537033</v>
      </c>
      <c r="G338" s="43">
        <v>63</v>
      </c>
      <c r="H338" s="44">
        <v>43333</v>
      </c>
      <c r="I338" s="44">
        <v>43370</v>
      </c>
      <c r="J338" s="43">
        <v>51255450</v>
      </c>
      <c r="K338" s="43">
        <v>0</v>
      </c>
      <c r="L338" s="43">
        <v>0</v>
      </c>
      <c r="M338" s="43">
        <f>IFERROR(J338-K338-L338,0)</f>
        <v>51255450</v>
      </c>
      <c r="N338" s="43">
        <v>120552949</v>
      </c>
      <c r="O338" s="45">
        <f>IFERROR(IF(1 - M338/N338&lt;0,0,1-M338/N338),0)</f>
        <v>0.57483039257712387</v>
      </c>
      <c r="P338" s="43">
        <v>0</v>
      </c>
      <c r="Q338" s="43">
        <v>51615450</v>
      </c>
      <c r="R338" s="46">
        <f>IF(F338&lt;DATEVALUE("2018-07-01"),1,0)</f>
        <v>1</v>
      </c>
      <c r="S338" s="47">
        <f>IF(R338=1,1%,0)</f>
        <v>0.01</v>
      </c>
      <c r="T338" s="46">
        <f>IFERROR(S338*M338,0)</f>
        <v>512554.5</v>
      </c>
      <c r="U338" s="48">
        <f>IF(O338&lt;=0.12,1,0)*(1-R338)*M338</f>
        <v>0</v>
      </c>
      <c r="V338" s="49">
        <f>IF(0&lt;0.8,0,IF(0&lt;1,Sheet1!L309,1))*IF(G338&lt;3,0.12 - O338,0.01) *U338</f>
        <v>0</v>
      </c>
      <c r="W338" s="49">
        <f>IF(0&gt;1,IF(0&lt;=1.1,1,IF(0&lt;=1.2,2,IF(0&lt;=1.5,3,5))),0) * 1000000</f>
        <v>0</v>
      </c>
      <c r="X338" s="50">
        <f>IF(AND(P338&gt;=150000000,P338&lt;300000000),5000000,IF(AND(P338&gt;=300000000,P338&lt;500000000),10000000,IF(AND(P338&gt;=300000000,P338&lt;500000000),15000000,IF(AND(P338&gt;=500000000,P338&lt;3000000000),20000000,IF(P338&gt;=30000000000,35000000,0))))) * (1-R338)</f>
        <v>0</v>
      </c>
      <c r="Y338" s="50">
        <f>IFERROR(Q338 * (1-R338),0)</f>
        <v>0</v>
      </c>
      <c r="Z338" s="51">
        <f>IF(R338=1,0,0)</f>
        <v>0</v>
      </c>
      <c r="AA338" s="51">
        <f>IFERROR((1-R338) * Z338 * 2%,0)</f>
        <v>0</v>
      </c>
      <c r="AB338" s="52">
        <f>IF(R338=0,0,0)</f>
        <v>0</v>
      </c>
      <c r="AC338" s="52">
        <f> IFERROR(AB338 * (1-R338) * 2%,0)</f>
        <v>0</v>
      </c>
      <c r="AD338" s="53">
        <f>T338+V338+W338+X338+AA338+AC338</f>
        <v>512554.5</v>
      </c>
    </row>
    <row r="339">
      <c r="C339" s="40" t="s">
        <v>634</v>
      </c>
      <c r="D339" s="41" t="s">
        <v>635</v>
      </c>
      <c r="E339" s="41"/>
      <c r="F339" s="42">
        <v>41522.431805555556</v>
      </c>
      <c r="G339" s="43">
        <v>58</v>
      </c>
      <c r="H339" s="44">
        <v>43336</v>
      </c>
      <c r="I339" s="44">
        <v>43343</v>
      </c>
      <c r="J339" s="43">
        <v>19157930</v>
      </c>
      <c r="K339" s="43">
        <v>1747370</v>
      </c>
      <c r="L339" s="43">
        <v>0</v>
      </c>
      <c r="M339" s="43">
        <f>IFERROR(J339-K339-L339,0)</f>
        <v>17410560</v>
      </c>
      <c r="N339" s="43">
        <v>24539218</v>
      </c>
      <c r="O339" s="45">
        <f>IFERROR(IF(1 - M339/N339&lt;0,0,1-M339/N339),0)</f>
        <v>0.29050061823485984</v>
      </c>
      <c r="P339" s="43">
        <v>0</v>
      </c>
      <c r="Q339" s="43">
        <v>19157930</v>
      </c>
      <c r="R339" s="46">
        <f>IF(F339&lt;DATEVALUE("2018-07-01"),1,0)</f>
        <v>1</v>
      </c>
      <c r="S339" s="47">
        <f>IF(R339=1,1%,0)</f>
        <v>0.01</v>
      </c>
      <c r="T339" s="46">
        <f>IFERROR(S339*M339,0)</f>
        <v>174105.60000000001</v>
      </c>
      <c r="U339" s="48">
        <f>IF(O339&lt;=0.12,1,0)*(1-R339)*M339</f>
        <v>0</v>
      </c>
      <c r="V339" s="49">
        <f>IF(0&lt;0.8,0,IF(0&lt;1,Sheet1!L309,1))*IF(G339&lt;3,0.12 - O339,0.01) *U339</f>
        <v>0</v>
      </c>
      <c r="W339" s="49">
        <f>IF(0&gt;1,IF(0&lt;=1.1,1,IF(0&lt;=1.2,2,IF(0&lt;=1.5,3,5))),0) * 1000000</f>
        <v>0</v>
      </c>
      <c r="X339" s="50">
        <f>IF(AND(P339&gt;=150000000,P339&lt;300000000),5000000,IF(AND(P339&gt;=300000000,P339&lt;500000000),10000000,IF(AND(P339&gt;=300000000,P339&lt;500000000),15000000,IF(AND(P339&gt;=500000000,P339&lt;3000000000),20000000,IF(P339&gt;=30000000000,35000000,0))))) * (1-R339)</f>
        <v>0</v>
      </c>
      <c r="Y339" s="50">
        <f>IFERROR(Q339 * (1-R339),0)</f>
        <v>0</v>
      </c>
      <c r="Z339" s="51">
        <f>IF(R339=1,0,0)</f>
        <v>0</v>
      </c>
      <c r="AA339" s="51">
        <f>IFERROR((1-R339) * Z339 * 2%,0)</f>
        <v>0</v>
      </c>
      <c r="AB339" s="52">
        <f>IF(R339=0,0,0)</f>
        <v>0</v>
      </c>
      <c r="AC339" s="52">
        <f> IFERROR(AB339 * (1-R339) * 2%,0)</f>
        <v>0</v>
      </c>
      <c r="AD339" s="53">
        <f>T339+V339+W339+X339+AA339+AC339</f>
        <v>174105.60000000001</v>
      </c>
    </row>
    <row r="340">
      <c r="C340" s="40" t="s">
        <v>636</v>
      </c>
      <c r="D340" s="41" t="s">
        <v>637</v>
      </c>
      <c r="E340" s="41"/>
      <c r="F340" s="42">
        <v>42609.081412037034</v>
      </c>
      <c r="G340" s="43">
        <v>23</v>
      </c>
      <c r="H340" s="44">
        <v>43332</v>
      </c>
      <c r="I340" s="44">
        <v>43335</v>
      </c>
      <c r="J340" s="43">
        <v>430518</v>
      </c>
      <c r="K340" s="43">
        <v>0</v>
      </c>
      <c r="L340" s="43">
        <v>0</v>
      </c>
      <c r="M340" s="43">
        <f>IFERROR(J340-K340-L340,0)</f>
        <v>430518</v>
      </c>
      <c r="N340" s="43">
        <v>430518</v>
      </c>
      <c r="O340" s="45">
        <f>IFERROR(IF(1 - M340/N340&lt;0,0,1-M340/N340),0)</f>
        <v>0</v>
      </c>
      <c r="P340" s="43">
        <v>0</v>
      </c>
      <c r="Q340" s="43">
        <v>430518</v>
      </c>
      <c r="R340" s="46">
        <f>IF(F340&lt;DATEVALUE("2018-07-01"),1,0)</f>
        <v>1</v>
      </c>
      <c r="S340" s="47">
        <f>IF(R340=1,1%,0)</f>
        <v>0.01</v>
      </c>
      <c r="T340" s="46">
        <f>IFERROR(S340*M340,0)</f>
        <v>4305.1800000000003</v>
      </c>
      <c r="U340" s="48">
        <f>IF(O340&lt;=0.12,1,0)*(1-R340)*M340</f>
        <v>0</v>
      </c>
      <c r="V340" s="49">
        <f>IF(0&lt;0.8,0,IF(0&lt;1,Sheet1!L309,1))*IF(G340&lt;3,0.12 - O340,0.01) *U340</f>
        <v>0</v>
      </c>
      <c r="W340" s="49">
        <f>IF(0&gt;1,IF(0&lt;=1.1,1,IF(0&lt;=1.2,2,IF(0&lt;=1.5,3,5))),0) * 1000000</f>
        <v>0</v>
      </c>
      <c r="X340" s="50">
        <f>IF(AND(P340&gt;=150000000,P340&lt;300000000),5000000,IF(AND(P340&gt;=300000000,P340&lt;500000000),10000000,IF(AND(P340&gt;=300000000,P340&lt;500000000),15000000,IF(AND(P340&gt;=500000000,P340&lt;3000000000),20000000,IF(P340&gt;=30000000000,35000000,0))))) * (1-R340)</f>
        <v>0</v>
      </c>
      <c r="Y340" s="50">
        <f>IFERROR(Q340 * (1-R340),0)</f>
        <v>0</v>
      </c>
      <c r="Z340" s="51">
        <f>IF(R340=1,0,0)</f>
        <v>0</v>
      </c>
      <c r="AA340" s="51">
        <f>IFERROR((1-R340) * Z340 * 2%,0)</f>
        <v>0</v>
      </c>
      <c r="AB340" s="52">
        <f>IF(R340=0,0,0)</f>
        <v>0</v>
      </c>
      <c r="AC340" s="52">
        <f> IFERROR(AB340 * (1-R340) * 2%,0)</f>
        <v>0</v>
      </c>
      <c r="AD340" s="53">
        <f>T340+V340+W340+X340+AA340+AC340</f>
        <v>4305.1800000000003</v>
      </c>
    </row>
    <row r="341">
      <c r="C341" s="40" t="s">
        <v>638</v>
      </c>
      <c r="D341" s="41" t="s">
        <v>639</v>
      </c>
      <c r="E341" s="41"/>
      <c r="F341" s="42">
        <v>43123.166539351849</v>
      </c>
      <c r="G341" s="43">
        <v>6</v>
      </c>
      <c r="H341" s="44">
        <v>43321</v>
      </c>
      <c r="I341" s="44">
        <v>43334</v>
      </c>
      <c r="J341" s="43">
        <v>199100</v>
      </c>
      <c r="K341" s="43">
        <v>0</v>
      </c>
      <c r="L341" s="43">
        <v>0</v>
      </c>
      <c r="M341" s="43">
        <f>IFERROR(J341-K341-L341,0)</f>
        <v>199100</v>
      </c>
      <c r="N341" s="43">
        <v>238854</v>
      </c>
      <c r="O341" s="45">
        <f>IFERROR(IF(1 - M341/N341&lt;0,0,1-M341/N341),0)</f>
        <v>0.16643640047895369</v>
      </c>
      <c r="P341" s="43">
        <v>0</v>
      </c>
      <c r="Q341" s="43">
        <v>199100</v>
      </c>
      <c r="R341" s="46">
        <f>IF(F341&lt;DATEVALUE("2018-07-01"),1,0)</f>
        <v>1</v>
      </c>
      <c r="S341" s="47">
        <f>IF(R341=1,1%,0)</f>
        <v>0.01</v>
      </c>
      <c r="T341" s="46">
        <f>IFERROR(S341*M341,0)</f>
        <v>1991</v>
      </c>
      <c r="U341" s="48">
        <f>IF(O341&lt;=0.12,1,0)*(1-R341)*M341</f>
        <v>0</v>
      </c>
      <c r="V341" s="49">
        <f>IF(0&lt;0.8,0,IF(0&lt;1,Sheet1!L309,1))*IF(G341&lt;3,0.12 - O341,0.01) *U341</f>
        <v>0</v>
      </c>
      <c r="W341" s="49">
        <f>IF(0&gt;1,IF(0&lt;=1.1,1,IF(0&lt;=1.2,2,IF(0&lt;=1.5,3,5))),0) * 1000000</f>
        <v>0</v>
      </c>
      <c r="X341" s="50">
        <f>IF(AND(P341&gt;=150000000,P341&lt;300000000),5000000,IF(AND(P341&gt;=300000000,P341&lt;500000000),10000000,IF(AND(P341&gt;=300000000,P341&lt;500000000),15000000,IF(AND(P341&gt;=500000000,P341&lt;3000000000),20000000,IF(P341&gt;=30000000000,35000000,0))))) * (1-R341)</f>
        <v>0</v>
      </c>
      <c r="Y341" s="50">
        <f>IFERROR(Q341 * (1-R341),0)</f>
        <v>0</v>
      </c>
      <c r="Z341" s="51">
        <f>IF(R341=1,0,0)</f>
        <v>0</v>
      </c>
      <c r="AA341" s="51">
        <f>IFERROR((1-R341) * Z341 * 2%,0)</f>
        <v>0</v>
      </c>
      <c r="AB341" s="52">
        <f>IF(R341=0,0,0)</f>
        <v>0</v>
      </c>
      <c r="AC341" s="52">
        <f> IFERROR(AB341 * (1-R341) * 2%,0)</f>
        <v>0</v>
      </c>
      <c r="AD341" s="53">
        <f>T341+V341+W341+X341+AA341+AC341</f>
        <v>1991</v>
      </c>
    </row>
    <row r="342">
      <c r="C342" s="40" t="s">
        <v>640</v>
      </c>
      <c r="D342" s="41" t="s">
        <v>641</v>
      </c>
      <c r="E342" s="41"/>
      <c r="F342" s="42">
        <v>43192.227650462963</v>
      </c>
      <c r="G342" s="43">
        <v>3</v>
      </c>
      <c r="H342" s="44">
        <v>43335</v>
      </c>
      <c r="I342" s="44">
        <v>43362</v>
      </c>
      <c r="J342" s="43">
        <v>69850</v>
      </c>
      <c r="K342" s="43">
        <v>0</v>
      </c>
      <c r="L342" s="43">
        <v>0</v>
      </c>
      <c r="M342" s="43">
        <f>IFERROR(J342-K342-L342,0)</f>
        <v>69850</v>
      </c>
      <c r="N342" s="43">
        <v>104665</v>
      </c>
      <c r="O342" s="45">
        <f>IFERROR(IF(1 - M342/N342&lt;0,0,1-M342/N342),0)</f>
        <v>0.33263268523384126</v>
      </c>
      <c r="P342" s="43">
        <v>0</v>
      </c>
      <c r="Q342" s="43">
        <v>0</v>
      </c>
      <c r="R342" s="46">
        <f>IF(F342&lt;DATEVALUE("2018-07-01"),1,0)</f>
        <v>1</v>
      </c>
      <c r="S342" s="47">
        <f>IF(R342=1,1%,0)</f>
        <v>0.01</v>
      </c>
      <c r="T342" s="46">
        <f>IFERROR(S342*M342,0)</f>
        <v>698.5</v>
      </c>
      <c r="U342" s="48">
        <f>IF(O342&lt;=0.12,1,0)*(1-R342)*M342</f>
        <v>0</v>
      </c>
      <c r="V342" s="49">
        <f>IF(0&lt;0.8,0,IF(0&lt;1,Sheet1!L309,1))*IF(G342&lt;3,0.12 - O342,0.01) *U342</f>
        <v>0</v>
      </c>
      <c r="W342" s="49">
        <f>IF(0&gt;1,IF(0&lt;=1.1,1,IF(0&lt;=1.2,2,IF(0&lt;=1.5,3,5))),0) * 1000000</f>
        <v>0</v>
      </c>
      <c r="X342" s="50">
        <f>IF(AND(P342&gt;=150000000,P342&lt;300000000),5000000,IF(AND(P342&gt;=300000000,P342&lt;500000000),10000000,IF(AND(P342&gt;=300000000,P342&lt;500000000),15000000,IF(AND(P342&gt;=500000000,P342&lt;3000000000),20000000,IF(P342&gt;=30000000000,35000000,0))))) * (1-R342)</f>
        <v>0</v>
      </c>
      <c r="Y342" s="50">
        <f>IFERROR(Q342 * (1-R342),0)</f>
        <v>0</v>
      </c>
      <c r="Z342" s="51">
        <f>IF(R342=1,0,0)</f>
        <v>0</v>
      </c>
      <c r="AA342" s="51">
        <f>IFERROR((1-R342) * Z342 * 2%,0)</f>
        <v>0</v>
      </c>
      <c r="AB342" s="52">
        <f>IF(R342=0,0,0)</f>
        <v>0</v>
      </c>
      <c r="AC342" s="52">
        <f> IFERROR(AB342 * (1-R342) * 2%,0)</f>
        <v>0</v>
      </c>
      <c r="AD342" s="53">
        <f>T342+V342+W342+X342+AA342+AC342</f>
        <v>698.5</v>
      </c>
    </row>
    <row r="343">
      <c r="C343" s="40" t="s">
        <v>642</v>
      </c>
      <c r="D343" s="41" t="s">
        <v>643</v>
      </c>
      <c r="E343" s="41"/>
      <c r="F343" s="42">
        <v>43203.34474537037</v>
      </c>
      <c r="G343" s="43">
        <v>3</v>
      </c>
      <c r="H343" s="44">
        <v>43329</v>
      </c>
      <c r="I343" s="44">
        <v>43362</v>
      </c>
      <c r="J343" s="43">
        <v>478610</v>
      </c>
      <c r="K343" s="43">
        <v>0</v>
      </c>
      <c r="L343" s="43">
        <v>0</v>
      </c>
      <c r="M343" s="43">
        <f>IFERROR(J343-K343-L343,0)</f>
        <v>478610</v>
      </c>
      <c r="N343" s="43">
        <v>541002</v>
      </c>
      <c r="O343" s="45">
        <f>IFERROR(IF(1 - M343/N343&lt;0,0,1-M343/N343),0)</f>
        <v>0.1153267455573177</v>
      </c>
      <c r="P343" s="43">
        <v>0</v>
      </c>
      <c r="Q343" s="43">
        <v>0</v>
      </c>
      <c r="R343" s="46">
        <f>IF(F343&lt;DATEVALUE("2018-07-01"),1,0)</f>
        <v>1</v>
      </c>
      <c r="S343" s="47">
        <f>IF(R343=1,1%,0)</f>
        <v>0.01</v>
      </c>
      <c r="T343" s="46">
        <f>IFERROR(S343*M343,0)</f>
        <v>4786.1000000000004</v>
      </c>
      <c r="U343" s="48">
        <f>IF(O343&lt;=0.12,1,0)*(1-R343)*M343</f>
        <v>0</v>
      </c>
      <c r="V343" s="49">
        <f>IF(0&lt;0.8,0,IF(0&lt;1,Sheet1!L309,1))*IF(G343&lt;3,0.12 - O343,0.01) *U343</f>
        <v>0</v>
      </c>
      <c r="W343" s="49">
        <f>IF(0&gt;1,IF(0&lt;=1.1,1,IF(0&lt;=1.2,2,IF(0&lt;=1.5,3,5))),0) * 1000000</f>
        <v>0</v>
      </c>
      <c r="X343" s="50">
        <f>IF(AND(P343&gt;=150000000,P343&lt;300000000),5000000,IF(AND(P343&gt;=300000000,P343&lt;500000000),10000000,IF(AND(P343&gt;=300000000,P343&lt;500000000),15000000,IF(AND(P343&gt;=500000000,P343&lt;3000000000),20000000,IF(P343&gt;=30000000000,35000000,0))))) * (1-R343)</f>
        <v>0</v>
      </c>
      <c r="Y343" s="50">
        <f>IFERROR(Q343 * (1-R343),0)</f>
        <v>0</v>
      </c>
      <c r="Z343" s="51">
        <f>IF(R343=1,0,0)</f>
        <v>0</v>
      </c>
      <c r="AA343" s="51">
        <f>IFERROR((1-R343) * Z343 * 2%,0)</f>
        <v>0</v>
      </c>
      <c r="AB343" s="52">
        <f>IF(R343=0,0,0)</f>
        <v>0</v>
      </c>
      <c r="AC343" s="52">
        <f> IFERROR(AB343 * (1-R343) * 2%,0)</f>
        <v>0</v>
      </c>
      <c r="AD343" s="53">
        <f>T343+V343+W343+X343+AA343+AC343</f>
        <v>4786.1000000000004</v>
      </c>
    </row>
    <row r="344">
      <c r="C344" s="40" t="s">
        <v>644</v>
      </c>
      <c r="D344" s="41" t="s">
        <v>645</v>
      </c>
      <c r="E344" s="41"/>
      <c r="F344" s="42">
        <v>43239.11719907407</v>
      </c>
      <c r="G344" s="43">
        <v>2</v>
      </c>
      <c r="H344" s="44">
        <v>43404</v>
      </c>
      <c r="I344" s="44">
        <v>43391</v>
      </c>
      <c r="J344" s="43">
        <v>2353500</v>
      </c>
      <c r="K344" s="43">
        <v>0</v>
      </c>
      <c r="L344" s="43">
        <v>0</v>
      </c>
      <c r="M344" s="43">
        <f>IFERROR(J344-K344-L344,0)</f>
        <v>2353500</v>
      </c>
      <c r="N344" s="43">
        <v>1915102</v>
      </c>
      <c r="O344" s="45">
        <f>IFERROR(IF(1 - M344/N344&lt;0,0,1-M344/N344),0)</f>
        <v>0</v>
      </c>
      <c r="P344" s="43">
        <v>2519500</v>
      </c>
      <c r="Q344" s="43">
        <v>0</v>
      </c>
      <c r="R344" s="46">
        <f>IF(F344&lt;DATEVALUE("2018-07-01"),1,0)</f>
        <v>1</v>
      </c>
      <c r="S344" s="47">
        <f>IF(R344=1,1%,0)</f>
        <v>0.01</v>
      </c>
      <c r="T344" s="46">
        <f>IFERROR(S344*M344,0)</f>
        <v>23535</v>
      </c>
      <c r="U344" s="48">
        <f>IF(O344&lt;=0.12,1,0)*(1-R344)*M344</f>
        <v>0</v>
      </c>
      <c r="V344" s="49">
        <f>IF(0&lt;0.8,0,IF(0&lt;1,Sheet1!L309,1))*IF(G344&lt;3,0.12 - O344,0.01) *U344</f>
        <v>0</v>
      </c>
      <c r="W344" s="49">
        <f>IF(0&gt;1,IF(0&lt;=1.1,1,IF(0&lt;=1.2,2,IF(0&lt;=1.5,3,5))),0) * 1000000</f>
        <v>0</v>
      </c>
      <c r="X344" s="50">
        <f>IF(AND(P344&gt;=150000000,P344&lt;300000000),5000000,IF(AND(P344&gt;=300000000,P344&lt;500000000),10000000,IF(AND(P344&gt;=300000000,P344&lt;500000000),15000000,IF(AND(P344&gt;=500000000,P344&lt;3000000000),20000000,IF(P344&gt;=30000000000,35000000,0))))) * (1-R344)</f>
        <v>0</v>
      </c>
      <c r="Y344" s="50">
        <f>IFERROR(Q344 * (1-R344),0)</f>
        <v>0</v>
      </c>
      <c r="Z344" s="51">
        <f>IF(R344=1,0,0)</f>
        <v>0</v>
      </c>
      <c r="AA344" s="51">
        <f>IFERROR((1-R344) * Z344 * 2%,0)</f>
        <v>0</v>
      </c>
      <c r="AB344" s="52">
        <f>IF(R344=0,0,0)</f>
        <v>0</v>
      </c>
      <c r="AC344" s="52">
        <f> IFERROR(AB344 * (1-R344) * 2%,0)</f>
        <v>0</v>
      </c>
      <c r="AD344" s="53">
        <f>T344+V344+W344+X344+AA344+AC344</f>
        <v>23535</v>
      </c>
    </row>
    <row r="345">
      <c r="C345" s="40" t="s">
        <v>646</v>
      </c>
      <c r="D345" s="41" t="s">
        <v>647</v>
      </c>
      <c r="E345" s="41"/>
      <c r="F345" s="42">
        <v>42677.374826388885</v>
      </c>
      <c r="G345" s="43">
        <v>20</v>
      </c>
      <c r="H345" s="44">
        <v>43327</v>
      </c>
      <c r="I345" s="44">
        <v>43437</v>
      </c>
      <c r="J345" s="43">
        <v>13948303</v>
      </c>
      <c r="K345" s="43">
        <v>1268027</v>
      </c>
      <c r="L345" s="43">
        <v>0</v>
      </c>
      <c r="M345" s="43">
        <f>IFERROR(J345-K345-L345,0)</f>
        <v>12680276</v>
      </c>
      <c r="N345" s="43">
        <v>15517019</v>
      </c>
      <c r="O345" s="45">
        <f>IFERROR(IF(1 - M345/N345&lt;0,0,1-M345/N345),0)</f>
        <v>0.18281494660797926</v>
      </c>
      <c r="P345" s="43">
        <v>0</v>
      </c>
      <c r="Q345" s="43">
        <v>13948303</v>
      </c>
      <c r="R345" s="46">
        <f>IF(F345&lt;DATEVALUE("2018-07-01"),1,0)</f>
        <v>1</v>
      </c>
      <c r="S345" s="47">
        <f>IF(R345=1,1%,0)</f>
        <v>0.01</v>
      </c>
      <c r="T345" s="46">
        <f>IFERROR(S345*M345,0)</f>
        <v>126802.76000000001</v>
      </c>
      <c r="U345" s="48">
        <f>IF(O345&lt;=0.12,1,0)*(1-R345)*M345</f>
        <v>0</v>
      </c>
      <c r="V345" s="49">
        <f>IF(0&lt;0.8,0,IF(0&lt;1,Sheet1!L309,1))*IF(G345&lt;3,0.12 - O345,0.01) *U345</f>
        <v>0</v>
      </c>
      <c r="W345" s="49">
        <f>IF(0&gt;1,IF(0&lt;=1.1,1,IF(0&lt;=1.2,2,IF(0&lt;=1.5,3,5))),0) * 1000000</f>
        <v>0</v>
      </c>
      <c r="X345" s="50">
        <f>IF(AND(P345&gt;=150000000,P345&lt;300000000),5000000,IF(AND(P345&gt;=300000000,P345&lt;500000000),10000000,IF(AND(P345&gt;=300000000,P345&lt;500000000),15000000,IF(AND(P345&gt;=500000000,P345&lt;3000000000),20000000,IF(P345&gt;=30000000000,35000000,0))))) * (1-R345)</f>
        <v>0</v>
      </c>
      <c r="Y345" s="50">
        <f>IFERROR(Q345 * (1-R345),0)</f>
        <v>0</v>
      </c>
      <c r="Z345" s="51">
        <f>IF(R345=1,0,0)</f>
        <v>0</v>
      </c>
      <c r="AA345" s="51">
        <f>IFERROR((1-R345) * Z345 * 2%,0)</f>
        <v>0</v>
      </c>
      <c r="AB345" s="52">
        <f>IF(R345=0,0,0)</f>
        <v>0</v>
      </c>
      <c r="AC345" s="52">
        <f> IFERROR(AB345 * (1-R345) * 2%,0)</f>
        <v>0</v>
      </c>
      <c r="AD345" s="53">
        <f>T345+V345+W345+X345+AA345+AC345</f>
        <v>126802.76000000001</v>
      </c>
    </row>
    <row r="346">
      <c r="C346" s="40" t="s">
        <v>648</v>
      </c>
      <c r="D346" s="41" t="s">
        <v>649</v>
      </c>
      <c r="E346" s="41"/>
      <c r="F346" s="42">
        <v>42951.175613425927</v>
      </c>
      <c r="G346" s="43">
        <v>11</v>
      </c>
      <c r="H346" s="44">
        <v>43378</v>
      </c>
      <c r="I346" s="44">
        <v>43406</v>
      </c>
      <c r="J346" s="43">
        <v>53491381</v>
      </c>
      <c r="K346" s="43">
        <v>4799265</v>
      </c>
      <c r="L346" s="43">
        <v>0</v>
      </c>
      <c r="M346" s="43">
        <f>IFERROR(J346-K346-L346,0)</f>
        <v>48692116</v>
      </c>
      <c r="N346" s="43">
        <v>97839265</v>
      </c>
      <c r="O346" s="45">
        <f>IFERROR(IF(1 - M346/N346&lt;0,0,1-M346/N346),0)</f>
        <v>0.50232541096869443</v>
      </c>
      <c r="P346" s="43">
        <v>0</v>
      </c>
      <c r="Q346" s="43">
        <v>54533411</v>
      </c>
      <c r="R346" s="46">
        <f>IF(F346&lt;DATEVALUE("2018-07-01"),1,0)</f>
        <v>1</v>
      </c>
      <c r="S346" s="47">
        <f>IF(R346=1,1%,0)</f>
        <v>0.01</v>
      </c>
      <c r="T346" s="46">
        <f>IFERROR(S346*M346,0)</f>
        <v>486921.16000000003</v>
      </c>
      <c r="U346" s="48">
        <f>IF(O346&lt;=0.12,1,0)*(1-R346)*M346</f>
        <v>0</v>
      </c>
      <c r="V346" s="49">
        <f>IF(0&lt;0.8,0,IF(0&lt;1,Sheet1!L309,1))*IF(G346&lt;3,0.12 - O346,0.01) *U346</f>
        <v>0</v>
      </c>
      <c r="W346" s="49">
        <f>IF(0&gt;1,IF(0&lt;=1.1,1,IF(0&lt;=1.2,2,IF(0&lt;=1.5,3,5))),0) * 1000000</f>
        <v>0</v>
      </c>
      <c r="X346" s="50">
        <f>IF(AND(P346&gt;=150000000,P346&lt;300000000),5000000,IF(AND(P346&gt;=300000000,P346&lt;500000000),10000000,IF(AND(P346&gt;=300000000,P346&lt;500000000),15000000,IF(AND(P346&gt;=500000000,P346&lt;3000000000),20000000,IF(P346&gt;=30000000000,35000000,0))))) * (1-R346)</f>
        <v>0</v>
      </c>
      <c r="Y346" s="50">
        <f>IFERROR(Q346 * (1-R346),0)</f>
        <v>0</v>
      </c>
      <c r="Z346" s="51">
        <f>IF(R346=1,0,0)</f>
        <v>0</v>
      </c>
      <c r="AA346" s="51">
        <f>IFERROR((1-R346) * Z346 * 2%,0)</f>
        <v>0</v>
      </c>
      <c r="AB346" s="52">
        <f>IF(R346=0,0,0)</f>
        <v>0</v>
      </c>
      <c r="AC346" s="52">
        <f> IFERROR(AB346 * (1-R346) * 2%,0)</f>
        <v>0</v>
      </c>
      <c r="AD346" s="53">
        <f>T346+V346+W346+X346+AA346+AC346</f>
        <v>486921.16000000003</v>
      </c>
    </row>
    <row r="347">
      <c r="C347" s="40" t="s">
        <v>650</v>
      </c>
      <c r="D347" s="41" t="s">
        <v>651</v>
      </c>
      <c r="E347" s="41"/>
      <c r="F347" s="42">
        <v>43132.054421296292</v>
      </c>
      <c r="G347" s="43">
        <v>5</v>
      </c>
      <c r="H347" s="44">
        <v>43320</v>
      </c>
      <c r="I347" s="44">
        <v>43358</v>
      </c>
      <c r="J347" s="43">
        <v>1015740</v>
      </c>
      <c r="K347" s="43">
        <v>0</v>
      </c>
      <c r="L347" s="43">
        <v>0</v>
      </c>
      <c r="M347" s="43">
        <f>IFERROR(J347-K347-L347,0)</f>
        <v>1015740</v>
      </c>
      <c r="N347" s="43">
        <v>1117314</v>
      </c>
      <c r="O347" s="45">
        <f>IFERROR(IF(1 - M347/N347&lt;0,0,1-M347/N347),0)</f>
        <v>0.090909090909090939</v>
      </c>
      <c r="P347" s="43">
        <v>0</v>
      </c>
      <c r="Q347" s="43">
        <v>1015740</v>
      </c>
      <c r="R347" s="46">
        <f>IF(F347&lt;DATEVALUE("2018-07-01"),1,0)</f>
        <v>1</v>
      </c>
      <c r="S347" s="47">
        <f>IF(R347=1,1%,0)</f>
        <v>0.01</v>
      </c>
      <c r="T347" s="46">
        <f>IFERROR(S347*M347,0)</f>
        <v>10157.4</v>
      </c>
      <c r="U347" s="48">
        <f>IF(O347&lt;=0.12,1,0)*(1-R347)*M347</f>
        <v>0</v>
      </c>
      <c r="V347" s="49">
        <f>IF(0&lt;0.8,0,IF(0&lt;1,Sheet1!L309,1))*IF(G347&lt;3,0.12 - O347,0.01) *U347</f>
        <v>0</v>
      </c>
      <c r="W347" s="49">
        <f>IF(0&gt;1,IF(0&lt;=1.1,1,IF(0&lt;=1.2,2,IF(0&lt;=1.5,3,5))),0) * 1000000</f>
        <v>0</v>
      </c>
      <c r="X347" s="50">
        <f>IF(AND(P347&gt;=150000000,P347&lt;300000000),5000000,IF(AND(P347&gt;=300000000,P347&lt;500000000),10000000,IF(AND(P347&gt;=300000000,P347&lt;500000000),15000000,IF(AND(P347&gt;=500000000,P347&lt;3000000000),20000000,IF(P347&gt;=30000000000,35000000,0))))) * (1-R347)</f>
        <v>0</v>
      </c>
      <c r="Y347" s="50">
        <f>IFERROR(Q347 * (1-R347),0)</f>
        <v>0</v>
      </c>
      <c r="Z347" s="51">
        <f>IF(R347=1,0,0)</f>
        <v>0</v>
      </c>
      <c r="AA347" s="51">
        <f>IFERROR((1-R347) * Z347 * 2%,0)</f>
        <v>0</v>
      </c>
      <c r="AB347" s="52">
        <f>IF(R347=0,0,0)</f>
        <v>0</v>
      </c>
      <c r="AC347" s="52">
        <f> IFERROR(AB347 * (1-R347) * 2%,0)</f>
        <v>0</v>
      </c>
      <c r="AD347" s="53">
        <f>T347+V347+W347+X347+AA347+AC347</f>
        <v>10157.4</v>
      </c>
    </row>
    <row r="348">
      <c r="C348" s="40" t="s">
        <v>652</v>
      </c>
      <c r="D348" s="41" t="s">
        <v>653</v>
      </c>
      <c r="E348" s="41"/>
      <c r="F348" s="42">
        <v>42720.27543981481</v>
      </c>
      <c r="G348" s="43">
        <v>19</v>
      </c>
      <c r="H348" s="44">
        <v>43363</v>
      </c>
      <c r="I348" s="44">
        <v>43411</v>
      </c>
      <c r="J348" s="43">
        <v>44770</v>
      </c>
      <c r="K348" s="43">
        <v>0</v>
      </c>
      <c r="L348" s="43">
        <v>0</v>
      </c>
      <c r="M348" s="43">
        <f>IFERROR(J348-K348-L348,0)</f>
        <v>44770</v>
      </c>
      <c r="N348" s="43">
        <v>44770</v>
      </c>
      <c r="O348" s="45">
        <f>IFERROR(IF(1 - M348/N348&lt;0,0,1-M348/N348),0)</f>
        <v>0</v>
      </c>
      <c r="P348" s="43">
        <v>0</v>
      </c>
      <c r="Q348" s="43">
        <v>44770</v>
      </c>
      <c r="R348" s="46">
        <f>IF(F348&lt;DATEVALUE("2018-07-01"),1,0)</f>
        <v>1</v>
      </c>
      <c r="S348" s="47">
        <f>IF(R348=1,1%,0)</f>
        <v>0.01</v>
      </c>
      <c r="T348" s="46">
        <f>IFERROR(S348*M348,0)</f>
        <v>447.69999999999999</v>
      </c>
      <c r="U348" s="48">
        <f>IF(O348&lt;=0.12,1,0)*(1-R348)*M348</f>
        <v>0</v>
      </c>
      <c r="V348" s="49">
        <f>IF(0&lt;0.8,0,IF(0&lt;1,Sheet1!L309,1))*IF(G348&lt;3,0.12 - O348,0.01) *U348</f>
        <v>0</v>
      </c>
      <c r="W348" s="49">
        <f>IF(0&gt;1,IF(0&lt;=1.1,1,IF(0&lt;=1.2,2,IF(0&lt;=1.5,3,5))),0) * 1000000</f>
        <v>0</v>
      </c>
      <c r="X348" s="50">
        <f>IF(AND(P348&gt;=150000000,P348&lt;300000000),5000000,IF(AND(P348&gt;=300000000,P348&lt;500000000),10000000,IF(AND(P348&gt;=300000000,P348&lt;500000000),15000000,IF(AND(P348&gt;=500000000,P348&lt;3000000000),20000000,IF(P348&gt;=30000000000,35000000,0))))) * (1-R348)</f>
        <v>0</v>
      </c>
      <c r="Y348" s="50">
        <f>IFERROR(Q348 * (1-R348),0)</f>
        <v>0</v>
      </c>
      <c r="Z348" s="51">
        <f>IF(R348=1,0,0)</f>
        <v>0</v>
      </c>
      <c r="AA348" s="51">
        <f>IFERROR((1-R348) * Z348 * 2%,0)</f>
        <v>0</v>
      </c>
      <c r="AB348" s="52">
        <f>IF(R348=0,0,0)</f>
        <v>0</v>
      </c>
      <c r="AC348" s="52">
        <f> IFERROR(AB348 * (1-R348) * 2%,0)</f>
        <v>0</v>
      </c>
      <c r="AD348" s="53">
        <f>T348+V348+W348+X348+AA348+AC348</f>
        <v>447.69999999999999</v>
      </c>
    </row>
    <row r="349">
      <c r="C349" s="40" t="s">
        <v>654</v>
      </c>
      <c r="D349" s="41" t="s">
        <v>655</v>
      </c>
      <c r="E349" s="41"/>
      <c r="F349" s="42">
        <v>42909.092465277776</v>
      </c>
      <c r="G349" s="43">
        <v>13</v>
      </c>
      <c r="H349" s="44">
        <v>43333</v>
      </c>
      <c r="I349" s="44">
        <v>43384</v>
      </c>
      <c r="J349" s="43">
        <v>2375011</v>
      </c>
      <c r="K349" s="43">
        <v>0</v>
      </c>
      <c r="L349" s="43">
        <v>0</v>
      </c>
      <c r="M349" s="43">
        <f>IFERROR(J349-K349-L349,0)</f>
        <v>2375011</v>
      </c>
      <c r="N349" s="43">
        <v>2375011</v>
      </c>
      <c r="O349" s="45">
        <f>IFERROR(IF(1 - M349/N349&lt;0,0,1-M349/N349),0)</f>
        <v>0</v>
      </c>
      <c r="P349" s="43">
        <v>0</v>
      </c>
      <c r="Q349" s="43">
        <v>2375011</v>
      </c>
      <c r="R349" s="46">
        <f>IF(F349&lt;DATEVALUE("2018-07-01"),1,0)</f>
        <v>1</v>
      </c>
      <c r="S349" s="47">
        <f>IF(R349=1,1%,0)</f>
        <v>0.01</v>
      </c>
      <c r="T349" s="46">
        <f>IFERROR(S349*M349,0)</f>
        <v>23750.110000000001</v>
      </c>
      <c r="U349" s="48">
        <f>IF(O349&lt;=0.12,1,0)*(1-R349)*M349</f>
        <v>0</v>
      </c>
      <c r="V349" s="49">
        <f>IF(0&lt;0.8,0,IF(0&lt;1,Sheet1!L309,1))*IF(G349&lt;3,0.12 - O349,0.01) *U349</f>
        <v>0</v>
      </c>
      <c r="W349" s="49">
        <f>IF(0&gt;1,IF(0&lt;=1.1,1,IF(0&lt;=1.2,2,IF(0&lt;=1.5,3,5))),0) * 1000000</f>
        <v>0</v>
      </c>
      <c r="X349" s="50">
        <f>IF(AND(P349&gt;=150000000,P349&lt;300000000),5000000,IF(AND(P349&gt;=300000000,P349&lt;500000000),10000000,IF(AND(P349&gt;=300000000,P349&lt;500000000),15000000,IF(AND(P349&gt;=500000000,P349&lt;3000000000),20000000,IF(P349&gt;=30000000000,35000000,0))))) * (1-R349)</f>
        <v>0</v>
      </c>
      <c r="Y349" s="50">
        <f>IFERROR(Q349 * (1-R349),0)</f>
        <v>0</v>
      </c>
      <c r="Z349" s="51">
        <f>IF(R349=1,0,0)</f>
        <v>0</v>
      </c>
      <c r="AA349" s="51">
        <f>IFERROR((1-R349) * Z349 * 2%,0)</f>
        <v>0</v>
      </c>
      <c r="AB349" s="52">
        <f>IF(R349=0,0,0)</f>
        <v>0</v>
      </c>
      <c r="AC349" s="52">
        <f> IFERROR(AB349 * (1-R349) * 2%,0)</f>
        <v>0</v>
      </c>
      <c r="AD349" s="53">
        <f>T349+V349+W349+X349+AA349+AC349</f>
        <v>23750.110000000001</v>
      </c>
    </row>
    <row r="350">
      <c r="C350" s="40" t="s">
        <v>656</v>
      </c>
      <c r="D350" s="41" t="s">
        <v>657</v>
      </c>
      <c r="E350" s="41"/>
      <c r="F350" s="42">
        <v>42924.180347222224</v>
      </c>
      <c r="G350" s="43">
        <v>12</v>
      </c>
      <c r="H350" s="44">
        <v>43383</v>
      </c>
      <c r="I350" s="44">
        <v>43427</v>
      </c>
      <c r="J350" s="43">
        <v>18691668</v>
      </c>
      <c r="K350" s="43">
        <v>502648</v>
      </c>
      <c r="L350" s="43">
        <v>0</v>
      </c>
      <c r="M350" s="43">
        <f>IFERROR(J350-K350-L350,0)</f>
        <v>18189020</v>
      </c>
      <c r="N350" s="43">
        <v>25718007</v>
      </c>
      <c r="O350" s="45">
        <f>IFERROR(IF(1 - M350/N350&lt;0,0,1-M350/N350),0)</f>
        <v>0.29275157285710363</v>
      </c>
      <c r="P350" s="43">
        <v>0</v>
      </c>
      <c r="Q350" s="43">
        <v>18691668</v>
      </c>
      <c r="R350" s="46">
        <f>IF(F350&lt;DATEVALUE("2018-07-01"),1,0)</f>
        <v>1</v>
      </c>
      <c r="S350" s="47">
        <f>IF(R350=1,1%,0)</f>
        <v>0.01</v>
      </c>
      <c r="T350" s="46">
        <f>IFERROR(S350*M350,0)</f>
        <v>181890.20000000001</v>
      </c>
      <c r="U350" s="48">
        <f>IF(O350&lt;=0.12,1,0)*(1-R350)*M350</f>
        <v>0</v>
      </c>
      <c r="V350" s="49">
        <f>IF(0&lt;0.8,0,IF(0&lt;1,Sheet1!L309,1))*IF(G350&lt;3,0.12 - O350,0.01) *U350</f>
        <v>0</v>
      </c>
      <c r="W350" s="49">
        <f>IF(0&gt;1,IF(0&lt;=1.1,1,IF(0&lt;=1.2,2,IF(0&lt;=1.5,3,5))),0) * 1000000</f>
        <v>0</v>
      </c>
      <c r="X350" s="50">
        <f>IF(AND(P350&gt;=150000000,P350&lt;300000000),5000000,IF(AND(P350&gt;=300000000,P350&lt;500000000),10000000,IF(AND(P350&gt;=300000000,P350&lt;500000000),15000000,IF(AND(P350&gt;=500000000,P350&lt;3000000000),20000000,IF(P350&gt;=30000000000,35000000,0))))) * (1-R350)</f>
        <v>0</v>
      </c>
      <c r="Y350" s="50">
        <f>IFERROR(Q350 * (1-R350),0)</f>
        <v>0</v>
      </c>
      <c r="Z350" s="51">
        <f>IF(R350=1,0,0)</f>
        <v>0</v>
      </c>
      <c r="AA350" s="51">
        <f>IFERROR((1-R350) * Z350 * 2%,0)</f>
        <v>0</v>
      </c>
      <c r="AB350" s="52">
        <f>IF(R350=0,0,0)</f>
        <v>0</v>
      </c>
      <c r="AC350" s="52">
        <f> IFERROR(AB350 * (1-R350) * 2%,0)</f>
        <v>0</v>
      </c>
      <c r="AD350" s="53">
        <f>T350+V350+W350+X350+AA350+AC350</f>
        <v>181890.20000000001</v>
      </c>
    </row>
    <row r="351">
      <c r="C351" s="40" t="s">
        <v>658</v>
      </c>
      <c r="D351" s="41" t="s">
        <v>659</v>
      </c>
      <c r="E351" s="41"/>
      <c r="F351" s="42">
        <v>41179.6087037037</v>
      </c>
      <c r="G351" s="43">
        <v>70</v>
      </c>
      <c r="H351" s="44">
        <v>43335</v>
      </c>
      <c r="I351" s="44">
        <v>43363</v>
      </c>
      <c r="J351" s="43">
        <v>8206773</v>
      </c>
      <c r="K351" s="43">
        <v>0</v>
      </c>
      <c r="L351" s="43">
        <v>0</v>
      </c>
      <c r="M351" s="43">
        <f>IFERROR(J351-K351-L351,0)</f>
        <v>8206773</v>
      </c>
      <c r="N351" s="43">
        <v>8206586</v>
      </c>
      <c r="O351" s="45">
        <f>IFERROR(IF(1 - M351/N351&lt;0,0,1-M351/N351),0)</f>
        <v>0</v>
      </c>
      <c r="P351" s="43">
        <v>0</v>
      </c>
      <c r="Q351" s="43">
        <v>8635839</v>
      </c>
      <c r="R351" s="46">
        <f>IF(F351&lt;DATEVALUE("2018-07-01"),1,0)</f>
        <v>1</v>
      </c>
      <c r="S351" s="47">
        <f>IF(R351=1,1%,0)</f>
        <v>0.01</v>
      </c>
      <c r="T351" s="46">
        <f>IFERROR(S351*M351,0)</f>
        <v>82067.729999999996</v>
      </c>
      <c r="U351" s="48">
        <f>IF(O351&lt;=0.12,1,0)*(1-R351)*M351</f>
        <v>0</v>
      </c>
      <c r="V351" s="49">
        <f>IF(0&lt;0.8,0,IF(0&lt;1,Sheet1!L309,1))*IF(G351&lt;3,0.12 - O351,0.01) *U351</f>
        <v>0</v>
      </c>
      <c r="W351" s="49">
        <f>IF(0&gt;1,IF(0&lt;=1.1,1,IF(0&lt;=1.2,2,IF(0&lt;=1.5,3,5))),0) * 1000000</f>
        <v>0</v>
      </c>
      <c r="X351" s="50">
        <f>IF(AND(P351&gt;=150000000,P351&lt;300000000),5000000,IF(AND(P351&gt;=300000000,P351&lt;500000000),10000000,IF(AND(P351&gt;=300000000,P351&lt;500000000),15000000,IF(AND(P351&gt;=500000000,P351&lt;3000000000),20000000,IF(P351&gt;=30000000000,35000000,0))))) * (1-R351)</f>
        <v>0</v>
      </c>
      <c r="Y351" s="50">
        <f>IFERROR(Q351 * (1-R351),0)</f>
        <v>0</v>
      </c>
      <c r="Z351" s="51">
        <f>IF(R351=1,0,0)</f>
        <v>0</v>
      </c>
      <c r="AA351" s="51">
        <f>IFERROR((1-R351) * Z351 * 2%,0)</f>
        <v>0</v>
      </c>
      <c r="AB351" s="52">
        <f>IF(R351=0,0,0)</f>
        <v>0</v>
      </c>
      <c r="AC351" s="52">
        <f> IFERROR(AB351 * (1-R351) * 2%,0)</f>
        <v>0</v>
      </c>
      <c r="AD351" s="53">
        <f>T351+V351+W351+X351+AA351+AC351</f>
        <v>82067.729999999996</v>
      </c>
    </row>
    <row r="352">
      <c r="C352" s="40" t="s">
        <v>660</v>
      </c>
      <c r="D352" s="41" t="s">
        <v>661</v>
      </c>
      <c r="E352" s="41"/>
      <c r="F352" s="42">
        <v>42907.168298611112</v>
      </c>
      <c r="G352" s="43">
        <v>13</v>
      </c>
      <c r="H352" s="44">
        <v>43312</v>
      </c>
      <c r="I352" s="44">
        <v>43330</v>
      </c>
      <c r="J352" s="43">
        <v>737374</v>
      </c>
      <c r="K352" s="43">
        <v>0</v>
      </c>
      <c r="L352" s="43">
        <v>0</v>
      </c>
      <c r="M352" s="43">
        <f>IFERROR(J352-K352-L352,0)</f>
        <v>737374</v>
      </c>
      <c r="N352" s="43">
        <v>737374</v>
      </c>
      <c r="O352" s="45">
        <f>IFERROR(IF(1 - M352/N352&lt;0,0,1-M352/N352),0)</f>
        <v>0</v>
      </c>
      <c r="P352" s="43">
        <v>0</v>
      </c>
      <c r="Q352" s="43">
        <v>737374</v>
      </c>
      <c r="R352" s="46">
        <f>IF(F352&lt;DATEVALUE("2018-07-01"),1,0)</f>
        <v>1</v>
      </c>
      <c r="S352" s="47">
        <f>IF(R352=1,1%,0)</f>
        <v>0.01</v>
      </c>
      <c r="T352" s="46">
        <f>IFERROR(S352*M352,0)</f>
        <v>7373.7399999999998</v>
      </c>
      <c r="U352" s="48">
        <f>IF(O352&lt;=0.12,1,0)*(1-R352)*M352</f>
        <v>0</v>
      </c>
      <c r="V352" s="49">
        <f>IF(0&lt;0.8,0,IF(0&lt;1,Sheet1!L309,1))*IF(G352&lt;3,0.12 - O352,0.01) *U352</f>
        <v>0</v>
      </c>
      <c r="W352" s="49">
        <f>IF(0&gt;1,IF(0&lt;=1.1,1,IF(0&lt;=1.2,2,IF(0&lt;=1.5,3,5))),0) * 1000000</f>
        <v>0</v>
      </c>
      <c r="X352" s="50">
        <f>IF(AND(P352&gt;=150000000,P352&lt;300000000),5000000,IF(AND(P352&gt;=300000000,P352&lt;500000000),10000000,IF(AND(P352&gt;=300000000,P352&lt;500000000),15000000,IF(AND(P352&gt;=500000000,P352&lt;3000000000),20000000,IF(P352&gt;=30000000000,35000000,0))))) * (1-R352)</f>
        <v>0</v>
      </c>
      <c r="Y352" s="50">
        <f>IFERROR(Q352 * (1-R352),0)</f>
        <v>0</v>
      </c>
      <c r="Z352" s="51">
        <f>IF(R352=1,0,0)</f>
        <v>0</v>
      </c>
      <c r="AA352" s="51">
        <f>IFERROR((1-R352) * Z352 * 2%,0)</f>
        <v>0</v>
      </c>
      <c r="AB352" s="52">
        <f>IF(R352=0,0,0)</f>
        <v>0</v>
      </c>
      <c r="AC352" s="52">
        <f> IFERROR(AB352 * (1-R352) * 2%,0)</f>
        <v>0</v>
      </c>
      <c r="AD352" s="53">
        <f>T352+V352+W352+X352+AA352+AC352</f>
        <v>7373.7399999999998</v>
      </c>
    </row>
    <row r="353">
      <c r="C353" s="40" t="s">
        <v>662</v>
      </c>
      <c r="D353" s="41" t="s">
        <v>663</v>
      </c>
      <c r="E353" s="41"/>
      <c r="F353" s="42">
        <v>41526.604895833334</v>
      </c>
      <c r="G353" s="43">
        <v>58</v>
      </c>
      <c r="H353" s="44">
        <v>43312</v>
      </c>
      <c r="I353" s="44">
        <v>43327</v>
      </c>
      <c r="J353" s="43">
        <v>18526020</v>
      </c>
      <c r="K353" s="43">
        <v>1668315</v>
      </c>
      <c r="L353" s="43">
        <v>0</v>
      </c>
      <c r="M353" s="43">
        <f>IFERROR(J353-K353-L353,0)</f>
        <v>16857705</v>
      </c>
      <c r="N353" s="43">
        <v>18523492</v>
      </c>
      <c r="O353" s="45">
        <f>IFERROR(IF(1 - M353/N353&lt;0,0,1-M353/N353),0)</f>
        <v>0.089928346123938185</v>
      </c>
      <c r="P353" s="43">
        <v>0</v>
      </c>
      <c r="Q353" s="43">
        <v>18526020</v>
      </c>
      <c r="R353" s="46">
        <f>IF(F353&lt;DATEVALUE("2018-07-01"),1,0)</f>
        <v>1</v>
      </c>
      <c r="S353" s="47">
        <f>IF(R353=1,1%,0)</f>
        <v>0.01</v>
      </c>
      <c r="T353" s="46">
        <f>IFERROR(S353*M353,0)</f>
        <v>168577.05000000002</v>
      </c>
      <c r="U353" s="48">
        <f>IF(O353&lt;=0.12,1,0)*(1-R353)*M353</f>
        <v>0</v>
      </c>
      <c r="V353" s="49">
        <f>IF(0&lt;0.8,0,IF(0&lt;1,Sheet1!L309,1))*IF(G353&lt;3,0.12 - O353,0.01) *U353</f>
        <v>0</v>
      </c>
      <c r="W353" s="49">
        <f>IF(0&gt;1,IF(0&lt;=1.1,1,IF(0&lt;=1.2,2,IF(0&lt;=1.5,3,5))),0) * 1000000</f>
        <v>0</v>
      </c>
      <c r="X353" s="50">
        <f>IF(AND(P353&gt;=150000000,P353&lt;300000000),5000000,IF(AND(P353&gt;=300000000,P353&lt;500000000),10000000,IF(AND(P353&gt;=300000000,P353&lt;500000000),15000000,IF(AND(P353&gt;=500000000,P353&lt;3000000000),20000000,IF(P353&gt;=30000000000,35000000,0))))) * (1-R353)</f>
        <v>0</v>
      </c>
      <c r="Y353" s="50">
        <f>IFERROR(Q353 * (1-R353),0)</f>
        <v>0</v>
      </c>
      <c r="Z353" s="51">
        <f>IF(R353=1,0,0)</f>
        <v>0</v>
      </c>
      <c r="AA353" s="51">
        <f>IFERROR((1-R353) * Z353 * 2%,0)</f>
        <v>0</v>
      </c>
      <c r="AB353" s="52">
        <f>IF(R353=0,0,0)</f>
        <v>0</v>
      </c>
      <c r="AC353" s="52">
        <f> IFERROR(AB353 * (1-R353) * 2%,0)</f>
        <v>0</v>
      </c>
      <c r="AD353" s="53">
        <f>T353+V353+W353+X353+AA353+AC353</f>
        <v>168577.05000000002</v>
      </c>
    </row>
    <row r="354">
      <c r="C354" s="40" t="s">
        <v>664</v>
      </c>
      <c r="D354" s="41" t="s">
        <v>665</v>
      </c>
      <c r="E354" s="41"/>
      <c r="F354" s="42">
        <v>42621.176631944443</v>
      </c>
      <c r="G354" s="43">
        <v>22</v>
      </c>
      <c r="H354" s="44">
        <v>43329</v>
      </c>
      <c r="I354" s="44">
        <v>43376</v>
      </c>
      <c r="J354" s="43">
        <v>3880470</v>
      </c>
      <c r="K354" s="43">
        <v>0</v>
      </c>
      <c r="L354" s="43">
        <v>0</v>
      </c>
      <c r="M354" s="43">
        <f>IFERROR(J354-K354-L354,0)</f>
        <v>3880470</v>
      </c>
      <c r="N354" s="43">
        <v>4268517</v>
      </c>
      <c r="O354" s="45">
        <f>IFERROR(IF(1 - M354/N354&lt;0,0,1-M354/N354),0)</f>
        <v>0.090909090909090939</v>
      </c>
      <c r="P354" s="43">
        <v>0</v>
      </c>
      <c r="Q354" s="43">
        <v>3880470</v>
      </c>
      <c r="R354" s="46">
        <f>IF(F354&lt;DATEVALUE("2018-07-01"),1,0)</f>
        <v>1</v>
      </c>
      <c r="S354" s="47">
        <f>IF(R354=1,1%,0)</f>
        <v>0.01</v>
      </c>
      <c r="T354" s="46">
        <f>IFERROR(S354*M354,0)</f>
        <v>38804.700000000004</v>
      </c>
      <c r="U354" s="48">
        <f>IF(O354&lt;=0.12,1,0)*(1-R354)*M354</f>
        <v>0</v>
      </c>
      <c r="V354" s="49">
        <f>IF(0&lt;0.8,0,IF(0&lt;1,Sheet1!L309,1))*IF(G354&lt;3,0.12 - O354,0.01) *U354</f>
        <v>0</v>
      </c>
      <c r="W354" s="49">
        <f>IF(0&gt;1,IF(0&lt;=1.1,1,IF(0&lt;=1.2,2,IF(0&lt;=1.5,3,5))),0) * 1000000</f>
        <v>0</v>
      </c>
      <c r="X354" s="50">
        <f>IF(AND(P354&gt;=150000000,P354&lt;300000000),5000000,IF(AND(P354&gt;=300000000,P354&lt;500000000),10000000,IF(AND(P354&gt;=300000000,P354&lt;500000000),15000000,IF(AND(P354&gt;=500000000,P354&lt;3000000000),20000000,IF(P354&gt;=30000000000,35000000,0))))) * (1-R354)</f>
        <v>0</v>
      </c>
      <c r="Y354" s="50">
        <f>IFERROR(Q354 * (1-R354),0)</f>
        <v>0</v>
      </c>
      <c r="Z354" s="51">
        <f>IF(R354=1,0,0)</f>
        <v>0</v>
      </c>
      <c r="AA354" s="51">
        <f>IFERROR((1-R354) * Z354 * 2%,0)</f>
        <v>0</v>
      </c>
      <c r="AB354" s="52">
        <f>IF(R354=0,0,0)</f>
        <v>0</v>
      </c>
      <c r="AC354" s="52">
        <f> IFERROR(AB354 * (1-R354) * 2%,0)</f>
        <v>0</v>
      </c>
      <c r="AD354" s="53">
        <f>T354+V354+W354+X354+AA354+AC354</f>
        <v>38804.700000000004</v>
      </c>
    </row>
    <row r="355">
      <c r="C355" s="40" t="s">
        <v>666</v>
      </c>
      <c r="D355" s="41" t="s">
        <v>667</v>
      </c>
      <c r="E355" s="41"/>
      <c r="F355" s="42">
        <v>42872.164375</v>
      </c>
      <c r="G355" s="43">
        <v>14</v>
      </c>
      <c r="H355" s="44">
        <v>43329</v>
      </c>
      <c r="I355" s="44">
        <v>43351</v>
      </c>
      <c r="J355" s="43">
        <v>535667</v>
      </c>
      <c r="K355" s="43">
        <v>0</v>
      </c>
      <c r="L355" s="43">
        <v>0</v>
      </c>
      <c r="M355" s="43">
        <f>IFERROR(J355-K355-L355,0)</f>
        <v>535667</v>
      </c>
      <c r="N355" s="43">
        <v>535667</v>
      </c>
      <c r="O355" s="45">
        <f>IFERROR(IF(1 - M355/N355&lt;0,0,1-M355/N355),0)</f>
        <v>0</v>
      </c>
      <c r="P355" s="43">
        <v>0</v>
      </c>
      <c r="Q355" s="43">
        <v>535667</v>
      </c>
      <c r="R355" s="46">
        <f>IF(F355&lt;DATEVALUE("2018-07-01"),1,0)</f>
        <v>1</v>
      </c>
      <c r="S355" s="47">
        <f>IF(R355=1,1%,0)</f>
        <v>0.01</v>
      </c>
      <c r="T355" s="46">
        <f>IFERROR(S355*M355,0)</f>
        <v>5356.6700000000001</v>
      </c>
      <c r="U355" s="48">
        <f>IF(O355&lt;=0.12,1,0)*(1-R355)*M355</f>
        <v>0</v>
      </c>
      <c r="V355" s="49">
        <f>IF(0&lt;0.8,0,IF(0&lt;1,Sheet1!L309,1))*IF(G355&lt;3,0.12 - O355,0.01) *U355</f>
        <v>0</v>
      </c>
      <c r="W355" s="49">
        <f>IF(0&gt;1,IF(0&lt;=1.1,1,IF(0&lt;=1.2,2,IF(0&lt;=1.5,3,5))),0) * 1000000</f>
        <v>0</v>
      </c>
      <c r="X355" s="50">
        <f>IF(AND(P355&gt;=150000000,P355&lt;300000000),5000000,IF(AND(P355&gt;=300000000,P355&lt;500000000),10000000,IF(AND(P355&gt;=300000000,P355&lt;500000000),15000000,IF(AND(P355&gt;=500000000,P355&lt;3000000000),20000000,IF(P355&gt;=30000000000,35000000,0))))) * (1-R355)</f>
        <v>0</v>
      </c>
      <c r="Y355" s="50">
        <f>IFERROR(Q355 * (1-R355),0)</f>
        <v>0</v>
      </c>
      <c r="Z355" s="51">
        <f>IF(R355=1,0,0)</f>
        <v>0</v>
      </c>
      <c r="AA355" s="51">
        <f>IFERROR((1-R355) * Z355 * 2%,0)</f>
        <v>0</v>
      </c>
      <c r="AB355" s="52">
        <f>IF(R355=0,0,0)</f>
        <v>0</v>
      </c>
      <c r="AC355" s="52">
        <f> IFERROR(AB355 * (1-R355) * 2%,0)</f>
        <v>0</v>
      </c>
      <c r="AD355" s="53">
        <f>T355+V355+W355+X355+AA355+AC355</f>
        <v>5356.6700000000001</v>
      </c>
    </row>
    <row r="356">
      <c r="C356" s="40" t="s">
        <v>668</v>
      </c>
      <c r="D356" s="41" t="s">
        <v>669</v>
      </c>
      <c r="E356" s="41"/>
      <c r="F356" s="42">
        <v>42872.166122685187</v>
      </c>
      <c r="G356" s="43">
        <v>14</v>
      </c>
      <c r="H356" s="44">
        <v>43329</v>
      </c>
      <c r="I356" s="44">
        <v>43351</v>
      </c>
      <c r="J356" s="43">
        <v>554737</v>
      </c>
      <c r="K356" s="43">
        <v>0</v>
      </c>
      <c r="L356" s="43">
        <v>0</v>
      </c>
      <c r="M356" s="43">
        <f>IFERROR(J356-K356-L356,0)</f>
        <v>554737</v>
      </c>
      <c r="N356" s="43">
        <v>554737</v>
      </c>
      <c r="O356" s="45">
        <f>IFERROR(IF(1 - M356/N356&lt;0,0,1-M356/N356),0)</f>
        <v>0</v>
      </c>
      <c r="P356" s="43">
        <v>0</v>
      </c>
      <c r="Q356" s="43">
        <v>554737</v>
      </c>
      <c r="R356" s="46">
        <f>IF(F356&lt;DATEVALUE("2018-07-01"),1,0)</f>
        <v>1</v>
      </c>
      <c r="S356" s="47">
        <f>IF(R356=1,1%,0)</f>
        <v>0.01</v>
      </c>
      <c r="T356" s="46">
        <f>IFERROR(S356*M356,0)</f>
        <v>5547.3699999999999</v>
      </c>
      <c r="U356" s="48">
        <f>IF(O356&lt;=0.12,1,0)*(1-R356)*M356</f>
        <v>0</v>
      </c>
      <c r="V356" s="49">
        <f>IF(0&lt;0.8,0,IF(0&lt;1,Sheet1!L309,1))*IF(G356&lt;3,0.12 - O356,0.01) *U356</f>
        <v>0</v>
      </c>
      <c r="W356" s="49">
        <f>IF(0&gt;1,IF(0&lt;=1.1,1,IF(0&lt;=1.2,2,IF(0&lt;=1.5,3,5))),0) * 1000000</f>
        <v>0</v>
      </c>
      <c r="X356" s="50">
        <f>IF(AND(P356&gt;=150000000,P356&lt;300000000),5000000,IF(AND(P356&gt;=300000000,P356&lt;500000000),10000000,IF(AND(P356&gt;=300000000,P356&lt;500000000),15000000,IF(AND(P356&gt;=500000000,P356&lt;3000000000),20000000,IF(P356&gt;=30000000000,35000000,0))))) * (1-R356)</f>
        <v>0</v>
      </c>
      <c r="Y356" s="50">
        <f>IFERROR(Q356 * (1-R356),0)</f>
        <v>0</v>
      </c>
      <c r="Z356" s="51">
        <f>IF(R356=1,0,0)</f>
        <v>0</v>
      </c>
      <c r="AA356" s="51">
        <f>IFERROR((1-R356) * Z356 * 2%,0)</f>
        <v>0</v>
      </c>
      <c r="AB356" s="52">
        <f>IF(R356=0,0,0)</f>
        <v>0</v>
      </c>
      <c r="AC356" s="52">
        <f> IFERROR(AB356 * (1-R356) * 2%,0)</f>
        <v>0</v>
      </c>
      <c r="AD356" s="53">
        <f>T356+V356+W356+X356+AA356+AC356</f>
        <v>5547.3699999999999</v>
      </c>
    </row>
    <row r="357">
      <c r="C357" s="40" t="s">
        <v>670</v>
      </c>
      <c r="D357" s="41" t="s">
        <v>671</v>
      </c>
      <c r="E357" s="41"/>
      <c r="F357" s="42">
        <v>43132.057152777779</v>
      </c>
      <c r="G357" s="43">
        <v>5</v>
      </c>
      <c r="H357" s="44">
        <v>43329</v>
      </c>
      <c r="I357" s="44">
        <v>43377</v>
      </c>
      <c r="J357" s="43">
        <v>312858</v>
      </c>
      <c r="K357" s="43">
        <v>0</v>
      </c>
      <c r="L357" s="43">
        <v>0</v>
      </c>
      <c r="M357" s="43">
        <f>IFERROR(J357-K357-L357,0)</f>
        <v>312858</v>
      </c>
      <c r="N357" s="43">
        <v>312858</v>
      </c>
      <c r="O357" s="45">
        <f>IFERROR(IF(1 - M357/N357&lt;0,0,1-M357/N357),0)</f>
        <v>0</v>
      </c>
      <c r="P357" s="43">
        <v>0</v>
      </c>
      <c r="Q357" s="43">
        <v>312858</v>
      </c>
      <c r="R357" s="46">
        <f>IF(F357&lt;DATEVALUE("2018-07-01"),1,0)</f>
        <v>1</v>
      </c>
      <c r="S357" s="47">
        <f>IF(R357=1,1%,0)</f>
        <v>0.01</v>
      </c>
      <c r="T357" s="46">
        <f>IFERROR(S357*M357,0)</f>
        <v>3128.5799999999999</v>
      </c>
      <c r="U357" s="48">
        <f>IF(O357&lt;=0.12,1,0)*(1-R357)*M357</f>
        <v>0</v>
      </c>
      <c r="V357" s="49">
        <f>IF(0&lt;0.8,0,IF(0&lt;1,Sheet1!L309,1))*IF(G357&lt;3,0.12 - O357,0.01) *U357</f>
        <v>0</v>
      </c>
      <c r="W357" s="49">
        <f>IF(0&gt;1,IF(0&lt;=1.1,1,IF(0&lt;=1.2,2,IF(0&lt;=1.5,3,5))),0) * 1000000</f>
        <v>0</v>
      </c>
      <c r="X357" s="50">
        <f>IF(AND(P357&gt;=150000000,P357&lt;300000000),5000000,IF(AND(P357&gt;=300000000,P357&lt;500000000),10000000,IF(AND(P357&gt;=300000000,P357&lt;500000000),15000000,IF(AND(P357&gt;=500000000,P357&lt;3000000000),20000000,IF(P357&gt;=30000000000,35000000,0))))) * (1-R357)</f>
        <v>0</v>
      </c>
      <c r="Y357" s="50">
        <f>IFERROR(Q357 * (1-R357),0)</f>
        <v>0</v>
      </c>
      <c r="Z357" s="51">
        <f>IF(R357=1,0,0)</f>
        <v>0</v>
      </c>
      <c r="AA357" s="51">
        <f>IFERROR((1-R357) * Z357 * 2%,0)</f>
        <v>0</v>
      </c>
      <c r="AB357" s="52">
        <f>IF(R357=0,0,0)</f>
        <v>0</v>
      </c>
      <c r="AC357" s="52">
        <f> IFERROR(AB357 * (1-R357) * 2%,0)</f>
        <v>0</v>
      </c>
      <c r="AD357" s="53">
        <f>T357+V357+W357+X357+AA357+AC357</f>
        <v>3128.5799999999999</v>
      </c>
    </row>
    <row r="358">
      <c r="C358" s="40" t="s">
        <v>672</v>
      </c>
      <c r="D358" s="41" t="s">
        <v>673</v>
      </c>
      <c r="E358" s="41"/>
      <c r="F358" s="42">
        <v>43181.363136574073</v>
      </c>
      <c r="G358" s="43">
        <v>4</v>
      </c>
      <c r="H358" s="44">
        <v>43329</v>
      </c>
      <c r="I358" s="44">
        <v>43353</v>
      </c>
      <c r="J358" s="43">
        <v>1586600</v>
      </c>
      <c r="K358" s="43">
        <v>0</v>
      </c>
      <c r="L358" s="43">
        <v>0</v>
      </c>
      <c r="M358" s="43">
        <f>IFERROR(J358-K358-L358,0)</f>
        <v>1586600</v>
      </c>
      <c r="N358" s="43">
        <v>1586600</v>
      </c>
      <c r="O358" s="45">
        <f>IFERROR(IF(1 - M358/N358&lt;0,0,1-M358/N358),0)</f>
        <v>0</v>
      </c>
      <c r="P358" s="43">
        <v>0</v>
      </c>
      <c r="Q358" s="43">
        <v>1586600</v>
      </c>
      <c r="R358" s="46">
        <f>IF(F358&lt;DATEVALUE("2018-07-01"),1,0)</f>
        <v>1</v>
      </c>
      <c r="S358" s="47">
        <f>IF(R358=1,1%,0)</f>
        <v>0.01</v>
      </c>
      <c r="T358" s="46">
        <f>IFERROR(S358*M358,0)</f>
        <v>15866</v>
      </c>
      <c r="U358" s="48">
        <f>IF(O358&lt;=0.12,1,0)*(1-R358)*M358</f>
        <v>0</v>
      </c>
      <c r="V358" s="49">
        <f>IF(0&lt;0.8,0,IF(0&lt;1,Sheet1!L309,1))*IF(G358&lt;3,0.12 - O358,0.01) *U358</f>
        <v>0</v>
      </c>
      <c r="W358" s="49">
        <f>IF(0&gt;1,IF(0&lt;=1.1,1,IF(0&lt;=1.2,2,IF(0&lt;=1.5,3,5))),0) * 1000000</f>
        <v>0</v>
      </c>
      <c r="X358" s="50">
        <f>IF(AND(P358&gt;=150000000,P358&lt;300000000),5000000,IF(AND(P358&gt;=300000000,P358&lt;500000000),10000000,IF(AND(P358&gt;=300000000,P358&lt;500000000),15000000,IF(AND(P358&gt;=500000000,P358&lt;3000000000),20000000,IF(P358&gt;=30000000000,35000000,0))))) * (1-R358)</f>
        <v>0</v>
      </c>
      <c r="Y358" s="50">
        <f>IFERROR(Q358 * (1-R358),0)</f>
        <v>0</v>
      </c>
      <c r="Z358" s="51">
        <f>IF(R358=1,0,0)</f>
        <v>0</v>
      </c>
      <c r="AA358" s="51">
        <f>IFERROR((1-R358) * Z358 * 2%,0)</f>
        <v>0</v>
      </c>
      <c r="AB358" s="52">
        <f>IF(R358=0,0,0)</f>
        <v>0</v>
      </c>
      <c r="AC358" s="52">
        <f> IFERROR(AB358 * (1-R358) * 2%,0)</f>
        <v>0</v>
      </c>
      <c r="AD358" s="53">
        <f>T358+V358+W358+X358+AA358+AC358</f>
        <v>15866</v>
      </c>
    </row>
    <row r="359">
      <c r="C359" s="40" t="s">
        <v>674</v>
      </c>
      <c r="D359" s="41" t="s">
        <v>675</v>
      </c>
      <c r="E359" s="41"/>
      <c r="F359" s="42">
        <v>43181.369513888887</v>
      </c>
      <c r="G359" s="43">
        <v>4</v>
      </c>
      <c r="H359" s="44">
        <v>43329</v>
      </c>
      <c r="I359" s="44">
        <v>43358</v>
      </c>
      <c r="J359" s="43">
        <v>4388186</v>
      </c>
      <c r="K359" s="43">
        <v>0</v>
      </c>
      <c r="L359" s="43">
        <v>0</v>
      </c>
      <c r="M359" s="43">
        <f>IFERROR(J359-K359-L359,0)</f>
        <v>4388186</v>
      </c>
      <c r="N359" s="43">
        <v>4388186</v>
      </c>
      <c r="O359" s="45">
        <f>IFERROR(IF(1 - M359/N359&lt;0,0,1-M359/N359),0)</f>
        <v>0</v>
      </c>
      <c r="P359" s="43">
        <v>0</v>
      </c>
      <c r="Q359" s="43">
        <v>4388186</v>
      </c>
      <c r="R359" s="46">
        <f>IF(F359&lt;DATEVALUE("2018-07-01"),1,0)</f>
        <v>1</v>
      </c>
      <c r="S359" s="47">
        <f>IF(R359=1,1%,0)</f>
        <v>0.01</v>
      </c>
      <c r="T359" s="46">
        <f>IFERROR(S359*M359,0)</f>
        <v>43881.860000000001</v>
      </c>
      <c r="U359" s="48">
        <f>IF(O359&lt;=0.12,1,0)*(1-R359)*M359</f>
        <v>0</v>
      </c>
      <c r="V359" s="49">
        <f>IF(0&lt;0.8,0,IF(0&lt;1,Sheet1!L309,1))*IF(G359&lt;3,0.12 - O359,0.01) *U359</f>
        <v>0</v>
      </c>
      <c r="W359" s="49">
        <f>IF(0&gt;1,IF(0&lt;=1.1,1,IF(0&lt;=1.2,2,IF(0&lt;=1.5,3,5))),0) * 1000000</f>
        <v>0</v>
      </c>
      <c r="X359" s="50">
        <f>IF(AND(P359&gt;=150000000,P359&lt;300000000),5000000,IF(AND(P359&gt;=300000000,P359&lt;500000000),10000000,IF(AND(P359&gt;=300000000,P359&lt;500000000),15000000,IF(AND(P359&gt;=500000000,P359&lt;3000000000),20000000,IF(P359&gt;=30000000000,35000000,0))))) * (1-R359)</f>
        <v>0</v>
      </c>
      <c r="Y359" s="50">
        <f>IFERROR(Q359 * (1-R359),0)</f>
        <v>0</v>
      </c>
      <c r="Z359" s="51">
        <f>IF(R359=1,0,0)</f>
        <v>0</v>
      </c>
      <c r="AA359" s="51">
        <f>IFERROR((1-R359) * Z359 * 2%,0)</f>
        <v>0</v>
      </c>
      <c r="AB359" s="52">
        <f>IF(R359=0,0,0)</f>
        <v>0</v>
      </c>
      <c r="AC359" s="52">
        <f> IFERROR(AB359 * (1-R359) * 2%,0)</f>
        <v>0</v>
      </c>
      <c r="AD359" s="53">
        <f>T359+V359+W359+X359+AA359+AC359</f>
        <v>43881.860000000001</v>
      </c>
    </row>
    <row r="360">
      <c r="C360" s="40" t="s">
        <v>676</v>
      </c>
      <c r="D360" s="41" t="s">
        <v>677</v>
      </c>
      <c r="E360" s="41"/>
      <c r="F360" s="42">
        <v>43213.098576388889</v>
      </c>
      <c r="G360" s="43">
        <v>3</v>
      </c>
      <c r="H360" s="44">
        <v>43329</v>
      </c>
      <c r="I360" s="44">
        <v>43335</v>
      </c>
      <c r="J360" s="43">
        <v>1071576</v>
      </c>
      <c r="K360" s="43">
        <v>0</v>
      </c>
      <c r="L360" s="43">
        <v>0</v>
      </c>
      <c r="M360" s="43">
        <f>IFERROR(J360-K360-L360,0)</f>
        <v>1071576</v>
      </c>
      <c r="N360" s="43">
        <v>1071576</v>
      </c>
      <c r="O360" s="45">
        <f>IFERROR(IF(1 - M360/N360&lt;0,0,1-M360/N360),0)</f>
        <v>0</v>
      </c>
      <c r="P360" s="43">
        <v>0</v>
      </c>
      <c r="Q360" s="43">
        <v>0</v>
      </c>
      <c r="R360" s="46">
        <f>IF(F360&lt;DATEVALUE("2018-07-01"),1,0)</f>
        <v>1</v>
      </c>
      <c r="S360" s="47">
        <f>IF(R360=1,1%,0)</f>
        <v>0.01</v>
      </c>
      <c r="T360" s="46">
        <f>IFERROR(S360*M360,0)</f>
        <v>10715.76</v>
      </c>
      <c r="U360" s="48">
        <f>IF(O360&lt;=0.12,1,0)*(1-R360)*M360</f>
        <v>0</v>
      </c>
      <c r="V360" s="49">
        <f>IF(0&lt;0.8,0,IF(0&lt;1,Sheet1!L309,1))*IF(G360&lt;3,0.12 - O360,0.01) *U360</f>
        <v>0</v>
      </c>
      <c r="W360" s="49">
        <f>IF(0&gt;1,IF(0&lt;=1.1,1,IF(0&lt;=1.2,2,IF(0&lt;=1.5,3,5))),0) * 1000000</f>
        <v>0</v>
      </c>
      <c r="X360" s="50">
        <f>IF(AND(P360&gt;=150000000,P360&lt;300000000),5000000,IF(AND(P360&gt;=300000000,P360&lt;500000000),10000000,IF(AND(P360&gt;=300000000,P360&lt;500000000),15000000,IF(AND(P360&gt;=500000000,P360&lt;3000000000),20000000,IF(P360&gt;=30000000000,35000000,0))))) * (1-R360)</f>
        <v>0</v>
      </c>
      <c r="Y360" s="50">
        <f>IFERROR(Q360 * (1-R360),0)</f>
        <v>0</v>
      </c>
      <c r="Z360" s="51">
        <f>IF(R360=1,0,0)</f>
        <v>0</v>
      </c>
      <c r="AA360" s="51">
        <f>IFERROR((1-R360) * Z360 * 2%,0)</f>
        <v>0</v>
      </c>
      <c r="AB360" s="52">
        <f>IF(R360=0,0,0)</f>
        <v>0</v>
      </c>
      <c r="AC360" s="52">
        <f> IFERROR(AB360 * (1-R360) * 2%,0)</f>
        <v>0</v>
      </c>
      <c r="AD360" s="53">
        <f>T360+V360+W360+X360+AA360+AC360</f>
        <v>10715.76</v>
      </c>
    </row>
    <row r="361">
      <c r="C361" s="40" t="s">
        <v>678</v>
      </c>
      <c r="D361" s="41" t="s">
        <v>679</v>
      </c>
      <c r="E361" s="41"/>
      <c r="F361" s="42">
        <v>42600.208055555551</v>
      </c>
      <c r="G361" s="43">
        <v>23</v>
      </c>
      <c r="H361" s="44">
        <v>43327</v>
      </c>
      <c r="I361" s="44">
        <v>43341</v>
      </c>
      <c r="J361" s="43">
        <v>192269</v>
      </c>
      <c r="K361" s="43">
        <v>0</v>
      </c>
      <c r="L361" s="43">
        <v>0</v>
      </c>
      <c r="M361" s="43">
        <f>IFERROR(J361-K361-L361,0)</f>
        <v>192269</v>
      </c>
      <c r="N361" s="43">
        <v>192269</v>
      </c>
      <c r="O361" s="45">
        <f>IFERROR(IF(1 - M361/N361&lt;0,0,1-M361/N361),0)</f>
        <v>0</v>
      </c>
      <c r="P361" s="43">
        <v>0</v>
      </c>
      <c r="Q361" s="43">
        <v>192269</v>
      </c>
      <c r="R361" s="46">
        <f>IF(F361&lt;DATEVALUE("2018-07-01"),1,0)</f>
        <v>1</v>
      </c>
      <c r="S361" s="47">
        <f>IF(R361=1,1%,0)</f>
        <v>0.01</v>
      </c>
      <c r="T361" s="46">
        <f>IFERROR(S361*M361,0)</f>
        <v>1922.6900000000001</v>
      </c>
      <c r="U361" s="48">
        <f>IF(O361&lt;=0.12,1,0)*(1-R361)*M361</f>
        <v>0</v>
      </c>
      <c r="V361" s="49">
        <f>IF(0&lt;0.8,0,IF(0&lt;1,Sheet1!L309,1))*IF(G361&lt;3,0.12 - O361,0.01) *U361</f>
        <v>0</v>
      </c>
      <c r="W361" s="49">
        <f>IF(0&gt;1,IF(0&lt;=1.1,1,IF(0&lt;=1.2,2,IF(0&lt;=1.5,3,5))),0) * 1000000</f>
        <v>0</v>
      </c>
      <c r="X361" s="50">
        <f>IF(AND(P361&gt;=150000000,P361&lt;300000000),5000000,IF(AND(P361&gt;=300000000,P361&lt;500000000),10000000,IF(AND(P361&gt;=300000000,P361&lt;500000000),15000000,IF(AND(P361&gt;=500000000,P361&lt;3000000000),20000000,IF(P361&gt;=30000000000,35000000,0))))) * (1-R361)</f>
        <v>0</v>
      </c>
      <c r="Y361" s="50">
        <f>IFERROR(Q361 * (1-R361),0)</f>
        <v>0</v>
      </c>
      <c r="Z361" s="51">
        <f>IF(R361=1,0,0)</f>
        <v>0</v>
      </c>
      <c r="AA361" s="51">
        <f>IFERROR((1-R361) * Z361 * 2%,0)</f>
        <v>0</v>
      </c>
      <c r="AB361" s="52">
        <f>IF(R361=0,0,0)</f>
        <v>0</v>
      </c>
      <c r="AC361" s="52">
        <f> IFERROR(AB361 * (1-R361) * 2%,0)</f>
        <v>0</v>
      </c>
      <c r="AD361" s="53">
        <f>T361+V361+W361+X361+AA361+AC361</f>
        <v>1922.6900000000001</v>
      </c>
    </row>
    <row r="362">
      <c r="C362" s="40" t="s">
        <v>680</v>
      </c>
      <c r="D362" s="41" t="s">
        <v>681</v>
      </c>
      <c r="E362" s="41"/>
      <c r="F362" s="42">
        <v>42689.081956018519</v>
      </c>
      <c r="G362" s="43">
        <v>20</v>
      </c>
      <c r="H362" s="44">
        <v>43327</v>
      </c>
      <c r="I362" s="44">
        <v>43347</v>
      </c>
      <c r="J362" s="43">
        <v>1743562</v>
      </c>
      <c r="K362" s="43">
        <v>0</v>
      </c>
      <c r="L362" s="43">
        <v>0</v>
      </c>
      <c r="M362" s="43">
        <f>IFERROR(J362-K362-L362,0)</f>
        <v>1743562</v>
      </c>
      <c r="N362" s="43">
        <v>1743562</v>
      </c>
      <c r="O362" s="45">
        <f>IFERROR(IF(1 - M362/N362&lt;0,0,1-M362/N362),0)</f>
        <v>0</v>
      </c>
      <c r="P362" s="43">
        <v>0</v>
      </c>
      <c r="Q362" s="43">
        <v>1743562</v>
      </c>
      <c r="R362" s="46">
        <f>IF(F362&lt;DATEVALUE("2018-07-01"),1,0)</f>
        <v>1</v>
      </c>
      <c r="S362" s="47">
        <f>IF(R362=1,1%,0)</f>
        <v>0.01</v>
      </c>
      <c r="T362" s="46">
        <f>IFERROR(S362*M362,0)</f>
        <v>17435.619999999999</v>
      </c>
      <c r="U362" s="48">
        <f>IF(O362&lt;=0.12,1,0)*(1-R362)*M362</f>
        <v>0</v>
      </c>
      <c r="V362" s="49">
        <f>IF(0&lt;0.8,0,IF(0&lt;1,Sheet1!L309,1))*IF(G362&lt;3,0.12 - O362,0.01) *U362</f>
        <v>0</v>
      </c>
      <c r="W362" s="49">
        <f>IF(0&gt;1,IF(0&lt;=1.1,1,IF(0&lt;=1.2,2,IF(0&lt;=1.5,3,5))),0) * 1000000</f>
        <v>0</v>
      </c>
      <c r="X362" s="50">
        <f>IF(AND(P362&gt;=150000000,P362&lt;300000000),5000000,IF(AND(P362&gt;=300000000,P362&lt;500000000),10000000,IF(AND(P362&gt;=300000000,P362&lt;500000000),15000000,IF(AND(P362&gt;=500000000,P362&lt;3000000000),20000000,IF(P362&gt;=30000000000,35000000,0))))) * (1-R362)</f>
        <v>0</v>
      </c>
      <c r="Y362" s="50">
        <f>IFERROR(Q362 * (1-R362),0)</f>
        <v>0</v>
      </c>
      <c r="Z362" s="51">
        <f>IF(R362=1,0,0)</f>
        <v>0</v>
      </c>
      <c r="AA362" s="51">
        <f>IFERROR((1-R362) * Z362 * 2%,0)</f>
        <v>0</v>
      </c>
      <c r="AB362" s="52">
        <f>IF(R362=0,0,0)</f>
        <v>0</v>
      </c>
      <c r="AC362" s="52">
        <f> IFERROR(AB362 * (1-R362) * 2%,0)</f>
        <v>0</v>
      </c>
      <c r="AD362" s="53">
        <f>T362+V362+W362+X362+AA362+AC362</f>
        <v>17435.619999999999</v>
      </c>
    </row>
    <row r="363">
      <c r="C363" s="40" t="s">
        <v>682</v>
      </c>
      <c r="D363" s="41" t="s">
        <v>683</v>
      </c>
      <c r="E363" s="41"/>
      <c r="F363" s="42">
        <v>42937.384270833332</v>
      </c>
      <c r="G363" s="43">
        <v>12</v>
      </c>
      <c r="H363" s="44">
        <v>43329</v>
      </c>
      <c r="I363" s="44">
        <v>43354</v>
      </c>
      <c r="J363" s="43">
        <v>19140355</v>
      </c>
      <c r="K363" s="43">
        <v>0</v>
      </c>
      <c r="L363" s="43">
        <v>0</v>
      </c>
      <c r="M363" s="43">
        <f>IFERROR(J363-K363-L363,0)</f>
        <v>19140355</v>
      </c>
      <c r="N363" s="43">
        <v>19140355</v>
      </c>
      <c r="O363" s="45">
        <f>IFERROR(IF(1 - M363/N363&lt;0,0,1-M363/N363),0)</f>
        <v>0</v>
      </c>
      <c r="P363" s="43">
        <v>0</v>
      </c>
      <c r="Q363" s="43">
        <v>19140355</v>
      </c>
      <c r="R363" s="46">
        <f>IF(F363&lt;DATEVALUE("2018-07-01"),1,0)</f>
        <v>1</v>
      </c>
      <c r="S363" s="47">
        <f>IF(R363=1,1%,0)</f>
        <v>0.01</v>
      </c>
      <c r="T363" s="46">
        <f>IFERROR(S363*M363,0)</f>
        <v>191403.55000000002</v>
      </c>
      <c r="U363" s="48">
        <f>IF(O363&lt;=0.12,1,0)*(1-R363)*M363</f>
        <v>0</v>
      </c>
      <c r="V363" s="49">
        <f>IF(0&lt;0.8,0,IF(0&lt;1,Sheet1!L309,1))*IF(G363&lt;3,0.12 - O363,0.01) *U363</f>
        <v>0</v>
      </c>
      <c r="W363" s="49">
        <f>IF(0&gt;1,IF(0&lt;=1.1,1,IF(0&lt;=1.2,2,IF(0&lt;=1.5,3,5))),0) * 1000000</f>
        <v>0</v>
      </c>
      <c r="X363" s="50">
        <f>IF(AND(P363&gt;=150000000,P363&lt;300000000),5000000,IF(AND(P363&gt;=300000000,P363&lt;500000000),10000000,IF(AND(P363&gt;=300000000,P363&lt;500000000),15000000,IF(AND(P363&gt;=500000000,P363&lt;3000000000),20000000,IF(P363&gt;=30000000000,35000000,0))))) * (1-R363)</f>
        <v>0</v>
      </c>
      <c r="Y363" s="50">
        <f>IFERROR(Q363 * (1-R363),0)</f>
        <v>0</v>
      </c>
      <c r="Z363" s="51">
        <f>IF(R363=1,0,0)</f>
        <v>0</v>
      </c>
      <c r="AA363" s="51">
        <f>IFERROR((1-R363) * Z363 * 2%,0)</f>
        <v>0</v>
      </c>
      <c r="AB363" s="52">
        <f>IF(R363=0,0,0)</f>
        <v>0</v>
      </c>
      <c r="AC363" s="52">
        <f> IFERROR(AB363 * (1-R363) * 2%,0)</f>
        <v>0</v>
      </c>
      <c r="AD363" s="53">
        <f>T363+V363+W363+X363+AA363+AC363</f>
        <v>191403.55000000002</v>
      </c>
    </row>
    <row r="364">
      <c r="C364" s="40" t="s">
        <v>684</v>
      </c>
      <c r="D364" s="41" t="s">
        <v>685</v>
      </c>
      <c r="E364" s="41"/>
      <c r="F364" s="42">
        <v>43311.35765046296</v>
      </c>
      <c r="G364" s="43">
        <v>0</v>
      </c>
      <c r="H364" s="44">
        <v>43333</v>
      </c>
      <c r="I364" s="44">
        <v>43368</v>
      </c>
      <c r="J364" s="43">
        <v>937092</v>
      </c>
      <c r="K364" s="43">
        <v>0</v>
      </c>
      <c r="L364" s="43">
        <v>0</v>
      </c>
      <c r="M364" s="43">
        <f>IFERROR(J364-K364-L364,0)</f>
        <v>937092</v>
      </c>
      <c r="N364" s="43">
        <v>922443</v>
      </c>
      <c r="O364" s="45">
        <f>IFERROR(IF(1 - M364/N364&lt;0,0,1-M364/N364),0)</f>
        <v>0</v>
      </c>
      <c r="P364" s="43">
        <v>0</v>
      </c>
      <c r="Q364" s="43">
        <v>0</v>
      </c>
      <c r="R364" s="46">
        <f>IF(F364&lt;DATEVALUE("2018-07-01"),1,0)</f>
        <v>0</v>
      </c>
      <c r="S364" s="47">
        <f>IF(R364=1,1%,0)</f>
        <v>0</v>
      </c>
      <c r="T364" s="46">
        <f>IFERROR(S364*M364,0)</f>
        <v>0</v>
      </c>
      <c r="U364" s="48">
        <f>IF(O364&lt;=0.12,1,0)*(1-R364)*M364</f>
        <v>937092</v>
      </c>
      <c r="V364" s="49">
        <f>IF(0&lt;0.8,0,IF(0&lt;1,Sheet1!L309,1))*IF(G364&lt;3,0.12 - O364,0.01) *U364</f>
        <v>0</v>
      </c>
      <c r="W364" s="49">
        <f>IF(0&gt;1,IF(0&lt;=1.1,1,IF(0&lt;=1.2,2,IF(0&lt;=1.5,3,5))),0) * 1000000</f>
        <v>0</v>
      </c>
      <c r="X364" s="50">
        <f>IF(AND(P364&gt;=150000000,P364&lt;300000000),5000000,IF(AND(P364&gt;=300000000,P364&lt;500000000),10000000,IF(AND(P364&gt;=300000000,P364&lt;500000000),15000000,IF(AND(P364&gt;=500000000,P364&lt;3000000000),20000000,IF(P364&gt;=30000000000,35000000,0))))) * (1-R364)</f>
        <v>0</v>
      </c>
      <c r="Y364" s="50">
        <f>IFERROR(Q364 * (1-R364),0)</f>
        <v>0</v>
      </c>
      <c r="Z364" s="51">
        <f>IF(R364=1,0,0)</f>
        <v>0</v>
      </c>
      <c r="AA364" s="51">
        <f>IFERROR((1-R364) * Z364 * 2%,0)</f>
        <v>0</v>
      </c>
      <c r="AB364" s="52">
        <f>IF(R364=0,0,0)</f>
        <v>0</v>
      </c>
      <c r="AC364" s="52">
        <f> IFERROR(AB364 * (1-R364) * 2%,0)</f>
        <v>0</v>
      </c>
      <c r="AD364" s="53">
        <f>T364+V364+W364+X364+AA364+AC364</f>
        <v>0</v>
      </c>
    </row>
    <row r="365">
      <c r="C365" s="40" t="s">
        <v>686</v>
      </c>
      <c r="D365" s="41" t="s">
        <v>687</v>
      </c>
      <c r="E365" s="41"/>
      <c r="F365" s="42">
        <v>43159.336562500001</v>
      </c>
      <c r="G365" s="43">
        <v>5</v>
      </c>
      <c r="H365" s="44">
        <v>43343</v>
      </c>
      <c r="I365" s="44">
        <v>43350</v>
      </c>
      <c r="J365" s="43">
        <v>6562333</v>
      </c>
      <c r="K365" s="43">
        <v>0</v>
      </c>
      <c r="L365" s="43">
        <v>0</v>
      </c>
      <c r="M365" s="43">
        <f>IFERROR(J365-K365-L365,0)</f>
        <v>6562333</v>
      </c>
      <c r="N365" s="43">
        <v>5646711</v>
      </c>
      <c r="O365" s="45">
        <f>IFERROR(IF(1 - M365/N365&lt;0,0,1-M365/N365),0)</f>
        <v>0</v>
      </c>
      <c r="P365" s="43">
        <v>0</v>
      </c>
      <c r="Q365" s="43">
        <v>6562333</v>
      </c>
      <c r="R365" s="46">
        <f>IF(F365&lt;DATEVALUE("2018-07-01"),1,0)</f>
        <v>1</v>
      </c>
      <c r="S365" s="47">
        <f>IF(R365=1,1%,0)</f>
        <v>0.01</v>
      </c>
      <c r="T365" s="46">
        <f>IFERROR(S365*M365,0)</f>
        <v>65623.330000000002</v>
      </c>
      <c r="U365" s="48">
        <f>IF(O365&lt;=0.12,1,0)*(1-R365)*M365</f>
        <v>0</v>
      </c>
      <c r="V365" s="49">
        <f>IF(0&lt;0.8,0,IF(0&lt;1,Sheet1!L309,1))*IF(G365&lt;3,0.12 - O365,0.01) *U365</f>
        <v>0</v>
      </c>
      <c r="W365" s="49">
        <f>IF(0&gt;1,IF(0&lt;=1.1,1,IF(0&lt;=1.2,2,IF(0&lt;=1.5,3,5))),0) * 1000000</f>
        <v>0</v>
      </c>
      <c r="X365" s="50">
        <f>IF(AND(P365&gt;=150000000,P365&lt;300000000),5000000,IF(AND(P365&gt;=300000000,P365&lt;500000000),10000000,IF(AND(P365&gt;=300000000,P365&lt;500000000),15000000,IF(AND(P365&gt;=500000000,P365&lt;3000000000),20000000,IF(P365&gt;=30000000000,35000000,0))))) * (1-R365)</f>
        <v>0</v>
      </c>
      <c r="Y365" s="50">
        <f>IFERROR(Q365 * (1-R365),0)</f>
        <v>0</v>
      </c>
      <c r="Z365" s="51">
        <f>IF(R365=1,0,0)</f>
        <v>0</v>
      </c>
      <c r="AA365" s="51">
        <f>IFERROR((1-R365) * Z365 * 2%,0)</f>
        <v>0</v>
      </c>
      <c r="AB365" s="52">
        <f>IF(R365=0,0,0)</f>
        <v>0</v>
      </c>
      <c r="AC365" s="52">
        <f> IFERROR(AB365 * (1-R365) * 2%,0)</f>
        <v>0</v>
      </c>
      <c r="AD365" s="53">
        <f>T365+V365+W365+X365+AA365+AC365</f>
        <v>65623.330000000002</v>
      </c>
    </row>
    <row r="366">
      <c r="C366" s="40" t="s">
        <v>688</v>
      </c>
      <c r="D366" s="41" t="s">
        <v>689</v>
      </c>
      <c r="E366" s="41"/>
      <c r="F366" s="42">
        <v>43098.168240740742</v>
      </c>
      <c r="G366" s="43">
        <v>7</v>
      </c>
      <c r="H366" s="44">
        <v>43312</v>
      </c>
      <c r="I366" s="44">
        <v>43343</v>
      </c>
      <c r="J366" s="43">
        <v>505381</v>
      </c>
      <c r="K366" s="43">
        <v>0</v>
      </c>
      <c r="L366" s="43">
        <v>0</v>
      </c>
      <c r="M366" s="43">
        <f>IFERROR(J366-K366-L366,0)</f>
        <v>505381</v>
      </c>
      <c r="N366" s="43">
        <v>504691</v>
      </c>
      <c r="O366" s="45">
        <f>IFERROR(IF(1 - M366/N366&lt;0,0,1-M366/N366),0)</f>
        <v>0</v>
      </c>
      <c r="P366" s="43">
        <v>0</v>
      </c>
      <c r="Q366" s="43">
        <v>505381</v>
      </c>
      <c r="R366" s="46">
        <f>IF(F366&lt;DATEVALUE("2018-07-01"),1,0)</f>
        <v>1</v>
      </c>
      <c r="S366" s="47">
        <f>IF(R366=1,1%,0)</f>
        <v>0.01</v>
      </c>
      <c r="T366" s="46">
        <f>IFERROR(S366*M366,0)</f>
        <v>5053.8100000000004</v>
      </c>
      <c r="U366" s="48">
        <f>IF(O366&lt;=0.12,1,0)*(1-R366)*M366</f>
        <v>0</v>
      </c>
      <c r="V366" s="49">
        <f>IF(0&lt;0.8,0,IF(0&lt;1,Sheet1!L309,1))*IF(G366&lt;3,0.12 - O366,0.01) *U366</f>
        <v>0</v>
      </c>
      <c r="W366" s="49">
        <f>IF(0&gt;1,IF(0&lt;=1.1,1,IF(0&lt;=1.2,2,IF(0&lt;=1.5,3,5))),0) * 1000000</f>
        <v>0</v>
      </c>
      <c r="X366" s="50">
        <f>IF(AND(P366&gt;=150000000,P366&lt;300000000),5000000,IF(AND(P366&gt;=300000000,P366&lt;500000000),10000000,IF(AND(P366&gt;=300000000,P366&lt;500000000),15000000,IF(AND(P366&gt;=500000000,P366&lt;3000000000),20000000,IF(P366&gt;=30000000000,35000000,0))))) * (1-R366)</f>
        <v>0</v>
      </c>
      <c r="Y366" s="50">
        <f>IFERROR(Q366 * (1-R366),0)</f>
        <v>0</v>
      </c>
      <c r="Z366" s="51">
        <f>IF(R366=1,0,0)</f>
        <v>0</v>
      </c>
      <c r="AA366" s="51">
        <f>IFERROR((1-R366) * Z366 * 2%,0)</f>
        <v>0</v>
      </c>
      <c r="AB366" s="52">
        <f>IF(R366=0,0,0)</f>
        <v>0</v>
      </c>
      <c r="AC366" s="52">
        <f> IFERROR(AB366 * (1-R366) * 2%,0)</f>
        <v>0</v>
      </c>
      <c r="AD366" s="53">
        <f>T366+V366+W366+X366+AA366+AC366</f>
        <v>5053.8100000000004</v>
      </c>
    </row>
    <row r="367" s="1" customFormat="1" ht="23.25" customHeight="1">
      <c r="B367" s="10" t="s">
        <v>5</v>
      </c>
      <c r="C367" s="11" t="s">
        <v>6</v>
      </c>
      <c r="D367" s="11"/>
      <c r="E367" s="11" t="s">
        <v>7</v>
      </c>
      <c r="F367" s="11" t="s">
        <v>8</v>
      </c>
      <c r="G367" s="11" t="s">
        <v>9</v>
      </c>
      <c r="H367" s="11" t="s">
        <v>10</v>
      </c>
      <c r="I367" s="11" t="s">
        <v>11</v>
      </c>
      <c r="J367" s="11" t="s">
        <v>12</v>
      </c>
      <c r="K367" s="11" t="s">
        <v>13</v>
      </c>
      <c r="L367" s="11" t="s">
        <v>14</v>
      </c>
      <c r="M367" s="11" t="s">
        <v>15</v>
      </c>
      <c r="N367" s="11" t="s">
        <v>16</v>
      </c>
      <c r="O367" s="11" t="s">
        <v>17</v>
      </c>
      <c r="P367" s="12" t="s">
        <v>18</v>
      </c>
      <c r="Q367" s="11" t="s">
        <v>19</v>
      </c>
      <c r="R367" s="11"/>
      <c r="S367" s="11" t="s">
        <v>20</v>
      </c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3"/>
    </row>
    <row r="368">
      <c r="B368" s="14" t="s">
        <v>690</v>
      </c>
      <c r="C368" s="15" t="str">
        <f>"Lê"&amp;" " &amp; "Thị Thúy Uyên"</f>
        <v>Lê Thị Thúy Uyên</v>
      </c>
      <c r="D368" s="15"/>
      <c r="E368" s="15" t="s">
        <v>320</v>
      </c>
      <c r="F368" s="15" t="s">
        <v>134</v>
      </c>
      <c r="G368" s="16" t="s">
        <v>133</v>
      </c>
      <c r="H368" s="15" t="s">
        <v>394</v>
      </c>
      <c r="I368" s="17">
        <v>0</v>
      </c>
      <c r="J368" s="18">
        <v>42000000</v>
      </c>
      <c r="K368" s="18">
        <f>IFERROR(IF(N368&lt;4,Q368,SUM(#VALUE!)),0)</f>
        <v>0</v>
      </c>
      <c r="L368" s="19">
        <f>IFERROR(K368/J368,0)</f>
        <v>0</v>
      </c>
      <c r="M368" s="18">
        <f>IFERROR(IF(OR(N368=3,N368=4),SUM(#VALUE!)+AD368,IF(N368=1,0.6%,IF(N368=2,0.65%,IF(N368=3,0.6%,0)))*IF(L368&lt;0.8,0,IF(L368&lt;1,L368,1))*IF(RIGHT("2018-07",2)="03",1,0)),0)</f>
        <v>0</v>
      </c>
      <c r="N368" s="18">
        <v>4</v>
      </c>
      <c r="O368" s="17">
        <f>IF(N368=4,0.5%,IF(N368=5,0.3%,0))</f>
        <v>0.0050000000000000001</v>
      </c>
      <c r="P368" s="20">
        <f>IFERROR(SUM(#VALUE!),0)</f>
        <v>0</v>
      </c>
      <c r="Q368" s="18">
        <f>SUMIF($G:$G,B368,$K:$K)</f>
        <v>0</v>
      </c>
      <c r="R368" s="21"/>
      <c r="S368" s="21" t="s">
        <v>26</v>
      </c>
      <c r="T368" s="21"/>
      <c r="U368" s="22" t="s">
        <v>27</v>
      </c>
      <c r="V368" s="22"/>
      <c r="W368" s="22"/>
      <c r="X368" s="23" t="s">
        <v>28</v>
      </c>
      <c r="Y368" s="23"/>
      <c r="Z368" s="24" t="s">
        <v>29</v>
      </c>
      <c r="AA368" s="24"/>
      <c r="AB368" s="25" t="s">
        <v>30</v>
      </c>
      <c r="AC368" s="25"/>
      <c r="AD368" s="26">
        <f>IF(IFERROR(SUM(#VALUE!)*O368,0)&gt;2000000,2000000,IFERROR(SUM(#VALUE!)*O368,0))</f>
        <v>0</v>
      </c>
    </row>
    <row r="369">
      <c r="C369" s="27" t="s">
        <v>31</v>
      </c>
      <c r="D369" s="28" t="s">
        <v>32</v>
      </c>
      <c r="E369" s="28"/>
      <c r="F369" s="28" t="s">
        <v>33</v>
      </c>
      <c r="G369" s="28" t="s">
        <v>34</v>
      </c>
      <c r="H369" s="29" t="s">
        <v>35</v>
      </c>
      <c r="I369" s="29" t="s">
        <v>36</v>
      </c>
      <c r="J369" s="28" t="s">
        <v>37</v>
      </c>
      <c r="K369" s="28" t="s">
        <v>38</v>
      </c>
      <c r="L369" s="28" t="s">
        <v>39</v>
      </c>
      <c r="M369" s="28" t="s">
        <v>40</v>
      </c>
      <c r="N369" s="28" t="s">
        <v>41</v>
      </c>
      <c r="O369" s="30" t="s">
        <v>42</v>
      </c>
      <c r="P369" s="29" t="s">
        <v>43</v>
      </c>
      <c r="Q369" s="29" t="s">
        <v>44</v>
      </c>
      <c r="R369" s="31" t="s">
        <v>45</v>
      </c>
      <c r="S369" s="31" t="s">
        <v>46</v>
      </c>
      <c r="T369" s="31" t="s">
        <v>47</v>
      </c>
      <c r="U369" s="32" t="s">
        <v>48</v>
      </c>
      <c r="V369" s="33" t="s">
        <v>47</v>
      </c>
      <c r="W369" s="33" t="s">
        <v>49</v>
      </c>
      <c r="X369" s="34" t="s">
        <v>50</v>
      </c>
      <c r="Y369" s="34" t="s">
        <v>51</v>
      </c>
      <c r="Z369" s="35" t="s">
        <v>48</v>
      </c>
      <c r="AA369" s="36" t="s">
        <v>47</v>
      </c>
      <c r="AB369" s="37" t="s">
        <v>48</v>
      </c>
      <c r="AC369" s="38" t="s">
        <v>47</v>
      </c>
      <c r="AD369" s="39" t="s">
        <v>52</v>
      </c>
    </row>
    <row r="370" s="1" customFormat="1" ht="23.25" customHeight="1">
      <c r="B370" s="10" t="s">
        <v>5</v>
      </c>
      <c r="C370" s="11" t="s">
        <v>6</v>
      </c>
      <c r="D370" s="11"/>
      <c r="E370" s="11" t="s">
        <v>7</v>
      </c>
      <c r="F370" s="11" t="s">
        <v>8</v>
      </c>
      <c r="G370" s="11" t="s">
        <v>9</v>
      </c>
      <c r="H370" s="11" t="s">
        <v>10</v>
      </c>
      <c r="I370" s="11" t="s">
        <v>11</v>
      </c>
      <c r="J370" s="11" t="s">
        <v>12</v>
      </c>
      <c r="K370" s="11" t="s">
        <v>13</v>
      </c>
      <c r="L370" s="11" t="s">
        <v>14</v>
      </c>
      <c r="M370" s="11" t="s">
        <v>15</v>
      </c>
      <c r="N370" s="11" t="s">
        <v>16</v>
      </c>
      <c r="O370" s="11" t="s">
        <v>17</v>
      </c>
      <c r="P370" s="12" t="s">
        <v>18</v>
      </c>
      <c r="Q370" s="11" t="s">
        <v>19</v>
      </c>
      <c r="R370" s="11"/>
      <c r="S370" s="11" t="s">
        <v>20</v>
      </c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3"/>
    </row>
    <row r="371">
      <c r="B371" s="14" t="s">
        <v>691</v>
      </c>
      <c r="C371" s="15" t="str">
        <f>"Phạm"&amp;" " &amp; "Tiến Đức"</f>
        <v>Phạm Tiến Đức</v>
      </c>
      <c r="D371" s="15"/>
      <c r="E371" s="15" t="s">
        <v>320</v>
      </c>
      <c r="F371" s="15" t="s">
        <v>134</v>
      </c>
      <c r="G371" s="16" t="s">
        <v>133</v>
      </c>
      <c r="H371" s="15" t="s">
        <v>394</v>
      </c>
      <c r="I371" s="17">
        <v>0</v>
      </c>
      <c r="J371" s="18">
        <v>42000000</v>
      </c>
      <c r="K371" s="18">
        <f>IFERROR(IF(N371&lt;4,Q371,SUM(Sheet1!J373:J460)),0)</f>
        <v>344596931</v>
      </c>
      <c r="L371" s="19">
        <f>IFERROR(K371/J371,0)</f>
        <v>8.2046888333333339</v>
      </c>
      <c r="M371" s="18">
        <f>IFERROR(IF(OR(N371=3,N371=4),SUM(Sheet1!AD373:AD460)+AD371,IF(N371=1,0.6%,IF(N371=2,0.65%,IF(N371=3,0.6%,0)))*IF(L371&lt;0.8,0,IF(L371&lt;1,L371,1))*IF(RIGHT("2018-07",2)="03",1,0)),0)</f>
        <v>3193248.0500000003</v>
      </c>
      <c r="N371" s="18">
        <v>4</v>
      </c>
      <c r="O371" s="17">
        <f>IF(N371=4,0.5%,IF(N371=5,0.3%,0))</f>
        <v>0.0050000000000000001</v>
      </c>
      <c r="P371" s="20">
        <f>IFERROR(SUM(Sheet1!P373:P460),0)</f>
        <v>13011931</v>
      </c>
      <c r="Q371" s="18">
        <f>SUMIF($G:$G,B371,$K:$K)</f>
        <v>0</v>
      </c>
      <c r="R371" s="21"/>
      <c r="S371" s="21" t="s">
        <v>26</v>
      </c>
      <c r="T371" s="21"/>
      <c r="U371" s="22" t="s">
        <v>27</v>
      </c>
      <c r="V371" s="22"/>
      <c r="W371" s="22"/>
      <c r="X371" s="23" t="s">
        <v>28</v>
      </c>
      <c r="Y371" s="23"/>
      <c r="Z371" s="24" t="s">
        <v>29</v>
      </c>
      <c r="AA371" s="24"/>
      <c r="AB371" s="25" t="s">
        <v>30</v>
      </c>
      <c r="AC371" s="25"/>
      <c r="AD371" s="26">
        <f>IF(IFERROR(SUM(Sheet1!Y373:Y460)*O371,0)&gt;2000000,2000000,IFERROR(SUM(Sheet1!Y373:Y460)*O371,0))</f>
        <v>0</v>
      </c>
    </row>
    <row r="372">
      <c r="C372" s="27" t="s">
        <v>31</v>
      </c>
      <c r="D372" s="28" t="s">
        <v>32</v>
      </c>
      <c r="E372" s="28"/>
      <c r="F372" s="28" t="s">
        <v>33</v>
      </c>
      <c r="G372" s="28" t="s">
        <v>34</v>
      </c>
      <c r="H372" s="29" t="s">
        <v>35</v>
      </c>
      <c r="I372" s="29" t="s">
        <v>36</v>
      </c>
      <c r="J372" s="28" t="s">
        <v>37</v>
      </c>
      <c r="K372" s="28" t="s">
        <v>38</v>
      </c>
      <c r="L372" s="28" t="s">
        <v>39</v>
      </c>
      <c r="M372" s="28" t="s">
        <v>40</v>
      </c>
      <c r="N372" s="28" t="s">
        <v>41</v>
      </c>
      <c r="O372" s="30" t="s">
        <v>42</v>
      </c>
      <c r="P372" s="29" t="s">
        <v>43</v>
      </c>
      <c r="Q372" s="29" t="s">
        <v>44</v>
      </c>
      <c r="R372" s="31" t="s">
        <v>45</v>
      </c>
      <c r="S372" s="31" t="s">
        <v>46</v>
      </c>
      <c r="T372" s="31" t="s">
        <v>47</v>
      </c>
      <c r="U372" s="32" t="s">
        <v>48</v>
      </c>
      <c r="V372" s="33" t="s">
        <v>47</v>
      </c>
      <c r="W372" s="33" t="s">
        <v>49</v>
      </c>
      <c r="X372" s="34" t="s">
        <v>50</v>
      </c>
      <c r="Y372" s="34" t="s">
        <v>51</v>
      </c>
      <c r="Z372" s="35" t="s">
        <v>48</v>
      </c>
      <c r="AA372" s="36" t="s">
        <v>47</v>
      </c>
      <c r="AB372" s="37" t="s">
        <v>48</v>
      </c>
      <c r="AC372" s="38" t="s">
        <v>47</v>
      </c>
      <c r="AD372" s="39" t="s">
        <v>52</v>
      </c>
    </row>
    <row r="373">
      <c r="C373" s="40" t="s">
        <v>692</v>
      </c>
      <c r="D373" s="41" t="s">
        <v>693</v>
      </c>
      <c r="E373" s="41"/>
      <c r="F373" s="42">
        <v>43159.092291666668</v>
      </c>
      <c r="G373" s="43">
        <v>5</v>
      </c>
      <c r="H373" s="44">
        <v>43343</v>
      </c>
      <c r="I373" s="44">
        <v>43354</v>
      </c>
      <c r="J373" s="43">
        <v>2017940</v>
      </c>
      <c r="K373" s="43">
        <v>0</v>
      </c>
      <c r="L373" s="43">
        <v>0</v>
      </c>
      <c r="M373" s="43">
        <f>IFERROR(J373-K373-L373,0)</f>
        <v>2017940</v>
      </c>
      <c r="N373" s="43">
        <v>2017940</v>
      </c>
      <c r="O373" s="45">
        <f>IFERROR(IF(1 - M373/N373&lt;0,0,1-M373/N373),0)</f>
        <v>0</v>
      </c>
      <c r="P373" s="43">
        <v>0</v>
      </c>
      <c r="Q373" s="43">
        <v>2017940</v>
      </c>
      <c r="R373" s="46">
        <f>IF(F373&lt;DATEVALUE("2018-07-01"),1,0)</f>
        <v>1</v>
      </c>
      <c r="S373" s="47">
        <f>IF(R373=1,1%,0)</f>
        <v>0.01</v>
      </c>
      <c r="T373" s="46">
        <f>IFERROR(S373*M373,0)</f>
        <v>20179.400000000001</v>
      </c>
      <c r="U373" s="48">
        <f>IF(O373&lt;=0.12,1,0)*(1-R373)*M373</f>
        <v>0</v>
      </c>
      <c r="V373" s="49">
        <f>IF(0&lt;0.8,0,IF(0&lt;1,Sheet1!L371,1))*IF(G373&lt;3,0.12 - O373,0.01) *U373</f>
        <v>0</v>
      </c>
      <c r="W373" s="49">
        <f>IF(0&gt;1,IF(0&lt;=1.1,1,IF(0&lt;=1.2,2,IF(0&lt;=1.5,3,5))),0) * 1000000</f>
        <v>0</v>
      </c>
      <c r="X373" s="50">
        <f>IF(AND(P373&gt;=150000000,P373&lt;300000000),5000000,IF(AND(P373&gt;=300000000,P373&lt;500000000),10000000,IF(AND(P373&gt;=300000000,P373&lt;500000000),15000000,IF(AND(P373&gt;=500000000,P373&lt;3000000000),20000000,IF(P373&gt;=30000000000,35000000,0))))) * (1-R373)</f>
        <v>0</v>
      </c>
      <c r="Y373" s="50">
        <f>IFERROR(Q373 * (1-R373),0)</f>
        <v>0</v>
      </c>
      <c r="Z373" s="51">
        <f>IF(R373=1,0,0)</f>
        <v>0</v>
      </c>
      <c r="AA373" s="51">
        <f>IFERROR((1-R373) * Z373 * 2%,0)</f>
        <v>0</v>
      </c>
      <c r="AB373" s="52">
        <f>IF(R373=0,0,0)</f>
        <v>0</v>
      </c>
      <c r="AC373" s="52">
        <f> IFERROR(AB373 * (1-R373) * 2%,0)</f>
        <v>0</v>
      </c>
      <c r="AD373" s="53">
        <f>T373+V373+W373+X373+AA373+AC373</f>
        <v>20179.400000000001</v>
      </c>
    </row>
    <row r="374">
      <c r="C374" s="40" t="s">
        <v>694</v>
      </c>
      <c r="D374" s="41" t="s">
        <v>695</v>
      </c>
      <c r="E374" s="41"/>
      <c r="F374" s="42">
        <v>43166.355752314812</v>
      </c>
      <c r="G374" s="43">
        <v>4</v>
      </c>
      <c r="H374" s="44">
        <v>43319</v>
      </c>
      <c r="I374" s="44">
        <v>43325</v>
      </c>
      <c r="J374" s="43">
        <v>13049140</v>
      </c>
      <c r="K374" s="43">
        <v>0</v>
      </c>
      <c r="L374" s="43">
        <v>0</v>
      </c>
      <c r="M374" s="43">
        <f>IFERROR(J374-K374-L374,0)</f>
        <v>13049140</v>
      </c>
      <c r="N374" s="43">
        <v>13049140</v>
      </c>
      <c r="O374" s="45">
        <f>IFERROR(IF(1 - M374/N374&lt;0,0,1-M374/N374),0)</f>
        <v>0</v>
      </c>
      <c r="P374" s="43">
        <v>0</v>
      </c>
      <c r="Q374" s="43">
        <v>13049140</v>
      </c>
      <c r="R374" s="46">
        <f>IF(F374&lt;DATEVALUE("2018-07-01"),1,0)</f>
        <v>1</v>
      </c>
      <c r="S374" s="47">
        <f>IF(R374=1,1%,0)</f>
        <v>0.01</v>
      </c>
      <c r="T374" s="46">
        <f>IFERROR(S374*M374,0)</f>
        <v>130491.40000000001</v>
      </c>
      <c r="U374" s="48">
        <f>IF(O374&lt;=0.12,1,0)*(1-R374)*M374</f>
        <v>0</v>
      </c>
      <c r="V374" s="49">
        <f>IF(0&lt;0.8,0,IF(0&lt;1,Sheet1!L371,1))*IF(G374&lt;3,0.12 - O374,0.01) *U374</f>
        <v>0</v>
      </c>
      <c r="W374" s="49">
        <f>IF(0&gt;1,IF(0&lt;=1.1,1,IF(0&lt;=1.2,2,IF(0&lt;=1.5,3,5))),0) * 1000000</f>
        <v>0</v>
      </c>
      <c r="X374" s="50">
        <f>IF(AND(P374&gt;=150000000,P374&lt;300000000),5000000,IF(AND(P374&gt;=300000000,P374&lt;500000000),10000000,IF(AND(P374&gt;=300000000,P374&lt;500000000),15000000,IF(AND(P374&gt;=500000000,P374&lt;3000000000),20000000,IF(P374&gt;=30000000000,35000000,0))))) * (1-R374)</f>
        <v>0</v>
      </c>
      <c r="Y374" s="50">
        <f>IFERROR(Q374 * (1-R374),0)</f>
        <v>0</v>
      </c>
      <c r="Z374" s="51">
        <f>IF(R374=1,0,0)</f>
        <v>0</v>
      </c>
      <c r="AA374" s="51">
        <f>IFERROR((1-R374) * Z374 * 2%,0)</f>
        <v>0</v>
      </c>
      <c r="AB374" s="52">
        <f>IF(R374=0,0,0)</f>
        <v>0</v>
      </c>
      <c r="AC374" s="52">
        <f> IFERROR(AB374 * (1-R374) * 2%,0)</f>
        <v>0</v>
      </c>
      <c r="AD374" s="53">
        <f>T374+V374+W374+X374+AA374+AC374</f>
        <v>130491.40000000001</v>
      </c>
    </row>
    <row r="375">
      <c r="C375" s="40" t="s">
        <v>696</v>
      </c>
      <c r="D375" s="41" t="s">
        <v>697</v>
      </c>
      <c r="E375" s="41"/>
      <c r="F375" s="42">
        <v>39702.73606481481</v>
      </c>
      <c r="G375" s="43">
        <v>118</v>
      </c>
      <c r="H375" s="44">
        <v>43325</v>
      </c>
      <c r="I375" s="44">
        <v>43340</v>
      </c>
      <c r="J375" s="43">
        <v>5454148</v>
      </c>
      <c r="K375" s="43">
        <v>495832</v>
      </c>
      <c r="L375" s="43">
        <v>0</v>
      </c>
      <c r="M375" s="43">
        <f>IFERROR(J375-K375-L375,0)</f>
        <v>4958316</v>
      </c>
      <c r="N375" s="43">
        <v>5440838</v>
      </c>
      <c r="O375" s="45">
        <f>IFERROR(IF(1 - M375/N375&lt;0,0,1-M375/N375),0)</f>
        <v>0.088685235619954117</v>
      </c>
      <c r="P375" s="43">
        <v>0</v>
      </c>
      <c r="Q375" s="43">
        <v>5454148</v>
      </c>
      <c r="R375" s="46">
        <f>IF(F375&lt;DATEVALUE("2018-07-01"),1,0)</f>
        <v>1</v>
      </c>
      <c r="S375" s="47">
        <f>IF(R375=1,1%,0)</f>
        <v>0.01</v>
      </c>
      <c r="T375" s="46">
        <f>IFERROR(S375*M375,0)</f>
        <v>49583.160000000003</v>
      </c>
      <c r="U375" s="48">
        <f>IF(O375&lt;=0.12,1,0)*(1-R375)*M375</f>
        <v>0</v>
      </c>
      <c r="V375" s="49">
        <f>IF(0&lt;0.8,0,IF(0&lt;1,Sheet1!L371,1))*IF(G375&lt;3,0.12 - O375,0.01) *U375</f>
        <v>0</v>
      </c>
      <c r="W375" s="49">
        <f>IF(0&gt;1,IF(0&lt;=1.1,1,IF(0&lt;=1.2,2,IF(0&lt;=1.5,3,5))),0) * 1000000</f>
        <v>0</v>
      </c>
      <c r="X375" s="50">
        <f>IF(AND(P375&gt;=150000000,P375&lt;300000000),5000000,IF(AND(P375&gt;=300000000,P375&lt;500000000),10000000,IF(AND(P375&gt;=300000000,P375&lt;500000000),15000000,IF(AND(P375&gt;=500000000,P375&lt;3000000000),20000000,IF(P375&gt;=30000000000,35000000,0))))) * (1-R375)</f>
        <v>0</v>
      </c>
      <c r="Y375" s="50">
        <f>IFERROR(Q375 * (1-R375),0)</f>
        <v>0</v>
      </c>
      <c r="Z375" s="51">
        <f>IF(R375=1,0,0)</f>
        <v>0</v>
      </c>
      <c r="AA375" s="51">
        <f>IFERROR((1-R375) * Z375 * 2%,0)</f>
        <v>0</v>
      </c>
      <c r="AB375" s="52">
        <f>IF(R375=0,0,0)</f>
        <v>0</v>
      </c>
      <c r="AC375" s="52">
        <f> IFERROR(AB375 * (1-R375) * 2%,0)</f>
        <v>0</v>
      </c>
      <c r="AD375" s="53">
        <f>T375+V375+W375+X375+AA375+AC375</f>
        <v>49583.160000000003</v>
      </c>
    </row>
    <row r="376">
      <c r="C376" s="40" t="s">
        <v>698</v>
      </c>
      <c r="D376" s="41" t="s">
        <v>699</v>
      </c>
      <c r="E376" s="41"/>
      <c r="F376" s="42">
        <v>41505.443969907406</v>
      </c>
      <c r="G376" s="43">
        <v>59</v>
      </c>
      <c r="H376" s="44">
        <v>43325</v>
      </c>
      <c r="I376" s="44">
        <v>43410</v>
      </c>
      <c r="J376" s="43">
        <v>2375641</v>
      </c>
      <c r="K376" s="43">
        <v>0</v>
      </c>
      <c r="L376" s="43">
        <v>0</v>
      </c>
      <c r="M376" s="43">
        <f>IFERROR(J376-K376-L376,0)</f>
        <v>2375641</v>
      </c>
      <c r="N376" s="43">
        <v>2375641</v>
      </c>
      <c r="O376" s="45">
        <f>IFERROR(IF(1 - M376/N376&lt;0,0,1-M376/N376),0)</f>
        <v>0</v>
      </c>
      <c r="P376" s="43">
        <v>0</v>
      </c>
      <c r="Q376" s="43">
        <v>2375641</v>
      </c>
      <c r="R376" s="46">
        <f>IF(F376&lt;DATEVALUE("2018-07-01"),1,0)</f>
        <v>1</v>
      </c>
      <c r="S376" s="47">
        <f>IF(R376=1,1%,0)</f>
        <v>0.01</v>
      </c>
      <c r="T376" s="46">
        <f>IFERROR(S376*M376,0)</f>
        <v>23756.41</v>
      </c>
      <c r="U376" s="48">
        <f>IF(O376&lt;=0.12,1,0)*(1-R376)*M376</f>
        <v>0</v>
      </c>
      <c r="V376" s="49">
        <f>IF(0&lt;0.8,0,IF(0&lt;1,Sheet1!L371,1))*IF(G376&lt;3,0.12 - O376,0.01) *U376</f>
        <v>0</v>
      </c>
      <c r="W376" s="49">
        <f>IF(0&gt;1,IF(0&lt;=1.1,1,IF(0&lt;=1.2,2,IF(0&lt;=1.5,3,5))),0) * 1000000</f>
        <v>0</v>
      </c>
      <c r="X376" s="50">
        <f>IF(AND(P376&gt;=150000000,P376&lt;300000000),5000000,IF(AND(P376&gt;=300000000,P376&lt;500000000),10000000,IF(AND(P376&gt;=300000000,P376&lt;500000000),15000000,IF(AND(P376&gt;=500000000,P376&lt;3000000000),20000000,IF(P376&gt;=30000000000,35000000,0))))) * (1-R376)</f>
        <v>0</v>
      </c>
      <c r="Y376" s="50">
        <f>IFERROR(Q376 * (1-R376),0)</f>
        <v>0</v>
      </c>
      <c r="Z376" s="51">
        <f>IF(R376=1,0,0)</f>
        <v>0</v>
      </c>
      <c r="AA376" s="51">
        <f>IFERROR((1-R376) * Z376 * 2%,0)</f>
        <v>0</v>
      </c>
      <c r="AB376" s="52">
        <f>IF(R376=0,0,0)</f>
        <v>0</v>
      </c>
      <c r="AC376" s="52">
        <f> IFERROR(AB376 * (1-R376) * 2%,0)</f>
        <v>0</v>
      </c>
      <c r="AD376" s="53">
        <f>T376+V376+W376+X376+AA376+AC376</f>
        <v>23756.41</v>
      </c>
    </row>
    <row r="377">
      <c r="C377" s="40" t="s">
        <v>700</v>
      </c>
      <c r="D377" s="41" t="s">
        <v>701</v>
      </c>
      <c r="E377" s="41"/>
      <c r="F377" s="42">
        <v>43159.135833333334</v>
      </c>
      <c r="G377" s="43">
        <v>5</v>
      </c>
      <c r="H377" s="44">
        <v>43351</v>
      </c>
      <c r="I377" s="44">
        <v>43371</v>
      </c>
      <c r="J377" s="43">
        <v>6765171</v>
      </c>
      <c r="K377" s="43">
        <v>0</v>
      </c>
      <c r="L377" s="43">
        <v>0</v>
      </c>
      <c r="M377" s="43">
        <f>IFERROR(J377-K377-L377,0)</f>
        <v>6765171</v>
      </c>
      <c r="N377" s="43">
        <v>6765171</v>
      </c>
      <c r="O377" s="45">
        <f>IFERROR(IF(1 - M377/N377&lt;0,0,1-M377/N377),0)</f>
        <v>0</v>
      </c>
      <c r="P377" s="43">
        <v>0</v>
      </c>
      <c r="Q377" s="43">
        <v>8968702</v>
      </c>
      <c r="R377" s="46">
        <f>IF(F377&lt;DATEVALUE("2018-07-01"),1,0)</f>
        <v>1</v>
      </c>
      <c r="S377" s="47">
        <f>IF(R377=1,1%,0)</f>
        <v>0.01</v>
      </c>
      <c r="T377" s="46">
        <f>IFERROR(S377*M377,0)</f>
        <v>67651.710000000006</v>
      </c>
      <c r="U377" s="48">
        <f>IF(O377&lt;=0.12,1,0)*(1-R377)*M377</f>
        <v>0</v>
      </c>
      <c r="V377" s="49">
        <f>IF(0&lt;0.8,0,IF(0&lt;1,Sheet1!L371,1))*IF(G377&lt;3,0.12 - O377,0.01) *U377</f>
        <v>0</v>
      </c>
      <c r="W377" s="49">
        <f>IF(0&gt;1,IF(0&lt;=1.1,1,IF(0&lt;=1.2,2,IF(0&lt;=1.5,3,5))),0) * 1000000</f>
        <v>0</v>
      </c>
      <c r="X377" s="50">
        <f>IF(AND(P377&gt;=150000000,P377&lt;300000000),5000000,IF(AND(P377&gt;=300000000,P377&lt;500000000),10000000,IF(AND(P377&gt;=300000000,P377&lt;500000000),15000000,IF(AND(P377&gt;=500000000,P377&lt;3000000000),20000000,IF(P377&gt;=30000000000,35000000,0))))) * (1-R377)</f>
        <v>0</v>
      </c>
      <c r="Y377" s="50">
        <f>IFERROR(Q377 * (1-R377),0)</f>
        <v>0</v>
      </c>
      <c r="Z377" s="51">
        <f>IF(R377=1,0,0)</f>
        <v>0</v>
      </c>
      <c r="AA377" s="51">
        <f>IFERROR((1-R377) * Z377 * 2%,0)</f>
        <v>0</v>
      </c>
      <c r="AB377" s="52">
        <f>IF(R377=0,0,0)</f>
        <v>0</v>
      </c>
      <c r="AC377" s="52">
        <f> IFERROR(AB377 * (1-R377) * 2%,0)</f>
        <v>0</v>
      </c>
      <c r="AD377" s="53">
        <f>T377+V377+W377+X377+AA377+AC377</f>
        <v>67651.710000000006</v>
      </c>
    </row>
    <row r="378">
      <c r="C378" s="40" t="s">
        <v>702</v>
      </c>
      <c r="D378" s="41" t="s">
        <v>703</v>
      </c>
      <c r="E378" s="41"/>
      <c r="F378" s="42">
        <v>40730.601666666662</v>
      </c>
      <c r="G378" s="43">
        <v>84</v>
      </c>
      <c r="H378" s="44">
        <v>43327</v>
      </c>
      <c r="I378" s="44">
        <v>43367</v>
      </c>
      <c r="J378" s="43">
        <v>1855758</v>
      </c>
      <c r="K378" s="43">
        <v>0</v>
      </c>
      <c r="L378" s="43">
        <v>0</v>
      </c>
      <c r="M378" s="43">
        <f>IFERROR(J378-K378-L378,0)</f>
        <v>1855758</v>
      </c>
      <c r="N378" s="43">
        <v>1854166</v>
      </c>
      <c r="O378" s="45">
        <f>IFERROR(IF(1 - M378/N378&lt;0,0,1-M378/N378),0)</f>
        <v>0</v>
      </c>
      <c r="P378" s="43">
        <v>0</v>
      </c>
      <c r="Q378" s="43">
        <v>1855758</v>
      </c>
      <c r="R378" s="46">
        <f>IF(F378&lt;DATEVALUE("2018-07-01"),1,0)</f>
        <v>1</v>
      </c>
      <c r="S378" s="47">
        <f>IF(R378=1,1%,0)</f>
        <v>0.01</v>
      </c>
      <c r="T378" s="46">
        <f>IFERROR(S378*M378,0)</f>
        <v>18557.580000000002</v>
      </c>
      <c r="U378" s="48">
        <f>IF(O378&lt;=0.12,1,0)*(1-R378)*M378</f>
        <v>0</v>
      </c>
      <c r="V378" s="49">
        <f>IF(0&lt;0.8,0,IF(0&lt;1,Sheet1!L371,1))*IF(G378&lt;3,0.12 - O378,0.01) *U378</f>
        <v>0</v>
      </c>
      <c r="W378" s="49">
        <f>IF(0&gt;1,IF(0&lt;=1.1,1,IF(0&lt;=1.2,2,IF(0&lt;=1.5,3,5))),0) * 1000000</f>
        <v>0</v>
      </c>
      <c r="X378" s="50">
        <f>IF(AND(P378&gt;=150000000,P378&lt;300000000),5000000,IF(AND(P378&gt;=300000000,P378&lt;500000000),10000000,IF(AND(P378&gt;=300000000,P378&lt;500000000),15000000,IF(AND(P378&gt;=500000000,P378&lt;3000000000),20000000,IF(P378&gt;=30000000000,35000000,0))))) * (1-R378)</f>
        <v>0</v>
      </c>
      <c r="Y378" s="50">
        <f>IFERROR(Q378 * (1-R378),0)</f>
        <v>0</v>
      </c>
      <c r="Z378" s="51">
        <f>IF(R378=1,0,0)</f>
        <v>0</v>
      </c>
      <c r="AA378" s="51">
        <f>IFERROR((1-R378) * Z378 * 2%,0)</f>
        <v>0</v>
      </c>
      <c r="AB378" s="52">
        <f>IF(R378=0,0,0)</f>
        <v>0</v>
      </c>
      <c r="AC378" s="52">
        <f> IFERROR(AB378 * (1-R378) * 2%,0)</f>
        <v>0</v>
      </c>
      <c r="AD378" s="53">
        <f>T378+V378+W378+X378+AA378+AC378</f>
        <v>18557.580000000002</v>
      </c>
    </row>
    <row r="379">
      <c r="C379" s="40" t="s">
        <v>704</v>
      </c>
      <c r="D379" s="41" t="s">
        <v>705</v>
      </c>
      <c r="E379" s="41"/>
      <c r="F379" s="42">
        <v>41010.373124999998</v>
      </c>
      <c r="G379" s="43">
        <v>75</v>
      </c>
      <c r="H379" s="44">
        <v>43327</v>
      </c>
      <c r="I379" s="44">
        <v>43371</v>
      </c>
      <c r="J379" s="43">
        <v>958647</v>
      </c>
      <c r="K379" s="43">
        <v>0</v>
      </c>
      <c r="L379" s="43">
        <v>0</v>
      </c>
      <c r="M379" s="43">
        <f>IFERROR(J379-K379-L379,0)</f>
        <v>958647</v>
      </c>
      <c r="N379" s="43">
        <v>957957</v>
      </c>
      <c r="O379" s="45">
        <f>IFERROR(IF(1 - M379/N379&lt;0,0,1-M379/N379),0)</f>
        <v>0</v>
      </c>
      <c r="P379" s="43">
        <v>0</v>
      </c>
      <c r="Q379" s="43">
        <v>958647</v>
      </c>
      <c r="R379" s="46">
        <f>IF(F379&lt;DATEVALUE("2018-07-01"),1,0)</f>
        <v>1</v>
      </c>
      <c r="S379" s="47">
        <f>IF(R379=1,1%,0)</f>
        <v>0.01</v>
      </c>
      <c r="T379" s="46">
        <f>IFERROR(S379*M379,0)</f>
        <v>9586.4699999999993</v>
      </c>
      <c r="U379" s="48">
        <f>IF(O379&lt;=0.12,1,0)*(1-R379)*M379</f>
        <v>0</v>
      </c>
      <c r="V379" s="49">
        <f>IF(0&lt;0.8,0,IF(0&lt;1,Sheet1!L371,1))*IF(G379&lt;3,0.12 - O379,0.01) *U379</f>
        <v>0</v>
      </c>
      <c r="W379" s="49">
        <f>IF(0&gt;1,IF(0&lt;=1.1,1,IF(0&lt;=1.2,2,IF(0&lt;=1.5,3,5))),0) * 1000000</f>
        <v>0</v>
      </c>
      <c r="X379" s="50">
        <f>IF(AND(P379&gt;=150000000,P379&lt;300000000),5000000,IF(AND(P379&gt;=300000000,P379&lt;500000000),10000000,IF(AND(P379&gt;=300000000,P379&lt;500000000),15000000,IF(AND(P379&gt;=500000000,P379&lt;3000000000),20000000,IF(P379&gt;=30000000000,35000000,0))))) * (1-R379)</f>
        <v>0</v>
      </c>
      <c r="Y379" s="50">
        <f>IFERROR(Q379 * (1-R379),0)</f>
        <v>0</v>
      </c>
      <c r="Z379" s="51">
        <f>IF(R379=1,0,0)</f>
        <v>0</v>
      </c>
      <c r="AA379" s="51">
        <f>IFERROR((1-R379) * Z379 * 2%,0)</f>
        <v>0</v>
      </c>
      <c r="AB379" s="52">
        <f>IF(R379=0,0,0)</f>
        <v>0</v>
      </c>
      <c r="AC379" s="52">
        <f> IFERROR(AB379 * (1-R379) * 2%,0)</f>
        <v>0</v>
      </c>
      <c r="AD379" s="53">
        <f>T379+V379+W379+X379+AA379+AC379</f>
        <v>9586.4699999999993</v>
      </c>
    </row>
    <row r="380">
      <c r="C380" s="40" t="s">
        <v>706</v>
      </c>
      <c r="D380" s="41" t="s">
        <v>707</v>
      </c>
      <c r="E380" s="41"/>
      <c r="F380" s="42">
        <v>42191.479409722218</v>
      </c>
      <c r="G380" s="43">
        <v>36</v>
      </c>
      <c r="H380" s="44">
        <v>43329</v>
      </c>
      <c r="I380" s="44">
        <v>43351</v>
      </c>
      <c r="J380" s="43">
        <v>1030315</v>
      </c>
      <c r="K380" s="43">
        <v>0</v>
      </c>
      <c r="L380" s="43">
        <v>0</v>
      </c>
      <c r="M380" s="43">
        <f>IFERROR(J380-K380-L380,0)</f>
        <v>1030315</v>
      </c>
      <c r="N380" s="43">
        <v>1030315</v>
      </c>
      <c r="O380" s="45">
        <f>IFERROR(IF(1 - M380/N380&lt;0,0,1-M380/N380),0)</f>
        <v>0</v>
      </c>
      <c r="P380" s="43">
        <v>0</v>
      </c>
      <c r="Q380" s="43">
        <v>1030315</v>
      </c>
      <c r="R380" s="46">
        <f>IF(F380&lt;DATEVALUE("2018-07-01"),1,0)</f>
        <v>1</v>
      </c>
      <c r="S380" s="47">
        <f>IF(R380=1,1%,0)</f>
        <v>0.01</v>
      </c>
      <c r="T380" s="46">
        <f>IFERROR(S380*M380,0)</f>
        <v>10303.15</v>
      </c>
      <c r="U380" s="48">
        <f>IF(O380&lt;=0.12,1,0)*(1-R380)*M380</f>
        <v>0</v>
      </c>
      <c r="V380" s="49">
        <f>IF(0&lt;0.8,0,IF(0&lt;1,Sheet1!L371,1))*IF(G380&lt;3,0.12 - O380,0.01) *U380</f>
        <v>0</v>
      </c>
      <c r="W380" s="49">
        <f>IF(0&gt;1,IF(0&lt;=1.1,1,IF(0&lt;=1.2,2,IF(0&lt;=1.5,3,5))),0) * 1000000</f>
        <v>0</v>
      </c>
      <c r="X380" s="50">
        <f>IF(AND(P380&gt;=150000000,P380&lt;300000000),5000000,IF(AND(P380&gt;=300000000,P380&lt;500000000),10000000,IF(AND(P380&gt;=300000000,P380&lt;500000000),15000000,IF(AND(P380&gt;=500000000,P380&lt;3000000000),20000000,IF(P380&gt;=30000000000,35000000,0))))) * (1-R380)</f>
        <v>0</v>
      </c>
      <c r="Y380" s="50">
        <f>IFERROR(Q380 * (1-R380),0)</f>
        <v>0</v>
      </c>
      <c r="Z380" s="51">
        <f>IF(R380=1,0,0)</f>
        <v>0</v>
      </c>
      <c r="AA380" s="51">
        <f>IFERROR((1-R380) * Z380 * 2%,0)</f>
        <v>0</v>
      </c>
      <c r="AB380" s="52">
        <f>IF(R380=0,0,0)</f>
        <v>0</v>
      </c>
      <c r="AC380" s="52">
        <f> IFERROR(AB380 * (1-R380) * 2%,0)</f>
        <v>0</v>
      </c>
      <c r="AD380" s="53">
        <f>T380+V380+W380+X380+AA380+AC380</f>
        <v>10303.15</v>
      </c>
    </row>
    <row r="381">
      <c r="C381" s="40" t="s">
        <v>708</v>
      </c>
      <c r="D381" s="41" t="s">
        <v>709</v>
      </c>
      <c r="E381" s="41"/>
      <c r="F381" s="42">
        <v>42199.572384259256</v>
      </c>
      <c r="G381" s="43">
        <v>36</v>
      </c>
      <c r="H381" s="44">
        <v>43329</v>
      </c>
      <c r="I381" s="44">
        <v>43357</v>
      </c>
      <c r="J381" s="43">
        <v>1731873</v>
      </c>
      <c r="K381" s="43">
        <v>0</v>
      </c>
      <c r="L381" s="43">
        <v>0</v>
      </c>
      <c r="M381" s="43">
        <f>IFERROR(J381-K381-L381,0)</f>
        <v>1731873</v>
      </c>
      <c r="N381" s="43">
        <v>1718563</v>
      </c>
      <c r="O381" s="45">
        <f>IFERROR(IF(1 - M381/N381&lt;0,0,1-M381/N381),0)</f>
        <v>0</v>
      </c>
      <c r="P381" s="43">
        <v>0</v>
      </c>
      <c r="Q381" s="43">
        <v>1731873</v>
      </c>
      <c r="R381" s="46">
        <f>IF(F381&lt;DATEVALUE("2018-07-01"),1,0)</f>
        <v>1</v>
      </c>
      <c r="S381" s="47">
        <f>IF(R381=1,1%,0)</f>
        <v>0.01</v>
      </c>
      <c r="T381" s="46">
        <f>IFERROR(S381*M381,0)</f>
        <v>17318.73</v>
      </c>
      <c r="U381" s="48">
        <f>IF(O381&lt;=0.12,1,0)*(1-R381)*M381</f>
        <v>0</v>
      </c>
      <c r="V381" s="49">
        <f>IF(0&lt;0.8,0,IF(0&lt;1,Sheet1!L371,1))*IF(G381&lt;3,0.12 - O381,0.01) *U381</f>
        <v>0</v>
      </c>
      <c r="W381" s="49">
        <f>IF(0&gt;1,IF(0&lt;=1.1,1,IF(0&lt;=1.2,2,IF(0&lt;=1.5,3,5))),0) * 1000000</f>
        <v>0</v>
      </c>
      <c r="X381" s="50">
        <f>IF(AND(P381&gt;=150000000,P381&lt;300000000),5000000,IF(AND(P381&gt;=300000000,P381&lt;500000000),10000000,IF(AND(P381&gt;=300000000,P381&lt;500000000),15000000,IF(AND(P381&gt;=500000000,P381&lt;3000000000),20000000,IF(P381&gt;=30000000000,35000000,0))))) * (1-R381)</f>
        <v>0</v>
      </c>
      <c r="Y381" s="50">
        <f>IFERROR(Q381 * (1-R381),0)</f>
        <v>0</v>
      </c>
      <c r="Z381" s="51">
        <f>IF(R381=1,0,0)</f>
        <v>0</v>
      </c>
      <c r="AA381" s="51">
        <f>IFERROR((1-R381) * Z381 * 2%,0)</f>
        <v>0</v>
      </c>
      <c r="AB381" s="52">
        <f>IF(R381=0,0,0)</f>
        <v>0</v>
      </c>
      <c r="AC381" s="52">
        <f> IFERROR(AB381 * (1-R381) * 2%,0)</f>
        <v>0</v>
      </c>
      <c r="AD381" s="53">
        <f>T381+V381+W381+X381+AA381+AC381</f>
        <v>17318.73</v>
      </c>
    </row>
    <row r="382">
      <c r="C382" s="40" t="s">
        <v>710</v>
      </c>
      <c r="D382" s="41" t="s">
        <v>711</v>
      </c>
      <c r="E382" s="41"/>
      <c r="F382" s="42">
        <v>42201.439386574071</v>
      </c>
      <c r="G382" s="43">
        <v>36</v>
      </c>
      <c r="H382" s="44">
        <v>43327</v>
      </c>
      <c r="I382" s="44">
        <v>43350</v>
      </c>
      <c r="J382" s="43">
        <v>19852198</v>
      </c>
      <c r="K382" s="43">
        <v>0</v>
      </c>
      <c r="L382" s="43">
        <v>0</v>
      </c>
      <c r="M382" s="43">
        <f>IFERROR(J382-K382-L382,0)</f>
        <v>19852198</v>
      </c>
      <c r="N382" s="43">
        <v>20790674</v>
      </c>
      <c r="O382" s="45">
        <f>IFERROR(IF(1 - M382/N382&lt;0,0,1-M382/N382),0)</f>
        <v>0.045139277350989215</v>
      </c>
      <c r="P382" s="43">
        <v>0</v>
      </c>
      <c r="Q382" s="43">
        <v>19852198</v>
      </c>
      <c r="R382" s="46">
        <f>IF(F382&lt;DATEVALUE("2018-07-01"),1,0)</f>
        <v>1</v>
      </c>
      <c r="S382" s="47">
        <f>IF(R382=1,1%,0)</f>
        <v>0.01</v>
      </c>
      <c r="T382" s="46">
        <f>IFERROR(S382*M382,0)</f>
        <v>198521.98000000001</v>
      </c>
      <c r="U382" s="48">
        <f>IF(O382&lt;=0.12,1,0)*(1-R382)*M382</f>
        <v>0</v>
      </c>
      <c r="V382" s="49">
        <f>IF(0&lt;0.8,0,IF(0&lt;1,Sheet1!L371,1))*IF(G382&lt;3,0.12 - O382,0.01) *U382</f>
        <v>0</v>
      </c>
      <c r="W382" s="49">
        <f>IF(0&gt;1,IF(0&lt;=1.1,1,IF(0&lt;=1.2,2,IF(0&lt;=1.5,3,5))),0) * 1000000</f>
        <v>0</v>
      </c>
      <c r="X382" s="50">
        <f>IF(AND(P382&gt;=150000000,P382&lt;300000000),5000000,IF(AND(P382&gt;=300000000,P382&lt;500000000),10000000,IF(AND(P382&gt;=300000000,P382&lt;500000000),15000000,IF(AND(P382&gt;=500000000,P382&lt;3000000000),20000000,IF(P382&gt;=30000000000,35000000,0))))) * (1-R382)</f>
        <v>0</v>
      </c>
      <c r="Y382" s="50">
        <f>IFERROR(Q382 * (1-R382),0)</f>
        <v>0</v>
      </c>
      <c r="Z382" s="51">
        <f>IF(R382=1,0,0)</f>
        <v>0</v>
      </c>
      <c r="AA382" s="51">
        <f>IFERROR((1-R382) * Z382 * 2%,0)</f>
        <v>0</v>
      </c>
      <c r="AB382" s="52">
        <f>IF(R382=0,0,0)</f>
        <v>0</v>
      </c>
      <c r="AC382" s="52">
        <f> IFERROR(AB382 * (1-R382) * 2%,0)</f>
        <v>0</v>
      </c>
      <c r="AD382" s="53">
        <f>T382+V382+W382+X382+AA382+AC382</f>
        <v>198521.98000000001</v>
      </c>
    </row>
    <row r="383">
      <c r="C383" s="40" t="s">
        <v>712</v>
      </c>
      <c r="D383" s="41" t="s">
        <v>713</v>
      </c>
      <c r="E383" s="41"/>
      <c r="F383" s="42">
        <v>42451.586331018516</v>
      </c>
      <c r="G383" s="43">
        <v>28</v>
      </c>
      <c r="H383" s="44">
        <v>43312</v>
      </c>
      <c r="I383" s="44">
        <v>43349</v>
      </c>
      <c r="J383" s="43">
        <v>728733</v>
      </c>
      <c r="K383" s="43">
        <v>0</v>
      </c>
      <c r="L383" s="43">
        <v>0</v>
      </c>
      <c r="M383" s="43">
        <f>IFERROR(J383-K383-L383,0)</f>
        <v>728733</v>
      </c>
      <c r="N383" s="43">
        <v>725705</v>
      </c>
      <c r="O383" s="45">
        <f>IFERROR(IF(1 - M383/N383&lt;0,0,1-M383/N383),0)</f>
        <v>0</v>
      </c>
      <c r="P383" s="43">
        <v>0</v>
      </c>
      <c r="Q383" s="43">
        <v>728733</v>
      </c>
      <c r="R383" s="46">
        <f>IF(F383&lt;DATEVALUE("2018-07-01"),1,0)</f>
        <v>1</v>
      </c>
      <c r="S383" s="47">
        <f>IF(R383=1,1%,0)</f>
        <v>0.01</v>
      </c>
      <c r="T383" s="46">
        <f>IFERROR(S383*M383,0)</f>
        <v>7287.3299999999999</v>
      </c>
      <c r="U383" s="48">
        <f>IF(O383&lt;=0.12,1,0)*(1-R383)*M383</f>
        <v>0</v>
      </c>
      <c r="V383" s="49">
        <f>IF(0&lt;0.8,0,IF(0&lt;1,Sheet1!L371,1))*IF(G383&lt;3,0.12 - O383,0.01) *U383</f>
        <v>0</v>
      </c>
      <c r="W383" s="49">
        <f>IF(0&gt;1,IF(0&lt;=1.1,1,IF(0&lt;=1.2,2,IF(0&lt;=1.5,3,5))),0) * 1000000</f>
        <v>0</v>
      </c>
      <c r="X383" s="50">
        <f>IF(AND(P383&gt;=150000000,P383&lt;300000000),5000000,IF(AND(P383&gt;=300000000,P383&lt;500000000),10000000,IF(AND(P383&gt;=300000000,P383&lt;500000000),15000000,IF(AND(P383&gt;=500000000,P383&lt;3000000000),20000000,IF(P383&gt;=30000000000,35000000,0))))) * (1-R383)</f>
        <v>0</v>
      </c>
      <c r="Y383" s="50">
        <f>IFERROR(Q383 * (1-R383),0)</f>
        <v>0</v>
      </c>
      <c r="Z383" s="51">
        <f>IF(R383=1,0,0)</f>
        <v>0</v>
      </c>
      <c r="AA383" s="51">
        <f>IFERROR((1-R383) * Z383 * 2%,0)</f>
        <v>0</v>
      </c>
      <c r="AB383" s="52">
        <f>IF(R383=0,0,0)</f>
        <v>0</v>
      </c>
      <c r="AC383" s="52">
        <f> IFERROR(AB383 * (1-R383) * 2%,0)</f>
        <v>0</v>
      </c>
      <c r="AD383" s="53">
        <f>T383+V383+W383+X383+AA383+AC383</f>
        <v>7287.3299999999999</v>
      </c>
    </row>
    <row r="384">
      <c r="C384" s="40" t="s">
        <v>714</v>
      </c>
      <c r="D384" s="41" t="s">
        <v>715</v>
      </c>
      <c r="E384" s="41"/>
      <c r="F384" s="42">
        <v>42914.384004629625</v>
      </c>
      <c r="G384" s="43">
        <v>13</v>
      </c>
      <c r="H384" s="44">
        <v>43329</v>
      </c>
      <c r="I384" s="44">
        <v>43349</v>
      </c>
      <c r="J384" s="43">
        <v>878339</v>
      </c>
      <c r="K384" s="43">
        <v>0</v>
      </c>
      <c r="L384" s="43">
        <v>0</v>
      </c>
      <c r="M384" s="43">
        <f>IFERROR(J384-K384-L384,0)</f>
        <v>878339</v>
      </c>
      <c r="N384" s="43">
        <v>878339</v>
      </c>
      <c r="O384" s="45">
        <f>IFERROR(IF(1 - M384/N384&lt;0,0,1-M384/N384),0)</f>
        <v>0</v>
      </c>
      <c r="P384" s="43">
        <v>0</v>
      </c>
      <c r="Q384" s="43">
        <v>878339</v>
      </c>
      <c r="R384" s="46">
        <f>IF(F384&lt;DATEVALUE("2018-07-01"),1,0)</f>
        <v>1</v>
      </c>
      <c r="S384" s="47">
        <f>IF(R384=1,1%,0)</f>
        <v>0.01</v>
      </c>
      <c r="T384" s="46">
        <f>IFERROR(S384*M384,0)</f>
        <v>8783.3899999999994</v>
      </c>
      <c r="U384" s="48">
        <f>IF(O384&lt;=0.12,1,0)*(1-R384)*M384</f>
        <v>0</v>
      </c>
      <c r="V384" s="49">
        <f>IF(0&lt;0.8,0,IF(0&lt;1,Sheet1!L371,1))*IF(G384&lt;3,0.12 - O384,0.01) *U384</f>
        <v>0</v>
      </c>
      <c r="W384" s="49">
        <f>IF(0&gt;1,IF(0&lt;=1.1,1,IF(0&lt;=1.2,2,IF(0&lt;=1.5,3,5))),0) * 1000000</f>
        <v>0</v>
      </c>
      <c r="X384" s="50">
        <f>IF(AND(P384&gt;=150000000,P384&lt;300000000),5000000,IF(AND(P384&gt;=300000000,P384&lt;500000000),10000000,IF(AND(P384&gt;=300000000,P384&lt;500000000),15000000,IF(AND(P384&gt;=500000000,P384&lt;3000000000),20000000,IF(P384&gt;=30000000000,35000000,0))))) * (1-R384)</f>
        <v>0</v>
      </c>
      <c r="Y384" s="50">
        <f>IFERROR(Q384 * (1-R384),0)</f>
        <v>0</v>
      </c>
      <c r="Z384" s="51">
        <f>IF(R384=1,0,0)</f>
        <v>0</v>
      </c>
      <c r="AA384" s="51">
        <f>IFERROR((1-R384) * Z384 * 2%,0)</f>
        <v>0</v>
      </c>
      <c r="AB384" s="52">
        <f>IF(R384=0,0,0)</f>
        <v>0</v>
      </c>
      <c r="AC384" s="52">
        <f> IFERROR(AB384 * (1-R384) * 2%,0)</f>
        <v>0</v>
      </c>
      <c r="AD384" s="53">
        <f>T384+V384+W384+X384+AA384+AC384</f>
        <v>8783.3899999999994</v>
      </c>
    </row>
    <row r="385">
      <c r="C385" s="40" t="s">
        <v>716</v>
      </c>
      <c r="D385" s="41" t="s">
        <v>717</v>
      </c>
      <c r="E385" s="41"/>
      <c r="F385" s="42">
        <v>42916.12332175926</v>
      </c>
      <c r="G385" s="43">
        <v>13</v>
      </c>
      <c r="H385" s="44">
        <v>43329</v>
      </c>
      <c r="I385" s="44">
        <v>43357</v>
      </c>
      <c r="J385" s="43">
        <v>1619706</v>
      </c>
      <c r="K385" s="43">
        <v>0</v>
      </c>
      <c r="L385" s="43">
        <v>0</v>
      </c>
      <c r="M385" s="43">
        <f>IFERROR(J385-K385-L385,0)</f>
        <v>1619706</v>
      </c>
      <c r="N385" s="43">
        <v>1619706</v>
      </c>
      <c r="O385" s="45">
        <f>IFERROR(IF(1 - M385/N385&lt;0,0,1-M385/N385),0)</f>
        <v>0</v>
      </c>
      <c r="P385" s="43">
        <v>0</v>
      </c>
      <c r="Q385" s="43">
        <v>1619706</v>
      </c>
      <c r="R385" s="46">
        <f>IF(F385&lt;DATEVALUE("2018-07-01"),1,0)</f>
        <v>1</v>
      </c>
      <c r="S385" s="47">
        <f>IF(R385=1,1%,0)</f>
        <v>0.01</v>
      </c>
      <c r="T385" s="46">
        <f>IFERROR(S385*M385,0)</f>
        <v>16197.06</v>
      </c>
      <c r="U385" s="48">
        <f>IF(O385&lt;=0.12,1,0)*(1-R385)*M385</f>
        <v>0</v>
      </c>
      <c r="V385" s="49">
        <f>IF(0&lt;0.8,0,IF(0&lt;1,Sheet1!L371,1))*IF(G385&lt;3,0.12 - O385,0.01) *U385</f>
        <v>0</v>
      </c>
      <c r="W385" s="49">
        <f>IF(0&gt;1,IF(0&lt;=1.1,1,IF(0&lt;=1.2,2,IF(0&lt;=1.5,3,5))),0) * 1000000</f>
        <v>0</v>
      </c>
      <c r="X385" s="50">
        <f>IF(AND(P385&gt;=150000000,P385&lt;300000000),5000000,IF(AND(P385&gt;=300000000,P385&lt;500000000),10000000,IF(AND(P385&gt;=300000000,P385&lt;500000000),15000000,IF(AND(P385&gt;=500000000,P385&lt;3000000000),20000000,IF(P385&gt;=30000000000,35000000,0))))) * (1-R385)</f>
        <v>0</v>
      </c>
      <c r="Y385" s="50">
        <f>IFERROR(Q385 * (1-R385),0)</f>
        <v>0</v>
      </c>
      <c r="Z385" s="51">
        <f>IF(R385=1,0,0)</f>
        <v>0</v>
      </c>
      <c r="AA385" s="51">
        <f>IFERROR((1-R385) * Z385 * 2%,0)</f>
        <v>0</v>
      </c>
      <c r="AB385" s="52">
        <f>IF(R385=0,0,0)</f>
        <v>0</v>
      </c>
      <c r="AC385" s="52">
        <f> IFERROR(AB385 * (1-R385) * 2%,0)</f>
        <v>0</v>
      </c>
      <c r="AD385" s="53">
        <f>T385+V385+W385+X385+AA385+AC385</f>
        <v>16197.06</v>
      </c>
    </row>
    <row r="386">
      <c r="C386" s="40" t="s">
        <v>718</v>
      </c>
      <c r="D386" s="41" t="s">
        <v>719</v>
      </c>
      <c r="E386" s="41"/>
      <c r="F386" s="42">
        <v>42916.125486111108</v>
      </c>
      <c r="G386" s="43">
        <v>13</v>
      </c>
      <c r="H386" s="44">
        <v>43327</v>
      </c>
      <c r="I386" s="44">
        <v>43372</v>
      </c>
      <c r="J386" s="43">
        <v>8561409</v>
      </c>
      <c r="K386" s="43">
        <v>0</v>
      </c>
      <c r="L386" s="43">
        <v>0</v>
      </c>
      <c r="M386" s="43">
        <f>IFERROR(J386-K386-L386,0)</f>
        <v>8561409</v>
      </c>
      <c r="N386" s="43">
        <v>8242759</v>
      </c>
      <c r="O386" s="45">
        <f>IFERROR(IF(1 - M386/N386&lt;0,0,1-M386/N386),0)</f>
        <v>0</v>
      </c>
      <c r="P386" s="43">
        <v>0</v>
      </c>
      <c r="Q386" s="43">
        <v>8561409</v>
      </c>
      <c r="R386" s="46">
        <f>IF(F386&lt;DATEVALUE("2018-07-01"),1,0)</f>
        <v>1</v>
      </c>
      <c r="S386" s="47">
        <f>IF(R386=1,1%,0)</f>
        <v>0.01</v>
      </c>
      <c r="T386" s="46">
        <f>IFERROR(S386*M386,0)</f>
        <v>85614.089999999997</v>
      </c>
      <c r="U386" s="48">
        <f>IF(O386&lt;=0.12,1,0)*(1-R386)*M386</f>
        <v>0</v>
      </c>
      <c r="V386" s="49">
        <f>IF(0&lt;0.8,0,IF(0&lt;1,Sheet1!L371,1))*IF(G386&lt;3,0.12 - O386,0.01) *U386</f>
        <v>0</v>
      </c>
      <c r="W386" s="49">
        <f>IF(0&gt;1,IF(0&lt;=1.1,1,IF(0&lt;=1.2,2,IF(0&lt;=1.5,3,5))),0) * 1000000</f>
        <v>0</v>
      </c>
      <c r="X386" s="50">
        <f>IF(AND(P386&gt;=150000000,P386&lt;300000000),5000000,IF(AND(P386&gt;=300000000,P386&lt;500000000),10000000,IF(AND(P386&gt;=300000000,P386&lt;500000000),15000000,IF(AND(P386&gt;=500000000,P386&lt;3000000000),20000000,IF(P386&gt;=30000000000,35000000,0))))) * (1-R386)</f>
        <v>0</v>
      </c>
      <c r="Y386" s="50">
        <f>IFERROR(Q386 * (1-R386),0)</f>
        <v>0</v>
      </c>
      <c r="Z386" s="51">
        <f>IF(R386=1,0,0)</f>
        <v>0</v>
      </c>
      <c r="AA386" s="51">
        <f>IFERROR((1-R386) * Z386 * 2%,0)</f>
        <v>0</v>
      </c>
      <c r="AB386" s="52">
        <f>IF(R386=0,0,0)</f>
        <v>0</v>
      </c>
      <c r="AC386" s="52">
        <f> IFERROR(AB386 * (1-R386) * 2%,0)</f>
        <v>0</v>
      </c>
      <c r="AD386" s="53">
        <f>T386+V386+W386+X386+AA386+AC386</f>
        <v>85614.089999999997</v>
      </c>
    </row>
    <row r="387">
      <c r="C387" s="40" t="s">
        <v>720</v>
      </c>
      <c r="D387" s="41" t="s">
        <v>721</v>
      </c>
      <c r="E387" s="41"/>
      <c r="F387" s="42">
        <v>42916.128506944442</v>
      </c>
      <c r="G387" s="43">
        <v>13</v>
      </c>
      <c r="H387" s="44">
        <v>43329</v>
      </c>
      <c r="I387" s="44">
        <v>43362</v>
      </c>
      <c r="J387" s="43">
        <v>2193225</v>
      </c>
      <c r="K387" s="43">
        <v>0</v>
      </c>
      <c r="L387" s="43">
        <v>0</v>
      </c>
      <c r="M387" s="43">
        <f>IFERROR(J387-K387-L387,0)</f>
        <v>2193225</v>
      </c>
      <c r="N387" s="43">
        <v>2371948</v>
      </c>
      <c r="O387" s="45">
        <f>IFERROR(IF(1 - M387/N387&lt;0,0,1-M387/N387),0)</f>
        <v>0.0753486164114896</v>
      </c>
      <c r="P387" s="43">
        <v>0</v>
      </c>
      <c r="Q387" s="43">
        <v>2193225</v>
      </c>
      <c r="R387" s="46">
        <f>IF(F387&lt;DATEVALUE("2018-07-01"),1,0)</f>
        <v>1</v>
      </c>
      <c r="S387" s="47">
        <f>IF(R387=1,1%,0)</f>
        <v>0.01</v>
      </c>
      <c r="T387" s="46">
        <f>IFERROR(S387*M387,0)</f>
        <v>21932.25</v>
      </c>
      <c r="U387" s="48">
        <f>IF(O387&lt;=0.12,1,0)*(1-R387)*M387</f>
        <v>0</v>
      </c>
      <c r="V387" s="49">
        <f>IF(0&lt;0.8,0,IF(0&lt;1,Sheet1!L371,1))*IF(G387&lt;3,0.12 - O387,0.01) *U387</f>
        <v>0</v>
      </c>
      <c r="W387" s="49">
        <f>IF(0&gt;1,IF(0&lt;=1.1,1,IF(0&lt;=1.2,2,IF(0&lt;=1.5,3,5))),0) * 1000000</f>
        <v>0</v>
      </c>
      <c r="X387" s="50">
        <f>IF(AND(P387&gt;=150000000,P387&lt;300000000),5000000,IF(AND(P387&gt;=300000000,P387&lt;500000000),10000000,IF(AND(P387&gt;=300000000,P387&lt;500000000),15000000,IF(AND(P387&gt;=500000000,P387&lt;3000000000),20000000,IF(P387&gt;=30000000000,35000000,0))))) * (1-R387)</f>
        <v>0</v>
      </c>
      <c r="Y387" s="50">
        <f>IFERROR(Q387 * (1-R387),0)</f>
        <v>0</v>
      </c>
      <c r="Z387" s="51">
        <f>IF(R387=1,0,0)</f>
        <v>0</v>
      </c>
      <c r="AA387" s="51">
        <f>IFERROR((1-R387) * Z387 * 2%,0)</f>
        <v>0</v>
      </c>
      <c r="AB387" s="52">
        <f>IF(R387=0,0,0)</f>
        <v>0</v>
      </c>
      <c r="AC387" s="52">
        <f> IFERROR(AB387 * (1-R387) * 2%,0)</f>
        <v>0</v>
      </c>
      <c r="AD387" s="53">
        <f>T387+V387+W387+X387+AA387+AC387</f>
        <v>21932.25</v>
      </c>
    </row>
    <row r="388">
      <c r="C388" s="40" t="s">
        <v>722</v>
      </c>
      <c r="D388" s="41" t="s">
        <v>723</v>
      </c>
      <c r="E388" s="41"/>
      <c r="F388" s="42">
        <v>42917.303935185184</v>
      </c>
      <c r="G388" s="43">
        <v>12</v>
      </c>
      <c r="H388" s="44">
        <v>43327</v>
      </c>
      <c r="I388" s="44">
        <v>43343</v>
      </c>
      <c r="J388" s="43">
        <v>3200571</v>
      </c>
      <c r="K388" s="43">
        <v>0</v>
      </c>
      <c r="L388" s="43">
        <v>0</v>
      </c>
      <c r="M388" s="43">
        <f>IFERROR(J388-K388-L388,0)</f>
        <v>3200571</v>
      </c>
      <c r="N388" s="43">
        <v>3187261</v>
      </c>
      <c r="O388" s="45">
        <f>IFERROR(IF(1 - M388/N388&lt;0,0,1-M388/N388),0)</f>
        <v>0</v>
      </c>
      <c r="P388" s="43">
        <v>0</v>
      </c>
      <c r="Q388" s="43">
        <v>3200571</v>
      </c>
      <c r="R388" s="46">
        <f>IF(F388&lt;DATEVALUE("2018-07-01"),1,0)</f>
        <v>1</v>
      </c>
      <c r="S388" s="47">
        <f>IF(R388=1,1%,0)</f>
        <v>0.01</v>
      </c>
      <c r="T388" s="46">
        <f>IFERROR(S388*M388,0)</f>
        <v>32005.709999999999</v>
      </c>
      <c r="U388" s="48">
        <f>IF(O388&lt;=0.12,1,0)*(1-R388)*M388</f>
        <v>0</v>
      </c>
      <c r="V388" s="49">
        <f>IF(0&lt;0.8,0,IF(0&lt;1,Sheet1!L371,1))*IF(G388&lt;3,0.12 - O388,0.01) *U388</f>
        <v>0</v>
      </c>
      <c r="W388" s="49">
        <f>IF(0&gt;1,IF(0&lt;=1.1,1,IF(0&lt;=1.2,2,IF(0&lt;=1.5,3,5))),0) * 1000000</f>
        <v>0</v>
      </c>
      <c r="X388" s="50">
        <f>IF(AND(P388&gt;=150000000,P388&lt;300000000),5000000,IF(AND(P388&gt;=300000000,P388&lt;500000000),10000000,IF(AND(P388&gt;=300000000,P388&lt;500000000),15000000,IF(AND(P388&gt;=500000000,P388&lt;3000000000),20000000,IF(P388&gt;=30000000000,35000000,0))))) * (1-R388)</f>
        <v>0</v>
      </c>
      <c r="Y388" s="50">
        <f>IFERROR(Q388 * (1-R388),0)</f>
        <v>0</v>
      </c>
      <c r="Z388" s="51">
        <f>IF(R388=1,0,0)</f>
        <v>0</v>
      </c>
      <c r="AA388" s="51">
        <f>IFERROR((1-R388) * Z388 * 2%,0)</f>
        <v>0</v>
      </c>
      <c r="AB388" s="52">
        <f>IF(R388=0,0,0)</f>
        <v>0</v>
      </c>
      <c r="AC388" s="52">
        <f> IFERROR(AB388 * (1-R388) * 2%,0)</f>
        <v>0</v>
      </c>
      <c r="AD388" s="53">
        <f>T388+V388+W388+X388+AA388+AC388</f>
        <v>32005.709999999999</v>
      </c>
    </row>
    <row r="389">
      <c r="C389" s="40" t="s">
        <v>724</v>
      </c>
      <c r="D389" s="41" t="s">
        <v>725</v>
      </c>
      <c r="E389" s="41"/>
      <c r="F389" s="42">
        <v>42920.387233796297</v>
      </c>
      <c r="G389" s="43">
        <v>12</v>
      </c>
      <c r="H389" s="44">
        <v>43329</v>
      </c>
      <c r="I389" s="44">
        <v>43357</v>
      </c>
      <c r="J389" s="43">
        <v>911017</v>
      </c>
      <c r="K389" s="43">
        <v>0</v>
      </c>
      <c r="L389" s="43">
        <v>0</v>
      </c>
      <c r="M389" s="43">
        <f>IFERROR(J389-K389-L389,0)</f>
        <v>911017</v>
      </c>
      <c r="N389" s="43">
        <v>911017</v>
      </c>
      <c r="O389" s="45">
        <f>IFERROR(IF(1 - M389/N389&lt;0,0,1-M389/N389),0)</f>
        <v>0</v>
      </c>
      <c r="P389" s="43">
        <v>0</v>
      </c>
      <c r="Q389" s="43">
        <v>911017</v>
      </c>
      <c r="R389" s="46">
        <f>IF(F389&lt;DATEVALUE("2018-07-01"),1,0)</f>
        <v>1</v>
      </c>
      <c r="S389" s="47">
        <f>IF(R389=1,1%,0)</f>
        <v>0.01</v>
      </c>
      <c r="T389" s="46">
        <f>IFERROR(S389*M389,0)</f>
        <v>9110.1700000000001</v>
      </c>
      <c r="U389" s="48">
        <f>IF(O389&lt;=0.12,1,0)*(1-R389)*M389</f>
        <v>0</v>
      </c>
      <c r="V389" s="49">
        <f>IF(0&lt;0.8,0,IF(0&lt;1,Sheet1!L371,1))*IF(G389&lt;3,0.12 - O389,0.01) *U389</f>
        <v>0</v>
      </c>
      <c r="W389" s="49">
        <f>IF(0&gt;1,IF(0&lt;=1.1,1,IF(0&lt;=1.2,2,IF(0&lt;=1.5,3,5))),0) * 1000000</f>
        <v>0</v>
      </c>
      <c r="X389" s="50">
        <f>IF(AND(P389&gt;=150000000,P389&lt;300000000),5000000,IF(AND(P389&gt;=300000000,P389&lt;500000000),10000000,IF(AND(P389&gt;=300000000,P389&lt;500000000),15000000,IF(AND(P389&gt;=500000000,P389&lt;3000000000),20000000,IF(P389&gt;=30000000000,35000000,0))))) * (1-R389)</f>
        <v>0</v>
      </c>
      <c r="Y389" s="50">
        <f>IFERROR(Q389 * (1-R389),0)</f>
        <v>0</v>
      </c>
      <c r="Z389" s="51">
        <f>IF(R389=1,0,0)</f>
        <v>0</v>
      </c>
      <c r="AA389" s="51">
        <f>IFERROR((1-R389) * Z389 * 2%,0)</f>
        <v>0</v>
      </c>
      <c r="AB389" s="52">
        <f>IF(R389=0,0,0)</f>
        <v>0</v>
      </c>
      <c r="AC389" s="52">
        <f> IFERROR(AB389 * (1-R389) * 2%,0)</f>
        <v>0</v>
      </c>
      <c r="AD389" s="53">
        <f>T389+V389+W389+X389+AA389+AC389</f>
        <v>9110.1700000000001</v>
      </c>
    </row>
    <row r="390">
      <c r="C390" s="40" t="s">
        <v>726</v>
      </c>
      <c r="D390" s="41" t="s">
        <v>727</v>
      </c>
      <c r="E390" s="41"/>
      <c r="F390" s="42">
        <v>42930.142731481479</v>
      </c>
      <c r="G390" s="43">
        <v>12</v>
      </c>
      <c r="H390" s="44">
        <v>43327</v>
      </c>
      <c r="I390" s="44">
        <v>43335</v>
      </c>
      <c r="J390" s="43">
        <v>829593</v>
      </c>
      <c r="K390" s="43">
        <v>0</v>
      </c>
      <c r="L390" s="43">
        <v>0</v>
      </c>
      <c r="M390" s="43">
        <f>IFERROR(J390-K390-L390,0)</f>
        <v>829593</v>
      </c>
      <c r="N390" s="43">
        <v>827987</v>
      </c>
      <c r="O390" s="45">
        <f>IFERROR(IF(1 - M390/N390&lt;0,0,1-M390/N390),0)</f>
        <v>0</v>
      </c>
      <c r="P390" s="43">
        <v>0</v>
      </c>
      <c r="Q390" s="43">
        <v>829593</v>
      </c>
      <c r="R390" s="46">
        <f>IF(F390&lt;DATEVALUE("2018-07-01"),1,0)</f>
        <v>1</v>
      </c>
      <c r="S390" s="47">
        <f>IF(R390=1,1%,0)</f>
        <v>0.01</v>
      </c>
      <c r="T390" s="46">
        <f>IFERROR(S390*M390,0)</f>
        <v>8295.9300000000003</v>
      </c>
      <c r="U390" s="48">
        <f>IF(O390&lt;=0.12,1,0)*(1-R390)*M390</f>
        <v>0</v>
      </c>
      <c r="V390" s="49">
        <f>IF(0&lt;0.8,0,IF(0&lt;1,Sheet1!L371,1))*IF(G390&lt;3,0.12 - O390,0.01) *U390</f>
        <v>0</v>
      </c>
      <c r="W390" s="49">
        <f>IF(0&gt;1,IF(0&lt;=1.1,1,IF(0&lt;=1.2,2,IF(0&lt;=1.5,3,5))),0) * 1000000</f>
        <v>0</v>
      </c>
      <c r="X390" s="50">
        <f>IF(AND(P390&gt;=150000000,P390&lt;300000000),5000000,IF(AND(P390&gt;=300000000,P390&lt;500000000),10000000,IF(AND(P390&gt;=300000000,P390&lt;500000000),15000000,IF(AND(P390&gt;=500000000,P390&lt;3000000000),20000000,IF(P390&gt;=30000000000,35000000,0))))) * (1-R390)</f>
        <v>0</v>
      </c>
      <c r="Y390" s="50">
        <f>IFERROR(Q390 * (1-R390),0)</f>
        <v>0</v>
      </c>
      <c r="Z390" s="51">
        <f>IF(R390=1,0,0)</f>
        <v>0</v>
      </c>
      <c r="AA390" s="51">
        <f>IFERROR((1-R390) * Z390 * 2%,0)</f>
        <v>0</v>
      </c>
      <c r="AB390" s="52">
        <f>IF(R390=0,0,0)</f>
        <v>0</v>
      </c>
      <c r="AC390" s="52">
        <f> IFERROR(AB390 * (1-R390) * 2%,0)</f>
        <v>0</v>
      </c>
      <c r="AD390" s="53">
        <f>T390+V390+W390+X390+AA390+AC390</f>
        <v>8295.9300000000003</v>
      </c>
    </row>
    <row r="391">
      <c r="C391" s="40" t="s">
        <v>728</v>
      </c>
      <c r="D391" s="41" t="s">
        <v>729</v>
      </c>
      <c r="E391" s="41"/>
      <c r="F391" s="42">
        <v>42937.286874999998</v>
      </c>
      <c r="G391" s="43">
        <v>12</v>
      </c>
      <c r="H391" s="44">
        <v>43329</v>
      </c>
      <c r="I391" s="44">
        <v>43351</v>
      </c>
      <c r="J391" s="43">
        <v>773553</v>
      </c>
      <c r="K391" s="43">
        <v>0</v>
      </c>
      <c r="L391" s="43">
        <v>0</v>
      </c>
      <c r="M391" s="43">
        <f>IFERROR(J391-K391-L391,0)</f>
        <v>773553</v>
      </c>
      <c r="N391" s="43">
        <v>773553</v>
      </c>
      <c r="O391" s="45">
        <f>IFERROR(IF(1 - M391/N391&lt;0,0,1-M391/N391),0)</f>
        <v>0</v>
      </c>
      <c r="P391" s="43">
        <v>0</v>
      </c>
      <c r="Q391" s="43">
        <v>773553</v>
      </c>
      <c r="R391" s="46">
        <f>IF(F391&lt;DATEVALUE("2018-07-01"),1,0)</f>
        <v>1</v>
      </c>
      <c r="S391" s="47">
        <f>IF(R391=1,1%,0)</f>
        <v>0.01</v>
      </c>
      <c r="T391" s="46">
        <f>IFERROR(S391*M391,0)</f>
        <v>7735.5299999999997</v>
      </c>
      <c r="U391" s="48">
        <f>IF(O391&lt;=0.12,1,0)*(1-R391)*M391</f>
        <v>0</v>
      </c>
      <c r="V391" s="49">
        <f>IF(0&lt;0.8,0,IF(0&lt;1,Sheet1!L371,1))*IF(G391&lt;3,0.12 - O391,0.01) *U391</f>
        <v>0</v>
      </c>
      <c r="W391" s="49">
        <f>IF(0&gt;1,IF(0&lt;=1.1,1,IF(0&lt;=1.2,2,IF(0&lt;=1.5,3,5))),0) * 1000000</f>
        <v>0</v>
      </c>
      <c r="X391" s="50">
        <f>IF(AND(P391&gt;=150000000,P391&lt;300000000),5000000,IF(AND(P391&gt;=300000000,P391&lt;500000000),10000000,IF(AND(P391&gt;=300000000,P391&lt;500000000),15000000,IF(AND(P391&gt;=500000000,P391&lt;3000000000),20000000,IF(P391&gt;=30000000000,35000000,0))))) * (1-R391)</f>
        <v>0</v>
      </c>
      <c r="Y391" s="50">
        <f>IFERROR(Q391 * (1-R391),0)</f>
        <v>0</v>
      </c>
      <c r="Z391" s="51">
        <f>IF(R391=1,0,0)</f>
        <v>0</v>
      </c>
      <c r="AA391" s="51">
        <f>IFERROR((1-R391) * Z391 * 2%,0)</f>
        <v>0</v>
      </c>
      <c r="AB391" s="52">
        <f>IF(R391=0,0,0)</f>
        <v>0</v>
      </c>
      <c r="AC391" s="52">
        <f> IFERROR(AB391 * (1-R391) * 2%,0)</f>
        <v>0</v>
      </c>
      <c r="AD391" s="53">
        <f>T391+V391+W391+X391+AA391+AC391</f>
        <v>7735.5299999999997</v>
      </c>
    </row>
    <row r="392">
      <c r="C392" s="40" t="s">
        <v>730</v>
      </c>
      <c r="D392" s="41" t="s">
        <v>731</v>
      </c>
      <c r="E392" s="41"/>
      <c r="F392" s="42">
        <v>42941.315393518518</v>
      </c>
      <c r="G392" s="43">
        <v>12</v>
      </c>
      <c r="H392" s="44">
        <v>43327</v>
      </c>
      <c r="I392" s="44">
        <v>43326</v>
      </c>
      <c r="J392" s="43">
        <v>1585810</v>
      </c>
      <c r="K392" s="43">
        <v>0</v>
      </c>
      <c r="L392" s="43">
        <v>0</v>
      </c>
      <c r="M392" s="43">
        <f>IFERROR(J392-K392-L392,0)</f>
        <v>1585810</v>
      </c>
      <c r="N392" s="43">
        <v>1572500</v>
      </c>
      <c r="O392" s="45">
        <f>IFERROR(IF(1 - M392/N392&lt;0,0,1-M392/N392),0)</f>
        <v>0</v>
      </c>
      <c r="P392" s="43">
        <v>0</v>
      </c>
      <c r="Q392" s="43">
        <v>1585810</v>
      </c>
      <c r="R392" s="46">
        <f>IF(F392&lt;DATEVALUE("2018-07-01"),1,0)</f>
        <v>1</v>
      </c>
      <c r="S392" s="47">
        <f>IF(R392=1,1%,0)</f>
        <v>0.01</v>
      </c>
      <c r="T392" s="46">
        <f>IFERROR(S392*M392,0)</f>
        <v>15858.1</v>
      </c>
      <c r="U392" s="48">
        <f>IF(O392&lt;=0.12,1,0)*(1-R392)*M392</f>
        <v>0</v>
      </c>
      <c r="V392" s="49">
        <f>IF(0&lt;0.8,0,IF(0&lt;1,Sheet1!L371,1))*IF(G392&lt;3,0.12 - O392,0.01) *U392</f>
        <v>0</v>
      </c>
      <c r="W392" s="49">
        <f>IF(0&gt;1,IF(0&lt;=1.1,1,IF(0&lt;=1.2,2,IF(0&lt;=1.5,3,5))),0) * 1000000</f>
        <v>0</v>
      </c>
      <c r="X392" s="50">
        <f>IF(AND(P392&gt;=150000000,P392&lt;300000000),5000000,IF(AND(P392&gt;=300000000,P392&lt;500000000),10000000,IF(AND(P392&gt;=300000000,P392&lt;500000000),15000000,IF(AND(P392&gt;=500000000,P392&lt;3000000000),20000000,IF(P392&gt;=30000000000,35000000,0))))) * (1-R392)</f>
        <v>0</v>
      </c>
      <c r="Y392" s="50">
        <f>IFERROR(Q392 * (1-R392),0)</f>
        <v>0</v>
      </c>
      <c r="Z392" s="51">
        <f>IF(R392=1,0,0)</f>
        <v>0</v>
      </c>
      <c r="AA392" s="51">
        <f>IFERROR((1-R392) * Z392 * 2%,0)</f>
        <v>0</v>
      </c>
      <c r="AB392" s="52">
        <f>IF(R392=0,0,0)</f>
        <v>0</v>
      </c>
      <c r="AC392" s="52">
        <f> IFERROR(AB392 * (1-R392) * 2%,0)</f>
        <v>0</v>
      </c>
      <c r="AD392" s="53">
        <f>T392+V392+W392+X392+AA392+AC392</f>
        <v>15858.1</v>
      </c>
    </row>
    <row r="393">
      <c r="C393" s="40" t="s">
        <v>732</v>
      </c>
      <c r="D393" s="41" t="s">
        <v>733</v>
      </c>
      <c r="E393" s="41"/>
      <c r="F393" s="42">
        <v>42945.295624999999</v>
      </c>
      <c r="G393" s="43">
        <v>12</v>
      </c>
      <c r="H393" s="44">
        <v>43327</v>
      </c>
      <c r="I393" s="44">
        <v>43378</v>
      </c>
      <c r="J393" s="43">
        <v>5547770</v>
      </c>
      <c r="K393" s="43">
        <v>0</v>
      </c>
      <c r="L393" s="43">
        <v>0</v>
      </c>
      <c r="M393" s="43">
        <f>IFERROR(J393-K393-L393,0)</f>
        <v>5547770</v>
      </c>
      <c r="N393" s="43">
        <v>6100457</v>
      </c>
      <c r="O393" s="45">
        <f>IFERROR(IF(1 - M393/N393&lt;0,0,1-M393/N393),0)</f>
        <v>0.090597638832631722</v>
      </c>
      <c r="P393" s="43">
        <v>0</v>
      </c>
      <c r="Q393" s="43">
        <v>5547770</v>
      </c>
      <c r="R393" s="46">
        <f>IF(F393&lt;DATEVALUE("2018-07-01"),1,0)</f>
        <v>1</v>
      </c>
      <c r="S393" s="47">
        <f>IF(R393=1,1%,0)</f>
        <v>0.01</v>
      </c>
      <c r="T393" s="46">
        <f>IFERROR(S393*M393,0)</f>
        <v>55477.700000000004</v>
      </c>
      <c r="U393" s="48">
        <f>IF(O393&lt;=0.12,1,0)*(1-R393)*M393</f>
        <v>0</v>
      </c>
      <c r="V393" s="49">
        <f>IF(0&lt;0.8,0,IF(0&lt;1,Sheet1!L371,1))*IF(G393&lt;3,0.12 - O393,0.01) *U393</f>
        <v>0</v>
      </c>
      <c r="W393" s="49">
        <f>IF(0&gt;1,IF(0&lt;=1.1,1,IF(0&lt;=1.2,2,IF(0&lt;=1.5,3,5))),0) * 1000000</f>
        <v>0</v>
      </c>
      <c r="X393" s="50">
        <f>IF(AND(P393&gt;=150000000,P393&lt;300000000),5000000,IF(AND(P393&gt;=300000000,P393&lt;500000000),10000000,IF(AND(P393&gt;=300000000,P393&lt;500000000),15000000,IF(AND(P393&gt;=500000000,P393&lt;3000000000),20000000,IF(P393&gt;=30000000000,35000000,0))))) * (1-R393)</f>
        <v>0</v>
      </c>
      <c r="Y393" s="50">
        <f>IFERROR(Q393 * (1-R393),0)</f>
        <v>0</v>
      </c>
      <c r="Z393" s="51">
        <f>IF(R393=1,0,0)</f>
        <v>0</v>
      </c>
      <c r="AA393" s="51">
        <f>IFERROR((1-R393) * Z393 * 2%,0)</f>
        <v>0</v>
      </c>
      <c r="AB393" s="52">
        <f>IF(R393=0,0,0)</f>
        <v>0</v>
      </c>
      <c r="AC393" s="52">
        <f> IFERROR(AB393 * (1-R393) * 2%,0)</f>
        <v>0</v>
      </c>
      <c r="AD393" s="53">
        <f>T393+V393+W393+X393+AA393+AC393</f>
        <v>55477.700000000004</v>
      </c>
    </row>
    <row r="394">
      <c r="C394" s="40" t="s">
        <v>734</v>
      </c>
      <c r="D394" s="41" t="s">
        <v>735</v>
      </c>
      <c r="E394" s="41"/>
      <c r="F394" s="42">
        <v>42958.097905092589</v>
      </c>
      <c r="G394" s="43">
        <v>11</v>
      </c>
      <c r="H394" s="44">
        <v>43329</v>
      </c>
      <c r="I394" s="44">
        <v>43362</v>
      </c>
      <c r="J394" s="43">
        <v>738414</v>
      </c>
      <c r="K394" s="43">
        <v>0</v>
      </c>
      <c r="L394" s="43">
        <v>0</v>
      </c>
      <c r="M394" s="43">
        <f>IFERROR(J394-K394-L394,0)</f>
        <v>738414</v>
      </c>
      <c r="N394" s="43">
        <v>738414</v>
      </c>
      <c r="O394" s="45">
        <f>IFERROR(IF(1 - M394/N394&lt;0,0,1-M394/N394),0)</f>
        <v>0</v>
      </c>
      <c r="P394" s="43">
        <v>0</v>
      </c>
      <c r="Q394" s="43">
        <v>738414</v>
      </c>
      <c r="R394" s="46">
        <f>IF(F394&lt;DATEVALUE("2018-07-01"),1,0)</f>
        <v>1</v>
      </c>
      <c r="S394" s="47">
        <f>IF(R394=1,1%,0)</f>
        <v>0.01</v>
      </c>
      <c r="T394" s="46">
        <f>IFERROR(S394*M394,0)</f>
        <v>7384.1400000000003</v>
      </c>
      <c r="U394" s="48">
        <f>IF(O394&lt;=0.12,1,0)*(1-R394)*M394</f>
        <v>0</v>
      </c>
      <c r="V394" s="49">
        <f>IF(0&lt;0.8,0,IF(0&lt;1,Sheet1!L371,1))*IF(G394&lt;3,0.12 - O394,0.01) *U394</f>
        <v>0</v>
      </c>
      <c r="W394" s="49">
        <f>IF(0&gt;1,IF(0&lt;=1.1,1,IF(0&lt;=1.2,2,IF(0&lt;=1.5,3,5))),0) * 1000000</f>
        <v>0</v>
      </c>
      <c r="X394" s="50">
        <f>IF(AND(P394&gt;=150000000,P394&lt;300000000),5000000,IF(AND(P394&gt;=300000000,P394&lt;500000000),10000000,IF(AND(P394&gt;=300000000,P394&lt;500000000),15000000,IF(AND(P394&gt;=500000000,P394&lt;3000000000),20000000,IF(P394&gt;=30000000000,35000000,0))))) * (1-R394)</f>
        <v>0</v>
      </c>
      <c r="Y394" s="50">
        <f>IFERROR(Q394 * (1-R394),0)</f>
        <v>0</v>
      </c>
      <c r="Z394" s="51">
        <f>IF(R394=1,0,0)</f>
        <v>0</v>
      </c>
      <c r="AA394" s="51">
        <f>IFERROR((1-R394) * Z394 * 2%,0)</f>
        <v>0</v>
      </c>
      <c r="AB394" s="52">
        <f>IF(R394=0,0,0)</f>
        <v>0</v>
      </c>
      <c r="AC394" s="52">
        <f> IFERROR(AB394 * (1-R394) * 2%,0)</f>
        <v>0</v>
      </c>
      <c r="AD394" s="53">
        <f>T394+V394+W394+X394+AA394+AC394</f>
        <v>7384.1400000000003</v>
      </c>
    </row>
    <row r="395">
      <c r="C395" s="40" t="s">
        <v>736</v>
      </c>
      <c r="D395" s="41" t="s">
        <v>737</v>
      </c>
      <c r="E395" s="41"/>
      <c r="F395" s="42">
        <v>42976.312939814816</v>
      </c>
      <c r="G395" s="43">
        <v>11</v>
      </c>
      <c r="H395" s="44">
        <v>43327</v>
      </c>
      <c r="I395" s="44">
        <v>43333</v>
      </c>
      <c r="J395" s="43">
        <v>1700897</v>
      </c>
      <c r="K395" s="43">
        <v>0</v>
      </c>
      <c r="L395" s="43">
        <v>0</v>
      </c>
      <c r="M395" s="43">
        <f>IFERROR(J395-K395-L395,0)</f>
        <v>1700897</v>
      </c>
      <c r="N395" s="43">
        <v>1700897</v>
      </c>
      <c r="O395" s="45">
        <f>IFERROR(IF(1 - M395/N395&lt;0,0,1-M395/N395),0)</f>
        <v>0</v>
      </c>
      <c r="P395" s="43">
        <v>0</v>
      </c>
      <c r="Q395" s="43">
        <v>1700897</v>
      </c>
      <c r="R395" s="46">
        <f>IF(F395&lt;DATEVALUE("2018-07-01"),1,0)</f>
        <v>1</v>
      </c>
      <c r="S395" s="47">
        <f>IF(R395=1,1%,0)</f>
        <v>0.01</v>
      </c>
      <c r="T395" s="46">
        <f>IFERROR(S395*M395,0)</f>
        <v>17008.970000000001</v>
      </c>
      <c r="U395" s="48">
        <f>IF(O395&lt;=0.12,1,0)*(1-R395)*M395</f>
        <v>0</v>
      </c>
      <c r="V395" s="49">
        <f>IF(0&lt;0.8,0,IF(0&lt;1,Sheet1!L371,1))*IF(G395&lt;3,0.12 - O395,0.01) *U395</f>
        <v>0</v>
      </c>
      <c r="W395" s="49">
        <f>IF(0&gt;1,IF(0&lt;=1.1,1,IF(0&lt;=1.2,2,IF(0&lt;=1.5,3,5))),0) * 1000000</f>
        <v>0</v>
      </c>
      <c r="X395" s="50">
        <f>IF(AND(P395&gt;=150000000,P395&lt;300000000),5000000,IF(AND(P395&gt;=300000000,P395&lt;500000000),10000000,IF(AND(P395&gt;=300000000,P395&lt;500000000),15000000,IF(AND(P395&gt;=500000000,P395&lt;3000000000),20000000,IF(P395&gt;=30000000000,35000000,0))))) * (1-R395)</f>
        <v>0</v>
      </c>
      <c r="Y395" s="50">
        <f>IFERROR(Q395 * (1-R395),0)</f>
        <v>0</v>
      </c>
      <c r="Z395" s="51">
        <f>IF(R395=1,0,0)</f>
        <v>0</v>
      </c>
      <c r="AA395" s="51">
        <f>IFERROR((1-R395) * Z395 * 2%,0)</f>
        <v>0</v>
      </c>
      <c r="AB395" s="52">
        <f>IF(R395=0,0,0)</f>
        <v>0</v>
      </c>
      <c r="AC395" s="52">
        <f> IFERROR(AB395 * (1-R395) * 2%,0)</f>
        <v>0</v>
      </c>
      <c r="AD395" s="53">
        <f>T395+V395+W395+X395+AA395+AC395</f>
        <v>17008.970000000001</v>
      </c>
    </row>
    <row r="396">
      <c r="C396" s="40" t="s">
        <v>738</v>
      </c>
      <c r="D396" s="41" t="s">
        <v>739</v>
      </c>
      <c r="E396" s="41"/>
      <c r="F396" s="42">
        <v>42987.413032407407</v>
      </c>
      <c r="G396" s="43">
        <v>10</v>
      </c>
      <c r="H396" s="44">
        <v>43329</v>
      </c>
      <c r="I396" s="44">
        <v>43357</v>
      </c>
      <c r="J396" s="43">
        <v>3109531</v>
      </c>
      <c r="K396" s="43">
        <v>0</v>
      </c>
      <c r="L396" s="43">
        <v>0</v>
      </c>
      <c r="M396" s="43">
        <f>IFERROR(J396-K396-L396,0)</f>
        <v>3109531</v>
      </c>
      <c r="N396" s="43">
        <v>3109531</v>
      </c>
      <c r="O396" s="45">
        <f>IFERROR(IF(1 - M396/N396&lt;0,0,1-M396/N396),0)</f>
        <v>0</v>
      </c>
      <c r="P396" s="43">
        <v>0</v>
      </c>
      <c r="Q396" s="43">
        <v>3109531</v>
      </c>
      <c r="R396" s="46">
        <f>IF(F396&lt;DATEVALUE("2018-07-01"),1,0)</f>
        <v>1</v>
      </c>
      <c r="S396" s="47">
        <f>IF(R396=1,1%,0)</f>
        <v>0.01</v>
      </c>
      <c r="T396" s="46">
        <f>IFERROR(S396*M396,0)</f>
        <v>31095.310000000001</v>
      </c>
      <c r="U396" s="48">
        <f>IF(O396&lt;=0.12,1,0)*(1-R396)*M396</f>
        <v>0</v>
      </c>
      <c r="V396" s="49">
        <f>IF(0&lt;0.8,0,IF(0&lt;1,Sheet1!L371,1))*IF(G396&lt;3,0.12 - O396,0.01) *U396</f>
        <v>0</v>
      </c>
      <c r="W396" s="49">
        <f>IF(0&gt;1,IF(0&lt;=1.1,1,IF(0&lt;=1.2,2,IF(0&lt;=1.5,3,5))),0) * 1000000</f>
        <v>0</v>
      </c>
      <c r="X396" s="50">
        <f>IF(AND(P396&gt;=150000000,P396&lt;300000000),5000000,IF(AND(P396&gt;=300000000,P396&lt;500000000),10000000,IF(AND(P396&gt;=300000000,P396&lt;500000000),15000000,IF(AND(P396&gt;=500000000,P396&lt;3000000000),20000000,IF(P396&gt;=30000000000,35000000,0))))) * (1-R396)</f>
        <v>0</v>
      </c>
      <c r="Y396" s="50">
        <f>IFERROR(Q396 * (1-R396),0)</f>
        <v>0</v>
      </c>
      <c r="Z396" s="51">
        <f>IF(R396=1,0,0)</f>
        <v>0</v>
      </c>
      <c r="AA396" s="51">
        <f>IFERROR((1-R396) * Z396 * 2%,0)</f>
        <v>0</v>
      </c>
      <c r="AB396" s="52">
        <f>IF(R396=0,0,0)</f>
        <v>0</v>
      </c>
      <c r="AC396" s="52">
        <f> IFERROR(AB396 * (1-R396) * 2%,0)</f>
        <v>0</v>
      </c>
      <c r="AD396" s="53">
        <f>T396+V396+W396+X396+AA396+AC396</f>
        <v>31095.310000000001</v>
      </c>
    </row>
    <row r="397">
      <c r="C397" s="40" t="s">
        <v>740</v>
      </c>
      <c r="D397" s="41" t="s">
        <v>741</v>
      </c>
      <c r="E397" s="41"/>
      <c r="F397" s="42">
        <v>43019.2655787037</v>
      </c>
      <c r="G397" s="43">
        <v>9</v>
      </c>
      <c r="H397" s="44">
        <v>43329</v>
      </c>
      <c r="I397" s="44">
        <v>43357</v>
      </c>
      <c r="J397" s="43">
        <v>1262844</v>
      </c>
      <c r="K397" s="43">
        <v>0</v>
      </c>
      <c r="L397" s="43">
        <v>0</v>
      </c>
      <c r="M397" s="43">
        <f>IFERROR(J397-K397-L397,0)</f>
        <v>1262844</v>
      </c>
      <c r="N397" s="43">
        <v>1260076</v>
      </c>
      <c r="O397" s="45">
        <f>IFERROR(IF(1 - M397/N397&lt;0,0,1-M397/N397),0)</f>
        <v>0</v>
      </c>
      <c r="P397" s="43">
        <v>0</v>
      </c>
      <c r="Q397" s="43">
        <v>1262844</v>
      </c>
      <c r="R397" s="46">
        <f>IF(F397&lt;DATEVALUE("2018-07-01"),1,0)</f>
        <v>1</v>
      </c>
      <c r="S397" s="47">
        <f>IF(R397=1,1%,0)</f>
        <v>0.01</v>
      </c>
      <c r="T397" s="46">
        <f>IFERROR(S397*M397,0)</f>
        <v>12628.440000000001</v>
      </c>
      <c r="U397" s="48">
        <f>IF(O397&lt;=0.12,1,0)*(1-R397)*M397</f>
        <v>0</v>
      </c>
      <c r="V397" s="49">
        <f>IF(0&lt;0.8,0,IF(0&lt;1,Sheet1!L371,1))*IF(G397&lt;3,0.12 - O397,0.01) *U397</f>
        <v>0</v>
      </c>
      <c r="W397" s="49">
        <f>IF(0&gt;1,IF(0&lt;=1.1,1,IF(0&lt;=1.2,2,IF(0&lt;=1.5,3,5))),0) * 1000000</f>
        <v>0</v>
      </c>
      <c r="X397" s="50">
        <f>IF(AND(P397&gt;=150000000,P397&lt;300000000),5000000,IF(AND(P397&gt;=300000000,P397&lt;500000000),10000000,IF(AND(P397&gt;=300000000,P397&lt;500000000),15000000,IF(AND(P397&gt;=500000000,P397&lt;3000000000),20000000,IF(P397&gt;=30000000000,35000000,0))))) * (1-R397)</f>
        <v>0</v>
      </c>
      <c r="Y397" s="50">
        <f>IFERROR(Q397 * (1-R397),0)</f>
        <v>0</v>
      </c>
      <c r="Z397" s="51">
        <f>IF(R397=1,0,0)</f>
        <v>0</v>
      </c>
      <c r="AA397" s="51">
        <f>IFERROR((1-R397) * Z397 * 2%,0)</f>
        <v>0</v>
      </c>
      <c r="AB397" s="52">
        <f>IF(R397=0,0,0)</f>
        <v>0</v>
      </c>
      <c r="AC397" s="52">
        <f> IFERROR(AB397 * (1-R397) * 2%,0)</f>
        <v>0</v>
      </c>
      <c r="AD397" s="53">
        <f>T397+V397+W397+X397+AA397+AC397</f>
        <v>12628.440000000001</v>
      </c>
    </row>
    <row r="398">
      <c r="C398" s="40" t="s">
        <v>742</v>
      </c>
      <c r="D398" s="41" t="s">
        <v>743</v>
      </c>
      <c r="E398" s="41"/>
      <c r="F398" s="42">
        <v>43032.38045138889</v>
      </c>
      <c r="G398" s="43">
        <v>9</v>
      </c>
      <c r="H398" s="44">
        <v>43329</v>
      </c>
      <c r="I398" s="44">
        <v>43333</v>
      </c>
      <c r="J398" s="43">
        <v>40733622</v>
      </c>
      <c r="K398" s="43">
        <v>0</v>
      </c>
      <c r="L398" s="43">
        <v>3333000</v>
      </c>
      <c r="M398" s="43">
        <f>IFERROR(J398-K398-L398,0)</f>
        <v>37400622</v>
      </c>
      <c r="N398" s="43">
        <v>40733622</v>
      </c>
      <c r="O398" s="45">
        <f>IFERROR(IF(1 - M398/N398&lt;0,0,1-M398/N398),0)</f>
        <v>0.081824297382638855</v>
      </c>
      <c r="P398" s="43">
        <v>0</v>
      </c>
      <c r="Q398" s="43">
        <v>40733622</v>
      </c>
      <c r="R398" s="46">
        <f>IF(F398&lt;DATEVALUE("2018-07-01"),1,0)</f>
        <v>1</v>
      </c>
      <c r="S398" s="47">
        <f>IF(R398=1,1%,0)</f>
        <v>0.01</v>
      </c>
      <c r="T398" s="46">
        <f>IFERROR(S398*M398,0)</f>
        <v>374006.22000000003</v>
      </c>
      <c r="U398" s="48">
        <f>IF(O398&lt;=0.12,1,0)*(1-R398)*M398</f>
        <v>0</v>
      </c>
      <c r="V398" s="49">
        <f>IF(0&lt;0.8,0,IF(0&lt;1,Sheet1!L371,1))*IF(G398&lt;3,0.12 - O398,0.01) *U398</f>
        <v>0</v>
      </c>
      <c r="W398" s="49">
        <f>IF(0&gt;1,IF(0&lt;=1.1,1,IF(0&lt;=1.2,2,IF(0&lt;=1.5,3,5))),0) * 1000000</f>
        <v>0</v>
      </c>
      <c r="X398" s="50">
        <f>IF(AND(P398&gt;=150000000,P398&lt;300000000),5000000,IF(AND(P398&gt;=300000000,P398&lt;500000000),10000000,IF(AND(P398&gt;=300000000,P398&lt;500000000),15000000,IF(AND(P398&gt;=500000000,P398&lt;3000000000),20000000,IF(P398&gt;=30000000000,35000000,0))))) * (1-R398)</f>
        <v>0</v>
      </c>
      <c r="Y398" s="50">
        <f>IFERROR(Q398 * (1-R398),0)</f>
        <v>0</v>
      </c>
      <c r="Z398" s="51">
        <f>IF(R398=1,0,0)</f>
        <v>0</v>
      </c>
      <c r="AA398" s="51">
        <f>IFERROR((1-R398) * Z398 * 2%,0)</f>
        <v>0</v>
      </c>
      <c r="AB398" s="52">
        <f>IF(R398=0,0,0)</f>
        <v>0</v>
      </c>
      <c r="AC398" s="52">
        <f> IFERROR(AB398 * (1-R398) * 2%,0)</f>
        <v>0</v>
      </c>
      <c r="AD398" s="53">
        <f>T398+V398+W398+X398+AA398+AC398</f>
        <v>374006.22000000003</v>
      </c>
    </row>
    <row r="399">
      <c r="C399" s="40" t="s">
        <v>744</v>
      </c>
      <c r="D399" s="41" t="s">
        <v>745</v>
      </c>
      <c r="E399" s="41"/>
      <c r="F399" s="42">
        <v>43046.177766203698</v>
      </c>
      <c r="G399" s="43">
        <v>8</v>
      </c>
      <c r="H399" s="44">
        <v>43329</v>
      </c>
      <c r="I399" s="44">
        <v>43351</v>
      </c>
      <c r="J399" s="43">
        <v>319330</v>
      </c>
      <c r="K399" s="43">
        <v>0</v>
      </c>
      <c r="L399" s="43">
        <v>0</v>
      </c>
      <c r="M399" s="43">
        <f>IFERROR(J399-K399-L399,0)</f>
        <v>319330</v>
      </c>
      <c r="N399" s="43">
        <v>312640</v>
      </c>
      <c r="O399" s="45">
        <f>IFERROR(IF(1 - M399/N399&lt;0,0,1-M399/N399),0)</f>
        <v>0</v>
      </c>
      <c r="P399" s="43">
        <v>0</v>
      </c>
      <c r="Q399" s="43">
        <v>319330</v>
      </c>
      <c r="R399" s="46">
        <f>IF(F399&lt;DATEVALUE("2018-07-01"),1,0)</f>
        <v>1</v>
      </c>
      <c r="S399" s="47">
        <f>IF(R399=1,1%,0)</f>
        <v>0.01</v>
      </c>
      <c r="T399" s="46">
        <f>IFERROR(S399*M399,0)</f>
        <v>3193.3000000000002</v>
      </c>
      <c r="U399" s="48">
        <f>IF(O399&lt;=0.12,1,0)*(1-R399)*M399</f>
        <v>0</v>
      </c>
      <c r="V399" s="49">
        <f>IF(0&lt;0.8,0,IF(0&lt;1,Sheet1!L371,1))*IF(G399&lt;3,0.12 - O399,0.01) *U399</f>
        <v>0</v>
      </c>
      <c r="W399" s="49">
        <f>IF(0&gt;1,IF(0&lt;=1.1,1,IF(0&lt;=1.2,2,IF(0&lt;=1.5,3,5))),0) * 1000000</f>
        <v>0</v>
      </c>
      <c r="X399" s="50">
        <f>IF(AND(P399&gt;=150000000,P399&lt;300000000),5000000,IF(AND(P399&gt;=300000000,P399&lt;500000000),10000000,IF(AND(P399&gt;=300000000,P399&lt;500000000),15000000,IF(AND(P399&gt;=500000000,P399&lt;3000000000),20000000,IF(P399&gt;=30000000000,35000000,0))))) * (1-R399)</f>
        <v>0</v>
      </c>
      <c r="Y399" s="50">
        <f>IFERROR(Q399 * (1-R399),0)</f>
        <v>0</v>
      </c>
      <c r="Z399" s="51">
        <f>IF(R399=1,0,0)</f>
        <v>0</v>
      </c>
      <c r="AA399" s="51">
        <f>IFERROR((1-R399) * Z399 * 2%,0)</f>
        <v>0</v>
      </c>
      <c r="AB399" s="52">
        <f>IF(R399=0,0,0)</f>
        <v>0</v>
      </c>
      <c r="AC399" s="52">
        <f> IFERROR(AB399 * (1-R399) * 2%,0)</f>
        <v>0</v>
      </c>
      <c r="AD399" s="53">
        <f>T399+V399+W399+X399+AA399+AC399</f>
        <v>3193.3000000000002</v>
      </c>
    </row>
    <row r="400">
      <c r="C400" s="40" t="s">
        <v>746</v>
      </c>
      <c r="D400" s="41" t="s">
        <v>747</v>
      </c>
      <c r="E400" s="41"/>
      <c r="F400" s="42">
        <v>43046.179548611108</v>
      </c>
      <c r="G400" s="43">
        <v>8</v>
      </c>
      <c r="H400" s="44">
        <v>43329</v>
      </c>
      <c r="I400" s="44">
        <v>43351</v>
      </c>
      <c r="J400" s="43">
        <v>376963</v>
      </c>
      <c r="K400" s="43">
        <v>0</v>
      </c>
      <c r="L400" s="43">
        <v>0</v>
      </c>
      <c r="M400" s="43">
        <f>IFERROR(J400-K400-L400,0)</f>
        <v>376963</v>
      </c>
      <c r="N400" s="43">
        <v>376963</v>
      </c>
      <c r="O400" s="45">
        <f>IFERROR(IF(1 - M400/N400&lt;0,0,1-M400/N400),0)</f>
        <v>0</v>
      </c>
      <c r="P400" s="43">
        <v>0</v>
      </c>
      <c r="Q400" s="43">
        <v>376963</v>
      </c>
      <c r="R400" s="46">
        <f>IF(F400&lt;DATEVALUE("2018-07-01"),1,0)</f>
        <v>1</v>
      </c>
      <c r="S400" s="47">
        <f>IF(R400=1,1%,0)</f>
        <v>0.01</v>
      </c>
      <c r="T400" s="46">
        <f>IFERROR(S400*M400,0)</f>
        <v>3769.6300000000001</v>
      </c>
      <c r="U400" s="48">
        <f>IF(O400&lt;=0.12,1,0)*(1-R400)*M400</f>
        <v>0</v>
      </c>
      <c r="V400" s="49">
        <f>IF(0&lt;0.8,0,IF(0&lt;1,Sheet1!L371,1))*IF(G400&lt;3,0.12 - O400,0.01) *U400</f>
        <v>0</v>
      </c>
      <c r="W400" s="49">
        <f>IF(0&gt;1,IF(0&lt;=1.1,1,IF(0&lt;=1.2,2,IF(0&lt;=1.5,3,5))),0) * 1000000</f>
        <v>0</v>
      </c>
      <c r="X400" s="50">
        <f>IF(AND(P400&gt;=150000000,P400&lt;300000000),5000000,IF(AND(P400&gt;=300000000,P400&lt;500000000),10000000,IF(AND(P400&gt;=300000000,P400&lt;500000000),15000000,IF(AND(P400&gt;=500000000,P400&lt;3000000000),20000000,IF(P400&gt;=30000000000,35000000,0))))) * (1-R400)</f>
        <v>0</v>
      </c>
      <c r="Y400" s="50">
        <f>IFERROR(Q400 * (1-R400),0)</f>
        <v>0</v>
      </c>
      <c r="Z400" s="51">
        <f>IF(R400=1,0,0)</f>
        <v>0</v>
      </c>
      <c r="AA400" s="51">
        <f>IFERROR((1-R400) * Z400 * 2%,0)</f>
        <v>0</v>
      </c>
      <c r="AB400" s="52">
        <f>IF(R400=0,0,0)</f>
        <v>0</v>
      </c>
      <c r="AC400" s="52">
        <f> IFERROR(AB400 * (1-R400) * 2%,0)</f>
        <v>0</v>
      </c>
      <c r="AD400" s="53">
        <f>T400+V400+W400+X400+AA400+AC400</f>
        <v>3769.6300000000001</v>
      </c>
    </row>
    <row r="401">
      <c r="C401" s="40" t="s">
        <v>748</v>
      </c>
      <c r="D401" s="41" t="s">
        <v>749</v>
      </c>
      <c r="E401" s="41"/>
      <c r="F401" s="42">
        <v>43056.145312499997</v>
      </c>
      <c r="G401" s="43">
        <v>8</v>
      </c>
      <c r="H401" s="44">
        <v>43327</v>
      </c>
      <c r="I401" s="44">
        <v>43376</v>
      </c>
      <c r="J401" s="43">
        <v>388894</v>
      </c>
      <c r="K401" s="43">
        <v>0</v>
      </c>
      <c r="L401" s="43">
        <v>0</v>
      </c>
      <c r="M401" s="43">
        <f>IFERROR(J401-K401-L401,0)</f>
        <v>388894</v>
      </c>
      <c r="N401" s="43">
        <v>388894</v>
      </c>
      <c r="O401" s="45">
        <f>IFERROR(IF(1 - M401/N401&lt;0,0,1-M401/N401),0)</f>
        <v>0</v>
      </c>
      <c r="P401" s="43">
        <v>0</v>
      </c>
      <c r="Q401" s="43">
        <v>388894</v>
      </c>
      <c r="R401" s="46">
        <f>IF(F401&lt;DATEVALUE("2018-07-01"),1,0)</f>
        <v>1</v>
      </c>
      <c r="S401" s="47">
        <f>IF(R401=1,1%,0)</f>
        <v>0.01</v>
      </c>
      <c r="T401" s="46">
        <f>IFERROR(S401*M401,0)</f>
        <v>3888.9400000000001</v>
      </c>
      <c r="U401" s="48">
        <f>IF(O401&lt;=0.12,1,0)*(1-R401)*M401</f>
        <v>0</v>
      </c>
      <c r="V401" s="49">
        <f>IF(0&lt;0.8,0,IF(0&lt;1,Sheet1!L371,1))*IF(G401&lt;3,0.12 - O401,0.01) *U401</f>
        <v>0</v>
      </c>
      <c r="W401" s="49">
        <f>IF(0&gt;1,IF(0&lt;=1.1,1,IF(0&lt;=1.2,2,IF(0&lt;=1.5,3,5))),0) * 1000000</f>
        <v>0</v>
      </c>
      <c r="X401" s="50">
        <f>IF(AND(P401&gt;=150000000,P401&lt;300000000),5000000,IF(AND(P401&gt;=300000000,P401&lt;500000000),10000000,IF(AND(P401&gt;=300000000,P401&lt;500000000),15000000,IF(AND(P401&gt;=500000000,P401&lt;3000000000),20000000,IF(P401&gt;=30000000000,35000000,0))))) * (1-R401)</f>
        <v>0</v>
      </c>
      <c r="Y401" s="50">
        <f>IFERROR(Q401 * (1-R401),0)</f>
        <v>0</v>
      </c>
      <c r="Z401" s="51">
        <f>IF(R401=1,0,0)</f>
        <v>0</v>
      </c>
      <c r="AA401" s="51">
        <f>IFERROR((1-R401) * Z401 * 2%,0)</f>
        <v>0</v>
      </c>
      <c r="AB401" s="52">
        <f>IF(R401=0,0,0)</f>
        <v>0</v>
      </c>
      <c r="AC401" s="52">
        <f> IFERROR(AB401 * (1-R401) * 2%,0)</f>
        <v>0</v>
      </c>
      <c r="AD401" s="53">
        <f>T401+V401+W401+X401+AA401+AC401</f>
        <v>3888.9400000000001</v>
      </c>
    </row>
    <row r="402">
      <c r="C402" s="40" t="s">
        <v>750</v>
      </c>
      <c r="D402" s="41" t="s">
        <v>751</v>
      </c>
      <c r="E402" s="41"/>
      <c r="F402" s="42">
        <v>43091.138472222221</v>
      </c>
      <c r="G402" s="43">
        <v>7</v>
      </c>
      <c r="H402" s="44">
        <v>43329</v>
      </c>
      <c r="I402" s="44">
        <v>43372</v>
      </c>
      <c r="J402" s="43">
        <v>6902203</v>
      </c>
      <c r="K402" s="43">
        <v>0</v>
      </c>
      <c r="L402" s="43">
        <v>0</v>
      </c>
      <c r="M402" s="43">
        <f>IFERROR(J402-K402-L402,0)</f>
        <v>6902203</v>
      </c>
      <c r="N402" s="43">
        <v>6902203</v>
      </c>
      <c r="O402" s="45">
        <f>IFERROR(IF(1 - M402/N402&lt;0,0,1-M402/N402),0)</f>
        <v>0</v>
      </c>
      <c r="P402" s="43">
        <v>0</v>
      </c>
      <c r="Q402" s="43">
        <v>6902203</v>
      </c>
      <c r="R402" s="46">
        <f>IF(F402&lt;DATEVALUE("2018-07-01"),1,0)</f>
        <v>1</v>
      </c>
      <c r="S402" s="47">
        <f>IF(R402=1,1%,0)</f>
        <v>0.01</v>
      </c>
      <c r="T402" s="46">
        <f>IFERROR(S402*M402,0)</f>
        <v>69022.029999999999</v>
      </c>
      <c r="U402" s="48">
        <f>IF(O402&lt;=0.12,1,0)*(1-R402)*M402</f>
        <v>0</v>
      </c>
      <c r="V402" s="49">
        <f>IF(0&lt;0.8,0,IF(0&lt;1,Sheet1!L371,1))*IF(G402&lt;3,0.12 - O402,0.01) *U402</f>
        <v>0</v>
      </c>
      <c r="W402" s="49">
        <f>IF(0&gt;1,IF(0&lt;=1.1,1,IF(0&lt;=1.2,2,IF(0&lt;=1.5,3,5))),0) * 1000000</f>
        <v>0</v>
      </c>
      <c r="X402" s="50">
        <f>IF(AND(P402&gt;=150000000,P402&lt;300000000),5000000,IF(AND(P402&gt;=300000000,P402&lt;500000000),10000000,IF(AND(P402&gt;=300000000,P402&lt;500000000),15000000,IF(AND(P402&gt;=500000000,P402&lt;3000000000),20000000,IF(P402&gt;=30000000000,35000000,0))))) * (1-R402)</f>
        <v>0</v>
      </c>
      <c r="Y402" s="50">
        <f>IFERROR(Q402 * (1-R402),0)</f>
        <v>0</v>
      </c>
      <c r="Z402" s="51">
        <f>IF(R402=1,0,0)</f>
        <v>0</v>
      </c>
      <c r="AA402" s="51">
        <f>IFERROR((1-R402) * Z402 * 2%,0)</f>
        <v>0</v>
      </c>
      <c r="AB402" s="52">
        <f>IF(R402=0,0,0)</f>
        <v>0</v>
      </c>
      <c r="AC402" s="52">
        <f> IFERROR(AB402 * (1-R402) * 2%,0)</f>
        <v>0</v>
      </c>
      <c r="AD402" s="53">
        <f>T402+V402+W402+X402+AA402+AC402</f>
        <v>69022.029999999999</v>
      </c>
    </row>
    <row r="403">
      <c r="C403" s="40" t="s">
        <v>752</v>
      </c>
      <c r="D403" s="41" t="s">
        <v>753</v>
      </c>
      <c r="E403" s="41"/>
      <c r="F403" s="42">
        <v>43171.335694444446</v>
      </c>
      <c r="G403" s="43">
        <v>4</v>
      </c>
      <c r="H403" s="44">
        <v>43327</v>
      </c>
      <c r="I403" s="44">
        <v>43360</v>
      </c>
      <c r="J403" s="43">
        <v>908490</v>
      </c>
      <c r="K403" s="43">
        <v>0</v>
      </c>
      <c r="L403" s="43">
        <v>0</v>
      </c>
      <c r="M403" s="43">
        <f>IFERROR(J403-K403-L403,0)</f>
        <v>908490</v>
      </c>
      <c r="N403" s="43">
        <v>997139</v>
      </c>
      <c r="O403" s="45">
        <f>IFERROR(IF(1 - M403/N403&lt;0,0,1-M403/N403),0)</f>
        <v>0.088903352491478072</v>
      </c>
      <c r="P403" s="43">
        <v>0</v>
      </c>
      <c r="Q403" s="43">
        <v>908490</v>
      </c>
      <c r="R403" s="46">
        <f>IF(F403&lt;DATEVALUE("2018-07-01"),1,0)</f>
        <v>1</v>
      </c>
      <c r="S403" s="47">
        <f>IF(R403=1,1%,0)</f>
        <v>0.01</v>
      </c>
      <c r="T403" s="46">
        <f>IFERROR(S403*M403,0)</f>
        <v>9084.8999999999996</v>
      </c>
      <c r="U403" s="48">
        <f>IF(O403&lt;=0.12,1,0)*(1-R403)*M403</f>
        <v>0</v>
      </c>
      <c r="V403" s="49">
        <f>IF(0&lt;0.8,0,IF(0&lt;1,Sheet1!L371,1))*IF(G403&lt;3,0.12 - O403,0.01) *U403</f>
        <v>0</v>
      </c>
      <c r="W403" s="49">
        <f>IF(0&gt;1,IF(0&lt;=1.1,1,IF(0&lt;=1.2,2,IF(0&lt;=1.5,3,5))),0) * 1000000</f>
        <v>0</v>
      </c>
      <c r="X403" s="50">
        <f>IF(AND(P403&gt;=150000000,P403&lt;300000000),5000000,IF(AND(P403&gt;=300000000,P403&lt;500000000),10000000,IF(AND(P403&gt;=300000000,P403&lt;500000000),15000000,IF(AND(P403&gt;=500000000,P403&lt;3000000000),20000000,IF(P403&gt;=30000000000,35000000,0))))) * (1-R403)</f>
        <v>0</v>
      </c>
      <c r="Y403" s="50">
        <f>IFERROR(Q403 * (1-R403),0)</f>
        <v>0</v>
      </c>
      <c r="Z403" s="51">
        <f>IF(R403=1,0,0)</f>
        <v>0</v>
      </c>
      <c r="AA403" s="51">
        <f>IFERROR((1-R403) * Z403 * 2%,0)</f>
        <v>0</v>
      </c>
      <c r="AB403" s="52">
        <f>IF(R403=0,0,0)</f>
        <v>0</v>
      </c>
      <c r="AC403" s="52">
        <f> IFERROR(AB403 * (1-R403) * 2%,0)</f>
        <v>0</v>
      </c>
      <c r="AD403" s="53">
        <f>T403+V403+W403+X403+AA403+AC403</f>
        <v>9084.8999999999996</v>
      </c>
    </row>
    <row r="404">
      <c r="C404" s="40" t="s">
        <v>754</v>
      </c>
      <c r="D404" s="41" t="s">
        <v>755</v>
      </c>
      <c r="E404" s="41"/>
      <c r="F404" s="42">
        <v>43237.183090277773</v>
      </c>
      <c r="G404" s="43">
        <v>2</v>
      </c>
      <c r="H404" s="44">
        <v>43327</v>
      </c>
      <c r="I404" s="44">
        <v>43339</v>
      </c>
      <c r="J404" s="43">
        <v>427009</v>
      </c>
      <c r="K404" s="43">
        <v>0</v>
      </c>
      <c r="L404" s="43">
        <v>0</v>
      </c>
      <c r="M404" s="43">
        <f>IFERROR(J404-K404-L404,0)</f>
        <v>427009</v>
      </c>
      <c r="N404" s="43">
        <v>427009</v>
      </c>
      <c r="O404" s="45">
        <f>IFERROR(IF(1 - M404/N404&lt;0,0,1-M404/N404),0)</f>
        <v>0</v>
      </c>
      <c r="P404" s="43">
        <v>427009</v>
      </c>
      <c r="Q404" s="43">
        <v>0</v>
      </c>
      <c r="R404" s="46">
        <f>IF(F404&lt;DATEVALUE("2018-07-01"),1,0)</f>
        <v>1</v>
      </c>
      <c r="S404" s="47">
        <f>IF(R404=1,1%,0)</f>
        <v>0.01</v>
      </c>
      <c r="T404" s="46">
        <f>IFERROR(S404*M404,0)</f>
        <v>4270.0900000000001</v>
      </c>
      <c r="U404" s="48">
        <f>IF(O404&lt;=0.12,1,0)*(1-R404)*M404</f>
        <v>0</v>
      </c>
      <c r="V404" s="49">
        <f>IF(0&lt;0.8,0,IF(0&lt;1,Sheet1!L371,1))*IF(G404&lt;3,0.12 - O404,0.01) *U404</f>
        <v>0</v>
      </c>
      <c r="W404" s="49">
        <f>IF(0&gt;1,IF(0&lt;=1.1,1,IF(0&lt;=1.2,2,IF(0&lt;=1.5,3,5))),0) * 1000000</f>
        <v>0</v>
      </c>
      <c r="X404" s="50">
        <f>IF(AND(P404&gt;=150000000,P404&lt;300000000),5000000,IF(AND(P404&gt;=300000000,P404&lt;500000000),10000000,IF(AND(P404&gt;=300000000,P404&lt;500000000),15000000,IF(AND(P404&gt;=500000000,P404&lt;3000000000),20000000,IF(P404&gt;=30000000000,35000000,0))))) * (1-R404)</f>
        <v>0</v>
      </c>
      <c r="Y404" s="50">
        <f>IFERROR(Q404 * (1-R404),0)</f>
        <v>0</v>
      </c>
      <c r="Z404" s="51">
        <f>IF(R404=1,0,0)</f>
        <v>0</v>
      </c>
      <c r="AA404" s="51">
        <f>IFERROR((1-R404) * Z404 * 2%,0)</f>
        <v>0</v>
      </c>
      <c r="AB404" s="52">
        <f>IF(R404=0,0,0)</f>
        <v>0</v>
      </c>
      <c r="AC404" s="52">
        <f> IFERROR(AB404 * (1-R404) * 2%,0)</f>
        <v>0</v>
      </c>
      <c r="AD404" s="53">
        <f>T404+V404+W404+X404+AA404+AC404</f>
        <v>4270.0900000000001</v>
      </c>
    </row>
    <row r="405">
      <c r="C405" s="40" t="s">
        <v>756</v>
      </c>
      <c r="D405" s="41" t="s">
        <v>757</v>
      </c>
      <c r="E405" s="41"/>
      <c r="F405" s="42">
        <v>43256.325740740736</v>
      </c>
      <c r="G405" s="43">
        <v>1</v>
      </c>
      <c r="H405" s="44">
        <v>43329</v>
      </c>
      <c r="I405" s="44">
        <v>43349</v>
      </c>
      <c r="J405" s="43">
        <v>220000</v>
      </c>
      <c r="K405" s="43">
        <v>0</v>
      </c>
      <c r="L405" s="43">
        <v>0</v>
      </c>
      <c r="M405" s="43">
        <f>IFERROR(J405-K405-L405,0)</f>
        <v>220000</v>
      </c>
      <c r="N405" s="43">
        <v>206745</v>
      </c>
      <c r="O405" s="45">
        <f>IFERROR(IF(1 - M405/N405&lt;0,0,1-M405/N405),0)</f>
        <v>0</v>
      </c>
      <c r="P405" s="43">
        <v>0</v>
      </c>
      <c r="Q405" s="43">
        <v>0</v>
      </c>
      <c r="R405" s="46">
        <f>IF(F405&lt;DATEVALUE("2018-07-01"),1,0)</f>
        <v>1</v>
      </c>
      <c r="S405" s="47">
        <f>IF(R405=1,1%,0)</f>
        <v>0.01</v>
      </c>
      <c r="T405" s="46">
        <f>IFERROR(S405*M405,0)</f>
        <v>2200</v>
      </c>
      <c r="U405" s="48">
        <f>IF(O405&lt;=0.12,1,0)*(1-R405)*M405</f>
        <v>0</v>
      </c>
      <c r="V405" s="49">
        <f>IF(0&lt;0.8,0,IF(0&lt;1,Sheet1!L371,1))*IF(G405&lt;3,0.12 - O405,0.01) *U405</f>
        <v>0</v>
      </c>
      <c r="W405" s="49">
        <f>IF(0&gt;1,IF(0&lt;=1.1,1,IF(0&lt;=1.2,2,IF(0&lt;=1.5,3,5))),0) * 1000000</f>
        <v>0</v>
      </c>
      <c r="X405" s="50">
        <f>IF(AND(P405&gt;=150000000,P405&lt;300000000),5000000,IF(AND(P405&gt;=300000000,P405&lt;500000000),10000000,IF(AND(P405&gt;=300000000,P405&lt;500000000),15000000,IF(AND(P405&gt;=500000000,P405&lt;3000000000),20000000,IF(P405&gt;=30000000000,35000000,0))))) * (1-R405)</f>
        <v>0</v>
      </c>
      <c r="Y405" s="50">
        <f>IFERROR(Q405 * (1-R405),0)</f>
        <v>0</v>
      </c>
      <c r="Z405" s="51">
        <f>IF(R405=1,0,0)</f>
        <v>0</v>
      </c>
      <c r="AA405" s="51">
        <f>IFERROR((1-R405) * Z405 * 2%,0)</f>
        <v>0</v>
      </c>
      <c r="AB405" s="52">
        <f>IF(R405=0,0,0)</f>
        <v>0</v>
      </c>
      <c r="AC405" s="52">
        <f> IFERROR(AB405 * (1-R405) * 2%,0)</f>
        <v>0</v>
      </c>
      <c r="AD405" s="53">
        <f>T405+V405+W405+X405+AA405+AC405</f>
        <v>2200</v>
      </c>
    </row>
    <row r="406">
      <c r="C406" s="40" t="s">
        <v>758</v>
      </c>
      <c r="D406" s="41" t="s">
        <v>759</v>
      </c>
      <c r="E406" s="41"/>
      <c r="F406" s="42">
        <v>43256.329930555556</v>
      </c>
      <c r="G406" s="43">
        <v>1</v>
      </c>
      <c r="H406" s="44">
        <v>43329</v>
      </c>
      <c r="I406" s="44">
        <v>43357</v>
      </c>
      <c r="J406" s="43">
        <v>980100</v>
      </c>
      <c r="K406" s="43">
        <v>0</v>
      </c>
      <c r="L406" s="43">
        <v>0</v>
      </c>
      <c r="M406" s="43">
        <f>IFERROR(J406-K406-L406,0)</f>
        <v>980100</v>
      </c>
      <c r="N406" s="43">
        <v>980463</v>
      </c>
      <c r="O406" s="45">
        <f>IFERROR(IF(1 - M406/N406&lt;0,0,1-M406/N406),0)</f>
        <v>0.0003702332469456282</v>
      </c>
      <c r="P406" s="43">
        <v>0</v>
      </c>
      <c r="Q406" s="43">
        <v>0</v>
      </c>
      <c r="R406" s="46">
        <f>IF(F406&lt;DATEVALUE("2018-07-01"),1,0)</f>
        <v>1</v>
      </c>
      <c r="S406" s="47">
        <f>IF(R406=1,1%,0)</f>
        <v>0.01</v>
      </c>
      <c r="T406" s="46">
        <f>IFERROR(S406*M406,0)</f>
        <v>9801</v>
      </c>
      <c r="U406" s="48">
        <f>IF(O406&lt;=0.12,1,0)*(1-R406)*M406</f>
        <v>0</v>
      </c>
      <c r="V406" s="49">
        <f>IF(0&lt;0.8,0,IF(0&lt;1,Sheet1!L371,1))*IF(G406&lt;3,0.12 - O406,0.01) *U406</f>
        <v>0</v>
      </c>
      <c r="W406" s="49">
        <f>IF(0&gt;1,IF(0&lt;=1.1,1,IF(0&lt;=1.2,2,IF(0&lt;=1.5,3,5))),0) * 1000000</f>
        <v>0</v>
      </c>
      <c r="X406" s="50">
        <f>IF(AND(P406&gt;=150000000,P406&lt;300000000),5000000,IF(AND(P406&gt;=300000000,P406&lt;500000000),10000000,IF(AND(P406&gt;=300000000,P406&lt;500000000),15000000,IF(AND(P406&gt;=500000000,P406&lt;3000000000),20000000,IF(P406&gt;=30000000000,35000000,0))))) * (1-R406)</f>
        <v>0</v>
      </c>
      <c r="Y406" s="50">
        <f>IFERROR(Q406 * (1-R406),0)</f>
        <v>0</v>
      </c>
      <c r="Z406" s="51">
        <f>IF(R406=1,0,0)</f>
        <v>0</v>
      </c>
      <c r="AA406" s="51">
        <f>IFERROR((1-R406) * Z406 * 2%,0)</f>
        <v>0</v>
      </c>
      <c r="AB406" s="52">
        <f>IF(R406=0,0,0)</f>
        <v>0</v>
      </c>
      <c r="AC406" s="52">
        <f> IFERROR(AB406 * (1-R406) * 2%,0)</f>
        <v>0</v>
      </c>
      <c r="AD406" s="53">
        <f>T406+V406+W406+X406+AA406+AC406</f>
        <v>9801</v>
      </c>
    </row>
    <row r="407">
      <c r="C407" s="40" t="s">
        <v>760</v>
      </c>
      <c r="D407" s="41" t="s">
        <v>761</v>
      </c>
      <c r="E407" s="41"/>
      <c r="F407" s="42">
        <v>43279.259872685187</v>
      </c>
      <c r="G407" s="43">
        <v>1</v>
      </c>
      <c r="H407" s="44">
        <v>43329</v>
      </c>
      <c r="I407" s="44">
        <v>43357</v>
      </c>
      <c r="J407" s="43">
        <v>959046</v>
      </c>
      <c r="K407" s="43">
        <v>0</v>
      </c>
      <c r="L407" s="43">
        <v>0</v>
      </c>
      <c r="M407" s="43">
        <f>IFERROR(J407-K407-L407,0)</f>
        <v>959046</v>
      </c>
      <c r="N407" s="43">
        <v>945736</v>
      </c>
      <c r="O407" s="45">
        <f>IFERROR(IF(1 - M407/N407&lt;0,0,1-M407/N407),0)</f>
        <v>0</v>
      </c>
      <c r="P407" s="43">
        <v>0</v>
      </c>
      <c r="Q407" s="43">
        <v>0</v>
      </c>
      <c r="R407" s="46">
        <f>IF(F407&lt;DATEVALUE("2018-07-01"),1,0)</f>
        <v>1</v>
      </c>
      <c r="S407" s="47">
        <f>IF(R407=1,1%,0)</f>
        <v>0.01</v>
      </c>
      <c r="T407" s="46">
        <f>IFERROR(S407*M407,0)</f>
        <v>9590.4600000000009</v>
      </c>
      <c r="U407" s="48">
        <f>IF(O407&lt;=0.12,1,0)*(1-R407)*M407</f>
        <v>0</v>
      </c>
      <c r="V407" s="49">
        <f>IF(0&lt;0.8,0,IF(0&lt;1,Sheet1!L371,1))*IF(G407&lt;3,0.12 - O407,0.01) *U407</f>
        <v>0</v>
      </c>
      <c r="W407" s="49">
        <f>IF(0&gt;1,IF(0&lt;=1.1,1,IF(0&lt;=1.2,2,IF(0&lt;=1.5,3,5))),0) * 1000000</f>
        <v>0</v>
      </c>
      <c r="X407" s="50">
        <f>IF(AND(P407&gt;=150000000,P407&lt;300000000),5000000,IF(AND(P407&gt;=300000000,P407&lt;500000000),10000000,IF(AND(P407&gt;=300000000,P407&lt;500000000),15000000,IF(AND(P407&gt;=500000000,P407&lt;3000000000),20000000,IF(P407&gt;=30000000000,35000000,0))))) * (1-R407)</f>
        <v>0</v>
      </c>
      <c r="Y407" s="50">
        <f>IFERROR(Q407 * (1-R407),0)</f>
        <v>0</v>
      </c>
      <c r="Z407" s="51">
        <f>IF(R407=1,0,0)</f>
        <v>0</v>
      </c>
      <c r="AA407" s="51">
        <f>IFERROR((1-R407) * Z407 * 2%,0)</f>
        <v>0</v>
      </c>
      <c r="AB407" s="52">
        <f>IF(R407=0,0,0)</f>
        <v>0</v>
      </c>
      <c r="AC407" s="52">
        <f> IFERROR(AB407 * (1-R407) * 2%,0)</f>
        <v>0</v>
      </c>
      <c r="AD407" s="53">
        <f>T407+V407+W407+X407+AA407+AC407</f>
        <v>9590.4600000000009</v>
      </c>
    </row>
    <row r="408">
      <c r="C408" s="40" t="s">
        <v>762</v>
      </c>
      <c r="D408" s="41" t="s">
        <v>763</v>
      </c>
      <c r="E408" s="41"/>
      <c r="F408" s="42">
        <v>42951.330937499995</v>
      </c>
      <c r="G408" s="43">
        <v>11</v>
      </c>
      <c r="H408" s="44">
        <v>43329</v>
      </c>
      <c r="I408" s="44">
        <v>43335</v>
      </c>
      <c r="J408" s="43">
        <v>1007600</v>
      </c>
      <c r="K408" s="43">
        <v>0</v>
      </c>
      <c r="L408" s="43">
        <v>0</v>
      </c>
      <c r="M408" s="43">
        <f>IFERROR(J408-K408-L408,0)</f>
        <v>1007600</v>
      </c>
      <c r="N408" s="43">
        <v>1365243</v>
      </c>
      <c r="O408" s="45">
        <f>IFERROR(IF(1 - M408/N408&lt;0,0,1-M408/N408),0)</f>
        <v>0.26196288865791661</v>
      </c>
      <c r="P408" s="43">
        <v>0</v>
      </c>
      <c r="Q408" s="43">
        <v>1007600</v>
      </c>
      <c r="R408" s="46">
        <f>IF(F408&lt;DATEVALUE("2018-07-01"),1,0)</f>
        <v>1</v>
      </c>
      <c r="S408" s="47">
        <f>IF(R408=1,1%,0)</f>
        <v>0.01</v>
      </c>
      <c r="T408" s="46">
        <f>IFERROR(S408*M408,0)</f>
        <v>10076</v>
      </c>
      <c r="U408" s="48">
        <f>IF(O408&lt;=0.12,1,0)*(1-R408)*M408</f>
        <v>0</v>
      </c>
      <c r="V408" s="49">
        <f>IF(0&lt;0.8,0,IF(0&lt;1,Sheet1!L371,1))*IF(G408&lt;3,0.12 - O408,0.01) *U408</f>
        <v>0</v>
      </c>
      <c r="W408" s="49">
        <f>IF(0&gt;1,IF(0&lt;=1.1,1,IF(0&lt;=1.2,2,IF(0&lt;=1.5,3,5))),0) * 1000000</f>
        <v>0</v>
      </c>
      <c r="X408" s="50">
        <f>IF(AND(P408&gt;=150000000,P408&lt;300000000),5000000,IF(AND(P408&gt;=300000000,P408&lt;500000000),10000000,IF(AND(P408&gt;=300000000,P408&lt;500000000),15000000,IF(AND(P408&gt;=500000000,P408&lt;3000000000),20000000,IF(P408&gt;=30000000000,35000000,0))))) * (1-R408)</f>
        <v>0</v>
      </c>
      <c r="Y408" s="50">
        <f>IFERROR(Q408 * (1-R408),0)</f>
        <v>0</v>
      </c>
      <c r="Z408" s="51">
        <f>IF(R408=1,0,0)</f>
        <v>0</v>
      </c>
      <c r="AA408" s="51">
        <f>IFERROR((1-R408) * Z408 * 2%,0)</f>
        <v>0</v>
      </c>
      <c r="AB408" s="52">
        <f>IF(R408=0,0,0)</f>
        <v>0</v>
      </c>
      <c r="AC408" s="52">
        <f> IFERROR(AB408 * (1-R408) * 2%,0)</f>
        <v>0</v>
      </c>
      <c r="AD408" s="53">
        <f>T408+V408+W408+X408+AA408+AC408</f>
        <v>10076</v>
      </c>
    </row>
    <row r="409">
      <c r="C409" s="40" t="s">
        <v>764</v>
      </c>
      <c r="D409" s="41" t="s">
        <v>765</v>
      </c>
      <c r="E409" s="41"/>
      <c r="F409" s="42">
        <v>43075.142534722218</v>
      </c>
      <c r="G409" s="43">
        <v>7</v>
      </c>
      <c r="H409" s="44">
        <v>43322</v>
      </c>
      <c r="I409" s="44">
        <v>43339</v>
      </c>
      <c r="J409" s="43">
        <v>1035155</v>
      </c>
      <c r="K409" s="43">
        <v>0</v>
      </c>
      <c r="L409" s="43">
        <v>0</v>
      </c>
      <c r="M409" s="43">
        <f>IFERROR(J409-K409-L409,0)</f>
        <v>1035155</v>
      </c>
      <c r="N409" s="43">
        <v>1035155</v>
      </c>
      <c r="O409" s="45">
        <f>IFERROR(IF(1 - M409/N409&lt;0,0,1-M409/N409),0)</f>
        <v>0</v>
      </c>
      <c r="P409" s="43">
        <v>0</v>
      </c>
      <c r="Q409" s="43">
        <v>1035155</v>
      </c>
      <c r="R409" s="46">
        <f>IF(F409&lt;DATEVALUE("2018-07-01"),1,0)</f>
        <v>1</v>
      </c>
      <c r="S409" s="47">
        <f>IF(R409=1,1%,0)</f>
        <v>0.01</v>
      </c>
      <c r="T409" s="46">
        <f>IFERROR(S409*M409,0)</f>
        <v>10351.550000000001</v>
      </c>
      <c r="U409" s="48">
        <f>IF(O409&lt;=0.12,1,0)*(1-R409)*M409</f>
        <v>0</v>
      </c>
      <c r="V409" s="49">
        <f>IF(0&lt;0.8,0,IF(0&lt;1,Sheet1!L371,1))*IF(G409&lt;3,0.12 - O409,0.01) *U409</f>
        <v>0</v>
      </c>
      <c r="W409" s="49">
        <f>IF(0&gt;1,IF(0&lt;=1.1,1,IF(0&lt;=1.2,2,IF(0&lt;=1.5,3,5))),0) * 1000000</f>
        <v>0</v>
      </c>
      <c r="X409" s="50">
        <f>IF(AND(P409&gt;=150000000,P409&lt;300000000),5000000,IF(AND(P409&gt;=300000000,P409&lt;500000000),10000000,IF(AND(P409&gt;=300000000,P409&lt;500000000),15000000,IF(AND(P409&gt;=500000000,P409&lt;3000000000),20000000,IF(P409&gt;=30000000000,35000000,0))))) * (1-R409)</f>
        <v>0</v>
      </c>
      <c r="Y409" s="50">
        <f>IFERROR(Q409 * (1-R409),0)</f>
        <v>0</v>
      </c>
      <c r="Z409" s="51">
        <f>IF(R409=1,0,0)</f>
        <v>0</v>
      </c>
      <c r="AA409" s="51">
        <f>IFERROR((1-R409) * Z409 * 2%,0)</f>
        <v>0</v>
      </c>
      <c r="AB409" s="52">
        <f>IF(R409=0,0,0)</f>
        <v>0</v>
      </c>
      <c r="AC409" s="52">
        <f> IFERROR(AB409 * (1-R409) * 2%,0)</f>
        <v>0</v>
      </c>
      <c r="AD409" s="53">
        <f>T409+V409+W409+X409+AA409+AC409</f>
        <v>10351.550000000001</v>
      </c>
    </row>
    <row r="410">
      <c r="C410" s="40" t="s">
        <v>766</v>
      </c>
      <c r="D410" s="41" t="s">
        <v>767</v>
      </c>
      <c r="E410" s="41"/>
      <c r="F410" s="42">
        <v>43103.130636574075</v>
      </c>
      <c r="G410" s="43">
        <v>6</v>
      </c>
      <c r="H410" s="44">
        <v>43322</v>
      </c>
      <c r="I410" s="44">
        <v>43342</v>
      </c>
      <c r="J410" s="43">
        <v>2121245</v>
      </c>
      <c r="K410" s="43">
        <v>0</v>
      </c>
      <c r="L410" s="43">
        <v>0</v>
      </c>
      <c r="M410" s="43">
        <f>IFERROR(J410-K410-L410,0)</f>
        <v>2121245</v>
      </c>
      <c r="N410" s="43">
        <v>524219</v>
      </c>
      <c r="O410" s="45">
        <f>IFERROR(IF(1 - M410/N410&lt;0,0,1-M410/N410),0)</f>
        <v>0</v>
      </c>
      <c r="P410" s="43">
        <v>0</v>
      </c>
      <c r="Q410" s="43">
        <v>2121245</v>
      </c>
      <c r="R410" s="46">
        <f>IF(F410&lt;DATEVALUE("2018-07-01"),1,0)</f>
        <v>1</v>
      </c>
      <c r="S410" s="47">
        <f>IF(R410=1,1%,0)</f>
        <v>0.01</v>
      </c>
      <c r="T410" s="46">
        <f>IFERROR(S410*M410,0)</f>
        <v>21212.450000000001</v>
      </c>
      <c r="U410" s="48">
        <f>IF(O410&lt;=0.12,1,0)*(1-R410)*M410</f>
        <v>0</v>
      </c>
      <c r="V410" s="49">
        <f>IF(0&lt;0.8,0,IF(0&lt;1,Sheet1!L371,1))*IF(G410&lt;3,0.12 - O410,0.01) *U410</f>
        <v>0</v>
      </c>
      <c r="W410" s="49">
        <f>IF(0&gt;1,IF(0&lt;=1.1,1,IF(0&lt;=1.2,2,IF(0&lt;=1.5,3,5))),0) * 1000000</f>
        <v>0</v>
      </c>
      <c r="X410" s="50">
        <f>IF(AND(P410&gt;=150000000,P410&lt;300000000),5000000,IF(AND(P410&gt;=300000000,P410&lt;500000000),10000000,IF(AND(P410&gt;=300000000,P410&lt;500000000),15000000,IF(AND(P410&gt;=500000000,P410&lt;3000000000),20000000,IF(P410&gt;=30000000000,35000000,0))))) * (1-R410)</f>
        <v>0</v>
      </c>
      <c r="Y410" s="50">
        <f>IFERROR(Q410 * (1-R410),0)</f>
        <v>0</v>
      </c>
      <c r="Z410" s="51">
        <f>IF(R410=1,0,0)</f>
        <v>0</v>
      </c>
      <c r="AA410" s="51">
        <f>IFERROR((1-R410) * Z410 * 2%,0)</f>
        <v>0</v>
      </c>
      <c r="AB410" s="52">
        <f>IF(R410=0,1597025,0)</f>
        <v>0</v>
      </c>
      <c r="AC410" s="52">
        <f> IFERROR(AB410 * (1-R410) * 2%,0)</f>
        <v>0</v>
      </c>
      <c r="AD410" s="53">
        <f>T410+V410+W410+X410+AA410+AC410</f>
        <v>21212.450000000001</v>
      </c>
    </row>
    <row r="411">
      <c r="C411" s="40" t="s">
        <v>768</v>
      </c>
      <c r="D411" s="41" t="s">
        <v>769</v>
      </c>
      <c r="E411" s="41"/>
      <c r="F411" s="42">
        <v>43129.351736111108</v>
      </c>
      <c r="G411" s="43">
        <v>6</v>
      </c>
      <c r="H411" s="44">
        <v>43322</v>
      </c>
      <c r="I411" s="44">
        <v>43337</v>
      </c>
      <c r="J411" s="43">
        <v>432454</v>
      </c>
      <c r="K411" s="43">
        <v>0</v>
      </c>
      <c r="L411" s="43">
        <v>0</v>
      </c>
      <c r="M411" s="43">
        <f>IFERROR(J411-K411-L411,0)</f>
        <v>432454</v>
      </c>
      <c r="N411" s="43">
        <v>432454</v>
      </c>
      <c r="O411" s="45">
        <f>IFERROR(IF(1 - M411/N411&lt;0,0,1-M411/N411),0)</f>
        <v>0</v>
      </c>
      <c r="P411" s="43">
        <v>0</v>
      </c>
      <c r="Q411" s="43">
        <v>432454</v>
      </c>
      <c r="R411" s="46">
        <f>IF(F411&lt;DATEVALUE("2018-07-01"),1,0)</f>
        <v>1</v>
      </c>
      <c r="S411" s="47">
        <f>IF(R411=1,1%,0)</f>
        <v>0.01</v>
      </c>
      <c r="T411" s="46">
        <f>IFERROR(S411*M411,0)</f>
        <v>4324.54</v>
      </c>
      <c r="U411" s="48">
        <f>IF(O411&lt;=0.12,1,0)*(1-R411)*M411</f>
        <v>0</v>
      </c>
      <c r="V411" s="49">
        <f>IF(0&lt;0.8,0,IF(0&lt;1,Sheet1!L371,1))*IF(G411&lt;3,0.12 - O411,0.01) *U411</f>
        <v>0</v>
      </c>
      <c r="W411" s="49">
        <f>IF(0&gt;1,IF(0&lt;=1.1,1,IF(0&lt;=1.2,2,IF(0&lt;=1.5,3,5))),0) * 1000000</f>
        <v>0</v>
      </c>
      <c r="X411" s="50">
        <f>IF(AND(P411&gt;=150000000,P411&lt;300000000),5000000,IF(AND(P411&gt;=300000000,P411&lt;500000000),10000000,IF(AND(P411&gt;=300000000,P411&lt;500000000),15000000,IF(AND(P411&gt;=500000000,P411&lt;3000000000),20000000,IF(P411&gt;=30000000000,35000000,0))))) * (1-R411)</f>
        <v>0</v>
      </c>
      <c r="Y411" s="50">
        <f>IFERROR(Q411 * (1-R411),0)</f>
        <v>0</v>
      </c>
      <c r="Z411" s="51">
        <f>IF(R411=1,0,0)</f>
        <v>0</v>
      </c>
      <c r="AA411" s="51">
        <f>IFERROR((1-R411) * Z411 * 2%,0)</f>
        <v>0</v>
      </c>
      <c r="AB411" s="52">
        <f>IF(R411=0,0,0)</f>
        <v>0</v>
      </c>
      <c r="AC411" s="52">
        <f> IFERROR(AB411 * (1-R411) * 2%,0)</f>
        <v>0</v>
      </c>
      <c r="AD411" s="53">
        <f>T411+V411+W411+X411+AA411+AC411</f>
        <v>4324.54</v>
      </c>
    </row>
    <row r="412">
      <c r="C412" s="40" t="s">
        <v>770</v>
      </c>
      <c r="D412" s="41" t="s">
        <v>771</v>
      </c>
      <c r="E412" s="41"/>
      <c r="F412" s="42">
        <v>43136.172534722224</v>
      </c>
      <c r="G412" s="43">
        <v>5</v>
      </c>
      <c r="H412" s="44">
        <v>43329</v>
      </c>
      <c r="I412" s="44">
        <v>43361</v>
      </c>
      <c r="J412" s="43">
        <v>891140</v>
      </c>
      <c r="K412" s="43">
        <v>0</v>
      </c>
      <c r="L412" s="43">
        <v>0</v>
      </c>
      <c r="M412" s="43">
        <f>IFERROR(J412-K412-L412,0)</f>
        <v>891140</v>
      </c>
      <c r="N412" s="43">
        <v>766939</v>
      </c>
      <c r="O412" s="45">
        <f>IFERROR(IF(1 - M412/N412&lt;0,0,1-M412/N412),0)</f>
        <v>0</v>
      </c>
      <c r="P412" s="43">
        <v>0</v>
      </c>
      <c r="Q412" s="43">
        <v>891140</v>
      </c>
      <c r="R412" s="46">
        <f>IF(F412&lt;DATEVALUE("2018-07-01"),1,0)</f>
        <v>1</v>
      </c>
      <c r="S412" s="47">
        <f>IF(R412=1,1%,0)</f>
        <v>0.01</v>
      </c>
      <c r="T412" s="46">
        <f>IFERROR(S412*M412,0)</f>
        <v>8911.3999999999996</v>
      </c>
      <c r="U412" s="48">
        <f>IF(O412&lt;=0.12,1,0)*(1-R412)*M412</f>
        <v>0</v>
      </c>
      <c r="V412" s="49">
        <f>IF(0&lt;0.8,0,IF(0&lt;1,Sheet1!L371,1))*IF(G412&lt;3,0.12 - O412,0.01) *U412</f>
        <v>0</v>
      </c>
      <c r="W412" s="49">
        <f>IF(0&gt;1,IF(0&lt;=1.1,1,IF(0&lt;=1.2,2,IF(0&lt;=1.5,3,5))),0) * 1000000</f>
        <v>0</v>
      </c>
      <c r="X412" s="50">
        <f>IF(AND(P412&gt;=150000000,P412&lt;300000000),5000000,IF(AND(P412&gt;=300000000,P412&lt;500000000),10000000,IF(AND(P412&gt;=300000000,P412&lt;500000000),15000000,IF(AND(P412&gt;=500000000,P412&lt;3000000000),20000000,IF(P412&gt;=30000000000,35000000,0))))) * (1-R412)</f>
        <v>0</v>
      </c>
      <c r="Y412" s="50">
        <f>IFERROR(Q412 * (1-R412),0)</f>
        <v>0</v>
      </c>
      <c r="Z412" s="51">
        <f>IF(R412=1,0,0)</f>
        <v>0</v>
      </c>
      <c r="AA412" s="51">
        <f>IFERROR((1-R412) * Z412 * 2%,0)</f>
        <v>0</v>
      </c>
      <c r="AB412" s="52">
        <f>IF(R412=0,0,0)</f>
        <v>0</v>
      </c>
      <c r="AC412" s="52">
        <f> IFERROR(AB412 * (1-R412) * 2%,0)</f>
        <v>0</v>
      </c>
      <c r="AD412" s="53">
        <f>T412+V412+W412+X412+AA412+AC412</f>
        <v>8911.3999999999996</v>
      </c>
    </row>
    <row r="413">
      <c r="C413" s="40" t="s">
        <v>772</v>
      </c>
      <c r="D413" s="41" t="s">
        <v>773</v>
      </c>
      <c r="E413" s="41"/>
      <c r="F413" s="42">
        <v>43166.345104166663</v>
      </c>
      <c r="G413" s="43">
        <v>4</v>
      </c>
      <c r="H413" s="44">
        <v>43329</v>
      </c>
      <c r="I413" s="44">
        <v>43360</v>
      </c>
      <c r="J413" s="43">
        <v>407528</v>
      </c>
      <c r="K413" s="43">
        <v>0</v>
      </c>
      <c r="L413" s="43">
        <v>0</v>
      </c>
      <c r="M413" s="43">
        <f>IFERROR(J413-K413-L413,0)</f>
        <v>407528</v>
      </c>
      <c r="N413" s="43">
        <v>436568</v>
      </c>
      <c r="O413" s="45">
        <f>IFERROR(IF(1 - M413/N413&lt;0,0,1-M413/N413),0)</f>
        <v>0.066518847006651893</v>
      </c>
      <c r="P413" s="43">
        <v>0</v>
      </c>
      <c r="Q413" s="43">
        <v>407528</v>
      </c>
      <c r="R413" s="46">
        <f>IF(F413&lt;DATEVALUE("2018-07-01"),1,0)</f>
        <v>1</v>
      </c>
      <c r="S413" s="47">
        <f>IF(R413=1,1%,0)</f>
        <v>0.01</v>
      </c>
      <c r="T413" s="46">
        <f>IFERROR(S413*M413,0)</f>
        <v>4075.2800000000002</v>
      </c>
      <c r="U413" s="48">
        <f>IF(O413&lt;=0.12,1,0)*(1-R413)*M413</f>
        <v>0</v>
      </c>
      <c r="V413" s="49">
        <f>IF(0&lt;0.8,0,IF(0&lt;1,Sheet1!L371,1))*IF(G413&lt;3,0.12 - O413,0.01) *U413</f>
        <v>0</v>
      </c>
      <c r="W413" s="49">
        <f>IF(0&gt;1,IF(0&lt;=1.1,1,IF(0&lt;=1.2,2,IF(0&lt;=1.5,3,5))),0) * 1000000</f>
        <v>0</v>
      </c>
      <c r="X413" s="50">
        <f>IF(AND(P413&gt;=150000000,P413&lt;300000000),5000000,IF(AND(P413&gt;=300000000,P413&lt;500000000),10000000,IF(AND(P413&gt;=300000000,P413&lt;500000000),15000000,IF(AND(P413&gt;=500000000,P413&lt;3000000000),20000000,IF(P413&gt;=30000000000,35000000,0))))) * (1-R413)</f>
        <v>0</v>
      </c>
      <c r="Y413" s="50">
        <f>IFERROR(Q413 * (1-R413),0)</f>
        <v>0</v>
      </c>
      <c r="Z413" s="51">
        <f>IF(R413=1,0,0)</f>
        <v>0</v>
      </c>
      <c r="AA413" s="51">
        <f>IFERROR((1-R413) * Z413 * 2%,0)</f>
        <v>0</v>
      </c>
      <c r="AB413" s="52">
        <f>IF(R413=0,0,0)</f>
        <v>0</v>
      </c>
      <c r="AC413" s="52">
        <f> IFERROR(AB413 * (1-R413) * 2%,0)</f>
        <v>0</v>
      </c>
      <c r="AD413" s="53">
        <f>T413+V413+W413+X413+AA413+AC413</f>
        <v>4075.2800000000002</v>
      </c>
    </row>
    <row r="414">
      <c r="C414" s="40" t="s">
        <v>774</v>
      </c>
      <c r="D414" s="41" t="s">
        <v>775</v>
      </c>
      <c r="E414" s="41"/>
      <c r="F414" s="42">
        <v>43190.270324074074</v>
      </c>
      <c r="G414" s="43">
        <v>4</v>
      </c>
      <c r="H414" s="44">
        <v>43322</v>
      </c>
      <c r="I414" s="44">
        <v>43369</v>
      </c>
      <c r="J414" s="43">
        <v>255750</v>
      </c>
      <c r="K414" s="43">
        <v>0</v>
      </c>
      <c r="L414" s="43">
        <v>0</v>
      </c>
      <c r="M414" s="43">
        <f>IFERROR(J414-K414-L414,0)</f>
        <v>255750</v>
      </c>
      <c r="N414" s="43">
        <v>305646</v>
      </c>
      <c r="O414" s="45">
        <f>IFERROR(IF(1 - M414/N414&lt;0,0,1-M414/N414),0)</f>
        <v>0.16324767868710866</v>
      </c>
      <c r="P414" s="43">
        <v>0</v>
      </c>
      <c r="Q414" s="43">
        <v>255750</v>
      </c>
      <c r="R414" s="46">
        <f>IF(F414&lt;DATEVALUE("2018-07-01"),1,0)</f>
        <v>1</v>
      </c>
      <c r="S414" s="47">
        <f>IF(R414=1,1%,0)</f>
        <v>0.01</v>
      </c>
      <c r="T414" s="46">
        <f>IFERROR(S414*M414,0)</f>
        <v>2557.5</v>
      </c>
      <c r="U414" s="48">
        <f>IF(O414&lt;=0.12,1,0)*(1-R414)*M414</f>
        <v>0</v>
      </c>
      <c r="V414" s="49">
        <f>IF(0&lt;0.8,0,IF(0&lt;1,Sheet1!L371,1))*IF(G414&lt;3,0.12 - O414,0.01) *U414</f>
        <v>0</v>
      </c>
      <c r="W414" s="49">
        <f>IF(0&gt;1,IF(0&lt;=1.1,1,IF(0&lt;=1.2,2,IF(0&lt;=1.5,3,5))),0) * 1000000</f>
        <v>0</v>
      </c>
      <c r="X414" s="50">
        <f>IF(AND(P414&gt;=150000000,P414&lt;300000000),5000000,IF(AND(P414&gt;=300000000,P414&lt;500000000),10000000,IF(AND(P414&gt;=300000000,P414&lt;500000000),15000000,IF(AND(P414&gt;=500000000,P414&lt;3000000000),20000000,IF(P414&gt;=30000000000,35000000,0))))) * (1-R414)</f>
        <v>0</v>
      </c>
      <c r="Y414" s="50">
        <f>IFERROR(Q414 * (1-R414),0)</f>
        <v>0</v>
      </c>
      <c r="Z414" s="51">
        <f>IF(R414=1,0,0)</f>
        <v>0</v>
      </c>
      <c r="AA414" s="51">
        <f>IFERROR((1-R414) * Z414 * 2%,0)</f>
        <v>0</v>
      </c>
      <c r="AB414" s="52">
        <f>IF(R414=0,0,0)</f>
        <v>0</v>
      </c>
      <c r="AC414" s="52">
        <f> IFERROR(AB414 * (1-R414) * 2%,0)</f>
        <v>0</v>
      </c>
      <c r="AD414" s="53">
        <f>T414+V414+W414+X414+AA414+AC414</f>
        <v>2557.5</v>
      </c>
    </row>
    <row r="415">
      <c r="C415" s="40" t="s">
        <v>776</v>
      </c>
      <c r="D415" s="41" t="s">
        <v>777</v>
      </c>
      <c r="E415" s="41"/>
      <c r="F415" s="42">
        <v>43207.272812499999</v>
      </c>
      <c r="G415" s="43">
        <v>3</v>
      </c>
      <c r="H415" s="44">
        <v>43329</v>
      </c>
      <c r="I415" s="44">
        <v>43334</v>
      </c>
      <c r="J415" s="43">
        <v>1084270</v>
      </c>
      <c r="K415" s="43">
        <v>0</v>
      </c>
      <c r="L415" s="43">
        <v>0</v>
      </c>
      <c r="M415" s="43">
        <f>IFERROR(J415-K415-L415,0)</f>
        <v>1084270</v>
      </c>
      <c r="N415" s="43">
        <v>1294744</v>
      </c>
      <c r="O415" s="45">
        <f>IFERROR(IF(1 - M415/N415&lt;0,0,1-M415/N415),0)</f>
        <v>0.16256032080473049</v>
      </c>
      <c r="P415" s="43">
        <v>0</v>
      </c>
      <c r="Q415" s="43">
        <v>0</v>
      </c>
      <c r="R415" s="46">
        <f>IF(F415&lt;DATEVALUE("2018-07-01"),1,0)</f>
        <v>1</v>
      </c>
      <c r="S415" s="47">
        <f>IF(R415=1,1%,0)</f>
        <v>0.01</v>
      </c>
      <c r="T415" s="46">
        <f>IFERROR(S415*M415,0)</f>
        <v>10842.700000000001</v>
      </c>
      <c r="U415" s="48">
        <f>IF(O415&lt;=0.12,1,0)*(1-R415)*M415</f>
        <v>0</v>
      </c>
      <c r="V415" s="49">
        <f>IF(0&lt;0.8,0,IF(0&lt;1,Sheet1!L371,1))*IF(G415&lt;3,0.12 - O415,0.01) *U415</f>
        <v>0</v>
      </c>
      <c r="W415" s="49">
        <f>IF(0&gt;1,IF(0&lt;=1.1,1,IF(0&lt;=1.2,2,IF(0&lt;=1.5,3,5))),0) * 1000000</f>
        <v>0</v>
      </c>
      <c r="X415" s="50">
        <f>IF(AND(P415&gt;=150000000,P415&lt;300000000),5000000,IF(AND(P415&gt;=300000000,P415&lt;500000000),10000000,IF(AND(P415&gt;=300000000,P415&lt;500000000),15000000,IF(AND(P415&gt;=500000000,P415&lt;3000000000),20000000,IF(P415&gt;=30000000000,35000000,0))))) * (1-R415)</f>
        <v>0</v>
      </c>
      <c r="Y415" s="50">
        <f>IFERROR(Q415 * (1-R415),0)</f>
        <v>0</v>
      </c>
      <c r="Z415" s="51">
        <f>IF(R415=1,0,0)</f>
        <v>0</v>
      </c>
      <c r="AA415" s="51">
        <f>IFERROR((1-R415) * Z415 * 2%,0)</f>
        <v>0</v>
      </c>
      <c r="AB415" s="52">
        <f>IF(R415=0,0,0)</f>
        <v>0</v>
      </c>
      <c r="AC415" s="52">
        <f> IFERROR(AB415 * (1-R415) * 2%,0)</f>
        <v>0</v>
      </c>
      <c r="AD415" s="53">
        <f>T415+V415+W415+X415+AA415+AC415</f>
        <v>10842.700000000001</v>
      </c>
    </row>
    <row r="416">
      <c r="C416" s="40" t="s">
        <v>778</v>
      </c>
      <c r="D416" s="41" t="s">
        <v>779</v>
      </c>
      <c r="E416" s="41"/>
      <c r="F416" s="42">
        <v>43104.181145833332</v>
      </c>
      <c r="G416" s="43">
        <v>6</v>
      </c>
      <c r="H416" s="44">
        <v>43329</v>
      </c>
      <c r="I416" s="44">
        <v>43349</v>
      </c>
      <c r="J416" s="43">
        <v>2101704</v>
      </c>
      <c r="K416" s="43">
        <v>0</v>
      </c>
      <c r="L416" s="43">
        <v>0</v>
      </c>
      <c r="M416" s="43">
        <f>IFERROR(J416-K416-L416,0)</f>
        <v>2101704</v>
      </c>
      <c r="N416" s="43">
        <v>2101704</v>
      </c>
      <c r="O416" s="45">
        <f>IFERROR(IF(1 - M416/N416&lt;0,0,1-M416/N416),0)</f>
        <v>0</v>
      </c>
      <c r="P416" s="43">
        <v>0</v>
      </c>
      <c r="Q416" s="43">
        <v>2101704</v>
      </c>
      <c r="R416" s="46">
        <f>IF(F416&lt;DATEVALUE("2018-07-01"),1,0)</f>
        <v>1</v>
      </c>
      <c r="S416" s="47">
        <f>IF(R416=1,1%,0)</f>
        <v>0.01</v>
      </c>
      <c r="T416" s="46">
        <f>IFERROR(S416*M416,0)</f>
        <v>21017.040000000001</v>
      </c>
      <c r="U416" s="48">
        <f>IF(O416&lt;=0.12,1,0)*(1-R416)*M416</f>
        <v>0</v>
      </c>
      <c r="V416" s="49">
        <f>IF(0&lt;0.8,0,IF(0&lt;1,Sheet1!L371,1))*IF(G416&lt;3,0.12 - O416,0.01) *U416</f>
        <v>0</v>
      </c>
      <c r="W416" s="49">
        <f>IF(0&gt;1,IF(0&lt;=1.1,1,IF(0&lt;=1.2,2,IF(0&lt;=1.5,3,5))),0) * 1000000</f>
        <v>0</v>
      </c>
      <c r="X416" s="50">
        <f>IF(AND(P416&gt;=150000000,P416&lt;300000000),5000000,IF(AND(P416&gt;=300000000,P416&lt;500000000),10000000,IF(AND(P416&gt;=300000000,P416&lt;500000000),15000000,IF(AND(P416&gt;=500000000,P416&lt;3000000000),20000000,IF(P416&gt;=30000000000,35000000,0))))) * (1-R416)</f>
        <v>0</v>
      </c>
      <c r="Y416" s="50">
        <f>IFERROR(Q416 * (1-R416),0)</f>
        <v>0</v>
      </c>
      <c r="Z416" s="51">
        <f>IF(R416=1,0,0)</f>
        <v>0</v>
      </c>
      <c r="AA416" s="51">
        <f>IFERROR((1-R416) * Z416 * 2%,0)</f>
        <v>0</v>
      </c>
      <c r="AB416" s="52">
        <f>IF(R416=0,0,0)</f>
        <v>0</v>
      </c>
      <c r="AC416" s="52">
        <f> IFERROR(AB416 * (1-R416) * 2%,0)</f>
        <v>0</v>
      </c>
      <c r="AD416" s="53">
        <f>T416+V416+W416+X416+AA416+AC416</f>
        <v>21017.040000000001</v>
      </c>
    </row>
    <row r="417">
      <c r="C417" s="40" t="s">
        <v>780</v>
      </c>
      <c r="D417" s="41" t="s">
        <v>781</v>
      </c>
      <c r="E417" s="41"/>
      <c r="F417" s="42">
        <v>43106.126331018517</v>
      </c>
      <c r="G417" s="43">
        <v>6</v>
      </c>
      <c r="H417" s="44">
        <v>43487</v>
      </c>
      <c r="I417" s="44">
        <v>43511</v>
      </c>
      <c r="J417" s="43">
        <v>1173095</v>
      </c>
      <c r="K417" s="43">
        <v>0</v>
      </c>
      <c r="L417" s="43">
        <v>0</v>
      </c>
      <c r="M417" s="43">
        <f>IFERROR(J417-K417-L417,0)</f>
        <v>1173095</v>
      </c>
      <c r="N417" s="43">
        <v>1173095</v>
      </c>
      <c r="O417" s="45">
        <f>IFERROR(IF(1 - M417/N417&lt;0,0,1-M417/N417),0)</f>
        <v>0</v>
      </c>
      <c r="P417" s="43">
        <v>0</v>
      </c>
      <c r="Q417" s="43">
        <v>1173095</v>
      </c>
      <c r="R417" s="46">
        <f>IF(F417&lt;DATEVALUE("2018-07-01"),1,0)</f>
        <v>1</v>
      </c>
      <c r="S417" s="47">
        <f>IF(R417=1,1%,0)</f>
        <v>0.01</v>
      </c>
      <c r="T417" s="46">
        <f>IFERROR(S417*M417,0)</f>
        <v>11730.950000000001</v>
      </c>
      <c r="U417" s="48">
        <f>IF(O417&lt;=0.12,1,0)*(1-R417)*M417</f>
        <v>0</v>
      </c>
      <c r="V417" s="49">
        <f>IF(0&lt;0.8,0,IF(0&lt;1,Sheet1!L371,1))*IF(G417&lt;3,0.12 - O417,0.01) *U417</f>
        <v>0</v>
      </c>
      <c r="W417" s="49">
        <f>IF(0&gt;1,IF(0&lt;=1.1,1,IF(0&lt;=1.2,2,IF(0&lt;=1.5,3,5))),0) * 1000000</f>
        <v>0</v>
      </c>
      <c r="X417" s="50">
        <f>IF(AND(P417&gt;=150000000,P417&lt;300000000),5000000,IF(AND(P417&gt;=300000000,P417&lt;500000000),10000000,IF(AND(P417&gt;=300000000,P417&lt;500000000),15000000,IF(AND(P417&gt;=500000000,P417&lt;3000000000),20000000,IF(P417&gt;=30000000000,35000000,0))))) * (1-R417)</f>
        <v>0</v>
      </c>
      <c r="Y417" s="50">
        <f>IFERROR(Q417 * (1-R417),0)</f>
        <v>0</v>
      </c>
      <c r="Z417" s="51">
        <f>IF(R417=1,0,0)</f>
        <v>0</v>
      </c>
      <c r="AA417" s="51">
        <f>IFERROR((1-R417) * Z417 * 2%,0)</f>
        <v>0</v>
      </c>
      <c r="AB417" s="52">
        <f>IF(R417=0,0,0)</f>
        <v>0</v>
      </c>
      <c r="AC417" s="52">
        <f> IFERROR(AB417 * (1-R417) * 2%,0)</f>
        <v>0</v>
      </c>
      <c r="AD417" s="53">
        <f>T417+V417+W417+X417+AA417+AC417</f>
        <v>11730.950000000001</v>
      </c>
    </row>
    <row r="418">
      <c r="C418" s="40" t="s">
        <v>782</v>
      </c>
      <c r="D418" s="41" t="s">
        <v>783</v>
      </c>
      <c r="E418" s="41"/>
      <c r="F418" s="42">
        <v>43260.193541666667</v>
      </c>
      <c r="G418" s="43">
        <v>1</v>
      </c>
      <c r="H418" s="44">
        <v>43322</v>
      </c>
      <c r="I418" s="44">
        <v>43333</v>
      </c>
      <c r="J418" s="43">
        <v>4811180</v>
      </c>
      <c r="K418" s="43">
        <v>0</v>
      </c>
      <c r="L418" s="43">
        <v>0</v>
      </c>
      <c r="M418" s="43">
        <f>IFERROR(J418-K418-L418,0)</f>
        <v>4811180</v>
      </c>
      <c r="N418" s="43">
        <v>5590640</v>
      </c>
      <c r="O418" s="45">
        <f>IFERROR(IF(1 - M418/N418&lt;0,0,1-M418/N418),0)</f>
        <v>0.13942232016370215</v>
      </c>
      <c r="P418" s="43">
        <v>0</v>
      </c>
      <c r="Q418" s="43">
        <v>0</v>
      </c>
      <c r="R418" s="46">
        <f>IF(F418&lt;DATEVALUE("2018-07-01"),1,0)</f>
        <v>1</v>
      </c>
      <c r="S418" s="47">
        <f>IF(R418=1,1%,0)</f>
        <v>0.01</v>
      </c>
      <c r="T418" s="46">
        <f>IFERROR(S418*M418,0)</f>
        <v>48111.800000000003</v>
      </c>
      <c r="U418" s="48">
        <f>IF(O418&lt;=0.12,1,0)*(1-R418)*M418</f>
        <v>0</v>
      </c>
      <c r="V418" s="49">
        <f>IF(0&lt;0.8,0,IF(0&lt;1,Sheet1!L371,1))*IF(G418&lt;3,0.12 - O418,0.01) *U418</f>
        <v>0</v>
      </c>
      <c r="W418" s="49">
        <f>IF(0&gt;1,IF(0&lt;=1.1,1,IF(0&lt;=1.2,2,IF(0&lt;=1.5,3,5))),0) * 1000000</f>
        <v>0</v>
      </c>
      <c r="X418" s="50">
        <f>IF(AND(P418&gt;=150000000,P418&lt;300000000),5000000,IF(AND(P418&gt;=300000000,P418&lt;500000000),10000000,IF(AND(P418&gt;=300000000,P418&lt;500000000),15000000,IF(AND(P418&gt;=500000000,P418&lt;3000000000),20000000,IF(P418&gt;=30000000000,35000000,0))))) * (1-R418)</f>
        <v>0</v>
      </c>
      <c r="Y418" s="50">
        <f>IFERROR(Q418 * (1-R418),0)</f>
        <v>0</v>
      </c>
      <c r="Z418" s="51">
        <f>IF(R418=1,0,0)</f>
        <v>0</v>
      </c>
      <c r="AA418" s="51">
        <f>IFERROR((1-R418) * Z418 * 2%,0)</f>
        <v>0</v>
      </c>
      <c r="AB418" s="52">
        <f>IF(R418=0,0,0)</f>
        <v>0</v>
      </c>
      <c r="AC418" s="52">
        <f> IFERROR(AB418 * (1-R418) * 2%,0)</f>
        <v>0</v>
      </c>
      <c r="AD418" s="53">
        <f>T418+V418+W418+X418+AA418+AC418</f>
        <v>48111.800000000003</v>
      </c>
    </row>
    <row r="419">
      <c r="C419" s="40" t="s">
        <v>784</v>
      </c>
      <c r="D419" s="41" t="s">
        <v>785</v>
      </c>
      <c r="E419" s="41"/>
      <c r="F419" s="42">
        <v>43271.138101851851</v>
      </c>
      <c r="G419" s="43">
        <v>1</v>
      </c>
      <c r="H419" s="44">
        <v>43357</v>
      </c>
      <c r="I419" s="44">
        <v>43378</v>
      </c>
      <c r="J419" s="43">
        <v>33231948</v>
      </c>
      <c r="K419" s="43">
        <v>13118848</v>
      </c>
      <c r="L419" s="43">
        <v>0</v>
      </c>
      <c r="M419" s="43">
        <f>IFERROR(J419-K419-L419,0)</f>
        <v>20113100</v>
      </c>
      <c r="N419" s="43">
        <v>32074462</v>
      </c>
      <c r="O419" s="45">
        <f>IFERROR(IF(1 - M419/N419&lt;0,0,1-M419/N419),0)</f>
        <v>0.37292478982188382</v>
      </c>
      <c r="P419" s="43">
        <v>0</v>
      </c>
      <c r="Q419" s="43">
        <v>0</v>
      </c>
      <c r="R419" s="46">
        <f>IF(F419&lt;DATEVALUE("2018-07-01"),1,0)</f>
        <v>1</v>
      </c>
      <c r="S419" s="47">
        <f>IF(R419=1,1%,0)</f>
        <v>0.01</v>
      </c>
      <c r="T419" s="46">
        <f>IFERROR(S419*M419,0)</f>
        <v>201131</v>
      </c>
      <c r="U419" s="48">
        <f>IF(O419&lt;=0.12,1,0)*(1-R419)*M419</f>
        <v>0</v>
      </c>
      <c r="V419" s="49">
        <f>IF(0&lt;0.8,0,IF(0&lt;1,Sheet1!L371,1))*IF(G419&lt;3,0.12 - O419,0.01) *U419</f>
        <v>0</v>
      </c>
      <c r="W419" s="49">
        <f>IF(0&gt;1,IF(0&lt;=1.1,1,IF(0&lt;=1.2,2,IF(0&lt;=1.5,3,5))),0) * 1000000</f>
        <v>0</v>
      </c>
      <c r="X419" s="50">
        <f>IF(AND(P419&gt;=150000000,P419&lt;300000000),5000000,IF(AND(P419&gt;=300000000,P419&lt;500000000),10000000,IF(AND(P419&gt;=300000000,P419&lt;500000000),15000000,IF(AND(P419&gt;=500000000,P419&lt;3000000000),20000000,IF(P419&gt;=30000000000,35000000,0))))) * (1-R419)</f>
        <v>0</v>
      </c>
      <c r="Y419" s="50">
        <f>IFERROR(Q419 * (1-R419),0)</f>
        <v>0</v>
      </c>
      <c r="Z419" s="51">
        <f>IF(R419=1,0,0)</f>
        <v>0</v>
      </c>
      <c r="AA419" s="51">
        <f>IFERROR((1-R419) * Z419 * 2%,0)</f>
        <v>0</v>
      </c>
      <c r="AB419" s="52">
        <f>IF(R419=0,0,0)</f>
        <v>0</v>
      </c>
      <c r="AC419" s="52">
        <f> IFERROR(AB419 * (1-R419) * 2%,0)</f>
        <v>0</v>
      </c>
      <c r="AD419" s="53">
        <f>T419+V419+W419+X419+AA419+AC419</f>
        <v>201131</v>
      </c>
    </row>
    <row r="420">
      <c r="C420" s="40" t="s">
        <v>786</v>
      </c>
      <c r="D420" s="41" t="s">
        <v>787</v>
      </c>
      <c r="E420" s="41"/>
      <c r="F420" s="42">
        <v>41906.386192129627</v>
      </c>
      <c r="G420" s="43">
        <v>46</v>
      </c>
      <c r="H420" s="44">
        <v>43329</v>
      </c>
      <c r="I420" s="44">
        <v>43351</v>
      </c>
      <c r="J420" s="43">
        <v>1082466</v>
      </c>
      <c r="K420" s="43">
        <v>0</v>
      </c>
      <c r="L420" s="43">
        <v>0</v>
      </c>
      <c r="M420" s="43">
        <f>IFERROR(J420-K420-L420,0)</f>
        <v>1082466</v>
      </c>
      <c r="N420" s="43">
        <v>1082466</v>
      </c>
      <c r="O420" s="45">
        <f>IFERROR(IF(1 - M420/N420&lt;0,0,1-M420/N420),0)</f>
        <v>0</v>
      </c>
      <c r="P420" s="43">
        <v>0</v>
      </c>
      <c r="Q420" s="43">
        <v>1082466</v>
      </c>
      <c r="R420" s="46">
        <f>IF(F420&lt;DATEVALUE("2018-07-01"),1,0)</f>
        <v>1</v>
      </c>
      <c r="S420" s="47">
        <f>IF(R420=1,1%,0)</f>
        <v>0.01</v>
      </c>
      <c r="T420" s="46">
        <f>IFERROR(S420*M420,0)</f>
        <v>10824.66</v>
      </c>
      <c r="U420" s="48">
        <f>IF(O420&lt;=0.12,1,0)*(1-R420)*M420</f>
        <v>0</v>
      </c>
      <c r="V420" s="49">
        <f>IF(0&lt;0.8,0,IF(0&lt;1,Sheet1!L371,1))*IF(G420&lt;3,0.12 - O420,0.01) *U420</f>
        <v>0</v>
      </c>
      <c r="W420" s="49">
        <f>IF(0&gt;1,IF(0&lt;=1.1,1,IF(0&lt;=1.2,2,IF(0&lt;=1.5,3,5))),0) * 1000000</f>
        <v>0</v>
      </c>
      <c r="X420" s="50">
        <f>IF(AND(P420&gt;=150000000,P420&lt;300000000),5000000,IF(AND(P420&gt;=300000000,P420&lt;500000000),10000000,IF(AND(P420&gt;=300000000,P420&lt;500000000),15000000,IF(AND(P420&gt;=500000000,P420&lt;3000000000),20000000,IF(P420&gt;=30000000000,35000000,0))))) * (1-R420)</f>
        <v>0</v>
      </c>
      <c r="Y420" s="50">
        <f>IFERROR(Q420 * (1-R420),0)</f>
        <v>0</v>
      </c>
      <c r="Z420" s="51">
        <f>IF(R420=1,0,0)</f>
        <v>0</v>
      </c>
      <c r="AA420" s="51">
        <f>IFERROR((1-R420) * Z420 * 2%,0)</f>
        <v>0</v>
      </c>
      <c r="AB420" s="52">
        <f>IF(R420=0,0,0)</f>
        <v>0</v>
      </c>
      <c r="AC420" s="52">
        <f> IFERROR(AB420 * (1-R420) * 2%,0)</f>
        <v>0</v>
      </c>
      <c r="AD420" s="53">
        <f>T420+V420+W420+X420+AA420+AC420</f>
        <v>10824.66</v>
      </c>
    </row>
    <row r="421">
      <c r="C421" s="40" t="s">
        <v>788</v>
      </c>
      <c r="D421" s="41" t="s">
        <v>789</v>
      </c>
      <c r="E421" s="41"/>
      <c r="F421" s="42">
        <v>42979.194780092592</v>
      </c>
      <c r="G421" s="43">
        <v>10</v>
      </c>
      <c r="H421" s="44">
        <v>43326</v>
      </c>
      <c r="I421" s="44">
        <v>43342</v>
      </c>
      <c r="J421" s="43">
        <v>591327</v>
      </c>
      <c r="K421" s="43">
        <v>0</v>
      </c>
      <c r="L421" s="43">
        <v>0</v>
      </c>
      <c r="M421" s="43">
        <f>IFERROR(J421-K421-L421,0)</f>
        <v>591327</v>
      </c>
      <c r="N421" s="43">
        <v>591327</v>
      </c>
      <c r="O421" s="45">
        <f>IFERROR(IF(1 - M421/N421&lt;0,0,1-M421/N421),0)</f>
        <v>0</v>
      </c>
      <c r="P421" s="43">
        <v>0</v>
      </c>
      <c r="Q421" s="43">
        <v>591327</v>
      </c>
      <c r="R421" s="46">
        <f>IF(F421&lt;DATEVALUE("2018-07-01"),1,0)</f>
        <v>1</v>
      </c>
      <c r="S421" s="47">
        <f>IF(R421=1,1%,0)</f>
        <v>0.01</v>
      </c>
      <c r="T421" s="46">
        <f>IFERROR(S421*M421,0)</f>
        <v>5913.2700000000004</v>
      </c>
      <c r="U421" s="48">
        <f>IF(O421&lt;=0.12,1,0)*(1-R421)*M421</f>
        <v>0</v>
      </c>
      <c r="V421" s="49">
        <f>IF(0&lt;0.8,0,IF(0&lt;1,Sheet1!L371,1))*IF(G421&lt;3,0.12 - O421,0.01) *U421</f>
        <v>0</v>
      </c>
      <c r="W421" s="49">
        <f>IF(0&gt;1,IF(0&lt;=1.1,1,IF(0&lt;=1.2,2,IF(0&lt;=1.5,3,5))),0) * 1000000</f>
        <v>0</v>
      </c>
      <c r="X421" s="50">
        <f>IF(AND(P421&gt;=150000000,P421&lt;300000000),5000000,IF(AND(P421&gt;=300000000,P421&lt;500000000),10000000,IF(AND(P421&gt;=300000000,P421&lt;500000000),15000000,IF(AND(P421&gt;=500000000,P421&lt;3000000000),20000000,IF(P421&gt;=30000000000,35000000,0))))) * (1-R421)</f>
        <v>0</v>
      </c>
      <c r="Y421" s="50">
        <f>IFERROR(Q421 * (1-R421),0)</f>
        <v>0</v>
      </c>
      <c r="Z421" s="51">
        <f>IF(R421=1,0,0)</f>
        <v>0</v>
      </c>
      <c r="AA421" s="51">
        <f>IFERROR((1-R421) * Z421 * 2%,0)</f>
        <v>0</v>
      </c>
      <c r="AB421" s="52">
        <f>IF(R421=0,0,0)</f>
        <v>0</v>
      </c>
      <c r="AC421" s="52">
        <f> IFERROR(AB421 * (1-R421) * 2%,0)</f>
        <v>0</v>
      </c>
      <c r="AD421" s="53">
        <f>T421+V421+W421+X421+AA421+AC421</f>
        <v>5913.2700000000004</v>
      </c>
    </row>
    <row r="422">
      <c r="C422" s="40" t="s">
        <v>790</v>
      </c>
      <c r="D422" s="41" t="s">
        <v>791</v>
      </c>
      <c r="E422" s="41"/>
      <c r="F422" s="42">
        <v>43039.115763888884</v>
      </c>
      <c r="G422" s="43">
        <v>9</v>
      </c>
      <c r="H422" s="44">
        <v>43343</v>
      </c>
      <c r="I422" s="44">
        <v>43354</v>
      </c>
      <c r="J422" s="43">
        <v>23440897</v>
      </c>
      <c r="K422" s="43">
        <v>4122466</v>
      </c>
      <c r="L422" s="43">
        <v>0</v>
      </c>
      <c r="M422" s="43">
        <f>IFERROR(J422-K422-L422,0)</f>
        <v>19318431</v>
      </c>
      <c r="N422" s="43">
        <v>24585523</v>
      </c>
      <c r="O422" s="45">
        <f>IFERROR(IF(1 - M422/N422&lt;0,0,1-M422/N422),0)</f>
        <v>0.21423550761966703</v>
      </c>
      <c r="P422" s="43">
        <v>0</v>
      </c>
      <c r="Q422" s="43">
        <v>23440897</v>
      </c>
      <c r="R422" s="46">
        <f>IF(F422&lt;DATEVALUE("2018-07-01"),1,0)</f>
        <v>1</v>
      </c>
      <c r="S422" s="47">
        <f>IF(R422=1,1%,0)</f>
        <v>0.01</v>
      </c>
      <c r="T422" s="46">
        <f>IFERROR(S422*M422,0)</f>
        <v>193184.31</v>
      </c>
      <c r="U422" s="48">
        <f>IF(O422&lt;=0.12,1,0)*(1-R422)*M422</f>
        <v>0</v>
      </c>
      <c r="V422" s="49">
        <f>IF(0&lt;0.8,0,IF(0&lt;1,Sheet1!L371,1))*IF(G422&lt;3,0.12 - O422,0.01) *U422</f>
        <v>0</v>
      </c>
      <c r="W422" s="49">
        <f>IF(0&gt;1,IF(0&lt;=1.1,1,IF(0&lt;=1.2,2,IF(0&lt;=1.5,3,5))),0) * 1000000</f>
        <v>0</v>
      </c>
      <c r="X422" s="50">
        <f>IF(AND(P422&gt;=150000000,P422&lt;300000000),5000000,IF(AND(P422&gt;=300000000,P422&lt;500000000),10000000,IF(AND(P422&gt;=300000000,P422&lt;500000000),15000000,IF(AND(P422&gt;=500000000,P422&lt;3000000000),20000000,IF(P422&gt;=30000000000,35000000,0))))) * (1-R422)</f>
        <v>0</v>
      </c>
      <c r="Y422" s="50">
        <f>IFERROR(Q422 * (1-R422),0)</f>
        <v>0</v>
      </c>
      <c r="Z422" s="51">
        <f>IF(R422=1,0,0)</f>
        <v>0</v>
      </c>
      <c r="AA422" s="51">
        <f>IFERROR((1-R422) * Z422 * 2%,0)</f>
        <v>0</v>
      </c>
      <c r="AB422" s="52">
        <f>IF(R422=0,0,0)</f>
        <v>0</v>
      </c>
      <c r="AC422" s="52">
        <f> IFERROR(AB422 * (1-R422) * 2%,0)</f>
        <v>0</v>
      </c>
      <c r="AD422" s="53">
        <f>T422+V422+W422+X422+AA422+AC422</f>
        <v>193184.31</v>
      </c>
    </row>
    <row r="423">
      <c r="C423" s="40" t="s">
        <v>792</v>
      </c>
      <c r="D423" s="41" t="s">
        <v>793</v>
      </c>
      <c r="E423" s="41"/>
      <c r="F423" s="42">
        <v>43174.376643518517</v>
      </c>
      <c r="G423" s="43">
        <v>4</v>
      </c>
      <c r="H423" s="44">
        <v>43343</v>
      </c>
      <c r="I423" s="44">
        <v>43354</v>
      </c>
      <c r="J423" s="43">
        <v>9396114</v>
      </c>
      <c r="K423" s="43">
        <v>0</v>
      </c>
      <c r="L423" s="43">
        <v>0</v>
      </c>
      <c r="M423" s="43">
        <f>IFERROR(J423-K423-L423,0)</f>
        <v>9396114</v>
      </c>
      <c r="N423" s="43">
        <v>8653020</v>
      </c>
      <c r="O423" s="45">
        <f>IFERROR(IF(1 - M423/N423&lt;0,0,1-M423/N423),0)</f>
        <v>0</v>
      </c>
      <c r="P423" s="43">
        <v>0</v>
      </c>
      <c r="Q423" s="43">
        <v>9396114</v>
      </c>
      <c r="R423" s="46">
        <f>IF(F423&lt;DATEVALUE("2018-07-01"),1,0)</f>
        <v>1</v>
      </c>
      <c r="S423" s="47">
        <f>IF(R423=1,1%,0)</f>
        <v>0.01</v>
      </c>
      <c r="T423" s="46">
        <f>IFERROR(S423*M423,0)</f>
        <v>93961.139999999999</v>
      </c>
      <c r="U423" s="48">
        <f>IF(O423&lt;=0.12,1,0)*(1-R423)*M423</f>
        <v>0</v>
      </c>
      <c r="V423" s="49">
        <f>IF(0&lt;0.8,0,IF(0&lt;1,Sheet1!L371,1))*IF(G423&lt;3,0.12 - O423,0.01) *U423</f>
        <v>0</v>
      </c>
      <c r="W423" s="49">
        <f>IF(0&gt;1,IF(0&lt;=1.1,1,IF(0&lt;=1.2,2,IF(0&lt;=1.5,3,5))),0) * 1000000</f>
        <v>0</v>
      </c>
      <c r="X423" s="50">
        <f>IF(AND(P423&gt;=150000000,P423&lt;300000000),5000000,IF(AND(P423&gt;=300000000,P423&lt;500000000),10000000,IF(AND(P423&gt;=300000000,P423&lt;500000000),15000000,IF(AND(P423&gt;=500000000,P423&lt;3000000000),20000000,IF(P423&gt;=30000000000,35000000,0))))) * (1-R423)</f>
        <v>0</v>
      </c>
      <c r="Y423" s="50">
        <f>IFERROR(Q423 * (1-R423),0)</f>
        <v>0</v>
      </c>
      <c r="Z423" s="51">
        <f>IF(R423=1,0,0)</f>
        <v>0</v>
      </c>
      <c r="AA423" s="51">
        <f>IFERROR((1-R423) * Z423 * 2%,0)</f>
        <v>0</v>
      </c>
      <c r="AB423" s="52">
        <f>IF(R423=0,653571,0)</f>
        <v>0</v>
      </c>
      <c r="AC423" s="52">
        <f> IFERROR(AB423 * (1-R423) * 2%,0)</f>
        <v>0</v>
      </c>
      <c r="AD423" s="53">
        <f>T423+V423+W423+X423+AA423+AC423</f>
        <v>93961.139999999999</v>
      </c>
    </row>
    <row r="424">
      <c r="C424" s="40" t="s">
        <v>794</v>
      </c>
      <c r="D424" s="41" t="s">
        <v>795</v>
      </c>
      <c r="E424" s="41"/>
      <c r="F424" s="42">
        <v>43258.401527777773</v>
      </c>
      <c r="G424" s="43">
        <v>1</v>
      </c>
      <c r="H424" s="44">
        <v>43327</v>
      </c>
      <c r="I424" s="44">
        <v>43340</v>
      </c>
      <c r="J424" s="43">
        <v>6702957</v>
      </c>
      <c r="K424" s="43">
        <v>0</v>
      </c>
      <c r="L424" s="43">
        <v>0</v>
      </c>
      <c r="M424" s="43">
        <f>IFERROR(J424-K424-L424,0)</f>
        <v>6702957</v>
      </c>
      <c r="N424" s="43">
        <v>6696358</v>
      </c>
      <c r="O424" s="45">
        <f>IFERROR(IF(1 - M424/N424&lt;0,0,1-M424/N424),0)</f>
        <v>0</v>
      </c>
      <c r="P424" s="43">
        <v>0</v>
      </c>
      <c r="Q424" s="43">
        <v>0</v>
      </c>
      <c r="R424" s="46">
        <f>IF(F424&lt;DATEVALUE("2018-07-01"),1,0)</f>
        <v>1</v>
      </c>
      <c r="S424" s="47">
        <f>IF(R424=1,1%,0)</f>
        <v>0.01</v>
      </c>
      <c r="T424" s="46">
        <f>IFERROR(S424*M424,0)</f>
        <v>67029.570000000007</v>
      </c>
      <c r="U424" s="48">
        <f>IF(O424&lt;=0.12,1,0)*(1-R424)*M424</f>
        <v>0</v>
      </c>
      <c r="V424" s="49">
        <f>IF(0&lt;0.8,0,IF(0&lt;1,Sheet1!L371,1))*IF(G424&lt;3,0.12 - O424,0.01) *U424</f>
        <v>0</v>
      </c>
      <c r="W424" s="49">
        <f>IF(0&gt;1,IF(0&lt;=1.1,1,IF(0&lt;=1.2,2,IF(0&lt;=1.5,3,5))),0) * 1000000</f>
        <v>0</v>
      </c>
      <c r="X424" s="50">
        <f>IF(AND(P424&gt;=150000000,P424&lt;300000000),5000000,IF(AND(P424&gt;=300000000,P424&lt;500000000),10000000,IF(AND(P424&gt;=300000000,P424&lt;500000000),15000000,IF(AND(P424&gt;=500000000,P424&lt;3000000000),20000000,IF(P424&gt;=30000000000,35000000,0))))) * (1-R424)</f>
        <v>0</v>
      </c>
      <c r="Y424" s="50">
        <f>IFERROR(Q424 * (1-R424),0)</f>
        <v>0</v>
      </c>
      <c r="Z424" s="51">
        <f>IF(R424=1,0,0)</f>
        <v>0</v>
      </c>
      <c r="AA424" s="51">
        <f>IFERROR((1-R424) * Z424 * 2%,0)</f>
        <v>0</v>
      </c>
      <c r="AB424" s="52">
        <f>IF(R424=0,0,0)</f>
        <v>0</v>
      </c>
      <c r="AC424" s="52">
        <f> IFERROR(AB424 * (1-R424) * 2%,0)</f>
        <v>0</v>
      </c>
      <c r="AD424" s="53">
        <f>T424+V424+W424+X424+AA424+AC424</f>
        <v>67029.570000000007</v>
      </c>
    </row>
    <row r="425">
      <c r="C425" s="40" t="s">
        <v>796</v>
      </c>
      <c r="D425" s="41" t="s">
        <v>797</v>
      </c>
      <c r="E425" s="41"/>
      <c r="F425" s="42">
        <v>39706.617106481477</v>
      </c>
      <c r="G425" s="43">
        <v>118</v>
      </c>
      <c r="H425" s="44">
        <v>43321</v>
      </c>
      <c r="I425" s="44">
        <v>43343</v>
      </c>
      <c r="J425" s="43">
        <v>37510240</v>
      </c>
      <c r="K425" s="43">
        <v>0</v>
      </c>
      <c r="L425" s="43">
        <v>3067000</v>
      </c>
      <c r="M425" s="43">
        <f>IFERROR(J425-K425-L425,0)</f>
        <v>34443240</v>
      </c>
      <c r="N425" s="43">
        <v>37885340</v>
      </c>
      <c r="O425" s="45">
        <f>IFERROR(IF(1 - M425/N425&lt;0,0,1-M425/N425),0)</f>
        <v>0.090855724140261107</v>
      </c>
      <c r="P425" s="43">
        <v>0</v>
      </c>
      <c r="Q425" s="43">
        <v>37510240</v>
      </c>
      <c r="R425" s="46">
        <f>IF(F425&lt;DATEVALUE("2018-07-01"),1,0)</f>
        <v>1</v>
      </c>
      <c r="S425" s="47">
        <f>IF(R425=1,1%,0)</f>
        <v>0.01</v>
      </c>
      <c r="T425" s="46">
        <f>IFERROR(S425*M425,0)</f>
        <v>344432.40000000002</v>
      </c>
      <c r="U425" s="48">
        <f>IF(O425&lt;=0.12,1,0)*(1-R425)*M425</f>
        <v>0</v>
      </c>
      <c r="V425" s="49">
        <f>IF(0&lt;0.8,0,IF(0&lt;1,Sheet1!L371,1))*IF(G425&lt;3,0.12 - O425,0.01) *U425</f>
        <v>0</v>
      </c>
      <c r="W425" s="49">
        <f>IF(0&gt;1,IF(0&lt;=1.1,1,IF(0&lt;=1.2,2,IF(0&lt;=1.5,3,5))),0) * 1000000</f>
        <v>0</v>
      </c>
      <c r="X425" s="50">
        <f>IF(AND(P425&gt;=150000000,P425&lt;300000000),5000000,IF(AND(P425&gt;=300000000,P425&lt;500000000),10000000,IF(AND(P425&gt;=300000000,P425&lt;500000000),15000000,IF(AND(P425&gt;=500000000,P425&lt;3000000000),20000000,IF(P425&gt;=30000000000,35000000,0))))) * (1-R425)</f>
        <v>0</v>
      </c>
      <c r="Y425" s="50">
        <f>IFERROR(Q425 * (1-R425),0)</f>
        <v>0</v>
      </c>
      <c r="Z425" s="51">
        <f>IF(R425=1,0,0)</f>
        <v>0</v>
      </c>
      <c r="AA425" s="51">
        <f>IFERROR((1-R425) * Z425 * 2%,0)</f>
        <v>0</v>
      </c>
      <c r="AB425" s="52">
        <f>IF(R425=0,0,0)</f>
        <v>0</v>
      </c>
      <c r="AC425" s="52">
        <f> IFERROR(AB425 * (1-R425) * 2%,0)</f>
        <v>0</v>
      </c>
      <c r="AD425" s="53">
        <f>T425+V425+W425+X425+AA425+AC425</f>
        <v>344432.40000000002</v>
      </c>
    </row>
    <row r="426">
      <c r="C426" s="40" t="s">
        <v>798</v>
      </c>
      <c r="D426" s="41" t="s">
        <v>799</v>
      </c>
      <c r="E426" s="41"/>
      <c r="F426" s="42">
        <v>43102.405648148146</v>
      </c>
      <c r="G426" s="43">
        <v>6</v>
      </c>
      <c r="H426" s="44">
        <v>43332</v>
      </c>
      <c r="I426" s="44">
        <v>43335</v>
      </c>
      <c r="J426" s="43">
        <v>442618</v>
      </c>
      <c r="K426" s="43">
        <v>0</v>
      </c>
      <c r="L426" s="43">
        <v>0</v>
      </c>
      <c r="M426" s="43">
        <f>IFERROR(J426-K426-L426,0)</f>
        <v>442618</v>
      </c>
      <c r="N426" s="43">
        <v>442618</v>
      </c>
      <c r="O426" s="45">
        <f>IFERROR(IF(1 - M426/N426&lt;0,0,1-M426/N426),0)</f>
        <v>0</v>
      </c>
      <c r="P426" s="43">
        <v>0</v>
      </c>
      <c r="Q426" s="43">
        <v>442618</v>
      </c>
      <c r="R426" s="46">
        <f>IF(F426&lt;DATEVALUE("2018-07-01"),1,0)</f>
        <v>1</v>
      </c>
      <c r="S426" s="47">
        <f>IF(R426=1,1%,0)</f>
        <v>0.01</v>
      </c>
      <c r="T426" s="46">
        <f>IFERROR(S426*M426,0)</f>
        <v>4426.1800000000003</v>
      </c>
      <c r="U426" s="48">
        <f>IF(O426&lt;=0.12,1,0)*(1-R426)*M426</f>
        <v>0</v>
      </c>
      <c r="V426" s="49">
        <f>IF(0&lt;0.8,0,IF(0&lt;1,Sheet1!L371,1))*IF(G426&lt;3,0.12 - O426,0.01) *U426</f>
        <v>0</v>
      </c>
      <c r="W426" s="49">
        <f>IF(0&gt;1,IF(0&lt;=1.1,1,IF(0&lt;=1.2,2,IF(0&lt;=1.5,3,5))),0) * 1000000</f>
        <v>0</v>
      </c>
      <c r="X426" s="50">
        <f>IF(AND(P426&gt;=150000000,P426&lt;300000000),5000000,IF(AND(P426&gt;=300000000,P426&lt;500000000),10000000,IF(AND(P426&gt;=300000000,P426&lt;500000000),15000000,IF(AND(P426&gt;=500000000,P426&lt;3000000000),20000000,IF(P426&gt;=30000000000,35000000,0))))) * (1-R426)</f>
        <v>0</v>
      </c>
      <c r="Y426" s="50">
        <f>IFERROR(Q426 * (1-R426),0)</f>
        <v>0</v>
      </c>
      <c r="Z426" s="51">
        <f>IF(R426=1,0,0)</f>
        <v>0</v>
      </c>
      <c r="AA426" s="51">
        <f>IFERROR((1-R426) * Z426 * 2%,0)</f>
        <v>0</v>
      </c>
      <c r="AB426" s="52">
        <f>IF(R426=0,0,0)</f>
        <v>0</v>
      </c>
      <c r="AC426" s="52">
        <f> IFERROR(AB426 * (1-R426) * 2%,0)</f>
        <v>0</v>
      </c>
      <c r="AD426" s="53">
        <f>T426+V426+W426+X426+AA426+AC426</f>
        <v>4426.1800000000003</v>
      </c>
    </row>
    <row r="427">
      <c r="C427" s="40" t="s">
        <v>800</v>
      </c>
      <c r="D427" s="41" t="s">
        <v>801</v>
      </c>
      <c r="E427" s="41"/>
      <c r="F427" s="42">
        <v>43103.128032407403</v>
      </c>
      <c r="G427" s="43">
        <v>6</v>
      </c>
      <c r="H427" s="44">
        <v>43332</v>
      </c>
      <c r="I427" s="44">
        <v>43340</v>
      </c>
      <c r="J427" s="43">
        <v>1783177</v>
      </c>
      <c r="K427" s="43">
        <v>0</v>
      </c>
      <c r="L427" s="43">
        <v>0</v>
      </c>
      <c r="M427" s="43">
        <f>IFERROR(J427-K427-L427,0)</f>
        <v>1783177</v>
      </c>
      <c r="N427" s="43">
        <v>1676697</v>
      </c>
      <c r="O427" s="45">
        <f>IFERROR(IF(1 - M427/N427&lt;0,0,1-M427/N427),0)</f>
        <v>0</v>
      </c>
      <c r="P427" s="43">
        <v>0</v>
      </c>
      <c r="Q427" s="43">
        <v>1783177</v>
      </c>
      <c r="R427" s="46">
        <f>IF(F427&lt;DATEVALUE("2018-07-01"),1,0)</f>
        <v>1</v>
      </c>
      <c r="S427" s="47">
        <f>IF(R427=1,1%,0)</f>
        <v>0.01</v>
      </c>
      <c r="T427" s="46">
        <f>IFERROR(S427*M427,0)</f>
        <v>17831.77</v>
      </c>
      <c r="U427" s="48">
        <f>IF(O427&lt;=0.12,1,0)*(1-R427)*M427</f>
        <v>0</v>
      </c>
      <c r="V427" s="49">
        <f>IF(0&lt;0.8,0,IF(0&lt;1,Sheet1!L371,1))*IF(G427&lt;3,0.12 - O427,0.01) *U427</f>
        <v>0</v>
      </c>
      <c r="W427" s="49">
        <f>IF(0&gt;1,IF(0&lt;=1.1,1,IF(0&lt;=1.2,2,IF(0&lt;=1.5,3,5))),0) * 1000000</f>
        <v>0</v>
      </c>
      <c r="X427" s="50">
        <f>IF(AND(P427&gt;=150000000,P427&lt;300000000),5000000,IF(AND(P427&gt;=300000000,P427&lt;500000000),10000000,IF(AND(P427&gt;=300000000,P427&lt;500000000),15000000,IF(AND(P427&gt;=500000000,P427&lt;3000000000),20000000,IF(P427&gt;=30000000000,35000000,0))))) * (1-R427)</f>
        <v>0</v>
      </c>
      <c r="Y427" s="50">
        <f>IFERROR(Q427 * (1-R427),0)</f>
        <v>0</v>
      </c>
      <c r="Z427" s="51">
        <f>IF(R427=1,0,0)</f>
        <v>0</v>
      </c>
      <c r="AA427" s="51">
        <f>IFERROR((1-R427) * Z427 * 2%,0)</f>
        <v>0</v>
      </c>
      <c r="AB427" s="52">
        <f>IF(R427=0,0,0)</f>
        <v>0</v>
      </c>
      <c r="AC427" s="52">
        <f> IFERROR(AB427 * (1-R427) * 2%,0)</f>
        <v>0</v>
      </c>
      <c r="AD427" s="53">
        <f>T427+V427+W427+X427+AA427+AC427</f>
        <v>17831.77</v>
      </c>
    </row>
    <row r="428">
      <c r="C428" s="40" t="s">
        <v>802</v>
      </c>
      <c r="D428" s="41" t="s">
        <v>803</v>
      </c>
      <c r="E428" s="41"/>
      <c r="F428" s="42">
        <v>43129.159571759257</v>
      </c>
      <c r="G428" s="43">
        <v>6</v>
      </c>
      <c r="H428" s="44">
        <v>43332</v>
      </c>
      <c r="I428" s="44">
        <v>43340</v>
      </c>
      <c r="J428" s="43">
        <v>344300</v>
      </c>
      <c r="K428" s="43">
        <v>0</v>
      </c>
      <c r="L428" s="43">
        <v>0</v>
      </c>
      <c r="M428" s="43">
        <f>IFERROR(J428-K428-L428,0)</f>
        <v>344300</v>
      </c>
      <c r="N428" s="43">
        <v>372559</v>
      </c>
      <c r="O428" s="45">
        <f>IFERROR(IF(1 - M428/N428&lt;0,0,1-M428/N428),0)</f>
        <v>0.075851073252827028</v>
      </c>
      <c r="P428" s="43">
        <v>0</v>
      </c>
      <c r="Q428" s="43">
        <v>344300</v>
      </c>
      <c r="R428" s="46">
        <f>IF(F428&lt;DATEVALUE("2018-07-01"),1,0)</f>
        <v>1</v>
      </c>
      <c r="S428" s="47">
        <f>IF(R428=1,1%,0)</f>
        <v>0.01</v>
      </c>
      <c r="T428" s="46">
        <f>IFERROR(S428*M428,0)</f>
        <v>3443</v>
      </c>
      <c r="U428" s="48">
        <f>IF(O428&lt;=0.12,1,0)*(1-R428)*M428</f>
        <v>0</v>
      </c>
      <c r="V428" s="49">
        <f>IF(0&lt;0.8,0,IF(0&lt;1,Sheet1!L371,1))*IF(G428&lt;3,0.12 - O428,0.01) *U428</f>
        <v>0</v>
      </c>
      <c r="W428" s="49">
        <f>IF(0&gt;1,IF(0&lt;=1.1,1,IF(0&lt;=1.2,2,IF(0&lt;=1.5,3,5))),0) * 1000000</f>
        <v>0</v>
      </c>
      <c r="X428" s="50">
        <f>IF(AND(P428&gt;=150000000,P428&lt;300000000),5000000,IF(AND(P428&gt;=300000000,P428&lt;500000000),10000000,IF(AND(P428&gt;=300000000,P428&lt;500000000),15000000,IF(AND(P428&gt;=500000000,P428&lt;3000000000),20000000,IF(P428&gt;=30000000000,35000000,0))))) * (1-R428)</f>
        <v>0</v>
      </c>
      <c r="Y428" s="50">
        <f>IFERROR(Q428 * (1-R428),0)</f>
        <v>0</v>
      </c>
      <c r="Z428" s="51">
        <f>IF(R428=1,0,0)</f>
        <v>0</v>
      </c>
      <c r="AA428" s="51">
        <f>IFERROR((1-R428) * Z428 * 2%,0)</f>
        <v>0</v>
      </c>
      <c r="AB428" s="52">
        <f>IF(R428=0,0,0)</f>
        <v>0</v>
      </c>
      <c r="AC428" s="52">
        <f> IFERROR(AB428 * (1-R428) * 2%,0)</f>
        <v>0</v>
      </c>
      <c r="AD428" s="53">
        <f>T428+V428+W428+X428+AA428+AC428</f>
        <v>3443</v>
      </c>
    </row>
    <row r="429">
      <c r="C429" s="40" t="s">
        <v>804</v>
      </c>
      <c r="D429" s="41" t="s">
        <v>805</v>
      </c>
      <c r="E429" s="41"/>
      <c r="F429" s="42">
        <v>43188.145416666666</v>
      </c>
      <c r="G429" s="43">
        <v>4</v>
      </c>
      <c r="H429" s="44">
        <v>43332</v>
      </c>
      <c r="I429" s="44">
        <v>43335</v>
      </c>
      <c r="J429" s="43">
        <v>320430</v>
      </c>
      <c r="K429" s="43">
        <v>0</v>
      </c>
      <c r="L429" s="43">
        <v>0</v>
      </c>
      <c r="M429" s="43">
        <f>IFERROR(J429-K429-L429,0)</f>
        <v>320430</v>
      </c>
      <c r="N429" s="43">
        <v>355410</v>
      </c>
      <c r="O429" s="45">
        <f>IFERROR(IF(1 - M429/N429&lt;0,0,1-M429/N429),0)</f>
        <v>0.098421541318477246</v>
      </c>
      <c r="P429" s="43">
        <v>0</v>
      </c>
      <c r="Q429" s="43">
        <v>320430</v>
      </c>
      <c r="R429" s="46">
        <f>IF(F429&lt;DATEVALUE("2018-07-01"),1,0)</f>
        <v>1</v>
      </c>
      <c r="S429" s="47">
        <f>IF(R429=1,1%,0)</f>
        <v>0.01</v>
      </c>
      <c r="T429" s="46">
        <f>IFERROR(S429*M429,0)</f>
        <v>3204.3000000000002</v>
      </c>
      <c r="U429" s="48">
        <f>IF(O429&lt;=0.12,1,0)*(1-R429)*M429</f>
        <v>0</v>
      </c>
      <c r="V429" s="49">
        <f>IF(0&lt;0.8,0,IF(0&lt;1,Sheet1!L371,1))*IF(G429&lt;3,0.12 - O429,0.01) *U429</f>
        <v>0</v>
      </c>
      <c r="W429" s="49">
        <f>IF(0&gt;1,IF(0&lt;=1.1,1,IF(0&lt;=1.2,2,IF(0&lt;=1.5,3,5))),0) * 1000000</f>
        <v>0</v>
      </c>
      <c r="X429" s="50">
        <f>IF(AND(P429&gt;=150000000,P429&lt;300000000),5000000,IF(AND(P429&gt;=300000000,P429&lt;500000000),10000000,IF(AND(P429&gt;=300000000,P429&lt;500000000),15000000,IF(AND(P429&gt;=500000000,P429&lt;3000000000),20000000,IF(P429&gt;=30000000000,35000000,0))))) * (1-R429)</f>
        <v>0</v>
      </c>
      <c r="Y429" s="50">
        <f>IFERROR(Q429 * (1-R429),0)</f>
        <v>0</v>
      </c>
      <c r="Z429" s="51">
        <f>IF(R429=1,0,0)</f>
        <v>0</v>
      </c>
      <c r="AA429" s="51">
        <f>IFERROR((1-R429) * Z429 * 2%,0)</f>
        <v>0</v>
      </c>
      <c r="AB429" s="52">
        <f>IF(R429=0,0,0)</f>
        <v>0</v>
      </c>
      <c r="AC429" s="52">
        <f> IFERROR(AB429 * (1-R429) * 2%,0)</f>
        <v>0</v>
      </c>
      <c r="AD429" s="53">
        <f>T429+V429+W429+X429+AA429+AC429</f>
        <v>3204.3000000000002</v>
      </c>
    </row>
    <row r="430">
      <c r="C430" s="40" t="s">
        <v>806</v>
      </c>
      <c r="D430" s="41" t="s">
        <v>807</v>
      </c>
      <c r="E430" s="41"/>
      <c r="F430" s="42">
        <v>43192.215960648144</v>
      </c>
      <c r="G430" s="43">
        <v>3</v>
      </c>
      <c r="H430" s="44">
        <v>43321</v>
      </c>
      <c r="I430" s="44">
        <v>43411</v>
      </c>
      <c r="J430" s="43">
        <v>154220</v>
      </c>
      <c r="K430" s="43">
        <v>0</v>
      </c>
      <c r="L430" s="43">
        <v>0</v>
      </c>
      <c r="M430" s="43">
        <f>IFERROR(J430-K430-L430,0)</f>
        <v>154220</v>
      </c>
      <c r="N430" s="43">
        <v>160259</v>
      </c>
      <c r="O430" s="45">
        <f>IFERROR(IF(1 - M430/N430&lt;0,0,1-M430/N430),0)</f>
        <v>0.037682751046743124</v>
      </c>
      <c r="P430" s="43">
        <v>0</v>
      </c>
      <c r="Q430" s="43">
        <v>0</v>
      </c>
      <c r="R430" s="46">
        <f>IF(F430&lt;DATEVALUE("2018-07-01"),1,0)</f>
        <v>1</v>
      </c>
      <c r="S430" s="47">
        <f>IF(R430=1,1%,0)</f>
        <v>0.01</v>
      </c>
      <c r="T430" s="46">
        <f>IFERROR(S430*M430,0)</f>
        <v>1542.2000000000001</v>
      </c>
      <c r="U430" s="48">
        <f>IF(O430&lt;=0.12,1,0)*(1-R430)*M430</f>
        <v>0</v>
      </c>
      <c r="V430" s="49">
        <f>IF(0&lt;0.8,0,IF(0&lt;1,Sheet1!L371,1))*IF(G430&lt;3,0.12 - O430,0.01) *U430</f>
        <v>0</v>
      </c>
      <c r="W430" s="49">
        <f>IF(0&gt;1,IF(0&lt;=1.1,1,IF(0&lt;=1.2,2,IF(0&lt;=1.5,3,5))),0) * 1000000</f>
        <v>0</v>
      </c>
      <c r="X430" s="50">
        <f>IF(AND(P430&gt;=150000000,P430&lt;300000000),5000000,IF(AND(P430&gt;=300000000,P430&lt;500000000),10000000,IF(AND(P430&gt;=300000000,P430&lt;500000000),15000000,IF(AND(P430&gt;=500000000,P430&lt;3000000000),20000000,IF(P430&gt;=30000000000,35000000,0))))) * (1-R430)</f>
        <v>0</v>
      </c>
      <c r="Y430" s="50">
        <f>IFERROR(Q430 * (1-R430),0)</f>
        <v>0</v>
      </c>
      <c r="Z430" s="51">
        <f>IF(R430=1,0,0)</f>
        <v>0</v>
      </c>
      <c r="AA430" s="51">
        <f>IFERROR((1-R430) * Z430 * 2%,0)</f>
        <v>0</v>
      </c>
      <c r="AB430" s="52">
        <f>IF(R430=0,0,0)</f>
        <v>0</v>
      </c>
      <c r="AC430" s="52">
        <f> IFERROR(AB430 * (1-R430) * 2%,0)</f>
        <v>0</v>
      </c>
      <c r="AD430" s="53">
        <f>T430+V430+W430+X430+AA430+AC430</f>
        <v>1542.2000000000001</v>
      </c>
    </row>
    <row r="431">
      <c r="C431" s="40" t="s">
        <v>808</v>
      </c>
      <c r="D431" s="41" t="s">
        <v>809</v>
      </c>
      <c r="E431" s="41"/>
      <c r="F431" s="42">
        <v>43203.340914351851</v>
      </c>
      <c r="G431" s="43">
        <v>3</v>
      </c>
      <c r="H431" s="44">
        <v>43332</v>
      </c>
      <c r="I431" s="44">
        <v>43335</v>
      </c>
      <c r="J431" s="43">
        <v>651090</v>
      </c>
      <c r="K431" s="43">
        <v>0</v>
      </c>
      <c r="L431" s="43">
        <v>0</v>
      </c>
      <c r="M431" s="43">
        <f>IFERROR(J431-K431-L431,0)</f>
        <v>651090</v>
      </c>
      <c r="N431" s="43">
        <v>753929</v>
      </c>
      <c r="O431" s="45">
        <f>IFERROR(IF(1 - M431/N431&lt;0,0,1-M431/N431),0)</f>
        <v>0.13640409110141671</v>
      </c>
      <c r="P431" s="43">
        <v>0</v>
      </c>
      <c r="Q431" s="43">
        <v>0</v>
      </c>
      <c r="R431" s="46">
        <f>IF(F431&lt;DATEVALUE("2018-07-01"),1,0)</f>
        <v>1</v>
      </c>
      <c r="S431" s="47">
        <f>IF(R431=1,1%,0)</f>
        <v>0.01</v>
      </c>
      <c r="T431" s="46">
        <f>IFERROR(S431*M431,0)</f>
        <v>6510.9000000000005</v>
      </c>
      <c r="U431" s="48">
        <f>IF(O431&lt;=0.12,1,0)*(1-R431)*M431</f>
        <v>0</v>
      </c>
      <c r="V431" s="49">
        <f>IF(0&lt;0.8,0,IF(0&lt;1,Sheet1!L371,1))*IF(G431&lt;3,0.12 - O431,0.01) *U431</f>
        <v>0</v>
      </c>
      <c r="W431" s="49">
        <f>IF(0&gt;1,IF(0&lt;=1.1,1,IF(0&lt;=1.2,2,IF(0&lt;=1.5,3,5))),0) * 1000000</f>
        <v>0</v>
      </c>
      <c r="X431" s="50">
        <f>IF(AND(P431&gt;=150000000,P431&lt;300000000),5000000,IF(AND(P431&gt;=300000000,P431&lt;500000000),10000000,IF(AND(P431&gt;=300000000,P431&lt;500000000),15000000,IF(AND(P431&gt;=500000000,P431&lt;3000000000),20000000,IF(P431&gt;=30000000000,35000000,0))))) * (1-R431)</f>
        <v>0</v>
      </c>
      <c r="Y431" s="50">
        <f>IFERROR(Q431 * (1-R431),0)</f>
        <v>0</v>
      </c>
      <c r="Z431" s="51">
        <f>IF(R431=1,0,0)</f>
        <v>0</v>
      </c>
      <c r="AA431" s="51">
        <f>IFERROR((1-R431) * Z431 * 2%,0)</f>
        <v>0</v>
      </c>
      <c r="AB431" s="52">
        <f>IF(R431=0,0,0)</f>
        <v>0</v>
      </c>
      <c r="AC431" s="52">
        <f> IFERROR(AB431 * (1-R431) * 2%,0)</f>
        <v>0</v>
      </c>
      <c r="AD431" s="53">
        <f>T431+V431+W431+X431+AA431+AC431</f>
        <v>6510.9000000000005</v>
      </c>
    </row>
    <row r="432">
      <c r="C432" s="40" t="s">
        <v>810</v>
      </c>
      <c r="D432" s="41" t="s">
        <v>811</v>
      </c>
      <c r="E432" s="41"/>
      <c r="F432" s="42">
        <v>43097.293113425927</v>
      </c>
      <c r="G432" s="43">
        <v>7</v>
      </c>
      <c r="H432" s="44">
        <v>43372</v>
      </c>
      <c r="I432" s="44">
        <v>43398</v>
      </c>
      <c r="J432" s="43">
        <v>12632697</v>
      </c>
      <c r="K432" s="43">
        <v>0</v>
      </c>
      <c r="L432" s="43">
        <v>0</v>
      </c>
      <c r="M432" s="43">
        <f>IFERROR(J432-K432-L432,0)</f>
        <v>12632697</v>
      </c>
      <c r="N432" s="43">
        <v>13078527</v>
      </c>
      <c r="O432" s="45">
        <f>IFERROR(IF(1 - M432/N432&lt;0,0,1-M432/N432),0)</f>
        <v>0.03408870127346908</v>
      </c>
      <c r="P432" s="43">
        <v>0</v>
      </c>
      <c r="Q432" s="43">
        <v>12987469</v>
      </c>
      <c r="R432" s="46">
        <f>IF(F432&lt;DATEVALUE("2018-07-01"),1,0)</f>
        <v>1</v>
      </c>
      <c r="S432" s="47">
        <f>IF(R432=1,1%,0)</f>
        <v>0.01</v>
      </c>
      <c r="T432" s="46">
        <f>IFERROR(S432*M432,0)</f>
        <v>126326.97</v>
      </c>
      <c r="U432" s="48">
        <f>IF(O432&lt;=0.12,1,0)*(1-R432)*M432</f>
        <v>0</v>
      </c>
      <c r="V432" s="49">
        <f>IF(0&lt;0.8,0,IF(0&lt;1,Sheet1!L371,1))*IF(G432&lt;3,0.12 - O432,0.01) *U432</f>
        <v>0</v>
      </c>
      <c r="W432" s="49">
        <f>IF(0&gt;1,IF(0&lt;=1.1,1,IF(0&lt;=1.2,2,IF(0&lt;=1.5,3,5))),0) * 1000000</f>
        <v>0</v>
      </c>
      <c r="X432" s="50">
        <f>IF(AND(P432&gt;=150000000,P432&lt;300000000),5000000,IF(AND(P432&gt;=300000000,P432&lt;500000000),10000000,IF(AND(P432&gt;=300000000,P432&lt;500000000),15000000,IF(AND(P432&gt;=500000000,P432&lt;3000000000),20000000,IF(P432&gt;=30000000000,35000000,0))))) * (1-R432)</f>
        <v>0</v>
      </c>
      <c r="Y432" s="50">
        <f>IFERROR(Q432 * (1-R432),0)</f>
        <v>0</v>
      </c>
      <c r="Z432" s="51">
        <f>IF(R432=1,0,0)</f>
        <v>0</v>
      </c>
      <c r="AA432" s="51">
        <f>IFERROR((1-R432) * Z432 * 2%,0)</f>
        <v>0</v>
      </c>
      <c r="AB432" s="52">
        <f>IF(R432=0,0,0)</f>
        <v>0</v>
      </c>
      <c r="AC432" s="52">
        <f> IFERROR(AB432 * (1-R432) * 2%,0)</f>
        <v>0</v>
      </c>
      <c r="AD432" s="53">
        <f>T432+V432+W432+X432+AA432+AC432</f>
        <v>126326.97</v>
      </c>
    </row>
    <row r="433">
      <c r="C433" s="40" t="s">
        <v>812</v>
      </c>
      <c r="D433" s="41" t="s">
        <v>813</v>
      </c>
      <c r="E433" s="41"/>
      <c r="F433" s="42">
        <v>43211.183564814812</v>
      </c>
      <c r="G433" s="43">
        <v>3</v>
      </c>
      <c r="H433" s="44">
        <v>43320</v>
      </c>
      <c r="I433" s="44">
        <v>43332</v>
      </c>
      <c r="J433" s="43">
        <v>1039940</v>
      </c>
      <c r="K433" s="43">
        <v>0</v>
      </c>
      <c r="L433" s="43">
        <v>0</v>
      </c>
      <c r="M433" s="43">
        <f>IFERROR(J433-K433-L433,0)</f>
        <v>1039940</v>
      </c>
      <c r="N433" s="43">
        <v>1130921</v>
      </c>
      <c r="O433" s="45">
        <f>IFERROR(IF(1 - M433/N433&lt;0,0,1-M433/N433),0)</f>
        <v>0.08044859013140615</v>
      </c>
      <c r="P433" s="43">
        <v>0</v>
      </c>
      <c r="Q433" s="43">
        <v>0</v>
      </c>
      <c r="R433" s="46">
        <f>IF(F433&lt;DATEVALUE("2018-07-01"),1,0)</f>
        <v>1</v>
      </c>
      <c r="S433" s="47">
        <f>IF(R433=1,1%,0)</f>
        <v>0.01</v>
      </c>
      <c r="T433" s="46">
        <f>IFERROR(S433*M433,0)</f>
        <v>10399.4</v>
      </c>
      <c r="U433" s="48">
        <f>IF(O433&lt;=0.12,1,0)*(1-R433)*M433</f>
        <v>0</v>
      </c>
      <c r="V433" s="49">
        <f>IF(0&lt;0.8,0,IF(0&lt;1,Sheet1!L371,1))*IF(G433&lt;3,0.12 - O433,0.01) *U433</f>
        <v>0</v>
      </c>
      <c r="W433" s="49">
        <f>IF(0&gt;1,IF(0&lt;=1.1,1,IF(0&lt;=1.2,2,IF(0&lt;=1.5,3,5))),0) * 1000000</f>
        <v>0</v>
      </c>
      <c r="X433" s="50">
        <f>IF(AND(P433&gt;=150000000,P433&lt;300000000),5000000,IF(AND(P433&gt;=300000000,P433&lt;500000000),10000000,IF(AND(P433&gt;=300000000,P433&lt;500000000),15000000,IF(AND(P433&gt;=500000000,P433&lt;3000000000),20000000,IF(P433&gt;=30000000000,35000000,0))))) * (1-R433)</f>
        <v>0</v>
      </c>
      <c r="Y433" s="50">
        <f>IFERROR(Q433 * (1-R433),0)</f>
        <v>0</v>
      </c>
      <c r="Z433" s="51">
        <f>IF(R433=1,0,0)</f>
        <v>0</v>
      </c>
      <c r="AA433" s="51">
        <f>IFERROR((1-R433) * Z433 * 2%,0)</f>
        <v>0</v>
      </c>
      <c r="AB433" s="52">
        <f>IF(R433=0,0,0)</f>
        <v>0</v>
      </c>
      <c r="AC433" s="52">
        <f> IFERROR(AB433 * (1-R433) * 2%,0)</f>
        <v>0</v>
      </c>
      <c r="AD433" s="53">
        <f>T433+V433+W433+X433+AA433+AC433</f>
        <v>10399.4</v>
      </c>
    </row>
    <row r="434">
      <c r="C434" s="40" t="s">
        <v>814</v>
      </c>
      <c r="D434" s="41" t="s">
        <v>815</v>
      </c>
      <c r="E434" s="41"/>
      <c r="F434" s="42">
        <v>43284.130925925921</v>
      </c>
      <c r="G434" s="43">
        <v>0</v>
      </c>
      <c r="H434" s="44">
        <v>43320</v>
      </c>
      <c r="I434" s="44">
        <v>43357</v>
      </c>
      <c r="J434" s="43">
        <v>1134980</v>
      </c>
      <c r="K434" s="43">
        <v>0</v>
      </c>
      <c r="L434" s="43">
        <v>0</v>
      </c>
      <c r="M434" s="43">
        <f>IFERROR(J434-K434-L434,0)</f>
        <v>1134980</v>
      </c>
      <c r="N434" s="43">
        <v>1259445</v>
      </c>
      <c r="O434" s="45">
        <f>IFERROR(IF(1 - M434/N434&lt;0,0,1-M434/N434),0)</f>
        <v>0.09882527621293502</v>
      </c>
      <c r="P434" s="43">
        <v>0</v>
      </c>
      <c r="Q434" s="43">
        <v>0</v>
      </c>
      <c r="R434" s="46">
        <f>IF(F434&lt;DATEVALUE("2018-07-01"),1,0)</f>
        <v>0</v>
      </c>
      <c r="S434" s="47">
        <f>IF(R434=1,1%,0)</f>
        <v>0</v>
      </c>
      <c r="T434" s="46">
        <f>IFERROR(S434*M434,0)</f>
        <v>0</v>
      </c>
      <c r="U434" s="48">
        <f>IF(O434&lt;=0.12,1,0)*(1-R434)*M434</f>
        <v>1134980</v>
      </c>
      <c r="V434" s="49">
        <f>IF(0&lt;0.8,0,IF(0&lt;1,Sheet1!L371,1))*IF(G434&lt;3,0.12 - O434,0.01) *U434</f>
        <v>0</v>
      </c>
      <c r="W434" s="49">
        <f>IF(0&gt;1,IF(0&lt;=1.1,1,IF(0&lt;=1.2,2,IF(0&lt;=1.5,3,5))),0) * 1000000</f>
        <v>0</v>
      </c>
      <c r="X434" s="50">
        <f>IF(AND(P434&gt;=150000000,P434&lt;300000000),5000000,IF(AND(P434&gt;=300000000,P434&lt;500000000),10000000,IF(AND(P434&gt;=300000000,P434&lt;500000000),15000000,IF(AND(P434&gt;=500000000,P434&lt;3000000000),20000000,IF(P434&gt;=30000000000,35000000,0))))) * (1-R434)</f>
        <v>0</v>
      </c>
      <c r="Y434" s="50">
        <f>IFERROR(Q434 * (1-R434),0)</f>
        <v>0</v>
      </c>
      <c r="Z434" s="51">
        <f>IF(R434=1,0,0)</f>
        <v>0</v>
      </c>
      <c r="AA434" s="51">
        <f>IFERROR((1-R434) * Z434 * 2%,0)</f>
        <v>0</v>
      </c>
      <c r="AB434" s="52">
        <f>IF(R434=0,0,0)</f>
        <v>0</v>
      </c>
      <c r="AC434" s="52">
        <f> IFERROR(AB434 * (1-R434) * 2%,0)</f>
        <v>0</v>
      </c>
      <c r="AD434" s="53">
        <f>T434+V434+W434+X434+AA434+AC434</f>
        <v>0</v>
      </c>
    </row>
    <row r="435">
      <c r="C435" s="40" t="s">
        <v>816</v>
      </c>
      <c r="D435" s="41" t="s">
        <v>817</v>
      </c>
      <c r="E435" s="41"/>
      <c r="F435" s="42">
        <v>43235.43032407407</v>
      </c>
      <c r="G435" s="43">
        <v>2</v>
      </c>
      <c r="H435" s="44">
        <v>43341</v>
      </c>
      <c r="I435" s="44">
        <v>43357</v>
      </c>
      <c r="J435" s="43">
        <v>4128232</v>
      </c>
      <c r="K435" s="43">
        <v>0</v>
      </c>
      <c r="L435" s="43">
        <v>0</v>
      </c>
      <c r="M435" s="43">
        <f>IFERROR(J435-K435-L435,0)</f>
        <v>4128232</v>
      </c>
      <c r="N435" s="43">
        <v>1279815</v>
      </c>
      <c r="O435" s="45">
        <f>IFERROR(IF(1 - M435/N435&lt;0,0,1-M435/N435),0)</f>
        <v>0</v>
      </c>
      <c r="P435" s="43">
        <v>4128232</v>
      </c>
      <c r="Q435" s="43">
        <v>0</v>
      </c>
      <c r="R435" s="46">
        <f>IF(F435&lt;DATEVALUE("2018-07-01"),1,0)</f>
        <v>1</v>
      </c>
      <c r="S435" s="47">
        <f>IF(R435=1,1%,0)</f>
        <v>0.01</v>
      </c>
      <c r="T435" s="46">
        <f>IFERROR(S435*M435,0)</f>
        <v>41282.32</v>
      </c>
      <c r="U435" s="48">
        <f>IF(O435&lt;=0.12,1,0)*(1-R435)*M435</f>
        <v>0</v>
      </c>
      <c r="V435" s="49">
        <f>IF(0&lt;0.8,0,IF(0&lt;1,Sheet1!L371,1))*IF(G435&lt;3,0.12 - O435,0.01) *U435</f>
        <v>0</v>
      </c>
      <c r="W435" s="49">
        <f>IF(0&gt;1,IF(0&lt;=1.1,1,IF(0&lt;=1.2,2,IF(0&lt;=1.5,3,5))),0) * 1000000</f>
        <v>0</v>
      </c>
      <c r="X435" s="50">
        <f>IF(AND(P435&gt;=150000000,P435&lt;300000000),5000000,IF(AND(P435&gt;=300000000,P435&lt;500000000),10000000,IF(AND(P435&gt;=300000000,P435&lt;500000000),15000000,IF(AND(P435&gt;=500000000,P435&lt;3000000000),20000000,IF(P435&gt;=30000000000,35000000,0))))) * (1-R435)</f>
        <v>0</v>
      </c>
      <c r="Y435" s="50">
        <f>IFERROR(Q435 * (1-R435),0)</f>
        <v>0</v>
      </c>
      <c r="Z435" s="51">
        <f>IF(R435=1,0,0)</f>
        <v>0</v>
      </c>
      <c r="AA435" s="51">
        <f>IFERROR((1-R435) * Z435 * 2%,0)</f>
        <v>0</v>
      </c>
      <c r="AB435" s="52">
        <f>IF(R435=0,2632011,0)</f>
        <v>0</v>
      </c>
      <c r="AC435" s="52">
        <f> IFERROR(AB435 * (1-R435) * 2%,0)</f>
        <v>0</v>
      </c>
      <c r="AD435" s="53">
        <f>T435+V435+W435+X435+AA435+AC435</f>
        <v>41282.32</v>
      </c>
    </row>
    <row r="436">
      <c r="C436" s="40" t="s">
        <v>818</v>
      </c>
      <c r="D436" s="41" t="s">
        <v>819</v>
      </c>
      <c r="E436" s="41"/>
      <c r="F436" s="42">
        <v>41792.588310185187</v>
      </c>
      <c r="G436" s="43">
        <v>49</v>
      </c>
      <c r="H436" s="44">
        <v>43320</v>
      </c>
      <c r="I436" s="44">
        <v>43349</v>
      </c>
      <c r="J436" s="43">
        <v>484847</v>
      </c>
      <c r="K436" s="43">
        <v>0</v>
      </c>
      <c r="L436" s="43">
        <v>0</v>
      </c>
      <c r="M436" s="43">
        <f>IFERROR(J436-K436-L436,0)</f>
        <v>484847</v>
      </c>
      <c r="N436" s="43">
        <v>484847</v>
      </c>
      <c r="O436" s="45">
        <f>IFERROR(IF(1 - M436/N436&lt;0,0,1-M436/N436),0)</f>
        <v>0</v>
      </c>
      <c r="P436" s="43">
        <v>0</v>
      </c>
      <c r="Q436" s="43">
        <v>484847</v>
      </c>
      <c r="R436" s="46">
        <f>IF(F436&lt;DATEVALUE("2018-07-01"),1,0)</f>
        <v>1</v>
      </c>
      <c r="S436" s="47">
        <f>IF(R436=1,1%,0)</f>
        <v>0.01</v>
      </c>
      <c r="T436" s="46">
        <f>IFERROR(S436*M436,0)</f>
        <v>4848.4700000000003</v>
      </c>
      <c r="U436" s="48">
        <f>IF(O436&lt;=0.12,1,0)*(1-R436)*M436</f>
        <v>0</v>
      </c>
      <c r="V436" s="49">
        <f>IF(0&lt;0.8,0,IF(0&lt;1,Sheet1!L371,1))*IF(G436&lt;3,0.12 - O436,0.01) *U436</f>
        <v>0</v>
      </c>
      <c r="W436" s="49">
        <f>IF(0&gt;1,IF(0&lt;=1.1,1,IF(0&lt;=1.2,2,IF(0&lt;=1.5,3,5))),0) * 1000000</f>
        <v>0</v>
      </c>
      <c r="X436" s="50">
        <f>IF(AND(P436&gt;=150000000,P436&lt;300000000),5000000,IF(AND(P436&gt;=300000000,P436&lt;500000000),10000000,IF(AND(P436&gt;=300000000,P436&lt;500000000),15000000,IF(AND(P436&gt;=500000000,P436&lt;3000000000),20000000,IF(P436&gt;=30000000000,35000000,0))))) * (1-R436)</f>
        <v>0</v>
      </c>
      <c r="Y436" s="50">
        <f>IFERROR(Q436 * (1-R436),0)</f>
        <v>0</v>
      </c>
      <c r="Z436" s="51">
        <f>IF(R436=1,0,0)</f>
        <v>0</v>
      </c>
      <c r="AA436" s="51">
        <f>IFERROR((1-R436) * Z436 * 2%,0)</f>
        <v>0</v>
      </c>
      <c r="AB436" s="52">
        <f>IF(R436=0,0,0)</f>
        <v>0</v>
      </c>
      <c r="AC436" s="52">
        <f> IFERROR(AB436 * (1-R436) * 2%,0)</f>
        <v>0</v>
      </c>
      <c r="AD436" s="53">
        <f>T436+V436+W436+X436+AA436+AC436</f>
        <v>4848.4700000000003</v>
      </c>
    </row>
    <row r="437">
      <c r="C437" s="40" t="s">
        <v>820</v>
      </c>
      <c r="D437" s="41" t="s">
        <v>821</v>
      </c>
      <c r="E437" s="41"/>
      <c r="F437" s="42">
        <v>42874.120879629627</v>
      </c>
      <c r="G437" s="43">
        <v>14</v>
      </c>
      <c r="H437" s="44">
        <v>43329</v>
      </c>
      <c r="I437" s="44">
        <v>43339</v>
      </c>
      <c r="J437" s="43">
        <v>921794</v>
      </c>
      <c r="K437" s="43">
        <v>0</v>
      </c>
      <c r="L437" s="43">
        <v>0</v>
      </c>
      <c r="M437" s="43">
        <f>IFERROR(J437-K437-L437,0)</f>
        <v>921794</v>
      </c>
      <c r="N437" s="43">
        <v>901278</v>
      </c>
      <c r="O437" s="45">
        <f>IFERROR(IF(1 - M437/N437&lt;0,0,1-M437/N437),0)</f>
        <v>0</v>
      </c>
      <c r="P437" s="43">
        <v>0</v>
      </c>
      <c r="Q437" s="43">
        <v>921794</v>
      </c>
      <c r="R437" s="46">
        <f>IF(F437&lt;DATEVALUE("2018-07-01"),1,0)</f>
        <v>1</v>
      </c>
      <c r="S437" s="47">
        <f>IF(R437=1,1%,0)</f>
        <v>0.01</v>
      </c>
      <c r="T437" s="46">
        <f>IFERROR(S437*M437,0)</f>
        <v>9217.9400000000005</v>
      </c>
      <c r="U437" s="48">
        <f>IF(O437&lt;=0.12,1,0)*(1-R437)*M437</f>
        <v>0</v>
      </c>
      <c r="V437" s="49">
        <f>IF(0&lt;0.8,0,IF(0&lt;1,Sheet1!L371,1))*IF(G437&lt;3,0.12 - O437,0.01) *U437</f>
        <v>0</v>
      </c>
      <c r="W437" s="49">
        <f>IF(0&gt;1,IF(0&lt;=1.1,1,IF(0&lt;=1.2,2,IF(0&lt;=1.5,3,5))),0) * 1000000</f>
        <v>0</v>
      </c>
      <c r="X437" s="50">
        <f>IF(AND(P437&gt;=150000000,P437&lt;300000000),5000000,IF(AND(P437&gt;=300000000,P437&lt;500000000),10000000,IF(AND(P437&gt;=300000000,P437&lt;500000000),15000000,IF(AND(P437&gt;=500000000,P437&lt;3000000000),20000000,IF(P437&gt;=30000000000,35000000,0))))) * (1-R437)</f>
        <v>0</v>
      </c>
      <c r="Y437" s="50">
        <f>IFERROR(Q437 * (1-R437),0)</f>
        <v>0</v>
      </c>
      <c r="Z437" s="51">
        <f>IF(R437=1,0,0)</f>
        <v>0</v>
      </c>
      <c r="AA437" s="51">
        <f>IFERROR((1-R437) * Z437 * 2%,0)</f>
        <v>0</v>
      </c>
      <c r="AB437" s="52">
        <f>IF(R437=0,0,0)</f>
        <v>0</v>
      </c>
      <c r="AC437" s="52">
        <f> IFERROR(AB437 * (1-R437) * 2%,0)</f>
        <v>0</v>
      </c>
      <c r="AD437" s="53">
        <f>T437+V437+W437+X437+AA437+AC437</f>
        <v>9217.9400000000005</v>
      </c>
    </row>
    <row r="438">
      <c r="C438" s="40" t="s">
        <v>822</v>
      </c>
      <c r="D438" s="41" t="s">
        <v>823</v>
      </c>
      <c r="E438" s="41"/>
      <c r="F438" s="42">
        <v>42893.217152777775</v>
      </c>
      <c r="G438" s="43">
        <v>13</v>
      </c>
      <c r="H438" s="44">
        <v>43320</v>
      </c>
      <c r="I438" s="44">
        <v>43341</v>
      </c>
      <c r="J438" s="43">
        <v>119790</v>
      </c>
      <c r="K438" s="43">
        <v>0</v>
      </c>
      <c r="L438" s="43">
        <v>0</v>
      </c>
      <c r="M438" s="43">
        <f>IFERROR(J438-K438-L438,0)</f>
        <v>119790</v>
      </c>
      <c r="N438" s="43">
        <v>119790</v>
      </c>
      <c r="O438" s="45">
        <f>IFERROR(IF(1 - M438/N438&lt;0,0,1-M438/N438),0)</f>
        <v>0</v>
      </c>
      <c r="P438" s="43">
        <v>0</v>
      </c>
      <c r="Q438" s="43">
        <v>119790</v>
      </c>
      <c r="R438" s="46">
        <f>IF(F438&lt;DATEVALUE("2018-07-01"),1,0)</f>
        <v>1</v>
      </c>
      <c r="S438" s="47">
        <f>IF(R438=1,1%,0)</f>
        <v>0.01</v>
      </c>
      <c r="T438" s="46">
        <f>IFERROR(S438*M438,0)</f>
        <v>1197.9000000000001</v>
      </c>
      <c r="U438" s="48">
        <f>IF(O438&lt;=0.12,1,0)*(1-R438)*M438</f>
        <v>0</v>
      </c>
      <c r="V438" s="49">
        <f>IF(0&lt;0.8,0,IF(0&lt;1,Sheet1!L371,1))*IF(G438&lt;3,0.12 - O438,0.01) *U438</f>
        <v>0</v>
      </c>
      <c r="W438" s="49">
        <f>IF(0&gt;1,IF(0&lt;=1.1,1,IF(0&lt;=1.2,2,IF(0&lt;=1.5,3,5))),0) * 1000000</f>
        <v>0</v>
      </c>
      <c r="X438" s="50">
        <f>IF(AND(P438&gt;=150000000,P438&lt;300000000),5000000,IF(AND(P438&gt;=300000000,P438&lt;500000000),10000000,IF(AND(P438&gt;=300000000,P438&lt;500000000),15000000,IF(AND(P438&gt;=500000000,P438&lt;3000000000),20000000,IF(P438&gt;=30000000000,35000000,0))))) * (1-R438)</f>
        <v>0</v>
      </c>
      <c r="Y438" s="50">
        <f>IFERROR(Q438 * (1-R438),0)</f>
        <v>0</v>
      </c>
      <c r="Z438" s="51">
        <f>IF(R438=1,0,0)</f>
        <v>0</v>
      </c>
      <c r="AA438" s="51">
        <f>IFERROR((1-R438) * Z438 * 2%,0)</f>
        <v>0</v>
      </c>
      <c r="AB438" s="52">
        <f>IF(R438=0,0,0)</f>
        <v>0</v>
      </c>
      <c r="AC438" s="52">
        <f> IFERROR(AB438 * (1-R438) * 2%,0)</f>
        <v>0</v>
      </c>
      <c r="AD438" s="53">
        <f>T438+V438+W438+X438+AA438+AC438</f>
        <v>1197.9000000000001</v>
      </c>
    </row>
    <row r="439">
      <c r="C439" s="40" t="s">
        <v>824</v>
      </c>
      <c r="D439" s="41" t="s">
        <v>825</v>
      </c>
      <c r="E439" s="41"/>
      <c r="F439" s="42">
        <v>42899.137025462958</v>
      </c>
      <c r="G439" s="43">
        <v>13</v>
      </c>
      <c r="H439" s="44">
        <v>43320</v>
      </c>
      <c r="I439" s="44">
        <v>43344</v>
      </c>
      <c r="J439" s="43">
        <v>703230</v>
      </c>
      <c r="K439" s="43">
        <v>0</v>
      </c>
      <c r="L439" s="43">
        <v>0</v>
      </c>
      <c r="M439" s="43">
        <f>IFERROR(J439-K439-L439,0)</f>
        <v>703230</v>
      </c>
      <c r="N439" s="43">
        <v>703230</v>
      </c>
      <c r="O439" s="45">
        <f>IFERROR(IF(1 - M439/N439&lt;0,0,1-M439/N439),0)</f>
        <v>0</v>
      </c>
      <c r="P439" s="43">
        <v>0</v>
      </c>
      <c r="Q439" s="43">
        <v>703230</v>
      </c>
      <c r="R439" s="46">
        <f>IF(F439&lt;DATEVALUE("2018-07-01"),1,0)</f>
        <v>1</v>
      </c>
      <c r="S439" s="47">
        <f>IF(R439=1,1%,0)</f>
        <v>0.01</v>
      </c>
      <c r="T439" s="46">
        <f>IFERROR(S439*M439,0)</f>
        <v>7032.3000000000002</v>
      </c>
      <c r="U439" s="48">
        <f>IF(O439&lt;=0.12,1,0)*(1-R439)*M439</f>
        <v>0</v>
      </c>
      <c r="V439" s="49">
        <f>IF(0&lt;0.8,0,IF(0&lt;1,Sheet1!L371,1))*IF(G439&lt;3,0.12 - O439,0.01) *U439</f>
        <v>0</v>
      </c>
      <c r="W439" s="49">
        <f>IF(0&gt;1,IF(0&lt;=1.1,1,IF(0&lt;=1.2,2,IF(0&lt;=1.5,3,5))),0) * 1000000</f>
        <v>0</v>
      </c>
      <c r="X439" s="50">
        <f>IF(AND(P439&gt;=150000000,P439&lt;300000000),5000000,IF(AND(P439&gt;=300000000,P439&lt;500000000),10000000,IF(AND(P439&gt;=300000000,P439&lt;500000000),15000000,IF(AND(P439&gt;=500000000,P439&lt;3000000000),20000000,IF(P439&gt;=30000000000,35000000,0))))) * (1-R439)</f>
        <v>0</v>
      </c>
      <c r="Y439" s="50">
        <f>IFERROR(Q439 * (1-R439),0)</f>
        <v>0</v>
      </c>
      <c r="Z439" s="51">
        <f>IF(R439=1,0,0)</f>
        <v>0</v>
      </c>
      <c r="AA439" s="51">
        <f>IFERROR((1-R439) * Z439 * 2%,0)</f>
        <v>0</v>
      </c>
      <c r="AB439" s="52">
        <f>IF(R439=0,0,0)</f>
        <v>0</v>
      </c>
      <c r="AC439" s="52">
        <f> IFERROR(AB439 * (1-R439) * 2%,0)</f>
        <v>0</v>
      </c>
      <c r="AD439" s="53">
        <f>T439+V439+W439+X439+AA439+AC439</f>
        <v>7032.3000000000002</v>
      </c>
    </row>
    <row r="440">
      <c r="C440" s="40" t="s">
        <v>826</v>
      </c>
      <c r="D440" s="41" t="s">
        <v>827</v>
      </c>
      <c r="E440" s="41"/>
      <c r="F440" s="42">
        <v>43054.329791666663</v>
      </c>
      <c r="G440" s="43">
        <v>8</v>
      </c>
      <c r="H440" s="44">
        <v>43333</v>
      </c>
      <c r="I440" s="44">
        <v>43340</v>
      </c>
      <c r="J440" s="43">
        <v>463793</v>
      </c>
      <c r="K440" s="43">
        <v>0</v>
      </c>
      <c r="L440" s="43">
        <v>0</v>
      </c>
      <c r="M440" s="43">
        <f>IFERROR(J440-K440-L440,0)</f>
        <v>463793</v>
      </c>
      <c r="N440" s="43">
        <v>463793</v>
      </c>
      <c r="O440" s="45">
        <f>IFERROR(IF(1 - M440/N440&lt;0,0,1-M440/N440),0)</f>
        <v>0</v>
      </c>
      <c r="P440" s="43">
        <v>0</v>
      </c>
      <c r="Q440" s="43">
        <v>463793</v>
      </c>
      <c r="R440" s="46">
        <f>IF(F440&lt;DATEVALUE("2018-07-01"),1,0)</f>
        <v>1</v>
      </c>
      <c r="S440" s="47">
        <f>IF(R440=1,1%,0)</f>
        <v>0.01</v>
      </c>
      <c r="T440" s="46">
        <f>IFERROR(S440*M440,0)</f>
        <v>4637.9300000000003</v>
      </c>
      <c r="U440" s="48">
        <f>IF(O440&lt;=0.12,1,0)*(1-R440)*M440</f>
        <v>0</v>
      </c>
      <c r="V440" s="49">
        <f>IF(0&lt;0.8,0,IF(0&lt;1,Sheet1!L371,1))*IF(G440&lt;3,0.12 - O440,0.01) *U440</f>
        <v>0</v>
      </c>
      <c r="W440" s="49">
        <f>IF(0&gt;1,IF(0&lt;=1.1,1,IF(0&lt;=1.2,2,IF(0&lt;=1.5,3,5))),0) * 1000000</f>
        <v>0</v>
      </c>
      <c r="X440" s="50">
        <f>IF(AND(P440&gt;=150000000,P440&lt;300000000),5000000,IF(AND(P440&gt;=300000000,P440&lt;500000000),10000000,IF(AND(P440&gt;=300000000,P440&lt;500000000),15000000,IF(AND(P440&gt;=500000000,P440&lt;3000000000),20000000,IF(P440&gt;=30000000000,35000000,0))))) * (1-R440)</f>
        <v>0</v>
      </c>
      <c r="Y440" s="50">
        <f>IFERROR(Q440 * (1-R440),0)</f>
        <v>0</v>
      </c>
      <c r="Z440" s="51">
        <f>IF(R440=1,0,0)</f>
        <v>0</v>
      </c>
      <c r="AA440" s="51">
        <f>IFERROR((1-R440) * Z440 * 2%,0)</f>
        <v>0</v>
      </c>
      <c r="AB440" s="52">
        <f>IF(R440=0,0,0)</f>
        <v>0</v>
      </c>
      <c r="AC440" s="52">
        <f> IFERROR(AB440 * (1-R440) * 2%,0)</f>
        <v>0</v>
      </c>
      <c r="AD440" s="53">
        <f>T440+V440+W440+X440+AA440+AC440</f>
        <v>4637.9300000000003</v>
      </c>
    </row>
    <row r="441">
      <c r="C441" s="40" t="s">
        <v>828</v>
      </c>
      <c r="D441" s="41" t="s">
        <v>829</v>
      </c>
      <c r="E441" s="41"/>
      <c r="F441" s="42">
        <v>42913.283148148148</v>
      </c>
      <c r="G441" s="43">
        <v>13</v>
      </c>
      <c r="H441" s="44">
        <v>43329</v>
      </c>
      <c r="I441" s="44">
        <v>43363</v>
      </c>
      <c r="J441" s="43">
        <v>1772100</v>
      </c>
      <c r="K441" s="43">
        <v>0</v>
      </c>
      <c r="L441" s="43">
        <v>0</v>
      </c>
      <c r="M441" s="43">
        <f>IFERROR(J441-K441-L441,0)</f>
        <v>1772100</v>
      </c>
      <c r="N441" s="43">
        <v>1949310</v>
      </c>
      <c r="O441" s="45">
        <f>IFERROR(IF(1 - M441/N441&lt;0,0,1-M441/N441),0)</f>
        <v>0.090909090909090939</v>
      </c>
      <c r="P441" s="43">
        <v>0</v>
      </c>
      <c r="Q441" s="43">
        <v>1772100</v>
      </c>
      <c r="R441" s="46">
        <f>IF(F441&lt;DATEVALUE("2018-07-01"),1,0)</f>
        <v>1</v>
      </c>
      <c r="S441" s="47">
        <f>IF(R441=1,1%,0)</f>
        <v>0.01</v>
      </c>
      <c r="T441" s="46">
        <f>IFERROR(S441*M441,0)</f>
        <v>17721</v>
      </c>
      <c r="U441" s="48">
        <f>IF(O441&lt;=0.12,1,0)*(1-R441)*M441</f>
        <v>0</v>
      </c>
      <c r="V441" s="49">
        <f>IF(0&lt;0.8,0,IF(0&lt;1,Sheet1!L371,1))*IF(G441&lt;3,0.12 - O441,0.01) *U441</f>
        <v>0</v>
      </c>
      <c r="W441" s="49">
        <f>IF(0&gt;1,IF(0&lt;=1.1,1,IF(0&lt;=1.2,2,IF(0&lt;=1.5,3,5))),0) * 1000000</f>
        <v>0</v>
      </c>
      <c r="X441" s="50">
        <f>IF(AND(P441&gt;=150000000,P441&lt;300000000),5000000,IF(AND(P441&gt;=300000000,P441&lt;500000000),10000000,IF(AND(P441&gt;=300000000,P441&lt;500000000),15000000,IF(AND(P441&gt;=500000000,P441&lt;3000000000),20000000,IF(P441&gt;=30000000000,35000000,0))))) * (1-R441)</f>
        <v>0</v>
      </c>
      <c r="Y441" s="50">
        <f>IFERROR(Q441 * (1-R441),0)</f>
        <v>0</v>
      </c>
      <c r="Z441" s="51">
        <f>IF(R441=1,0,0)</f>
        <v>0</v>
      </c>
      <c r="AA441" s="51">
        <f>IFERROR((1-R441) * Z441 * 2%,0)</f>
        <v>0</v>
      </c>
      <c r="AB441" s="52">
        <f>IF(R441=0,0,0)</f>
        <v>0</v>
      </c>
      <c r="AC441" s="52">
        <f> IFERROR(AB441 * (1-R441) * 2%,0)</f>
        <v>0</v>
      </c>
      <c r="AD441" s="53">
        <f>T441+V441+W441+X441+AA441+AC441</f>
        <v>17721</v>
      </c>
    </row>
    <row r="442">
      <c r="C442" s="40" t="s">
        <v>830</v>
      </c>
      <c r="D442" s="41" t="s">
        <v>831</v>
      </c>
      <c r="E442" s="41"/>
      <c r="F442" s="42">
        <v>42311.659745370365</v>
      </c>
      <c r="G442" s="43">
        <v>32</v>
      </c>
      <c r="H442" s="44" t="s">
        <v>24</v>
      </c>
      <c r="I442" s="44" t="s">
        <v>24</v>
      </c>
      <c r="J442" s="43">
        <v>998371</v>
      </c>
      <c r="K442" s="43">
        <v>0</v>
      </c>
      <c r="L442" s="43">
        <v>0</v>
      </c>
      <c r="M442" s="43">
        <f>IFERROR(J442-K442-L442,0)</f>
        <v>998371</v>
      </c>
      <c r="N442" s="43" t="s">
        <v>24</v>
      </c>
      <c r="O442" s="45">
        <f>IFERROR(IF(1 - M442/N442&lt;0,0,1-M442/N442),0)</f>
        <v>0</v>
      </c>
      <c r="P442" s="43">
        <v>0</v>
      </c>
      <c r="Q442" s="43">
        <v>0</v>
      </c>
      <c r="R442" s="46">
        <f>IF(F442&lt;DATEVALUE("2018-07-01"),1,0)</f>
        <v>1</v>
      </c>
      <c r="S442" s="47">
        <f>IF(R442=1,1%,0)</f>
        <v>0.01</v>
      </c>
      <c r="T442" s="46">
        <f>IFERROR(S442*M442,0)</f>
        <v>9983.7100000000009</v>
      </c>
      <c r="U442" s="48">
        <f>IF(O442&lt;=0.12,1,0)*(1-R442)*M442</f>
        <v>0</v>
      </c>
      <c r="V442" s="49">
        <f>IF(0&lt;0.8,0,IF(0&lt;1,Sheet1!L371,1))*IF(G442&lt;3,0.12 - O442,0.01) *U442</f>
        <v>0</v>
      </c>
      <c r="W442" s="49">
        <f>IF(0&gt;1,IF(0&lt;=1.1,1,IF(0&lt;=1.2,2,IF(0&lt;=1.5,3,5))),0) * 1000000</f>
        <v>0</v>
      </c>
      <c r="X442" s="50">
        <f>IF(AND(P442&gt;=150000000,P442&lt;300000000),5000000,IF(AND(P442&gt;=300000000,P442&lt;500000000),10000000,IF(AND(P442&gt;=300000000,P442&lt;500000000),15000000,IF(AND(P442&gt;=500000000,P442&lt;3000000000),20000000,IF(P442&gt;=30000000000,35000000,0))))) * (1-R442)</f>
        <v>0</v>
      </c>
      <c r="Y442" s="50">
        <f>IFERROR(Q442 * (1-R442),0)</f>
        <v>0</v>
      </c>
      <c r="Z442" s="51">
        <f>IF(R442=1,0,"")</f>
        <v>0</v>
      </c>
      <c r="AA442" s="51">
        <f>IFERROR((1-R442) * Z442 * 2%,0)</f>
        <v>0</v>
      </c>
      <c r="AB442" s="52">
        <f>IF(R442=0,"",0)</f>
        <v>0</v>
      </c>
      <c r="AC442" s="52">
        <f> IFERROR(AB442 * (1-R442) * 2%,0)</f>
        <v>0</v>
      </c>
      <c r="AD442" s="53">
        <f>T442+V442+W442+X442+AA442+AC442</f>
        <v>9983.7100000000009</v>
      </c>
    </row>
    <row r="443">
      <c r="C443" s="40" t="s">
        <v>830</v>
      </c>
      <c r="D443" s="41" t="s">
        <v>831</v>
      </c>
      <c r="E443" s="41"/>
      <c r="F443" s="42">
        <v>42311.659745370365</v>
      </c>
      <c r="G443" s="43">
        <v>32</v>
      </c>
      <c r="H443" s="44" t="s">
        <v>24</v>
      </c>
      <c r="I443" s="44" t="s">
        <v>24</v>
      </c>
      <c r="J443" s="43">
        <v>998371</v>
      </c>
      <c r="K443" s="43">
        <v>0</v>
      </c>
      <c r="L443" s="43">
        <v>0</v>
      </c>
      <c r="M443" s="43">
        <f>IFERROR(J443-K443-L443,0)</f>
        <v>998371</v>
      </c>
      <c r="N443" s="43" t="s">
        <v>24</v>
      </c>
      <c r="O443" s="45">
        <f>IFERROR(IF(1 - M443/N443&lt;0,0,1-M443/N443),0)</f>
        <v>0</v>
      </c>
      <c r="P443" s="43">
        <v>0</v>
      </c>
      <c r="Q443" s="43">
        <v>0</v>
      </c>
      <c r="R443" s="46">
        <f>IF(F443&lt;DATEVALUE("2018-07-01"),1,0)</f>
        <v>1</v>
      </c>
      <c r="S443" s="47">
        <f>IF(R443=1,1%,0)</f>
        <v>0.01</v>
      </c>
      <c r="T443" s="46">
        <f>IFERROR(S443*M443,0)</f>
        <v>9983.7100000000009</v>
      </c>
      <c r="U443" s="48">
        <f>IF(O443&lt;=0.12,1,0)*(1-R443)*M443</f>
        <v>0</v>
      </c>
      <c r="V443" s="49">
        <f>IF(0&lt;0.8,0,IF(0&lt;1,Sheet1!L371,1))*IF(G443&lt;3,0.12 - O443,0.01) *U443</f>
        <v>0</v>
      </c>
      <c r="W443" s="49">
        <f>IF(0&gt;1,IF(0&lt;=1.1,1,IF(0&lt;=1.2,2,IF(0&lt;=1.5,3,5))),0) * 1000000</f>
        <v>0</v>
      </c>
      <c r="X443" s="50">
        <f>IF(AND(P443&gt;=150000000,P443&lt;300000000),5000000,IF(AND(P443&gt;=300000000,P443&lt;500000000),10000000,IF(AND(P443&gt;=300000000,P443&lt;500000000),15000000,IF(AND(P443&gt;=500000000,P443&lt;3000000000),20000000,IF(P443&gt;=30000000000,35000000,0))))) * (1-R443)</f>
        <v>0</v>
      </c>
      <c r="Y443" s="50">
        <f>IFERROR(Q443 * (1-R443),0)</f>
        <v>0</v>
      </c>
      <c r="Z443" s="51">
        <f>IF(R443=1,0,"")</f>
        <v>0</v>
      </c>
      <c r="AA443" s="51">
        <f>IFERROR((1-R443) * Z443 * 2%,0)</f>
        <v>0</v>
      </c>
      <c r="AB443" s="52">
        <f>IF(R443=0,"",0)</f>
        <v>0</v>
      </c>
      <c r="AC443" s="52">
        <f> IFERROR(AB443 * (1-R443) * 2%,0)</f>
        <v>0</v>
      </c>
      <c r="AD443" s="53">
        <f>T443+V443+W443+X443+AA443+AC443</f>
        <v>9983.7100000000009</v>
      </c>
    </row>
    <row r="444">
      <c r="C444" s="40" t="s">
        <v>832</v>
      </c>
      <c r="D444" s="41" t="s">
        <v>833</v>
      </c>
      <c r="E444" s="41"/>
      <c r="F444" s="42">
        <v>42916.171111111107</v>
      </c>
      <c r="G444" s="43">
        <v>13</v>
      </c>
      <c r="H444" s="44">
        <v>43320</v>
      </c>
      <c r="I444" s="44">
        <v>43343</v>
      </c>
      <c r="J444" s="43">
        <v>469480</v>
      </c>
      <c r="K444" s="43">
        <v>0</v>
      </c>
      <c r="L444" s="43">
        <v>0</v>
      </c>
      <c r="M444" s="43">
        <f>IFERROR(J444-K444-L444,0)</f>
        <v>469480</v>
      </c>
      <c r="N444" s="43">
        <v>469480</v>
      </c>
      <c r="O444" s="45">
        <f>IFERROR(IF(1 - M444/N444&lt;0,0,1-M444/N444),0)</f>
        <v>0</v>
      </c>
      <c r="P444" s="43">
        <v>0</v>
      </c>
      <c r="Q444" s="43">
        <v>469480</v>
      </c>
      <c r="R444" s="46">
        <f>IF(F444&lt;DATEVALUE("2018-07-01"),1,0)</f>
        <v>1</v>
      </c>
      <c r="S444" s="47">
        <f>IF(R444=1,1%,0)</f>
        <v>0.01</v>
      </c>
      <c r="T444" s="46">
        <f>IFERROR(S444*M444,0)</f>
        <v>4694.8000000000002</v>
      </c>
      <c r="U444" s="48">
        <f>IF(O444&lt;=0.12,1,0)*(1-R444)*M444</f>
        <v>0</v>
      </c>
      <c r="V444" s="49">
        <f>IF(0&lt;0.8,0,IF(0&lt;1,Sheet1!L371,1))*IF(G444&lt;3,0.12 - O444,0.01) *U444</f>
        <v>0</v>
      </c>
      <c r="W444" s="49">
        <f>IF(0&gt;1,IF(0&lt;=1.1,1,IF(0&lt;=1.2,2,IF(0&lt;=1.5,3,5))),0) * 1000000</f>
        <v>0</v>
      </c>
      <c r="X444" s="50">
        <f>IF(AND(P444&gt;=150000000,P444&lt;300000000),5000000,IF(AND(P444&gt;=300000000,P444&lt;500000000),10000000,IF(AND(P444&gt;=300000000,P444&lt;500000000),15000000,IF(AND(P444&gt;=500000000,P444&lt;3000000000),20000000,IF(P444&gt;=30000000000,35000000,0))))) * (1-R444)</f>
        <v>0</v>
      </c>
      <c r="Y444" s="50">
        <f>IFERROR(Q444 * (1-R444),0)</f>
        <v>0</v>
      </c>
      <c r="Z444" s="51">
        <f>IF(R444=1,0,0)</f>
        <v>0</v>
      </c>
      <c r="AA444" s="51">
        <f>IFERROR((1-R444) * Z444 * 2%,0)</f>
        <v>0</v>
      </c>
      <c r="AB444" s="52">
        <f>IF(R444=0,0,0)</f>
        <v>0</v>
      </c>
      <c r="AC444" s="52">
        <f> IFERROR(AB444 * (1-R444) * 2%,0)</f>
        <v>0</v>
      </c>
      <c r="AD444" s="53">
        <f>T444+V444+W444+X444+AA444+AC444</f>
        <v>4694.8000000000002</v>
      </c>
    </row>
    <row r="445">
      <c r="C445" s="40" t="s">
        <v>834</v>
      </c>
      <c r="D445" s="41" t="s">
        <v>835</v>
      </c>
      <c r="E445" s="41"/>
      <c r="F445" s="42">
        <v>42916.14770833333</v>
      </c>
      <c r="G445" s="43">
        <v>13</v>
      </c>
      <c r="H445" s="44">
        <v>43320</v>
      </c>
      <c r="I445" s="44">
        <v>43333</v>
      </c>
      <c r="J445" s="43">
        <v>432212</v>
      </c>
      <c r="K445" s="43">
        <v>0</v>
      </c>
      <c r="L445" s="43">
        <v>0</v>
      </c>
      <c r="M445" s="43">
        <f>IFERROR(J445-K445-L445,0)</f>
        <v>432212</v>
      </c>
      <c r="N445" s="43">
        <v>432212</v>
      </c>
      <c r="O445" s="45">
        <f>IFERROR(IF(1 - M445/N445&lt;0,0,1-M445/N445),0)</f>
        <v>0</v>
      </c>
      <c r="P445" s="43">
        <v>0</v>
      </c>
      <c r="Q445" s="43">
        <v>432212</v>
      </c>
      <c r="R445" s="46">
        <f>IF(F445&lt;DATEVALUE("2018-07-01"),1,0)</f>
        <v>1</v>
      </c>
      <c r="S445" s="47">
        <f>IF(R445=1,1%,0)</f>
        <v>0.01</v>
      </c>
      <c r="T445" s="46">
        <f>IFERROR(S445*M445,0)</f>
        <v>4322.1199999999999</v>
      </c>
      <c r="U445" s="48">
        <f>IF(O445&lt;=0.12,1,0)*(1-R445)*M445</f>
        <v>0</v>
      </c>
      <c r="V445" s="49">
        <f>IF(0&lt;0.8,0,IF(0&lt;1,Sheet1!L371,1))*IF(G445&lt;3,0.12 - O445,0.01) *U445</f>
        <v>0</v>
      </c>
      <c r="W445" s="49">
        <f>IF(0&gt;1,IF(0&lt;=1.1,1,IF(0&lt;=1.2,2,IF(0&lt;=1.5,3,5))),0) * 1000000</f>
        <v>0</v>
      </c>
      <c r="X445" s="50">
        <f>IF(AND(P445&gt;=150000000,P445&lt;300000000),5000000,IF(AND(P445&gt;=300000000,P445&lt;500000000),10000000,IF(AND(P445&gt;=300000000,P445&lt;500000000),15000000,IF(AND(P445&gt;=500000000,P445&lt;3000000000),20000000,IF(P445&gt;=30000000000,35000000,0))))) * (1-R445)</f>
        <v>0</v>
      </c>
      <c r="Y445" s="50">
        <f>IFERROR(Q445 * (1-R445),0)</f>
        <v>0</v>
      </c>
      <c r="Z445" s="51">
        <f>IF(R445=1,0,0)</f>
        <v>0</v>
      </c>
      <c r="AA445" s="51">
        <f>IFERROR((1-R445) * Z445 * 2%,0)</f>
        <v>0</v>
      </c>
      <c r="AB445" s="52">
        <f>IF(R445=0,0,0)</f>
        <v>0</v>
      </c>
      <c r="AC445" s="52">
        <f> IFERROR(AB445 * (1-R445) * 2%,0)</f>
        <v>0</v>
      </c>
      <c r="AD445" s="53">
        <f>T445+V445+W445+X445+AA445+AC445</f>
        <v>4322.1199999999999</v>
      </c>
    </row>
    <row r="446">
      <c r="C446" s="40" t="s">
        <v>836</v>
      </c>
      <c r="D446" s="41" t="s">
        <v>837</v>
      </c>
      <c r="E446" s="41"/>
      <c r="F446" s="42">
        <v>42923.090254629627</v>
      </c>
      <c r="G446" s="43">
        <v>12</v>
      </c>
      <c r="H446" s="44">
        <v>43320</v>
      </c>
      <c r="I446" s="44">
        <v>43354</v>
      </c>
      <c r="J446" s="43">
        <v>3056047</v>
      </c>
      <c r="K446" s="43">
        <v>0</v>
      </c>
      <c r="L446" s="43">
        <v>0</v>
      </c>
      <c r="M446" s="43">
        <f>IFERROR(J446-K446-L446,0)</f>
        <v>3056047</v>
      </c>
      <c r="N446" s="43">
        <v>3056047</v>
      </c>
      <c r="O446" s="45">
        <f>IFERROR(IF(1 - M446/N446&lt;0,0,1-M446/N446),0)</f>
        <v>0</v>
      </c>
      <c r="P446" s="43">
        <v>0</v>
      </c>
      <c r="Q446" s="43">
        <v>3056047</v>
      </c>
      <c r="R446" s="46">
        <f>IF(F446&lt;DATEVALUE("2018-07-01"),1,0)</f>
        <v>1</v>
      </c>
      <c r="S446" s="47">
        <f>IF(R446=1,1%,0)</f>
        <v>0.01</v>
      </c>
      <c r="T446" s="46">
        <f>IFERROR(S446*M446,0)</f>
        <v>30560.470000000001</v>
      </c>
      <c r="U446" s="48">
        <f>IF(O446&lt;=0.12,1,0)*(1-R446)*M446</f>
        <v>0</v>
      </c>
      <c r="V446" s="49">
        <f>IF(0&lt;0.8,0,IF(0&lt;1,Sheet1!L371,1))*IF(G446&lt;3,0.12 - O446,0.01) *U446</f>
        <v>0</v>
      </c>
      <c r="W446" s="49">
        <f>IF(0&gt;1,IF(0&lt;=1.1,1,IF(0&lt;=1.2,2,IF(0&lt;=1.5,3,5))),0) * 1000000</f>
        <v>0</v>
      </c>
      <c r="X446" s="50">
        <f>IF(AND(P446&gt;=150000000,P446&lt;300000000),5000000,IF(AND(P446&gt;=300000000,P446&lt;500000000),10000000,IF(AND(P446&gt;=300000000,P446&lt;500000000),15000000,IF(AND(P446&gt;=500000000,P446&lt;3000000000),20000000,IF(P446&gt;=30000000000,35000000,0))))) * (1-R446)</f>
        <v>0</v>
      </c>
      <c r="Y446" s="50">
        <f>IFERROR(Q446 * (1-R446),0)</f>
        <v>0</v>
      </c>
      <c r="Z446" s="51">
        <f>IF(R446=1,0,0)</f>
        <v>0</v>
      </c>
      <c r="AA446" s="51">
        <f>IFERROR((1-R446) * Z446 * 2%,0)</f>
        <v>0</v>
      </c>
      <c r="AB446" s="52">
        <f>IF(R446=0,0,0)</f>
        <v>0</v>
      </c>
      <c r="AC446" s="52">
        <f> IFERROR(AB446 * (1-R446) * 2%,0)</f>
        <v>0</v>
      </c>
      <c r="AD446" s="53">
        <f>T446+V446+W446+X446+AA446+AC446</f>
        <v>30560.470000000001</v>
      </c>
    </row>
    <row r="447">
      <c r="C447" s="40" t="s">
        <v>838</v>
      </c>
      <c r="D447" s="41" t="s">
        <v>839</v>
      </c>
      <c r="E447" s="41"/>
      <c r="F447" s="42">
        <v>42931.372442129628</v>
      </c>
      <c r="G447" s="43">
        <v>12</v>
      </c>
      <c r="H447" s="44">
        <v>43327</v>
      </c>
      <c r="I447" s="44">
        <v>43333</v>
      </c>
      <c r="J447" s="43">
        <v>2441060</v>
      </c>
      <c r="K447" s="43">
        <v>0</v>
      </c>
      <c r="L447" s="43">
        <v>0</v>
      </c>
      <c r="M447" s="43">
        <f>IFERROR(J447-K447-L447,0)</f>
        <v>2441060</v>
      </c>
      <c r="N447" s="43">
        <v>2439772</v>
      </c>
      <c r="O447" s="45">
        <f>IFERROR(IF(1 - M447/N447&lt;0,0,1-M447/N447),0)</f>
        <v>0</v>
      </c>
      <c r="P447" s="43">
        <v>0</v>
      </c>
      <c r="Q447" s="43">
        <v>2441060</v>
      </c>
      <c r="R447" s="46">
        <f>IF(F447&lt;DATEVALUE("2018-07-01"),1,0)</f>
        <v>1</v>
      </c>
      <c r="S447" s="47">
        <f>IF(R447=1,1%,0)</f>
        <v>0.01</v>
      </c>
      <c r="T447" s="46">
        <f>IFERROR(S447*M447,0)</f>
        <v>24410.600000000002</v>
      </c>
      <c r="U447" s="48">
        <f>IF(O447&lt;=0.12,1,0)*(1-R447)*M447</f>
        <v>0</v>
      </c>
      <c r="V447" s="49">
        <f>IF(0&lt;0.8,0,IF(0&lt;1,Sheet1!L371,1))*IF(G447&lt;3,0.12 - O447,0.01) *U447</f>
        <v>0</v>
      </c>
      <c r="W447" s="49">
        <f>IF(0&gt;1,IF(0&lt;=1.1,1,IF(0&lt;=1.2,2,IF(0&lt;=1.5,3,5))),0) * 1000000</f>
        <v>0</v>
      </c>
      <c r="X447" s="50">
        <f>IF(AND(P447&gt;=150000000,P447&lt;300000000),5000000,IF(AND(P447&gt;=300000000,P447&lt;500000000),10000000,IF(AND(P447&gt;=300000000,P447&lt;500000000),15000000,IF(AND(P447&gt;=500000000,P447&lt;3000000000),20000000,IF(P447&gt;=30000000000,35000000,0))))) * (1-R447)</f>
        <v>0</v>
      </c>
      <c r="Y447" s="50">
        <f>IFERROR(Q447 * (1-R447),0)</f>
        <v>0</v>
      </c>
      <c r="Z447" s="51">
        <f>IF(R447=1,0,0)</f>
        <v>0</v>
      </c>
      <c r="AA447" s="51">
        <f>IFERROR((1-R447) * Z447 * 2%,0)</f>
        <v>0</v>
      </c>
      <c r="AB447" s="52">
        <f>IF(R447=0,0,0)</f>
        <v>0</v>
      </c>
      <c r="AC447" s="52">
        <f> IFERROR(AB447 * (1-R447) * 2%,0)</f>
        <v>0</v>
      </c>
      <c r="AD447" s="53">
        <f>T447+V447+W447+X447+AA447+AC447</f>
        <v>24410.600000000002</v>
      </c>
    </row>
    <row r="448">
      <c r="C448" s="40" t="s">
        <v>840</v>
      </c>
      <c r="D448" s="41" t="s">
        <v>841</v>
      </c>
      <c r="E448" s="41"/>
      <c r="F448" s="42">
        <v>42962.083321759259</v>
      </c>
      <c r="G448" s="43">
        <v>11</v>
      </c>
      <c r="H448" s="44">
        <v>43326</v>
      </c>
      <c r="I448" s="44">
        <v>43336</v>
      </c>
      <c r="J448" s="43">
        <v>797245</v>
      </c>
      <c r="K448" s="43">
        <v>0</v>
      </c>
      <c r="L448" s="43">
        <v>0</v>
      </c>
      <c r="M448" s="43">
        <f>IFERROR(J448-K448-L448,0)</f>
        <v>797245</v>
      </c>
      <c r="N448" s="43">
        <v>797245</v>
      </c>
      <c r="O448" s="45">
        <f>IFERROR(IF(1 - M448/N448&lt;0,0,1-M448/N448),0)</f>
        <v>0</v>
      </c>
      <c r="P448" s="43">
        <v>0</v>
      </c>
      <c r="Q448" s="43">
        <v>797245</v>
      </c>
      <c r="R448" s="46">
        <f>IF(F448&lt;DATEVALUE("2018-07-01"),1,0)</f>
        <v>1</v>
      </c>
      <c r="S448" s="47">
        <f>IF(R448=1,1%,0)</f>
        <v>0.01</v>
      </c>
      <c r="T448" s="46">
        <f>IFERROR(S448*M448,0)</f>
        <v>7972.4499999999998</v>
      </c>
      <c r="U448" s="48">
        <f>IF(O448&lt;=0.12,1,0)*(1-R448)*M448</f>
        <v>0</v>
      </c>
      <c r="V448" s="49">
        <f>IF(0&lt;0.8,0,IF(0&lt;1,Sheet1!L371,1))*IF(G448&lt;3,0.12 - O448,0.01) *U448</f>
        <v>0</v>
      </c>
      <c r="W448" s="49">
        <f>IF(0&gt;1,IF(0&lt;=1.1,1,IF(0&lt;=1.2,2,IF(0&lt;=1.5,3,5))),0) * 1000000</f>
        <v>0</v>
      </c>
      <c r="X448" s="50">
        <f>IF(AND(P448&gt;=150000000,P448&lt;300000000),5000000,IF(AND(P448&gt;=300000000,P448&lt;500000000),10000000,IF(AND(P448&gt;=300000000,P448&lt;500000000),15000000,IF(AND(P448&gt;=500000000,P448&lt;3000000000),20000000,IF(P448&gt;=30000000000,35000000,0))))) * (1-R448)</f>
        <v>0</v>
      </c>
      <c r="Y448" s="50">
        <f>IFERROR(Q448 * (1-R448),0)</f>
        <v>0</v>
      </c>
      <c r="Z448" s="51">
        <f>IF(R448=1,0,0)</f>
        <v>0</v>
      </c>
      <c r="AA448" s="51">
        <f>IFERROR((1-R448) * Z448 * 2%,0)</f>
        <v>0</v>
      </c>
      <c r="AB448" s="52">
        <f>IF(R448=0,0,0)</f>
        <v>0</v>
      </c>
      <c r="AC448" s="52">
        <f> IFERROR(AB448 * (1-R448) * 2%,0)</f>
        <v>0</v>
      </c>
      <c r="AD448" s="53">
        <f>T448+V448+W448+X448+AA448+AC448</f>
        <v>7972.4499999999998</v>
      </c>
    </row>
    <row r="449">
      <c r="C449" s="40" t="s">
        <v>842</v>
      </c>
      <c r="D449" s="41" t="s">
        <v>843</v>
      </c>
      <c r="E449" s="41"/>
      <c r="F449" s="42">
        <v>43041.341122685182</v>
      </c>
      <c r="G449" s="43">
        <v>8</v>
      </c>
      <c r="H449" s="44">
        <v>43320</v>
      </c>
      <c r="I449" s="44">
        <v>43322</v>
      </c>
      <c r="J449" s="43">
        <v>846153</v>
      </c>
      <c r="K449" s="43">
        <v>0</v>
      </c>
      <c r="L449" s="43">
        <v>0</v>
      </c>
      <c r="M449" s="43">
        <f>IFERROR(J449-K449-L449,0)</f>
        <v>846153</v>
      </c>
      <c r="N449" s="43">
        <v>846153</v>
      </c>
      <c r="O449" s="45">
        <f>IFERROR(IF(1 - M449/N449&lt;0,0,1-M449/N449),0)</f>
        <v>0</v>
      </c>
      <c r="P449" s="43">
        <v>0</v>
      </c>
      <c r="Q449" s="43">
        <v>846153</v>
      </c>
      <c r="R449" s="46">
        <f>IF(F449&lt;DATEVALUE("2018-07-01"),1,0)</f>
        <v>1</v>
      </c>
      <c r="S449" s="47">
        <f>IF(R449=1,1%,0)</f>
        <v>0.01</v>
      </c>
      <c r="T449" s="46">
        <f>IFERROR(S449*M449,0)</f>
        <v>8461.5300000000007</v>
      </c>
      <c r="U449" s="48">
        <f>IF(O449&lt;=0.12,1,0)*(1-R449)*M449</f>
        <v>0</v>
      </c>
      <c r="V449" s="49">
        <f>IF(0&lt;0.8,0,IF(0&lt;1,Sheet1!L371,1))*IF(G449&lt;3,0.12 - O449,0.01) *U449</f>
        <v>0</v>
      </c>
      <c r="W449" s="49">
        <f>IF(0&gt;1,IF(0&lt;=1.1,1,IF(0&lt;=1.2,2,IF(0&lt;=1.5,3,5))),0) * 1000000</f>
        <v>0</v>
      </c>
      <c r="X449" s="50">
        <f>IF(AND(P449&gt;=150000000,P449&lt;300000000),5000000,IF(AND(P449&gt;=300000000,P449&lt;500000000),10000000,IF(AND(P449&gt;=300000000,P449&lt;500000000),15000000,IF(AND(P449&gt;=500000000,P449&lt;3000000000),20000000,IF(P449&gt;=30000000000,35000000,0))))) * (1-R449)</f>
        <v>0</v>
      </c>
      <c r="Y449" s="50">
        <f>IFERROR(Q449 * (1-R449),0)</f>
        <v>0</v>
      </c>
      <c r="Z449" s="51">
        <f>IF(R449=1,0,0)</f>
        <v>0</v>
      </c>
      <c r="AA449" s="51">
        <f>IFERROR((1-R449) * Z449 * 2%,0)</f>
        <v>0</v>
      </c>
      <c r="AB449" s="52">
        <f>IF(R449=0,0,0)</f>
        <v>0</v>
      </c>
      <c r="AC449" s="52">
        <f> IFERROR(AB449 * (1-R449) * 2%,0)</f>
        <v>0</v>
      </c>
      <c r="AD449" s="53">
        <f>T449+V449+W449+X449+AA449+AC449</f>
        <v>8461.5300000000007</v>
      </c>
    </row>
    <row r="450">
      <c r="C450" s="40" t="s">
        <v>844</v>
      </c>
      <c r="D450" s="41" t="s">
        <v>845</v>
      </c>
      <c r="E450" s="41"/>
      <c r="F450" s="42">
        <v>43161.188217592593</v>
      </c>
      <c r="G450" s="43">
        <v>4</v>
      </c>
      <c r="H450" s="44">
        <v>43314</v>
      </c>
      <c r="I450" s="44">
        <v>43424</v>
      </c>
      <c r="J450" s="43">
        <v>203500</v>
      </c>
      <c r="K450" s="43">
        <v>0</v>
      </c>
      <c r="L450" s="43">
        <v>0</v>
      </c>
      <c r="M450" s="43">
        <f>IFERROR(J450-K450-L450,0)</f>
        <v>203500</v>
      </c>
      <c r="N450" s="43">
        <v>208120</v>
      </c>
      <c r="O450" s="45">
        <f>IFERROR(IF(1 - M450/N450&lt;0,0,1-M450/N450),0)</f>
        <v>0.022198731501057112</v>
      </c>
      <c r="P450" s="43">
        <v>0</v>
      </c>
      <c r="Q450" s="43">
        <v>203500</v>
      </c>
      <c r="R450" s="46">
        <f>IF(F450&lt;DATEVALUE("2018-07-01"),1,0)</f>
        <v>1</v>
      </c>
      <c r="S450" s="47">
        <f>IF(R450=1,1%,0)</f>
        <v>0.01</v>
      </c>
      <c r="T450" s="46">
        <f>IFERROR(S450*M450,0)</f>
        <v>2035</v>
      </c>
      <c r="U450" s="48">
        <f>IF(O450&lt;=0.12,1,0)*(1-R450)*M450</f>
        <v>0</v>
      </c>
      <c r="V450" s="49">
        <f>IF(0&lt;0.8,0,IF(0&lt;1,Sheet1!L371,1))*IF(G450&lt;3,0.12 - O450,0.01) *U450</f>
        <v>0</v>
      </c>
      <c r="W450" s="49">
        <f>IF(0&gt;1,IF(0&lt;=1.1,1,IF(0&lt;=1.2,2,IF(0&lt;=1.5,3,5))),0) * 1000000</f>
        <v>0</v>
      </c>
      <c r="X450" s="50">
        <f>IF(AND(P450&gt;=150000000,P450&lt;300000000),5000000,IF(AND(P450&gt;=300000000,P450&lt;500000000),10000000,IF(AND(P450&gt;=300000000,P450&lt;500000000),15000000,IF(AND(P450&gt;=500000000,P450&lt;3000000000),20000000,IF(P450&gt;=30000000000,35000000,0))))) * (1-R450)</f>
        <v>0</v>
      </c>
      <c r="Y450" s="50">
        <f>IFERROR(Q450 * (1-R450),0)</f>
        <v>0</v>
      </c>
      <c r="Z450" s="51">
        <f>IF(R450=1,0,0)</f>
        <v>0</v>
      </c>
      <c r="AA450" s="51">
        <f>IFERROR((1-R450) * Z450 * 2%,0)</f>
        <v>0</v>
      </c>
      <c r="AB450" s="52">
        <f>IF(R450=0,0,0)</f>
        <v>0</v>
      </c>
      <c r="AC450" s="52">
        <f> IFERROR(AB450 * (1-R450) * 2%,0)</f>
        <v>0</v>
      </c>
      <c r="AD450" s="53">
        <f>T450+V450+W450+X450+AA450+AC450</f>
        <v>2035</v>
      </c>
    </row>
    <row r="451">
      <c r="C451" s="40" t="s">
        <v>846</v>
      </c>
      <c r="D451" s="41" t="s">
        <v>847</v>
      </c>
      <c r="E451" s="41"/>
      <c r="F451" s="42">
        <v>43249.190798611111</v>
      </c>
      <c r="G451" s="43">
        <v>2</v>
      </c>
      <c r="H451" s="44">
        <v>43321</v>
      </c>
      <c r="I451" s="44">
        <v>43384</v>
      </c>
      <c r="J451" s="43">
        <v>8456690</v>
      </c>
      <c r="K451" s="43">
        <v>0</v>
      </c>
      <c r="L451" s="43">
        <v>0</v>
      </c>
      <c r="M451" s="43">
        <f>IFERROR(J451-K451-L451,0)</f>
        <v>8456690</v>
      </c>
      <c r="N451" s="43">
        <v>8456690</v>
      </c>
      <c r="O451" s="45">
        <f>IFERROR(IF(1 - M451/N451&lt;0,0,1-M451/N451),0)</f>
        <v>0</v>
      </c>
      <c r="P451" s="43">
        <v>8456690</v>
      </c>
      <c r="Q451" s="43">
        <v>0</v>
      </c>
      <c r="R451" s="46">
        <f>IF(F451&lt;DATEVALUE("2018-07-01"),1,0)</f>
        <v>1</v>
      </c>
      <c r="S451" s="47">
        <f>IF(R451=1,1%,0)</f>
        <v>0.01</v>
      </c>
      <c r="T451" s="46">
        <f>IFERROR(S451*M451,0)</f>
        <v>84566.900000000009</v>
      </c>
      <c r="U451" s="48">
        <f>IF(O451&lt;=0.12,1,0)*(1-R451)*M451</f>
        <v>0</v>
      </c>
      <c r="V451" s="49">
        <f>IF(0&lt;0.8,0,IF(0&lt;1,Sheet1!L371,1))*IF(G451&lt;3,0.12 - O451,0.01) *U451</f>
        <v>0</v>
      </c>
      <c r="W451" s="49">
        <f>IF(0&gt;1,IF(0&lt;=1.1,1,IF(0&lt;=1.2,2,IF(0&lt;=1.5,3,5))),0) * 1000000</f>
        <v>0</v>
      </c>
      <c r="X451" s="50">
        <f>IF(AND(P451&gt;=150000000,P451&lt;300000000),5000000,IF(AND(P451&gt;=300000000,P451&lt;500000000),10000000,IF(AND(P451&gt;=300000000,P451&lt;500000000),15000000,IF(AND(P451&gt;=500000000,P451&lt;3000000000),20000000,IF(P451&gt;=30000000000,35000000,0))))) * (1-R451)</f>
        <v>0</v>
      </c>
      <c r="Y451" s="50">
        <f>IFERROR(Q451 * (1-R451),0)</f>
        <v>0</v>
      </c>
      <c r="Z451" s="51">
        <f>IF(R451=1,0,0)</f>
        <v>0</v>
      </c>
      <c r="AA451" s="51">
        <f>IFERROR((1-R451) * Z451 * 2%,0)</f>
        <v>0</v>
      </c>
      <c r="AB451" s="52">
        <f>IF(R451=0,0,0)</f>
        <v>0</v>
      </c>
      <c r="AC451" s="52">
        <f> IFERROR(AB451 * (1-R451) * 2%,0)</f>
        <v>0</v>
      </c>
      <c r="AD451" s="53">
        <f>T451+V451+W451+X451+AA451+AC451</f>
        <v>84566.900000000009</v>
      </c>
    </row>
    <row r="452">
      <c r="C452" s="40" t="s">
        <v>848</v>
      </c>
      <c r="D452" s="41" t="s">
        <v>849</v>
      </c>
      <c r="E452" s="41"/>
      <c r="F452" s="42">
        <v>40655.412662037037</v>
      </c>
      <c r="G452" s="43">
        <v>87</v>
      </c>
      <c r="H452" s="44">
        <v>43332</v>
      </c>
      <c r="I452" s="44">
        <v>43362</v>
      </c>
      <c r="J452" s="43">
        <v>3284972</v>
      </c>
      <c r="K452" s="43">
        <v>0</v>
      </c>
      <c r="L452" s="43">
        <v>0</v>
      </c>
      <c r="M452" s="43">
        <f>IFERROR(J452-K452-L452,0)</f>
        <v>3284972</v>
      </c>
      <c r="N452" s="43">
        <v>3355088</v>
      </c>
      <c r="O452" s="45">
        <f>IFERROR(IF(1 - M452/N452&lt;0,0,1-M452/N452),0)</f>
        <v>0.02089840862594361</v>
      </c>
      <c r="P452" s="43">
        <v>0</v>
      </c>
      <c r="Q452" s="43">
        <v>3284972</v>
      </c>
      <c r="R452" s="46">
        <f>IF(F452&lt;DATEVALUE("2018-07-01"),1,0)</f>
        <v>1</v>
      </c>
      <c r="S452" s="47">
        <f>IF(R452=1,1%,0)</f>
        <v>0.01</v>
      </c>
      <c r="T452" s="46">
        <f>IFERROR(S452*M452,0)</f>
        <v>32849.720000000001</v>
      </c>
      <c r="U452" s="48">
        <f>IF(O452&lt;=0.12,1,0)*(1-R452)*M452</f>
        <v>0</v>
      </c>
      <c r="V452" s="49">
        <f>IF(0&lt;0.8,0,IF(0&lt;1,Sheet1!L371,1))*IF(G452&lt;3,0.12 - O452,0.01) *U452</f>
        <v>0</v>
      </c>
      <c r="W452" s="49">
        <f>IF(0&gt;1,IF(0&lt;=1.1,1,IF(0&lt;=1.2,2,IF(0&lt;=1.5,3,5))),0) * 1000000</f>
        <v>0</v>
      </c>
      <c r="X452" s="50">
        <f>IF(AND(P452&gt;=150000000,P452&lt;300000000),5000000,IF(AND(P452&gt;=300000000,P452&lt;500000000),10000000,IF(AND(P452&gt;=300000000,P452&lt;500000000),15000000,IF(AND(P452&gt;=500000000,P452&lt;3000000000),20000000,IF(P452&gt;=30000000000,35000000,0))))) * (1-R452)</f>
        <v>0</v>
      </c>
      <c r="Y452" s="50">
        <f>IFERROR(Q452 * (1-R452),0)</f>
        <v>0</v>
      </c>
      <c r="Z452" s="51">
        <f>IF(R452=1,0,0)</f>
        <v>0</v>
      </c>
      <c r="AA452" s="51">
        <f>IFERROR((1-R452) * Z452 * 2%,0)</f>
        <v>0</v>
      </c>
      <c r="AB452" s="52">
        <f>IF(R452=0,0,0)</f>
        <v>0</v>
      </c>
      <c r="AC452" s="52">
        <f> IFERROR(AB452 * (1-R452) * 2%,0)</f>
        <v>0</v>
      </c>
      <c r="AD452" s="53">
        <f>T452+V452+W452+X452+AA452+AC452</f>
        <v>32849.720000000001</v>
      </c>
    </row>
    <row r="453">
      <c r="C453" s="40" t="s">
        <v>850</v>
      </c>
      <c r="D453" s="41" t="s">
        <v>851</v>
      </c>
      <c r="E453" s="41"/>
      <c r="F453" s="42">
        <v>42789.251504629625</v>
      </c>
      <c r="G453" s="43">
        <v>17</v>
      </c>
      <c r="H453" s="44">
        <v>43320</v>
      </c>
      <c r="I453" s="44">
        <v>43371</v>
      </c>
      <c r="J453" s="43">
        <v>5652000</v>
      </c>
      <c r="K453" s="43">
        <v>0</v>
      </c>
      <c r="L453" s="43">
        <v>0</v>
      </c>
      <c r="M453" s="43">
        <f>IFERROR(J453-K453-L453,0)</f>
        <v>5652000</v>
      </c>
      <c r="N453" s="43">
        <v>7823871</v>
      </c>
      <c r="O453" s="45">
        <f>IFERROR(IF(1 - M453/N453&lt;0,0,1-M453/N453),0)</f>
        <v>0.27759545115199369</v>
      </c>
      <c r="P453" s="43">
        <v>0</v>
      </c>
      <c r="Q453" s="43">
        <v>5666000</v>
      </c>
      <c r="R453" s="46">
        <f>IF(F453&lt;DATEVALUE("2018-07-01"),1,0)</f>
        <v>1</v>
      </c>
      <c r="S453" s="47">
        <f>IF(R453=1,1%,0)</f>
        <v>0.01</v>
      </c>
      <c r="T453" s="46">
        <f>IFERROR(S453*M453,0)</f>
        <v>56520</v>
      </c>
      <c r="U453" s="48">
        <f>IF(O453&lt;=0.12,1,0)*(1-R453)*M453</f>
        <v>0</v>
      </c>
      <c r="V453" s="49">
        <f>IF(0&lt;0.8,0,IF(0&lt;1,Sheet1!L371,1))*IF(G453&lt;3,0.12 - O453,0.01) *U453</f>
        <v>0</v>
      </c>
      <c r="W453" s="49">
        <f>IF(0&gt;1,IF(0&lt;=1.1,1,IF(0&lt;=1.2,2,IF(0&lt;=1.5,3,5))),0) * 1000000</f>
        <v>0</v>
      </c>
      <c r="X453" s="50">
        <f>IF(AND(P453&gt;=150000000,P453&lt;300000000),5000000,IF(AND(P453&gt;=300000000,P453&lt;500000000),10000000,IF(AND(P453&gt;=300000000,P453&lt;500000000),15000000,IF(AND(P453&gt;=500000000,P453&lt;3000000000),20000000,IF(P453&gt;=30000000000,35000000,0))))) * (1-R453)</f>
        <v>0</v>
      </c>
      <c r="Y453" s="50">
        <f>IFERROR(Q453 * (1-R453),0)</f>
        <v>0</v>
      </c>
      <c r="Z453" s="51">
        <f>IF(R453=1,0,0)</f>
        <v>0</v>
      </c>
      <c r="AA453" s="51">
        <f>IFERROR((1-R453) * Z453 * 2%,0)</f>
        <v>0</v>
      </c>
      <c r="AB453" s="52">
        <f>IF(R453=0,0,0)</f>
        <v>0</v>
      </c>
      <c r="AC453" s="52">
        <f> IFERROR(AB453 * (1-R453) * 2%,0)</f>
        <v>0</v>
      </c>
      <c r="AD453" s="53">
        <f>T453+V453+W453+X453+AA453+AC453</f>
        <v>56520</v>
      </c>
    </row>
    <row r="454">
      <c r="C454" s="40" t="s">
        <v>852</v>
      </c>
      <c r="D454" s="41" t="s">
        <v>853</v>
      </c>
      <c r="E454" s="41"/>
      <c r="F454" s="42">
        <v>42850.399421296293</v>
      </c>
      <c r="G454" s="43">
        <v>15</v>
      </c>
      <c r="H454" s="44" t="s">
        <v>24</v>
      </c>
      <c r="I454" s="44" t="s">
        <v>24</v>
      </c>
      <c r="J454" s="43">
        <v>122000</v>
      </c>
      <c r="K454" s="43">
        <v>0</v>
      </c>
      <c r="L454" s="43">
        <v>0</v>
      </c>
      <c r="M454" s="43">
        <f>IFERROR(J454-K454-L454,0)</f>
        <v>122000</v>
      </c>
      <c r="N454" s="43" t="s">
        <v>24</v>
      </c>
      <c r="O454" s="45">
        <f>IFERROR(IF(1 - M454/N454&lt;0,0,1-M454/N454),0)</f>
        <v>0</v>
      </c>
      <c r="P454" s="43">
        <v>0</v>
      </c>
      <c r="Q454" s="43">
        <v>0</v>
      </c>
      <c r="R454" s="46">
        <f>IF(F454&lt;DATEVALUE("2018-07-01"),1,0)</f>
        <v>1</v>
      </c>
      <c r="S454" s="47">
        <f>IF(R454=1,1%,0)</f>
        <v>0.01</v>
      </c>
      <c r="T454" s="46">
        <f>IFERROR(S454*M454,0)</f>
        <v>1220</v>
      </c>
      <c r="U454" s="48">
        <f>IF(O454&lt;=0.12,1,0)*(1-R454)*M454</f>
        <v>0</v>
      </c>
      <c r="V454" s="49">
        <f>IF(0&lt;0.8,0,IF(0&lt;1,Sheet1!L371,1))*IF(G454&lt;3,0.12 - O454,0.01) *U454</f>
        <v>0</v>
      </c>
      <c r="W454" s="49">
        <f>IF(0&gt;1,IF(0&lt;=1.1,1,IF(0&lt;=1.2,2,IF(0&lt;=1.5,3,5))),0) * 1000000</f>
        <v>0</v>
      </c>
      <c r="X454" s="50">
        <f>IF(AND(P454&gt;=150000000,P454&lt;300000000),5000000,IF(AND(P454&gt;=300000000,P454&lt;500000000),10000000,IF(AND(P454&gt;=300000000,P454&lt;500000000),15000000,IF(AND(P454&gt;=500000000,P454&lt;3000000000),20000000,IF(P454&gt;=30000000000,35000000,0))))) * (1-R454)</f>
        <v>0</v>
      </c>
      <c r="Y454" s="50">
        <f>IFERROR(Q454 * (1-R454),0)</f>
        <v>0</v>
      </c>
      <c r="Z454" s="51">
        <f>IF(R454=1,0,"")</f>
        <v>0</v>
      </c>
      <c r="AA454" s="51">
        <f>IFERROR((1-R454) * Z454 * 2%,0)</f>
        <v>0</v>
      </c>
      <c r="AB454" s="52">
        <f>IF(R454=0,"",0)</f>
        <v>0</v>
      </c>
      <c r="AC454" s="52">
        <f> IFERROR(AB454 * (1-R454) * 2%,0)</f>
        <v>0</v>
      </c>
      <c r="AD454" s="53">
        <f>T454+V454+W454+X454+AA454+AC454</f>
        <v>1220</v>
      </c>
    </row>
    <row r="455">
      <c r="C455" s="40" t="s">
        <v>852</v>
      </c>
      <c r="D455" s="41" t="s">
        <v>853</v>
      </c>
      <c r="E455" s="41"/>
      <c r="F455" s="42">
        <v>42850.399421296293</v>
      </c>
      <c r="G455" s="43">
        <v>15</v>
      </c>
      <c r="H455" s="44" t="s">
        <v>24</v>
      </c>
      <c r="I455" s="44" t="s">
        <v>24</v>
      </c>
      <c r="J455" s="43">
        <v>122000</v>
      </c>
      <c r="K455" s="43">
        <v>0</v>
      </c>
      <c r="L455" s="43">
        <v>0</v>
      </c>
      <c r="M455" s="43">
        <f>IFERROR(J455-K455-L455,0)</f>
        <v>122000</v>
      </c>
      <c r="N455" s="43" t="s">
        <v>24</v>
      </c>
      <c r="O455" s="45">
        <f>IFERROR(IF(1 - M455/N455&lt;0,0,1-M455/N455),0)</f>
        <v>0</v>
      </c>
      <c r="P455" s="43">
        <v>0</v>
      </c>
      <c r="Q455" s="43">
        <v>0</v>
      </c>
      <c r="R455" s="46">
        <f>IF(F455&lt;DATEVALUE("2018-07-01"),1,0)</f>
        <v>1</v>
      </c>
      <c r="S455" s="47">
        <f>IF(R455=1,1%,0)</f>
        <v>0.01</v>
      </c>
      <c r="T455" s="46">
        <f>IFERROR(S455*M455,0)</f>
        <v>1220</v>
      </c>
      <c r="U455" s="48">
        <f>IF(O455&lt;=0.12,1,0)*(1-R455)*M455</f>
        <v>0</v>
      </c>
      <c r="V455" s="49">
        <f>IF(0&lt;0.8,0,IF(0&lt;1,Sheet1!L371,1))*IF(G455&lt;3,0.12 - O455,0.01) *U455</f>
        <v>0</v>
      </c>
      <c r="W455" s="49">
        <f>IF(0&gt;1,IF(0&lt;=1.1,1,IF(0&lt;=1.2,2,IF(0&lt;=1.5,3,5))),0) * 1000000</f>
        <v>0</v>
      </c>
      <c r="X455" s="50">
        <f>IF(AND(P455&gt;=150000000,P455&lt;300000000),5000000,IF(AND(P455&gt;=300000000,P455&lt;500000000),10000000,IF(AND(P455&gt;=300000000,P455&lt;500000000),15000000,IF(AND(P455&gt;=500000000,P455&lt;3000000000),20000000,IF(P455&gt;=30000000000,35000000,0))))) * (1-R455)</f>
        <v>0</v>
      </c>
      <c r="Y455" s="50">
        <f>IFERROR(Q455 * (1-R455),0)</f>
        <v>0</v>
      </c>
      <c r="Z455" s="51">
        <f>IF(R455=1,0,"")</f>
        <v>0</v>
      </c>
      <c r="AA455" s="51">
        <f>IFERROR((1-R455) * Z455 * 2%,0)</f>
        <v>0</v>
      </c>
      <c r="AB455" s="52">
        <f>IF(R455=0,"",0)</f>
        <v>0</v>
      </c>
      <c r="AC455" s="52">
        <f> IFERROR(AB455 * (1-R455) * 2%,0)</f>
        <v>0</v>
      </c>
      <c r="AD455" s="53">
        <f>T455+V455+W455+X455+AA455+AC455</f>
        <v>1220</v>
      </c>
    </row>
    <row r="456">
      <c r="C456" s="40" t="s">
        <v>854</v>
      </c>
      <c r="D456" s="41" t="s">
        <v>855</v>
      </c>
      <c r="E456" s="41"/>
      <c r="F456" s="42">
        <v>43096.042870370366</v>
      </c>
      <c r="G456" s="43">
        <v>7</v>
      </c>
      <c r="H456" s="44">
        <v>43320</v>
      </c>
      <c r="I456" s="44">
        <v>43332</v>
      </c>
      <c r="J456" s="43">
        <v>1552672</v>
      </c>
      <c r="K456" s="43">
        <v>0</v>
      </c>
      <c r="L456" s="43">
        <v>0</v>
      </c>
      <c r="M456" s="43">
        <f>IFERROR(J456-K456-L456,0)</f>
        <v>1552672</v>
      </c>
      <c r="N456" s="43">
        <v>1552672</v>
      </c>
      <c r="O456" s="45">
        <f>IFERROR(IF(1 - M456/N456&lt;0,0,1-M456/N456),0)</f>
        <v>0</v>
      </c>
      <c r="P456" s="43">
        <v>0</v>
      </c>
      <c r="Q456" s="43">
        <v>1552672</v>
      </c>
      <c r="R456" s="46">
        <f>IF(F456&lt;DATEVALUE("2018-07-01"),1,0)</f>
        <v>1</v>
      </c>
      <c r="S456" s="47">
        <f>IF(R456=1,1%,0)</f>
        <v>0.01</v>
      </c>
      <c r="T456" s="46">
        <f>IFERROR(S456*M456,0)</f>
        <v>15526.720000000001</v>
      </c>
      <c r="U456" s="48">
        <f>IF(O456&lt;=0.12,1,0)*(1-R456)*M456</f>
        <v>0</v>
      </c>
      <c r="V456" s="49">
        <f>IF(0&lt;0.8,0,IF(0&lt;1,Sheet1!L371,1))*IF(G456&lt;3,0.12 - O456,0.01) *U456</f>
        <v>0</v>
      </c>
      <c r="W456" s="49">
        <f>IF(0&gt;1,IF(0&lt;=1.1,1,IF(0&lt;=1.2,2,IF(0&lt;=1.5,3,5))),0) * 1000000</f>
        <v>0</v>
      </c>
      <c r="X456" s="50">
        <f>IF(AND(P456&gt;=150000000,P456&lt;300000000),5000000,IF(AND(P456&gt;=300000000,P456&lt;500000000),10000000,IF(AND(P456&gt;=300000000,P456&lt;500000000),15000000,IF(AND(P456&gt;=500000000,P456&lt;3000000000),20000000,IF(P456&gt;=30000000000,35000000,0))))) * (1-R456)</f>
        <v>0</v>
      </c>
      <c r="Y456" s="50">
        <f>IFERROR(Q456 * (1-R456),0)</f>
        <v>0</v>
      </c>
      <c r="Z456" s="51">
        <f>IF(R456=1,0,0)</f>
        <v>0</v>
      </c>
      <c r="AA456" s="51">
        <f>IFERROR((1-R456) * Z456 * 2%,0)</f>
        <v>0</v>
      </c>
      <c r="AB456" s="52">
        <f>IF(R456=0,0,0)</f>
        <v>0</v>
      </c>
      <c r="AC456" s="52">
        <f> IFERROR(AB456 * (1-R456) * 2%,0)</f>
        <v>0</v>
      </c>
      <c r="AD456" s="53">
        <f>T456+V456+W456+X456+AA456+AC456</f>
        <v>15526.720000000001</v>
      </c>
    </row>
    <row r="457">
      <c r="C457" s="40" t="s">
        <v>856</v>
      </c>
      <c r="D457" s="41" t="s">
        <v>857</v>
      </c>
      <c r="E457" s="41"/>
      <c r="F457" s="42">
        <v>43180.135370370372</v>
      </c>
      <c r="G457" s="43">
        <v>4</v>
      </c>
      <c r="H457" s="44">
        <v>43333</v>
      </c>
      <c r="I457" s="44">
        <v>43341</v>
      </c>
      <c r="J457" s="43">
        <v>6901300</v>
      </c>
      <c r="K457" s="43">
        <v>0</v>
      </c>
      <c r="L457" s="43">
        <v>0</v>
      </c>
      <c r="M457" s="43">
        <f>IFERROR(J457-K457-L457,0)</f>
        <v>6901300</v>
      </c>
      <c r="N457" s="43">
        <v>6658613</v>
      </c>
      <c r="O457" s="45">
        <f>IFERROR(IF(1 - M457/N457&lt;0,0,1-M457/N457),0)</f>
        <v>0</v>
      </c>
      <c r="P457" s="43">
        <v>0</v>
      </c>
      <c r="Q457" s="43">
        <v>6901300</v>
      </c>
      <c r="R457" s="46">
        <f>IF(F457&lt;DATEVALUE("2018-07-01"),1,0)</f>
        <v>1</v>
      </c>
      <c r="S457" s="47">
        <f>IF(R457=1,1%,0)</f>
        <v>0.01</v>
      </c>
      <c r="T457" s="46">
        <f>IFERROR(S457*M457,0)</f>
        <v>69013</v>
      </c>
      <c r="U457" s="48">
        <f>IF(O457&lt;=0.12,1,0)*(1-R457)*M457</f>
        <v>0</v>
      </c>
      <c r="V457" s="49">
        <f>IF(0&lt;0.8,0,IF(0&lt;1,Sheet1!L371,1))*IF(G457&lt;3,0.12 - O457,0.01) *U457</f>
        <v>0</v>
      </c>
      <c r="W457" s="49">
        <f>IF(0&gt;1,IF(0&lt;=1.1,1,IF(0&lt;=1.2,2,IF(0&lt;=1.5,3,5))),0) * 1000000</f>
        <v>0</v>
      </c>
      <c r="X457" s="50">
        <f>IF(AND(P457&gt;=150000000,P457&lt;300000000),5000000,IF(AND(P457&gt;=300000000,P457&lt;500000000),10000000,IF(AND(P457&gt;=300000000,P457&lt;500000000),15000000,IF(AND(P457&gt;=500000000,P457&lt;3000000000),20000000,IF(P457&gt;=30000000000,35000000,0))))) * (1-R457)</f>
        <v>0</v>
      </c>
      <c r="Y457" s="50">
        <f>IFERROR(Q457 * (1-R457),0)</f>
        <v>0</v>
      </c>
      <c r="Z457" s="51">
        <f>IF(R457=1,0,0)</f>
        <v>0</v>
      </c>
      <c r="AA457" s="51">
        <f>IFERROR((1-R457) * Z457 * 2%,0)</f>
        <v>0</v>
      </c>
      <c r="AB457" s="52">
        <f>IF(R457=0,0,0)</f>
        <v>0</v>
      </c>
      <c r="AC457" s="52">
        <f> IFERROR(AB457 * (1-R457) * 2%,0)</f>
        <v>0</v>
      </c>
      <c r="AD457" s="53">
        <f>T457+V457+W457+X457+AA457+AC457</f>
        <v>69013</v>
      </c>
    </row>
    <row r="458">
      <c r="C458" s="40" t="s">
        <v>858</v>
      </c>
      <c r="D458" s="41" t="s">
        <v>859</v>
      </c>
      <c r="E458" s="41"/>
      <c r="F458" s="42">
        <v>43253.202939814815</v>
      </c>
      <c r="G458" s="43">
        <v>1</v>
      </c>
      <c r="H458" s="44">
        <v>43376</v>
      </c>
      <c r="I458" s="44">
        <v>43389</v>
      </c>
      <c r="J458" s="43">
        <v>12569549</v>
      </c>
      <c r="K458" s="43">
        <v>0</v>
      </c>
      <c r="L458" s="43">
        <v>0</v>
      </c>
      <c r="M458" s="43">
        <f>IFERROR(J458-K458-L458,0)</f>
        <v>12569549</v>
      </c>
      <c r="N458" s="43">
        <v>15194826</v>
      </c>
      <c r="O458" s="45">
        <f>IFERROR(IF(1 - M458/N458&lt;0,0,1-M458/N458),0)</f>
        <v>0.17277440360291063</v>
      </c>
      <c r="P458" s="43">
        <v>0</v>
      </c>
      <c r="Q458" s="43">
        <v>0</v>
      </c>
      <c r="R458" s="46">
        <f>IF(F458&lt;DATEVALUE("2018-07-01"),1,0)</f>
        <v>1</v>
      </c>
      <c r="S458" s="47">
        <f>IF(R458=1,1%,0)</f>
        <v>0.01</v>
      </c>
      <c r="T458" s="46">
        <f>IFERROR(S458*M458,0)</f>
        <v>125695.49000000001</v>
      </c>
      <c r="U458" s="48">
        <f>IF(O458&lt;=0.12,1,0)*(1-R458)*M458</f>
        <v>0</v>
      </c>
      <c r="V458" s="49">
        <f>IF(0&lt;0.8,0,IF(0&lt;1,Sheet1!L371,1))*IF(G458&lt;3,0.12 - O458,0.01) *U458</f>
        <v>0</v>
      </c>
      <c r="W458" s="49">
        <f>IF(0&gt;1,IF(0&lt;=1.1,1,IF(0&lt;=1.2,2,IF(0&lt;=1.5,3,5))),0) * 1000000</f>
        <v>0</v>
      </c>
      <c r="X458" s="50">
        <f>IF(AND(P458&gt;=150000000,P458&lt;300000000),5000000,IF(AND(P458&gt;=300000000,P458&lt;500000000),10000000,IF(AND(P458&gt;=300000000,P458&lt;500000000),15000000,IF(AND(P458&gt;=500000000,P458&lt;3000000000),20000000,IF(P458&gt;=30000000000,35000000,0))))) * (1-R458)</f>
        <v>0</v>
      </c>
      <c r="Y458" s="50">
        <f>IFERROR(Q458 * (1-R458),0)</f>
        <v>0</v>
      </c>
      <c r="Z458" s="51">
        <f>IF(R458=1,0,0)</f>
        <v>0</v>
      </c>
      <c r="AA458" s="51">
        <f>IFERROR((1-R458) * Z458 * 2%,0)</f>
        <v>0</v>
      </c>
      <c r="AB458" s="52">
        <f>IF(R458=0,0,0)</f>
        <v>0</v>
      </c>
      <c r="AC458" s="52">
        <f> IFERROR(AB458 * (1-R458) * 2%,0)</f>
        <v>0</v>
      </c>
      <c r="AD458" s="53">
        <f>T458+V458+W458+X458+AA458+AC458</f>
        <v>125695.49000000001</v>
      </c>
    </row>
    <row r="459">
      <c r="C459" s="40" t="s">
        <v>860</v>
      </c>
      <c r="D459" s="41" t="s">
        <v>861</v>
      </c>
      <c r="E459" s="41"/>
      <c r="F459" s="42">
        <v>42191.579571759255</v>
      </c>
      <c r="G459" s="43">
        <v>36</v>
      </c>
      <c r="H459" s="44">
        <v>43329</v>
      </c>
      <c r="I459" s="44">
        <v>43337</v>
      </c>
      <c r="J459" s="43">
        <v>315000</v>
      </c>
      <c r="K459" s="43">
        <v>0</v>
      </c>
      <c r="L459" s="43">
        <v>0</v>
      </c>
      <c r="M459" s="43">
        <f>IFERROR(J459-K459-L459,0)</f>
        <v>315000</v>
      </c>
      <c r="N459" s="43">
        <v>287496</v>
      </c>
      <c r="O459" s="45">
        <f>IFERROR(IF(1 - M459/N459&lt;0,0,1-M459/N459),0)</f>
        <v>0</v>
      </c>
      <c r="P459" s="43">
        <v>0</v>
      </c>
      <c r="Q459" s="43">
        <v>315000</v>
      </c>
      <c r="R459" s="46">
        <f>IF(F459&lt;DATEVALUE("2018-07-01"),1,0)</f>
        <v>1</v>
      </c>
      <c r="S459" s="47">
        <f>IF(R459=1,1%,0)</f>
        <v>0.01</v>
      </c>
      <c r="T459" s="46">
        <f>IFERROR(S459*M459,0)</f>
        <v>3150</v>
      </c>
      <c r="U459" s="48">
        <f>IF(O459&lt;=0.12,1,0)*(1-R459)*M459</f>
        <v>0</v>
      </c>
      <c r="V459" s="49">
        <f>IF(0&lt;0.8,0,IF(0&lt;1,Sheet1!L371,1))*IF(G459&lt;3,0.12 - O459,0.01) *U459</f>
        <v>0</v>
      </c>
      <c r="W459" s="49">
        <f>IF(0&gt;1,IF(0&lt;=1.1,1,IF(0&lt;=1.2,2,IF(0&lt;=1.5,3,5))),0) * 1000000</f>
        <v>0</v>
      </c>
      <c r="X459" s="50">
        <f>IF(AND(P459&gt;=150000000,P459&lt;300000000),5000000,IF(AND(P459&gt;=300000000,P459&lt;500000000),10000000,IF(AND(P459&gt;=300000000,P459&lt;500000000),15000000,IF(AND(P459&gt;=500000000,P459&lt;3000000000),20000000,IF(P459&gt;=30000000000,35000000,0))))) * (1-R459)</f>
        <v>0</v>
      </c>
      <c r="Y459" s="50">
        <f>IFERROR(Q459 * (1-R459),0)</f>
        <v>0</v>
      </c>
      <c r="Z459" s="51">
        <f>IF(R459=1,0,0)</f>
        <v>0</v>
      </c>
      <c r="AA459" s="51">
        <f>IFERROR((1-R459) * Z459 * 2%,0)</f>
        <v>0</v>
      </c>
      <c r="AB459" s="52">
        <f>IF(R459=0,0,0)</f>
        <v>0</v>
      </c>
      <c r="AC459" s="52">
        <f> IFERROR(AB459 * (1-R459) * 2%,0)</f>
        <v>0</v>
      </c>
      <c r="AD459" s="53">
        <f>T459+V459+W459+X459+AA459+AC459</f>
        <v>3150</v>
      </c>
    </row>
    <row r="460">
      <c r="C460" s="40" t="s">
        <v>862</v>
      </c>
      <c r="D460" s="41" t="s">
        <v>863</v>
      </c>
      <c r="E460" s="41"/>
      <c r="F460" s="42">
        <v>43138.233078703699</v>
      </c>
      <c r="G460" s="43">
        <v>5</v>
      </c>
      <c r="H460" s="44" t="s">
        <v>24</v>
      </c>
      <c r="I460" s="44" t="s">
        <v>24</v>
      </c>
      <c r="J460" s="43">
        <v>56101</v>
      </c>
      <c r="K460" s="43">
        <v>0</v>
      </c>
      <c r="L460" s="43">
        <v>0</v>
      </c>
      <c r="M460" s="43">
        <f>IFERROR(J460-K460-L460,0)</f>
        <v>56101</v>
      </c>
      <c r="N460" s="43">
        <v>86637</v>
      </c>
      <c r="O460" s="45">
        <f>IFERROR(IF(1 - M460/N460&lt;0,0,1-M460/N460),0)</f>
        <v>0.3524591110033819</v>
      </c>
      <c r="P460" s="43">
        <v>0</v>
      </c>
      <c r="Q460" s="43">
        <v>56101</v>
      </c>
      <c r="R460" s="46">
        <f>IF(F460&lt;DATEVALUE("2018-07-01"),1,0)</f>
        <v>1</v>
      </c>
      <c r="S460" s="47">
        <f>IF(R460=1,1%,0)</f>
        <v>0.01</v>
      </c>
      <c r="T460" s="46">
        <f>IFERROR(S460*M460,0)</f>
        <v>561.00999999999999</v>
      </c>
      <c r="U460" s="48">
        <f>IF(O460&lt;=0.12,1,0)*(1-R460)*M460</f>
        <v>0</v>
      </c>
      <c r="V460" s="49">
        <f>IF(0&lt;0.8,0,IF(0&lt;1,Sheet1!L371,1))*IF(G460&lt;3,0.12 - O460,0.01) *U460</f>
        <v>0</v>
      </c>
      <c r="W460" s="49">
        <f>IF(0&gt;1,IF(0&lt;=1.1,1,IF(0&lt;=1.2,2,IF(0&lt;=1.5,3,5))),0) * 1000000</f>
        <v>0</v>
      </c>
      <c r="X460" s="50">
        <f>IF(AND(P460&gt;=150000000,P460&lt;300000000),5000000,IF(AND(P460&gt;=300000000,P460&lt;500000000),10000000,IF(AND(P460&gt;=300000000,P460&lt;500000000),15000000,IF(AND(P460&gt;=500000000,P460&lt;3000000000),20000000,IF(P460&gt;=30000000000,35000000,0))))) * (1-R460)</f>
        <v>0</v>
      </c>
      <c r="Y460" s="50">
        <f>IFERROR(Q460 * (1-R460),0)</f>
        <v>0</v>
      </c>
      <c r="Z460" s="51">
        <f>IF(R460=1,0,0)</f>
        <v>0</v>
      </c>
      <c r="AA460" s="51">
        <f>IFERROR((1-R460) * Z460 * 2%,0)</f>
        <v>0</v>
      </c>
      <c r="AB460" s="52">
        <f>IF(R460=0,0,0)</f>
        <v>0</v>
      </c>
      <c r="AC460" s="52">
        <f> IFERROR(AB460 * (1-R460) * 2%,0)</f>
        <v>0</v>
      </c>
      <c r="AD460" s="53">
        <f>T460+V460+W460+X460+AA460+AC460</f>
        <v>561.00999999999999</v>
      </c>
    </row>
    <row r="461" s="1" customFormat="1" ht="23.25" customHeight="1">
      <c r="B461" s="10" t="s">
        <v>5</v>
      </c>
      <c r="C461" s="11" t="s">
        <v>6</v>
      </c>
      <c r="D461" s="11"/>
      <c r="E461" s="11" t="s">
        <v>7</v>
      </c>
      <c r="F461" s="11" t="s">
        <v>8</v>
      </c>
      <c r="G461" s="11" t="s">
        <v>9</v>
      </c>
      <c r="H461" s="11" t="s">
        <v>10</v>
      </c>
      <c r="I461" s="11" t="s">
        <v>11</v>
      </c>
      <c r="J461" s="11" t="s">
        <v>12</v>
      </c>
      <c r="K461" s="11" t="s">
        <v>13</v>
      </c>
      <c r="L461" s="11" t="s">
        <v>14</v>
      </c>
      <c r="M461" s="11" t="s">
        <v>15</v>
      </c>
      <c r="N461" s="11" t="s">
        <v>16</v>
      </c>
      <c r="O461" s="11" t="s">
        <v>17</v>
      </c>
      <c r="P461" s="12" t="s">
        <v>18</v>
      </c>
      <c r="Q461" s="11" t="s">
        <v>19</v>
      </c>
      <c r="R461" s="11"/>
      <c r="S461" s="11" t="s">
        <v>20</v>
      </c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3"/>
    </row>
    <row r="462">
      <c r="B462" s="14" t="s">
        <v>864</v>
      </c>
      <c r="C462" s="15" t="str">
        <f>"Trương"&amp;" " &amp; "Anh Hào"</f>
        <v>Trương Anh Hào</v>
      </c>
      <c r="D462" s="15"/>
      <c r="E462" s="15" t="s">
        <v>320</v>
      </c>
      <c r="F462" s="15" t="s">
        <v>134</v>
      </c>
      <c r="G462" s="16" t="s">
        <v>133</v>
      </c>
      <c r="H462" s="15" t="s">
        <v>394</v>
      </c>
      <c r="I462" s="17">
        <v>0</v>
      </c>
      <c r="J462" s="18">
        <v>42000000</v>
      </c>
      <c r="K462" s="18">
        <f>IFERROR(IF(N462&lt;4,Q462,SUM(Sheet1!J464:J506)),0)</f>
        <v>320078713</v>
      </c>
      <c r="L462" s="19">
        <f>IFERROR(K462/J462,0)</f>
        <v>7.6209217380952383</v>
      </c>
      <c r="M462" s="18">
        <f>IFERROR(IF(OR(N462=3,N462=4),SUM(Sheet1!AD464:AD506)+AD462,IF(N462=1,0.6%,IF(N462=2,0.65%,IF(N462=3,0.6%,0)))*IF(L462&lt;0.8,0,IF(L462&lt;1,L462,1))*IF(RIGHT("2018-07",2)="03",1,0)),0)</f>
        <v>3157227.0900000003</v>
      </c>
      <c r="N462" s="18">
        <v>4</v>
      </c>
      <c r="O462" s="17">
        <f>IF(N462=4,0.5%,IF(N462=5,0.3%,0))</f>
        <v>0.0050000000000000001</v>
      </c>
      <c r="P462" s="20">
        <f>IFERROR(SUM(Sheet1!P464:P506),0)</f>
        <v>1206700</v>
      </c>
      <c r="Q462" s="18">
        <f>SUMIF($G:$G,B462,$K:$K)</f>
        <v>0</v>
      </c>
      <c r="R462" s="21"/>
      <c r="S462" s="21" t="s">
        <v>26</v>
      </c>
      <c r="T462" s="21"/>
      <c r="U462" s="22" t="s">
        <v>27</v>
      </c>
      <c r="V462" s="22"/>
      <c r="W462" s="22"/>
      <c r="X462" s="23" t="s">
        <v>28</v>
      </c>
      <c r="Y462" s="23"/>
      <c r="Z462" s="24" t="s">
        <v>29</v>
      </c>
      <c r="AA462" s="24"/>
      <c r="AB462" s="25" t="s">
        <v>30</v>
      </c>
      <c r="AC462" s="25"/>
      <c r="AD462" s="26">
        <f>IF(IFERROR(SUM(Sheet1!Y464:Y506)*O462,0)&gt;2000000,2000000,IFERROR(SUM(Sheet1!Y464:Y506)*O462,0))</f>
        <v>0</v>
      </c>
    </row>
    <row r="463">
      <c r="C463" s="27" t="s">
        <v>31</v>
      </c>
      <c r="D463" s="28" t="s">
        <v>32</v>
      </c>
      <c r="E463" s="28"/>
      <c r="F463" s="28" t="s">
        <v>33</v>
      </c>
      <c r="G463" s="28" t="s">
        <v>34</v>
      </c>
      <c r="H463" s="29" t="s">
        <v>35</v>
      </c>
      <c r="I463" s="29" t="s">
        <v>36</v>
      </c>
      <c r="J463" s="28" t="s">
        <v>37</v>
      </c>
      <c r="K463" s="28" t="s">
        <v>38</v>
      </c>
      <c r="L463" s="28" t="s">
        <v>39</v>
      </c>
      <c r="M463" s="28" t="s">
        <v>40</v>
      </c>
      <c r="N463" s="28" t="s">
        <v>41</v>
      </c>
      <c r="O463" s="30" t="s">
        <v>42</v>
      </c>
      <c r="P463" s="29" t="s">
        <v>43</v>
      </c>
      <c r="Q463" s="29" t="s">
        <v>44</v>
      </c>
      <c r="R463" s="31" t="s">
        <v>45</v>
      </c>
      <c r="S463" s="31" t="s">
        <v>46</v>
      </c>
      <c r="T463" s="31" t="s">
        <v>47</v>
      </c>
      <c r="U463" s="32" t="s">
        <v>48</v>
      </c>
      <c r="V463" s="33" t="s">
        <v>47</v>
      </c>
      <c r="W463" s="33" t="s">
        <v>49</v>
      </c>
      <c r="X463" s="34" t="s">
        <v>50</v>
      </c>
      <c r="Y463" s="34" t="s">
        <v>51</v>
      </c>
      <c r="Z463" s="35" t="s">
        <v>48</v>
      </c>
      <c r="AA463" s="36" t="s">
        <v>47</v>
      </c>
      <c r="AB463" s="37" t="s">
        <v>48</v>
      </c>
      <c r="AC463" s="38" t="s">
        <v>47</v>
      </c>
      <c r="AD463" s="39" t="s">
        <v>52</v>
      </c>
    </row>
    <row r="464">
      <c r="C464" s="40" t="s">
        <v>865</v>
      </c>
      <c r="D464" s="41" t="s">
        <v>866</v>
      </c>
      <c r="E464" s="41"/>
      <c r="F464" s="42">
        <v>41062.368611111109</v>
      </c>
      <c r="G464" s="43">
        <v>73</v>
      </c>
      <c r="H464" s="44">
        <v>43312</v>
      </c>
      <c r="I464" s="44">
        <v>43343</v>
      </c>
      <c r="J464" s="43">
        <v>1002364</v>
      </c>
      <c r="K464" s="43">
        <v>0</v>
      </c>
      <c r="L464" s="43">
        <v>0</v>
      </c>
      <c r="M464" s="43">
        <f>IFERROR(J464-K464-L464,0)</f>
        <v>1002364</v>
      </c>
      <c r="N464" s="43">
        <v>1002364</v>
      </c>
      <c r="O464" s="45">
        <f>IFERROR(IF(1 - M464/N464&lt;0,0,1-M464/N464),0)</f>
        <v>0</v>
      </c>
      <c r="P464" s="43">
        <v>0</v>
      </c>
      <c r="Q464" s="43">
        <v>1002364</v>
      </c>
      <c r="R464" s="46">
        <f>IF(F464&lt;DATEVALUE("2018-07-01"),1,0)</f>
        <v>1</v>
      </c>
      <c r="S464" s="47">
        <f>IF(R464=1,1%,0)</f>
        <v>0.01</v>
      </c>
      <c r="T464" s="46">
        <f>IFERROR(S464*M464,0)</f>
        <v>10023.639999999999</v>
      </c>
      <c r="U464" s="48">
        <f>IF(O464&lt;=0.12,1,0)*(1-R464)*M464</f>
        <v>0</v>
      </c>
      <c r="V464" s="49">
        <f>IF(0&lt;0.8,0,IF(0&lt;1,Sheet1!L462,1))*IF(G464&lt;3,0.12 - O464,0.01) *U464</f>
        <v>0</v>
      </c>
      <c r="W464" s="49">
        <f>IF(0&gt;1,IF(0&lt;=1.1,1,IF(0&lt;=1.2,2,IF(0&lt;=1.5,3,5))),0) * 1000000</f>
        <v>0</v>
      </c>
      <c r="X464" s="50">
        <f>IF(AND(P464&gt;=150000000,P464&lt;300000000),5000000,IF(AND(P464&gt;=300000000,P464&lt;500000000),10000000,IF(AND(P464&gt;=300000000,P464&lt;500000000),15000000,IF(AND(P464&gt;=500000000,P464&lt;3000000000),20000000,IF(P464&gt;=30000000000,35000000,0))))) * (1-R464)</f>
        <v>0</v>
      </c>
      <c r="Y464" s="50">
        <f>IFERROR(Q464 * (1-R464),0)</f>
        <v>0</v>
      </c>
      <c r="Z464" s="51">
        <f>IF(R464=1,0,0)</f>
        <v>0</v>
      </c>
      <c r="AA464" s="51">
        <f>IFERROR((1-R464) * Z464 * 2%,0)</f>
        <v>0</v>
      </c>
      <c r="AB464" s="52">
        <f>IF(R464=0,0,0)</f>
        <v>0</v>
      </c>
      <c r="AC464" s="52">
        <f> IFERROR(AB464 * (1-R464) * 2%,0)</f>
        <v>0</v>
      </c>
      <c r="AD464" s="53">
        <f>T464+V464+W464+X464+AA464+AC464</f>
        <v>10023.639999999999</v>
      </c>
    </row>
    <row r="465">
      <c r="C465" s="40" t="s">
        <v>867</v>
      </c>
      <c r="D465" s="41" t="s">
        <v>868</v>
      </c>
      <c r="E465" s="41"/>
      <c r="F465" s="42">
        <v>41411.420428240737</v>
      </c>
      <c r="G465" s="43">
        <v>62</v>
      </c>
      <c r="H465" s="44">
        <v>43322</v>
      </c>
      <c r="I465" s="44">
        <v>43337</v>
      </c>
      <c r="J465" s="43">
        <v>342067</v>
      </c>
      <c r="K465" s="43">
        <v>0</v>
      </c>
      <c r="L465" s="43">
        <v>0</v>
      </c>
      <c r="M465" s="43">
        <f>IFERROR(J465-K465-L465,0)</f>
        <v>342067</v>
      </c>
      <c r="N465" s="43">
        <v>342067</v>
      </c>
      <c r="O465" s="45">
        <f>IFERROR(IF(1 - M465/N465&lt;0,0,1-M465/N465),0)</f>
        <v>0</v>
      </c>
      <c r="P465" s="43">
        <v>0</v>
      </c>
      <c r="Q465" s="43">
        <v>342067</v>
      </c>
      <c r="R465" s="46">
        <f>IF(F465&lt;DATEVALUE("2018-07-01"),1,0)</f>
        <v>1</v>
      </c>
      <c r="S465" s="47">
        <f>IF(R465=1,1%,0)</f>
        <v>0.01</v>
      </c>
      <c r="T465" s="46">
        <f>IFERROR(S465*M465,0)</f>
        <v>3420.6700000000001</v>
      </c>
      <c r="U465" s="48">
        <f>IF(O465&lt;=0.12,1,0)*(1-R465)*M465</f>
        <v>0</v>
      </c>
      <c r="V465" s="49">
        <f>IF(0&lt;0.8,0,IF(0&lt;1,Sheet1!L462,1))*IF(G465&lt;3,0.12 - O465,0.01) *U465</f>
        <v>0</v>
      </c>
      <c r="W465" s="49">
        <f>IF(0&gt;1,IF(0&lt;=1.1,1,IF(0&lt;=1.2,2,IF(0&lt;=1.5,3,5))),0) * 1000000</f>
        <v>0</v>
      </c>
      <c r="X465" s="50">
        <f>IF(AND(P465&gt;=150000000,P465&lt;300000000),5000000,IF(AND(P465&gt;=300000000,P465&lt;500000000),10000000,IF(AND(P465&gt;=300000000,P465&lt;500000000),15000000,IF(AND(P465&gt;=500000000,P465&lt;3000000000),20000000,IF(P465&gt;=30000000000,35000000,0))))) * (1-R465)</f>
        <v>0</v>
      </c>
      <c r="Y465" s="50">
        <f>IFERROR(Q465 * (1-R465),0)</f>
        <v>0</v>
      </c>
      <c r="Z465" s="51">
        <f>IF(R465=1,0,0)</f>
        <v>0</v>
      </c>
      <c r="AA465" s="51">
        <f>IFERROR((1-R465) * Z465 * 2%,0)</f>
        <v>0</v>
      </c>
      <c r="AB465" s="52">
        <f>IF(R465=0,0,0)</f>
        <v>0</v>
      </c>
      <c r="AC465" s="52">
        <f> IFERROR(AB465 * (1-R465) * 2%,0)</f>
        <v>0</v>
      </c>
      <c r="AD465" s="53">
        <f>T465+V465+W465+X465+AA465+AC465</f>
        <v>3420.6700000000001</v>
      </c>
    </row>
    <row r="466">
      <c r="C466" s="40" t="s">
        <v>869</v>
      </c>
      <c r="D466" s="41" t="s">
        <v>870</v>
      </c>
      <c r="E466" s="41"/>
      <c r="F466" s="42">
        <v>42649.170497685183</v>
      </c>
      <c r="G466" s="43">
        <v>21</v>
      </c>
      <c r="H466" s="44">
        <v>43325</v>
      </c>
      <c r="I466" s="44">
        <v>43335</v>
      </c>
      <c r="J466" s="43">
        <v>1206182</v>
      </c>
      <c r="K466" s="43">
        <v>0</v>
      </c>
      <c r="L466" s="43">
        <v>0</v>
      </c>
      <c r="M466" s="43">
        <f>IFERROR(J466-K466-L466,0)</f>
        <v>1206182</v>
      </c>
      <c r="N466" s="43">
        <v>1205523</v>
      </c>
      <c r="O466" s="45">
        <f>IFERROR(IF(1 - M466/N466&lt;0,0,1-M466/N466),0)</f>
        <v>0</v>
      </c>
      <c r="P466" s="43">
        <v>0</v>
      </c>
      <c r="Q466" s="43">
        <v>1206182</v>
      </c>
      <c r="R466" s="46">
        <f>IF(F466&lt;DATEVALUE("2018-07-01"),1,0)</f>
        <v>1</v>
      </c>
      <c r="S466" s="47">
        <f>IF(R466=1,1%,0)</f>
        <v>0.01</v>
      </c>
      <c r="T466" s="46">
        <f>IFERROR(S466*M466,0)</f>
        <v>12061.82</v>
      </c>
      <c r="U466" s="48">
        <f>IF(O466&lt;=0.12,1,0)*(1-R466)*M466</f>
        <v>0</v>
      </c>
      <c r="V466" s="49">
        <f>IF(0&lt;0.8,0,IF(0&lt;1,Sheet1!L462,1))*IF(G466&lt;3,0.12 - O466,0.01) *U466</f>
        <v>0</v>
      </c>
      <c r="W466" s="49">
        <f>IF(0&gt;1,IF(0&lt;=1.1,1,IF(0&lt;=1.2,2,IF(0&lt;=1.5,3,5))),0) * 1000000</f>
        <v>0</v>
      </c>
      <c r="X466" s="50">
        <f>IF(AND(P466&gt;=150000000,P466&lt;300000000),5000000,IF(AND(P466&gt;=300000000,P466&lt;500000000),10000000,IF(AND(P466&gt;=300000000,P466&lt;500000000),15000000,IF(AND(P466&gt;=500000000,P466&lt;3000000000),20000000,IF(P466&gt;=30000000000,35000000,0))))) * (1-R466)</f>
        <v>0</v>
      </c>
      <c r="Y466" s="50">
        <f>IFERROR(Q466 * (1-R466),0)</f>
        <v>0</v>
      </c>
      <c r="Z466" s="51">
        <f>IF(R466=1,0,0)</f>
        <v>0</v>
      </c>
      <c r="AA466" s="51">
        <f>IFERROR((1-R466) * Z466 * 2%,0)</f>
        <v>0</v>
      </c>
      <c r="AB466" s="52">
        <f>IF(R466=0,0,0)</f>
        <v>0</v>
      </c>
      <c r="AC466" s="52">
        <f> IFERROR(AB466 * (1-R466) * 2%,0)</f>
        <v>0</v>
      </c>
      <c r="AD466" s="53">
        <f>T466+V466+W466+X466+AA466+AC466</f>
        <v>12061.82</v>
      </c>
    </row>
    <row r="467">
      <c r="C467" s="40" t="s">
        <v>871</v>
      </c>
      <c r="D467" s="41" t="s">
        <v>872</v>
      </c>
      <c r="E467" s="41"/>
      <c r="F467" s="42">
        <v>42807.1171412037</v>
      </c>
      <c r="G467" s="43">
        <v>16</v>
      </c>
      <c r="H467" s="44">
        <v>43321</v>
      </c>
      <c r="I467" s="44">
        <v>43336</v>
      </c>
      <c r="J467" s="43">
        <v>726944</v>
      </c>
      <c r="K467" s="43">
        <v>0</v>
      </c>
      <c r="L467" s="43">
        <v>0</v>
      </c>
      <c r="M467" s="43">
        <f>IFERROR(J467-K467-L467,0)</f>
        <v>726944</v>
      </c>
      <c r="N467" s="43">
        <v>726944</v>
      </c>
      <c r="O467" s="45">
        <f>IFERROR(IF(1 - M467/N467&lt;0,0,1-M467/N467),0)</f>
        <v>0</v>
      </c>
      <c r="P467" s="43">
        <v>0</v>
      </c>
      <c r="Q467" s="43">
        <v>726944</v>
      </c>
      <c r="R467" s="46">
        <f>IF(F467&lt;DATEVALUE("2018-07-01"),1,0)</f>
        <v>1</v>
      </c>
      <c r="S467" s="47">
        <f>IF(R467=1,1%,0)</f>
        <v>0.01</v>
      </c>
      <c r="T467" s="46">
        <f>IFERROR(S467*M467,0)</f>
        <v>7269.4400000000005</v>
      </c>
      <c r="U467" s="48">
        <f>IF(O467&lt;=0.12,1,0)*(1-R467)*M467</f>
        <v>0</v>
      </c>
      <c r="V467" s="49">
        <f>IF(0&lt;0.8,0,IF(0&lt;1,Sheet1!L462,1))*IF(G467&lt;3,0.12 - O467,0.01) *U467</f>
        <v>0</v>
      </c>
      <c r="W467" s="49">
        <f>IF(0&gt;1,IF(0&lt;=1.1,1,IF(0&lt;=1.2,2,IF(0&lt;=1.5,3,5))),0) * 1000000</f>
        <v>0</v>
      </c>
      <c r="X467" s="50">
        <f>IF(AND(P467&gt;=150000000,P467&lt;300000000),5000000,IF(AND(P467&gt;=300000000,P467&lt;500000000),10000000,IF(AND(P467&gt;=300000000,P467&lt;500000000),15000000,IF(AND(P467&gt;=500000000,P467&lt;3000000000),20000000,IF(P467&gt;=30000000000,35000000,0))))) * (1-R467)</f>
        <v>0</v>
      </c>
      <c r="Y467" s="50">
        <f>IFERROR(Q467 * (1-R467),0)</f>
        <v>0</v>
      </c>
      <c r="Z467" s="51">
        <f>IF(R467=1,0,0)</f>
        <v>0</v>
      </c>
      <c r="AA467" s="51">
        <f>IFERROR((1-R467) * Z467 * 2%,0)</f>
        <v>0</v>
      </c>
      <c r="AB467" s="52">
        <f>IF(R467=0,0,0)</f>
        <v>0</v>
      </c>
      <c r="AC467" s="52">
        <f> IFERROR(AB467 * (1-R467) * 2%,0)</f>
        <v>0</v>
      </c>
      <c r="AD467" s="53">
        <f>T467+V467+W467+X467+AA467+AC467</f>
        <v>7269.4400000000005</v>
      </c>
    </row>
    <row r="468">
      <c r="C468" s="40" t="s">
        <v>873</v>
      </c>
      <c r="D468" s="41" t="s">
        <v>874</v>
      </c>
      <c r="E468" s="41"/>
      <c r="F468" s="42">
        <v>42962.296423611107</v>
      </c>
      <c r="G468" s="43">
        <v>11</v>
      </c>
      <c r="H468" s="44">
        <v>43322</v>
      </c>
      <c r="I468" s="44">
        <v>43360</v>
      </c>
      <c r="J468" s="43">
        <v>17317455</v>
      </c>
      <c r="K468" s="43">
        <v>110649</v>
      </c>
      <c r="L468" s="43">
        <v>0</v>
      </c>
      <c r="M468" s="43">
        <f>IFERROR(J468-K468-L468,0)</f>
        <v>17206806</v>
      </c>
      <c r="N468" s="43">
        <v>17746864</v>
      </c>
      <c r="O468" s="45">
        <f>IFERROR(IF(1 - M468/N468&lt;0,0,1-M468/N468),0)</f>
        <v>0.030431179277645937</v>
      </c>
      <c r="P468" s="43">
        <v>0</v>
      </c>
      <c r="Q468" s="43">
        <v>17317455</v>
      </c>
      <c r="R468" s="46">
        <f>IF(F468&lt;DATEVALUE("2018-07-01"),1,0)</f>
        <v>1</v>
      </c>
      <c r="S468" s="47">
        <f>IF(R468=1,1%,0)</f>
        <v>0.01</v>
      </c>
      <c r="T468" s="46">
        <f>IFERROR(S468*M468,0)</f>
        <v>172068.06</v>
      </c>
      <c r="U468" s="48">
        <f>IF(O468&lt;=0.12,1,0)*(1-R468)*M468</f>
        <v>0</v>
      </c>
      <c r="V468" s="49">
        <f>IF(0&lt;0.8,0,IF(0&lt;1,Sheet1!L462,1))*IF(G468&lt;3,0.12 - O468,0.01) *U468</f>
        <v>0</v>
      </c>
      <c r="W468" s="49">
        <f>IF(0&gt;1,IF(0&lt;=1.1,1,IF(0&lt;=1.2,2,IF(0&lt;=1.5,3,5))),0) * 1000000</f>
        <v>0</v>
      </c>
      <c r="X468" s="50">
        <f>IF(AND(P468&gt;=150000000,P468&lt;300000000),5000000,IF(AND(P468&gt;=300000000,P468&lt;500000000),10000000,IF(AND(P468&gt;=300000000,P468&lt;500000000),15000000,IF(AND(P468&gt;=500000000,P468&lt;3000000000),20000000,IF(P468&gt;=30000000000,35000000,0))))) * (1-R468)</f>
        <v>0</v>
      </c>
      <c r="Y468" s="50">
        <f>IFERROR(Q468 * (1-R468),0)</f>
        <v>0</v>
      </c>
      <c r="Z468" s="51">
        <f>IF(R468=1,0,0)</f>
        <v>0</v>
      </c>
      <c r="AA468" s="51">
        <f>IFERROR((1-R468) * Z468 * 2%,0)</f>
        <v>0</v>
      </c>
      <c r="AB468" s="52">
        <f>IF(R468=0,0,0)</f>
        <v>0</v>
      </c>
      <c r="AC468" s="52">
        <f> IFERROR(AB468 * (1-R468) * 2%,0)</f>
        <v>0</v>
      </c>
      <c r="AD468" s="53">
        <f>T468+V468+W468+X468+AA468+AC468</f>
        <v>172068.06</v>
      </c>
    </row>
    <row r="469">
      <c r="C469" s="40" t="s">
        <v>875</v>
      </c>
      <c r="D469" s="41" t="s">
        <v>876</v>
      </c>
      <c r="E469" s="41"/>
      <c r="F469" s="42">
        <v>42970.352962962963</v>
      </c>
      <c r="G469" s="43">
        <v>11</v>
      </c>
      <c r="H469" s="44">
        <v>43325</v>
      </c>
      <c r="I469" s="44">
        <v>43390</v>
      </c>
      <c r="J469" s="43">
        <v>11411268</v>
      </c>
      <c r="K469" s="43">
        <v>0</v>
      </c>
      <c r="L469" s="43">
        <v>0</v>
      </c>
      <c r="M469" s="43">
        <f>IFERROR(J469-K469-L469,0)</f>
        <v>11411268</v>
      </c>
      <c r="N469" s="43">
        <v>11709412</v>
      </c>
      <c r="O469" s="45">
        <f>IFERROR(IF(1 - M469/N469&lt;0,0,1-M469/N469),0)</f>
        <v>0.025461910469970706</v>
      </c>
      <c r="P469" s="43">
        <v>0</v>
      </c>
      <c r="Q469" s="43">
        <v>11411268</v>
      </c>
      <c r="R469" s="46">
        <f>IF(F469&lt;DATEVALUE("2018-07-01"),1,0)</f>
        <v>1</v>
      </c>
      <c r="S469" s="47">
        <f>IF(R469=1,1%,0)</f>
        <v>0.01</v>
      </c>
      <c r="T469" s="46">
        <f>IFERROR(S469*M469,0)</f>
        <v>114112.68000000001</v>
      </c>
      <c r="U469" s="48">
        <f>IF(O469&lt;=0.12,1,0)*(1-R469)*M469</f>
        <v>0</v>
      </c>
      <c r="V469" s="49">
        <f>IF(0&lt;0.8,0,IF(0&lt;1,Sheet1!L462,1))*IF(G469&lt;3,0.12 - O469,0.01) *U469</f>
        <v>0</v>
      </c>
      <c r="W469" s="49">
        <f>IF(0&gt;1,IF(0&lt;=1.1,1,IF(0&lt;=1.2,2,IF(0&lt;=1.5,3,5))),0) * 1000000</f>
        <v>0</v>
      </c>
      <c r="X469" s="50">
        <f>IF(AND(P469&gt;=150000000,P469&lt;300000000),5000000,IF(AND(P469&gt;=300000000,P469&lt;500000000),10000000,IF(AND(P469&gt;=300000000,P469&lt;500000000),15000000,IF(AND(P469&gt;=500000000,P469&lt;3000000000),20000000,IF(P469&gt;=30000000000,35000000,0))))) * (1-R469)</f>
        <v>0</v>
      </c>
      <c r="Y469" s="50">
        <f>IFERROR(Q469 * (1-R469),0)</f>
        <v>0</v>
      </c>
      <c r="Z469" s="51">
        <f>IF(R469=1,0,0)</f>
        <v>0</v>
      </c>
      <c r="AA469" s="51">
        <f>IFERROR((1-R469) * Z469 * 2%,0)</f>
        <v>0</v>
      </c>
      <c r="AB469" s="52">
        <f>IF(R469=0,0,0)</f>
        <v>0</v>
      </c>
      <c r="AC469" s="52">
        <f> IFERROR(AB469 * (1-R469) * 2%,0)</f>
        <v>0</v>
      </c>
      <c r="AD469" s="53">
        <f>T469+V469+W469+X469+AA469+AC469</f>
        <v>114112.68000000001</v>
      </c>
    </row>
    <row r="470">
      <c r="C470" s="40" t="s">
        <v>877</v>
      </c>
      <c r="D470" s="41" t="s">
        <v>878</v>
      </c>
      <c r="E470" s="41"/>
      <c r="F470" s="42">
        <v>43216.310208333329</v>
      </c>
      <c r="G470" s="43">
        <v>3</v>
      </c>
      <c r="H470" s="44">
        <v>43367</v>
      </c>
      <c r="I470" s="44">
        <v>43381</v>
      </c>
      <c r="J470" s="43">
        <v>1980000</v>
      </c>
      <c r="K470" s="43">
        <v>0</v>
      </c>
      <c r="L470" s="43">
        <v>0</v>
      </c>
      <c r="M470" s="43">
        <f>IFERROR(J470-K470-L470,0)</f>
        <v>1980000</v>
      </c>
      <c r="N470" s="43">
        <v>2576332</v>
      </c>
      <c r="O470" s="45">
        <f>IFERROR(IF(1 - M470/N470&lt;0,0,1-M470/N470),0)</f>
        <v>0.23146550987993786</v>
      </c>
      <c r="P470" s="43">
        <v>0</v>
      </c>
      <c r="Q470" s="43">
        <v>0</v>
      </c>
      <c r="R470" s="46">
        <f>IF(F470&lt;DATEVALUE("2018-07-01"),1,0)</f>
        <v>1</v>
      </c>
      <c r="S470" s="47">
        <f>IF(R470=1,1%,0)</f>
        <v>0.01</v>
      </c>
      <c r="T470" s="46">
        <f>IFERROR(S470*M470,0)</f>
        <v>19800</v>
      </c>
      <c r="U470" s="48">
        <f>IF(O470&lt;=0.12,1,0)*(1-R470)*M470</f>
        <v>0</v>
      </c>
      <c r="V470" s="49">
        <f>IF(0&lt;0.8,0,IF(0&lt;1,Sheet1!L462,1))*IF(G470&lt;3,0.12 - O470,0.01) *U470</f>
        <v>0</v>
      </c>
      <c r="W470" s="49">
        <f>IF(0&gt;1,IF(0&lt;=1.1,1,IF(0&lt;=1.2,2,IF(0&lt;=1.5,3,5))),0) * 1000000</f>
        <v>0</v>
      </c>
      <c r="X470" s="50">
        <f>IF(AND(P470&gt;=150000000,P470&lt;300000000),5000000,IF(AND(P470&gt;=300000000,P470&lt;500000000),10000000,IF(AND(P470&gt;=300000000,P470&lt;500000000),15000000,IF(AND(P470&gt;=500000000,P470&lt;3000000000),20000000,IF(P470&gt;=30000000000,35000000,0))))) * (1-R470)</f>
        <v>0</v>
      </c>
      <c r="Y470" s="50">
        <f>IFERROR(Q470 * (1-R470),0)</f>
        <v>0</v>
      </c>
      <c r="Z470" s="51">
        <f>IF(R470=1,0,0)</f>
        <v>0</v>
      </c>
      <c r="AA470" s="51">
        <f>IFERROR((1-R470) * Z470 * 2%,0)</f>
        <v>0</v>
      </c>
      <c r="AB470" s="52">
        <f>IF(R470=0,0,0)</f>
        <v>0</v>
      </c>
      <c r="AC470" s="52">
        <f> IFERROR(AB470 * (1-R470) * 2%,0)</f>
        <v>0</v>
      </c>
      <c r="AD470" s="53">
        <f>T470+V470+W470+X470+AA470+AC470</f>
        <v>19800</v>
      </c>
    </row>
    <row r="471">
      <c r="C471" s="40" t="s">
        <v>879</v>
      </c>
      <c r="D471" s="41" t="s">
        <v>880</v>
      </c>
      <c r="E471" s="41"/>
      <c r="F471" s="42">
        <v>43249.359317129631</v>
      </c>
      <c r="G471" s="43">
        <v>2</v>
      </c>
      <c r="H471" s="44">
        <v>43343</v>
      </c>
      <c r="I471" s="44">
        <v>43386</v>
      </c>
      <c r="J471" s="43">
        <v>1206700</v>
      </c>
      <c r="K471" s="43">
        <v>0</v>
      </c>
      <c r="L471" s="43">
        <v>0</v>
      </c>
      <c r="M471" s="43">
        <f>IFERROR(J471-K471-L471,0)</f>
        <v>1206700</v>
      </c>
      <c r="N471" s="43">
        <v>1274130</v>
      </c>
      <c r="O471" s="45">
        <f>IFERROR(IF(1 - M471/N471&lt;0,0,1-M471/N471),0)</f>
        <v>0.052922386255719545</v>
      </c>
      <c r="P471" s="43">
        <v>1206700</v>
      </c>
      <c r="Q471" s="43">
        <v>0</v>
      </c>
      <c r="R471" s="46">
        <f>IF(F471&lt;DATEVALUE("2018-07-01"),1,0)</f>
        <v>1</v>
      </c>
      <c r="S471" s="47">
        <f>IF(R471=1,1%,0)</f>
        <v>0.01</v>
      </c>
      <c r="T471" s="46">
        <f>IFERROR(S471*M471,0)</f>
        <v>12067</v>
      </c>
      <c r="U471" s="48">
        <f>IF(O471&lt;=0.12,1,0)*(1-R471)*M471</f>
        <v>0</v>
      </c>
      <c r="V471" s="49">
        <f>IF(0&lt;0.8,0,IF(0&lt;1,Sheet1!L462,1))*IF(G471&lt;3,0.12 - O471,0.01) *U471</f>
        <v>0</v>
      </c>
      <c r="W471" s="49">
        <f>IF(0&gt;1,IF(0&lt;=1.1,1,IF(0&lt;=1.2,2,IF(0&lt;=1.5,3,5))),0) * 1000000</f>
        <v>0</v>
      </c>
      <c r="X471" s="50">
        <f>IF(AND(P471&gt;=150000000,P471&lt;300000000),5000000,IF(AND(P471&gt;=300000000,P471&lt;500000000),10000000,IF(AND(P471&gt;=300000000,P471&lt;500000000),15000000,IF(AND(P471&gt;=500000000,P471&lt;3000000000),20000000,IF(P471&gt;=30000000000,35000000,0))))) * (1-R471)</f>
        <v>0</v>
      </c>
      <c r="Y471" s="50">
        <f>IFERROR(Q471 * (1-R471),0)</f>
        <v>0</v>
      </c>
      <c r="Z471" s="51">
        <f>IF(R471=1,0,0)</f>
        <v>0</v>
      </c>
      <c r="AA471" s="51">
        <f>IFERROR((1-R471) * Z471 * 2%,0)</f>
        <v>0</v>
      </c>
      <c r="AB471" s="52">
        <f>IF(R471=0,0,0)</f>
        <v>0</v>
      </c>
      <c r="AC471" s="52">
        <f> IFERROR(AB471 * (1-R471) * 2%,0)</f>
        <v>0</v>
      </c>
      <c r="AD471" s="53">
        <f>T471+V471+W471+X471+AA471+AC471</f>
        <v>12067</v>
      </c>
    </row>
    <row r="472">
      <c r="C472" s="40" t="s">
        <v>881</v>
      </c>
      <c r="D472" s="41" t="s">
        <v>882</v>
      </c>
      <c r="E472" s="41"/>
      <c r="F472" s="42">
        <v>43271.198599537034</v>
      </c>
      <c r="G472" s="43">
        <v>1</v>
      </c>
      <c r="H472" s="44">
        <v>43333</v>
      </c>
      <c r="I472" s="44">
        <v>43328</v>
      </c>
      <c r="J472" s="43">
        <v>37957703</v>
      </c>
      <c r="K472" s="43">
        <v>0</v>
      </c>
      <c r="L472" s="43">
        <v>0</v>
      </c>
      <c r="M472" s="43">
        <f>IFERROR(J472-K472-L472,0)</f>
        <v>37957703</v>
      </c>
      <c r="N472" s="43">
        <v>58250063</v>
      </c>
      <c r="O472" s="45">
        <f>IFERROR(IF(1 - M472/N472&lt;0,0,1-M472/N472),0)</f>
        <v>0.34836631850509758</v>
      </c>
      <c r="P472" s="43">
        <v>0</v>
      </c>
      <c r="Q472" s="43">
        <v>0</v>
      </c>
      <c r="R472" s="46">
        <f>IF(F472&lt;DATEVALUE("2018-07-01"),1,0)</f>
        <v>1</v>
      </c>
      <c r="S472" s="47">
        <f>IF(R472=1,1%,0)</f>
        <v>0.01</v>
      </c>
      <c r="T472" s="46">
        <f>IFERROR(S472*M472,0)</f>
        <v>379577.03000000003</v>
      </c>
      <c r="U472" s="48">
        <f>IF(O472&lt;=0.12,1,0)*(1-R472)*M472</f>
        <v>0</v>
      </c>
      <c r="V472" s="49">
        <f>IF(0&lt;0.8,0,IF(0&lt;1,Sheet1!L462,1))*IF(G472&lt;3,0.12 - O472,0.01) *U472</f>
        <v>0</v>
      </c>
      <c r="W472" s="49">
        <f>IF(0&gt;1,IF(0&lt;=1.1,1,IF(0&lt;=1.2,2,IF(0&lt;=1.5,3,5))),0) * 1000000</f>
        <v>0</v>
      </c>
      <c r="X472" s="50">
        <f>IF(AND(P472&gt;=150000000,P472&lt;300000000),5000000,IF(AND(P472&gt;=300000000,P472&lt;500000000),10000000,IF(AND(P472&gt;=300000000,P472&lt;500000000),15000000,IF(AND(P472&gt;=500000000,P472&lt;3000000000),20000000,IF(P472&gt;=30000000000,35000000,0))))) * (1-R472)</f>
        <v>0</v>
      </c>
      <c r="Y472" s="50">
        <f>IFERROR(Q472 * (1-R472),0)</f>
        <v>0</v>
      </c>
      <c r="Z472" s="51">
        <f>IF(R472=1,0,0)</f>
        <v>0</v>
      </c>
      <c r="AA472" s="51">
        <f>IFERROR((1-R472) * Z472 * 2%,0)</f>
        <v>0</v>
      </c>
      <c r="AB472" s="52">
        <f>IF(R472=0,0,0)</f>
        <v>0</v>
      </c>
      <c r="AC472" s="52">
        <f> IFERROR(AB472 * (1-R472) * 2%,0)</f>
        <v>0</v>
      </c>
      <c r="AD472" s="53">
        <f>T472+V472+W472+X472+AA472+AC472</f>
        <v>379577.03000000003</v>
      </c>
    </row>
    <row r="473">
      <c r="C473" s="40" t="s">
        <v>883</v>
      </c>
      <c r="D473" s="41" t="s">
        <v>884</v>
      </c>
      <c r="E473" s="41"/>
      <c r="F473" s="42">
        <v>42655.355231481481</v>
      </c>
      <c r="G473" s="43">
        <v>21</v>
      </c>
      <c r="H473" s="44">
        <v>43329</v>
      </c>
      <c r="I473" s="44">
        <v>43354</v>
      </c>
      <c r="J473" s="43">
        <v>636775</v>
      </c>
      <c r="K473" s="43">
        <v>0</v>
      </c>
      <c r="L473" s="43">
        <v>0</v>
      </c>
      <c r="M473" s="43">
        <f>IFERROR(J473-K473-L473,0)</f>
        <v>636775</v>
      </c>
      <c r="N473" s="43">
        <v>636775</v>
      </c>
      <c r="O473" s="45">
        <f>IFERROR(IF(1 - M473/N473&lt;0,0,1-M473/N473),0)</f>
        <v>0</v>
      </c>
      <c r="P473" s="43">
        <v>0</v>
      </c>
      <c r="Q473" s="43">
        <v>636775</v>
      </c>
      <c r="R473" s="46">
        <f>IF(F473&lt;DATEVALUE("2018-07-01"),1,0)</f>
        <v>1</v>
      </c>
      <c r="S473" s="47">
        <f>IF(R473=1,1%,0)</f>
        <v>0.01</v>
      </c>
      <c r="T473" s="46">
        <f>IFERROR(S473*M473,0)</f>
        <v>6367.75</v>
      </c>
      <c r="U473" s="48">
        <f>IF(O473&lt;=0.12,1,0)*(1-R473)*M473</f>
        <v>0</v>
      </c>
      <c r="V473" s="49">
        <f>IF(0&lt;0.8,0,IF(0&lt;1,Sheet1!L462,1))*IF(G473&lt;3,0.12 - O473,0.01) *U473</f>
        <v>0</v>
      </c>
      <c r="W473" s="49">
        <f>IF(0&gt;1,IF(0&lt;=1.1,1,IF(0&lt;=1.2,2,IF(0&lt;=1.5,3,5))),0) * 1000000</f>
        <v>0</v>
      </c>
      <c r="X473" s="50">
        <f>IF(AND(P473&gt;=150000000,P473&lt;300000000),5000000,IF(AND(P473&gt;=300000000,P473&lt;500000000),10000000,IF(AND(P473&gt;=300000000,P473&lt;500000000),15000000,IF(AND(P473&gt;=500000000,P473&lt;3000000000),20000000,IF(P473&gt;=30000000000,35000000,0))))) * (1-R473)</f>
        <v>0</v>
      </c>
      <c r="Y473" s="50">
        <f>IFERROR(Q473 * (1-R473),0)</f>
        <v>0</v>
      </c>
      <c r="Z473" s="51">
        <f>IF(R473=1,0,0)</f>
        <v>0</v>
      </c>
      <c r="AA473" s="51">
        <f>IFERROR((1-R473) * Z473 * 2%,0)</f>
        <v>0</v>
      </c>
      <c r="AB473" s="52">
        <f>IF(R473=0,0,0)</f>
        <v>0</v>
      </c>
      <c r="AC473" s="52">
        <f> IFERROR(AB473 * (1-R473) * 2%,0)</f>
        <v>0</v>
      </c>
      <c r="AD473" s="53">
        <f>T473+V473+W473+X473+AA473+AC473</f>
        <v>6367.75</v>
      </c>
    </row>
    <row r="474">
      <c r="C474" s="40" t="s">
        <v>885</v>
      </c>
      <c r="D474" s="41" t="s">
        <v>886</v>
      </c>
      <c r="E474" s="41"/>
      <c r="F474" s="42">
        <v>42661.111504629625</v>
      </c>
      <c r="G474" s="43">
        <v>21</v>
      </c>
      <c r="H474" s="44">
        <v>43322</v>
      </c>
      <c r="I474" s="44">
        <v>43337</v>
      </c>
      <c r="J474" s="43">
        <v>612018</v>
      </c>
      <c r="K474" s="43">
        <v>0</v>
      </c>
      <c r="L474" s="43">
        <v>0</v>
      </c>
      <c r="M474" s="43">
        <f>IFERROR(J474-K474-L474,0)</f>
        <v>612018</v>
      </c>
      <c r="N474" s="43">
        <v>612018</v>
      </c>
      <c r="O474" s="45">
        <f>IFERROR(IF(1 - M474/N474&lt;0,0,1-M474/N474),0)</f>
        <v>0</v>
      </c>
      <c r="P474" s="43">
        <v>0</v>
      </c>
      <c r="Q474" s="43">
        <v>612018</v>
      </c>
      <c r="R474" s="46">
        <f>IF(F474&lt;DATEVALUE("2018-07-01"),1,0)</f>
        <v>1</v>
      </c>
      <c r="S474" s="47">
        <f>IF(R474=1,1%,0)</f>
        <v>0.01</v>
      </c>
      <c r="T474" s="46">
        <f>IFERROR(S474*M474,0)</f>
        <v>6120.1800000000003</v>
      </c>
      <c r="U474" s="48">
        <f>IF(O474&lt;=0.12,1,0)*(1-R474)*M474</f>
        <v>0</v>
      </c>
      <c r="V474" s="49">
        <f>IF(0&lt;0.8,0,IF(0&lt;1,Sheet1!L462,1))*IF(G474&lt;3,0.12 - O474,0.01) *U474</f>
        <v>0</v>
      </c>
      <c r="W474" s="49">
        <f>IF(0&gt;1,IF(0&lt;=1.1,1,IF(0&lt;=1.2,2,IF(0&lt;=1.5,3,5))),0) * 1000000</f>
        <v>0</v>
      </c>
      <c r="X474" s="50">
        <f>IF(AND(P474&gt;=150000000,P474&lt;300000000),5000000,IF(AND(P474&gt;=300000000,P474&lt;500000000),10000000,IF(AND(P474&gt;=300000000,P474&lt;500000000),15000000,IF(AND(P474&gt;=500000000,P474&lt;3000000000),20000000,IF(P474&gt;=30000000000,35000000,0))))) * (1-R474)</f>
        <v>0</v>
      </c>
      <c r="Y474" s="50">
        <f>IFERROR(Q474 * (1-R474),0)</f>
        <v>0</v>
      </c>
      <c r="Z474" s="51">
        <f>IF(R474=1,0,0)</f>
        <v>0</v>
      </c>
      <c r="AA474" s="51">
        <f>IFERROR((1-R474) * Z474 * 2%,0)</f>
        <v>0</v>
      </c>
      <c r="AB474" s="52">
        <f>IF(R474=0,0,0)</f>
        <v>0</v>
      </c>
      <c r="AC474" s="52">
        <f> IFERROR(AB474 * (1-R474) * 2%,0)</f>
        <v>0</v>
      </c>
      <c r="AD474" s="53">
        <f>T474+V474+W474+X474+AA474+AC474</f>
        <v>6120.1800000000003</v>
      </c>
    </row>
    <row r="475">
      <c r="C475" s="40" t="s">
        <v>887</v>
      </c>
      <c r="D475" s="41" t="s">
        <v>888</v>
      </c>
      <c r="E475" s="41"/>
      <c r="F475" s="42">
        <v>42665.126863425925</v>
      </c>
      <c r="G475" s="43">
        <v>21</v>
      </c>
      <c r="H475" s="44">
        <v>43333</v>
      </c>
      <c r="I475" s="44">
        <v>43472</v>
      </c>
      <c r="J475" s="43">
        <v>17558407</v>
      </c>
      <c r="K475" s="43">
        <v>0</v>
      </c>
      <c r="L475" s="43">
        <v>0</v>
      </c>
      <c r="M475" s="43">
        <f>IFERROR(J475-K475-L475,0)</f>
        <v>17558407</v>
      </c>
      <c r="N475" s="43">
        <v>17422645</v>
      </c>
      <c r="O475" s="45">
        <f>IFERROR(IF(1 - M475/N475&lt;0,0,1-M475/N475),0)</f>
        <v>0</v>
      </c>
      <c r="P475" s="43">
        <v>0</v>
      </c>
      <c r="Q475" s="43">
        <v>17558407</v>
      </c>
      <c r="R475" s="46">
        <f>IF(F475&lt;DATEVALUE("2018-07-01"),1,0)</f>
        <v>1</v>
      </c>
      <c r="S475" s="47">
        <f>IF(R475=1,1%,0)</f>
        <v>0.01</v>
      </c>
      <c r="T475" s="46">
        <f>IFERROR(S475*M475,0)</f>
        <v>175584.07000000001</v>
      </c>
      <c r="U475" s="48">
        <f>IF(O475&lt;=0.12,1,0)*(1-R475)*M475</f>
        <v>0</v>
      </c>
      <c r="V475" s="49">
        <f>IF(0&lt;0.8,0,IF(0&lt;1,Sheet1!L462,1))*IF(G475&lt;3,0.12 - O475,0.01) *U475</f>
        <v>0</v>
      </c>
      <c r="W475" s="49">
        <f>IF(0&gt;1,IF(0&lt;=1.1,1,IF(0&lt;=1.2,2,IF(0&lt;=1.5,3,5))),0) * 1000000</f>
        <v>0</v>
      </c>
      <c r="X475" s="50">
        <f>IF(AND(P475&gt;=150000000,P475&lt;300000000),5000000,IF(AND(P475&gt;=300000000,P475&lt;500000000),10000000,IF(AND(P475&gt;=300000000,P475&lt;500000000),15000000,IF(AND(P475&gt;=500000000,P475&lt;3000000000),20000000,IF(P475&gt;=30000000000,35000000,0))))) * (1-R475)</f>
        <v>0</v>
      </c>
      <c r="Y475" s="50">
        <f>IFERROR(Q475 * (1-R475),0)</f>
        <v>0</v>
      </c>
      <c r="Z475" s="51">
        <f>IF(R475=1,0,0)</f>
        <v>0</v>
      </c>
      <c r="AA475" s="51">
        <f>IFERROR((1-R475) * Z475 * 2%,0)</f>
        <v>0</v>
      </c>
      <c r="AB475" s="52">
        <f>IF(R475=0,0,0)</f>
        <v>0</v>
      </c>
      <c r="AC475" s="52">
        <f> IFERROR(AB475 * (1-R475) * 2%,0)</f>
        <v>0</v>
      </c>
      <c r="AD475" s="53">
        <f>T475+V475+W475+X475+AA475+AC475</f>
        <v>175584.07000000001</v>
      </c>
    </row>
    <row r="476">
      <c r="C476" s="40" t="s">
        <v>889</v>
      </c>
      <c r="D476" s="41" t="s">
        <v>890</v>
      </c>
      <c r="E476" s="41"/>
      <c r="F476" s="42">
        <v>43132.060671296298</v>
      </c>
      <c r="G476" s="43">
        <v>5</v>
      </c>
      <c r="H476" s="44">
        <v>43322</v>
      </c>
      <c r="I476" s="44">
        <v>43337</v>
      </c>
      <c r="J476" s="43">
        <v>785641</v>
      </c>
      <c r="K476" s="43">
        <v>0</v>
      </c>
      <c r="L476" s="43">
        <v>0</v>
      </c>
      <c r="M476" s="43">
        <f>IFERROR(J476-K476-L476,0)</f>
        <v>785641</v>
      </c>
      <c r="N476" s="43">
        <v>620831</v>
      </c>
      <c r="O476" s="45">
        <f>IFERROR(IF(1 - M476/N476&lt;0,0,1-M476/N476),0)</f>
        <v>0</v>
      </c>
      <c r="P476" s="43">
        <v>0</v>
      </c>
      <c r="Q476" s="43">
        <v>785641</v>
      </c>
      <c r="R476" s="46">
        <f>IF(F476&lt;DATEVALUE("2018-07-01"),1,0)</f>
        <v>1</v>
      </c>
      <c r="S476" s="47">
        <f>IF(R476=1,1%,0)</f>
        <v>0.01</v>
      </c>
      <c r="T476" s="46">
        <f>IFERROR(S476*M476,0)</f>
        <v>7856.4099999999999</v>
      </c>
      <c r="U476" s="48">
        <f>IF(O476&lt;=0.12,1,0)*(1-R476)*M476</f>
        <v>0</v>
      </c>
      <c r="V476" s="49">
        <f>IF(0&lt;0.8,0,IF(0&lt;1,Sheet1!L462,1))*IF(G476&lt;3,0.12 - O476,0.01) *U476</f>
        <v>0</v>
      </c>
      <c r="W476" s="49">
        <f>IF(0&gt;1,IF(0&lt;=1.1,1,IF(0&lt;=1.2,2,IF(0&lt;=1.5,3,5))),0) * 1000000</f>
        <v>0</v>
      </c>
      <c r="X476" s="50">
        <f>IF(AND(P476&gt;=150000000,P476&lt;300000000),5000000,IF(AND(P476&gt;=300000000,P476&lt;500000000),10000000,IF(AND(P476&gt;=300000000,P476&lt;500000000),15000000,IF(AND(P476&gt;=500000000,P476&lt;3000000000),20000000,IF(P476&gt;=30000000000,35000000,0))))) * (1-R476)</f>
        <v>0</v>
      </c>
      <c r="Y476" s="50">
        <f>IFERROR(Q476 * (1-R476),0)</f>
        <v>0</v>
      </c>
      <c r="Z476" s="51">
        <f>IF(R476=1,0,0)</f>
        <v>0</v>
      </c>
      <c r="AA476" s="51">
        <f>IFERROR((1-R476) * Z476 * 2%,0)</f>
        <v>0</v>
      </c>
      <c r="AB476" s="52">
        <f>IF(R476=0,0,0)</f>
        <v>0</v>
      </c>
      <c r="AC476" s="52">
        <f> IFERROR(AB476 * (1-R476) * 2%,0)</f>
        <v>0</v>
      </c>
      <c r="AD476" s="53">
        <f>T476+V476+W476+X476+AA476+AC476</f>
        <v>7856.4099999999999</v>
      </c>
    </row>
    <row r="477">
      <c r="C477" s="40" t="s">
        <v>891</v>
      </c>
      <c r="D477" s="41" t="s">
        <v>892</v>
      </c>
      <c r="E477" s="41"/>
      <c r="F477" s="42">
        <v>43062.264675925922</v>
      </c>
      <c r="G477" s="43">
        <v>8</v>
      </c>
      <c r="H477" s="44">
        <v>43322</v>
      </c>
      <c r="I477" s="44">
        <v>43327</v>
      </c>
      <c r="J477" s="43">
        <v>3582855</v>
      </c>
      <c r="K477" s="43">
        <v>0</v>
      </c>
      <c r="L477" s="43">
        <v>0</v>
      </c>
      <c r="M477" s="43">
        <f>IFERROR(J477-K477-L477,0)</f>
        <v>3582855</v>
      </c>
      <c r="N477" s="43">
        <v>3560809</v>
      </c>
      <c r="O477" s="45">
        <f>IFERROR(IF(1 - M477/N477&lt;0,0,1-M477/N477),0)</f>
        <v>0</v>
      </c>
      <c r="P477" s="43">
        <v>0</v>
      </c>
      <c r="Q477" s="43">
        <v>3582855</v>
      </c>
      <c r="R477" s="46">
        <f>IF(F477&lt;DATEVALUE("2018-07-01"),1,0)</f>
        <v>1</v>
      </c>
      <c r="S477" s="47">
        <f>IF(R477=1,1%,0)</f>
        <v>0.01</v>
      </c>
      <c r="T477" s="46">
        <f>IFERROR(S477*M477,0)</f>
        <v>35828.550000000003</v>
      </c>
      <c r="U477" s="48">
        <f>IF(O477&lt;=0.12,1,0)*(1-R477)*M477</f>
        <v>0</v>
      </c>
      <c r="V477" s="49">
        <f>IF(0&lt;0.8,0,IF(0&lt;1,Sheet1!L462,1))*IF(G477&lt;3,0.12 - O477,0.01) *U477</f>
        <v>0</v>
      </c>
      <c r="W477" s="49">
        <f>IF(0&gt;1,IF(0&lt;=1.1,1,IF(0&lt;=1.2,2,IF(0&lt;=1.5,3,5))),0) * 1000000</f>
        <v>0</v>
      </c>
      <c r="X477" s="50">
        <f>IF(AND(P477&gt;=150000000,P477&lt;300000000),5000000,IF(AND(P477&gt;=300000000,P477&lt;500000000),10000000,IF(AND(P477&gt;=300000000,P477&lt;500000000),15000000,IF(AND(P477&gt;=500000000,P477&lt;3000000000),20000000,IF(P477&gt;=30000000000,35000000,0))))) * (1-R477)</f>
        <v>0</v>
      </c>
      <c r="Y477" s="50">
        <f>IFERROR(Q477 * (1-R477),0)</f>
        <v>0</v>
      </c>
      <c r="Z477" s="51">
        <f>IF(R477=1,0,0)</f>
        <v>0</v>
      </c>
      <c r="AA477" s="51">
        <f>IFERROR((1-R477) * Z477 * 2%,0)</f>
        <v>0</v>
      </c>
      <c r="AB477" s="52">
        <f>IF(R477=0,0,0)</f>
        <v>0</v>
      </c>
      <c r="AC477" s="52">
        <f> IFERROR(AB477 * (1-R477) * 2%,0)</f>
        <v>0</v>
      </c>
      <c r="AD477" s="53">
        <f>T477+V477+W477+X477+AA477+AC477</f>
        <v>35828.550000000003</v>
      </c>
    </row>
    <row r="478">
      <c r="C478" s="40" t="s">
        <v>893</v>
      </c>
      <c r="D478" s="41" t="s">
        <v>894</v>
      </c>
      <c r="E478" s="41"/>
      <c r="F478" s="42">
        <v>43293.340324074074</v>
      </c>
      <c r="G478" s="43">
        <v>0</v>
      </c>
      <c r="H478" s="44">
        <v>43344</v>
      </c>
      <c r="I478" s="44">
        <v>43369</v>
      </c>
      <c r="J478" s="43">
        <v>1772288</v>
      </c>
      <c r="K478" s="43">
        <v>340000</v>
      </c>
      <c r="L478" s="43">
        <v>0</v>
      </c>
      <c r="M478" s="43">
        <f>IFERROR(J478-K478-L478,0)</f>
        <v>1432288</v>
      </c>
      <c r="N478" s="43">
        <v>2104235</v>
      </c>
      <c r="O478" s="45">
        <f>IFERROR(IF(1 - M478/N478&lt;0,0,1-M478/N478),0)</f>
        <v>0.31933077816878819</v>
      </c>
      <c r="P478" s="43">
        <v>0</v>
      </c>
      <c r="Q478" s="43">
        <v>0</v>
      </c>
      <c r="R478" s="46">
        <f>IF(F478&lt;DATEVALUE("2018-07-01"),1,0)</f>
        <v>0</v>
      </c>
      <c r="S478" s="47">
        <f>IF(R478=1,1%,0)</f>
        <v>0</v>
      </c>
      <c r="T478" s="46">
        <f>IFERROR(S478*M478,0)</f>
        <v>0</v>
      </c>
      <c r="U478" s="48">
        <f>IF(O478&lt;=0.12,1,0)*(1-R478)*M478</f>
        <v>0</v>
      </c>
      <c r="V478" s="49">
        <f>IF(0&lt;0.8,0,IF(0&lt;1,Sheet1!L462,1))*IF(G478&lt;3,0.12 - O478,0.01) *U478</f>
        <v>0</v>
      </c>
      <c r="W478" s="49">
        <f>IF(0&gt;1,IF(0&lt;=1.1,1,IF(0&lt;=1.2,2,IF(0&lt;=1.5,3,5))),0) * 1000000</f>
        <v>0</v>
      </c>
      <c r="X478" s="50">
        <f>IF(AND(P478&gt;=150000000,P478&lt;300000000),5000000,IF(AND(P478&gt;=300000000,P478&lt;500000000),10000000,IF(AND(P478&gt;=300000000,P478&lt;500000000),15000000,IF(AND(P478&gt;=500000000,P478&lt;3000000000),20000000,IF(P478&gt;=30000000000,35000000,0))))) * (1-R478)</f>
        <v>0</v>
      </c>
      <c r="Y478" s="50">
        <f>IFERROR(Q478 * (1-R478),0)</f>
        <v>0</v>
      </c>
      <c r="Z478" s="51">
        <f>IF(R478=1,0,0)</f>
        <v>0</v>
      </c>
      <c r="AA478" s="51">
        <f>IFERROR((1-R478) * Z478 * 2%,0)</f>
        <v>0</v>
      </c>
      <c r="AB478" s="52">
        <f>IF(R478=0,0,0)</f>
        <v>0</v>
      </c>
      <c r="AC478" s="52">
        <f> IFERROR(AB478 * (1-R478) * 2%,0)</f>
        <v>0</v>
      </c>
      <c r="AD478" s="53">
        <f>T478+V478+W478+X478+AA478+AC478</f>
        <v>0</v>
      </c>
    </row>
    <row r="479">
      <c r="C479" s="40" t="s">
        <v>895</v>
      </c>
      <c r="D479" s="41" t="s">
        <v>896</v>
      </c>
      <c r="E479" s="41"/>
      <c r="F479" s="42">
        <v>42951.221006944441</v>
      </c>
      <c r="G479" s="43">
        <v>11</v>
      </c>
      <c r="H479" s="44">
        <v>43328</v>
      </c>
      <c r="I479" s="44">
        <v>43363</v>
      </c>
      <c r="J479" s="43">
        <v>1355225</v>
      </c>
      <c r="K479" s="43">
        <v>0</v>
      </c>
      <c r="L479" s="43">
        <v>0</v>
      </c>
      <c r="M479" s="43">
        <f>IFERROR(J479-K479-L479,0)</f>
        <v>1355225</v>
      </c>
      <c r="N479" s="43">
        <v>1355225</v>
      </c>
      <c r="O479" s="45">
        <f>IFERROR(IF(1 - M479/N479&lt;0,0,1-M479/N479),0)</f>
        <v>0</v>
      </c>
      <c r="P479" s="43">
        <v>0</v>
      </c>
      <c r="Q479" s="43">
        <v>1355225</v>
      </c>
      <c r="R479" s="46">
        <f>IF(F479&lt;DATEVALUE("2018-07-01"),1,0)</f>
        <v>1</v>
      </c>
      <c r="S479" s="47">
        <f>IF(R479=1,1%,0)</f>
        <v>0.01</v>
      </c>
      <c r="T479" s="46">
        <f>IFERROR(S479*M479,0)</f>
        <v>13552.25</v>
      </c>
      <c r="U479" s="48">
        <f>IF(O479&lt;=0.12,1,0)*(1-R479)*M479</f>
        <v>0</v>
      </c>
      <c r="V479" s="49">
        <f>IF(0&lt;0.8,0,IF(0&lt;1,Sheet1!L462,1))*IF(G479&lt;3,0.12 - O479,0.01) *U479</f>
        <v>0</v>
      </c>
      <c r="W479" s="49">
        <f>IF(0&gt;1,IF(0&lt;=1.1,1,IF(0&lt;=1.2,2,IF(0&lt;=1.5,3,5))),0) * 1000000</f>
        <v>0</v>
      </c>
      <c r="X479" s="50">
        <f>IF(AND(P479&gt;=150000000,P479&lt;300000000),5000000,IF(AND(P479&gt;=300000000,P479&lt;500000000),10000000,IF(AND(P479&gt;=300000000,P479&lt;500000000),15000000,IF(AND(P479&gt;=500000000,P479&lt;3000000000),20000000,IF(P479&gt;=30000000000,35000000,0))))) * (1-R479)</f>
        <v>0</v>
      </c>
      <c r="Y479" s="50">
        <f>IFERROR(Q479 * (1-R479),0)</f>
        <v>0</v>
      </c>
      <c r="Z479" s="51">
        <f>IF(R479=1,0,0)</f>
        <v>0</v>
      </c>
      <c r="AA479" s="51">
        <f>IFERROR((1-R479) * Z479 * 2%,0)</f>
        <v>0</v>
      </c>
      <c r="AB479" s="52">
        <f>IF(R479=0,0,0)</f>
        <v>0</v>
      </c>
      <c r="AC479" s="52">
        <f> IFERROR(AB479 * (1-R479) * 2%,0)</f>
        <v>0</v>
      </c>
      <c r="AD479" s="53">
        <f>T479+V479+W479+X479+AA479+AC479</f>
        <v>13552.25</v>
      </c>
    </row>
    <row r="480">
      <c r="C480" s="40" t="s">
        <v>897</v>
      </c>
      <c r="D480" s="41" t="s">
        <v>898</v>
      </c>
      <c r="E480" s="41"/>
      <c r="F480" s="42">
        <v>42924.151956018519</v>
      </c>
      <c r="G480" s="43">
        <v>12</v>
      </c>
      <c r="H480" s="44">
        <v>43320</v>
      </c>
      <c r="I480" s="44">
        <v>43341</v>
      </c>
      <c r="J480" s="43">
        <v>319924</v>
      </c>
      <c r="K480" s="43">
        <v>0</v>
      </c>
      <c r="L480" s="43">
        <v>0</v>
      </c>
      <c r="M480" s="43">
        <f>IFERROR(J480-K480-L480,0)</f>
        <v>319924</v>
      </c>
      <c r="N480" s="43">
        <v>319924</v>
      </c>
      <c r="O480" s="45">
        <f>IFERROR(IF(1 - M480/N480&lt;0,0,1-M480/N480),0)</f>
        <v>0</v>
      </c>
      <c r="P480" s="43">
        <v>0</v>
      </c>
      <c r="Q480" s="43">
        <v>319924</v>
      </c>
      <c r="R480" s="46">
        <f>IF(F480&lt;DATEVALUE("2018-07-01"),1,0)</f>
        <v>1</v>
      </c>
      <c r="S480" s="47">
        <f>IF(R480=1,1%,0)</f>
        <v>0.01</v>
      </c>
      <c r="T480" s="46">
        <f>IFERROR(S480*M480,0)</f>
        <v>3199.2400000000002</v>
      </c>
      <c r="U480" s="48">
        <f>IF(O480&lt;=0.12,1,0)*(1-R480)*M480</f>
        <v>0</v>
      </c>
      <c r="V480" s="49">
        <f>IF(0&lt;0.8,0,IF(0&lt;1,Sheet1!L462,1))*IF(G480&lt;3,0.12 - O480,0.01) *U480</f>
        <v>0</v>
      </c>
      <c r="W480" s="49">
        <f>IF(0&gt;1,IF(0&lt;=1.1,1,IF(0&lt;=1.2,2,IF(0&lt;=1.5,3,5))),0) * 1000000</f>
        <v>0</v>
      </c>
      <c r="X480" s="50">
        <f>IF(AND(P480&gt;=150000000,P480&lt;300000000),5000000,IF(AND(P480&gt;=300000000,P480&lt;500000000),10000000,IF(AND(P480&gt;=300000000,P480&lt;500000000),15000000,IF(AND(P480&gt;=500000000,P480&lt;3000000000),20000000,IF(P480&gt;=30000000000,35000000,0))))) * (1-R480)</f>
        <v>0</v>
      </c>
      <c r="Y480" s="50">
        <f>IFERROR(Q480 * (1-R480),0)</f>
        <v>0</v>
      </c>
      <c r="Z480" s="51">
        <f>IF(R480=1,0,0)</f>
        <v>0</v>
      </c>
      <c r="AA480" s="51">
        <f>IFERROR((1-R480) * Z480 * 2%,0)</f>
        <v>0</v>
      </c>
      <c r="AB480" s="52">
        <f>IF(R480=0,0,0)</f>
        <v>0</v>
      </c>
      <c r="AC480" s="52">
        <f> IFERROR(AB480 * (1-R480) * 2%,0)</f>
        <v>0</v>
      </c>
      <c r="AD480" s="53">
        <f>T480+V480+W480+X480+AA480+AC480</f>
        <v>3199.2400000000002</v>
      </c>
    </row>
    <row r="481">
      <c r="C481" s="40" t="s">
        <v>899</v>
      </c>
      <c r="D481" s="41" t="s">
        <v>900</v>
      </c>
      <c r="E481" s="41"/>
      <c r="F481" s="42">
        <v>43161.34337962963</v>
      </c>
      <c r="G481" s="43">
        <v>4</v>
      </c>
      <c r="H481" s="44">
        <v>43341</v>
      </c>
      <c r="I481" s="44">
        <v>43392</v>
      </c>
      <c r="J481" s="43">
        <v>2955299</v>
      </c>
      <c r="K481" s="43">
        <v>0</v>
      </c>
      <c r="L481" s="43">
        <v>0</v>
      </c>
      <c r="M481" s="43">
        <f>IFERROR(J481-K481-L481,0)</f>
        <v>2955299</v>
      </c>
      <c r="N481" s="43">
        <v>2980794</v>
      </c>
      <c r="O481" s="45">
        <f>IFERROR(IF(1 - M481/N481&lt;0,0,1-M481/N481),0)</f>
        <v>0.0085530902169019818</v>
      </c>
      <c r="P481" s="43">
        <v>0</v>
      </c>
      <c r="Q481" s="43">
        <v>2980800</v>
      </c>
      <c r="R481" s="46">
        <f>IF(F481&lt;DATEVALUE("2018-07-01"),1,0)</f>
        <v>1</v>
      </c>
      <c r="S481" s="47">
        <f>IF(R481=1,1%,0)</f>
        <v>0.01</v>
      </c>
      <c r="T481" s="46">
        <f>IFERROR(S481*M481,0)</f>
        <v>29552.990000000002</v>
      </c>
      <c r="U481" s="48">
        <f>IF(O481&lt;=0.12,1,0)*(1-R481)*M481</f>
        <v>0</v>
      </c>
      <c r="V481" s="49">
        <f>IF(0&lt;0.8,0,IF(0&lt;1,Sheet1!L462,1))*IF(G481&lt;3,0.12 - O481,0.01) *U481</f>
        <v>0</v>
      </c>
      <c r="W481" s="49">
        <f>IF(0&gt;1,IF(0&lt;=1.1,1,IF(0&lt;=1.2,2,IF(0&lt;=1.5,3,5))),0) * 1000000</f>
        <v>0</v>
      </c>
      <c r="X481" s="50">
        <f>IF(AND(P481&gt;=150000000,P481&lt;300000000),5000000,IF(AND(P481&gt;=300000000,P481&lt;500000000),10000000,IF(AND(P481&gt;=300000000,P481&lt;500000000),15000000,IF(AND(P481&gt;=500000000,P481&lt;3000000000),20000000,IF(P481&gt;=30000000000,35000000,0))))) * (1-R481)</f>
        <v>0</v>
      </c>
      <c r="Y481" s="50">
        <f>IFERROR(Q481 * (1-R481),0)</f>
        <v>0</v>
      </c>
      <c r="Z481" s="51">
        <f>IF(R481=1,0,0)</f>
        <v>0</v>
      </c>
      <c r="AA481" s="51">
        <f>IFERROR((1-R481) * Z481 * 2%,0)</f>
        <v>0</v>
      </c>
      <c r="AB481" s="52">
        <f>IF(R481=0,0,0)</f>
        <v>0</v>
      </c>
      <c r="AC481" s="52">
        <f> IFERROR(AB481 * (1-R481) * 2%,0)</f>
        <v>0</v>
      </c>
      <c r="AD481" s="53">
        <f>T481+V481+W481+X481+AA481+AC481</f>
        <v>29552.990000000002</v>
      </c>
    </row>
    <row r="482">
      <c r="C482" s="40" t="s">
        <v>901</v>
      </c>
      <c r="D482" s="41" t="s">
        <v>902</v>
      </c>
      <c r="E482" s="41"/>
      <c r="F482" s="42">
        <v>42754.15421296296</v>
      </c>
      <c r="G482" s="43">
        <v>18</v>
      </c>
      <c r="H482" s="44">
        <v>43321</v>
      </c>
      <c r="I482" s="44">
        <v>43333</v>
      </c>
      <c r="J482" s="43">
        <v>2618536</v>
      </c>
      <c r="K482" s="43">
        <v>0</v>
      </c>
      <c r="L482" s="43">
        <v>0</v>
      </c>
      <c r="M482" s="43">
        <f>IFERROR(J482-K482-L482,0)</f>
        <v>2618536</v>
      </c>
      <c r="N482" s="43">
        <v>2618536</v>
      </c>
      <c r="O482" s="45">
        <f>IFERROR(IF(1 - M482/N482&lt;0,0,1-M482/N482),0)</f>
        <v>0</v>
      </c>
      <c r="P482" s="43">
        <v>0</v>
      </c>
      <c r="Q482" s="43">
        <v>2618536</v>
      </c>
      <c r="R482" s="46">
        <f>IF(F482&lt;DATEVALUE("2018-07-01"),1,0)</f>
        <v>1</v>
      </c>
      <c r="S482" s="47">
        <f>IF(R482=1,1%,0)</f>
        <v>0.01</v>
      </c>
      <c r="T482" s="46">
        <f>IFERROR(S482*M482,0)</f>
        <v>26185.360000000001</v>
      </c>
      <c r="U482" s="48">
        <f>IF(O482&lt;=0.12,1,0)*(1-R482)*M482</f>
        <v>0</v>
      </c>
      <c r="V482" s="49">
        <f>IF(0&lt;0.8,0,IF(0&lt;1,Sheet1!L462,1))*IF(G482&lt;3,0.12 - O482,0.01) *U482</f>
        <v>0</v>
      </c>
      <c r="W482" s="49">
        <f>IF(0&gt;1,IF(0&lt;=1.1,1,IF(0&lt;=1.2,2,IF(0&lt;=1.5,3,5))),0) * 1000000</f>
        <v>0</v>
      </c>
      <c r="X482" s="50">
        <f>IF(AND(P482&gt;=150000000,P482&lt;300000000),5000000,IF(AND(P482&gt;=300000000,P482&lt;500000000),10000000,IF(AND(P482&gt;=300000000,P482&lt;500000000),15000000,IF(AND(P482&gt;=500000000,P482&lt;3000000000),20000000,IF(P482&gt;=30000000000,35000000,0))))) * (1-R482)</f>
        <v>0</v>
      </c>
      <c r="Y482" s="50">
        <f>IFERROR(Q482 * (1-R482),0)</f>
        <v>0</v>
      </c>
      <c r="Z482" s="51">
        <f>IF(R482=1,0,0)</f>
        <v>0</v>
      </c>
      <c r="AA482" s="51">
        <f>IFERROR((1-R482) * Z482 * 2%,0)</f>
        <v>0</v>
      </c>
      <c r="AB482" s="52">
        <f>IF(R482=0,0,0)</f>
        <v>0</v>
      </c>
      <c r="AC482" s="52">
        <f> IFERROR(AB482 * (1-R482) * 2%,0)</f>
        <v>0</v>
      </c>
      <c r="AD482" s="53">
        <f>T482+V482+W482+X482+AA482+AC482</f>
        <v>26185.360000000001</v>
      </c>
    </row>
    <row r="483">
      <c r="C483" s="40" t="s">
        <v>903</v>
      </c>
      <c r="D483" s="41" t="s">
        <v>904</v>
      </c>
      <c r="E483" s="41"/>
      <c r="F483" s="42">
        <v>42383.611273148148</v>
      </c>
      <c r="G483" s="43">
        <v>30</v>
      </c>
      <c r="H483" s="44">
        <v>43312</v>
      </c>
      <c r="I483" s="44">
        <v>43323</v>
      </c>
      <c r="J483" s="43">
        <v>787340</v>
      </c>
      <c r="K483" s="43">
        <v>0</v>
      </c>
      <c r="L483" s="43">
        <v>0</v>
      </c>
      <c r="M483" s="43">
        <f>IFERROR(J483-K483-L483,0)</f>
        <v>787340</v>
      </c>
      <c r="N483" s="43">
        <v>984643</v>
      </c>
      <c r="O483" s="45">
        <f>IFERROR(IF(1 - M483/N483&lt;0,0,1-M483/N483),0)</f>
        <v>0.20038023933547489</v>
      </c>
      <c r="P483" s="43">
        <v>0</v>
      </c>
      <c r="Q483" s="43">
        <v>787340</v>
      </c>
      <c r="R483" s="46">
        <f>IF(F483&lt;DATEVALUE("2018-07-01"),1,0)</f>
        <v>1</v>
      </c>
      <c r="S483" s="47">
        <f>IF(R483=1,1%,0)</f>
        <v>0.01</v>
      </c>
      <c r="T483" s="46">
        <f>IFERROR(S483*M483,0)</f>
        <v>7873.4000000000005</v>
      </c>
      <c r="U483" s="48">
        <f>IF(O483&lt;=0.12,1,0)*(1-R483)*M483</f>
        <v>0</v>
      </c>
      <c r="V483" s="49">
        <f>IF(0&lt;0.8,0,IF(0&lt;1,Sheet1!L462,1))*IF(G483&lt;3,0.12 - O483,0.01) *U483</f>
        <v>0</v>
      </c>
      <c r="W483" s="49">
        <f>IF(0&gt;1,IF(0&lt;=1.1,1,IF(0&lt;=1.2,2,IF(0&lt;=1.5,3,5))),0) * 1000000</f>
        <v>0</v>
      </c>
      <c r="X483" s="50">
        <f>IF(AND(P483&gt;=150000000,P483&lt;300000000),5000000,IF(AND(P483&gt;=300000000,P483&lt;500000000),10000000,IF(AND(P483&gt;=300000000,P483&lt;500000000),15000000,IF(AND(P483&gt;=500000000,P483&lt;3000000000),20000000,IF(P483&gt;=30000000000,35000000,0))))) * (1-R483)</f>
        <v>0</v>
      </c>
      <c r="Y483" s="50">
        <f>IFERROR(Q483 * (1-R483),0)</f>
        <v>0</v>
      </c>
      <c r="Z483" s="51">
        <f>IF(R483=1,0,0)</f>
        <v>0</v>
      </c>
      <c r="AA483" s="51">
        <f>IFERROR((1-R483) * Z483 * 2%,0)</f>
        <v>0</v>
      </c>
      <c r="AB483" s="52">
        <f>IF(R483=0,0,0)</f>
        <v>0</v>
      </c>
      <c r="AC483" s="52">
        <f> IFERROR(AB483 * (1-R483) * 2%,0)</f>
        <v>0</v>
      </c>
      <c r="AD483" s="53">
        <f>T483+V483+W483+X483+AA483+AC483</f>
        <v>7873.4000000000005</v>
      </c>
    </row>
    <row r="484">
      <c r="C484" s="40" t="s">
        <v>905</v>
      </c>
      <c r="D484" s="41" t="s">
        <v>906</v>
      </c>
      <c r="E484" s="41"/>
      <c r="F484" s="42">
        <v>42784.189293981479</v>
      </c>
      <c r="G484" s="43">
        <v>17</v>
      </c>
      <c r="H484" s="44">
        <v>43390</v>
      </c>
      <c r="I484" s="44">
        <v>43405</v>
      </c>
      <c r="J484" s="43">
        <v>2396780</v>
      </c>
      <c r="K484" s="43">
        <v>0</v>
      </c>
      <c r="L484" s="43">
        <v>0</v>
      </c>
      <c r="M484" s="43">
        <f>IFERROR(J484-K484-L484,0)</f>
        <v>2396780</v>
      </c>
      <c r="N484" s="43">
        <v>2396090</v>
      </c>
      <c r="O484" s="45">
        <f>IFERROR(IF(1 - M484/N484&lt;0,0,1-M484/N484),0)</f>
        <v>0</v>
      </c>
      <c r="P484" s="43">
        <v>0</v>
      </c>
      <c r="Q484" s="43">
        <v>2396780</v>
      </c>
      <c r="R484" s="46">
        <f>IF(F484&lt;DATEVALUE("2018-07-01"),1,0)</f>
        <v>1</v>
      </c>
      <c r="S484" s="47">
        <f>IF(R484=1,1%,0)</f>
        <v>0.01</v>
      </c>
      <c r="T484" s="46">
        <f>IFERROR(S484*M484,0)</f>
        <v>23967.799999999999</v>
      </c>
      <c r="U484" s="48">
        <f>IF(O484&lt;=0.12,1,0)*(1-R484)*M484</f>
        <v>0</v>
      </c>
      <c r="V484" s="49">
        <f>IF(0&lt;0.8,0,IF(0&lt;1,Sheet1!L462,1))*IF(G484&lt;3,0.12 - O484,0.01) *U484</f>
        <v>0</v>
      </c>
      <c r="W484" s="49">
        <f>IF(0&gt;1,IF(0&lt;=1.1,1,IF(0&lt;=1.2,2,IF(0&lt;=1.5,3,5))),0) * 1000000</f>
        <v>0</v>
      </c>
      <c r="X484" s="50">
        <f>IF(AND(P484&gt;=150000000,P484&lt;300000000),5000000,IF(AND(P484&gt;=300000000,P484&lt;500000000),10000000,IF(AND(P484&gt;=300000000,P484&lt;500000000),15000000,IF(AND(P484&gt;=500000000,P484&lt;3000000000),20000000,IF(P484&gt;=30000000000,35000000,0))))) * (1-R484)</f>
        <v>0</v>
      </c>
      <c r="Y484" s="50">
        <f>IFERROR(Q484 * (1-R484),0)</f>
        <v>0</v>
      </c>
      <c r="Z484" s="51">
        <f>IF(R484=1,0,0)</f>
        <v>0</v>
      </c>
      <c r="AA484" s="51">
        <f>IFERROR((1-R484) * Z484 * 2%,0)</f>
        <v>0</v>
      </c>
      <c r="AB484" s="52">
        <f>IF(R484=0,0,0)</f>
        <v>0</v>
      </c>
      <c r="AC484" s="52">
        <f> IFERROR(AB484 * (1-R484) * 2%,0)</f>
        <v>0</v>
      </c>
      <c r="AD484" s="53">
        <f>T484+V484+W484+X484+AA484+AC484</f>
        <v>23967.799999999999</v>
      </c>
    </row>
    <row r="485">
      <c r="C485" s="40" t="s">
        <v>907</v>
      </c>
      <c r="D485" s="41" t="s">
        <v>908</v>
      </c>
      <c r="E485" s="41"/>
      <c r="F485" s="42">
        <v>42801.412314814814</v>
      </c>
      <c r="G485" s="43">
        <v>16</v>
      </c>
      <c r="H485" s="44">
        <v>43376</v>
      </c>
      <c r="I485" s="44">
        <v>43420</v>
      </c>
      <c r="J485" s="43">
        <v>39930</v>
      </c>
      <c r="K485" s="43">
        <v>0</v>
      </c>
      <c r="L485" s="43">
        <v>0</v>
      </c>
      <c r="M485" s="43">
        <f>IFERROR(J485-K485-L485,0)</f>
        <v>39930</v>
      </c>
      <c r="N485" s="43">
        <v>39930</v>
      </c>
      <c r="O485" s="45">
        <f>IFERROR(IF(1 - M485/N485&lt;0,0,1-M485/N485),0)</f>
        <v>0</v>
      </c>
      <c r="P485" s="43">
        <v>0</v>
      </c>
      <c r="Q485" s="43">
        <v>39930</v>
      </c>
      <c r="R485" s="46">
        <f>IF(F485&lt;DATEVALUE("2018-07-01"),1,0)</f>
        <v>1</v>
      </c>
      <c r="S485" s="47">
        <f>IF(R485=1,1%,0)</f>
        <v>0.01</v>
      </c>
      <c r="T485" s="46">
        <f>IFERROR(S485*M485,0)</f>
        <v>399.30000000000001</v>
      </c>
      <c r="U485" s="48">
        <f>IF(O485&lt;=0.12,1,0)*(1-R485)*M485</f>
        <v>0</v>
      </c>
      <c r="V485" s="49">
        <f>IF(0&lt;0.8,0,IF(0&lt;1,Sheet1!L462,1))*IF(G485&lt;3,0.12 - O485,0.01) *U485</f>
        <v>0</v>
      </c>
      <c r="W485" s="49">
        <f>IF(0&gt;1,IF(0&lt;=1.1,1,IF(0&lt;=1.2,2,IF(0&lt;=1.5,3,5))),0) * 1000000</f>
        <v>0</v>
      </c>
      <c r="X485" s="50">
        <f>IF(AND(P485&gt;=150000000,P485&lt;300000000),5000000,IF(AND(P485&gt;=300000000,P485&lt;500000000),10000000,IF(AND(P485&gt;=300000000,P485&lt;500000000),15000000,IF(AND(P485&gt;=500000000,P485&lt;3000000000),20000000,IF(P485&gt;=30000000000,35000000,0))))) * (1-R485)</f>
        <v>0</v>
      </c>
      <c r="Y485" s="50">
        <f>IFERROR(Q485 * (1-R485),0)</f>
        <v>0</v>
      </c>
      <c r="Z485" s="51">
        <f>IF(R485=1,0,0)</f>
        <v>0</v>
      </c>
      <c r="AA485" s="51">
        <f>IFERROR((1-R485) * Z485 * 2%,0)</f>
        <v>0</v>
      </c>
      <c r="AB485" s="52">
        <f>IF(R485=0,0,0)</f>
        <v>0</v>
      </c>
      <c r="AC485" s="52">
        <f> IFERROR(AB485 * (1-R485) * 2%,0)</f>
        <v>0</v>
      </c>
      <c r="AD485" s="53">
        <f>T485+V485+W485+X485+AA485+AC485</f>
        <v>399.30000000000001</v>
      </c>
    </row>
    <row r="486">
      <c r="C486" s="40" t="s">
        <v>909</v>
      </c>
      <c r="D486" s="41" t="s">
        <v>910</v>
      </c>
      <c r="E486" s="41"/>
      <c r="F486" s="42">
        <v>42860.412372685183</v>
      </c>
      <c r="G486" s="43">
        <v>14</v>
      </c>
      <c r="H486" s="44">
        <v>43320</v>
      </c>
      <c r="I486" s="44">
        <v>43326</v>
      </c>
      <c r="J486" s="43">
        <v>967032</v>
      </c>
      <c r="K486" s="43">
        <v>0</v>
      </c>
      <c r="L486" s="43">
        <v>0</v>
      </c>
      <c r="M486" s="43">
        <f>IFERROR(J486-K486-L486,0)</f>
        <v>967032</v>
      </c>
      <c r="N486" s="43">
        <v>967032</v>
      </c>
      <c r="O486" s="45">
        <f>IFERROR(IF(1 - M486/N486&lt;0,0,1-M486/N486),0)</f>
        <v>0</v>
      </c>
      <c r="P486" s="43">
        <v>0</v>
      </c>
      <c r="Q486" s="43">
        <v>967032</v>
      </c>
      <c r="R486" s="46">
        <f>IF(F486&lt;DATEVALUE("2018-07-01"),1,0)</f>
        <v>1</v>
      </c>
      <c r="S486" s="47">
        <f>IF(R486=1,1%,0)</f>
        <v>0.01</v>
      </c>
      <c r="T486" s="46">
        <f>IFERROR(S486*M486,0)</f>
        <v>9670.3199999999997</v>
      </c>
      <c r="U486" s="48">
        <f>IF(O486&lt;=0.12,1,0)*(1-R486)*M486</f>
        <v>0</v>
      </c>
      <c r="V486" s="49">
        <f>IF(0&lt;0.8,0,IF(0&lt;1,Sheet1!L462,1))*IF(G486&lt;3,0.12 - O486,0.01) *U486</f>
        <v>0</v>
      </c>
      <c r="W486" s="49">
        <f>IF(0&gt;1,IF(0&lt;=1.1,1,IF(0&lt;=1.2,2,IF(0&lt;=1.5,3,5))),0) * 1000000</f>
        <v>0</v>
      </c>
      <c r="X486" s="50">
        <f>IF(AND(P486&gt;=150000000,P486&lt;300000000),5000000,IF(AND(P486&gt;=300000000,P486&lt;500000000),10000000,IF(AND(P486&gt;=300000000,P486&lt;500000000),15000000,IF(AND(P486&gt;=500000000,P486&lt;3000000000),20000000,IF(P486&gt;=30000000000,35000000,0))))) * (1-R486)</f>
        <v>0</v>
      </c>
      <c r="Y486" s="50">
        <f>IFERROR(Q486 * (1-R486),0)</f>
        <v>0</v>
      </c>
      <c r="Z486" s="51">
        <f>IF(R486=1,0,0)</f>
        <v>0</v>
      </c>
      <c r="AA486" s="51">
        <f>IFERROR((1-R486) * Z486 * 2%,0)</f>
        <v>0</v>
      </c>
      <c r="AB486" s="52">
        <f>IF(R486=0,0,0)</f>
        <v>0</v>
      </c>
      <c r="AC486" s="52">
        <f> IFERROR(AB486 * (1-R486) * 2%,0)</f>
        <v>0</v>
      </c>
      <c r="AD486" s="53">
        <f>T486+V486+W486+X486+AA486+AC486</f>
        <v>9670.3199999999997</v>
      </c>
    </row>
    <row r="487">
      <c r="C487" s="40" t="s">
        <v>911</v>
      </c>
      <c r="D487" s="41" t="s">
        <v>912</v>
      </c>
      <c r="E487" s="41"/>
      <c r="F487" s="42">
        <v>42879.364363425921</v>
      </c>
      <c r="G487" s="43">
        <v>14</v>
      </c>
      <c r="H487" s="44">
        <v>43339</v>
      </c>
      <c r="I487" s="44">
        <v>43340</v>
      </c>
      <c r="J487" s="43">
        <v>8178161</v>
      </c>
      <c r="K487" s="43">
        <v>1673285</v>
      </c>
      <c r="L487" s="43">
        <v>0</v>
      </c>
      <c r="M487" s="43">
        <f>IFERROR(J487-K487-L487,0)</f>
        <v>6504876</v>
      </c>
      <c r="N487" s="43">
        <v>7102265</v>
      </c>
      <c r="O487" s="45">
        <f>IFERROR(IF(1 - M487/N487&lt;0,0,1-M487/N487),0)</f>
        <v>0.084112462714359459</v>
      </c>
      <c r="P487" s="43">
        <v>0</v>
      </c>
      <c r="Q487" s="43">
        <v>8178161</v>
      </c>
      <c r="R487" s="46">
        <f>IF(F487&lt;DATEVALUE("2018-07-01"),1,0)</f>
        <v>1</v>
      </c>
      <c r="S487" s="47">
        <f>IF(R487=1,1%,0)</f>
        <v>0.01</v>
      </c>
      <c r="T487" s="46">
        <f>IFERROR(S487*M487,0)</f>
        <v>65048.760000000002</v>
      </c>
      <c r="U487" s="48">
        <f>IF(O487&lt;=0.12,1,0)*(1-R487)*M487</f>
        <v>0</v>
      </c>
      <c r="V487" s="49">
        <f>IF(0&lt;0.8,0,IF(0&lt;1,Sheet1!L462,1))*IF(G487&lt;3,0.12 - O487,0.01) *U487</f>
        <v>0</v>
      </c>
      <c r="W487" s="49">
        <f>IF(0&gt;1,IF(0&lt;=1.1,1,IF(0&lt;=1.2,2,IF(0&lt;=1.5,3,5))),0) * 1000000</f>
        <v>0</v>
      </c>
      <c r="X487" s="50">
        <f>IF(AND(P487&gt;=150000000,P487&lt;300000000),5000000,IF(AND(P487&gt;=300000000,P487&lt;500000000),10000000,IF(AND(P487&gt;=300000000,P487&lt;500000000),15000000,IF(AND(P487&gt;=500000000,P487&lt;3000000000),20000000,IF(P487&gt;=30000000000,35000000,0))))) * (1-R487)</f>
        <v>0</v>
      </c>
      <c r="Y487" s="50">
        <f>IFERROR(Q487 * (1-R487),0)</f>
        <v>0</v>
      </c>
      <c r="Z487" s="51">
        <f>IF(R487=1,0,0)</f>
        <v>0</v>
      </c>
      <c r="AA487" s="51">
        <f>IFERROR((1-R487) * Z487 * 2%,0)</f>
        <v>0</v>
      </c>
      <c r="AB487" s="52">
        <f>IF(R487=0,0,0)</f>
        <v>0</v>
      </c>
      <c r="AC487" s="52">
        <f> IFERROR(AB487 * (1-R487) * 2%,0)</f>
        <v>0</v>
      </c>
      <c r="AD487" s="53">
        <f>T487+V487+W487+X487+AA487+AC487</f>
        <v>65048.760000000002</v>
      </c>
    </row>
    <row r="488">
      <c r="C488" s="40" t="s">
        <v>913</v>
      </c>
      <c r="D488" s="41" t="s">
        <v>914</v>
      </c>
      <c r="E488" s="41"/>
      <c r="F488" s="42">
        <v>42895.320497685185</v>
      </c>
      <c r="G488" s="43">
        <v>13</v>
      </c>
      <c r="H488" s="44" t="s">
        <v>24</v>
      </c>
      <c r="I488" s="44" t="s">
        <v>24</v>
      </c>
      <c r="J488" s="43">
        <v>533779</v>
      </c>
      <c r="K488" s="43">
        <v>0</v>
      </c>
      <c r="L488" s="43">
        <v>0</v>
      </c>
      <c r="M488" s="43">
        <f>IFERROR(J488-K488-L488,0)</f>
        <v>533779</v>
      </c>
      <c r="N488" s="43">
        <v>533779</v>
      </c>
      <c r="O488" s="45">
        <f>IFERROR(IF(1 - M488/N488&lt;0,0,1-M488/N488),0)</f>
        <v>0</v>
      </c>
      <c r="P488" s="43">
        <v>0</v>
      </c>
      <c r="Q488" s="43">
        <v>533779</v>
      </c>
      <c r="R488" s="46">
        <f>IF(F488&lt;DATEVALUE("2018-07-01"),1,0)</f>
        <v>1</v>
      </c>
      <c r="S488" s="47">
        <f>IF(R488=1,1%,0)</f>
        <v>0.01</v>
      </c>
      <c r="T488" s="46">
        <f>IFERROR(S488*M488,0)</f>
        <v>5337.79</v>
      </c>
      <c r="U488" s="48">
        <f>IF(O488&lt;=0.12,1,0)*(1-R488)*M488</f>
        <v>0</v>
      </c>
      <c r="V488" s="49">
        <f>IF(0&lt;0.8,0,IF(0&lt;1,Sheet1!L462,1))*IF(G488&lt;3,0.12 - O488,0.01) *U488</f>
        <v>0</v>
      </c>
      <c r="W488" s="49">
        <f>IF(0&gt;1,IF(0&lt;=1.1,1,IF(0&lt;=1.2,2,IF(0&lt;=1.5,3,5))),0) * 1000000</f>
        <v>0</v>
      </c>
      <c r="X488" s="50">
        <f>IF(AND(P488&gt;=150000000,P488&lt;300000000),5000000,IF(AND(P488&gt;=300000000,P488&lt;500000000),10000000,IF(AND(P488&gt;=300000000,P488&lt;500000000),15000000,IF(AND(P488&gt;=500000000,P488&lt;3000000000),20000000,IF(P488&gt;=30000000000,35000000,0))))) * (1-R488)</f>
        <v>0</v>
      </c>
      <c r="Y488" s="50">
        <f>IFERROR(Q488 * (1-R488),0)</f>
        <v>0</v>
      </c>
      <c r="Z488" s="51">
        <f>IF(R488=1,0,0)</f>
        <v>0</v>
      </c>
      <c r="AA488" s="51">
        <f>IFERROR((1-R488) * Z488 * 2%,0)</f>
        <v>0</v>
      </c>
      <c r="AB488" s="52">
        <f>IF(R488=0,0,0)</f>
        <v>0</v>
      </c>
      <c r="AC488" s="52">
        <f> IFERROR(AB488 * (1-R488) * 2%,0)</f>
        <v>0</v>
      </c>
      <c r="AD488" s="53">
        <f>T488+V488+W488+X488+AA488+AC488</f>
        <v>5337.79</v>
      </c>
    </row>
    <row r="489">
      <c r="C489" s="40" t="s">
        <v>915</v>
      </c>
      <c r="D489" s="41" t="s">
        <v>916</v>
      </c>
      <c r="E489" s="41"/>
      <c r="F489" s="42">
        <v>42898.293680555551</v>
      </c>
      <c r="G489" s="43">
        <v>13</v>
      </c>
      <c r="H489" s="44">
        <v>43321</v>
      </c>
      <c r="I489" s="44">
        <v>43329</v>
      </c>
      <c r="J489" s="43">
        <v>302500</v>
      </c>
      <c r="K489" s="43">
        <v>0</v>
      </c>
      <c r="L489" s="43">
        <v>0</v>
      </c>
      <c r="M489" s="43">
        <f>IFERROR(J489-K489-L489,0)</f>
        <v>302500</v>
      </c>
      <c r="N489" s="43">
        <v>302500</v>
      </c>
      <c r="O489" s="45">
        <f>IFERROR(IF(1 - M489/N489&lt;0,0,1-M489/N489),0)</f>
        <v>0</v>
      </c>
      <c r="P489" s="43">
        <v>0</v>
      </c>
      <c r="Q489" s="43">
        <v>302500</v>
      </c>
      <c r="R489" s="46">
        <f>IF(F489&lt;DATEVALUE("2018-07-01"),1,0)</f>
        <v>1</v>
      </c>
      <c r="S489" s="47">
        <f>IF(R489=1,1%,0)</f>
        <v>0.01</v>
      </c>
      <c r="T489" s="46">
        <f>IFERROR(S489*M489,0)</f>
        <v>3025</v>
      </c>
      <c r="U489" s="48">
        <f>IF(O489&lt;=0.12,1,0)*(1-R489)*M489</f>
        <v>0</v>
      </c>
      <c r="V489" s="49">
        <f>IF(0&lt;0.8,0,IF(0&lt;1,Sheet1!L462,1))*IF(G489&lt;3,0.12 - O489,0.01) *U489</f>
        <v>0</v>
      </c>
      <c r="W489" s="49">
        <f>IF(0&gt;1,IF(0&lt;=1.1,1,IF(0&lt;=1.2,2,IF(0&lt;=1.5,3,5))),0) * 1000000</f>
        <v>0</v>
      </c>
      <c r="X489" s="50">
        <f>IF(AND(P489&gt;=150000000,P489&lt;300000000),5000000,IF(AND(P489&gt;=300000000,P489&lt;500000000),10000000,IF(AND(P489&gt;=300000000,P489&lt;500000000),15000000,IF(AND(P489&gt;=500000000,P489&lt;3000000000),20000000,IF(P489&gt;=30000000000,35000000,0))))) * (1-R489)</f>
        <v>0</v>
      </c>
      <c r="Y489" s="50">
        <f>IFERROR(Q489 * (1-R489),0)</f>
        <v>0</v>
      </c>
      <c r="Z489" s="51">
        <f>IF(R489=1,0,0)</f>
        <v>0</v>
      </c>
      <c r="AA489" s="51">
        <f>IFERROR((1-R489) * Z489 * 2%,0)</f>
        <v>0</v>
      </c>
      <c r="AB489" s="52">
        <f>IF(R489=0,0,0)</f>
        <v>0</v>
      </c>
      <c r="AC489" s="52">
        <f> IFERROR(AB489 * (1-R489) * 2%,0)</f>
        <v>0</v>
      </c>
      <c r="AD489" s="53">
        <f>T489+V489+W489+X489+AA489+AC489</f>
        <v>3025</v>
      </c>
    </row>
    <row r="490">
      <c r="C490" s="40" t="s">
        <v>917</v>
      </c>
      <c r="D490" s="41" t="s">
        <v>918</v>
      </c>
      <c r="E490" s="41"/>
      <c r="F490" s="42">
        <v>42950.33390046296</v>
      </c>
      <c r="G490" s="43">
        <v>11</v>
      </c>
      <c r="H490" s="44">
        <v>43404</v>
      </c>
      <c r="I490" s="44">
        <v>43440</v>
      </c>
      <c r="J490" s="43">
        <v>52147953</v>
      </c>
      <c r="K490" s="43">
        <v>0</v>
      </c>
      <c r="L490" s="43">
        <v>0</v>
      </c>
      <c r="M490" s="43">
        <f>IFERROR(J490-K490-L490,0)</f>
        <v>52147953</v>
      </c>
      <c r="N490" s="43">
        <v>68864802</v>
      </c>
      <c r="O490" s="45">
        <f>IFERROR(IF(1 - M490/N490&lt;0,0,1-M490/N490),0)</f>
        <v>0.24274881382799884</v>
      </c>
      <c r="P490" s="43">
        <v>0</v>
      </c>
      <c r="Q490" s="43">
        <v>52976275</v>
      </c>
      <c r="R490" s="46">
        <f>IF(F490&lt;DATEVALUE("2018-07-01"),1,0)</f>
        <v>1</v>
      </c>
      <c r="S490" s="47">
        <f>IF(R490=1,1%,0)</f>
        <v>0.01</v>
      </c>
      <c r="T490" s="46">
        <f>IFERROR(S490*M490,0)</f>
        <v>521479.53000000003</v>
      </c>
      <c r="U490" s="48">
        <f>IF(O490&lt;=0.12,1,0)*(1-R490)*M490</f>
        <v>0</v>
      </c>
      <c r="V490" s="49">
        <f>IF(0&lt;0.8,0,IF(0&lt;1,Sheet1!L462,1))*IF(G490&lt;3,0.12 - O490,0.01) *U490</f>
        <v>0</v>
      </c>
      <c r="W490" s="49">
        <f>IF(0&gt;1,IF(0&lt;=1.1,1,IF(0&lt;=1.2,2,IF(0&lt;=1.5,3,5))),0) * 1000000</f>
        <v>0</v>
      </c>
      <c r="X490" s="50">
        <f>IF(AND(P490&gt;=150000000,P490&lt;300000000),5000000,IF(AND(P490&gt;=300000000,P490&lt;500000000),10000000,IF(AND(P490&gt;=300000000,P490&lt;500000000),15000000,IF(AND(P490&gt;=500000000,P490&lt;3000000000),20000000,IF(P490&gt;=30000000000,35000000,0))))) * (1-R490)</f>
        <v>0</v>
      </c>
      <c r="Y490" s="50">
        <f>IFERROR(Q490 * (1-R490),0)</f>
        <v>0</v>
      </c>
      <c r="Z490" s="51">
        <f>IF(R490=1,0,0)</f>
        <v>0</v>
      </c>
      <c r="AA490" s="51">
        <f>IFERROR((1-R490) * Z490 * 2%,0)</f>
        <v>0</v>
      </c>
      <c r="AB490" s="52">
        <f>IF(R490=0,0,0)</f>
        <v>0</v>
      </c>
      <c r="AC490" s="52">
        <f> IFERROR(AB490 * (1-R490) * 2%,0)</f>
        <v>0</v>
      </c>
      <c r="AD490" s="53">
        <f>T490+V490+W490+X490+AA490+AC490</f>
        <v>521479.53000000003</v>
      </c>
    </row>
    <row r="491">
      <c r="C491" s="40" t="s">
        <v>919</v>
      </c>
      <c r="D491" s="41" t="s">
        <v>920</v>
      </c>
      <c r="E491" s="41"/>
      <c r="F491" s="42">
        <v>42962.298356481479</v>
      </c>
      <c r="G491" s="43">
        <v>11</v>
      </c>
      <c r="H491" s="44">
        <v>43320</v>
      </c>
      <c r="I491" s="44">
        <v>43362</v>
      </c>
      <c r="J491" s="43">
        <v>797390</v>
      </c>
      <c r="K491" s="43">
        <v>0</v>
      </c>
      <c r="L491" s="43">
        <v>0</v>
      </c>
      <c r="M491" s="43">
        <f>IFERROR(J491-K491-L491,0)</f>
        <v>797390</v>
      </c>
      <c r="N491" s="43">
        <v>797390</v>
      </c>
      <c r="O491" s="45">
        <f>IFERROR(IF(1 - M491/N491&lt;0,0,1-M491/N491),0)</f>
        <v>0</v>
      </c>
      <c r="P491" s="43">
        <v>0</v>
      </c>
      <c r="Q491" s="43">
        <v>797390</v>
      </c>
      <c r="R491" s="46">
        <f>IF(F491&lt;DATEVALUE("2018-07-01"),1,0)</f>
        <v>1</v>
      </c>
      <c r="S491" s="47">
        <f>IF(R491=1,1%,0)</f>
        <v>0.01</v>
      </c>
      <c r="T491" s="46">
        <f>IFERROR(S491*M491,0)</f>
        <v>7973.9000000000005</v>
      </c>
      <c r="U491" s="48">
        <f>IF(O491&lt;=0.12,1,0)*(1-R491)*M491</f>
        <v>0</v>
      </c>
      <c r="V491" s="49">
        <f>IF(0&lt;0.8,0,IF(0&lt;1,Sheet1!L462,1))*IF(G491&lt;3,0.12 - O491,0.01) *U491</f>
        <v>0</v>
      </c>
      <c r="W491" s="49">
        <f>IF(0&gt;1,IF(0&lt;=1.1,1,IF(0&lt;=1.2,2,IF(0&lt;=1.5,3,5))),0) * 1000000</f>
        <v>0</v>
      </c>
      <c r="X491" s="50">
        <f>IF(AND(P491&gt;=150000000,P491&lt;300000000),5000000,IF(AND(P491&gt;=300000000,P491&lt;500000000),10000000,IF(AND(P491&gt;=300000000,P491&lt;500000000),15000000,IF(AND(P491&gt;=500000000,P491&lt;3000000000),20000000,IF(P491&gt;=30000000000,35000000,0))))) * (1-R491)</f>
        <v>0</v>
      </c>
      <c r="Y491" s="50">
        <f>IFERROR(Q491 * (1-R491),0)</f>
        <v>0</v>
      </c>
      <c r="Z491" s="51">
        <f>IF(R491=1,0,0)</f>
        <v>0</v>
      </c>
      <c r="AA491" s="51">
        <f>IFERROR((1-R491) * Z491 * 2%,0)</f>
        <v>0</v>
      </c>
      <c r="AB491" s="52">
        <f>IF(R491=0,0,0)</f>
        <v>0</v>
      </c>
      <c r="AC491" s="52">
        <f> IFERROR(AB491 * (1-R491) * 2%,0)</f>
        <v>0</v>
      </c>
      <c r="AD491" s="53">
        <f>T491+V491+W491+X491+AA491+AC491</f>
        <v>7973.9000000000005</v>
      </c>
    </row>
    <row r="492">
      <c r="C492" s="40" t="s">
        <v>921</v>
      </c>
      <c r="D492" s="41" t="s">
        <v>922</v>
      </c>
      <c r="E492" s="41"/>
      <c r="F492" s="42">
        <v>43061.308090277773</v>
      </c>
      <c r="G492" s="43">
        <v>8</v>
      </c>
      <c r="H492" s="44">
        <v>43312</v>
      </c>
      <c r="I492" s="44">
        <v>43328</v>
      </c>
      <c r="J492" s="43">
        <v>133100</v>
      </c>
      <c r="K492" s="43">
        <v>0</v>
      </c>
      <c r="L492" s="43">
        <v>0</v>
      </c>
      <c r="M492" s="43">
        <f>IFERROR(J492-K492-L492,0)</f>
        <v>133100</v>
      </c>
      <c r="N492" s="43">
        <v>133100</v>
      </c>
      <c r="O492" s="45">
        <f>IFERROR(IF(1 - M492/N492&lt;0,0,1-M492/N492),0)</f>
        <v>0</v>
      </c>
      <c r="P492" s="43">
        <v>0</v>
      </c>
      <c r="Q492" s="43">
        <v>133100</v>
      </c>
      <c r="R492" s="46">
        <f>IF(F492&lt;DATEVALUE("2018-07-01"),1,0)</f>
        <v>1</v>
      </c>
      <c r="S492" s="47">
        <f>IF(R492=1,1%,0)</f>
        <v>0.01</v>
      </c>
      <c r="T492" s="46">
        <f>IFERROR(S492*M492,0)</f>
        <v>1331</v>
      </c>
      <c r="U492" s="48">
        <f>IF(O492&lt;=0.12,1,0)*(1-R492)*M492</f>
        <v>0</v>
      </c>
      <c r="V492" s="49">
        <f>IF(0&lt;0.8,0,IF(0&lt;1,Sheet1!L462,1))*IF(G492&lt;3,0.12 - O492,0.01) *U492</f>
        <v>0</v>
      </c>
      <c r="W492" s="49">
        <f>IF(0&gt;1,IF(0&lt;=1.1,1,IF(0&lt;=1.2,2,IF(0&lt;=1.5,3,5))),0) * 1000000</f>
        <v>0</v>
      </c>
      <c r="X492" s="50">
        <f>IF(AND(P492&gt;=150000000,P492&lt;300000000),5000000,IF(AND(P492&gt;=300000000,P492&lt;500000000),10000000,IF(AND(P492&gt;=300000000,P492&lt;500000000),15000000,IF(AND(P492&gt;=500000000,P492&lt;3000000000),20000000,IF(P492&gt;=30000000000,35000000,0))))) * (1-R492)</f>
        <v>0</v>
      </c>
      <c r="Y492" s="50">
        <f>IFERROR(Q492 * (1-R492),0)</f>
        <v>0</v>
      </c>
      <c r="Z492" s="51">
        <f>IF(R492=1,0,0)</f>
        <v>0</v>
      </c>
      <c r="AA492" s="51">
        <f>IFERROR((1-R492) * Z492 * 2%,0)</f>
        <v>0</v>
      </c>
      <c r="AB492" s="52">
        <f>IF(R492=0,0,0)</f>
        <v>0</v>
      </c>
      <c r="AC492" s="52">
        <f> IFERROR(AB492 * (1-R492) * 2%,0)</f>
        <v>0</v>
      </c>
      <c r="AD492" s="53">
        <f>T492+V492+W492+X492+AA492+AC492</f>
        <v>1331</v>
      </c>
    </row>
    <row r="493">
      <c r="C493" s="40" t="s">
        <v>923</v>
      </c>
      <c r="D493" s="41" t="s">
        <v>924</v>
      </c>
      <c r="E493" s="41"/>
      <c r="F493" s="42">
        <v>43161.178020833329</v>
      </c>
      <c r="G493" s="43">
        <v>4</v>
      </c>
      <c r="H493" s="44">
        <v>43321</v>
      </c>
      <c r="I493" s="44">
        <v>43330</v>
      </c>
      <c r="J493" s="43">
        <v>222200</v>
      </c>
      <c r="K493" s="43">
        <v>0</v>
      </c>
      <c r="L493" s="43">
        <v>0</v>
      </c>
      <c r="M493" s="43">
        <f>IFERROR(J493-K493-L493,0)</f>
        <v>222200</v>
      </c>
      <c r="N493" s="43">
        <v>268400</v>
      </c>
      <c r="O493" s="45">
        <f>IFERROR(IF(1 - M493/N493&lt;0,0,1-M493/N493),0)</f>
        <v>0.17213114754098358</v>
      </c>
      <c r="P493" s="43">
        <v>0</v>
      </c>
      <c r="Q493" s="43">
        <v>222200</v>
      </c>
      <c r="R493" s="46">
        <f>IF(F493&lt;DATEVALUE("2018-07-01"),1,0)</f>
        <v>1</v>
      </c>
      <c r="S493" s="47">
        <f>IF(R493=1,1%,0)</f>
        <v>0.01</v>
      </c>
      <c r="T493" s="46">
        <f>IFERROR(S493*M493,0)</f>
        <v>2222</v>
      </c>
      <c r="U493" s="48">
        <f>IF(O493&lt;=0.12,1,0)*(1-R493)*M493</f>
        <v>0</v>
      </c>
      <c r="V493" s="49">
        <f>IF(0&lt;0.8,0,IF(0&lt;1,Sheet1!L462,1))*IF(G493&lt;3,0.12 - O493,0.01) *U493</f>
        <v>0</v>
      </c>
      <c r="W493" s="49">
        <f>IF(0&gt;1,IF(0&lt;=1.1,1,IF(0&lt;=1.2,2,IF(0&lt;=1.5,3,5))),0) * 1000000</f>
        <v>0</v>
      </c>
      <c r="X493" s="50">
        <f>IF(AND(P493&gt;=150000000,P493&lt;300000000),5000000,IF(AND(P493&gt;=300000000,P493&lt;500000000),10000000,IF(AND(P493&gt;=300000000,P493&lt;500000000),15000000,IF(AND(P493&gt;=500000000,P493&lt;3000000000),20000000,IF(P493&gt;=30000000000,35000000,0))))) * (1-R493)</f>
        <v>0</v>
      </c>
      <c r="Y493" s="50">
        <f>IFERROR(Q493 * (1-R493),0)</f>
        <v>0</v>
      </c>
      <c r="Z493" s="51">
        <f>IF(R493=1,0,0)</f>
        <v>0</v>
      </c>
      <c r="AA493" s="51">
        <f>IFERROR((1-R493) * Z493 * 2%,0)</f>
        <v>0</v>
      </c>
      <c r="AB493" s="52">
        <f>IF(R493=0,0,0)</f>
        <v>0</v>
      </c>
      <c r="AC493" s="52">
        <f> IFERROR(AB493 * (1-R493) * 2%,0)</f>
        <v>0</v>
      </c>
      <c r="AD493" s="53">
        <f>T493+V493+W493+X493+AA493+AC493</f>
        <v>2222</v>
      </c>
    </row>
    <row r="494">
      <c r="C494" s="40" t="s">
        <v>925</v>
      </c>
      <c r="D494" s="41" t="s">
        <v>926</v>
      </c>
      <c r="E494" s="41"/>
      <c r="F494" s="42">
        <v>43216.312754629631</v>
      </c>
      <c r="G494" s="43">
        <v>3</v>
      </c>
      <c r="H494" s="44">
        <v>43320</v>
      </c>
      <c r="I494" s="44">
        <v>43323</v>
      </c>
      <c r="J494" s="43">
        <v>877976</v>
      </c>
      <c r="K494" s="43">
        <v>0</v>
      </c>
      <c r="L494" s="43">
        <v>0</v>
      </c>
      <c r="M494" s="43">
        <f>IFERROR(J494-K494-L494,0)</f>
        <v>877976</v>
      </c>
      <c r="N494" s="43">
        <v>944526</v>
      </c>
      <c r="O494" s="45">
        <f>IFERROR(IF(1 - M494/N494&lt;0,0,1-M494/N494),0)</f>
        <v>0.070458621573148861</v>
      </c>
      <c r="P494" s="43">
        <v>0</v>
      </c>
      <c r="Q494" s="43">
        <v>0</v>
      </c>
      <c r="R494" s="46">
        <f>IF(F494&lt;DATEVALUE("2018-07-01"),1,0)</f>
        <v>1</v>
      </c>
      <c r="S494" s="47">
        <f>IF(R494=1,1%,0)</f>
        <v>0.01</v>
      </c>
      <c r="T494" s="46">
        <f>IFERROR(S494*M494,0)</f>
        <v>8779.7600000000002</v>
      </c>
      <c r="U494" s="48">
        <f>IF(O494&lt;=0.12,1,0)*(1-R494)*M494</f>
        <v>0</v>
      </c>
      <c r="V494" s="49">
        <f>IF(0&lt;0.8,0,IF(0&lt;1,Sheet1!L462,1))*IF(G494&lt;3,0.12 - O494,0.01) *U494</f>
        <v>0</v>
      </c>
      <c r="W494" s="49">
        <f>IF(0&gt;1,IF(0&lt;=1.1,1,IF(0&lt;=1.2,2,IF(0&lt;=1.5,3,5))),0) * 1000000</f>
        <v>0</v>
      </c>
      <c r="X494" s="50">
        <f>IF(AND(P494&gt;=150000000,P494&lt;300000000),5000000,IF(AND(P494&gt;=300000000,P494&lt;500000000),10000000,IF(AND(P494&gt;=300000000,P494&lt;500000000),15000000,IF(AND(P494&gt;=500000000,P494&lt;3000000000),20000000,IF(P494&gt;=30000000000,35000000,0))))) * (1-R494)</f>
        <v>0</v>
      </c>
      <c r="Y494" s="50">
        <f>IFERROR(Q494 * (1-R494),0)</f>
        <v>0</v>
      </c>
      <c r="Z494" s="51">
        <f>IF(R494=1,0,0)</f>
        <v>0</v>
      </c>
      <c r="AA494" s="51">
        <f>IFERROR((1-R494) * Z494 * 2%,0)</f>
        <v>0</v>
      </c>
      <c r="AB494" s="52">
        <f>IF(R494=0,0,0)</f>
        <v>0</v>
      </c>
      <c r="AC494" s="52">
        <f> IFERROR(AB494 * (1-R494) * 2%,0)</f>
        <v>0</v>
      </c>
      <c r="AD494" s="53">
        <f>T494+V494+W494+X494+AA494+AC494</f>
        <v>8779.7600000000002</v>
      </c>
    </row>
    <row r="495">
      <c r="C495" s="40" t="s">
        <v>927</v>
      </c>
      <c r="D495" s="41" t="s">
        <v>928</v>
      </c>
      <c r="E495" s="41"/>
      <c r="F495" s="42">
        <v>42699.380497685182</v>
      </c>
      <c r="G495" s="43">
        <v>20</v>
      </c>
      <c r="H495" s="44">
        <v>43329</v>
      </c>
      <c r="I495" s="44">
        <v>43351</v>
      </c>
      <c r="J495" s="43">
        <v>1171207</v>
      </c>
      <c r="K495" s="43">
        <v>0</v>
      </c>
      <c r="L495" s="43">
        <v>0</v>
      </c>
      <c r="M495" s="43">
        <f>IFERROR(J495-K495-L495,0)</f>
        <v>1171207</v>
      </c>
      <c r="N495" s="43">
        <v>1171207</v>
      </c>
      <c r="O495" s="45">
        <f>IFERROR(IF(1 - M495/N495&lt;0,0,1-M495/N495),0)</f>
        <v>0</v>
      </c>
      <c r="P495" s="43">
        <v>0</v>
      </c>
      <c r="Q495" s="43">
        <v>1171207</v>
      </c>
      <c r="R495" s="46">
        <f>IF(F495&lt;DATEVALUE("2018-07-01"),1,0)</f>
        <v>1</v>
      </c>
      <c r="S495" s="47">
        <f>IF(R495=1,1%,0)</f>
        <v>0.01</v>
      </c>
      <c r="T495" s="46">
        <f>IFERROR(S495*M495,0)</f>
        <v>11712.07</v>
      </c>
      <c r="U495" s="48">
        <f>IF(O495&lt;=0.12,1,0)*(1-R495)*M495</f>
        <v>0</v>
      </c>
      <c r="V495" s="49">
        <f>IF(0&lt;0.8,0,IF(0&lt;1,Sheet1!L462,1))*IF(G495&lt;3,0.12 - O495,0.01) *U495</f>
        <v>0</v>
      </c>
      <c r="W495" s="49">
        <f>IF(0&gt;1,IF(0&lt;=1.1,1,IF(0&lt;=1.2,2,IF(0&lt;=1.5,3,5))),0) * 1000000</f>
        <v>0</v>
      </c>
      <c r="X495" s="50">
        <f>IF(AND(P495&gt;=150000000,P495&lt;300000000),5000000,IF(AND(P495&gt;=300000000,P495&lt;500000000),10000000,IF(AND(P495&gt;=300000000,P495&lt;500000000),15000000,IF(AND(P495&gt;=500000000,P495&lt;3000000000),20000000,IF(P495&gt;=30000000000,35000000,0))))) * (1-R495)</f>
        <v>0</v>
      </c>
      <c r="Y495" s="50">
        <f>IFERROR(Q495 * (1-R495),0)</f>
        <v>0</v>
      </c>
      <c r="Z495" s="51">
        <f>IF(R495=1,0,0)</f>
        <v>0</v>
      </c>
      <c r="AA495" s="51">
        <f>IFERROR((1-R495) * Z495 * 2%,0)</f>
        <v>0</v>
      </c>
      <c r="AB495" s="52">
        <f>IF(R495=0,0,0)</f>
        <v>0</v>
      </c>
      <c r="AC495" s="52">
        <f> IFERROR(AB495 * (1-R495) * 2%,0)</f>
        <v>0</v>
      </c>
      <c r="AD495" s="53">
        <f>T495+V495+W495+X495+AA495+AC495</f>
        <v>11712.07</v>
      </c>
    </row>
    <row r="496">
      <c r="C496" s="40" t="s">
        <v>929</v>
      </c>
      <c r="D496" s="41" t="s">
        <v>930</v>
      </c>
      <c r="E496" s="41"/>
      <c r="F496" s="42">
        <v>42713.161215277774</v>
      </c>
      <c r="G496" s="43">
        <v>19</v>
      </c>
      <c r="H496" s="44">
        <v>43301</v>
      </c>
      <c r="I496" s="44">
        <v>43364</v>
      </c>
      <c r="J496" s="43">
        <v>2484796</v>
      </c>
      <c r="K496" s="43">
        <v>0</v>
      </c>
      <c r="L496" s="43">
        <v>0</v>
      </c>
      <c r="M496" s="43">
        <f>IFERROR(J496-K496-L496,0)</f>
        <v>2484796</v>
      </c>
      <c r="N496" s="43">
        <v>2484796</v>
      </c>
      <c r="O496" s="45">
        <f>IFERROR(IF(1 - M496/N496&lt;0,0,1-M496/N496),0)</f>
        <v>0</v>
      </c>
      <c r="P496" s="43">
        <v>0</v>
      </c>
      <c r="Q496" s="43">
        <v>2484796</v>
      </c>
      <c r="R496" s="46">
        <f>IF(F496&lt;DATEVALUE("2018-07-01"),1,0)</f>
        <v>1</v>
      </c>
      <c r="S496" s="47">
        <f>IF(R496=1,1%,0)</f>
        <v>0.01</v>
      </c>
      <c r="T496" s="46">
        <f>IFERROR(S496*M496,0)</f>
        <v>24847.959999999999</v>
      </c>
      <c r="U496" s="48">
        <f>IF(O496&lt;=0.12,1,0)*(1-R496)*M496</f>
        <v>0</v>
      </c>
      <c r="V496" s="49">
        <f>IF(0&lt;0.8,0,IF(0&lt;1,Sheet1!L462,1))*IF(G496&lt;3,0.12 - O496,0.01) *U496</f>
        <v>0</v>
      </c>
      <c r="W496" s="49">
        <f>IF(0&gt;1,IF(0&lt;=1.1,1,IF(0&lt;=1.2,2,IF(0&lt;=1.5,3,5))),0) * 1000000</f>
        <v>0</v>
      </c>
      <c r="X496" s="50">
        <f>IF(AND(P496&gt;=150000000,P496&lt;300000000),5000000,IF(AND(P496&gt;=300000000,P496&lt;500000000),10000000,IF(AND(P496&gt;=300000000,P496&lt;500000000),15000000,IF(AND(P496&gt;=500000000,P496&lt;3000000000),20000000,IF(P496&gt;=30000000000,35000000,0))))) * (1-R496)</f>
        <v>0</v>
      </c>
      <c r="Y496" s="50">
        <f>IFERROR(Q496 * (1-R496),0)</f>
        <v>0</v>
      </c>
      <c r="Z496" s="51">
        <f>IF(R496=1,0,0)</f>
        <v>0</v>
      </c>
      <c r="AA496" s="51">
        <f>IFERROR((1-R496) * Z496 * 2%,0)</f>
        <v>0</v>
      </c>
      <c r="AB496" s="52">
        <f>IF(R496=0,0,0)</f>
        <v>0</v>
      </c>
      <c r="AC496" s="52">
        <f> IFERROR(AB496 * (1-R496) * 2%,0)</f>
        <v>0</v>
      </c>
      <c r="AD496" s="53">
        <f>T496+V496+W496+X496+AA496+AC496</f>
        <v>24847.959999999999</v>
      </c>
    </row>
    <row r="497">
      <c r="C497" s="40" t="s">
        <v>931</v>
      </c>
      <c r="D497" s="41" t="s">
        <v>932</v>
      </c>
      <c r="E497" s="41"/>
      <c r="F497" s="42">
        <v>42744.139641203699</v>
      </c>
      <c r="G497" s="43">
        <v>18</v>
      </c>
      <c r="H497" s="44">
        <v>43320</v>
      </c>
      <c r="I497" s="44">
        <v>43343</v>
      </c>
      <c r="J497" s="43">
        <v>1697025</v>
      </c>
      <c r="K497" s="43">
        <v>0</v>
      </c>
      <c r="L497" s="43">
        <v>0</v>
      </c>
      <c r="M497" s="43">
        <f>IFERROR(J497-K497-L497,0)</f>
        <v>1697025</v>
      </c>
      <c r="N497" s="43">
        <v>1697025</v>
      </c>
      <c r="O497" s="45">
        <f>IFERROR(IF(1 - M497/N497&lt;0,0,1-M497/N497),0)</f>
        <v>0</v>
      </c>
      <c r="P497" s="43">
        <v>0</v>
      </c>
      <c r="Q497" s="43">
        <v>1697025</v>
      </c>
      <c r="R497" s="46">
        <f>IF(F497&lt;DATEVALUE("2018-07-01"),1,0)</f>
        <v>1</v>
      </c>
      <c r="S497" s="47">
        <f>IF(R497=1,1%,0)</f>
        <v>0.01</v>
      </c>
      <c r="T497" s="46">
        <f>IFERROR(S497*M497,0)</f>
        <v>16970.25</v>
      </c>
      <c r="U497" s="48">
        <f>IF(O497&lt;=0.12,1,0)*(1-R497)*M497</f>
        <v>0</v>
      </c>
      <c r="V497" s="49">
        <f>IF(0&lt;0.8,0,IF(0&lt;1,Sheet1!L462,1))*IF(G497&lt;3,0.12 - O497,0.01) *U497</f>
        <v>0</v>
      </c>
      <c r="W497" s="49">
        <f>IF(0&gt;1,IF(0&lt;=1.1,1,IF(0&lt;=1.2,2,IF(0&lt;=1.5,3,5))),0) * 1000000</f>
        <v>0</v>
      </c>
      <c r="X497" s="50">
        <f>IF(AND(P497&gt;=150000000,P497&lt;300000000),5000000,IF(AND(P497&gt;=300000000,P497&lt;500000000),10000000,IF(AND(P497&gt;=300000000,P497&lt;500000000),15000000,IF(AND(P497&gt;=500000000,P497&lt;3000000000),20000000,IF(P497&gt;=30000000000,35000000,0))))) * (1-R497)</f>
        <v>0</v>
      </c>
      <c r="Y497" s="50">
        <f>IFERROR(Q497 * (1-R497),0)</f>
        <v>0</v>
      </c>
      <c r="Z497" s="51">
        <f>IF(R497=1,0,0)</f>
        <v>0</v>
      </c>
      <c r="AA497" s="51">
        <f>IFERROR((1-R497) * Z497 * 2%,0)</f>
        <v>0</v>
      </c>
      <c r="AB497" s="52">
        <f>IF(R497=0,0,0)</f>
        <v>0</v>
      </c>
      <c r="AC497" s="52">
        <f> IFERROR(AB497 * (1-R497) * 2%,0)</f>
        <v>0</v>
      </c>
      <c r="AD497" s="53">
        <f>T497+V497+W497+X497+AA497+AC497</f>
        <v>16970.25</v>
      </c>
    </row>
    <row r="498">
      <c r="C498" s="40" t="s">
        <v>933</v>
      </c>
      <c r="D498" s="41" t="s">
        <v>934</v>
      </c>
      <c r="E498" s="41"/>
      <c r="F498" s="42">
        <v>42793.350810185184</v>
      </c>
      <c r="G498" s="43">
        <v>17</v>
      </c>
      <c r="H498" s="44">
        <v>43329</v>
      </c>
      <c r="I498" s="44">
        <v>43351</v>
      </c>
      <c r="J498" s="43">
        <v>415393</v>
      </c>
      <c r="K498" s="43">
        <v>0</v>
      </c>
      <c r="L498" s="43">
        <v>0</v>
      </c>
      <c r="M498" s="43">
        <f>IFERROR(J498-K498-L498,0)</f>
        <v>415393</v>
      </c>
      <c r="N498" s="43">
        <v>415393</v>
      </c>
      <c r="O498" s="45">
        <f>IFERROR(IF(1 - M498/N498&lt;0,0,1-M498/N498),0)</f>
        <v>0</v>
      </c>
      <c r="P498" s="43">
        <v>0</v>
      </c>
      <c r="Q498" s="43">
        <v>415393</v>
      </c>
      <c r="R498" s="46">
        <f>IF(F498&lt;DATEVALUE("2018-07-01"),1,0)</f>
        <v>1</v>
      </c>
      <c r="S498" s="47">
        <f>IF(R498=1,1%,0)</f>
        <v>0.01</v>
      </c>
      <c r="T498" s="46">
        <f>IFERROR(S498*M498,0)</f>
        <v>4153.9300000000003</v>
      </c>
      <c r="U498" s="48">
        <f>IF(O498&lt;=0.12,1,0)*(1-R498)*M498</f>
        <v>0</v>
      </c>
      <c r="V498" s="49">
        <f>IF(0&lt;0.8,0,IF(0&lt;1,Sheet1!L462,1))*IF(G498&lt;3,0.12 - O498,0.01) *U498</f>
        <v>0</v>
      </c>
      <c r="W498" s="49">
        <f>IF(0&gt;1,IF(0&lt;=1.1,1,IF(0&lt;=1.2,2,IF(0&lt;=1.5,3,5))),0) * 1000000</f>
        <v>0</v>
      </c>
      <c r="X498" s="50">
        <f>IF(AND(P498&gt;=150000000,P498&lt;300000000),5000000,IF(AND(P498&gt;=300000000,P498&lt;500000000),10000000,IF(AND(P498&gt;=300000000,P498&lt;500000000),15000000,IF(AND(P498&gt;=500000000,P498&lt;3000000000),20000000,IF(P498&gt;=30000000000,35000000,0))))) * (1-R498)</f>
        <v>0</v>
      </c>
      <c r="Y498" s="50">
        <f>IFERROR(Q498 * (1-R498),0)</f>
        <v>0</v>
      </c>
      <c r="Z498" s="51">
        <f>IF(R498=1,0,0)</f>
        <v>0</v>
      </c>
      <c r="AA498" s="51">
        <f>IFERROR((1-R498) * Z498 * 2%,0)</f>
        <v>0</v>
      </c>
      <c r="AB498" s="52">
        <f>IF(R498=0,0,0)</f>
        <v>0</v>
      </c>
      <c r="AC498" s="52">
        <f> IFERROR(AB498 * (1-R498) * 2%,0)</f>
        <v>0</v>
      </c>
      <c r="AD498" s="53">
        <f>T498+V498+W498+X498+AA498+AC498</f>
        <v>4153.9300000000003</v>
      </c>
    </row>
    <row r="499">
      <c r="C499" s="40" t="s">
        <v>935</v>
      </c>
      <c r="D499" s="41" t="s">
        <v>936</v>
      </c>
      <c r="E499" s="41"/>
      <c r="F499" s="42">
        <v>42793.378321759257</v>
      </c>
      <c r="G499" s="43">
        <v>17</v>
      </c>
      <c r="H499" s="44">
        <v>43329</v>
      </c>
      <c r="I499" s="44">
        <v>43343</v>
      </c>
      <c r="J499" s="43">
        <v>401841</v>
      </c>
      <c r="K499" s="43">
        <v>0</v>
      </c>
      <c r="L499" s="43">
        <v>0</v>
      </c>
      <c r="M499" s="43">
        <f>IFERROR(J499-K499-L499,0)</f>
        <v>401841</v>
      </c>
      <c r="N499" s="43">
        <v>401841</v>
      </c>
      <c r="O499" s="45">
        <f>IFERROR(IF(1 - M499/N499&lt;0,0,1-M499/N499),0)</f>
        <v>0</v>
      </c>
      <c r="P499" s="43">
        <v>0</v>
      </c>
      <c r="Q499" s="43">
        <v>401841</v>
      </c>
      <c r="R499" s="46">
        <f>IF(F499&lt;DATEVALUE("2018-07-01"),1,0)</f>
        <v>1</v>
      </c>
      <c r="S499" s="47">
        <f>IF(R499=1,1%,0)</f>
        <v>0.01</v>
      </c>
      <c r="T499" s="46">
        <f>IFERROR(S499*M499,0)</f>
        <v>4018.4100000000003</v>
      </c>
      <c r="U499" s="48">
        <f>IF(O499&lt;=0.12,1,0)*(1-R499)*M499</f>
        <v>0</v>
      </c>
      <c r="V499" s="49">
        <f>IF(0&lt;0.8,0,IF(0&lt;1,Sheet1!L462,1))*IF(G499&lt;3,0.12 - O499,0.01) *U499</f>
        <v>0</v>
      </c>
      <c r="W499" s="49">
        <f>IF(0&gt;1,IF(0&lt;=1.1,1,IF(0&lt;=1.2,2,IF(0&lt;=1.5,3,5))),0) * 1000000</f>
        <v>0</v>
      </c>
      <c r="X499" s="50">
        <f>IF(AND(P499&gt;=150000000,P499&lt;300000000),5000000,IF(AND(P499&gt;=300000000,P499&lt;500000000),10000000,IF(AND(P499&gt;=300000000,P499&lt;500000000),15000000,IF(AND(P499&gt;=500000000,P499&lt;3000000000),20000000,IF(P499&gt;=30000000000,35000000,0))))) * (1-R499)</f>
        <v>0</v>
      </c>
      <c r="Y499" s="50">
        <f>IFERROR(Q499 * (1-R499),0)</f>
        <v>0</v>
      </c>
      <c r="Z499" s="51">
        <f>IF(R499=1,0,0)</f>
        <v>0</v>
      </c>
      <c r="AA499" s="51">
        <f>IFERROR((1-R499) * Z499 * 2%,0)</f>
        <v>0</v>
      </c>
      <c r="AB499" s="52">
        <f>IF(R499=0,0,0)</f>
        <v>0</v>
      </c>
      <c r="AC499" s="52">
        <f> IFERROR(AB499 * (1-R499) * 2%,0)</f>
        <v>0</v>
      </c>
      <c r="AD499" s="53">
        <f>T499+V499+W499+X499+AA499+AC499</f>
        <v>4018.4100000000003</v>
      </c>
    </row>
    <row r="500">
      <c r="C500" s="40" t="s">
        <v>937</v>
      </c>
      <c r="D500" s="41" t="s">
        <v>938</v>
      </c>
      <c r="E500" s="41"/>
      <c r="F500" s="42">
        <v>42798.27480324074</v>
      </c>
      <c r="G500" s="43">
        <v>16</v>
      </c>
      <c r="H500" s="44">
        <v>43329</v>
      </c>
      <c r="I500" s="44">
        <v>43351</v>
      </c>
      <c r="J500" s="43">
        <v>176418</v>
      </c>
      <c r="K500" s="43">
        <v>0</v>
      </c>
      <c r="L500" s="43">
        <v>0</v>
      </c>
      <c r="M500" s="43">
        <f>IFERROR(J500-K500-L500,0)</f>
        <v>176418</v>
      </c>
      <c r="N500" s="43">
        <v>176418</v>
      </c>
      <c r="O500" s="45">
        <f>IFERROR(IF(1 - M500/N500&lt;0,0,1-M500/N500),0)</f>
        <v>0</v>
      </c>
      <c r="P500" s="43">
        <v>0</v>
      </c>
      <c r="Q500" s="43">
        <v>176418</v>
      </c>
      <c r="R500" s="46">
        <f>IF(F500&lt;DATEVALUE("2018-07-01"),1,0)</f>
        <v>1</v>
      </c>
      <c r="S500" s="47">
        <f>IF(R500=1,1%,0)</f>
        <v>0.01</v>
      </c>
      <c r="T500" s="46">
        <f>IFERROR(S500*M500,0)</f>
        <v>1764.1800000000001</v>
      </c>
      <c r="U500" s="48">
        <f>IF(O500&lt;=0.12,1,0)*(1-R500)*M500</f>
        <v>0</v>
      </c>
      <c r="V500" s="49">
        <f>IF(0&lt;0.8,0,IF(0&lt;1,Sheet1!L462,1))*IF(G500&lt;3,0.12 - O500,0.01) *U500</f>
        <v>0</v>
      </c>
      <c r="W500" s="49">
        <f>IF(0&gt;1,IF(0&lt;=1.1,1,IF(0&lt;=1.2,2,IF(0&lt;=1.5,3,5))),0) * 1000000</f>
        <v>0</v>
      </c>
      <c r="X500" s="50">
        <f>IF(AND(P500&gt;=150000000,P500&lt;300000000),5000000,IF(AND(P500&gt;=300000000,P500&lt;500000000),10000000,IF(AND(P500&gt;=300000000,P500&lt;500000000),15000000,IF(AND(P500&gt;=500000000,P500&lt;3000000000),20000000,IF(P500&gt;=30000000000,35000000,0))))) * (1-R500)</f>
        <v>0</v>
      </c>
      <c r="Y500" s="50">
        <f>IFERROR(Q500 * (1-R500),0)</f>
        <v>0</v>
      </c>
      <c r="Z500" s="51">
        <f>IF(R500=1,0,0)</f>
        <v>0</v>
      </c>
      <c r="AA500" s="51">
        <f>IFERROR((1-R500) * Z500 * 2%,0)</f>
        <v>0</v>
      </c>
      <c r="AB500" s="52">
        <f>IF(R500=0,0,0)</f>
        <v>0</v>
      </c>
      <c r="AC500" s="52">
        <f> IFERROR(AB500 * (1-R500) * 2%,0)</f>
        <v>0</v>
      </c>
      <c r="AD500" s="53">
        <f>T500+V500+W500+X500+AA500+AC500</f>
        <v>1764.1800000000001</v>
      </c>
    </row>
    <row r="501">
      <c r="C501" s="40" t="s">
        <v>939</v>
      </c>
      <c r="D501" s="41" t="s">
        <v>940</v>
      </c>
      <c r="E501" s="41"/>
      <c r="F501" s="42">
        <v>42949.115486111106</v>
      </c>
      <c r="G501" s="43">
        <v>11</v>
      </c>
      <c r="H501" s="44">
        <v>43341</v>
      </c>
      <c r="I501" s="44">
        <v>43384</v>
      </c>
      <c r="J501" s="43">
        <v>14039190</v>
      </c>
      <c r="K501" s="43">
        <v>638145</v>
      </c>
      <c r="L501" s="43">
        <v>0</v>
      </c>
      <c r="M501" s="43">
        <f>IFERROR(J501-K501-L501,0)</f>
        <v>13401045</v>
      </c>
      <c r="N501" s="43">
        <v>16849916</v>
      </c>
      <c r="O501" s="45">
        <f>IFERROR(IF(1 - M501/N501&lt;0,0,1-M501/N501),0)</f>
        <v>0.20468179188549074</v>
      </c>
      <c r="P501" s="43">
        <v>0</v>
      </c>
      <c r="Q501" s="43">
        <v>14039190</v>
      </c>
      <c r="R501" s="46">
        <f>IF(F501&lt;DATEVALUE("2018-07-01"),1,0)</f>
        <v>1</v>
      </c>
      <c r="S501" s="47">
        <f>IF(R501=1,1%,0)</f>
        <v>0.01</v>
      </c>
      <c r="T501" s="46">
        <f>IFERROR(S501*M501,0)</f>
        <v>134010.45000000001</v>
      </c>
      <c r="U501" s="48">
        <f>IF(O501&lt;=0.12,1,0)*(1-R501)*M501</f>
        <v>0</v>
      </c>
      <c r="V501" s="49">
        <f>IF(0&lt;0.8,0,IF(0&lt;1,Sheet1!L462,1))*IF(G501&lt;3,0.12 - O501,0.01) *U501</f>
        <v>0</v>
      </c>
      <c r="W501" s="49">
        <f>IF(0&gt;1,IF(0&lt;=1.1,1,IF(0&lt;=1.2,2,IF(0&lt;=1.5,3,5))),0) * 1000000</f>
        <v>0</v>
      </c>
      <c r="X501" s="50">
        <f>IF(AND(P501&gt;=150000000,P501&lt;300000000),5000000,IF(AND(P501&gt;=300000000,P501&lt;500000000),10000000,IF(AND(P501&gt;=300000000,P501&lt;500000000),15000000,IF(AND(P501&gt;=500000000,P501&lt;3000000000),20000000,IF(P501&gt;=30000000000,35000000,0))))) * (1-R501)</f>
        <v>0</v>
      </c>
      <c r="Y501" s="50">
        <f>IFERROR(Q501 * (1-R501),0)</f>
        <v>0</v>
      </c>
      <c r="Z501" s="51">
        <f>IF(R501=1,0,0)</f>
        <v>0</v>
      </c>
      <c r="AA501" s="51">
        <f>IFERROR((1-R501) * Z501 * 2%,0)</f>
        <v>0</v>
      </c>
      <c r="AB501" s="52">
        <f>IF(R501=0,0,0)</f>
        <v>0</v>
      </c>
      <c r="AC501" s="52">
        <f> IFERROR(AB501 * (1-R501) * 2%,0)</f>
        <v>0</v>
      </c>
      <c r="AD501" s="53">
        <f>T501+V501+W501+X501+AA501+AC501</f>
        <v>134010.45000000001</v>
      </c>
    </row>
    <row r="502">
      <c r="C502" s="40" t="s">
        <v>941</v>
      </c>
      <c r="D502" s="41" t="s">
        <v>942</v>
      </c>
      <c r="E502" s="41"/>
      <c r="F502" s="42">
        <v>43098.173148148147</v>
      </c>
      <c r="G502" s="43">
        <v>7</v>
      </c>
      <c r="H502" s="44">
        <v>43329</v>
      </c>
      <c r="I502" s="44">
        <v>43376</v>
      </c>
      <c r="J502" s="43">
        <v>4278060</v>
      </c>
      <c r="K502" s="43">
        <v>161637</v>
      </c>
      <c r="L502" s="43">
        <v>0</v>
      </c>
      <c r="M502" s="43">
        <f>IFERROR(J502-K502-L502,0)</f>
        <v>4116423</v>
      </c>
      <c r="N502" s="43">
        <v>4277426</v>
      </c>
      <c r="O502" s="45">
        <f>IFERROR(IF(1 - M502/N502&lt;0,0,1-M502/N502),0)</f>
        <v>0.037640160227202069</v>
      </c>
      <c r="P502" s="43">
        <v>0</v>
      </c>
      <c r="Q502" s="43">
        <v>4278060</v>
      </c>
      <c r="R502" s="46">
        <f>IF(F502&lt;DATEVALUE("2018-07-01"),1,0)</f>
        <v>1</v>
      </c>
      <c r="S502" s="47">
        <f>IF(R502=1,1%,0)</f>
        <v>0.01</v>
      </c>
      <c r="T502" s="46">
        <f>IFERROR(S502*M502,0)</f>
        <v>41164.230000000003</v>
      </c>
      <c r="U502" s="48">
        <f>IF(O502&lt;=0.12,1,0)*(1-R502)*M502</f>
        <v>0</v>
      </c>
      <c r="V502" s="49">
        <f>IF(0&lt;0.8,0,IF(0&lt;1,Sheet1!L462,1))*IF(G502&lt;3,0.12 - O502,0.01) *U502</f>
        <v>0</v>
      </c>
      <c r="W502" s="49">
        <f>IF(0&gt;1,IF(0&lt;=1.1,1,IF(0&lt;=1.2,2,IF(0&lt;=1.5,3,5))),0) * 1000000</f>
        <v>0</v>
      </c>
      <c r="X502" s="50">
        <f>IF(AND(P502&gt;=150000000,P502&lt;300000000),5000000,IF(AND(P502&gt;=300000000,P502&lt;500000000),10000000,IF(AND(P502&gt;=300000000,P502&lt;500000000),15000000,IF(AND(P502&gt;=500000000,P502&lt;3000000000),20000000,IF(P502&gt;=30000000000,35000000,0))))) * (1-R502)</f>
        <v>0</v>
      </c>
      <c r="Y502" s="50">
        <f>IFERROR(Q502 * (1-R502),0)</f>
        <v>0</v>
      </c>
      <c r="Z502" s="51">
        <f>IF(R502=1,0,0)</f>
        <v>0</v>
      </c>
      <c r="AA502" s="51">
        <f>IFERROR((1-R502) * Z502 * 2%,0)</f>
        <v>0</v>
      </c>
      <c r="AB502" s="52">
        <f>IF(R502=0,0,0)</f>
        <v>0</v>
      </c>
      <c r="AC502" s="52">
        <f> IFERROR(AB502 * (1-R502) * 2%,0)</f>
        <v>0</v>
      </c>
      <c r="AD502" s="53">
        <f>T502+V502+W502+X502+AA502+AC502</f>
        <v>41164.230000000003</v>
      </c>
    </row>
    <row r="503">
      <c r="C503" s="40" t="s">
        <v>943</v>
      </c>
      <c r="D503" s="41" t="s">
        <v>944</v>
      </c>
      <c r="E503" s="41"/>
      <c r="F503" s="42">
        <v>42667.393333333333</v>
      </c>
      <c r="G503" s="43">
        <v>21</v>
      </c>
      <c r="H503" s="44" t="s">
        <v>24</v>
      </c>
      <c r="I503" s="44" t="s">
        <v>24</v>
      </c>
      <c r="J503" s="43">
        <v>60960878</v>
      </c>
      <c r="K503" s="43">
        <v>0</v>
      </c>
      <c r="L503" s="43">
        <v>0</v>
      </c>
      <c r="M503" s="43">
        <f>IFERROR(J503-K503-L503,0)</f>
        <v>60960878</v>
      </c>
      <c r="N503" s="43" t="s">
        <v>24</v>
      </c>
      <c r="O503" s="45">
        <f>IFERROR(IF(1 - M503/N503&lt;0,0,1-M503/N503),0)</f>
        <v>0</v>
      </c>
      <c r="P503" s="43">
        <v>0</v>
      </c>
      <c r="Q503" s="43">
        <v>0</v>
      </c>
      <c r="R503" s="46">
        <f>IF(F503&lt;DATEVALUE("2018-07-01"),1,0)</f>
        <v>1</v>
      </c>
      <c r="S503" s="47">
        <f>IF(R503=1,1%,0)</f>
        <v>0.01</v>
      </c>
      <c r="T503" s="46">
        <f>IFERROR(S503*M503,0)</f>
        <v>609608.78000000003</v>
      </c>
      <c r="U503" s="48">
        <f>IF(O503&lt;=0.12,1,0)*(1-R503)*M503</f>
        <v>0</v>
      </c>
      <c r="V503" s="49">
        <f>IF(0&lt;0.8,0,IF(0&lt;1,Sheet1!L462,1))*IF(G503&lt;3,0.12 - O503,0.01) *U503</f>
        <v>0</v>
      </c>
      <c r="W503" s="49">
        <f>IF(0&gt;1,IF(0&lt;=1.1,1,IF(0&lt;=1.2,2,IF(0&lt;=1.5,3,5))),0) * 1000000</f>
        <v>0</v>
      </c>
      <c r="X503" s="50">
        <f>IF(AND(P503&gt;=150000000,P503&lt;300000000),5000000,IF(AND(P503&gt;=300000000,P503&lt;500000000),10000000,IF(AND(P503&gt;=300000000,P503&lt;500000000),15000000,IF(AND(P503&gt;=500000000,P503&lt;3000000000),20000000,IF(P503&gt;=30000000000,35000000,0))))) * (1-R503)</f>
        <v>0</v>
      </c>
      <c r="Y503" s="50">
        <f>IFERROR(Q503 * (1-R503),0)</f>
        <v>0</v>
      </c>
      <c r="Z503" s="51">
        <f>IF(R503=1,0,"")</f>
        <v>0</v>
      </c>
      <c r="AA503" s="51">
        <f>IFERROR((1-R503) * Z503 * 2%,0)</f>
        <v>0</v>
      </c>
      <c r="AB503" s="52">
        <f>IF(R503=0,"",0)</f>
        <v>0</v>
      </c>
      <c r="AC503" s="52">
        <f> IFERROR(AB503 * (1-R503) * 2%,0)</f>
        <v>0</v>
      </c>
      <c r="AD503" s="53">
        <f>T503+V503+W503+X503+AA503+AC503</f>
        <v>609608.78000000003</v>
      </c>
    </row>
    <row r="504">
      <c r="C504" s="40" t="s">
        <v>943</v>
      </c>
      <c r="D504" s="41" t="s">
        <v>944</v>
      </c>
      <c r="E504" s="41"/>
      <c r="F504" s="42">
        <v>42667.393333333333</v>
      </c>
      <c r="G504" s="43">
        <v>21</v>
      </c>
      <c r="H504" s="44" t="s">
        <v>24</v>
      </c>
      <c r="I504" s="44" t="s">
        <v>24</v>
      </c>
      <c r="J504" s="43">
        <v>60960878</v>
      </c>
      <c r="K504" s="43">
        <v>0</v>
      </c>
      <c r="L504" s="43">
        <v>0</v>
      </c>
      <c r="M504" s="43">
        <f>IFERROR(J504-K504-L504,0)</f>
        <v>60960878</v>
      </c>
      <c r="N504" s="43" t="s">
        <v>24</v>
      </c>
      <c r="O504" s="45">
        <f>IFERROR(IF(1 - M504/N504&lt;0,0,1-M504/N504),0)</f>
        <v>0</v>
      </c>
      <c r="P504" s="43">
        <v>0</v>
      </c>
      <c r="Q504" s="43">
        <v>0</v>
      </c>
      <c r="R504" s="46">
        <f>IF(F504&lt;DATEVALUE("2018-07-01"),1,0)</f>
        <v>1</v>
      </c>
      <c r="S504" s="47">
        <f>IF(R504=1,1%,0)</f>
        <v>0.01</v>
      </c>
      <c r="T504" s="46">
        <f>IFERROR(S504*M504,0)</f>
        <v>609608.78000000003</v>
      </c>
      <c r="U504" s="48">
        <f>IF(O504&lt;=0.12,1,0)*(1-R504)*M504</f>
        <v>0</v>
      </c>
      <c r="V504" s="49">
        <f>IF(0&lt;0.8,0,IF(0&lt;1,Sheet1!L462,1))*IF(G504&lt;3,0.12 - O504,0.01) *U504</f>
        <v>0</v>
      </c>
      <c r="W504" s="49">
        <f>IF(0&gt;1,IF(0&lt;=1.1,1,IF(0&lt;=1.2,2,IF(0&lt;=1.5,3,5))),0) * 1000000</f>
        <v>0</v>
      </c>
      <c r="X504" s="50">
        <f>IF(AND(P504&gt;=150000000,P504&lt;300000000),5000000,IF(AND(P504&gt;=300000000,P504&lt;500000000),10000000,IF(AND(P504&gt;=300000000,P504&lt;500000000),15000000,IF(AND(P504&gt;=500000000,P504&lt;3000000000),20000000,IF(P504&gt;=30000000000,35000000,0))))) * (1-R504)</f>
        <v>0</v>
      </c>
      <c r="Y504" s="50">
        <f>IFERROR(Q504 * (1-R504),0)</f>
        <v>0</v>
      </c>
      <c r="Z504" s="51">
        <f>IF(R504=1,0,"")</f>
        <v>0</v>
      </c>
      <c r="AA504" s="51">
        <f>IFERROR((1-R504) * Z504 * 2%,0)</f>
        <v>0</v>
      </c>
      <c r="AB504" s="52">
        <f>IF(R504=0,"",0)</f>
        <v>0</v>
      </c>
      <c r="AC504" s="52">
        <f> IFERROR(AB504 * (1-R504) * 2%,0)</f>
        <v>0</v>
      </c>
      <c r="AD504" s="53">
        <f>T504+V504+W504+X504+AA504+AC504</f>
        <v>609608.78000000003</v>
      </c>
    </row>
    <row r="505">
      <c r="C505" s="40" t="s">
        <v>945</v>
      </c>
      <c r="D505" s="41" t="s">
        <v>946</v>
      </c>
      <c r="E505" s="41"/>
      <c r="F505" s="42">
        <v>42816.117743055554</v>
      </c>
      <c r="G505" s="43">
        <v>16</v>
      </c>
      <c r="H505" s="44">
        <v>43329</v>
      </c>
      <c r="I505" s="44">
        <v>43355</v>
      </c>
      <c r="J505" s="43">
        <v>628014</v>
      </c>
      <c r="K505" s="43">
        <v>0</v>
      </c>
      <c r="L505" s="43">
        <v>0</v>
      </c>
      <c r="M505" s="43">
        <f>IFERROR(J505-K505-L505,0)</f>
        <v>628014</v>
      </c>
      <c r="N505" s="43">
        <v>628014</v>
      </c>
      <c r="O505" s="45">
        <f>IFERROR(IF(1 - M505/N505&lt;0,0,1-M505/N505),0)</f>
        <v>0</v>
      </c>
      <c r="P505" s="43">
        <v>0</v>
      </c>
      <c r="Q505" s="43">
        <v>628014</v>
      </c>
      <c r="R505" s="46">
        <f>IF(F505&lt;DATEVALUE("2018-07-01"),1,0)</f>
        <v>1</v>
      </c>
      <c r="S505" s="47">
        <f>IF(R505=1,1%,0)</f>
        <v>0.01</v>
      </c>
      <c r="T505" s="46">
        <f>IFERROR(S505*M505,0)</f>
        <v>6280.1400000000003</v>
      </c>
      <c r="U505" s="48">
        <f>IF(O505&lt;=0.12,1,0)*(1-R505)*M505</f>
        <v>0</v>
      </c>
      <c r="V505" s="49">
        <f>IF(0&lt;0.8,0,IF(0&lt;1,Sheet1!L462,1))*IF(G505&lt;3,0.12 - O505,0.01) *U505</f>
        <v>0</v>
      </c>
      <c r="W505" s="49">
        <f>IF(0&gt;1,IF(0&lt;=1.1,1,IF(0&lt;=1.2,2,IF(0&lt;=1.5,3,5))),0) * 1000000</f>
        <v>0</v>
      </c>
      <c r="X505" s="50">
        <f>IF(AND(P505&gt;=150000000,P505&lt;300000000),5000000,IF(AND(P505&gt;=300000000,P505&lt;500000000),10000000,IF(AND(P505&gt;=300000000,P505&lt;500000000),15000000,IF(AND(P505&gt;=500000000,P505&lt;3000000000),20000000,IF(P505&gt;=30000000000,35000000,0))))) * (1-R505)</f>
        <v>0</v>
      </c>
      <c r="Y505" s="50">
        <f>IFERROR(Q505 * (1-R505),0)</f>
        <v>0</v>
      </c>
      <c r="Z505" s="51">
        <f>IF(R505=1,0,0)</f>
        <v>0</v>
      </c>
      <c r="AA505" s="51">
        <f>IFERROR((1-R505) * Z505 * 2%,0)</f>
        <v>0</v>
      </c>
      <c r="AB505" s="52">
        <f>IF(R505=0,0,0)</f>
        <v>0</v>
      </c>
      <c r="AC505" s="52">
        <f> IFERROR(AB505 * (1-R505) * 2%,0)</f>
        <v>0</v>
      </c>
      <c r="AD505" s="53">
        <f>T505+V505+W505+X505+AA505+AC505</f>
        <v>6280.1400000000003</v>
      </c>
    </row>
    <row r="506">
      <c r="C506" s="40" t="s">
        <v>947</v>
      </c>
      <c r="D506" s="41" t="s">
        <v>948</v>
      </c>
      <c r="E506" s="41"/>
      <c r="F506" s="42">
        <v>43041.343460648146</v>
      </c>
      <c r="G506" s="43">
        <v>8</v>
      </c>
      <c r="H506" s="44">
        <v>43329</v>
      </c>
      <c r="I506" s="44">
        <v>43337</v>
      </c>
      <c r="J506" s="43">
        <v>133221</v>
      </c>
      <c r="K506" s="43">
        <v>0</v>
      </c>
      <c r="L506" s="43">
        <v>0</v>
      </c>
      <c r="M506" s="43">
        <f>IFERROR(J506-K506-L506,0)</f>
        <v>133221</v>
      </c>
      <c r="N506" s="43">
        <v>133221</v>
      </c>
      <c r="O506" s="45">
        <f>IFERROR(IF(1 - M506/N506&lt;0,0,1-M506/N506),0)</f>
        <v>0</v>
      </c>
      <c r="P506" s="43">
        <v>0</v>
      </c>
      <c r="Q506" s="43">
        <v>133221</v>
      </c>
      <c r="R506" s="46">
        <f>IF(F506&lt;DATEVALUE("2018-07-01"),1,0)</f>
        <v>1</v>
      </c>
      <c r="S506" s="47">
        <f>IF(R506=1,1%,0)</f>
        <v>0.01</v>
      </c>
      <c r="T506" s="46">
        <f>IFERROR(S506*M506,0)</f>
        <v>1332.21</v>
      </c>
      <c r="U506" s="48">
        <f>IF(O506&lt;=0.12,1,0)*(1-R506)*M506</f>
        <v>0</v>
      </c>
      <c r="V506" s="49">
        <f>IF(0&lt;0.8,0,IF(0&lt;1,Sheet1!L462,1))*IF(G506&lt;3,0.12 - O506,0.01) *U506</f>
        <v>0</v>
      </c>
      <c r="W506" s="49">
        <f>IF(0&gt;1,IF(0&lt;=1.1,1,IF(0&lt;=1.2,2,IF(0&lt;=1.5,3,5))),0) * 1000000</f>
        <v>0</v>
      </c>
      <c r="X506" s="50">
        <f>IF(AND(P506&gt;=150000000,P506&lt;300000000),5000000,IF(AND(P506&gt;=300000000,P506&lt;500000000),10000000,IF(AND(P506&gt;=300000000,P506&lt;500000000),15000000,IF(AND(P506&gt;=500000000,P506&lt;3000000000),20000000,IF(P506&gt;=30000000000,35000000,0))))) * (1-R506)</f>
        <v>0</v>
      </c>
      <c r="Y506" s="50">
        <f>IFERROR(Q506 * (1-R506),0)</f>
        <v>0</v>
      </c>
      <c r="Z506" s="51">
        <f>IF(R506=1,0,0)</f>
        <v>0</v>
      </c>
      <c r="AA506" s="51">
        <f>IFERROR((1-R506) * Z506 * 2%,0)</f>
        <v>0</v>
      </c>
      <c r="AB506" s="52">
        <f>IF(R506=0,0,0)</f>
        <v>0</v>
      </c>
      <c r="AC506" s="52">
        <f> IFERROR(AB506 * (1-R506) * 2%,0)</f>
        <v>0</v>
      </c>
      <c r="AD506" s="53">
        <f>T506+V506+W506+X506+AA506+AC506</f>
        <v>1332.21</v>
      </c>
    </row>
    <row r="507" s="1" customFormat="1" ht="23.25" customHeight="1">
      <c r="B507" s="10" t="s">
        <v>5</v>
      </c>
      <c r="C507" s="11" t="s">
        <v>6</v>
      </c>
      <c r="D507" s="11"/>
      <c r="E507" s="11" t="s">
        <v>7</v>
      </c>
      <c r="F507" s="11" t="s">
        <v>8</v>
      </c>
      <c r="G507" s="11" t="s">
        <v>9</v>
      </c>
      <c r="H507" s="11" t="s">
        <v>10</v>
      </c>
      <c r="I507" s="11" t="s">
        <v>11</v>
      </c>
      <c r="J507" s="11" t="s">
        <v>12</v>
      </c>
      <c r="K507" s="11" t="s">
        <v>13</v>
      </c>
      <c r="L507" s="11" t="s">
        <v>14</v>
      </c>
      <c r="M507" s="11" t="s">
        <v>15</v>
      </c>
      <c r="N507" s="11" t="s">
        <v>16</v>
      </c>
      <c r="O507" s="11" t="s">
        <v>17</v>
      </c>
      <c r="P507" s="12" t="s">
        <v>18</v>
      </c>
      <c r="Q507" s="11" t="s">
        <v>19</v>
      </c>
      <c r="R507" s="11"/>
      <c r="S507" s="11" t="s">
        <v>20</v>
      </c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3"/>
    </row>
    <row r="508">
      <c r="B508" s="14" t="s">
        <v>949</v>
      </c>
      <c r="C508" s="15" t="str">
        <f>"Huỳnh"&amp;" " &amp; "Bá Trung"</f>
        <v>Huỳnh Bá Trung</v>
      </c>
      <c r="D508" s="15"/>
      <c r="E508" s="15" t="s">
        <v>320</v>
      </c>
      <c r="F508" s="15" t="s">
        <v>134</v>
      </c>
      <c r="G508" s="16" t="s">
        <v>133</v>
      </c>
      <c r="H508" s="15" t="s">
        <v>394</v>
      </c>
      <c r="I508" s="17">
        <v>0</v>
      </c>
      <c r="J508" s="18">
        <v>42000000</v>
      </c>
      <c r="K508" s="18">
        <f>IFERROR(IF(N508&lt;4,Q508,SUM(Sheet1!J510:J516)),0)</f>
        <v>6151667</v>
      </c>
      <c r="L508" s="19">
        <f>IFERROR(K508/J508,0)</f>
        <v>0.14646826190476189</v>
      </c>
      <c r="M508" s="18">
        <f>IFERROR(IF(OR(N508=3,N508=4),SUM(Sheet1!AD510:AD516)+AD508,IF(N508=1,0.6%,IF(N508=2,0.65%,IF(N508=3,0.6%,0)))*IF(L508&lt;0.8,0,IF(L508&lt;1,L508,1))*IF(RIGHT("2018-07",2)="03",1,0)),0)</f>
        <v>36330.989999999998</v>
      </c>
      <c r="N508" s="18">
        <v>4</v>
      </c>
      <c r="O508" s="17">
        <f>IF(N508=4,0.5%,IF(N508=5,0.3%,0))</f>
        <v>0.0050000000000000001</v>
      </c>
      <c r="P508" s="20">
        <f>IFERROR(SUM(Sheet1!P510:P516),0)</f>
        <v>0</v>
      </c>
      <c r="Q508" s="18">
        <f>SUMIF($G:$G,B508,$K:$K)</f>
        <v>0</v>
      </c>
      <c r="R508" s="21"/>
      <c r="S508" s="21" t="s">
        <v>26</v>
      </c>
      <c r="T508" s="21"/>
      <c r="U508" s="22" t="s">
        <v>27</v>
      </c>
      <c r="V508" s="22"/>
      <c r="W508" s="22"/>
      <c r="X508" s="23" t="s">
        <v>28</v>
      </c>
      <c r="Y508" s="23"/>
      <c r="Z508" s="24" t="s">
        <v>29</v>
      </c>
      <c r="AA508" s="24"/>
      <c r="AB508" s="25" t="s">
        <v>30</v>
      </c>
      <c r="AC508" s="25"/>
      <c r="AD508" s="26">
        <f>IF(IFERROR(SUM(Sheet1!Y510:Y516)*O508,0)&gt;2000000,2000000,IFERROR(SUM(Sheet1!Y510:Y516)*O508,0))</f>
        <v>0</v>
      </c>
    </row>
    <row r="509">
      <c r="C509" s="27" t="s">
        <v>31</v>
      </c>
      <c r="D509" s="28" t="s">
        <v>32</v>
      </c>
      <c r="E509" s="28"/>
      <c r="F509" s="28" t="s">
        <v>33</v>
      </c>
      <c r="G509" s="28" t="s">
        <v>34</v>
      </c>
      <c r="H509" s="29" t="s">
        <v>35</v>
      </c>
      <c r="I509" s="29" t="s">
        <v>36</v>
      </c>
      <c r="J509" s="28" t="s">
        <v>37</v>
      </c>
      <c r="K509" s="28" t="s">
        <v>38</v>
      </c>
      <c r="L509" s="28" t="s">
        <v>39</v>
      </c>
      <c r="M509" s="28" t="s">
        <v>40</v>
      </c>
      <c r="N509" s="28" t="s">
        <v>41</v>
      </c>
      <c r="O509" s="30" t="s">
        <v>42</v>
      </c>
      <c r="P509" s="29" t="s">
        <v>43</v>
      </c>
      <c r="Q509" s="29" t="s">
        <v>44</v>
      </c>
      <c r="R509" s="31" t="s">
        <v>45</v>
      </c>
      <c r="S509" s="31" t="s">
        <v>46</v>
      </c>
      <c r="T509" s="31" t="s">
        <v>47</v>
      </c>
      <c r="U509" s="32" t="s">
        <v>48</v>
      </c>
      <c r="V509" s="33" t="s">
        <v>47</v>
      </c>
      <c r="W509" s="33" t="s">
        <v>49</v>
      </c>
      <c r="X509" s="34" t="s">
        <v>50</v>
      </c>
      <c r="Y509" s="34" t="s">
        <v>51</v>
      </c>
      <c r="Z509" s="35" t="s">
        <v>48</v>
      </c>
      <c r="AA509" s="36" t="s">
        <v>47</v>
      </c>
      <c r="AB509" s="37" t="s">
        <v>48</v>
      </c>
      <c r="AC509" s="38" t="s">
        <v>47</v>
      </c>
      <c r="AD509" s="39" t="s">
        <v>52</v>
      </c>
    </row>
    <row r="510">
      <c r="C510" s="40" t="s">
        <v>950</v>
      </c>
      <c r="D510" s="41" t="s">
        <v>951</v>
      </c>
      <c r="E510" s="41"/>
      <c r="F510" s="42">
        <v>43308.289722222224</v>
      </c>
      <c r="G510" s="43">
        <v>0</v>
      </c>
      <c r="H510" s="44">
        <v>43354</v>
      </c>
      <c r="I510" s="44">
        <v>43375</v>
      </c>
      <c r="J510" s="43">
        <v>35200</v>
      </c>
      <c r="K510" s="43">
        <v>0</v>
      </c>
      <c r="L510" s="43">
        <v>0</v>
      </c>
      <c r="M510" s="43">
        <f>IFERROR(J510-K510-L510,0)</f>
        <v>35200</v>
      </c>
      <c r="N510" s="43">
        <v>49126</v>
      </c>
      <c r="O510" s="45">
        <f>IFERROR(IF(1 - M510/N510&lt;0,0,1-M510/N510),0)</f>
        <v>0.28347514554411102</v>
      </c>
      <c r="P510" s="43">
        <v>0</v>
      </c>
      <c r="Q510" s="43">
        <v>0</v>
      </c>
      <c r="R510" s="46">
        <f>IF(F510&lt;DATEVALUE("2018-07-01"),1,0)</f>
        <v>0</v>
      </c>
      <c r="S510" s="47">
        <f>IF(R510=1,1%,0)</f>
        <v>0</v>
      </c>
      <c r="T510" s="46">
        <f>IFERROR(S510*M510,0)</f>
        <v>0</v>
      </c>
      <c r="U510" s="48">
        <f>IF(O510&lt;=0.12,1,0)*(1-R510)*M510</f>
        <v>0</v>
      </c>
      <c r="V510" s="49">
        <f>IF(0&lt;0.8,0,IF(0&lt;1,Sheet1!L508,1))*IF(G510&lt;3,0.12 - O510,0.01) *U510</f>
        <v>0</v>
      </c>
      <c r="W510" s="49">
        <f>IF(0&gt;1,IF(0&lt;=1.1,1,IF(0&lt;=1.2,2,IF(0&lt;=1.5,3,5))),0) * 1000000</f>
        <v>0</v>
      </c>
      <c r="X510" s="50">
        <f>IF(AND(P510&gt;=150000000,P510&lt;300000000),5000000,IF(AND(P510&gt;=300000000,P510&lt;500000000),10000000,IF(AND(P510&gt;=300000000,P510&lt;500000000),15000000,IF(AND(P510&gt;=500000000,P510&lt;3000000000),20000000,IF(P510&gt;=30000000000,35000000,0))))) * (1-R510)</f>
        <v>0</v>
      </c>
      <c r="Y510" s="50">
        <f>IFERROR(Q510 * (1-R510),0)</f>
        <v>0</v>
      </c>
      <c r="Z510" s="51">
        <f>IF(R510=1,0,0)</f>
        <v>0</v>
      </c>
      <c r="AA510" s="51">
        <f>IFERROR((1-R510) * Z510 * 2%,0)</f>
        <v>0</v>
      </c>
      <c r="AB510" s="52">
        <f>IF(R510=0,0,0)</f>
        <v>0</v>
      </c>
      <c r="AC510" s="52">
        <f> IFERROR(AB510 * (1-R510) * 2%,0)</f>
        <v>0</v>
      </c>
      <c r="AD510" s="53">
        <f>T510+V510+W510+X510+AA510+AC510</f>
        <v>0</v>
      </c>
    </row>
    <row r="511">
      <c r="C511" s="40" t="s">
        <v>952</v>
      </c>
      <c r="D511" s="41" t="s">
        <v>953</v>
      </c>
      <c r="E511" s="41"/>
      <c r="F511" s="42">
        <v>43288.155150462961</v>
      </c>
      <c r="G511" s="43">
        <v>0</v>
      </c>
      <c r="H511" s="44">
        <v>43343</v>
      </c>
      <c r="I511" s="44">
        <v>43326</v>
      </c>
      <c r="J511" s="43">
        <v>647270</v>
      </c>
      <c r="K511" s="43">
        <v>0</v>
      </c>
      <c r="L511" s="43">
        <v>0</v>
      </c>
      <c r="M511" s="43">
        <f>IFERROR(J511-K511-L511,0)</f>
        <v>647270</v>
      </c>
      <c r="N511" s="43">
        <v>647270</v>
      </c>
      <c r="O511" s="45">
        <f>IFERROR(IF(1 - M511/N511&lt;0,0,1-M511/N511),0)</f>
        <v>0</v>
      </c>
      <c r="P511" s="43">
        <v>0</v>
      </c>
      <c r="Q511" s="43">
        <v>0</v>
      </c>
      <c r="R511" s="46">
        <f>IF(F511&lt;DATEVALUE("2018-07-01"),1,0)</f>
        <v>0</v>
      </c>
      <c r="S511" s="47">
        <f>IF(R511=1,1%,0)</f>
        <v>0</v>
      </c>
      <c r="T511" s="46">
        <f>IFERROR(S511*M511,0)</f>
        <v>0</v>
      </c>
      <c r="U511" s="48">
        <f>IF(O511&lt;=0.12,1,0)*(1-R511)*M511</f>
        <v>647270</v>
      </c>
      <c r="V511" s="49">
        <f>IF(0&lt;0.8,0,IF(0&lt;1,Sheet1!L508,1))*IF(G511&lt;3,0.12 - O511,0.01) *U511</f>
        <v>0</v>
      </c>
      <c r="W511" s="49">
        <f>IF(0&gt;1,IF(0&lt;=1.1,1,IF(0&lt;=1.2,2,IF(0&lt;=1.5,3,5))),0) * 1000000</f>
        <v>0</v>
      </c>
      <c r="X511" s="50">
        <f>IF(AND(P511&gt;=150000000,P511&lt;300000000),5000000,IF(AND(P511&gt;=300000000,P511&lt;500000000),10000000,IF(AND(P511&gt;=300000000,P511&lt;500000000),15000000,IF(AND(P511&gt;=500000000,P511&lt;3000000000),20000000,IF(P511&gt;=30000000000,35000000,0))))) * (1-R511)</f>
        <v>0</v>
      </c>
      <c r="Y511" s="50">
        <f>IFERROR(Q511 * (1-R511),0)</f>
        <v>0</v>
      </c>
      <c r="Z511" s="51">
        <f>IF(R511=1,0,0)</f>
        <v>0</v>
      </c>
      <c r="AA511" s="51">
        <f>IFERROR((1-R511) * Z511 * 2%,0)</f>
        <v>0</v>
      </c>
      <c r="AB511" s="52">
        <f>IF(R511=0,0,0)</f>
        <v>0</v>
      </c>
      <c r="AC511" s="52">
        <f> IFERROR(AB511 * (1-R511) * 2%,0)</f>
        <v>0</v>
      </c>
      <c r="AD511" s="53">
        <f>T511+V511+W511+X511+AA511+AC511</f>
        <v>0</v>
      </c>
    </row>
    <row r="512">
      <c r="C512" s="40" t="s">
        <v>954</v>
      </c>
      <c r="D512" s="41" t="s">
        <v>955</v>
      </c>
      <c r="E512" s="41"/>
      <c r="F512" s="42">
        <v>43297.422731481478</v>
      </c>
      <c r="G512" s="43">
        <v>0</v>
      </c>
      <c r="H512" s="44">
        <v>43319</v>
      </c>
      <c r="I512" s="44">
        <v>43343</v>
      </c>
      <c r="J512" s="43">
        <v>1121912</v>
      </c>
      <c r="K512" s="43">
        <v>0</v>
      </c>
      <c r="L512" s="43">
        <v>0</v>
      </c>
      <c r="M512" s="43">
        <f>IFERROR(J512-K512-L512,0)</f>
        <v>1121912</v>
      </c>
      <c r="N512" s="43">
        <v>1121912</v>
      </c>
      <c r="O512" s="45">
        <f>IFERROR(IF(1 - M512/N512&lt;0,0,1-M512/N512),0)</f>
        <v>0</v>
      </c>
      <c r="P512" s="43">
        <v>0</v>
      </c>
      <c r="Q512" s="43">
        <v>0</v>
      </c>
      <c r="R512" s="46">
        <f>IF(F512&lt;DATEVALUE("2018-07-01"),1,0)</f>
        <v>0</v>
      </c>
      <c r="S512" s="47">
        <f>IF(R512=1,1%,0)</f>
        <v>0</v>
      </c>
      <c r="T512" s="46">
        <f>IFERROR(S512*M512,0)</f>
        <v>0</v>
      </c>
      <c r="U512" s="48">
        <f>IF(O512&lt;=0.12,1,0)*(1-R512)*M512</f>
        <v>1121912</v>
      </c>
      <c r="V512" s="49">
        <f>IF(0&lt;0.8,0,IF(0&lt;1,Sheet1!L508,1))*IF(G512&lt;3,0.12 - O512,0.01) *U512</f>
        <v>0</v>
      </c>
      <c r="W512" s="49">
        <f>IF(0&gt;1,IF(0&lt;=1.1,1,IF(0&lt;=1.2,2,IF(0&lt;=1.5,3,5))),0) * 1000000</f>
        <v>0</v>
      </c>
      <c r="X512" s="50">
        <f>IF(AND(P512&gt;=150000000,P512&lt;300000000),5000000,IF(AND(P512&gt;=300000000,P512&lt;500000000),10000000,IF(AND(P512&gt;=300000000,P512&lt;500000000),15000000,IF(AND(P512&gt;=500000000,P512&lt;3000000000),20000000,IF(P512&gt;=30000000000,35000000,0))))) * (1-R512)</f>
        <v>0</v>
      </c>
      <c r="Y512" s="50">
        <f>IFERROR(Q512 * (1-R512),0)</f>
        <v>0</v>
      </c>
      <c r="Z512" s="51">
        <f>IF(R512=1,0,0)</f>
        <v>0</v>
      </c>
      <c r="AA512" s="51">
        <f>IFERROR((1-R512) * Z512 * 2%,0)</f>
        <v>0</v>
      </c>
      <c r="AB512" s="52">
        <f>IF(R512=0,0,0)</f>
        <v>0</v>
      </c>
      <c r="AC512" s="52">
        <f> IFERROR(AB512 * (1-R512) * 2%,0)</f>
        <v>0</v>
      </c>
      <c r="AD512" s="53">
        <f>T512+V512+W512+X512+AA512+AC512</f>
        <v>0</v>
      </c>
    </row>
    <row r="513">
      <c r="C513" s="40" t="s">
        <v>956</v>
      </c>
      <c r="D513" s="41" t="s">
        <v>957</v>
      </c>
      <c r="E513" s="41"/>
      <c r="F513" s="42">
        <v>43298.376805555556</v>
      </c>
      <c r="G513" s="43">
        <v>0</v>
      </c>
      <c r="H513" s="44">
        <v>43344</v>
      </c>
      <c r="I513" s="44">
        <v>43357</v>
      </c>
      <c r="J513" s="43">
        <v>26620</v>
      </c>
      <c r="K513" s="43">
        <v>0</v>
      </c>
      <c r="L513" s="43">
        <v>0</v>
      </c>
      <c r="M513" s="43">
        <f>IFERROR(J513-K513-L513,0)</f>
        <v>26620</v>
      </c>
      <c r="N513" s="43">
        <v>26620</v>
      </c>
      <c r="O513" s="45">
        <f>IFERROR(IF(1 - M513/N513&lt;0,0,1-M513/N513),0)</f>
        <v>0</v>
      </c>
      <c r="P513" s="43">
        <v>0</v>
      </c>
      <c r="Q513" s="43">
        <v>0</v>
      </c>
      <c r="R513" s="46">
        <f>IF(F513&lt;DATEVALUE("2018-07-01"),1,0)</f>
        <v>0</v>
      </c>
      <c r="S513" s="47">
        <f>IF(R513=1,1%,0)</f>
        <v>0</v>
      </c>
      <c r="T513" s="46">
        <f>IFERROR(S513*M513,0)</f>
        <v>0</v>
      </c>
      <c r="U513" s="48">
        <f>IF(O513&lt;=0.12,1,0)*(1-R513)*M513</f>
        <v>26620</v>
      </c>
      <c r="V513" s="49">
        <f>IF(0&lt;0.8,0,IF(0&lt;1,Sheet1!L508,1))*IF(G513&lt;3,0.12 - O513,0.01) *U513</f>
        <v>0</v>
      </c>
      <c r="W513" s="49">
        <f>IF(0&gt;1,IF(0&lt;=1.1,1,IF(0&lt;=1.2,2,IF(0&lt;=1.5,3,5))),0) * 1000000</f>
        <v>0</v>
      </c>
      <c r="X513" s="50">
        <f>IF(AND(P513&gt;=150000000,P513&lt;300000000),5000000,IF(AND(P513&gt;=300000000,P513&lt;500000000),10000000,IF(AND(P513&gt;=300000000,P513&lt;500000000),15000000,IF(AND(P513&gt;=500000000,P513&lt;3000000000),20000000,IF(P513&gt;=30000000000,35000000,0))))) * (1-R513)</f>
        <v>0</v>
      </c>
      <c r="Y513" s="50">
        <f>IFERROR(Q513 * (1-R513),0)</f>
        <v>0</v>
      </c>
      <c r="Z513" s="51">
        <f>IF(R513=1,0,0)</f>
        <v>0</v>
      </c>
      <c r="AA513" s="51">
        <f>IFERROR((1-R513) * Z513 * 2%,0)</f>
        <v>0</v>
      </c>
      <c r="AB513" s="52">
        <f>IF(R513=0,0,0)</f>
        <v>0</v>
      </c>
      <c r="AC513" s="52">
        <f> IFERROR(AB513 * (1-R513) * 2%,0)</f>
        <v>0</v>
      </c>
      <c r="AD513" s="53">
        <f>T513+V513+W513+X513+AA513+AC513</f>
        <v>0</v>
      </c>
    </row>
    <row r="514">
      <c r="C514" s="40" t="s">
        <v>958</v>
      </c>
      <c r="D514" s="41" t="s">
        <v>959</v>
      </c>
      <c r="E514" s="41"/>
      <c r="F514" s="42">
        <v>43258.130208333328</v>
      </c>
      <c r="G514" s="43">
        <v>1</v>
      </c>
      <c r="H514" s="44">
        <v>43326</v>
      </c>
      <c r="I514" s="44">
        <v>43327</v>
      </c>
      <c r="J514" s="43">
        <v>358160</v>
      </c>
      <c r="K514" s="43">
        <v>0</v>
      </c>
      <c r="L514" s="43">
        <v>0</v>
      </c>
      <c r="M514" s="43">
        <f>IFERROR(J514-K514-L514,0)</f>
        <v>358160</v>
      </c>
      <c r="N514" s="43">
        <v>358160</v>
      </c>
      <c r="O514" s="45">
        <f>IFERROR(IF(1 - M514/N514&lt;0,0,1-M514/N514),0)</f>
        <v>0</v>
      </c>
      <c r="P514" s="43">
        <v>0</v>
      </c>
      <c r="Q514" s="43">
        <v>0</v>
      </c>
      <c r="R514" s="46">
        <f>IF(F514&lt;DATEVALUE("2018-07-01"),1,0)</f>
        <v>1</v>
      </c>
      <c r="S514" s="47">
        <f>IF(R514=1,1%,0)</f>
        <v>0.01</v>
      </c>
      <c r="T514" s="46">
        <f>IFERROR(S514*M514,0)</f>
        <v>3581.5999999999999</v>
      </c>
      <c r="U514" s="48">
        <f>IF(O514&lt;=0.12,1,0)*(1-R514)*M514</f>
        <v>0</v>
      </c>
      <c r="V514" s="49">
        <f>IF(0&lt;0.8,0,IF(0&lt;1,Sheet1!L508,1))*IF(G514&lt;3,0.12 - O514,0.01) *U514</f>
        <v>0</v>
      </c>
      <c r="W514" s="49">
        <f>IF(0&gt;1,IF(0&lt;=1.1,1,IF(0&lt;=1.2,2,IF(0&lt;=1.5,3,5))),0) * 1000000</f>
        <v>0</v>
      </c>
      <c r="X514" s="50">
        <f>IF(AND(P514&gt;=150000000,P514&lt;300000000),5000000,IF(AND(P514&gt;=300000000,P514&lt;500000000),10000000,IF(AND(P514&gt;=300000000,P514&lt;500000000),15000000,IF(AND(P514&gt;=500000000,P514&lt;3000000000),20000000,IF(P514&gt;=30000000000,35000000,0))))) * (1-R514)</f>
        <v>0</v>
      </c>
      <c r="Y514" s="50">
        <f>IFERROR(Q514 * (1-R514),0)</f>
        <v>0</v>
      </c>
      <c r="Z514" s="51">
        <f>IF(R514=1,0,0)</f>
        <v>0</v>
      </c>
      <c r="AA514" s="51">
        <f>IFERROR((1-R514) * Z514 * 2%,0)</f>
        <v>0</v>
      </c>
      <c r="AB514" s="52">
        <f>IF(R514=0,0,0)</f>
        <v>0</v>
      </c>
      <c r="AC514" s="52">
        <f> IFERROR(AB514 * (1-R514) * 2%,0)</f>
        <v>0</v>
      </c>
      <c r="AD514" s="53">
        <f>T514+V514+W514+X514+AA514+AC514</f>
        <v>3581.5999999999999</v>
      </c>
    </row>
    <row r="515">
      <c r="C515" s="40" t="s">
        <v>960</v>
      </c>
      <c r="D515" s="41" t="s">
        <v>961</v>
      </c>
      <c r="E515" s="41"/>
      <c r="F515" s="42">
        <v>43263.409502314811</v>
      </c>
      <c r="G515" s="43">
        <v>1</v>
      </c>
      <c r="H515" s="44">
        <v>43333</v>
      </c>
      <c r="I515" s="44">
        <v>43336</v>
      </c>
      <c r="J515" s="43">
        <v>3274939</v>
      </c>
      <c r="K515" s="43">
        <v>0</v>
      </c>
      <c r="L515" s="43">
        <v>0</v>
      </c>
      <c r="M515" s="43">
        <f>IFERROR(J515-K515-L515,0)</f>
        <v>3274939</v>
      </c>
      <c r="N515" s="43">
        <v>2313640</v>
      </c>
      <c r="O515" s="45">
        <f>IFERROR(IF(1 - M515/N515&lt;0,0,1-M515/N515),0)</f>
        <v>0</v>
      </c>
      <c r="P515" s="43">
        <v>0</v>
      </c>
      <c r="Q515" s="43">
        <v>0</v>
      </c>
      <c r="R515" s="46">
        <f>IF(F515&lt;DATEVALUE("2018-07-01"),1,0)</f>
        <v>1</v>
      </c>
      <c r="S515" s="47">
        <f>IF(R515=1,1%,0)</f>
        <v>0.01</v>
      </c>
      <c r="T515" s="46">
        <f>IFERROR(S515*M515,0)</f>
        <v>32749.389999999999</v>
      </c>
      <c r="U515" s="48">
        <f>IF(O515&lt;=0.12,1,0)*(1-R515)*M515</f>
        <v>0</v>
      </c>
      <c r="V515" s="49">
        <f>IF(0&lt;0.8,0,IF(0&lt;1,Sheet1!L508,1))*IF(G515&lt;3,0.12 - O515,0.01) *U515</f>
        <v>0</v>
      </c>
      <c r="W515" s="49">
        <f>IF(0&gt;1,IF(0&lt;=1.1,1,IF(0&lt;=1.2,2,IF(0&lt;=1.5,3,5))),0) * 1000000</f>
        <v>0</v>
      </c>
      <c r="X515" s="50">
        <f>IF(AND(P515&gt;=150000000,P515&lt;300000000),5000000,IF(AND(P515&gt;=300000000,P515&lt;500000000),10000000,IF(AND(P515&gt;=300000000,P515&lt;500000000),15000000,IF(AND(P515&gt;=500000000,P515&lt;3000000000),20000000,IF(P515&gt;=30000000000,35000000,0))))) * (1-R515)</f>
        <v>0</v>
      </c>
      <c r="Y515" s="50">
        <f>IFERROR(Q515 * (1-R515),0)</f>
        <v>0</v>
      </c>
      <c r="Z515" s="51">
        <f>IF(R515=1,0,0)</f>
        <v>0</v>
      </c>
      <c r="AA515" s="51">
        <f>IFERROR((1-R515) * Z515 * 2%,0)</f>
        <v>0</v>
      </c>
      <c r="AB515" s="52">
        <f>IF(R515=0,961298,0)</f>
        <v>0</v>
      </c>
      <c r="AC515" s="52">
        <f> IFERROR(AB515 * (1-R515) * 2%,0)</f>
        <v>0</v>
      </c>
      <c r="AD515" s="53">
        <f>T515+V515+W515+X515+AA515+AC515</f>
        <v>32749.389999999999</v>
      </c>
    </row>
    <row r="516">
      <c r="C516" s="40" t="s">
        <v>962</v>
      </c>
      <c r="D516" s="41" t="s">
        <v>963</v>
      </c>
      <c r="E516" s="41"/>
      <c r="F516" s="42">
        <v>43284.137384259258</v>
      </c>
      <c r="G516" s="43">
        <v>0</v>
      </c>
      <c r="H516" s="44">
        <v>43340</v>
      </c>
      <c r="I516" s="44">
        <v>43341</v>
      </c>
      <c r="J516" s="43">
        <v>687566</v>
      </c>
      <c r="K516" s="43">
        <v>0</v>
      </c>
      <c r="L516" s="43">
        <v>0</v>
      </c>
      <c r="M516" s="43">
        <f>IFERROR(J516-K516-L516,0)</f>
        <v>687566</v>
      </c>
      <c r="N516" s="43">
        <v>687566</v>
      </c>
      <c r="O516" s="45">
        <f>IFERROR(IF(1 - M516/N516&lt;0,0,1-M516/N516),0)</f>
        <v>0</v>
      </c>
      <c r="P516" s="43">
        <v>0</v>
      </c>
      <c r="Q516" s="43">
        <v>0</v>
      </c>
      <c r="R516" s="46">
        <f>IF(F516&lt;DATEVALUE("2018-07-01"),1,0)</f>
        <v>0</v>
      </c>
      <c r="S516" s="47">
        <f>IF(R516=1,1%,0)</f>
        <v>0</v>
      </c>
      <c r="T516" s="46">
        <f>IFERROR(S516*M516,0)</f>
        <v>0</v>
      </c>
      <c r="U516" s="48">
        <f>IF(O516&lt;=0.12,1,0)*(1-R516)*M516</f>
        <v>687566</v>
      </c>
      <c r="V516" s="49">
        <f>IF(0&lt;0.8,0,IF(0&lt;1,Sheet1!L508,1))*IF(G516&lt;3,0.12 - O516,0.01) *U516</f>
        <v>0</v>
      </c>
      <c r="W516" s="49">
        <f>IF(0&gt;1,IF(0&lt;=1.1,1,IF(0&lt;=1.2,2,IF(0&lt;=1.5,3,5))),0) * 1000000</f>
        <v>0</v>
      </c>
      <c r="X516" s="50">
        <f>IF(AND(P516&gt;=150000000,P516&lt;300000000),5000000,IF(AND(P516&gt;=300000000,P516&lt;500000000),10000000,IF(AND(P516&gt;=300000000,P516&lt;500000000),15000000,IF(AND(P516&gt;=500000000,P516&lt;3000000000),20000000,IF(P516&gt;=30000000000,35000000,0))))) * (1-R516)</f>
        <v>0</v>
      </c>
      <c r="Y516" s="50">
        <f>IFERROR(Q516 * (1-R516),0)</f>
        <v>0</v>
      </c>
      <c r="Z516" s="51">
        <f>IF(R516=1,0,0)</f>
        <v>0</v>
      </c>
      <c r="AA516" s="51">
        <f>IFERROR((1-R516) * Z516 * 2%,0)</f>
        <v>0</v>
      </c>
      <c r="AB516" s="52">
        <f>IF(R516=0,0,0)</f>
        <v>0</v>
      </c>
      <c r="AC516" s="52">
        <f> IFERROR(AB516 * (1-R516) * 2%,0)</f>
        <v>0</v>
      </c>
      <c r="AD516" s="53">
        <f>T516+V516+W516+X516+AA516+AC516</f>
        <v>0</v>
      </c>
    </row>
    <row r="517" s="1" customFormat="1" ht="23.25" customHeight="1">
      <c r="B517" s="10" t="s">
        <v>5</v>
      </c>
      <c r="C517" s="11" t="s">
        <v>6</v>
      </c>
      <c r="D517" s="11"/>
      <c r="E517" s="11" t="s">
        <v>7</v>
      </c>
      <c r="F517" s="11" t="s">
        <v>8</v>
      </c>
      <c r="G517" s="11" t="s">
        <v>9</v>
      </c>
      <c r="H517" s="11" t="s">
        <v>10</v>
      </c>
      <c r="I517" s="11" t="s">
        <v>11</v>
      </c>
      <c r="J517" s="11" t="s">
        <v>12</v>
      </c>
      <c r="K517" s="11" t="s">
        <v>13</v>
      </c>
      <c r="L517" s="11" t="s">
        <v>14</v>
      </c>
      <c r="M517" s="11" t="s">
        <v>15</v>
      </c>
      <c r="N517" s="11" t="s">
        <v>16</v>
      </c>
      <c r="O517" s="11" t="s">
        <v>17</v>
      </c>
      <c r="P517" s="12" t="s">
        <v>18</v>
      </c>
      <c r="Q517" s="11" t="s">
        <v>19</v>
      </c>
      <c r="R517" s="11"/>
      <c r="S517" s="11" t="s">
        <v>20</v>
      </c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3"/>
    </row>
    <row r="518">
      <c r="B518" s="14" t="s">
        <v>964</v>
      </c>
      <c r="C518" s="15" t="str">
        <f>"Võ"&amp;" " &amp; "Đăng Sơn"</f>
        <v>Võ Đăng Sơn</v>
      </c>
      <c r="D518" s="15"/>
      <c r="E518" s="15" t="s">
        <v>320</v>
      </c>
      <c r="F518" s="15" t="s">
        <v>134</v>
      </c>
      <c r="G518" s="16" t="s">
        <v>133</v>
      </c>
      <c r="H518" s="15" t="s">
        <v>394</v>
      </c>
      <c r="I518" s="17">
        <v>0</v>
      </c>
      <c r="J518" s="18">
        <v>42000000</v>
      </c>
      <c r="K518" s="18">
        <f>IFERROR(IF(N518&lt;4,Q518,SUM(Sheet1!J520:J523)),0)</f>
        <v>4119914</v>
      </c>
      <c r="L518" s="19">
        <f>IFERROR(K518/J518,0)</f>
        <v>0.098093190476190473</v>
      </c>
      <c r="M518" s="18">
        <f>IFERROR(IF(OR(N518=3,N518=4),SUM(Sheet1!AD520:AD523)+AD518,IF(N518=1,0.6%,IF(N518=2,0.65%,IF(N518=3,0.6%,0)))*IF(L518&lt;0.8,0,IF(L518&lt;1,L518,1))*IF(RIGHT("2018-07",2)="03",1,0)),0)</f>
        <v>39907.460000000006</v>
      </c>
      <c r="N518" s="18">
        <v>4</v>
      </c>
      <c r="O518" s="17">
        <f>IF(N518=4,0.5%,IF(N518=5,0.3%,0))</f>
        <v>0.0050000000000000001</v>
      </c>
      <c r="P518" s="20">
        <f>IFERROR(SUM(Sheet1!P520:P523),0)</f>
        <v>0</v>
      </c>
      <c r="Q518" s="18">
        <f>SUMIF($G:$G,B518,$K:$K)</f>
        <v>0</v>
      </c>
      <c r="R518" s="21"/>
      <c r="S518" s="21" t="s">
        <v>26</v>
      </c>
      <c r="T518" s="21"/>
      <c r="U518" s="22" t="s">
        <v>27</v>
      </c>
      <c r="V518" s="22"/>
      <c r="W518" s="22"/>
      <c r="X518" s="23" t="s">
        <v>28</v>
      </c>
      <c r="Y518" s="23"/>
      <c r="Z518" s="24" t="s">
        <v>29</v>
      </c>
      <c r="AA518" s="24"/>
      <c r="AB518" s="25" t="s">
        <v>30</v>
      </c>
      <c r="AC518" s="25"/>
      <c r="AD518" s="26">
        <f>IF(IFERROR(SUM(Sheet1!Y520:Y523)*O518,0)&gt;2000000,2000000,IFERROR(SUM(Sheet1!Y520:Y523)*O518,0))</f>
        <v>0</v>
      </c>
    </row>
    <row r="519">
      <c r="C519" s="27" t="s">
        <v>31</v>
      </c>
      <c r="D519" s="28" t="s">
        <v>32</v>
      </c>
      <c r="E519" s="28"/>
      <c r="F519" s="28" t="s">
        <v>33</v>
      </c>
      <c r="G519" s="28" t="s">
        <v>34</v>
      </c>
      <c r="H519" s="29" t="s">
        <v>35</v>
      </c>
      <c r="I519" s="29" t="s">
        <v>36</v>
      </c>
      <c r="J519" s="28" t="s">
        <v>37</v>
      </c>
      <c r="K519" s="28" t="s">
        <v>38</v>
      </c>
      <c r="L519" s="28" t="s">
        <v>39</v>
      </c>
      <c r="M519" s="28" t="s">
        <v>40</v>
      </c>
      <c r="N519" s="28" t="s">
        <v>41</v>
      </c>
      <c r="O519" s="30" t="s">
        <v>42</v>
      </c>
      <c r="P519" s="29" t="s">
        <v>43</v>
      </c>
      <c r="Q519" s="29" t="s">
        <v>44</v>
      </c>
      <c r="R519" s="31" t="s">
        <v>45</v>
      </c>
      <c r="S519" s="31" t="s">
        <v>46</v>
      </c>
      <c r="T519" s="31" t="s">
        <v>47</v>
      </c>
      <c r="U519" s="32" t="s">
        <v>48</v>
      </c>
      <c r="V519" s="33" t="s">
        <v>47</v>
      </c>
      <c r="W519" s="33" t="s">
        <v>49</v>
      </c>
      <c r="X519" s="34" t="s">
        <v>50</v>
      </c>
      <c r="Y519" s="34" t="s">
        <v>51</v>
      </c>
      <c r="Z519" s="35" t="s">
        <v>48</v>
      </c>
      <c r="AA519" s="36" t="s">
        <v>47</v>
      </c>
      <c r="AB519" s="37" t="s">
        <v>48</v>
      </c>
      <c r="AC519" s="38" t="s">
        <v>47</v>
      </c>
      <c r="AD519" s="39" t="s">
        <v>52</v>
      </c>
    </row>
    <row r="520">
      <c r="C520" s="40" t="s">
        <v>965</v>
      </c>
      <c r="D520" s="41" t="s">
        <v>966</v>
      </c>
      <c r="E520" s="41"/>
      <c r="F520" s="42">
        <v>43305.131041666667</v>
      </c>
      <c r="G520" s="43">
        <v>0</v>
      </c>
      <c r="H520" s="44">
        <v>43321</v>
      </c>
      <c r="I520" s="44">
        <v>43342</v>
      </c>
      <c r="J520" s="43">
        <v>129168</v>
      </c>
      <c r="K520" s="43">
        <v>0</v>
      </c>
      <c r="L520" s="43">
        <v>0</v>
      </c>
      <c r="M520" s="43">
        <f>IFERROR(J520-K520-L520,0)</f>
        <v>129168</v>
      </c>
      <c r="N520" s="43">
        <v>129168</v>
      </c>
      <c r="O520" s="45">
        <f>IFERROR(IF(1 - M520/N520&lt;0,0,1-M520/N520),0)</f>
        <v>0</v>
      </c>
      <c r="P520" s="43">
        <v>0</v>
      </c>
      <c r="Q520" s="43">
        <v>0</v>
      </c>
      <c r="R520" s="46">
        <f>IF(F520&lt;DATEVALUE("2018-07-01"),1,0)</f>
        <v>0</v>
      </c>
      <c r="S520" s="47">
        <f>IF(R520=1,1%,0)</f>
        <v>0</v>
      </c>
      <c r="T520" s="46">
        <f>IFERROR(S520*M520,0)</f>
        <v>0</v>
      </c>
      <c r="U520" s="48">
        <f>IF(O520&lt;=0.12,1,0)*(1-R520)*M520</f>
        <v>129168</v>
      </c>
      <c r="V520" s="49">
        <f>IF(0&lt;0.8,0,IF(0&lt;1,Sheet1!L518,1))*IF(G520&lt;3,0.12 - O520,0.01) *U520</f>
        <v>0</v>
      </c>
      <c r="W520" s="49">
        <f>IF(0&gt;1,IF(0&lt;=1.1,1,IF(0&lt;=1.2,2,IF(0&lt;=1.5,3,5))),0) * 1000000</f>
        <v>0</v>
      </c>
      <c r="X520" s="50">
        <f>IF(AND(P520&gt;=150000000,P520&lt;300000000),5000000,IF(AND(P520&gt;=300000000,P520&lt;500000000),10000000,IF(AND(P520&gt;=300000000,P520&lt;500000000),15000000,IF(AND(P520&gt;=500000000,P520&lt;3000000000),20000000,IF(P520&gt;=30000000000,35000000,0))))) * (1-R520)</f>
        <v>0</v>
      </c>
      <c r="Y520" s="50">
        <f>IFERROR(Q520 * (1-R520),0)</f>
        <v>0</v>
      </c>
      <c r="Z520" s="51">
        <f>IF(R520=1,0,0)</f>
        <v>0</v>
      </c>
      <c r="AA520" s="51">
        <f>IFERROR((1-R520) * Z520 * 2%,0)</f>
        <v>0</v>
      </c>
      <c r="AB520" s="52">
        <f>IF(R520=0,0,0)</f>
        <v>0</v>
      </c>
      <c r="AC520" s="52">
        <f> IFERROR(AB520 * (1-R520) * 2%,0)</f>
        <v>0</v>
      </c>
      <c r="AD520" s="53">
        <f>T520+V520+W520+X520+AA520+AC520</f>
        <v>0</v>
      </c>
    </row>
    <row r="521">
      <c r="C521" s="40" t="s">
        <v>967</v>
      </c>
      <c r="D521" s="41" t="s">
        <v>968</v>
      </c>
      <c r="E521" s="41"/>
      <c r="F521" s="42">
        <v>43278.367256944446</v>
      </c>
      <c r="G521" s="43">
        <v>1</v>
      </c>
      <c r="H521" s="44">
        <v>43326</v>
      </c>
      <c r="I521" s="44">
        <v>43333</v>
      </c>
      <c r="J521" s="43">
        <v>112200</v>
      </c>
      <c r="K521" s="43">
        <v>0</v>
      </c>
      <c r="L521" s="43">
        <v>0</v>
      </c>
      <c r="M521" s="43">
        <f>IFERROR(J521-K521-L521,0)</f>
        <v>112200</v>
      </c>
      <c r="N521" s="43">
        <v>143990</v>
      </c>
      <c r="O521" s="45">
        <f>IFERROR(IF(1 - M521/N521&lt;0,0,1-M521/N521),0)</f>
        <v>0.22077922077922074</v>
      </c>
      <c r="P521" s="43">
        <v>0</v>
      </c>
      <c r="Q521" s="43">
        <v>0</v>
      </c>
      <c r="R521" s="46">
        <f>IF(F521&lt;DATEVALUE("2018-07-01"),1,0)</f>
        <v>1</v>
      </c>
      <c r="S521" s="47">
        <f>IF(R521=1,1%,0)</f>
        <v>0.01</v>
      </c>
      <c r="T521" s="46">
        <f>IFERROR(S521*M521,0)</f>
        <v>1122</v>
      </c>
      <c r="U521" s="48">
        <f>IF(O521&lt;=0.12,1,0)*(1-R521)*M521</f>
        <v>0</v>
      </c>
      <c r="V521" s="49">
        <f>IF(0&lt;0.8,0,IF(0&lt;1,Sheet1!L518,1))*IF(G521&lt;3,0.12 - O521,0.01) *U521</f>
        <v>0</v>
      </c>
      <c r="W521" s="49">
        <f>IF(0&gt;1,IF(0&lt;=1.1,1,IF(0&lt;=1.2,2,IF(0&lt;=1.5,3,5))),0) * 1000000</f>
        <v>0</v>
      </c>
      <c r="X521" s="50">
        <f>IF(AND(P521&gt;=150000000,P521&lt;300000000),5000000,IF(AND(P521&gt;=300000000,P521&lt;500000000),10000000,IF(AND(P521&gt;=300000000,P521&lt;500000000),15000000,IF(AND(P521&gt;=500000000,P521&lt;3000000000),20000000,IF(P521&gt;=30000000000,35000000,0))))) * (1-R521)</f>
        <v>0</v>
      </c>
      <c r="Y521" s="50">
        <f>IFERROR(Q521 * (1-R521),0)</f>
        <v>0</v>
      </c>
      <c r="Z521" s="51">
        <f>IF(R521=1,0,0)</f>
        <v>0</v>
      </c>
      <c r="AA521" s="51">
        <f>IFERROR((1-R521) * Z521 * 2%,0)</f>
        <v>0</v>
      </c>
      <c r="AB521" s="52">
        <f>IF(R521=0,0,0)</f>
        <v>0</v>
      </c>
      <c r="AC521" s="52">
        <f> IFERROR(AB521 * (1-R521) * 2%,0)</f>
        <v>0</v>
      </c>
      <c r="AD521" s="53">
        <f>T521+V521+W521+X521+AA521+AC521</f>
        <v>1122</v>
      </c>
    </row>
    <row r="522">
      <c r="C522" s="40" t="s">
        <v>969</v>
      </c>
      <c r="D522" s="41" t="s">
        <v>970</v>
      </c>
      <c r="E522" s="41"/>
      <c r="F522" s="42">
        <v>43259.384733796294</v>
      </c>
      <c r="G522" s="43">
        <v>1</v>
      </c>
      <c r="H522" s="44">
        <v>43333</v>
      </c>
      <c r="I522" s="44">
        <v>43355</v>
      </c>
      <c r="J522" s="43">
        <v>3296052</v>
      </c>
      <c r="K522" s="43">
        <v>0</v>
      </c>
      <c r="L522" s="43">
        <v>0</v>
      </c>
      <c r="M522" s="43">
        <f>IFERROR(J522-K522-L522,0)</f>
        <v>3296052</v>
      </c>
      <c r="N522" s="43">
        <v>2348850</v>
      </c>
      <c r="O522" s="45">
        <f>IFERROR(IF(1 - M522/N522&lt;0,0,1-M522/N522),0)</f>
        <v>0</v>
      </c>
      <c r="P522" s="43">
        <v>0</v>
      </c>
      <c r="Q522" s="43">
        <v>0</v>
      </c>
      <c r="R522" s="46">
        <f>IF(F522&lt;DATEVALUE("2018-07-01"),1,0)</f>
        <v>1</v>
      </c>
      <c r="S522" s="47">
        <f>IF(R522=1,1%,0)</f>
        <v>0.01</v>
      </c>
      <c r="T522" s="46">
        <f>IFERROR(S522*M522,0)</f>
        <v>32960.520000000004</v>
      </c>
      <c r="U522" s="48">
        <f>IF(O522&lt;=0.12,1,0)*(1-R522)*M522</f>
        <v>0</v>
      </c>
      <c r="V522" s="49">
        <f>IF(0&lt;0.8,0,IF(0&lt;1,Sheet1!L518,1))*IF(G522&lt;3,0.12 - O522,0.01) *U522</f>
        <v>0</v>
      </c>
      <c r="W522" s="49">
        <f>IF(0&gt;1,IF(0&lt;=1.1,1,IF(0&lt;=1.2,2,IF(0&lt;=1.5,3,5))),0) * 1000000</f>
        <v>0</v>
      </c>
      <c r="X522" s="50">
        <f>IF(AND(P522&gt;=150000000,P522&lt;300000000),5000000,IF(AND(P522&gt;=300000000,P522&lt;500000000),10000000,IF(AND(P522&gt;=300000000,P522&lt;500000000),15000000,IF(AND(P522&gt;=500000000,P522&lt;3000000000),20000000,IF(P522&gt;=30000000000,35000000,0))))) * (1-R522)</f>
        <v>0</v>
      </c>
      <c r="Y522" s="50">
        <f>IFERROR(Q522 * (1-R522),0)</f>
        <v>0</v>
      </c>
      <c r="Z522" s="51">
        <f>IF(R522=1,0,0)</f>
        <v>0</v>
      </c>
      <c r="AA522" s="51">
        <f>IFERROR((1-R522) * Z522 * 2%,0)</f>
        <v>0</v>
      </c>
      <c r="AB522" s="52">
        <f>IF(R522=0,947200,0)</f>
        <v>0</v>
      </c>
      <c r="AC522" s="52">
        <f> IFERROR(AB522 * (1-R522) * 2%,0)</f>
        <v>0</v>
      </c>
      <c r="AD522" s="53">
        <f>T522+V522+W522+X522+AA522+AC522</f>
        <v>32960.520000000004</v>
      </c>
    </row>
    <row r="523">
      <c r="C523" s="40" t="s">
        <v>971</v>
      </c>
      <c r="D523" s="41" t="s">
        <v>972</v>
      </c>
      <c r="E523" s="41"/>
      <c r="F523" s="42">
        <v>43274.203877314816</v>
      </c>
      <c r="G523" s="43">
        <v>1</v>
      </c>
      <c r="H523" s="44">
        <v>43321</v>
      </c>
      <c r="I523" s="44">
        <v>43356</v>
      </c>
      <c r="J523" s="43">
        <v>582494</v>
      </c>
      <c r="K523" s="43">
        <v>0</v>
      </c>
      <c r="L523" s="43">
        <v>0</v>
      </c>
      <c r="M523" s="43">
        <f>IFERROR(J523-K523-L523,0)</f>
        <v>582494</v>
      </c>
      <c r="N523" s="43">
        <v>582494</v>
      </c>
      <c r="O523" s="45">
        <f>IFERROR(IF(1 - M523/N523&lt;0,0,1-M523/N523),0)</f>
        <v>0</v>
      </c>
      <c r="P523" s="43">
        <v>0</v>
      </c>
      <c r="Q523" s="43">
        <v>0</v>
      </c>
      <c r="R523" s="46">
        <f>IF(F523&lt;DATEVALUE("2018-07-01"),1,0)</f>
        <v>1</v>
      </c>
      <c r="S523" s="47">
        <f>IF(R523=1,1%,0)</f>
        <v>0.01</v>
      </c>
      <c r="T523" s="46">
        <f>IFERROR(S523*M523,0)</f>
        <v>5824.9400000000005</v>
      </c>
      <c r="U523" s="48">
        <f>IF(O523&lt;=0.12,1,0)*(1-R523)*M523</f>
        <v>0</v>
      </c>
      <c r="V523" s="49">
        <f>IF(0&lt;0.8,0,IF(0&lt;1,Sheet1!L518,1))*IF(G523&lt;3,0.12 - O523,0.01) *U523</f>
        <v>0</v>
      </c>
      <c r="W523" s="49">
        <f>IF(0&gt;1,IF(0&lt;=1.1,1,IF(0&lt;=1.2,2,IF(0&lt;=1.5,3,5))),0) * 1000000</f>
        <v>0</v>
      </c>
      <c r="X523" s="50">
        <f>IF(AND(P523&gt;=150000000,P523&lt;300000000),5000000,IF(AND(P523&gt;=300000000,P523&lt;500000000),10000000,IF(AND(P523&gt;=300000000,P523&lt;500000000),15000000,IF(AND(P523&gt;=500000000,P523&lt;3000000000),20000000,IF(P523&gt;=30000000000,35000000,0))))) * (1-R523)</f>
        <v>0</v>
      </c>
      <c r="Y523" s="50">
        <f>IFERROR(Q523 * (1-R523),0)</f>
        <v>0</v>
      </c>
      <c r="Z523" s="51">
        <f>IF(R523=1,0,0)</f>
        <v>0</v>
      </c>
      <c r="AA523" s="51">
        <f>IFERROR((1-R523) * Z523 * 2%,0)</f>
        <v>0</v>
      </c>
      <c r="AB523" s="52">
        <f>IF(R523=0,0,0)</f>
        <v>0</v>
      </c>
      <c r="AC523" s="52">
        <f> IFERROR(AB523 * (1-R523) * 2%,0)</f>
        <v>0</v>
      </c>
      <c r="AD523" s="53">
        <f>T523+V523+W523+X523+AA523+AC523</f>
        <v>5824.9400000000005</v>
      </c>
    </row>
    <row r="524" s="1" customFormat="1" ht="23.25" customHeight="1">
      <c r="B524" s="10" t="s">
        <v>5</v>
      </c>
      <c r="C524" s="11" t="s">
        <v>6</v>
      </c>
      <c r="D524" s="11"/>
      <c r="E524" s="11" t="s">
        <v>7</v>
      </c>
      <c r="F524" s="11" t="s">
        <v>8</v>
      </c>
      <c r="G524" s="11" t="s">
        <v>9</v>
      </c>
      <c r="H524" s="11" t="s">
        <v>10</v>
      </c>
      <c r="I524" s="11" t="s">
        <v>11</v>
      </c>
      <c r="J524" s="11" t="s">
        <v>12</v>
      </c>
      <c r="K524" s="11" t="s">
        <v>13</v>
      </c>
      <c r="L524" s="11" t="s">
        <v>14</v>
      </c>
      <c r="M524" s="11" t="s">
        <v>15</v>
      </c>
      <c r="N524" s="11" t="s">
        <v>16</v>
      </c>
      <c r="O524" s="11" t="s">
        <v>17</v>
      </c>
      <c r="P524" s="12" t="s">
        <v>18</v>
      </c>
      <c r="Q524" s="11" t="s">
        <v>19</v>
      </c>
      <c r="R524" s="11"/>
      <c r="S524" s="11" t="s">
        <v>20</v>
      </c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3"/>
    </row>
    <row r="525">
      <c r="B525" s="14" t="s">
        <v>973</v>
      </c>
      <c r="C525" s="15" t="str">
        <f>"Lê"&amp;" " &amp; "Thị Mỹ Trinh"</f>
        <v>Lê Thị Mỹ Trinh</v>
      </c>
      <c r="D525" s="15"/>
      <c r="E525" s="15" t="s">
        <v>320</v>
      </c>
      <c r="F525" s="15" t="s">
        <v>134</v>
      </c>
      <c r="G525" s="16" t="s">
        <v>133</v>
      </c>
      <c r="H525" s="15" t="s">
        <v>394</v>
      </c>
      <c r="I525" s="17">
        <v>0</v>
      </c>
      <c r="J525" s="18">
        <v>42000000</v>
      </c>
      <c r="K525" s="18">
        <f>IFERROR(IF(N525&lt;4,Q525,SUM(#VALUE!)),0)</f>
        <v>0</v>
      </c>
      <c r="L525" s="19">
        <f>IFERROR(K525/J525,0)</f>
        <v>0</v>
      </c>
      <c r="M525" s="18">
        <f>IFERROR(IF(OR(N525=3,N525=4),SUM(#VALUE!)+AD525,IF(N525=1,0.6%,IF(N525=2,0.65%,IF(N525=3,0.6%,0)))*IF(L525&lt;0.8,0,IF(L525&lt;1,L525,1))*IF(RIGHT("2018-07",2)="03",1,0)),0)</f>
        <v>0</v>
      </c>
      <c r="N525" s="18">
        <v>4</v>
      </c>
      <c r="O525" s="17">
        <f>IF(N525=4,0.5%,IF(N525=5,0.3%,0))</f>
        <v>0.0050000000000000001</v>
      </c>
      <c r="P525" s="20">
        <f>IFERROR(SUM(#VALUE!),0)</f>
        <v>0</v>
      </c>
      <c r="Q525" s="18">
        <f>SUMIF($G:$G,B525,$K:$K)</f>
        <v>0</v>
      </c>
      <c r="R525" s="21"/>
      <c r="S525" s="21" t="s">
        <v>26</v>
      </c>
      <c r="T525" s="21"/>
      <c r="U525" s="22" t="s">
        <v>27</v>
      </c>
      <c r="V525" s="22"/>
      <c r="W525" s="22"/>
      <c r="X525" s="23" t="s">
        <v>28</v>
      </c>
      <c r="Y525" s="23"/>
      <c r="Z525" s="24" t="s">
        <v>29</v>
      </c>
      <c r="AA525" s="24"/>
      <c r="AB525" s="25" t="s">
        <v>30</v>
      </c>
      <c r="AC525" s="25"/>
      <c r="AD525" s="26">
        <f>IF(IFERROR(SUM(#VALUE!)*O525,0)&gt;2000000,2000000,IFERROR(SUM(#VALUE!)*O525,0))</f>
        <v>0</v>
      </c>
    </row>
    <row r="526">
      <c r="C526" s="27" t="s">
        <v>31</v>
      </c>
      <c r="D526" s="28" t="s">
        <v>32</v>
      </c>
      <c r="E526" s="28"/>
      <c r="F526" s="28" t="s">
        <v>33</v>
      </c>
      <c r="G526" s="28" t="s">
        <v>34</v>
      </c>
      <c r="H526" s="29" t="s">
        <v>35</v>
      </c>
      <c r="I526" s="29" t="s">
        <v>36</v>
      </c>
      <c r="J526" s="28" t="s">
        <v>37</v>
      </c>
      <c r="K526" s="28" t="s">
        <v>38</v>
      </c>
      <c r="L526" s="28" t="s">
        <v>39</v>
      </c>
      <c r="M526" s="28" t="s">
        <v>40</v>
      </c>
      <c r="N526" s="28" t="s">
        <v>41</v>
      </c>
      <c r="O526" s="30" t="s">
        <v>42</v>
      </c>
      <c r="P526" s="29" t="s">
        <v>43</v>
      </c>
      <c r="Q526" s="29" t="s">
        <v>44</v>
      </c>
      <c r="R526" s="31" t="s">
        <v>45</v>
      </c>
      <c r="S526" s="31" t="s">
        <v>46</v>
      </c>
      <c r="T526" s="31" t="s">
        <v>47</v>
      </c>
      <c r="U526" s="32" t="s">
        <v>48</v>
      </c>
      <c r="V526" s="33" t="s">
        <v>47</v>
      </c>
      <c r="W526" s="33" t="s">
        <v>49</v>
      </c>
      <c r="X526" s="34" t="s">
        <v>50</v>
      </c>
      <c r="Y526" s="34" t="s">
        <v>51</v>
      </c>
      <c r="Z526" s="35" t="s">
        <v>48</v>
      </c>
      <c r="AA526" s="36" t="s">
        <v>47</v>
      </c>
      <c r="AB526" s="37" t="s">
        <v>48</v>
      </c>
      <c r="AC526" s="38" t="s">
        <v>47</v>
      </c>
      <c r="AD526" s="39" t="s">
        <v>52</v>
      </c>
    </row>
    <row r="527" s="1" customFormat="1" ht="23.25" customHeight="1">
      <c r="B527" s="10" t="s">
        <v>5</v>
      </c>
      <c r="C527" s="11" t="s">
        <v>6</v>
      </c>
      <c r="D527" s="11"/>
      <c r="E527" s="11" t="s">
        <v>7</v>
      </c>
      <c r="F527" s="11" t="s">
        <v>8</v>
      </c>
      <c r="G527" s="11" t="s">
        <v>9</v>
      </c>
      <c r="H527" s="11" t="s">
        <v>10</v>
      </c>
      <c r="I527" s="11" t="s">
        <v>11</v>
      </c>
      <c r="J527" s="11" t="s">
        <v>12</v>
      </c>
      <c r="K527" s="11" t="s">
        <v>13</v>
      </c>
      <c r="L527" s="11" t="s">
        <v>14</v>
      </c>
      <c r="M527" s="11" t="s">
        <v>15</v>
      </c>
      <c r="N527" s="11" t="s">
        <v>16</v>
      </c>
      <c r="O527" s="11" t="s">
        <v>17</v>
      </c>
      <c r="P527" s="12" t="s">
        <v>18</v>
      </c>
      <c r="Q527" s="11" t="s">
        <v>19</v>
      </c>
      <c r="R527" s="11"/>
      <c r="S527" s="11" t="s">
        <v>20</v>
      </c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3"/>
    </row>
    <row r="528">
      <c r="B528" s="14" t="s">
        <v>974</v>
      </c>
      <c r="C528" s="15" t="str">
        <f>"Nguyễn"&amp;" " &amp; "Thị Thảo Nguyên"</f>
        <v>Nguyễn Thị Thảo Nguyên</v>
      </c>
      <c r="D528" s="15"/>
      <c r="E528" s="15" t="s">
        <v>320</v>
      </c>
      <c r="F528" s="15" t="s">
        <v>134</v>
      </c>
      <c r="G528" s="16" t="s">
        <v>133</v>
      </c>
      <c r="H528" s="15" t="s">
        <v>394</v>
      </c>
      <c r="I528" s="17">
        <v>0</v>
      </c>
      <c r="J528" s="18">
        <v>42000000</v>
      </c>
      <c r="K528" s="18">
        <f>IFERROR(IF(N528&lt;4,Q528,SUM(#VALUE!)),0)</f>
        <v>0</v>
      </c>
      <c r="L528" s="19">
        <f>IFERROR(K528/J528,0)</f>
        <v>0</v>
      </c>
      <c r="M528" s="18">
        <f>IFERROR(IF(OR(N528=3,N528=4),SUM(#VALUE!)+AD528,IF(N528=1,0.6%,IF(N528=2,0.65%,IF(N528=3,0.6%,0)))*IF(L528&lt;0.8,0,IF(L528&lt;1,L528,1))*IF(RIGHT("2018-07",2)="03",1,0)),0)</f>
        <v>0</v>
      </c>
      <c r="N528" s="18">
        <v>4</v>
      </c>
      <c r="O528" s="17">
        <f>IF(N528=4,0.5%,IF(N528=5,0.3%,0))</f>
        <v>0.0050000000000000001</v>
      </c>
      <c r="P528" s="20">
        <f>IFERROR(SUM(#VALUE!),0)</f>
        <v>0</v>
      </c>
      <c r="Q528" s="18">
        <f>SUMIF($G:$G,B528,$K:$K)</f>
        <v>0</v>
      </c>
      <c r="R528" s="21"/>
      <c r="S528" s="21" t="s">
        <v>26</v>
      </c>
      <c r="T528" s="21"/>
      <c r="U528" s="22" t="s">
        <v>27</v>
      </c>
      <c r="V528" s="22"/>
      <c r="W528" s="22"/>
      <c r="X528" s="23" t="s">
        <v>28</v>
      </c>
      <c r="Y528" s="23"/>
      <c r="Z528" s="24" t="s">
        <v>29</v>
      </c>
      <c r="AA528" s="24"/>
      <c r="AB528" s="25" t="s">
        <v>30</v>
      </c>
      <c r="AC528" s="25"/>
      <c r="AD528" s="26">
        <f>IF(IFERROR(SUM(#VALUE!)*O528,0)&gt;2000000,2000000,IFERROR(SUM(#VALUE!)*O528,0))</f>
        <v>0</v>
      </c>
    </row>
    <row r="529">
      <c r="C529" s="27" t="s">
        <v>31</v>
      </c>
      <c r="D529" s="28" t="s">
        <v>32</v>
      </c>
      <c r="E529" s="28"/>
      <c r="F529" s="28" t="s">
        <v>33</v>
      </c>
      <c r="G529" s="28" t="s">
        <v>34</v>
      </c>
      <c r="H529" s="29" t="s">
        <v>35</v>
      </c>
      <c r="I529" s="29" t="s">
        <v>36</v>
      </c>
      <c r="J529" s="28" t="s">
        <v>37</v>
      </c>
      <c r="K529" s="28" t="s">
        <v>38</v>
      </c>
      <c r="L529" s="28" t="s">
        <v>39</v>
      </c>
      <c r="M529" s="28" t="s">
        <v>40</v>
      </c>
      <c r="N529" s="28" t="s">
        <v>41</v>
      </c>
      <c r="O529" s="30" t="s">
        <v>42</v>
      </c>
      <c r="P529" s="29" t="s">
        <v>43</v>
      </c>
      <c r="Q529" s="29" t="s">
        <v>44</v>
      </c>
      <c r="R529" s="31" t="s">
        <v>45</v>
      </c>
      <c r="S529" s="31" t="s">
        <v>46</v>
      </c>
      <c r="T529" s="31" t="s">
        <v>47</v>
      </c>
      <c r="U529" s="32" t="s">
        <v>48</v>
      </c>
      <c r="V529" s="33" t="s">
        <v>47</v>
      </c>
      <c r="W529" s="33" t="s">
        <v>49</v>
      </c>
      <c r="X529" s="34" t="s">
        <v>50</v>
      </c>
      <c r="Y529" s="34" t="s">
        <v>51</v>
      </c>
      <c r="Z529" s="35" t="s">
        <v>48</v>
      </c>
      <c r="AA529" s="36" t="s">
        <v>47</v>
      </c>
      <c r="AB529" s="37" t="s">
        <v>48</v>
      </c>
      <c r="AC529" s="38" t="s">
        <v>47</v>
      </c>
      <c r="AD529" s="39" t="s">
        <v>52</v>
      </c>
    </row>
    <row r="530" s="1" customFormat="1" ht="23.25" customHeight="1">
      <c r="B530" s="10" t="s">
        <v>5</v>
      </c>
      <c r="C530" s="11" t="s">
        <v>6</v>
      </c>
      <c r="D530" s="11"/>
      <c r="E530" s="11" t="s">
        <v>7</v>
      </c>
      <c r="F530" s="11" t="s">
        <v>8</v>
      </c>
      <c r="G530" s="11" t="s">
        <v>9</v>
      </c>
      <c r="H530" s="11" t="s">
        <v>10</v>
      </c>
      <c r="I530" s="11" t="s">
        <v>11</v>
      </c>
      <c r="J530" s="11" t="s">
        <v>12</v>
      </c>
      <c r="K530" s="11" t="s">
        <v>13</v>
      </c>
      <c r="L530" s="11" t="s">
        <v>14</v>
      </c>
      <c r="M530" s="11" t="s">
        <v>15</v>
      </c>
      <c r="N530" s="11" t="s">
        <v>16</v>
      </c>
      <c r="O530" s="11" t="s">
        <v>17</v>
      </c>
      <c r="P530" s="12" t="s">
        <v>18</v>
      </c>
      <c r="Q530" s="11" t="s">
        <v>19</v>
      </c>
      <c r="R530" s="11"/>
      <c r="S530" s="11" t="s">
        <v>20</v>
      </c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3"/>
    </row>
    <row r="531">
      <c r="B531" s="14" t="s">
        <v>975</v>
      </c>
      <c r="C531" s="15" t="str">
        <f>"Lưu"&amp;" " &amp; "Đa Khoa"</f>
        <v>Lưu Đa Khoa</v>
      </c>
      <c r="D531" s="15"/>
      <c r="E531" s="15" t="s">
        <v>320</v>
      </c>
      <c r="F531" s="15" t="s">
        <v>134</v>
      </c>
      <c r="G531" s="16" t="s">
        <v>133</v>
      </c>
      <c r="H531" s="15" t="s">
        <v>394</v>
      </c>
      <c r="I531" s="17">
        <v>0</v>
      </c>
      <c r="J531" s="18">
        <v>42000000</v>
      </c>
      <c r="K531" s="18">
        <f>IFERROR(IF(N531&lt;4,Q531,SUM(Sheet1!J533:J536)),0)</f>
        <v>18870333</v>
      </c>
      <c r="L531" s="19">
        <f>IFERROR(K531/J531,0)</f>
        <v>0.44929364285714285</v>
      </c>
      <c r="M531" s="18">
        <f>IFERROR(IF(OR(N531=3,N531=4),SUM(Sheet1!AD533:AD536)+AD531,IF(N531=1,0.6%,IF(N531=2,0.65%,IF(N531=3,0.6%,0)))*IF(L531&lt;0.8,0,IF(L531&lt;1,L531,1))*IF(RIGHT("2018-07",2)="03",1,0)),0)</f>
        <v>128115.07000000001</v>
      </c>
      <c r="N531" s="18">
        <v>4</v>
      </c>
      <c r="O531" s="17">
        <f>IF(N531=4,0.5%,IF(N531=5,0.3%,0))</f>
        <v>0.0050000000000000001</v>
      </c>
      <c r="P531" s="20">
        <f>IFERROR(SUM(Sheet1!P533:P536),0)</f>
        <v>0</v>
      </c>
      <c r="Q531" s="18">
        <f>SUMIF($G:$G,B531,$K:$K)</f>
        <v>0</v>
      </c>
      <c r="R531" s="21"/>
      <c r="S531" s="21" t="s">
        <v>26</v>
      </c>
      <c r="T531" s="21"/>
      <c r="U531" s="22" t="s">
        <v>27</v>
      </c>
      <c r="V531" s="22"/>
      <c r="W531" s="22"/>
      <c r="X531" s="23" t="s">
        <v>28</v>
      </c>
      <c r="Y531" s="23"/>
      <c r="Z531" s="24" t="s">
        <v>29</v>
      </c>
      <c r="AA531" s="24"/>
      <c r="AB531" s="25" t="s">
        <v>30</v>
      </c>
      <c r="AC531" s="25"/>
      <c r="AD531" s="26">
        <f>IF(IFERROR(SUM(Sheet1!Y533:Y536)*O531,0)&gt;2000000,2000000,IFERROR(SUM(Sheet1!Y533:Y536)*O531,0))</f>
        <v>0</v>
      </c>
    </row>
    <row r="532">
      <c r="C532" s="27" t="s">
        <v>31</v>
      </c>
      <c r="D532" s="28" t="s">
        <v>32</v>
      </c>
      <c r="E532" s="28"/>
      <c r="F532" s="28" t="s">
        <v>33</v>
      </c>
      <c r="G532" s="28" t="s">
        <v>34</v>
      </c>
      <c r="H532" s="29" t="s">
        <v>35</v>
      </c>
      <c r="I532" s="29" t="s">
        <v>36</v>
      </c>
      <c r="J532" s="28" t="s">
        <v>37</v>
      </c>
      <c r="K532" s="28" t="s">
        <v>38</v>
      </c>
      <c r="L532" s="28" t="s">
        <v>39</v>
      </c>
      <c r="M532" s="28" t="s">
        <v>40</v>
      </c>
      <c r="N532" s="28" t="s">
        <v>41</v>
      </c>
      <c r="O532" s="30" t="s">
        <v>42</v>
      </c>
      <c r="P532" s="29" t="s">
        <v>43</v>
      </c>
      <c r="Q532" s="29" t="s">
        <v>44</v>
      </c>
      <c r="R532" s="31" t="s">
        <v>45</v>
      </c>
      <c r="S532" s="31" t="s">
        <v>46</v>
      </c>
      <c r="T532" s="31" t="s">
        <v>47</v>
      </c>
      <c r="U532" s="32" t="s">
        <v>48</v>
      </c>
      <c r="V532" s="33" t="s">
        <v>47</v>
      </c>
      <c r="W532" s="33" t="s">
        <v>49</v>
      </c>
      <c r="X532" s="34" t="s">
        <v>50</v>
      </c>
      <c r="Y532" s="34" t="s">
        <v>51</v>
      </c>
      <c r="Z532" s="35" t="s">
        <v>48</v>
      </c>
      <c r="AA532" s="36" t="s">
        <v>47</v>
      </c>
      <c r="AB532" s="37" t="s">
        <v>48</v>
      </c>
      <c r="AC532" s="38" t="s">
        <v>47</v>
      </c>
      <c r="AD532" s="39" t="s">
        <v>52</v>
      </c>
    </row>
    <row r="533">
      <c r="C533" s="40" t="s">
        <v>976</v>
      </c>
      <c r="D533" s="41" t="s">
        <v>977</v>
      </c>
      <c r="E533" s="41"/>
      <c r="F533" s="42">
        <v>43304.303136574075</v>
      </c>
      <c r="G533" s="43">
        <v>0</v>
      </c>
      <c r="H533" s="44">
        <v>43326</v>
      </c>
      <c r="I533" s="44">
        <v>43384</v>
      </c>
      <c r="J533" s="43">
        <v>4439006</v>
      </c>
      <c r="K533" s="43">
        <v>0</v>
      </c>
      <c r="L533" s="43">
        <v>0</v>
      </c>
      <c r="M533" s="43">
        <f>IFERROR(J533-K533-L533,0)</f>
        <v>4439006</v>
      </c>
      <c r="N533" s="43">
        <v>4439006</v>
      </c>
      <c r="O533" s="45">
        <f>IFERROR(IF(1 - M533/N533&lt;0,0,1-M533/N533),0)</f>
        <v>0</v>
      </c>
      <c r="P533" s="43">
        <v>0</v>
      </c>
      <c r="Q533" s="43">
        <v>0</v>
      </c>
      <c r="R533" s="46">
        <f>IF(F533&lt;DATEVALUE("2018-07-01"),1,0)</f>
        <v>0</v>
      </c>
      <c r="S533" s="47">
        <f>IF(R533=1,1%,0)</f>
        <v>0</v>
      </c>
      <c r="T533" s="46">
        <f>IFERROR(S533*M533,0)</f>
        <v>0</v>
      </c>
      <c r="U533" s="48">
        <f>IF(O533&lt;=0.12,1,0)*(1-R533)*M533</f>
        <v>4439006</v>
      </c>
      <c r="V533" s="49">
        <f>IF(0&lt;0.8,0,IF(0&lt;1,Sheet1!L531,1))*IF(G533&lt;3,0.12 - O533,0.01) *U533</f>
        <v>0</v>
      </c>
      <c r="W533" s="49">
        <f>IF(0&gt;1,IF(0&lt;=1.1,1,IF(0&lt;=1.2,2,IF(0&lt;=1.5,3,5))),0) * 1000000</f>
        <v>0</v>
      </c>
      <c r="X533" s="50">
        <f>IF(AND(P533&gt;=150000000,P533&lt;300000000),5000000,IF(AND(P533&gt;=300000000,P533&lt;500000000),10000000,IF(AND(P533&gt;=300000000,P533&lt;500000000),15000000,IF(AND(P533&gt;=500000000,P533&lt;3000000000),20000000,IF(P533&gt;=30000000000,35000000,0))))) * (1-R533)</f>
        <v>0</v>
      </c>
      <c r="Y533" s="50">
        <f>IFERROR(Q533 * (1-R533),0)</f>
        <v>0</v>
      </c>
      <c r="Z533" s="51">
        <f>IF(R533=1,0,0)</f>
        <v>0</v>
      </c>
      <c r="AA533" s="51">
        <f>IFERROR((1-R533) * Z533 * 2%,0)</f>
        <v>0</v>
      </c>
      <c r="AB533" s="52">
        <f>IF(R533=0,0,0)</f>
        <v>0</v>
      </c>
      <c r="AC533" s="52">
        <f> IFERROR(AB533 * (1-R533) * 2%,0)</f>
        <v>0</v>
      </c>
      <c r="AD533" s="53">
        <f>T533+V533+W533+X533+AA533+AC533</f>
        <v>0</v>
      </c>
    </row>
    <row r="534">
      <c r="C534" s="40" t="s">
        <v>978</v>
      </c>
      <c r="D534" s="41" t="s">
        <v>979</v>
      </c>
      <c r="E534" s="41"/>
      <c r="F534" s="42">
        <v>40037.488194444442</v>
      </c>
      <c r="G534" s="43">
        <v>107</v>
      </c>
      <c r="H534" s="44">
        <v>43333</v>
      </c>
      <c r="I534" s="44">
        <v>43349</v>
      </c>
      <c r="J534" s="43">
        <v>438988</v>
      </c>
      <c r="K534" s="43">
        <v>0</v>
      </c>
      <c r="L534" s="43">
        <v>0</v>
      </c>
      <c r="M534" s="43">
        <f>IFERROR(J534-K534-L534,0)</f>
        <v>438988</v>
      </c>
      <c r="N534" s="43">
        <v>438988</v>
      </c>
      <c r="O534" s="45">
        <f>IFERROR(IF(1 - M534/N534&lt;0,0,1-M534/N534),0)</f>
        <v>0</v>
      </c>
      <c r="P534" s="43">
        <v>0</v>
      </c>
      <c r="Q534" s="43">
        <v>438988</v>
      </c>
      <c r="R534" s="46">
        <f>IF(F534&lt;DATEVALUE("2018-07-01"),1,0)</f>
        <v>1</v>
      </c>
      <c r="S534" s="47">
        <f>IF(R534=1,1%,0)</f>
        <v>0.01</v>
      </c>
      <c r="T534" s="46">
        <f>IFERROR(S534*M534,0)</f>
        <v>4389.8800000000001</v>
      </c>
      <c r="U534" s="48">
        <f>IF(O534&lt;=0.12,1,0)*(1-R534)*M534</f>
        <v>0</v>
      </c>
      <c r="V534" s="49">
        <f>IF(0&lt;0.8,0,IF(0&lt;1,Sheet1!L531,1))*IF(G534&lt;3,0.12 - O534,0.01) *U534</f>
        <v>0</v>
      </c>
      <c r="W534" s="49">
        <f>IF(0&gt;1,IF(0&lt;=1.1,1,IF(0&lt;=1.2,2,IF(0&lt;=1.5,3,5))),0) * 1000000</f>
        <v>0</v>
      </c>
      <c r="X534" s="50">
        <f>IF(AND(P534&gt;=150000000,P534&lt;300000000),5000000,IF(AND(P534&gt;=300000000,P534&lt;500000000),10000000,IF(AND(P534&gt;=300000000,P534&lt;500000000),15000000,IF(AND(P534&gt;=500000000,P534&lt;3000000000),20000000,IF(P534&gt;=30000000000,35000000,0))))) * (1-R534)</f>
        <v>0</v>
      </c>
      <c r="Y534" s="50">
        <f>IFERROR(Q534 * (1-R534),0)</f>
        <v>0</v>
      </c>
      <c r="Z534" s="51">
        <f>IF(R534=1,0,0)</f>
        <v>0</v>
      </c>
      <c r="AA534" s="51">
        <f>IFERROR((1-R534) * Z534 * 2%,0)</f>
        <v>0</v>
      </c>
      <c r="AB534" s="52">
        <f>IF(R534=0,0,0)</f>
        <v>0</v>
      </c>
      <c r="AC534" s="52">
        <f> IFERROR(AB534 * (1-R534) * 2%,0)</f>
        <v>0</v>
      </c>
      <c r="AD534" s="53">
        <f>T534+V534+W534+X534+AA534+AC534</f>
        <v>4389.8800000000001</v>
      </c>
    </row>
    <row r="535">
      <c r="C535" s="40" t="s">
        <v>980</v>
      </c>
      <c r="D535" s="41" t="s">
        <v>981</v>
      </c>
      <c r="E535" s="41"/>
      <c r="F535" s="42">
        <v>42923.177476851852</v>
      </c>
      <c r="G535" s="43">
        <v>12</v>
      </c>
      <c r="H535" s="44" t="s">
        <v>24</v>
      </c>
      <c r="I535" s="44" t="s">
        <v>24</v>
      </c>
      <c r="J535" s="43">
        <v>12961685</v>
      </c>
      <c r="K535" s="43">
        <v>589166</v>
      </c>
      <c r="L535" s="43">
        <v>0</v>
      </c>
      <c r="M535" s="43">
        <f>IFERROR(J535-K535-L535,0)</f>
        <v>12372519</v>
      </c>
      <c r="N535" s="43">
        <v>14257855</v>
      </c>
      <c r="O535" s="45">
        <f>IFERROR(IF(1 - M535/N535&lt;0,0,1-M535/N535),0)</f>
        <v>0.13223139104725079</v>
      </c>
      <c r="P535" s="43">
        <v>0</v>
      </c>
      <c r="Q535" s="43">
        <v>12961685</v>
      </c>
      <c r="R535" s="46">
        <f>IF(F535&lt;DATEVALUE("2018-07-01"),1,0)</f>
        <v>1</v>
      </c>
      <c r="S535" s="47">
        <f>IF(R535=1,1%,0)</f>
        <v>0.01</v>
      </c>
      <c r="T535" s="46">
        <f>IFERROR(S535*M535,0)</f>
        <v>123725.19</v>
      </c>
      <c r="U535" s="48">
        <f>IF(O535&lt;=0.12,1,0)*(1-R535)*M535</f>
        <v>0</v>
      </c>
      <c r="V535" s="49">
        <f>IF(0&lt;0.8,0,IF(0&lt;1,Sheet1!L531,1))*IF(G535&lt;3,0.12 - O535,0.01) *U535</f>
        <v>0</v>
      </c>
      <c r="W535" s="49">
        <f>IF(0&gt;1,IF(0&lt;=1.1,1,IF(0&lt;=1.2,2,IF(0&lt;=1.5,3,5))),0) * 1000000</f>
        <v>0</v>
      </c>
      <c r="X535" s="50">
        <f>IF(AND(P535&gt;=150000000,P535&lt;300000000),5000000,IF(AND(P535&gt;=300000000,P535&lt;500000000),10000000,IF(AND(P535&gt;=300000000,P535&lt;500000000),15000000,IF(AND(P535&gt;=500000000,P535&lt;3000000000),20000000,IF(P535&gt;=30000000000,35000000,0))))) * (1-R535)</f>
        <v>0</v>
      </c>
      <c r="Y535" s="50">
        <f>IFERROR(Q535 * (1-R535),0)</f>
        <v>0</v>
      </c>
      <c r="Z535" s="51">
        <f>IF(R535=1,0,0)</f>
        <v>0</v>
      </c>
      <c r="AA535" s="51">
        <f>IFERROR((1-R535) * Z535 * 2%,0)</f>
        <v>0</v>
      </c>
      <c r="AB535" s="52">
        <f>IF(R535=0,0,0)</f>
        <v>0</v>
      </c>
      <c r="AC535" s="52">
        <f> IFERROR(AB535 * (1-R535) * 2%,0)</f>
        <v>0</v>
      </c>
      <c r="AD535" s="53">
        <f>T535+V535+W535+X535+AA535+AC535</f>
        <v>123725.19</v>
      </c>
    </row>
    <row r="536">
      <c r="C536" s="40" t="s">
        <v>982</v>
      </c>
      <c r="D536" s="41" t="s">
        <v>983</v>
      </c>
      <c r="E536" s="41"/>
      <c r="F536" s="42">
        <v>43288.162129629629</v>
      </c>
      <c r="G536" s="43">
        <v>0</v>
      </c>
      <c r="H536" s="44">
        <v>43327</v>
      </c>
      <c r="I536" s="44">
        <v>43333</v>
      </c>
      <c r="J536" s="43">
        <v>1030654</v>
      </c>
      <c r="K536" s="43">
        <v>0</v>
      </c>
      <c r="L536" s="43">
        <v>0</v>
      </c>
      <c r="M536" s="43">
        <f>IFERROR(J536-K536-L536,0)</f>
        <v>1030654</v>
      </c>
      <c r="N536" s="43">
        <v>991474</v>
      </c>
      <c r="O536" s="45">
        <f>IFERROR(IF(1 - M536/N536&lt;0,0,1-M536/N536),0)</f>
        <v>0</v>
      </c>
      <c r="P536" s="43">
        <v>0</v>
      </c>
      <c r="Q536" s="43">
        <v>0</v>
      </c>
      <c r="R536" s="46">
        <f>IF(F536&lt;DATEVALUE("2018-07-01"),1,0)</f>
        <v>0</v>
      </c>
      <c r="S536" s="47">
        <f>IF(R536=1,1%,0)</f>
        <v>0</v>
      </c>
      <c r="T536" s="46">
        <f>IFERROR(S536*M536,0)</f>
        <v>0</v>
      </c>
      <c r="U536" s="48">
        <f>IF(O536&lt;=0.12,1,0)*(1-R536)*M536</f>
        <v>1030654</v>
      </c>
      <c r="V536" s="49">
        <f>IF(0&lt;0.8,0,IF(0&lt;1,Sheet1!L531,1))*IF(G536&lt;3,0.12 - O536,0.01) *U536</f>
        <v>0</v>
      </c>
      <c r="W536" s="49">
        <f>IF(0&gt;1,IF(0&lt;=1.1,1,IF(0&lt;=1.2,2,IF(0&lt;=1.5,3,5))),0) * 1000000</f>
        <v>0</v>
      </c>
      <c r="X536" s="50">
        <f>IF(AND(P536&gt;=150000000,P536&lt;300000000),5000000,IF(AND(P536&gt;=300000000,P536&lt;500000000),10000000,IF(AND(P536&gt;=300000000,P536&lt;500000000),15000000,IF(AND(P536&gt;=500000000,P536&lt;3000000000),20000000,IF(P536&gt;=30000000000,35000000,0))))) * (1-R536)</f>
        <v>0</v>
      </c>
      <c r="Y536" s="50">
        <f>IFERROR(Q536 * (1-R536),0)</f>
        <v>0</v>
      </c>
      <c r="Z536" s="51">
        <f>IF(R536=1,0,0)</f>
        <v>0</v>
      </c>
      <c r="AA536" s="51">
        <f>IFERROR((1-R536) * Z536 * 2%,0)</f>
        <v>0</v>
      </c>
      <c r="AB536" s="52">
        <f>IF(R536=0,0,0)</f>
        <v>0</v>
      </c>
      <c r="AC536" s="52">
        <f> IFERROR(AB536 * (1-R536) * 2%,0)</f>
        <v>0</v>
      </c>
      <c r="AD536" s="53">
        <f>T536+V536+W536+X536+AA536+AC536</f>
        <v>0</v>
      </c>
    </row>
    <row r="537" s="1" customFormat="1" ht="23.25" customHeight="1">
      <c r="B537" s="10" t="s">
        <v>5</v>
      </c>
      <c r="C537" s="11" t="s">
        <v>6</v>
      </c>
      <c r="D537" s="11"/>
      <c r="E537" s="11" t="s">
        <v>7</v>
      </c>
      <c r="F537" s="11" t="s">
        <v>8</v>
      </c>
      <c r="G537" s="11" t="s">
        <v>9</v>
      </c>
      <c r="H537" s="11" t="s">
        <v>10</v>
      </c>
      <c r="I537" s="11" t="s">
        <v>11</v>
      </c>
      <c r="J537" s="11" t="s">
        <v>12</v>
      </c>
      <c r="K537" s="11" t="s">
        <v>13</v>
      </c>
      <c r="L537" s="11" t="s">
        <v>14</v>
      </c>
      <c r="M537" s="11" t="s">
        <v>15</v>
      </c>
      <c r="N537" s="11" t="s">
        <v>16</v>
      </c>
      <c r="O537" s="11" t="s">
        <v>17</v>
      </c>
      <c r="P537" s="12" t="s">
        <v>18</v>
      </c>
      <c r="Q537" s="11" t="s">
        <v>19</v>
      </c>
      <c r="R537" s="11"/>
      <c r="S537" s="11" t="s">
        <v>20</v>
      </c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3"/>
    </row>
    <row r="538">
      <c r="B538" s="14" t="s">
        <v>984</v>
      </c>
      <c r="C538" s="15" t="str">
        <f>"Nguyễn"&amp;" " &amp; "Hoàng Yến Vy"</f>
        <v>Nguyễn Hoàng Yến Vy</v>
      </c>
      <c r="D538" s="15"/>
      <c r="E538" s="15" t="s">
        <v>320</v>
      </c>
      <c r="F538" s="15" t="s">
        <v>134</v>
      </c>
      <c r="G538" s="16" t="s">
        <v>133</v>
      </c>
      <c r="H538" s="15" t="s">
        <v>394</v>
      </c>
      <c r="I538" s="17">
        <v>0</v>
      </c>
      <c r="J538" s="18">
        <v>42000000</v>
      </c>
      <c r="K538" s="18">
        <f>IFERROR(IF(N538&lt;4,Q538,SUM(#VALUE!)),0)</f>
        <v>0</v>
      </c>
      <c r="L538" s="19">
        <f>IFERROR(K538/J538,0)</f>
        <v>0</v>
      </c>
      <c r="M538" s="18">
        <f>IFERROR(IF(OR(N538=3,N538=4),SUM(#VALUE!)+AD538,IF(N538=1,0.6%,IF(N538=2,0.65%,IF(N538=3,0.6%,0)))*IF(L538&lt;0.8,0,IF(L538&lt;1,L538,1))*IF(RIGHT("2018-07",2)="03",1,0)),0)</f>
        <v>0</v>
      </c>
      <c r="N538" s="18">
        <v>4</v>
      </c>
      <c r="O538" s="17">
        <f>IF(N538=4,0.5%,IF(N538=5,0.3%,0))</f>
        <v>0.0050000000000000001</v>
      </c>
      <c r="P538" s="20">
        <f>IFERROR(SUM(#VALUE!),0)</f>
        <v>0</v>
      </c>
      <c r="Q538" s="18">
        <f>SUMIF($G:$G,B538,$K:$K)</f>
        <v>0</v>
      </c>
      <c r="R538" s="21"/>
      <c r="S538" s="21" t="s">
        <v>26</v>
      </c>
      <c r="T538" s="21"/>
      <c r="U538" s="22" t="s">
        <v>27</v>
      </c>
      <c r="V538" s="22"/>
      <c r="W538" s="22"/>
      <c r="X538" s="23" t="s">
        <v>28</v>
      </c>
      <c r="Y538" s="23"/>
      <c r="Z538" s="24" t="s">
        <v>29</v>
      </c>
      <c r="AA538" s="24"/>
      <c r="AB538" s="25" t="s">
        <v>30</v>
      </c>
      <c r="AC538" s="25"/>
      <c r="AD538" s="26">
        <f>IF(IFERROR(SUM(#VALUE!)*O538,0)&gt;2000000,2000000,IFERROR(SUM(#VALUE!)*O538,0))</f>
        <v>0</v>
      </c>
    </row>
    <row r="539">
      <c r="C539" s="27" t="s">
        <v>31</v>
      </c>
      <c r="D539" s="28" t="s">
        <v>32</v>
      </c>
      <c r="E539" s="28"/>
      <c r="F539" s="28" t="s">
        <v>33</v>
      </c>
      <c r="G539" s="28" t="s">
        <v>34</v>
      </c>
      <c r="H539" s="29" t="s">
        <v>35</v>
      </c>
      <c r="I539" s="29" t="s">
        <v>36</v>
      </c>
      <c r="J539" s="28" t="s">
        <v>37</v>
      </c>
      <c r="K539" s="28" t="s">
        <v>38</v>
      </c>
      <c r="L539" s="28" t="s">
        <v>39</v>
      </c>
      <c r="M539" s="28" t="s">
        <v>40</v>
      </c>
      <c r="N539" s="28" t="s">
        <v>41</v>
      </c>
      <c r="O539" s="30" t="s">
        <v>42</v>
      </c>
      <c r="P539" s="29" t="s">
        <v>43</v>
      </c>
      <c r="Q539" s="29" t="s">
        <v>44</v>
      </c>
      <c r="R539" s="31" t="s">
        <v>45</v>
      </c>
      <c r="S539" s="31" t="s">
        <v>46</v>
      </c>
      <c r="T539" s="31" t="s">
        <v>47</v>
      </c>
      <c r="U539" s="32" t="s">
        <v>48</v>
      </c>
      <c r="V539" s="33" t="s">
        <v>47</v>
      </c>
      <c r="W539" s="33" t="s">
        <v>49</v>
      </c>
      <c r="X539" s="34" t="s">
        <v>50</v>
      </c>
      <c r="Y539" s="34" t="s">
        <v>51</v>
      </c>
      <c r="Z539" s="35" t="s">
        <v>48</v>
      </c>
      <c r="AA539" s="36" t="s">
        <v>47</v>
      </c>
      <c r="AB539" s="37" t="s">
        <v>48</v>
      </c>
      <c r="AC539" s="38" t="s">
        <v>47</v>
      </c>
      <c r="AD539" s="39" t="s">
        <v>52</v>
      </c>
    </row>
    <row r="540" s="1" customFormat="1" ht="23.25" customHeight="1">
      <c r="B540" s="10" t="s">
        <v>5</v>
      </c>
      <c r="C540" s="11" t="s">
        <v>6</v>
      </c>
      <c r="D540" s="11"/>
      <c r="E540" s="11" t="s">
        <v>7</v>
      </c>
      <c r="F540" s="11" t="s">
        <v>8</v>
      </c>
      <c r="G540" s="11" t="s">
        <v>9</v>
      </c>
      <c r="H540" s="11" t="s">
        <v>10</v>
      </c>
      <c r="I540" s="11" t="s">
        <v>11</v>
      </c>
      <c r="J540" s="11" t="s">
        <v>12</v>
      </c>
      <c r="K540" s="11" t="s">
        <v>13</v>
      </c>
      <c r="L540" s="11" t="s">
        <v>14</v>
      </c>
      <c r="M540" s="11" t="s">
        <v>15</v>
      </c>
      <c r="N540" s="11" t="s">
        <v>16</v>
      </c>
      <c r="O540" s="11" t="s">
        <v>17</v>
      </c>
      <c r="P540" s="12" t="s">
        <v>18</v>
      </c>
      <c r="Q540" s="11" t="s">
        <v>19</v>
      </c>
      <c r="R540" s="11"/>
      <c r="S540" s="11" t="s">
        <v>20</v>
      </c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3"/>
    </row>
    <row r="541">
      <c r="B541" s="14" t="s">
        <v>985</v>
      </c>
      <c r="C541" s="15" t="str">
        <f>"Huỳnh"&amp;" " &amp; "Nghiệp Thạnh"</f>
        <v>Huỳnh Nghiệp Thạnh</v>
      </c>
      <c r="D541" s="15"/>
      <c r="E541" s="15" t="s">
        <v>320</v>
      </c>
      <c r="F541" s="15" t="s">
        <v>391</v>
      </c>
      <c r="G541" s="16" t="s">
        <v>127</v>
      </c>
      <c r="H541" s="15" t="s">
        <v>392</v>
      </c>
      <c r="I541" s="17">
        <v>0</v>
      </c>
      <c r="J541" s="18">
        <v>30000000</v>
      </c>
      <c r="K541" s="18">
        <f>IFERROR(IF(N541&lt;4,Q541,SUM(#VALUE!)),0)</f>
        <v>0</v>
      </c>
      <c r="L541" s="19">
        <f>IFERROR(K541/J541,0)</f>
        <v>0</v>
      </c>
      <c r="M541" s="18">
        <f>IFERROR(IF(OR(N541=3,N541=4),SUM(#VALUE!)+AD541,IF(N541=1,0.6%,IF(N541=2,0.65%,IF(N541=3,0.6%,0)))*IF(L541&lt;0.8,0,IF(L541&lt;1,L541,1))*IF(RIGHT("2018-07",2)="03",1,0)),0)</f>
        <v>0</v>
      </c>
      <c r="N541" s="18">
        <v>4</v>
      </c>
      <c r="O541" s="17">
        <f>IF(N541=4,0.5%,IF(N541=5,0.3%,0))</f>
        <v>0.0050000000000000001</v>
      </c>
      <c r="P541" s="20">
        <f>IFERROR(SUM(#VALUE!),0)</f>
        <v>0</v>
      </c>
      <c r="Q541" s="18">
        <f>SUMIF($G:$G,B541,$K:$K)</f>
        <v>0</v>
      </c>
      <c r="R541" s="21"/>
      <c r="S541" s="21" t="s">
        <v>26</v>
      </c>
      <c r="T541" s="21"/>
      <c r="U541" s="22" t="s">
        <v>27</v>
      </c>
      <c r="V541" s="22"/>
      <c r="W541" s="22"/>
      <c r="X541" s="23" t="s">
        <v>28</v>
      </c>
      <c r="Y541" s="23"/>
      <c r="Z541" s="24" t="s">
        <v>29</v>
      </c>
      <c r="AA541" s="24"/>
      <c r="AB541" s="25" t="s">
        <v>30</v>
      </c>
      <c r="AC541" s="25"/>
      <c r="AD541" s="26">
        <f>IF(IFERROR(SUM(#VALUE!)*O541,0)&gt;2000000,2000000,IFERROR(SUM(#VALUE!)*O541,0))</f>
        <v>0</v>
      </c>
    </row>
    <row r="542">
      <c r="C542" s="27" t="s">
        <v>31</v>
      </c>
      <c r="D542" s="28" t="s">
        <v>32</v>
      </c>
      <c r="E542" s="28"/>
      <c r="F542" s="28" t="s">
        <v>33</v>
      </c>
      <c r="G542" s="28" t="s">
        <v>34</v>
      </c>
      <c r="H542" s="29" t="s">
        <v>35</v>
      </c>
      <c r="I542" s="29" t="s">
        <v>36</v>
      </c>
      <c r="J542" s="28" t="s">
        <v>37</v>
      </c>
      <c r="K542" s="28" t="s">
        <v>38</v>
      </c>
      <c r="L542" s="28" t="s">
        <v>39</v>
      </c>
      <c r="M542" s="28" t="s">
        <v>40</v>
      </c>
      <c r="N542" s="28" t="s">
        <v>41</v>
      </c>
      <c r="O542" s="30" t="s">
        <v>42</v>
      </c>
      <c r="P542" s="29" t="s">
        <v>43</v>
      </c>
      <c r="Q542" s="29" t="s">
        <v>44</v>
      </c>
      <c r="R542" s="31" t="s">
        <v>45</v>
      </c>
      <c r="S542" s="31" t="s">
        <v>46</v>
      </c>
      <c r="T542" s="31" t="s">
        <v>47</v>
      </c>
      <c r="U542" s="32" t="s">
        <v>48</v>
      </c>
      <c r="V542" s="33" t="s">
        <v>47</v>
      </c>
      <c r="W542" s="33" t="s">
        <v>49</v>
      </c>
      <c r="X542" s="34" t="s">
        <v>50</v>
      </c>
      <c r="Y542" s="34" t="s">
        <v>51</v>
      </c>
      <c r="Z542" s="35" t="s">
        <v>48</v>
      </c>
      <c r="AA542" s="36" t="s">
        <v>47</v>
      </c>
      <c r="AB542" s="37" t="s">
        <v>48</v>
      </c>
      <c r="AC542" s="38" t="s">
        <v>47</v>
      </c>
      <c r="AD542" s="39" t="s">
        <v>52</v>
      </c>
    </row>
    <row r="543" s="1" customFormat="1" ht="23.25" customHeight="1">
      <c r="B543" s="10" t="s">
        <v>5</v>
      </c>
      <c r="C543" s="11" t="s">
        <v>6</v>
      </c>
      <c r="D543" s="11"/>
      <c r="E543" s="11" t="s">
        <v>7</v>
      </c>
      <c r="F543" s="11" t="s">
        <v>8</v>
      </c>
      <c r="G543" s="11" t="s">
        <v>9</v>
      </c>
      <c r="H543" s="11" t="s">
        <v>10</v>
      </c>
      <c r="I543" s="11" t="s">
        <v>11</v>
      </c>
      <c r="J543" s="11" t="s">
        <v>12</v>
      </c>
      <c r="K543" s="11" t="s">
        <v>13</v>
      </c>
      <c r="L543" s="11" t="s">
        <v>14</v>
      </c>
      <c r="M543" s="11" t="s">
        <v>15</v>
      </c>
      <c r="N543" s="11" t="s">
        <v>16</v>
      </c>
      <c r="O543" s="11" t="s">
        <v>17</v>
      </c>
      <c r="P543" s="12" t="s">
        <v>18</v>
      </c>
      <c r="Q543" s="11" t="s">
        <v>19</v>
      </c>
      <c r="R543" s="11"/>
      <c r="S543" s="11" t="s">
        <v>20</v>
      </c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3"/>
    </row>
    <row r="544">
      <c r="B544" s="14" t="s">
        <v>986</v>
      </c>
      <c r="C544" s="15" t="str">
        <f>"Tran"&amp;" " &amp; "Huu Loc"</f>
        <v>Tran Huu Loc</v>
      </c>
      <c r="D544" s="15"/>
      <c r="E544" s="15" t="s">
        <v>320</v>
      </c>
      <c r="F544" s="15" t="s">
        <v>134</v>
      </c>
      <c r="G544" s="16" t="s">
        <v>133</v>
      </c>
      <c r="H544" s="15" t="s">
        <v>394</v>
      </c>
      <c r="I544" s="17">
        <v>0</v>
      </c>
      <c r="J544" s="18">
        <v>42000000</v>
      </c>
      <c r="K544" s="18">
        <f>IFERROR(IF(N544&lt;4,Q544,SUM(#VALUE!)),0)</f>
        <v>0</v>
      </c>
      <c r="L544" s="19">
        <f>IFERROR(K544/J544,0)</f>
        <v>0</v>
      </c>
      <c r="M544" s="18">
        <f>IFERROR(IF(OR(N544=3,N544=4),SUM(#VALUE!)+AD544,IF(N544=1,0.6%,IF(N544=2,0.65%,IF(N544=3,0.6%,0)))*IF(L544&lt;0.8,0,IF(L544&lt;1,L544,1))*IF(RIGHT("2018-07",2)="03",1,0)),0)</f>
        <v>0</v>
      </c>
      <c r="N544" s="18">
        <v>4</v>
      </c>
      <c r="O544" s="17">
        <f>IF(N544=4,0.5%,IF(N544=5,0.3%,0))</f>
        <v>0.0050000000000000001</v>
      </c>
      <c r="P544" s="20">
        <f>IFERROR(SUM(#VALUE!),0)</f>
        <v>0</v>
      </c>
      <c r="Q544" s="18">
        <f>SUMIF($G:$G,B544,$K:$K)</f>
        <v>0</v>
      </c>
      <c r="R544" s="21"/>
      <c r="S544" s="21" t="s">
        <v>26</v>
      </c>
      <c r="T544" s="21"/>
      <c r="U544" s="22" t="s">
        <v>27</v>
      </c>
      <c r="V544" s="22"/>
      <c r="W544" s="22"/>
      <c r="X544" s="23" t="s">
        <v>28</v>
      </c>
      <c r="Y544" s="23"/>
      <c r="Z544" s="24" t="s">
        <v>29</v>
      </c>
      <c r="AA544" s="24"/>
      <c r="AB544" s="25" t="s">
        <v>30</v>
      </c>
      <c r="AC544" s="25"/>
      <c r="AD544" s="26">
        <f>IF(IFERROR(SUM(#VALUE!)*O544,0)&gt;2000000,2000000,IFERROR(SUM(#VALUE!)*O544,0))</f>
        <v>0</v>
      </c>
    </row>
    <row r="545">
      <c r="C545" s="27" t="s">
        <v>31</v>
      </c>
      <c r="D545" s="28" t="s">
        <v>32</v>
      </c>
      <c r="E545" s="28"/>
      <c r="F545" s="28" t="s">
        <v>33</v>
      </c>
      <c r="G545" s="28" t="s">
        <v>34</v>
      </c>
      <c r="H545" s="29" t="s">
        <v>35</v>
      </c>
      <c r="I545" s="29" t="s">
        <v>36</v>
      </c>
      <c r="J545" s="28" t="s">
        <v>37</v>
      </c>
      <c r="K545" s="28" t="s">
        <v>38</v>
      </c>
      <c r="L545" s="28" t="s">
        <v>39</v>
      </c>
      <c r="M545" s="28" t="s">
        <v>40</v>
      </c>
      <c r="N545" s="28" t="s">
        <v>41</v>
      </c>
      <c r="O545" s="30" t="s">
        <v>42</v>
      </c>
      <c r="P545" s="29" t="s">
        <v>43</v>
      </c>
      <c r="Q545" s="29" t="s">
        <v>44</v>
      </c>
      <c r="R545" s="31" t="s">
        <v>45</v>
      </c>
      <c r="S545" s="31" t="s">
        <v>46</v>
      </c>
      <c r="T545" s="31" t="s">
        <v>47</v>
      </c>
      <c r="U545" s="32" t="s">
        <v>48</v>
      </c>
      <c r="V545" s="33" t="s">
        <v>47</v>
      </c>
      <c r="W545" s="33" t="s">
        <v>49</v>
      </c>
      <c r="X545" s="34" t="s">
        <v>50</v>
      </c>
      <c r="Y545" s="34" t="s">
        <v>51</v>
      </c>
      <c r="Z545" s="35" t="s">
        <v>48</v>
      </c>
      <c r="AA545" s="36" t="s">
        <v>47</v>
      </c>
      <c r="AB545" s="37" t="s">
        <v>48</v>
      </c>
      <c r="AC545" s="38" t="s">
        <v>47</v>
      </c>
      <c r="AD545" s="39" t="s">
        <v>52</v>
      </c>
    </row>
    <row r="546" s="1" customFormat="1" ht="23.25" customHeight="1">
      <c r="B546" s="10" t="s">
        <v>5</v>
      </c>
      <c r="C546" s="11" t="s">
        <v>6</v>
      </c>
      <c r="D546" s="11"/>
      <c r="E546" s="11" t="s">
        <v>7</v>
      </c>
      <c r="F546" s="11" t="s">
        <v>8</v>
      </c>
      <c r="G546" s="11" t="s">
        <v>9</v>
      </c>
      <c r="H546" s="11" t="s">
        <v>10</v>
      </c>
      <c r="I546" s="11" t="s">
        <v>11</v>
      </c>
      <c r="J546" s="11" t="s">
        <v>12</v>
      </c>
      <c r="K546" s="11" t="s">
        <v>13</v>
      </c>
      <c r="L546" s="11" t="s">
        <v>14</v>
      </c>
      <c r="M546" s="11" t="s">
        <v>15</v>
      </c>
      <c r="N546" s="11" t="s">
        <v>16</v>
      </c>
      <c r="O546" s="11" t="s">
        <v>17</v>
      </c>
      <c r="P546" s="12" t="s">
        <v>18</v>
      </c>
      <c r="Q546" s="11" t="s">
        <v>19</v>
      </c>
      <c r="R546" s="11"/>
      <c r="S546" s="11" t="s">
        <v>20</v>
      </c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3"/>
    </row>
    <row r="547">
      <c r="B547" s="14" t="s">
        <v>987</v>
      </c>
      <c r="C547" s="15" t="str">
        <f>"Hà"&amp;" " &amp; "Văn Thức"</f>
        <v>Hà Văn Thức</v>
      </c>
      <c r="D547" s="15"/>
      <c r="E547" s="15" t="s">
        <v>320</v>
      </c>
      <c r="F547" s="15" t="s">
        <v>391</v>
      </c>
      <c r="G547" s="16" t="s">
        <v>127</v>
      </c>
      <c r="H547" s="15" t="s">
        <v>392</v>
      </c>
      <c r="I547" s="17">
        <v>0</v>
      </c>
      <c r="J547" s="18">
        <v>30000000</v>
      </c>
      <c r="K547" s="18">
        <f>IFERROR(IF(N547&lt;4,Q547,SUM(#VALUE!)),0)</f>
        <v>0</v>
      </c>
      <c r="L547" s="19">
        <f>IFERROR(K547/J547,0)</f>
        <v>0</v>
      </c>
      <c r="M547" s="18">
        <f>IFERROR(IF(OR(N547=3,N547=4),SUM(#VALUE!)+AD547,IF(N547=1,0.6%,IF(N547=2,0.65%,IF(N547=3,0.6%,0)))*IF(L547&lt;0.8,0,IF(L547&lt;1,L547,1))*IF(RIGHT("2018-07",2)="03",1,0)),0)</f>
        <v>0</v>
      </c>
      <c r="N547" s="18">
        <v>4</v>
      </c>
      <c r="O547" s="17">
        <f>IF(N547=4,0.5%,IF(N547=5,0.3%,0))</f>
        <v>0.0050000000000000001</v>
      </c>
      <c r="P547" s="20">
        <f>IFERROR(SUM(#VALUE!),0)</f>
        <v>0</v>
      </c>
      <c r="Q547" s="18">
        <f>SUMIF($G:$G,B547,$K:$K)</f>
        <v>0</v>
      </c>
      <c r="R547" s="21"/>
      <c r="S547" s="21" t="s">
        <v>26</v>
      </c>
      <c r="T547" s="21"/>
      <c r="U547" s="22" t="s">
        <v>27</v>
      </c>
      <c r="V547" s="22"/>
      <c r="W547" s="22"/>
      <c r="X547" s="23" t="s">
        <v>28</v>
      </c>
      <c r="Y547" s="23"/>
      <c r="Z547" s="24" t="s">
        <v>29</v>
      </c>
      <c r="AA547" s="24"/>
      <c r="AB547" s="25" t="s">
        <v>30</v>
      </c>
      <c r="AC547" s="25"/>
      <c r="AD547" s="26">
        <f>IF(IFERROR(SUM(#VALUE!)*O547,0)&gt;2000000,2000000,IFERROR(SUM(#VALUE!)*O547,0))</f>
        <v>0</v>
      </c>
    </row>
    <row r="548">
      <c r="C548" s="27" t="s">
        <v>31</v>
      </c>
      <c r="D548" s="28" t="s">
        <v>32</v>
      </c>
      <c r="E548" s="28"/>
      <c r="F548" s="28" t="s">
        <v>33</v>
      </c>
      <c r="G548" s="28" t="s">
        <v>34</v>
      </c>
      <c r="H548" s="29" t="s">
        <v>35</v>
      </c>
      <c r="I548" s="29" t="s">
        <v>36</v>
      </c>
      <c r="J548" s="28" t="s">
        <v>37</v>
      </c>
      <c r="K548" s="28" t="s">
        <v>38</v>
      </c>
      <c r="L548" s="28" t="s">
        <v>39</v>
      </c>
      <c r="M548" s="28" t="s">
        <v>40</v>
      </c>
      <c r="N548" s="28" t="s">
        <v>41</v>
      </c>
      <c r="O548" s="30" t="s">
        <v>42</v>
      </c>
      <c r="P548" s="29" t="s">
        <v>43</v>
      </c>
      <c r="Q548" s="29" t="s">
        <v>44</v>
      </c>
      <c r="R548" s="31" t="s">
        <v>45</v>
      </c>
      <c r="S548" s="31" t="s">
        <v>46</v>
      </c>
      <c r="T548" s="31" t="s">
        <v>47</v>
      </c>
      <c r="U548" s="32" t="s">
        <v>48</v>
      </c>
      <c r="V548" s="33" t="s">
        <v>47</v>
      </c>
      <c r="W548" s="33" t="s">
        <v>49</v>
      </c>
      <c r="X548" s="34" t="s">
        <v>50</v>
      </c>
      <c r="Y548" s="34" t="s">
        <v>51</v>
      </c>
      <c r="Z548" s="35" t="s">
        <v>48</v>
      </c>
      <c r="AA548" s="36" t="s">
        <v>47</v>
      </c>
      <c r="AB548" s="37" t="s">
        <v>48</v>
      </c>
      <c r="AC548" s="38" t="s">
        <v>47</v>
      </c>
      <c r="AD548" s="39" t="s">
        <v>52</v>
      </c>
    </row>
    <row r="549" s="1" customFormat="1" ht="23.25" customHeight="1">
      <c r="B549" s="10" t="s">
        <v>5</v>
      </c>
      <c r="C549" s="11" t="s">
        <v>6</v>
      </c>
      <c r="D549" s="11"/>
      <c r="E549" s="11" t="s">
        <v>7</v>
      </c>
      <c r="F549" s="11" t="s">
        <v>8</v>
      </c>
      <c r="G549" s="11" t="s">
        <v>9</v>
      </c>
      <c r="H549" s="11" t="s">
        <v>10</v>
      </c>
      <c r="I549" s="11" t="s">
        <v>11</v>
      </c>
      <c r="J549" s="11" t="s">
        <v>12</v>
      </c>
      <c r="K549" s="11" t="s">
        <v>13</v>
      </c>
      <c r="L549" s="11" t="s">
        <v>14</v>
      </c>
      <c r="M549" s="11" t="s">
        <v>15</v>
      </c>
      <c r="N549" s="11" t="s">
        <v>16</v>
      </c>
      <c r="O549" s="11" t="s">
        <v>17</v>
      </c>
      <c r="P549" s="12" t="s">
        <v>18</v>
      </c>
      <c r="Q549" s="11" t="s">
        <v>19</v>
      </c>
      <c r="R549" s="11"/>
      <c r="S549" s="11" t="s">
        <v>20</v>
      </c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3"/>
    </row>
    <row r="550">
      <c r="B550" s="14" t="s">
        <v>988</v>
      </c>
      <c r="C550" s="15" t="str">
        <f>"Nguyễn"&amp;" " &amp; "Hữu Toàn"</f>
        <v>Nguyễn Hữu Toàn</v>
      </c>
      <c r="D550" s="15"/>
      <c r="E550" s="15" t="s">
        <v>320</v>
      </c>
      <c r="F550" s="15" t="s">
        <v>391</v>
      </c>
      <c r="G550" s="16" t="s">
        <v>127</v>
      </c>
      <c r="H550" s="15" t="s">
        <v>392</v>
      </c>
      <c r="I550" s="17">
        <v>0</v>
      </c>
      <c r="J550" s="18">
        <v>30000000</v>
      </c>
      <c r="K550" s="18">
        <f>IFERROR(IF(N550&lt;4,Q550,SUM(Sheet1!J552:J556)),0)</f>
        <v>72498542</v>
      </c>
      <c r="L550" s="19">
        <f>IFERROR(K550/J550,0)</f>
        <v>2.4166180666666666</v>
      </c>
      <c r="M550" s="18">
        <f>IFERROR(IF(OR(N550=3,N550=4),SUM(Sheet1!AD552:AD556)+AD550,IF(N550=1,0.6%,IF(N550=2,0.65%,IF(N550=3,0.6%,0)))*IF(L550&lt;0.8,0,IF(L550&lt;1,L550,1))*IF(RIGHT("2018-07",2)="03",1,0)),0)</f>
        <v>720997.71000000008</v>
      </c>
      <c r="N550" s="18">
        <v>4</v>
      </c>
      <c r="O550" s="17">
        <f>IF(N550=4,0.5%,IF(N550=5,0.3%,0))</f>
        <v>0.0050000000000000001</v>
      </c>
      <c r="P550" s="20">
        <f>IFERROR(SUM(Sheet1!P552:P556),0)</f>
        <v>0</v>
      </c>
      <c r="Q550" s="18">
        <f>SUMIF($G:$G,B550,$K:$K)</f>
        <v>0</v>
      </c>
      <c r="R550" s="21"/>
      <c r="S550" s="21" t="s">
        <v>26</v>
      </c>
      <c r="T550" s="21"/>
      <c r="U550" s="22" t="s">
        <v>27</v>
      </c>
      <c r="V550" s="22"/>
      <c r="W550" s="22"/>
      <c r="X550" s="23" t="s">
        <v>28</v>
      </c>
      <c r="Y550" s="23"/>
      <c r="Z550" s="24" t="s">
        <v>29</v>
      </c>
      <c r="AA550" s="24"/>
      <c r="AB550" s="25" t="s">
        <v>30</v>
      </c>
      <c r="AC550" s="25"/>
      <c r="AD550" s="26">
        <f>IF(IFERROR(SUM(Sheet1!Y552:Y556)*O550,0)&gt;2000000,2000000,IFERROR(SUM(Sheet1!Y552:Y556)*O550,0))</f>
        <v>0</v>
      </c>
    </row>
    <row r="551">
      <c r="C551" s="27" t="s">
        <v>31</v>
      </c>
      <c r="D551" s="28" t="s">
        <v>32</v>
      </c>
      <c r="E551" s="28"/>
      <c r="F551" s="28" t="s">
        <v>33</v>
      </c>
      <c r="G551" s="28" t="s">
        <v>34</v>
      </c>
      <c r="H551" s="29" t="s">
        <v>35</v>
      </c>
      <c r="I551" s="29" t="s">
        <v>36</v>
      </c>
      <c r="J551" s="28" t="s">
        <v>37</v>
      </c>
      <c r="K551" s="28" t="s">
        <v>38</v>
      </c>
      <c r="L551" s="28" t="s">
        <v>39</v>
      </c>
      <c r="M551" s="28" t="s">
        <v>40</v>
      </c>
      <c r="N551" s="28" t="s">
        <v>41</v>
      </c>
      <c r="O551" s="30" t="s">
        <v>42</v>
      </c>
      <c r="P551" s="29" t="s">
        <v>43</v>
      </c>
      <c r="Q551" s="29" t="s">
        <v>44</v>
      </c>
      <c r="R551" s="31" t="s">
        <v>45</v>
      </c>
      <c r="S551" s="31" t="s">
        <v>46</v>
      </c>
      <c r="T551" s="31" t="s">
        <v>47</v>
      </c>
      <c r="U551" s="32" t="s">
        <v>48</v>
      </c>
      <c r="V551" s="33" t="s">
        <v>47</v>
      </c>
      <c r="W551" s="33" t="s">
        <v>49</v>
      </c>
      <c r="X551" s="34" t="s">
        <v>50</v>
      </c>
      <c r="Y551" s="34" t="s">
        <v>51</v>
      </c>
      <c r="Z551" s="35" t="s">
        <v>48</v>
      </c>
      <c r="AA551" s="36" t="s">
        <v>47</v>
      </c>
      <c r="AB551" s="37" t="s">
        <v>48</v>
      </c>
      <c r="AC551" s="38" t="s">
        <v>47</v>
      </c>
      <c r="AD551" s="39" t="s">
        <v>52</v>
      </c>
    </row>
    <row r="552">
      <c r="C552" s="40" t="s">
        <v>989</v>
      </c>
      <c r="D552" s="41" t="s">
        <v>990</v>
      </c>
      <c r="E552" s="41"/>
      <c r="F552" s="42">
        <v>41450.412511574075</v>
      </c>
      <c r="G552" s="43">
        <v>61</v>
      </c>
      <c r="H552" s="44">
        <v>43341</v>
      </c>
      <c r="I552" s="44">
        <v>43340</v>
      </c>
      <c r="J552" s="43">
        <v>3080771</v>
      </c>
      <c r="K552" s="43">
        <v>398771</v>
      </c>
      <c r="L552" s="43">
        <v>0</v>
      </c>
      <c r="M552" s="43">
        <f>IFERROR(J552-K552-L552,0)</f>
        <v>2682000</v>
      </c>
      <c r="N552" s="43">
        <v>2948178</v>
      </c>
      <c r="O552" s="45">
        <f>IFERROR(IF(1 - M552/N552&lt;0,0,1-M552/N552),0)</f>
        <v>0.090285593339343828</v>
      </c>
      <c r="P552" s="43">
        <v>0</v>
      </c>
      <c r="Q552" s="43">
        <v>3080771</v>
      </c>
      <c r="R552" s="46">
        <f>IF(F552&lt;DATEVALUE("2018-07-01"),1,0)</f>
        <v>1</v>
      </c>
      <c r="S552" s="47">
        <f>IF(R552=1,1%,0)</f>
        <v>0.01</v>
      </c>
      <c r="T552" s="46">
        <f>IFERROR(S552*M552,0)</f>
        <v>26820</v>
      </c>
      <c r="U552" s="48">
        <f>IF(O552&lt;=0.12,1,0)*(1-R552)*M552</f>
        <v>0</v>
      </c>
      <c r="V552" s="49">
        <f>IF(0&lt;0.8,0,IF(0&lt;1,Sheet1!L550,1))*IF(G552&lt;3,0.12 - O552,0.01) *U552</f>
        <v>0</v>
      </c>
      <c r="W552" s="49">
        <f>IF(0&gt;1,IF(0&lt;=1.1,1,IF(0&lt;=1.2,2,IF(0&lt;=1.5,3,5))),0) * 1000000</f>
        <v>0</v>
      </c>
      <c r="X552" s="50">
        <f>IF(AND(P552&gt;=150000000,P552&lt;300000000),5000000,IF(AND(P552&gt;=300000000,P552&lt;500000000),10000000,IF(AND(P552&gt;=300000000,P552&lt;500000000),15000000,IF(AND(P552&gt;=500000000,P552&lt;3000000000),20000000,IF(P552&gt;=30000000000,35000000,0))))) * (1-R552)</f>
        <v>0</v>
      </c>
      <c r="Y552" s="50">
        <f>IFERROR(Q552 * (1-R552),0)</f>
        <v>0</v>
      </c>
      <c r="Z552" s="51">
        <f>IF(R552=1,0,0)</f>
        <v>0</v>
      </c>
      <c r="AA552" s="51">
        <f>IFERROR((1-R552) * Z552 * 2%,0)</f>
        <v>0</v>
      </c>
      <c r="AB552" s="52">
        <f>IF(R552=0,0,0)</f>
        <v>0</v>
      </c>
      <c r="AC552" s="52">
        <f> IFERROR(AB552 * (1-R552) * 2%,0)</f>
        <v>0</v>
      </c>
      <c r="AD552" s="53">
        <f>T552+V552+W552+X552+AA552+AC552</f>
        <v>26820</v>
      </c>
    </row>
    <row r="553">
      <c r="C553" s="40" t="s">
        <v>991</v>
      </c>
      <c r="D553" s="41" t="s">
        <v>992</v>
      </c>
      <c r="E553" s="41"/>
      <c r="F553" s="42">
        <v>41799.640185185184</v>
      </c>
      <c r="G553" s="43">
        <v>49</v>
      </c>
      <c r="H553" s="44">
        <v>43322</v>
      </c>
      <c r="I553" s="44">
        <v>43360</v>
      </c>
      <c r="J553" s="43">
        <v>59153044</v>
      </c>
      <c r="K553" s="43">
        <v>0</v>
      </c>
      <c r="L553" s="43">
        <v>0</v>
      </c>
      <c r="M553" s="43">
        <f>IFERROR(J553-K553-L553,0)</f>
        <v>59153044</v>
      </c>
      <c r="N553" s="43">
        <v>65022235</v>
      </c>
      <c r="O553" s="45">
        <f>IFERROR(IF(1 - M553/N553&lt;0,0,1-M553/N553),0)</f>
        <v>0.090264368796304839</v>
      </c>
      <c r="P553" s="43">
        <v>0</v>
      </c>
      <c r="Q553" s="43">
        <v>59153044</v>
      </c>
      <c r="R553" s="46">
        <f>IF(F553&lt;DATEVALUE("2018-07-01"),1,0)</f>
        <v>1</v>
      </c>
      <c r="S553" s="47">
        <f>IF(R553=1,1%,0)</f>
        <v>0.01</v>
      </c>
      <c r="T553" s="46">
        <f>IFERROR(S553*M553,0)</f>
        <v>591530.44000000006</v>
      </c>
      <c r="U553" s="48">
        <f>IF(O553&lt;=0.12,1,0)*(1-R553)*M553</f>
        <v>0</v>
      </c>
      <c r="V553" s="49">
        <f>IF(0&lt;0.8,0,IF(0&lt;1,Sheet1!L550,1))*IF(G553&lt;3,0.12 - O553,0.01) *U553</f>
        <v>0</v>
      </c>
      <c r="W553" s="49">
        <f>IF(0&gt;1,IF(0&lt;=1.1,1,IF(0&lt;=1.2,2,IF(0&lt;=1.5,3,5))),0) * 1000000</f>
        <v>0</v>
      </c>
      <c r="X553" s="50">
        <f>IF(AND(P553&gt;=150000000,P553&lt;300000000),5000000,IF(AND(P553&gt;=300000000,P553&lt;500000000),10000000,IF(AND(P553&gt;=300000000,P553&lt;500000000),15000000,IF(AND(P553&gt;=500000000,P553&lt;3000000000),20000000,IF(P553&gt;=30000000000,35000000,0))))) * (1-R553)</f>
        <v>0</v>
      </c>
      <c r="Y553" s="50">
        <f>IFERROR(Q553 * (1-R553),0)</f>
        <v>0</v>
      </c>
      <c r="Z553" s="51">
        <f>IF(R553=1,0,0)</f>
        <v>0</v>
      </c>
      <c r="AA553" s="51">
        <f>IFERROR((1-R553) * Z553 * 2%,0)</f>
        <v>0</v>
      </c>
      <c r="AB553" s="52">
        <f>IF(R553=0,0,0)</f>
        <v>0</v>
      </c>
      <c r="AC553" s="52">
        <f> IFERROR(AB553 * (1-R553) * 2%,0)</f>
        <v>0</v>
      </c>
      <c r="AD553" s="53">
        <f>T553+V553+W553+X553+AA553+AC553</f>
        <v>591530.44000000006</v>
      </c>
    </row>
    <row r="554">
      <c r="C554" s="40" t="s">
        <v>993</v>
      </c>
      <c r="D554" s="41" t="s">
        <v>994</v>
      </c>
      <c r="E554" s="41"/>
      <c r="F554" s="42">
        <v>42509.098414351851</v>
      </c>
      <c r="G554" s="43">
        <v>26</v>
      </c>
      <c r="H554" s="44">
        <v>43329</v>
      </c>
      <c r="I554" s="44">
        <v>43434</v>
      </c>
      <c r="J554" s="43">
        <v>2652567</v>
      </c>
      <c r="K554" s="43">
        <v>0</v>
      </c>
      <c r="L554" s="43">
        <v>0</v>
      </c>
      <c r="M554" s="43">
        <f>IFERROR(J554-K554-L554,0)</f>
        <v>2652567</v>
      </c>
      <c r="N554" s="43">
        <v>2652968</v>
      </c>
      <c r="O554" s="45">
        <f>IFERROR(IF(1 - M554/N554&lt;0,0,1-M554/N554),0)</f>
        <v>0.00015115146507604926</v>
      </c>
      <c r="P554" s="43">
        <v>0</v>
      </c>
      <c r="Q554" s="43">
        <v>2652567</v>
      </c>
      <c r="R554" s="46">
        <f>IF(F554&lt;DATEVALUE("2018-07-01"),1,0)</f>
        <v>1</v>
      </c>
      <c r="S554" s="47">
        <f>IF(R554=1,1%,0)</f>
        <v>0.01</v>
      </c>
      <c r="T554" s="46">
        <f>IFERROR(S554*M554,0)</f>
        <v>26525.670000000002</v>
      </c>
      <c r="U554" s="48">
        <f>IF(O554&lt;=0.12,1,0)*(1-R554)*M554</f>
        <v>0</v>
      </c>
      <c r="V554" s="49">
        <f>IF(0&lt;0.8,0,IF(0&lt;1,Sheet1!L550,1))*IF(G554&lt;3,0.12 - O554,0.01) *U554</f>
        <v>0</v>
      </c>
      <c r="W554" s="49">
        <f>IF(0&gt;1,IF(0&lt;=1.1,1,IF(0&lt;=1.2,2,IF(0&lt;=1.5,3,5))),0) * 1000000</f>
        <v>0</v>
      </c>
      <c r="X554" s="50">
        <f>IF(AND(P554&gt;=150000000,P554&lt;300000000),5000000,IF(AND(P554&gt;=300000000,P554&lt;500000000),10000000,IF(AND(P554&gt;=300000000,P554&lt;500000000),15000000,IF(AND(P554&gt;=500000000,P554&lt;3000000000),20000000,IF(P554&gt;=30000000000,35000000,0))))) * (1-R554)</f>
        <v>0</v>
      </c>
      <c r="Y554" s="50">
        <f>IFERROR(Q554 * (1-R554),0)</f>
        <v>0</v>
      </c>
      <c r="Z554" s="51">
        <f>IF(R554=1,0,0)</f>
        <v>0</v>
      </c>
      <c r="AA554" s="51">
        <f>IFERROR((1-R554) * Z554 * 2%,0)</f>
        <v>0</v>
      </c>
      <c r="AB554" s="52">
        <f>IF(R554=0,0,0)</f>
        <v>0</v>
      </c>
      <c r="AC554" s="52">
        <f> IFERROR(AB554 * (1-R554) * 2%,0)</f>
        <v>0</v>
      </c>
      <c r="AD554" s="53">
        <f>T554+V554+W554+X554+AA554+AC554</f>
        <v>26525.670000000002</v>
      </c>
    </row>
    <row r="555">
      <c r="C555" s="40" t="s">
        <v>995</v>
      </c>
      <c r="D555" s="41" t="s">
        <v>996</v>
      </c>
      <c r="E555" s="41"/>
      <c r="F555" s="42">
        <v>42907.378171296295</v>
      </c>
      <c r="G555" s="43">
        <v>13</v>
      </c>
      <c r="H555" s="44">
        <v>43333</v>
      </c>
      <c r="I555" s="44">
        <v>43451</v>
      </c>
      <c r="J555" s="43">
        <v>61214</v>
      </c>
      <c r="K555" s="43">
        <v>0</v>
      </c>
      <c r="L555" s="43">
        <v>0</v>
      </c>
      <c r="M555" s="43">
        <f>IFERROR(J555-K555-L555,0)</f>
        <v>61214</v>
      </c>
      <c r="N555" s="43">
        <v>60536</v>
      </c>
      <c r="O555" s="45">
        <f>IFERROR(IF(1 - M555/N555&lt;0,0,1-M555/N555),0)</f>
        <v>0</v>
      </c>
      <c r="P555" s="43">
        <v>0</v>
      </c>
      <c r="Q555" s="43">
        <v>61214</v>
      </c>
      <c r="R555" s="46">
        <f>IF(F555&lt;DATEVALUE("2018-07-01"),1,0)</f>
        <v>1</v>
      </c>
      <c r="S555" s="47">
        <f>IF(R555=1,1%,0)</f>
        <v>0.01</v>
      </c>
      <c r="T555" s="46">
        <f>IFERROR(S555*M555,0)</f>
        <v>612.13999999999999</v>
      </c>
      <c r="U555" s="48">
        <f>IF(O555&lt;=0.12,1,0)*(1-R555)*M555</f>
        <v>0</v>
      </c>
      <c r="V555" s="49">
        <f>IF(0&lt;0.8,0,IF(0&lt;1,Sheet1!L550,1))*IF(G555&lt;3,0.12 - O555,0.01) *U555</f>
        <v>0</v>
      </c>
      <c r="W555" s="49">
        <f>IF(0&gt;1,IF(0&lt;=1.1,1,IF(0&lt;=1.2,2,IF(0&lt;=1.5,3,5))),0) * 1000000</f>
        <v>0</v>
      </c>
      <c r="X555" s="50">
        <f>IF(AND(P555&gt;=150000000,P555&lt;300000000),5000000,IF(AND(P555&gt;=300000000,P555&lt;500000000),10000000,IF(AND(P555&gt;=300000000,P555&lt;500000000),15000000,IF(AND(P555&gt;=500000000,P555&lt;3000000000),20000000,IF(P555&gt;=30000000000,35000000,0))))) * (1-R555)</f>
        <v>0</v>
      </c>
      <c r="Y555" s="50">
        <f>IFERROR(Q555 * (1-R555),0)</f>
        <v>0</v>
      </c>
      <c r="Z555" s="51">
        <f>IF(R555=1,0,0)</f>
        <v>0</v>
      </c>
      <c r="AA555" s="51">
        <f>IFERROR((1-R555) * Z555 * 2%,0)</f>
        <v>0</v>
      </c>
      <c r="AB555" s="52">
        <f>IF(R555=0,0,0)</f>
        <v>0</v>
      </c>
      <c r="AC555" s="52">
        <f> IFERROR(AB555 * (1-R555) * 2%,0)</f>
        <v>0</v>
      </c>
      <c r="AD555" s="53">
        <f>T555+V555+W555+X555+AA555+AC555</f>
        <v>612.13999999999999</v>
      </c>
    </row>
    <row r="556">
      <c r="C556" s="40" t="s">
        <v>997</v>
      </c>
      <c r="D556" s="41" t="s">
        <v>998</v>
      </c>
      <c r="E556" s="41"/>
      <c r="F556" s="42">
        <v>42979.303715277776</v>
      </c>
      <c r="G556" s="43">
        <v>10</v>
      </c>
      <c r="H556" s="44" t="s">
        <v>24</v>
      </c>
      <c r="I556" s="44" t="s">
        <v>24</v>
      </c>
      <c r="J556" s="43">
        <v>7550946</v>
      </c>
      <c r="K556" s="43">
        <v>0</v>
      </c>
      <c r="L556" s="43">
        <v>0</v>
      </c>
      <c r="M556" s="43">
        <f>IFERROR(J556-K556-L556,0)</f>
        <v>7550946</v>
      </c>
      <c r="N556" s="43">
        <v>7550946</v>
      </c>
      <c r="O556" s="45">
        <f>IFERROR(IF(1 - M556/N556&lt;0,0,1-M556/N556),0)</f>
        <v>0</v>
      </c>
      <c r="P556" s="43">
        <v>0</v>
      </c>
      <c r="Q556" s="43">
        <v>7550946</v>
      </c>
      <c r="R556" s="46">
        <f>IF(F556&lt;DATEVALUE("2018-07-01"),1,0)</f>
        <v>1</v>
      </c>
      <c r="S556" s="47">
        <f>IF(R556=1,1%,0)</f>
        <v>0.01</v>
      </c>
      <c r="T556" s="46">
        <f>IFERROR(S556*M556,0)</f>
        <v>75509.460000000006</v>
      </c>
      <c r="U556" s="48">
        <f>IF(O556&lt;=0.12,1,0)*(1-R556)*M556</f>
        <v>0</v>
      </c>
      <c r="V556" s="49">
        <f>IF(0&lt;0.8,0,IF(0&lt;1,Sheet1!L550,1))*IF(G556&lt;3,0.12 - O556,0.01) *U556</f>
        <v>0</v>
      </c>
      <c r="W556" s="49">
        <f>IF(0&gt;1,IF(0&lt;=1.1,1,IF(0&lt;=1.2,2,IF(0&lt;=1.5,3,5))),0) * 1000000</f>
        <v>0</v>
      </c>
      <c r="X556" s="50">
        <f>IF(AND(P556&gt;=150000000,P556&lt;300000000),5000000,IF(AND(P556&gt;=300000000,P556&lt;500000000),10000000,IF(AND(P556&gt;=300000000,P556&lt;500000000),15000000,IF(AND(P556&gt;=500000000,P556&lt;3000000000),20000000,IF(P556&gt;=30000000000,35000000,0))))) * (1-R556)</f>
        <v>0</v>
      </c>
      <c r="Y556" s="50">
        <f>IFERROR(Q556 * (1-R556),0)</f>
        <v>0</v>
      </c>
      <c r="Z556" s="51">
        <f>IF(R556=1,0,0)</f>
        <v>0</v>
      </c>
      <c r="AA556" s="51">
        <f>IFERROR((1-R556) * Z556 * 2%,0)</f>
        <v>0</v>
      </c>
      <c r="AB556" s="52">
        <f>IF(R556=0,0,0)</f>
        <v>0</v>
      </c>
      <c r="AC556" s="52">
        <f> IFERROR(AB556 * (1-R556) * 2%,0)</f>
        <v>0</v>
      </c>
      <c r="AD556" s="53">
        <f>T556+V556+W556+X556+AA556+AC556</f>
        <v>75509.460000000006</v>
      </c>
    </row>
    <row r="557" s="1" customFormat="1" ht="23.25" customHeight="1">
      <c r="B557" s="10" t="s">
        <v>5</v>
      </c>
      <c r="C557" s="11" t="s">
        <v>6</v>
      </c>
      <c r="D557" s="11"/>
      <c r="E557" s="11" t="s">
        <v>7</v>
      </c>
      <c r="F557" s="11" t="s">
        <v>8</v>
      </c>
      <c r="G557" s="11" t="s">
        <v>9</v>
      </c>
      <c r="H557" s="11" t="s">
        <v>10</v>
      </c>
      <c r="I557" s="11" t="s">
        <v>11</v>
      </c>
      <c r="J557" s="11" t="s">
        <v>12</v>
      </c>
      <c r="K557" s="11" t="s">
        <v>13</v>
      </c>
      <c r="L557" s="11" t="s">
        <v>14</v>
      </c>
      <c r="M557" s="11" t="s">
        <v>15</v>
      </c>
      <c r="N557" s="11" t="s">
        <v>16</v>
      </c>
      <c r="O557" s="11" t="s">
        <v>17</v>
      </c>
      <c r="P557" s="12" t="s">
        <v>18</v>
      </c>
      <c r="Q557" s="11" t="s">
        <v>19</v>
      </c>
      <c r="R557" s="11"/>
      <c r="S557" s="11" t="s">
        <v>20</v>
      </c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3"/>
    </row>
    <row r="558">
      <c r="B558" s="14" t="s">
        <v>999</v>
      </c>
      <c r="C558" s="15" t="str">
        <f>"Lê"&amp;" " &amp; "Hồng Nghiêm"</f>
        <v>Lê Hồng Nghiêm</v>
      </c>
      <c r="D558" s="15"/>
      <c r="E558" s="15" t="s">
        <v>320</v>
      </c>
      <c r="F558" s="15" t="s">
        <v>1000</v>
      </c>
      <c r="G558" s="16" t="s">
        <v>24</v>
      </c>
      <c r="H558" s="15" t="s">
        <v>1001</v>
      </c>
      <c r="I558" s="17">
        <v>0</v>
      </c>
      <c r="J558" s="18">
        <v>18000000</v>
      </c>
      <c r="K558" s="18">
        <f>IFERROR(IF(N558&lt;4,Q558,SUM(#VALUE!)),0)</f>
        <v>0</v>
      </c>
      <c r="L558" s="19">
        <f>IFERROR(K558/J558,0)</f>
        <v>0</v>
      </c>
      <c r="M558" s="18">
        <f>IFERROR(IF(OR(N558=3,N558=4),SUM(#VALUE!)+AD558,IF(N558=1,0.6%,IF(N558=2,0.65%,IF(N558=3,0.6%,0)))*IF(L558&lt;0.8,0,IF(L558&lt;1,L558,1))*IF(RIGHT("2018-07",2)="03",1,0)),0)</f>
        <v>0</v>
      </c>
      <c r="N558" s="18">
        <v>4</v>
      </c>
      <c r="O558" s="17">
        <f>IF(N558=4,0.5%,IF(N558=5,0.3%,0))</f>
        <v>0.0050000000000000001</v>
      </c>
      <c r="P558" s="20">
        <f>IFERROR(SUM(#VALUE!),0)</f>
        <v>0</v>
      </c>
      <c r="Q558" s="18">
        <f>SUMIF($G:$G,B558,$K:$K)</f>
        <v>0</v>
      </c>
      <c r="R558" s="21"/>
      <c r="S558" s="21" t="s">
        <v>26</v>
      </c>
      <c r="T558" s="21"/>
      <c r="U558" s="22" t="s">
        <v>27</v>
      </c>
      <c r="V558" s="22"/>
      <c r="W558" s="22"/>
      <c r="X558" s="23" t="s">
        <v>28</v>
      </c>
      <c r="Y558" s="23"/>
      <c r="Z558" s="24" t="s">
        <v>29</v>
      </c>
      <c r="AA558" s="24"/>
      <c r="AB558" s="25" t="s">
        <v>30</v>
      </c>
      <c r="AC558" s="25"/>
      <c r="AD558" s="26">
        <f>IF(IFERROR(SUM(#VALUE!)*O558,0)&gt;2000000,2000000,IFERROR(SUM(#VALUE!)*O558,0))</f>
        <v>0</v>
      </c>
    </row>
    <row r="559">
      <c r="C559" s="27" t="s">
        <v>31</v>
      </c>
      <c r="D559" s="28" t="s">
        <v>32</v>
      </c>
      <c r="E559" s="28"/>
      <c r="F559" s="28" t="s">
        <v>33</v>
      </c>
      <c r="G559" s="28" t="s">
        <v>34</v>
      </c>
      <c r="H559" s="29" t="s">
        <v>35</v>
      </c>
      <c r="I559" s="29" t="s">
        <v>36</v>
      </c>
      <c r="J559" s="28" t="s">
        <v>37</v>
      </c>
      <c r="K559" s="28" t="s">
        <v>38</v>
      </c>
      <c r="L559" s="28" t="s">
        <v>39</v>
      </c>
      <c r="M559" s="28" t="s">
        <v>40</v>
      </c>
      <c r="N559" s="28" t="s">
        <v>41</v>
      </c>
      <c r="O559" s="30" t="s">
        <v>42</v>
      </c>
      <c r="P559" s="29" t="s">
        <v>43</v>
      </c>
      <c r="Q559" s="29" t="s">
        <v>44</v>
      </c>
      <c r="R559" s="31" t="s">
        <v>45</v>
      </c>
      <c r="S559" s="31" t="s">
        <v>46</v>
      </c>
      <c r="T559" s="31" t="s">
        <v>47</v>
      </c>
      <c r="U559" s="32" t="s">
        <v>48</v>
      </c>
      <c r="V559" s="33" t="s">
        <v>47</v>
      </c>
      <c r="W559" s="33" t="s">
        <v>49</v>
      </c>
      <c r="X559" s="34" t="s">
        <v>50</v>
      </c>
      <c r="Y559" s="34" t="s">
        <v>51</v>
      </c>
      <c r="Z559" s="35" t="s">
        <v>48</v>
      </c>
      <c r="AA559" s="36" t="s">
        <v>47</v>
      </c>
      <c r="AB559" s="37" t="s">
        <v>48</v>
      </c>
      <c r="AC559" s="38" t="s">
        <v>47</v>
      </c>
      <c r="AD559" s="39" t="s">
        <v>52</v>
      </c>
    </row>
    <row r="560" s="1" customFormat="1" ht="23.25" customHeight="1">
      <c r="B560" s="10" t="s">
        <v>5</v>
      </c>
      <c r="C560" s="11" t="s">
        <v>6</v>
      </c>
      <c r="D560" s="11"/>
      <c r="E560" s="11" t="s">
        <v>7</v>
      </c>
      <c r="F560" s="11" t="s">
        <v>8</v>
      </c>
      <c r="G560" s="11" t="s">
        <v>9</v>
      </c>
      <c r="H560" s="11" t="s">
        <v>10</v>
      </c>
      <c r="I560" s="11" t="s">
        <v>11</v>
      </c>
      <c r="J560" s="11" t="s">
        <v>12</v>
      </c>
      <c r="K560" s="11" t="s">
        <v>13</v>
      </c>
      <c r="L560" s="11" t="s">
        <v>14</v>
      </c>
      <c r="M560" s="11" t="s">
        <v>15</v>
      </c>
      <c r="N560" s="11" t="s">
        <v>16</v>
      </c>
      <c r="O560" s="11" t="s">
        <v>17</v>
      </c>
      <c r="P560" s="12" t="s">
        <v>18</v>
      </c>
      <c r="Q560" s="11" t="s">
        <v>19</v>
      </c>
      <c r="R560" s="11"/>
      <c r="S560" s="11" t="s">
        <v>20</v>
      </c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3"/>
    </row>
    <row r="561">
      <c r="B561" s="14" t="s">
        <v>1002</v>
      </c>
      <c r="C561" s="15" t="str">
        <f>"Ngo"&amp;" " &amp; "Phuong Trang"</f>
        <v>Ngo Phuong Trang</v>
      </c>
      <c r="D561" s="15"/>
      <c r="E561" s="15" t="s">
        <v>320</v>
      </c>
      <c r="F561" s="15" t="s">
        <v>1000</v>
      </c>
      <c r="G561" s="16" t="s">
        <v>24</v>
      </c>
      <c r="H561" s="15" t="s">
        <v>1001</v>
      </c>
      <c r="I561" s="17">
        <v>0</v>
      </c>
      <c r="J561" s="18">
        <v>18000000</v>
      </c>
      <c r="K561" s="18">
        <f>IFERROR(IF(N561&lt;4,Q561,SUM(#VALUE!)),0)</f>
        <v>0</v>
      </c>
      <c r="L561" s="19">
        <f>IFERROR(K561/J561,0)</f>
        <v>0</v>
      </c>
      <c r="M561" s="18">
        <f>IFERROR(IF(OR(N561=3,N561=4),SUM(#VALUE!)+AD561,IF(N561=1,0.6%,IF(N561=2,0.65%,IF(N561=3,0.6%,0)))*IF(L561&lt;0.8,0,IF(L561&lt;1,L561,1))*IF(RIGHT("2018-07",2)="03",1,0)),0)</f>
        <v>0</v>
      </c>
      <c r="N561" s="18">
        <v>4</v>
      </c>
      <c r="O561" s="17">
        <f>IF(N561=4,0.5%,IF(N561=5,0.3%,0))</f>
        <v>0.0050000000000000001</v>
      </c>
      <c r="P561" s="20">
        <f>IFERROR(SUM(#VALUE!),0)</f>
        <v>0</v>
      </c>
      <c r="Q561" s="18">
        <f>SUMIF($G:$G,B561,$K:$K)</f>
        <v>0</v>
      </c>
      <c r="R561" s="21"/>
      <c r="S561" s="21" t="s">
        <v>26</v>
      </c>
      <c r="T561" s="21"/>
      <c r="U561" s="22" t="s">
        <v>27</v>
      </c>
      <c r="V561" s="22"/>
      <c r="W561" s="22"/>
      <c r="X561" s="23" t="s">
        <v>28</v>
      </c>
      <c r="Y561" s="23"/>
      <c r="Z561" s="24" t="s">
        <v>29</v>
      </c>
      <c r="AA561" s="24"/>
      <c r="AB561" s="25" t="s">
        <v>30</v>
      </c>
      <c r="AC561" s="25"/>
      <c r="AD561" s="26">
        <f>IF(IFERROR(SUM(#VALUE!)*O561,0)&gt;2000000,2000000,IFERROR(SUM(#VALUE!)*O561,0))</f>
        <v>0</v>
      </c>
    </row>
    <row r="562">
      <c r="C562" s="27" t="s">
        <v>31</v>
      </c>
      <c r="D562" s="28" t="s">
        <v>32</v>
      </c>
      <c r="E562" s="28"/>
      <c r="F562" s="28" t="s">
        <v>33</v>
      </c>
      <c r="G562" s="28" t="s">
        <v>34</v>
      </c>
      <c r="H562" s="29" t="s">
        <v>35</v>
      </c>
      <c r="I562" s="29" t="s">
        <v>36</v>
      </c>
      <c r="J562" s="28" t="s">
        <v>37</v>
      </c>
      <c r="K562" s="28" t="s">
        <v>38</v>
      </c>
      <c r="L562" s="28" t="s">
        <v>39</v>
      </c>
      <c r="M562" s="28" t="s">
        <v>40</v>
      </c>
      <c r="N562" s="28" t="s">
        <v>41</v>
      </c>
      <c r="O562" s="30" t="s">
        <v>42</v>
      </c>
      <c r="P562" s="29" t="s">
        <v>43</v>
      </c>
      <c r="Q562" s="29" t="s">
        <v>44</v>
      </c>
      <c r="R562" s="31" t="s">
        <v>45</v>
      </c>
      <c r="S562" s="31" t="s">
        <v>46</v>
      </c>
      <c r="T562" s="31" t="s">
        <v>47</v>
      </c>
      <c r="U562" s="32" t="s">
        <v>48</v>
      </c>
      <c r="V562" s="33" t="s">
        <v>47</v>
      </c>
      <c r="W562" s="33" t="s">
        <v>49</v>
      </c>
      <c r="X562" s="34" t="s">
        <v>50</v>
      </c>
      <c r="Y562" s="34" t="s">
        <v>51</v>
      </c>
      <c r="Z562" s="35" t="s">
        <v>48</v>
      </c>
      <c r="AA562" s="36" t="s">
        <v>47</v>
      </c>
      <c r="AB562" s="37" t="s">
        <v>48</v>
      </c>
      <c r="AC562" s="38" t="s">
        <v>47</v>
      </c>
      <c r="AD562" s="39" t="s">
        <v>52</v>
      </c>
    </row>
    <row r="563" s="1" customFormat="1" ht="23.25" customHeight="1">
      <c r="B563" s="10" t="s">
        <v>5</v>
      </c>
      <c r="C563" s="11" t="s">
        <v>6</v>
      </c>
      <c r="D563" s="11"/>
      <c r="E563" s="11" t="s">
        <v>7</v>
      </c>
      <c r="F563" s="11" t="s">
        <v>8</v>
      </c>
      <c r="G563" s="11" t="s">
        <v>9</v>
      </c>
      <c r="H563" s="11" t="s">
        <v>10</v>
      </c>
      <c r="I563" s="11" t="s">
        <v>11</v>
      </c>
      <c r="J563" s="11" t="s">
        <v>12</v>
      </c>
      <c r="K563" s="11" t="s">
        <v>13</v>
      </c>
      <c r="L563" s="11" t="s">
        <v>14</v>
      </c>
      <c r="M563" s="11" t="s">
        <v>15</v>
      </c>
      <c r="N563" s="11" t="s">
        <v>16</v>
      </c>
      <c r="O563" s="11" t="s">
        <v>17</v>
      </c>
      <c r="P563" s="12" t="s">
        <v>18</v>
      </c>
      <c r="Q563" s="11" t="s">
        <v>19</v>
      </c>
      <c r="R563" s="11"/>
      <c r="S563" s="11" t="s">
        <v>20</v>
      </c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3"/>
    </row>
    <row r="564">
      <c r="B564" s="14" t="s">
        <v>1003</v>
      </c>
      <c r="C564" s="15" t="str">
        <f>"Trần"&amp;" " &amp; "Đình Hải Bằng"</f>
        <v>Trần Đình Hải Bằng</v>
      </c>
      <c r="D564" s="15"/>
      <c r="E564" s="15" t="s">
        <v>320</v>
      </c>
      <c r="F564" s="15" t="s">
        <v>1004</v>
      </c>
      <c r="G564" s="16" t="s">
        <v>24</v>
      </c>
      <c r="H564" s="15" t="s">
        <v>1005</v>
      </c>
      <c r="I564" s="17">
        <v>0</v>
      </c>
      <c r="J564" s="18">
        <v>18000000</v>
      </c>
      <c r="K564" s="18">
        <f>IFERROR(IF(N564&lt;4,Q564,SUM(#VALUE!)),0)</f>
        <v>0</v>
      </c>
      <c r="L564" s="19">
        <f>IFERROR(K564/J564,0)</f>
        <v>0</v>
      </c>
      <c r="M564" s="18">
        <f>IFERROR(IF(OR(N564=3,N564=4),SUM(#VALUE!)+AD564,IF(N564=1,0.6%,IF(N564=2,0.65%,IF(N564=3,0.6%,0)))*IF(L564&lt;0.8,0,IF(L564&lt;1,L564,1))*IF(RIGHT("2018-07",2)="03",1,0)),0)</f>
        <v>0</v>
      </c>
      <c r="N564" s="18">
        <v>4</v>
      </c>
      <c r="O564" s="17">
        <f>IF(N564=4,0.5%,IF(N564=5,0.3%,0))</f>
        <v>0.0050000000000000001</v>
      </c>
      <c r="P564" s="20">
        <f>IFERROR(SUM(#VALUE!),0)</f>
        <v>0</v>
      </c>
      <c r="Q564" s="18">
        <f>SUMIF($G:$G,B564,$K:$K)</f>
        <v>0</v>
      </c>
      <c r="R564" s="21"/>
      <c r="S564" s="21" t="s">
        <v>26</v>
      </c>
      <c r="T564" s="21"/>
      <c r="U564" s="22" t="s">
        <v>27</v>
      </c>
      <c r="V564" s="22"/>
      <c r="W564" s="22"/>
      <c r="X564" s="23" t="s">
        <v>28</v>
      </c>
      <c r="Y564" s="23"/>
      <c r="Z564" s="24" t="s">
        <v>29</v>
      </c>
      <c r="AA564" s="24"/>
      <c r="AB564" s="25" t="s">
        <v>30</v>
      </c>
      <c r="AC564" s="25"/>
      <c r="AD564" s="26">
        <f>IF(IFERROR(SUM(#VALUE!)*O564,0)&gt;2000000,2000000,IFERROR(SUM(#VALUE!)*O564,0))</f>
        <v>0</v>
      </c>
    </row>
    <row r="565">
      <c r="C565" s="27" t="s">
        <v>31</v>
      </c>
      <c r="D565" s="28" t="s">
        <v>32</v>
      </c>
      <c r="E565" s="28"/>
      <c r="F565" s="28" t="s">
        <v>33</v>
      </c>
      <c r="G565" s="28" t="s">
        <v>34</v>
      </c>
      <c r="H565" s="29" t="s">
        <v>35</v>
      </c>
      <c r="I565" s="29" t="s">
        <v>36</v>
      </c>
      <c r="J565" s="28" t="s">
        <v>37</v>
      </c>
      <c r="K565" s="28" t="s">
        <v>38</v>
      </c>
      <c r="L565" s="28" t="s">
        <v>39</v>
      </c>
      <c r="M565" s="28" t="s">
        <v>40</v>
      </c>
      <c r="N565" s="28" t="s">
        <v>41</v>
      </c>
      <c r="O565" s="30" t="s">
        <v>42</v>
      </c>
      <c r="P565" s="29" t="s">
        <v>43</v>
      </c>
      <c r="Q565" s="29" t="s">
        <v>44</v>
      </c>
      <c r="R565" s="31" t="s">
        <v>45</v>
      </c>
      <c r="S565" s="31" t="s">
        <v>46</v>
      </c>
      <c r="T565" s="31" t="s">
        <v>47</v>
      </c>
      <c r="U565" s="32" t="s">
        <v>48</v>
      </c>
      <c r="V565" s="33" t="s">
        <v>47</v>
      </c>
      <c r="W565" s="33" t="s">
        <v>49</v>
      </c>
      <c r="X565" s="34" t="s">
        <v>50</v>
      </c>
      <c r="Y565" s="34" t="s">
        <v>51</v>
      </c>
      <c r="Z565" s="35" t="s">
        <v>48</v>
      </c>
      <c r="AA565" s="36" t="s">
        <v>47</v>
      </c>
      <c r="AB565" s="37" t="s">
        <v>48</v>
      </c>
      <c r="AC565" s="38" t="s">
        <v>47</v>
      </c>
      <c r="AD565" s="39" t="s">
        <v>52</v>
      </c>
    </row>
    <row r="566" s="1" customFormat="1" ht="23.25" customHeight="1">
      <c r="B566" s="10" t="s">
        <v>5</v>
      </c>
      <c r="C566" s="11" t="s">
        <v>6</v>
      </c>
      <c r="D566" s="11"/>
      <c r="E566" s="11" t="s">
        <v>7</v>
      </c>
      <c r="F566" s="11" t="s">
        <v>8</v>
      </c>
      <c r="G566" s="11" t="s">
        <v>9</v>
      </c>
      <c r="H566" s="11" t="s">
        <v>10</v>
      </c>
      <c r="I566" s="11" t="s">
        <v>11</v>
      </c>
      <c r="J566" s="11" t="s">
        <v>12</v>
      </c>
      <c r="K566" s="11" t="s">
        <v>13</v>
      </c>
      <c r="L566" s="11" t="s">
        <v>14</v>
      </c>
      <c r="M566" s="11" t="s">
        <v>15</v>
      </c>
      <c r="N566" s="11" t="s">
        <v>16</v>
      </c>
      <c r="O566" s="11" t="s">
        <v>17</v>
      </c>
      <c r="P566" s="12" t="s">
        <v>18</v>
      </c>
      <c r="Q566" s="11" t="s">
        <v>19</v>
      </c>
      <c r="R566" s="11"/>
      <c r="S566" s="11" t="s">
        <v>20</v>
      </c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3"/>
    </row>
    <row r="567">
      <c r="B567" s="14" t="s">
        <v>1006</v>
      </c>
      <c r="C567" s="15" t="str">
        <f>"Nguyễn"&amp;" " &amp; "Thị Nhàn"</f>
        <v>Nguyễn Thị Nhàn</v>
      </c>
      <c r="D567" s="15"/>
      <c r="E567" s="15" t="s">
        <v>320</v>
      </c>
      <c r="F567" s="15" t="s">
        <v>1004</v>
      </c>
      <c r="G567" s="16" t="s">
        <v>24</v>
      </c>
      <c r="H567" s="15" t="s">
        <v>1005</v>
      </c>
      <c r="I567" s="17">
        <v>0</v>
      </c>
      <c r="J567" s="18">
        <v>18000000</v>
      </c>
      <c r="K567" s="18">
        <f>IFERROR(IF(N567&lt;4,Q567,SUM(#VALUE!)),0)</f>
        <v>0</v>
      </c>
      <c r="L567" s="19">
        <f>IFERROR(K567/J567,0)</f>
        <v>0</v>
      </c>
      <c r="M567" s="18">
        <f>IFERROR(IF(OR(N567=3,N567=4),SUM(#VALUE!)+AD567,IF(N567=1,0.6%,IF(N567=2,0.65%,IF(N567=3,0.6%,0)))*IF(L567&lt;0.8,0,IF(L567&lt;1,L567,1))*IF(RIGHT("2018-07",2)="03",1,0)),0)</f>
        <v>0</v>
      </c>
      <c r="N567" s="18">
        <v>4</v>
      </c>
      <c r="O567" s="17">
        <f>IF(N567=4,0.5%,IF(N567=5,0.3%,0))</f>
        <v>0.0050000000000000001</v>
      </c>
      <c r="P567" s="20">
        <f>IFERROR(SUM(#VALUE!),0)</f>
        <v>0</v>
      </c>
      <c r="Q567" s="18">
        <f>SUMIF($G:$G,B567,$K:$K)</f>
        <v>0</v>
      </c>
      <c r="R567" s="21"/>
      <c r="S567" s="21" t="s">
        <v>26</v>
      </c>
      <c r="T567" s="21"/>
      <c r="U567" s="22" t="s">
        <v>27</v>
      </c>
      <c r="V567" s="22"/>
      <c r="W567" s="22"/>
      <c r="X567" s="23" t="s">
        <v>28</v>
      </c>
      <c r="Y567" s="23"/>
      <c r="Z567" s="24" t="s">
        <v>29</v>
      </c>
      <c r="AA567" s="24"/>
      <c r="AB567" s="25" t="s">
        <v>30</v>
      </c>
      <c r="AC567" s="25"/>
      <c r="AD567" s="26">
        <f>IF(IFERROR(SUM(#VALUE!)*O567,0)&gt;2000000,2000000,IFERROR(SUM(#VALUE!)*O567,0))</f>
        <v>0</v>
      </c>
    </row>
    <row r="568">
      <c r="C568" s="27" t="s">
        <v>31</v>
      </c>
      <c r="D568" s="28" t="s">
        <v>32</v>
      </c>
      <c r="E568" s="28"/>
      <c r="F568" s="28" t="s">
        <v>33</v>
      </c>
      <c r="G568" s="28" t="s">
        <v>34</v>
      </c>
      <c r="H568" s="29" t="s">
        <v>35</v>
      </c>
      <c r="I568" s="29" t="s">
        <v>36</v>
      </c>
      <c r="J568" s="28" t="s">
        <v>37</v>
      </c>
      <c r="K568" s="28" t="s">
        <v>38</v>
      </c>
      <c r="L568" s="28" t="s">
        <v>39</v>
      </c>
      <c r="M568" s="28" t="s">
        <v>40</v>
      </c>
      <c r="N568" s="28" t="s">
        <v>41</v>
      </c>
      <c r="O568" s="30" t="s">
        <v>42</v>
      </c>
      <c r="P568" s="29" t="s">
        <v>43</v>
      </c>
      <c r="Q568" s="29" t="s">
        <v>44</v>
      </c>
      <c r="R568" s="31" t="s">
        <v>45</v>
      </c>
      <c r="S568" s="31" t="s">
        <v>46</v>
      </c>
      <c r="T568" s="31" t="s">
        <v>47</v>
      </c>
      <c r="U568" s="32" t="s">
        <v>48</v>
      </c>
      <c r="V568" s="33" t="s">
        <v>47</v>
      </c>
      <c r="W568" s="33" t="s">
        <v>49</v>
      </c>
      <c r="X568" s="34" t="s">
        <v>50</v>
      </c>
      <c r="Y568" s="34" t="s">
        <v>51</v>
      </c>
      <c r="Z568" s="35" t="s">
        <v>48</v>
      </c>
      <c r="AA568" s="36" t="s">
        <v>47</v>
      </c>
      <c r="AB568" s="37" t="s">
        <v>48</v>
      </c>
      <c r="AC568" s="38" t="s">
        <v>47</v>
      </c>
      <c r="AD568" s="39" t="s">
        <v>52</v>
      </c>
    </row>
    <row r="569" s="1" customFormat="1" ht="23.25" customHeight="1">
      <c r="B569" s="10" t="s">
        <v>5</v>
      </c>
      <c r="C569" s="11" t="s">
        <v>6</v>
      </c>
      <c r="D569" s="11"/>
      <c r="E569" s="11" t="s">
        <v>7</v>
      </c>
      <c r="F569" s="11" t="s">
        <v>8</v>
      </c>
      <c r="G569" s="11" t="s">
        <v>9</v>
      </c>
      <c r="H569" s="11" t="s">
        <v>10</v>
      </c>
      <c r="I569" s="11" t="s">
        <v>11</v>
      </c>
      <c r="J569" s="11" t="s">
        <v>12</v>
      </c>
      <c r="K569" s="11" t="s">
        <v>13</v>
      </c>
      <c r="L569" s="11" t="s">
        <v>14</v>
      </c>
      <c r="M569" s="11" t="s">
        <v>15</v>
      </c>
      <c r="N569" s="11" t="s">
        <v>16</v>
      </c>
      <c r="O569" s="11" t="s">
        <v>17</v>
      </c>
      <c r="P569" s="12" t="s">
        <v>18</v>
      </c>
      <c r="Q569" s="11" t="s">
        <v>19</v>
      </c>
      <c r="R569" s="11"/>
      <c r="S569" s="11" t="s">
        <v>20</v>
      </c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3"/>
    </row>
    <row r="570">
      <c r="B570" s="14" t="s">
        <v>1007</v>
      </c>
      <c r="C570" s="15" t="str">
        <f>"Đặng"&amp;" " &amp; "Thiện Cảm"</f>
        <v>Đặng Thiện Cảm</v>
      </c>
      <c r="D570" s="15"/>
      <c r="E570" s="15" t="s">
        <v>320</v>
      </c>
      <c r="F570" s="15" t="s">
        <v>1004</v>
      </c>
      <c r="G570" s="16" t="s">
        <v>24</v>
      </c>
      <c r="H570" s="15" t="s">
        <v>1005</v>
      </c>
      <c r="I570" s="17">
        <v>0</v>
      </c>
      <c r="J570" s="18">
        <v>18000000</v>
      </c>
      <c r="K570" s="18">
        <f>IFERROR(IF(N570&lt;4,Q570,SUM(#VALUE!)),0)</f>
        <v>0</v>
      </c>
      <c r="L570" s="19">
        <f>IFERROR(K570/J570,0)</f>
        <v>0</v>
      </c>
      <c r="M570" s="18">
        <f>IFERROR(IF(OR(N570=3,N570=4),SUM(#VALUE!)+AD570,IF(N570=1,0.6%,IF(N570=2,0.65%,IF(N570=3,0.6%,0)))*IF(L570&lt;0.8,0,IF(L570&lt;1,L570,1))*IF(RIGHT("2018-07",2)="03",1,0)),0)</f>
        <v>0</v>
      </c>
      <c r="N570" s="18">
        <v>4</v>
      </c>
      <c r="O570" s="17">
        <f>IF(N570=4,0.5%,IF(N570=5,0.3%,0))</f>
        <v>0.0050000000000000001</v>
      </c>
      <c r="P570" s="20">
        <f>IFERROR(SUM(#VALUE!),0)</f>
        <v>0</v>
      </c>
      <c r="Q570" s="18">
        <f>SUMIF($G:$G,B570,$K:$K)</f>
        <v>0</v>
      </c>
      <c r="R570" s="21"/>
      <c r="S570" s="21" t="s">
        <v>26</v>
      </c>
      <c r="T570" s="21"/>
      <c r="U570" s="22" t="s">
        <v>27</v>
      </c>
      <c r="V570" s="22"/>
      <c r="W570" s="22"/>
      <c r="X570" s="23" t="s">
        <v>28</v>
      </c>
      <c r="Y570" s="23"/>
      <c r="Z570" s="24" t="s">
        <v>29</v>
      </c>
      <c r="AA570" s="24"/>
      <c r="AB570" s="25" t="s">
        <v>30</v>
      </c>
      <c r="AC570" s="25"/>
      <c r="AD570" s="26">
        <f>IF(IFERROR(SUM(#VALUE!)*O570,0)&gt;2000000,2000000,IFERROR(SUM(#VALUE!)*O570,0))</f>
        <v>0</v>
      </c>
    </row>
    <row r="571">
      <c r="C571" s="27" t="s">
        <v>31</v>
      </c>
      <c r="D571" s="28" t="s">
        <v>32</v>
      </c>
      <c r="E571" s="28"/>
      <c r="F571" s="28" t="s">
        <v>33</v>
      </c>
      <c r="G571" s="28" t="s">
        <v>34</v>
      </c>
      <c r="H571" s="29" t="s">
        <v>35</v>
      </c>
      <c r="I571" s="29" t="s">
        <v>36</v>
      </c>
      <c r="J571" s="28" t="s">
        <v>37</v>
      </c>
      <c r="K571" s="28" t="s">
        <v>38</v>
      </c>
      <c r="L571" s="28" t="s">
        <v>39</v>
      </c>
      <c r="M571" s="28" t="s">
        <v>40</v>
      </c>
      <c r="N571" s="28" t="s">
        <v>41</v>
      </c>
      <c r="O571" s="30" t="s">
        <v>42</v>
      </c>
      <c r="P571" s="29" t="s">
        <v>43</v>
      </c>
      <c r="Q571" s="29" t="s">
        <v>44</v>
      </c>
      <c r="R571" s="31" t="s">
        <v>45</v>
      </c>
      <c r="S571" s="31" t="s">
        <v>46</v>
      </c>
      <c r="T571" s="31" t="s">
        <v>47</v>
      </c>
      <c r="U571" s="32" t="s">
        <v>48</v>
      </c>
      <c r="V571" s="33" t="s">
        <v>47</v>
      </c>
      <c r="W571" s="33" t="s">
        <v>49</v>
      </c>
      <c r="X571" s="34" t="s">
        <v>50</v>
      </c>
      <c r="Y571" s="34" t="s">
        <v>51</v>
      </c>
      <c r="Z571" s="35" t="s">
        <v>48</v>
      </c>
      <c r="AA571" s="36" t="s">
        <v>47</v>
      </c>
      <c r="AB571" s="37" t="s">
        <v>48</v>
      </c>
      <c r="AC571" s="38" t="s">
        <v>47</v>
      </c>
      <c r="AD571" s="39" t="s">
        <v>52</v>
      </c>
    </row>
    <row r="572" s="1" customFormat="1" ht="23.25" customHeight="1">
      <c r="B572" s="10" t="s">
        <v>5</v>
      </c>
      <c r="C572" s="11" t="s">
        <v>6</v>
      </c>
      <c r="D572" s="11"/>
      <c r="E572" s="11" t="s">
        <v>7</v>
      </c>
      <c r="F572" s="11" t="s">
        <v>8</v>
      </c>
      <c r="G572" s="11" t="s">
        <v>9</v>
      </c>
      <c r="H572" s="11" t="s">
        <v>10</v>
      </c>
      <c r="I572" s="11" t="s">
        <v>11</v>
      </c>
      <c r="J572" s="11" t="s">
        <v>12</v>
      </c>
      <c r="K572" s="11" t="s">
        <v>13</v>
      </c>
      <c r="L572" s="11" t="s">
        <v>14</v>
      </c>
      <c r="M572" s="11" t="s">
        <v>15</v>
      </c>
      <c r="N572" s="11" t="s">
        <v>16</v>
      </c>
      <c r="O572" s="11" t="s">
        <v>17</v>
      </c>
      <c r="P572" s="12" t="s">
        <v>18</v>
      </c>
      <c r="Q572" s="11" t="s">
        <v>19</v>
      </c>
      <c r="R572" s="11"/>
      <c r="S572" s="11" t="s">
        <v>20</v>
      </c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3"/>
    </row>
    <row r="573">
      <c r="B573" s="14" t="s">
        <v>1008</v>
      </c>
      <c r="C573" s="15" t="str">
        <f>"Trần"&amp;" " &amp; "Tuấn Anh"</f>
        <v>Trần Tuấn Anh</v>
      </c>
      <c r="D573" s="15"/>
      <c r="E573" s="15" t="s">
        <v>320</v>
      </c>
      <c r="F573" s="15" t="s">
        <v>1004</v>
      </c>
      <c r="G573" s="16" t="s">
        <v>24</v>
      </c>
      <c r="H573" s="15" t="s">
        <v>1005</v>
      </c>
      <c r="I573" s="17">
        <v>0</v>
      </c>
      <c r="J573" s="18">
        <v>18000000</v>
      </c>
      <c r="K573" s="18">
        <f>IFERROR(IF(N573&lt;4,Q573,SUM(Sheet1!J575:J588)),0)</f>
        <v>74804405</v>
      </c>
      <c r="L573" s="19">
        <f>IFERROR(K573/J573,0)</f>
        <v>4.1558002777777778</v>
      </c>
      <c r="M573" s="18">
        <f>IFERROR(IF(OR(N573=3,N573=4),SUM(Sheet1!AD575:AD588)+AD573,IF(N573=1,0.6%,IF(N573=2,0.65%,IF(N573=3,0.6%,0)))*IF(L573&lt;0.8,0,IF(L573&lt;1,L573,1))*IF(RIGHT("2018-07",2)="03",1,0)),0)</f>
        <v>699603.62</v>
      </c>
      <c r="N573" s="18">
        <v>4</v>
      </c>
      <c r="O573" s="17">
        <f>IF(N573=4,0.5%,IF(N573=5,0.3%,0))</f>
        <v>0.0050000000000000001</v>
      </c>
      <c r="P573" s="20">
        <f>IFERROR(SUM(Sheet1!P575:P588),0)</f>
        <v>0</v>
      </c>
      <c r="Q573" s="18">
        <f>SUMIF($G:$G,B573,$K:$K)</f>
        <v>0</v>
      </c>
      <c r="R573" s="21"/>
      <c r="S573" s="21" t="s">
        <v>26</v>
      </c>
      <c r="T573" s="21"/>
      <c r="U573" s="22" t="s">
        <v>27</v>
      </c>
      <c r="V573" s="22"/>
      <c r="W573" s="22"/>
      <c r="X573" s="23" t="s">
        <v>28</v>
      </c>
      <c r="Y573" s="23"/>
      <c r="Z573" s="24" t="s">
        <v>29</v>
      </c>
      <c r="AA573" s="24"/>
      <c r="AB573" s="25" t="s">
        <v>30</v>
      </c>
      <c r="AC573" s="25"/>
      <c r="AD573" s="26">
        <f>IF(IFERROR(SUM(Sheet1!Y575:Y588)*O573,0)&gt;2000000,2000000,IFERROR(SUM(Sheet1!Y575:Y588)*O573,0))</f>
        <v>0</v>
      </c>
    </row>
    <row r="574">
      <c r="C574" s="27" t="s">
        <v>31</v>
      </c>
      <c r="D574" s="28" t="s">
        <v>32</v>
      </c>
      <c r="E574" s="28"/>
      <c r="F574" s="28" t="s">
        <v>33</v>
      </c>
      <c r="G574" s="28" t="s">
        <v>34</v>
      </c>
      <c r="H574" s="29" t="s">
        <v>35</v>
      </c>
      <c r="I574" s="29" t="s">
        <v>36</v>
      </c>
      <c r="J574" s="28" t="s">
        <v>37</v>
      </c>
      <c r="K574" s="28" t="s">
        <v>38</v>
      </c>
      <c r="L574" s="28" t="s">
        <v>39</v>
      </c>
      <c r="M574" s="28" t="s">
        <v>40</v>
      </c>
      <c r="N574" s="28" t="s">
        <v>41</v>
      </c>
      <c r="O574" s="30" t="s">
        <v>42</v>
      </c>
      <c r="P574" s="29" t="s">
        <v>43</v>
      </c>
      <c r="Q574" s="29" t="s">
        <v>44</v>
      </c>
      <c r="R574" s="31" t="s">
        <v>45</v>
      </c>
      <c r="S574" s="31" t="s">
        <v>46</v>
      </c>
      <c r="T574" s="31" t="s">
        <v>47</v>
      </c>
      <c r="U574" s="32" t="s">
        <v>48</v>
      </c>
      <c r="V574" s="33" t="s">
        <v>47</v>
      </c>
      <c r="W574" s="33" t="s">
        <v>49</v>
      </c>
      <c r="X574" s="34" t="s">
        <v>50</v>
      </c>
      <c r="Y574" s="34" t="s">
        <v>51</v>
      </c>
      <c r="Z574" s="35" t="s">
        <v>48</v>
      </c>
      <c r="AA574" s="36" t="s">
        <v>47</v>
      </c>
      <c r="AB574" s="37" t="s">
        <v>48</v>
      </c>
      <c r="AC574" s="38" t="s">
        <v>47</v>
      </c>
      <c r="AD574" s="39" t="s">
        <v>52</v>
      </c>
    </row>
    <row r="575">
      <c r="C575" s="40" t="s">
        <v>1009</v>
      </c>
      <c r="D575" s="41" t="s">
        <v>1010</v>
      </c>
      <c r="E575" s="41"/>
      <c r="F575" s="42">
        <v>42076.597002314811</v>
      </c>
      <c r="G575" s="43">
        <v>40</v>
      </c>
      <c r="H575" s="44">
        <v>43319</v>
      </c>
      <c r="I575" s="44">
        <v>43342</v>
      </c>
      <c r="J575" s="43">
        <v>218647</v>
      </c>
      <c r="K575" s="43">
        <v>0</v>
      </c>
      <c r="L575" s="43">
        <v>0</v>
      </c>
      <c r="M575" s="43">
        <f>IFERROR(J575-K575-L575,0)</f>
        <v>218647</v>
      </c>
      <c r="N575" s="43">
        <v>243174</v>
      </c>
      <c r="O575" s="45">
        <f>IFERROR(IF(1 - M575/N575&lt;0,0,1-M575/N575),0)</f>
        <v>0.10086193425283951</v>
      </c>
      <c r="P575" s="43">
        <v>0</v>
      </c>
      <c r="Q575" s="43">
        <v>218647</v>
      </c>
      <c r="R575" s="46">
        <f>IF(F575&lt;DATEVALUE("2018-07-01"),1,0)</f>
        <v>1</v>
      </c>
      <c r="S575" s="47">
        <f>IF(R575=1,1%,0)</f>
        <v>0.01</v>
      </c>
      <c r="T575" s="46">
        <f>IFERROR(S575*M575,0)</f>
        <v>2186.4700000000003</v>
      </c>
      <c r="U575" s="48">
        <f>IF(O575&lt;=0.12,1,0)*(1-R575)*M575</f>
        <v>0</v>
      </c>
      <c r="V575" s="49">
        <f>IF(0&lt;0.8,0,IF(0&lt;1,Sheet1!L573,1))*IF(G575&lt;3,0.12 - O575,0.01) *U575</f>
        <v>0</v>
      </c>
      <c r="W575" s="49">
        <f>IF(0&gt;1,IF(0&lt;=1.1,1,IF(0&lt;=1.2,2,IF(0&lt;=1.5,3,5))),0) * 1000000</f>
        <v>0</v>
      </c>
      <c r="X575" s="50">
        <f>IF(AND(P575&gt;=150000000,P575&lt;300000000),5000000,IF(AND(P575&gt;=300000000,P575&lt;500000000),10000000,IF(AND(P575&gt;=300000000,P575&lt;500000000),15000000,IF(AND(P575&gt;=500000000,P575&lt;3000000000),20000000,IF(P575&gt;=30000000000,35000000,0))))) * (1-R575)</f>
        <v>0</v>
      </c>
      <c r="Y575" s="50">
        <f>IFERROR(Q575 * (1-R575),0)</f>
        <v>0</v>
      </c>
      <c r="Z575" s="51">
        <f>IF(R575=1,0,0)</f>
        <v>0</v>
      </c>
      <c r="AA575" s="51">
        <f>IFERROR((1-R575) * Z575 * 2%,0)</f>
        <v>0</v>
      </c>
      <c r="AB575" s="52">
        <f>IF(R575=0,0,0)</f>
        <v>0</v>
      </c>
      <c r="AC575" s="52">
        <f> IFERROR(AB575 * (1-R575) * 2%,0)</f>
        <v>0</v>
      </c>
      <c r="AD575" s="53">
        <f>T575+V575+W575+X575+AA575+AC575</f>
        <v>2186.4700000000003</v>
      </c>
    </row>
    <row r="576">
      <c r="C576" s="40" t="s">
        <v>1011</v>
      </c>
      <c r="D576" s="41" t="s">
        <v>1012</v>
      </c>
      <c r="E576" s="41"/>
      <c r="F576" s="42">
        <v>42908.063645833332</v>
      </c>
      <c r="G576" s="43">
        <v>13</v>
      </c>
      <c r="H576" s="44">
        <v>43319</v>
      </c>
      <c r="I576" s="44">
        <v>43363</v>
      </c>
      <c r="J576" s="43">
        <v>169975</v>
      </c>
      <c r="K576" s="43">
        <v>0</v>
      </c>
      <c r="L576" s="43">
        <v>0</v>
      </c>
      <c r="M576" s="43">
        <f>IFERROR(J576-K576-L576,0)</f>
        <v>169975</v>
      </c>
      <c r="N576" s="43">
        <v>169975</v>
      </c>
      <c r="O576" s="45">
        <f>IFERROR(IF(1 - M576/N576&lt;0,0,1-M576/N576),0)</f>
        <v>0</v>
      </c>
      <c r="P576" s="43">
        <v>0</v>
      </c>
      <c r="Q576" s="43">
        <v>169975</v>
      </c>
      <c r="R576" s="46">
        <f>IF(F576&lt;DATEVALUE("2018-07-01"),1,0)</f>
        <v>1</v>
      </c>
      <c r="S576" s="47">
        <f>IF(R576=1,1%,0)</f>
        <v>0.01</v>
      </c>
      <c r="T576" s="46">
        <f>IFERROR(S576*M576,0)</f>
        <v>1699.75</v>
      </c>
      <c r="U576" s="48">
        <f>IF(O576&lt;=0.12,1,0)*(1-R576)*M576</f>
        <v>0</v>
      </c>
      <c r="V576" s="49">
        <f>IF(0&lt;0.8,0,IF(0&lt;1,Sheet1!L573,1))*IF(G576&lt;3,0.12 - O576,0.01) *U576</f>
        <v>0</v>
      </c>
      <c r="W576" s="49">
        <f>IF(0&gt;1,IF(0&lt;=1.1,1,IF(0&lt;=1.2,2,IF(0&lt;=1.5,3,5))),0) * 1000000</f>
        <v>0</v>
      </c>
      <c r="X576" s="50">
        <f>IF(AND(P576&gt;=150000000,P576&lt;300000000),5000000,IF(AND(P576&gt;=300000000,P576&lt;500000000),10000000,IF(AND(P576&gt;=300000000,P576&lt;500000000),15000000,IF(AND(P576&gt;=500000000,P576&lt;3000000000),20000000,IF(P576&gt;=30000000000,35000000,0))))) * (1-R576)</f>
        <v>0</v>
      </c>
      <c r="Y576" s="50">
        <f>IFERROR(Q576 * (1-R576),0)</f>
        <v>0</v>
      </c>
      <c r="Z576" s="51">
        <f>IF(R576=1,0,0)</f>
        <v>0</v>
      </c>
      <c r="AA576" s="51">
        <f>IFERROR((1-R576) * Z576 * 2%,0)</f>
        <v>0</v>
      </c>
      <c r="AB576" s="52">
        <f>IF(R576=0,0,0)</f>
        <v>0</v>
      </c>
      <c r="AC576" s="52">
        <f> IFERROR(AB576 * (1-R576) * 2%,0)</f>
        <v>0</v>
      </c>
      <c r="AD576" s="53">
        <f>T576+V576+W576+X576+AA576+AC576</f>
        <v>1699.75</v>
      </c>
    </row>
    <row r="577">
      <c r="C577" s="40" t="s">
        <v>1013</v>
      </c>
      <c r="D577" s="41" t="s">
        <v>1014</v>
      </c>
      <c r="E577" s="41"/>
      <c r="F577" s="42">
        <v>42921.288287037038</v>
      </c>
      <c r="G577" s="43">
        <v>12</v>
      </c>
      <c r="H577" s="44">
        <v>43319</v>
      </c>
      <c r="I577" s="44">
        <v>43323</v>
      </c>
      <c r="J577" s="43">
        <v>489855</v>
      </c>
      <c r="K577" s="43">
        <v>0</v>
      </c>
      <c r="L577" s="43">
        <v>0</v>
      </c>
      <c r="M577" s="43">
        <f>IFERROR(J577-K577-L577,0)</f>
        <v>489855</v>
      </c>
      <c r="N577" s="43">
        <v>489855</v>
      </c>
      <c r="O577" s="45">
        <f>IFERROR(IF(1 - M577/N577&lt;0,0,1-M577/N577),0)</f>
        <v>0</v>
      </c>
      <c r="P577" s="43">
        <v>0</v>
      </c>
      <c r="Q577" s="43">
        <v>489855</v>
      </c>
      <c r="R577" s="46">
        <f>IF(F577&lt;DATEVALUE("2018-07-01"),1,0)</f>
        <v>1</v>
      </c>
      <c r="S577" s="47">
        <f>IF(R577=1,1%,0)</f>
        <v>0.01</v>
      </c>
      <c r="T577" s="46">
        <f>IFERROR(S577*M577,0)</f>
        <v>4898.5500000000002</v>
      </c>
      <c r="U577" s="48">
        <f>IF(O577&lt;=0.12,1,0)*(1-R577)*M577</f>
        <v>0</v>
      </c>
      <c r="V577" s="49">
        <f>IF(0&lt;0.8,0,IF(0&lt;1,Sheet1!L573,1))*IF(G577&lt;3,0.12 - O577,0.01) *U577</f>
        <v>0</v>
      </c>
      <c r="W577" s="49">
        <f>IF(0&gt;1,IF(0&lt;=1.1,1,IF(0&lt;=1.2,2,IF(0&lt;=1.5,3,5))),0) * 1000000</f>
        <v>0</v>
      </c>
      <c r="X577" s="50">
        <f>IF(AND(P577&gt;=150000000,P577&lt;300000000),5000000,IF(AND(P577&gt;=300000000,P577&lt;500000000),10000000,IF(AND(P577&gt;=300000000,P577&lt;500000000),15000000,IF(AND(P577&gt;=500000000,P577&lt;3000000000),20000000,IF(P577&gt;=30000000000,35000000,0))))) * (1-R577)</f>
        <v>0</v>
      </c>
      <c r="Y577" s="50">
        <f>IFERROR(Q577 * (1-R577),0)</f>
        <v>0</v>
      </c>
      <c r="Z577" s="51">
        <f>IF(R577=1,0,0)</f>
        <v>0</v>
      </c>
      <c r="AA577" s="51">
        <f>IFERROR((1-R577) * Z577 * 2%,0)</f>
        <v>0</v>
      </c>
      <c r="AB577" s="52">
        <f>IF(R577=0,0,0)</f>
        <v>0</v>
      </c>
      <c r="AC577" s="52">
        <f> IFERROR(AB577 * (1-R577) * 2%,0)</f>
        <v>0</v>
      </c>
      <c r="AD577" s="53">
        <f>T577+V577+W577+X577+AA577+AC577</f>
        <v>4898.5500000000002</v>
      </c>
    </row>
    <row r="578">
      <c r="C578" s="40" t="s">
        <v>1015</v>
      </c>
      <c r="D578" s="41" t="s">
        <v>1016</v>
      </c>
      <c r="E578" s="41"/>
      <c r="F578" s="42">
        <v>42927.391770833332</v>
      </c>
      <c r="G578" s="43">
        <v>12</v>
      </c>
      <c r="H578" s="44">
        <v>43321</v>
      </c>
      <c r="I578" s="44">
        <v>43390</v>
      </c>
      <c r="J578" s="43">
        <v>241001</v>
      </c>
      <c r="K578" s="43">
        <v>0</v>
      </c>
      <c r="L578" s="43">
        <v>0</v>
      </c>
      <c r="M578" s="43">
        <f>IFERROR(J578-K578-L578,0)</f>
        <v>241001</v>
      </c>
      <c r="N578" s="43">
        <v>241001</v>
      </c>
      <c r="O578" s="45">
        <f>IFERROR(IF(1 - M578/N578&lt;0,0,1-M578/N578),0)</f>
        <v>0</v>
      </c>
      <c r="P578" s="43">
        <v>0</v>
      </c>
      <c r="Q578" s="43">
        <v>241001</v>
      </c>
      <c r="R578" s="46">
        <f>IF(F578&lt;DATEVALUE("2018-07-01"),1,0)</f>
        <v>1</v>
      </c>
      <c r="S578" s="47">
        <f>IF(R578=1,1%,0)</f>
        <v>0.01</v>
      </c>
      <c r="T578" s="46">
        <f>IFERROR(S578*M578,0)</f>
        <v>2410.0100000000002</v>
      </c>
      <c r="U578" s="48">
        <f>IF(O578&lt;=0.12,1,0)*(1-R578)*M578</f>
        <v>0</v>
      </c>
      <c r="V578" s="49">
        <f>IF(0&lt;0.8,0,IF(0&lt;1,Sheet1!L573,1))*IF(G578&lt;3,0.12 - O578,0.01) *U578</f>
        <v>0</v>
      </c>
      <c r="W578" s="49">
        <f>IF(0&gt;1,IF(0&lt;=1.1,1,IF(0&lt;=1.2,2,IF(0&lt;=1.5,3,5))),0) * 1000000</f>
        <v>0</v>
      </c>
      <c r="X578" s="50">
        <f>IF(AND(P578&gt;=150000000,P578&lt;300000000),5000000,IF(AND(P578&gt;=300000000,P578&lt;500000000),10000000,IF(AND(P578&gt;=300000000,P578&lt;500000000),15000000,IF(AND(P578&gt;=500000000,P578&lt;3000000000),20000000,IF(P578&gt;=30000000000,35000000,0))))) * (1-R578)</f>
        <v>0</v>
      </c>
      <c r="Y578" s="50">
        <f>IFERROR(Q578 * (1-R578),0)</f>
        <v>0</v>
      </c>
      <c r="Z578" s="51">
        <f>IF(R578=1,0,0)</f>
        <v>0</v>
      </c>
      <c r="AA578" s="51">
        <f>IFERROR((1-R578) * Z578 * 2%,0)</f>
        <v>0</v>
      </c>
      <c r="AB578" s="52">
        <f>IF(R578=0,0,0)</f>
        <v>0</v>
      </c>
      <c r="AC578" s="52">
        <f> IFERROR(AB578 * (1-R578) * 2%,0)</f>
        <v>0</v>
      </c>
      <c r="AD578" s="53">
        <f>T578+V578+W578+X578+AA578+AC578</f>
        <v>2410.0100000000002</v>
      </c>
    </row>
    <row r="579">
      <c r="C579" s="40" t="s">
        <v>1017</v>
      </c>
      <c r="D579" s="41" t="s">
        <v>1018</v>
      </c>
      <c r="E579" s="41"/>
      <c r="F579" s="42">
        <v>42930.301388888889</v>
      </c>
      <c r="G579" s="43">
        <v>12</v>
      </c>
      <c r="H579" s="44">
        <v>43316</v>
      </c>
      <c r="I579" s="44">
        <v>43334</v>
      </c>
      <c r="J579" s="43">
        <v>16970</v>
      </c>
      <c r="K579" s="43">
        <v>0</v>
      </c>
      <c r="L579" s="43">
        <v>0</v>
      </c>
      <c r="M579" s="43">
        <f>IFERROR(J579-K579-L579,0)</f>
        <v>16970</v>
      </c>
      <c r="N579" s="43">
        <v>16970</v>
      </c>
      <c r="O579" s="45">
        <f>IFERROR(IF(1 - M579/N579&lt;0,0,1-M579/N579),0)</f>
        <v>0</v>
      </c>
      <c r="P579" s="43">
        <v>0</v>
      </c>
      <c r="Q579" s="43">
        <v>16970</v>
      </c>
      <c r="R579" s="46">
        <f>IF(F579&lt;DATEVALUE("2018-07-01"),1,0)</f>
        <v>1</v>
      </c>
      <c r="S579" s="47">
        <f>IF(R579=1,1%,0)</f>
        <v>0.01</v>
      </c>
      <c r="T579" s="46">
        <f>IFERROR(S579*M579,0)</f>
        <v>169.70000000000002</v>
      </c>
      <c r="U579" s="48">
        <f>IF(O579&lt;=0.12,1,0)*(1-R579)*M579</f>
        <v>0</v>
      </c>
      <c r="V579" s="49">
        <f>IF(0&lt;0.8,0,IF(0&lt;1,Sheet1!L573,1))*IF(G579&lt;3,0.12 - O579,0.01) *U579</f>
        <v>0</v>
      </c>
      <c r="W579" s="49">
        <f>IF(0&gt;1,IF(0&lt;=1.1,1,IF(0&lt;=1.2,2,IF(0&lt;=1.5,3,5))),0) * 1000000</f>
        <v>0</v>
      </c>
      <c r="X579" s="50">
        <f>IF(AND(P579&gt;=150000000,P579&lt;300000000),5000000,IF(AND(P579&gt;=300000000,P579&lt;500000000),10000000,IF(AND(P579&gt;=300000000,P579&lt;500000000),15000000,IF(AND(P579&gt;=500000000,P579&lt;3000000000),20000000,IF(P579&gt;=30000000000,35000000,0))))) * (1-R579)</f>
        <v>0</v>
      </c>
      <c r="Y579" s="50">
        <f>IFERROR(Q579 * (1-R579),0)</f>
        <v>0</v>
      </c>
      <c r="Z579" s="51">
        <f>IF(R579=1,0,0)</f>
        <v>0</v>
      </c>
      <c r="AA579" s="51">
        <f>IFERROR((1-R579) * Z579 * 2%,0)</f>
        <v>0</v>
      </c>
      <c r="AB579" s="52">
        <f>IF(R579=0,0,0)</f>
        <v>0</v>
      </c>
      <c r="AC579" s="52">
        <f> IFERROR(AB579 * (1-R579) * 2%,0)</f>
        <v>0</v>
      </c>
      <c r="AD579" s="53">
        <f>T579+V579+W579+X579+AA579+AC579</f>
        <v>169.70000000000002</v>
      </c>
    </row>
    <row r="580">
      <c r="C580" s="40" t="s">
        <v>1019</v>
      </c>
      <c r="D580" s="41" t="s">
        <v>1020</v>
      </c>
      <c r="E580" s="41"/>
      <c r="F580" s="42">
        <v>42936.088194444441</v>
      </c>
      <c r="G580" s="43">
        <v>12</v>
      </c>
      <c r="H580" s="44">
        <v>43320</v>
      </c>
      <c r="I580" s="44">
        <v>43333</v>
      </c>
      <c r="J580" s="43">
        <v>2672413</v>
      </c>
      <c r="K580" s="43">
        <v>0</v>
      </c>
      <c r="L580" s="43">
        <v>0</v>
      </c>
      <c r="M580" s="43">
        <f>IFERROR(J580-K580-L580,0)</f>
        <v>2672413</v>
      </c>
      <c r="N580" s="43">
        <v>2672413</v>
      </c>
      <c r="O580" s="45">
        <f>IFERROR(IF(1 - M580/N580&lt;0,0,1-M580/N580),0)</f>
        <v>0</v>
      </c>
      <c r="P580" s="43">
        <v>0</v>
      </c>
      <c r="Q580" s="43">
        <v>2672413</v>
      </c>
      <c r="R580" s="46">
        <f>IF(F580&lt;DATEVALUE("2018-07-01"),1,0)</f>
        <v>1</v>
      </c>
      <c r="S580" s="47">
        <f>IF(R580=1,1%,0)</f>
        <v>0.01</v>
      </c>
      <c r="T580" s="46">
        <f>IFERROR(S580*M580,0)</f>
        <v>26724.130000000001</v>
      </c>
      <c r="U580" s="48">
        <f>IF(O580&lt;=0.12,1,0)*(1-R580)*M580</f>
        <v>0</v>
      </c>
      <c r="V580" s="49">
        <f>IF(0&lt;0.8,0,IF(0&lt;1,Sheet1!L573,1))*IF(G580&lt;3,0.12 - O580,0.01) *U580</f>
        <v>0</v>
      </c>
      <c r="W580" s="49">
        <f>IF(0&gt;1,IF(0&lt;=1.1,1,IF(0&lt;=1.2,2,IF(0&lt;=1.5,3,5))),0) * 1000000</f>
        <v>0</v>
      </c>
      <c r="X580" s="50">
        <f>IF(AND(P580&gt;=150000000,P580&lt;300000000),5000000,IF(AND(P580&gt;=300000000,P580&lt;500000000),10000000,IF(AND(P580&gt;=300000000,P580&lt;500000000),15000000,IF(AND(P580&gt;=500000000,P580&lt;3000000000),20000000,IF(P580&gt;=30000000000,35000000,0))))) * (1-R580)</f>
        <v>0</v>
      </c>
      <c r="Y580" s="50">
        <f>IFERROR(Q580 * (1-R580),0)</f>
        <v>0</v>
      </c>
      <c r="Z580" s="51">
        <f>IF(R580=1,0,0)</f>
        <v>0</v>
      </c>
      <c r="AA580" s="51">
        <f>IFERROR((1-R580) * Z580 * 2%,0)</f>
        <v>0</v>
      </c>
      <c r="AB580" s="52">
        <f>IF(R580=0,0,0)</f>
        <v>0</v>
      </c>
      <c r="AC580" s="52">
        <f> IFERROR(AB580 * (1-R580) * 2%,0)</f>
        <v>0</v>
      </c>
      <c r="AD580" s="53">
        <f>T580+V580+W580+X580+AA580+AC580</f>
        <v>26724.130000000001</v>
      </c>
    </row>
    <row r="581">
      <c r="C581" s="40" t="s">
        <v>1021</v>
      </c>
      <c r="D581" s="41" t="s">
        <v>1022</v>
      </c>
      <c r="E581" s="41"/>
      <c r="F581" s="42">
        <v>42992.272222222222</v>
      </c>
      <c r="G581" s="43">
        <v>10</v>
      </c>
      <c r="H581" s="44">
        <v>43325</v>
      </c>
      <c r="I581" s="44">
        <v>43325</v>
      </c>
      <c r="J581" s="43">
        <v>3751712</v>
      </c>
      <c r="K581" s="43">
        <v>0</v>
      </c>
      <c r="L581" s="43">
        <v>0</v>
      </c>
      <c r="M581" s="43">
        <f>IFERROR(J581-K581-L581,0)</f>
        <v>3751712</v>
      </c>
      <c r="N581" s="43">
        <v>3751712</v>
      </c>
      <c r="O581" s="45">
        <f>IFERROR(IF(1 - M581/N581&lt;0,0,1-M581/N581),0)</f>
        <v>0</v>
      </c>
      <c r="P581" s="43">
        <v>0</v>
      </c>
      <c r="Q581" s="43">
        <v>3751712</v>
      </c>
      <c r="R581" s="46">
        <f>IF(F581&lt;DATEVALUE("2018-07-01"),1,0)</f>
        <v>1</v>
      </c>
      <c r="S581" s="47">
        <f>IF(R581=1,1%,0)</f>
        <v>0.01</v>
      </c>
      <c r="T581" s="46">
        <f>IFERROR(S581*M581,0)</f>
        <v>37517.120000000003</v>
      </c>
      <c r="U581" s="48">
        <f>IF(O581&lt;=0.12,1,0)*(1-R581)*M581</f>
        <v>0</v>
      </c>
      <c r="V581" s="49">
        <f>IF(0&lt;0.8,0,IF(0&lt;1,Sheet1!L573,1))*IF(G581&lt;3,0.12 - O581,0.01) *U581</f>
        <v>0</v>
      </c>
      <c r="W581" s="49">
        <f>IF(0&gt;1,IF(0&lt;=1.1,1,IF(0&lt;=1.2,2,IF(0&lt;=1.5,3,5))),0) * 1000000</f>
        <v>0</v>
      </c>
      <c r="X581" s="50">
        <f>IF(AND(P581&gt;=150000000,P581&lt;300000000),5000000,IF(AND(P581&gt;=300000000,P581&lt;500000000),10000000,IF(AND(P581&gt;=300000000,P581&lt;500000000),15000000,IF(AND(P581&gt;=500000000,P581&lt;3000000000),20000000,IF(P581&gt;=30000000000,35000000,0))))) * (1-R581)</f>
        <v>0</v>
      </c>
      <c r="Y581" s="50">
        <f>IFERROR(Q581 * (1-R581),0)</f>
        <v>0</v>
      </c>
      <c r="Z581" s="51">
        <f>IF(R581=1,0,0)</f>
        <v>0</v>
      </c>
      <c r="AA581" s="51">
        <f>IFERROR((1-R581) * Z581 * 2%,0)</f>
        <v>0</v>
      </c>
      <c r="AB581" s="52">
        <f>IF(R581=0,0,0)</f>
        <v>0</v>
      </c>
      <c r="AC581" s="52">
        <f> IFERROR(AB581 * (1-R581) * 2%,0)</f>
        <v>0</v>
      </c>
      <c r="AD581" s="53">
        <f>T581+V581+W581+X581+AA581+AC581</f>
        <v>37517.120000000003</v>
      </c>
    </row>
    <row r="582">
      <c r="C582" s="40" t="s">
        <v>1023</v>
      </c>
      <c r="D582" s="41" t="s">
        <v>1024</v>
      </c>
      <c r="E582" s="41"/>
      <c r="F582" s="42">
        <v>43001.383564814816</v>
      </c>
      <c r="G582" s="43">
        <v>10</v>
      </c>
      <c r="H582" s="44">
        <v>43318</v>
      </c>
      <c r="I582" s="44">
        <v>43350</v>
      </c>
      <c r="J582" s="43">
        <v>381498</v>
      </c>
      <c r="K582" s="43">
        <v>0</v>
      </c>
      <c r="L582" s="43">
        <v>0</v>
      </c>
      <c r="M582" s="43">
        <f>IFERROR(J582-K582-L582,0)</f>
        <v>381498</v>
      </c>
      <c r="N582" s="43">
        <v>381498</v>
      </c>
      <c r="O582" s="45">
        <f>IFERROR(IF(1 - M582/N582&lt;0,0,1-M582/N582),0)</f>
        <v>0</v>
      </c>
      <c r="P582" s="43">
        <v>0</v>
      </c>
      <c r="Q582" s="43">
        <v>381498</v>
      </c>
      <c r="R582" s="46">
        <f>IF(F582&lt;DATEVALUE("2018-07-01"),1,0)</f>
        <v>1</v>
      </c>
      <c r="S582" s="47">
        <f>IF(R582=1,1%,0)</f>
        <v>0.01</v>
      </c>
      <c r="T582" s="46">
        <f>IFERROR(S582*M582,0)</f>
        <v>3814.98</v>
      </c>
      <c r="U582" s="48">
        <f>IF(O582&lt;=0.12,1,0)*(1-R582)*M582</f>
        <v>0</v>
      </c>
      <c r="V582" s="49">
        <f>IF(0&lt;0.8,0,IF(0&lt;1,Sheet1!L573,1))*IF(G582&lt;3,0.12 - O582,0.01) *U582</f>
        <v>0</v>
      </c>
      <c r="W582" s="49">
        <f>IF(0&gt;1,IF(0&lt;=1.1,1,IF(0&lt;=1.2,2,IF(0&lt;=1.5,3,5))),0) * 1000000</f>
        <v>0</v>
      </c>
      <c r="X582" s="50">
        <f>IF(AND(P582&gt;=150000000,P582&lt;300000000),5000000,IF(AND(P582&gt;=300000000,P582&lt;500000000),10000000,IF(AND(P582&gt;=300000000,P582&lt;500000000),15000000,IF(AND(P582&gt;=500000000,P582&lt;3000000000),20000000,IF(P582&gt;=30000000000,35000000,0))))) * (1-R582)</f>
        <v>0</v>
      </c>
      <c r="Y582" s="50">
        <f>IFERROR(Q582 * (1-R582),0)</f>
        <v>0</v>
      </c>
      <c r="Z582" s="51">
        <f>IF(R582=1,0,0)</f>
        <v>0</v>
      </c>
      <c r="AA582" s="51">
        <f>IFERROR((1-R582) * Z582 * 2%,0)</f>
        <v>0</v>
      </c>
      <c r="AB582" s="52">
        <f>IF(R582=0,0,0)</f>
        <v>0</v>
      </c>
      <c r="AC582" s="52">
        <f> IFERROR(AB582 * (1-R582) * 2%,0)</f>
        <v>0</v>
      </c>
      <c r="AD582" s="53">
        <f>T582+V582+W582+X582+AA582+AC582</f>
        <v>3814.98</v>
      </c>
    </row>
    <row r="583">
      <c r="C583" s="40" t="s">
        <v>1025</v>
      </c>
      <c r="D583" s="41" t="s">
        <v>1026</v>
      </c>
      <c r="E583" s="41"/>
      <c r="F583" s="42">
        <v>43040.31386574074</v>
      </c>
      <c r="G583" s="43">
        <v>8</v>
      </c>
      <c r="H583" s="44">
        <v>43318</v>
      </c>
      <c r="I583" s="44">
        <v>43371</v>
      </c>
      <c r="J583" s="43">
        <v>268144</v>
      </c>
      <c r="K583" s="43">
        <v>0</v>
      </c>
      <c r="L583" s="43">
        <v>0</v>
      </c>
      <c r="M583" s="43">
        <f>IFERROR(J583-K583-L583,0)</f>
        <v>268144</v>
      </c>
      <c r="N583" s="43">
        <v>268144</v>
      </c>
      <c r="O583" s="45">
        <f>IFERROR(IF(1 - M583/N583&lt;0,0,1-M583/N583),0)</f>
        <v>0</v>
      </c>
      <c r="P583" s="43">
        <v>0</v>
      </c>
      <c r="Q583" s="43">
        <v>268144</v>
      </c>
      <c r="R583" s="46">
        <f>IF(F583&lt;DATEVALUE("2018-07-01"),1,0)</f>
        <v>1</v>
      </c>
      <c r="S583" s="47">
        <f>IF(R583=1,1%,0)</f>
        <v>0.01</v>
      </c>
      <c r="T583" s="46">
        <f>IFERROR(S583*M583,0)</f>
        <v>2681.4400000000001</v>
      </c>
      <c r="U583" s="48">
        <f>IF(O583&lt;=0.12,1,0)*(1-R583)*M583</f>
        <v>0</v>
      </c>
      <c r="V583" s="49">
        <f>IF(0&lt;0.8,0,IF(0&lt;1,Sheet1!L573,1))*IF(G583&lt;3,0.12 - O583,0.01) *U583</f>
        <v>0</v>
      </c>
      <c r="W583" s="49">
        <f>IF(0&gt;1,IF(0&lt;=1.1,1,IF(0&lt;=1.2,2,IF(0&lt;=1.5,3,5))),0) * 1000000</f>
        <v>0</v>
      </c>
      <c r="X583" s="50">
        <f>IF(AND(P583&gt;=150000000,P583&lt;300000000),5000000,IF(AND(P583&gt;=300000000,P583&lt;500000000),10000000,IF(AND(P583&gt;=300000000,P583&lt;500000000),15000000,IF(AND(P583&gt;=500000000,P583&lt;3000000000),20000000,IF(P583&gt;=30000000000,35000000,0))))) * (1-R583)</f>
        <v>0</v>
      </c>
      <c r="Y583" s="50">
        <f>IFERROR(Q583 * (1-R583),0)</f>
        <v>0</v>
      </c>
      <c r="Z583" s="51">
        <f>IF(R583=1,0,0)</f>
        <v>0</v>
      </c>
      <c r="AA583" s="51">
        <f>IFERROR((1-R583) * Z583 * 2%,0)</f>
        <v>0</v>
      </c>
      <c r="AB583" s="52">
        <f>IF(R583=0,0,0)</f>
        <v>0</v>
      </c>
      <c r="AC583" s="52">
        <f> IFERROR(AB583 * (1-R583) * 2%,0)</f>
        <v>0</v>
      </c>
      <c r="AD583" s="53">
        <f>T583+V583+W583+X583+AA583+AC583</f>
        <v>2681.4400000000001</v>
      </c>
    </row>
    <row r="584">
      <c r="C584" s="40" t="s">
        <v>1027</v>
      </c>
      <c r="D584" s="41" t="s">
        <v>1028</v>
      </c>
      <c r="E584" s="41"/>
      <c r="F584" s="42">
        <v>43055.103935185187</v>
      </c>
      <c r="G584" s="43">
        <v>8</v>
      </c>
      <c r="H584" s="44">
        <v>43318</v>
      </c>
      <c r="I584" s="44">
        <v>43329</v>
      </c>
      <c r="J584" s="43">
        <v>341858</v>
      </c>
      <c r="K584" s="43">
        <v>0</v>
      </c>
      <c r="L584" s="43">
        <v>0</v>
      </c>
      <c r="M584" s="43">
        <f>IFERROR(J584-K584-L584,0)</f>
        <v>341858</v>
      </c>
      <c r="N584" s="43">
        <v>341858</v>
      </c>
      <c r="O584" s="45">
        <f>IFERROR(IF(1 - M584/N584&lt;0,0,1-M584/N584),0)</f>
        <v>0</v>
      </c>
      <c r="P584" s="43">
        <v>0</v>
      </c>
      <c r="Q584" s="43">
        <v>341858</v>
      </c>
      <c r="R584" s="46">
        <f>IF(F584&lt;DATEVALUE("2018-07-01"),1,0)</f>
        <v>1</v>
      </c>
      <c r="S584" s="47">
        <f>IF(R584=1,1%,0)</f>
        <v>0.01</v>
      </c>
      <c r="T584" s="46">
        <f>IFERROR(S584*M584,0)</f>
        <v>3418.5799999999999</v>
      </c>
      <c r="U584" s="48">
        <f>IF(O584&lt;=0.12,1,0)*(1-R584)*M584</f>
        <v>0</v>
      </c>
      <c r="V584" s="49">
        <f>IF(0&lt;0.8,0,IF(0&lt;1,Sheet1!L573,1))*IF(G584&lt;3,0.12 - O584,0.01) *U584</f>
        <v>0</v>
      </c>
      <c r="W584" s="49">
        <f>IF(0&gt;1,IF(0&lt;=1.1,1,IF(0&lt;=1.2,2,IF(0&lt;=1.5,3,5))),0) * 1000000</f>
        <v>0</v>
      </c>
      <c r="X584" s="50">
        <f>IF(AND(P584&gt;=150000000,P584&lt;300000000),5000000,IF(AND(P584&gt;=300000000,P584&lt;500000000),10000000,IF(AND(P584&gt;=300000000,P584&lt;500000000),15000000,IF(AND(P584&gt;=500000000,P584&lt;3000000000),20000000,IF(P584&gt;=30000000000,35000000,0))))) * (1-R584)</f>
        <v>0</v>
      </c>
      <c r="Y584" s="50">
        <f>IFERROR(Q584 * (1-R584),0)</f>
        <v>0</v>
      </c>
      <c r="Z584" s="51">
        <f>IF(R584=1,0,0)</f>
        <v>0</v>
      </c>
      <c r="AA584" s="51">
        <f>IFERROR((1-R584) * Z584 * 2%,0)</f>
        <v>0</v>
      </c>
      <c r="AB584" s="52">
        <f>IF(R584=0,0,0)</f>
        <v>0</v>
      </c>
      <c r="AC584" s="52">
        <f> IFERROR(AB584 * (1-R584) * 2%,0)</f>
        <v>0</v>
      </c>
      <c r="AD584" s="53">
        <f>T584+V584+W584+X584+AA584+AC584</f>
        <v>3418.5799999999999</v>
      </c>
    </row>
    <row r="585">
      <c r="C585" s="40" t="s">
        <v>1029</v>
      </c>
      <c r="D585" s="41" t="s">
        <v>1030</v>
      </c>
      <c r="E585" s="41"/>
      <c r="F585" s="42">
        <v>43069.15960648148</v>
      </c>
      <c r="G585" s="43">
        <v>8</v>
      </c>
      <c r="H585" s="44">
        <v>43323</v>
      </c>
      <c r="I585" s="44">
        <v>43328</v>
      </c>
      <c r="J585" s="43">
        <v>305404</v>
      </c>
      <c r="K585" s="43">
        <v>0</v>
      </c>
      <c r="L585" s="43">
        <v>0</v>
      </c>
      <c r="M585" s="43">
        <f>IFERROR(J585-K585-L585,0)</f>
        <v>305404</v>
      </c>
      <c r="N585" s="43">
        <v>305404</v>
      </c>
      <c r="O585" s="45">
        <f>IFERROR(IF(1 - M585/N585&lt;0,0,1-M585/N585),0)</f>
        <v>0</v>
      </c>
      <c r="P585" s="43">
        <v>0</v>
      </c>
      <c r="Q585" s="43">
        <v>305404</v>
      </c>
      <c r="R585" s="46">
        <f>IF(F585&lt;DATEVALUE("2018-07-01"),1,0)</f>
        <v>1</v>
      </c>
      <c r="S585" s="47">
        <f>IF(R585=1,1%,0)</f>
        <v>0.01</v>
      </c>
      <c r="T585" s="46">
        <f>IFERROR(S585*M585,0)</f>
        <v>3054.04</v>
      </c>
      <c r="U585" s="48">
        <f>IF(O585&lt;=0.12,1,0)*(1-R585)*M585</f>
        <v>0</v>
      </c>
      <c r="V585" s="49">
        <f>IF(0&lt;0.8,0,IF(0&lt;1,Sheet1!L573,1))*IF(G585&lt;3,0.12 - O585,0.01) *U585</f>
        <v>0</v>
      </c>
      <c r="W585" s="49">
        <f>IF(0&gt;1,IF(0&lt;=1.1,1,IF(0&lt;=1.2,2,IF(0&lt;=1.5,3,5))),0) * 1000000</f>
        <v>0</v>
      </c>
      <c r="X585" s="50">
        <f>IF(AND(P585&gt;=150000000,P585&lt;300000000),5000000,IF(AND(P585&gt;=300000000,P585&lt;500000000),10000000,IF(AND(P585&gt;=300000000,P585&lt;500000000),15000000,IF(AND(P585&gt;=500000000,P585&lt;3000000000),20000000,IF(P585&gt;=30000000000,35000000,0))))) * (1-R585)</f>
        <v>0</v>
      </c>
      <c r="Y585" s="50">
        <f>IFERROR(Q585 * (1-R585),0)</f>
        <v>0</v>
      </c>
      <c r="Z585" s="51">
        <f>IF(R585=1,0,0)</f>
        <v>0</v>
      </c>
      <c r="AA585" s="51">
        <f>IFERROR((1-R585) * Z585 * 2%,0)</f>
        <v>0</v>
      </c>
      <c r="AB585" s="52">
        <f>IF(R585=0,0,0)</f>
        <v>0</v>
      </c>
      <c r="AC585" s="52">
        <f> IFERROR(AB585 * (1-R585) * 2%,0)</f>
        <v>0</v>
      </c>
      <c r="AD585" s="53">
        <f>T585+V585+W585+X585+AA585+AC585</f>
        <v>3054.04</v>
      </c>
    </row>
    <row r="586">
      <c r="C586" s="40" t="s">
        <v>1031</v>
      </c>
      <c r="D586" s="41" t="s">
        <v>1032</v>
      </c>
      <c r="E586" s="41"/>
      <c r="F586" s="42">
        <v>43101.074803240735</v>
      </c>
      <c r="G586" s="43">
        <v>6</v>
      </c>
      <c r="H586" s="44">
        <v>43361</v>
      </c>
      <c r="I586" s="44">
        <v>43378</v>
      </c>
      <c r="J586" s="43">
        <v>61339766</v>
      </c>
      <c r="K586" s="43">
        <v>4460340</v>
      </c>
      <c r="L586" s="43">
        <v>0</v>
      </c>
      <c r="M586" s="43">
        <f>IFERROR(J586-K586-L586,0)</f>
        <v>56879426</v>
      </c>
      <c r="N586" s="43">
        <v>159076805</v>
      </c>
      <c r="O586" s="45">
        <f>IFERROR(IF(1 - M586/N586&lt;0,0,1-M586/N586),0)</f>
        <v>0.6424404802447472</v>
      </c>
      <c r="P586" s="43">
        <v>0</v>
      </c>
      <c r="Q586" s="43">
        <v>86337768</v>
      </c>
      <c r="R586" s="46">
        <f>IF(F586&lt;DATEVALUE("2018-07-01"),1,0)</f>
        <v>1</v>
      </c>
      <c r="S586" s="47">
        <f>IF(R586=1,1%,0)</f>
        <v>0.01</v>
      </c>
      <c r="T586" s="46">
        <f>IFERROR(S586*M586,0)</f>
        <v>568794.26000000001</v>
      </c>
      <c r="U586" s="48">
        <f>IF(O586&lt;=0.12,1,0)*(1-R586)*M586</f>
        <v>0</v>
      </c>
      <c r="V586" s="49">
        <f>IF(0&lt;0.8,0,IF(0&lt;1,Sheet1!L573,1))*IF(G586&lt;3,0.12 - O586,0.01) *U586</f>
        <v>0</v>
      </c>
      <c r="W586" s="49">
        <f>IF(0&gt;1,IF(0&lt;=1.1,1,IF(0&lt;=1.2,2,IF(0&lt;=1.5,3,5))),0) * 1000000</f>
        <v>0</v>
      </c>
      <c r="X586" s="50">
        <f>IF(AND(P586&gt;=150000000,P586&lt;300000000),5000000,IF(AND(P586&gt;=300000000,P586&lt;500000000),10000000,IF(AND(P586&gt;=300000000,P586&lt;500000000),15000000,IF(AND(P586&gt;=500000000,P586&lt;3000000000),20000000,IF(P586&gt;=30000000000,35000000,0))))) * (1-R586)</f>
        <v>0</v>
      </c>
      <c r="Y586" s="50">
        <f>IFERROR(Q586 * (1-R586),0)</f>
        <v>0</v>
      </c>
      <c r="Z586" s="51">
        <f>IF(R586=1,0,0)</f>
        <v>0</v>
      </c>
      <c r="AA586" s="51">
        <f>IFERROR((1-R586) * Z586 * 2%,0)</f>
        <v>0</v>
      </c>
      <c r="AB586" s="52">
        <f>IF(R586=0,0,0)</f>
        <v>0</v>
      </c>
      <c r="AC586" s="52">
        <f> IFERROR(AB586 * (1-R586) * 2%,0)</f>
        <v>0</v>
      </c>
      <c r="AD586" s="53">
        <f>T586+V586+W586+X586+AA586+AC586</f>
        <v>568794.26000000001</v>
      </c>
    </row>
    <row r="587">
      <c r="C587" s="40" t="s">
        <v>1033</v>
      </c>
      <c r="D587" s="41" t="s">
        <v>1034</v>
      </c>
      <c r="E587" s="41"/>
      <c r="F587" s="42">
        <v>43130.356192129628</v>
      </c>
      <c r="G587" s="43">
        <v>6</v>
      </c>
      <c r="H587" s="44">
        <v>43320</v>
      </c>
      <c r="I587" s="44">
        <v>43410</v>
      </c>
      <c r="J587" s="43">
        <v>4381852</v>
      </c>
      <c r="K587" s="43">
        <v>383703</v>
      </c>
      <c r="L587" s="43">
        <v>0</v>
      </c>
      <c r="M587" s="43">
        <f>IFERROR(J587-K587-L587,0)</f>
        <v>3998149</v>
      </c>
      <c r="N587" s="43">
        <v>4381852</v>
      </c>
      <c r="O587" s="45">
        <f>IFERROR(IF(1 - M587/N587&lt;0,0,1-M587/N587),0)</f>
        <v>0.087566398865137396</v>
      </c>
      <c r="P587" s="43">
        <v>0</v>
      </c>
      <c r="Q587" s="43">
        <v>4381852</v>
      </c>
      <c r="R587" s="46">
        <f>IF(F587&lt;DATEVALUE("2018-07-01"),1,0)</f>
        <v>1</v>
      </c>
      <c r="S587" s="47">
        <f>IF(R587=1,1%,0)</f>
        <v>0.01</v>
      </c>
      <c r="T587" s="46">
        <f>IFERROR(S587*M587,0)</f>
        <v>39981.489999999998</v>
      </c>
      <c r="U587" s="48">
        <f>IF(O587&lt;=0.12,1,0)*(1-R587)*M587</f>
        <v>0</v>
      </c>
      <c r="V587" s="49">
        <f>IF(0&lt;0.8,0,IF(0&lt;1,Sheet1!L573,1))*IF(G587&lt;3,0.12 - O587,0.01) *U587</f>
        <v>0</v>
      </c>
      <c r="W587" s="49">
        <f>IF(0&gt;1,IF(0&lt;=1.1,1,IF(0&lt;=1.2,2,IF(0&lt;=1.5,3,5))),0) * 1000000</f>
        <v>0</v>
      </c>
      <c r="X587" s="50">
        <f>IF(AND(P587&gt;=150000000,P587&lt;300000000),5000000,IF(AND(P587&gt;=300000000,P587&lt;500000000),10000000,IF(AND(P587&gt;=300000000,P587&lt;500000000),15000000,IF(AND(P587&gt;=500000000,P587&lt;3000000000),20000000,IF(P587&gt;=30000000000,35000000,0))))) * (1-R587)</f>
        <v>0</v>
      </c>
      <c r="Y587" s="50">
        <f>IFERROR(Q587 * (1-R587),0)</f>
        <v>0</v>
      </c>
      <c r="Z587" s="51">
        <f>IF(R587=1,0,0)</f>
        <v>0</v>
      </c>
      <c r="AA587" s="51">
        <f>IFERROR((1-R587) * Z587 * 2%,0)</f>
        <v>0</v>
      </c>
      <c r="AB587" s="52">
        <f>IF(R587=0,0,0)</f>
        <v>0</v>
      </c>
      <c r="AC587" s="52">
        <f> IFERROR(AB587 * (1-R587) * 2%,0)</f>
        <v>0</v>
      </c>
      <c r="AD587" s="53">
        <f>T587+V587+W587+X587+AA587+AC587</f>
        <v>39981.489999999998</v>
      </c>
    </row>
    <row r="588">
      <c r="C588" s="40" t="s">
        <v>1035</v>
      </c>
      <c r="D588" s="41" t="s">
        <v>1036</v>
      </c>
      <c r="E588" s="41"/>
      <c r="F588" s="42">
        <v>43175.372847222221</v>
      </c>
      <c r="G588" s="43">
        <v>4</v>
      </c>
      <c r="H588" s="44">
        <v>43325</v>
      </c>
      <c r="I588" s="44">
        <v>43329</v>
      </c>
      <c r="J588" s="43">
        <v>225310</v>
      </c>
      <c r="K588" s="43">
        <v>0</v>
      </c>
      <c r="L588" s="43">
        <v>0</v>
      </c>
      <c r="M588" s="43">
        <f>IFERROR(J588-K588-L588,0)</f>
        <v>225310</v>
      </c>
      <c r="N588" s="43">
        <v>225310</v>
      </c>
      <c r="O588" s="45">
        <f>IFERROR(IF(1 - M588/N588&lt;0,0,1-M588/N588),0)</f>
        <v>0</v>
      </c>
      <c r="P588" s="43">
        <v>0</v>
      </c>
      <c r="Q588" s="43">
        <v>225310</v>
      </c>
      <c r="R588" s="46">
        <f>IF(F588&lt;DATEVALUE("2018-07-01"),1,0)</f>
        <v>1</v>
      </c>
      <c r="S588" s="47">
        <f>IF(R588=1,1%,0)</f>
        <v>0.01</v>
      </c>
      <c r="T588" s="46">
        <f>IFERROR(S588*M588,0)</f>
        <v>2253.0999999999999</v>
      </c>
      <c r="U588" s="48">
        <f>IF(O588&lt;=0.12,1,0)*(1-R588)*M588</f>
        <v>0</v>
      </c>
      <c r="V588" s="49">
        <f>IF(0&lt;0.8,0,IF(0&lt;1,Sheet1!L573,1))*IF(G588&lt;3,0.12 - O588,0.01) *U588</f>
        <v>0</v>
      </c>
      <c r="W588" s="49">
        <f>IF(0&gt;1,IF(0&lt;=1.1,1,IF(0&lt;=1.2,2,IF(0&lt;=1.5,3,5))),0) * 1000000</f>
        <v>0</v>
      </c>
      <c r="X588" s="50">
        <f>IF(AND(P588&gt;=150000000,P588&lt;300000000),5000000,IF(AND(P588&gt;=300000000,P588&lt;500000000),10000000,IF(AND(P588&gt;=300000000,P588&lt;500000000),15000000,IF(AND(P588&gt;=500000000,P588&lt;3000000000),20000000,IF(P588&gt;=30000000000,35000000,0))))) * (1-R588)</f>
        <v>0</v>
      </c>
      <c r="Y588" s="50">
        <f>IFERROR(Q588 * (1-R588),0)</f>
        <v>0</v>
      </c>
      <c r="Z588" s="51">
        <f>IF(R588=1,0,0)</f>
        <v>0</v>
      </c>
      <c r="AA588" s="51">
        <f>IFERROR((1-R588) * Z588 * 2%,0)</f>
        <v>0</v>
      </c>
      <c r="AB588" s="52">
        <f>IF(R588=0,0,0)</f>
        <v>0</v>
      </c>
      <c r="AC588" s="52">
        <f> IFERROR(AB588 * (1-R588) * 2%,0)</f>
        <v>0</v>
      </c>
      <c r="AD588" s="53">
        <f>T588+V588+W588+X588+AA588+AC588</f>
        <v>2253.0999999999999</v>
      </c>
    </row>
    <row r="589" s="1" customFormat="1" ht="23.25" customHeight="1">
      <c r="B589" s="10" t="s">
        <v>5</v>
      </c>
      <c r="C589" s="11" t="s">
        <v>6</v>
      </c>
      <c r="D589" s="11"/>
      <c r="E589" s="11" t="s">
        <v>7</v>
      </c>
      <c r="F589" s="11" t="s">
        <v>8</v>
      </c>
      <c r="G589" s="11" t="s">
        <v>9</v>
      </c>
      <c r="H589" s="11" t="s">
        <v>10</v>
      </c>
      <c r="I589" s="11" t="s">
        <v>11</v>
      </c>
      <c r="J589" s="11" t="s">
        <v>12</v>
      </c>
      <c r="K589" s="11" t="s">
        <v>13</v>
      </c>
      <c r="L589" s="11" t="s">
        <v>14</v>
      </c>
      <c r="M589" s="11" t="s">
        <v>15</v>
      </c>
      <c r="N589" s="11" t="s">
        <v>16</v>
      </c>
      <c r="O589" s="11" t="s">
        <v>17</v>
      </c>
      <c r="P589" s="12" t="s">
        <v>18</v>
      </c>
      <c r="Q589" s="11" t="s">
        <v>19</v>
      </c>
      <c r="R589" s="11"/>
      <c r="S589" s="11" t="s">
        <v>20</v>
      </c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3"/>
    </row>
    <row r="590">
      <c r="B590" s="14" t="s">
        <v>1037</v>
      </c>
      <c r="C590" s="15" t="str">
        <f>"Marco"&amp;" " &amp; "Cheng"</f>
        <v>Marco Cheng</v>
      </c>
      <c r="D590" s="15"/>
      <c r="E590" s="15" t="s">
        <v>320</v>
      </c>
      <c r="F590" s="15" t="s">
        <v>1038</v>
      </c>
      <c r="G590" s="16" t="s">
        <v>24</v>
      </c>
      <c r="H590" s="15" t="s">
        <v>1039</v>
      </c>
      <c r="I590" s="17">
        <v>0</v>
      </c>
      <c r="J590" s="18">
        <v>30000000000</v>
      </c>
      <c r="K590" s="18">
        <f>IFERROR(IF(N590&lt;4,Q590,SUM(Sheet1!J592:J3627)),0)</f>
        <v>30244796686.57</v>
      </c>
      <c r="L590" s="19">
        <f>IFERROR(K590/J590,0)</f>
        <v>1.0081598895523334</v>
      </c>
      <c r="M590" s="18">
        <f>IFERROR(IF(OR(N590=3,N590=4),SUM(Sheet1!AD592:AD3627)+AD590,IF(N590=1,0.6%,IF(N590=2,0.65%,IF(N590=3,0.6%,0)))*IF(L590&lt;0.8,0,IF(L590&lt;1,L590,1))*IF(RIGHT("2018-07",2)="03",1,0)),0)</f>
        <v>283728274.39000082</v>
      </c>
      <c r="N590" s="18">
        <v>4</v>
      </c>
      <c r="O590" s="17">
        <f>IF(N590=4,0.5%,IF(N590=5,0.3%,0))</f>
        <v>0.0050000000000000001</v>
      </c>
      <c r="P590" s="20">
        <f>IFERROR(SUM(Sheet1!P592:P3627),0)</f>
        <v>546935642</v>
      </c>
      <c r="Q590" s="18">
        <f>SUMIF($G:$G,B590,$K:$K)</f>
        <v>0</v>
      </c>
      <c r="R590" s="21"/>
      <c r="S590" s="21" t="s">
        <v>26</v>
      </c>
      <c r="T590" s="21"/>
      <c r="U590" s="22" t="s">
        <v>27</v>
      </c>
      <c r="V590" s="22"/>
      <c r="W590" s="22"/>
      <c r="X590" s="23" t="s">
        <v>28</v>
      </c>
      <c r="Y590" s="23"/>
      <c r="Z590" s="24" t="s">
        <v>29</v>
      </c>
      <c r="AA590" s="24"/>
      <c r="AB590" s="25" t="s">
        <v>30</v>
      </c>
      <c r="AC590" s="25"/>
      <c r="AD590" s="26">
        <f>IF(IFERROR(SUM(Sheet1!Y592:Y3627)*O590,0)&gt;2000000,2000000,IFERROR(SUM(Sheet1!Y592:Y3627)*O590,0))</f>
        <v>0</v>
      </c>
    </row>
    <row r="591">
      <c r="C591" s="27" t="s">
        <v>31</v>
      </c>
      <c r="D591" s="28" t="s">
        <v>32</v>
      </c>
      <c r="E591" s="28"/>
      <c r="F591" s="28" t="s">
        <v>33</v>
      </c>
      <c r="G591" s="28" t="s">
        <v>34</v>
      </c>
      <c r="H591" s="29" t="s">
        <v>35</v>
      </c>
      <c r="I591" s="29" t="s">
        <v>36</v>
      </c>
      <c r="J591" s="28" t="s">
        <v>37</v>
      </c>
      <c r="K591" s="28" t="s">
        <v>38</v>
      </c>
      <c r="L591" s="28" t="s">
        <v>39</v>
      </c>
      <c r="M591" s="28" t="s">
        <v>40</v>
      </c>
      <c r="N591" s="28" t="s">
        <v>41</v>
      </c>
      <c r="O591" s="30" t="s">
        <v>42</v>
      </c>
      <c r="P591" s="29" t="s">
        <v>43</v>
      </c>
      <c r="Q591" s="29" t="s">
        <v>44</v>
      </c>
      <c r="R591" s="31" t="s">
        <v>45</v>
      </c>
      <c r="S591" s="31" t="s">
        <v>46</v>
      </c>
      <c r="T591" s="31" t="s">
        <v>47</v>
      </c>
      <c r="U591" s="32" t="s">
        <v>48</v>
      </c>
      <c r="V591" s="33" t="s">
        <v>47</v>
      </c>
      <c r="W591" s="33" t="s">
        <v>49</v>
      </c>
      <c r="X591" s="34" t="s">
        <v>50</v>
      </c>
      <c r="Y591" s="34" t="s">
        <v>51</v>
      </c>
      <c r="Z591" s="35" t="s">
        <v>48</v>
      </c>
      <c r="AA591" s="36" t="s">
        <v>47</v>
      </c>
      <c r="AB591" s="37" t="s">
        <v>48</v>
      </c>
      <c r="AC591" s="38" t="s">
        <v>47</v>
      </c>
      <c r="AD591" s="39" t="s">
        <v>52</v>
      </c>
    </row>
    <row r="592">
      <c r="C592" s="40" t="s">
        <v>1040</v>
      </c>
      <c r="D592" s="41" t="s">
        <v>1041</v>
      </c>
      <c r="E592" s="41"/>
      <c r="F592" s="42">
        <v>41807.673043981478</v>
      </c>
      <c r="G592" s="43">
        <v>49</v>
      </c>
      <c r="H592" s="44">
        <v>43335</v>
      </c>
      <c r="I592" s="44">
        <v>43354</v>
      </c>
      <c r="J592" s="43">
        <v>2252445</v>
      </c>
      <c r="K592" s="43">
        <v>0</v>
      </c>
      <c r="L592" s="43">
        <v>0</v>
      </c>
      <c r="M592" s="43">
        <f>IFERROR(J592-K592-L592,0)</f>
        <v>2252445</v>
      </c>
      <c r="N592" s="43">
        <v>2542414</v>
      </c>
      <c r="O592" s="45">
        <f>IFERROR(IF(1 - M592/N592&lt;0,0,1-M592/N592),0)</f>
        <v>0.11405262872215149</v>
      </c>
      <c r="P592" s="43">
        <v>0</v>
      </c>
      <c r="Q592" s="43">
        <v>2252445</v>
      </c>
      <c r="R592" s="46">
        <f>IF(F592&lt;DATEVALUE("2018-07-01"),1,0)</f>
        <v>1</v>
      </c>
      <c r="S592" s="47">
        <f>IF(R592=1,1%,0)</f>
        <v>0.01</v>
      </c>
      <c r="T592" s="46">
        <f>IFERROR(S592*M592,0)</f>
        <v>22524.450000000001</v>
      </c>
      <c r="U592" s="48">
        <f>IF(O592&lt;=0.12,1,0)*(1-R592)*M592</f>
        <v>0</v>
      </c>
      <c r="V592" s="49">
        <f>IF(0&lt;0.8,0,IF(0&lt;1,Sheet1!L590,1))*IF(G592&lt;3,0.12 - O592,0.01) *U592</f>
        <v>0</v>
      </c>
      <c r="W592" s="49">
        <f>IF(0&gt;1,IF(0&lt;=1.1,1,IF(0&lt;=1.2,2,IF(0&lt;=1.5,3,5))),0) * 1000000</f>
        <v>0</v>
      </c>
      <c r="X592" s="50">
        <f>IF(AND(P592&gt;=150000000,P592&lt;300000000),5000000,IF(AND(P592&gt;=300000000,P592&lt;500000000),10000000,IF(AND(P592&gt;=300000000,P592&lt;500000000),15000000,IF(AND(P592&gt;=500000000,P592&lt;3000000000),20000000,IF(P592&gt;=30000000000,35000000,0))))) * (1-R592)</f>
        <v>0</v>
      </c>
      <c r="Y592" s="50">
        <f>IFERROR(Q592 * (1-R592),0)</f>
        <v>0</v>
      </c>
      <c r="Z592" s="51">
        <f>IF(R592=1,0,0)</f>
        <v>0</v>
      </c>
      <c r="AA592" s="51">
        <f>IFERROR((1-R592) * Z592 * 2%,0)</f>
        <v>0</v>
      </c>
      <c r="AB592" s="52">
        <f>IF(R592=0,0,0)</f>
        <v>0</v>
      </c>
      <c r="AC592" s="52">
        <f> IFERROR(AB592 * (1-R592) * 2%,0)</f>
        <v>0</v>
      </c>
      <c r="AD592" s="53">
        <f>T592+V592+W592+X592+AA592+AC592</f>
        <v>22524.450000000001</v>
      </c>
    </row>
    <row r="593">
      <c r="C593" s="40" t="s">
        <v>1042</v>
      </c>
      <c r="D593" s="41" t="s">
        <v>1043</v>
      </c>
      <c r="E593" s="41"/>
      <c r="F593" s="42">
        <v>43245.273553240739</v>
      </c>
      <c r="G593" s="43">
        <v>2</v>
      </c>
      <c r="H593" s="44" t="s">
        <v>24</v>
      </c>
      <c r="I593" s="44" t="s">
        <v>24</v>
      </c>
      <c r="J593" s="43">
        <v>0</v>
      </c>
      <c r="K593" s="43">
        <v>0</v>
      </c>
      <c r="L593" s="43">
        <v>0</v>
      </c>
      <c r="M593" s="43">
        <f>IFERROR(J593-K593-L593,0)</f>
        <v>0</v>
      </c>
      <c r="N593" s="43">
        <v>11501</v>
      </c>
      <c r="O593" s="45">
        <f>IFERROR(IF(1 - M593/N593&lt;0,0,1-M593/N593),0)</f>
        <v>1</v>
      </c>
      <c r="P593" s="43">
        <v>0</v>
      </c>
      <c r="Q593" s="43">
        <v>0</v>
      </c>
      <c r="R593" s="46">
        <f>IF(F593&lt;DATEVALUE("2018-07-01"),1,0)</f>
        <v>1</v>
      </c>
      <c r="S593" s="47">
        <f>IF(R593=1,1%,0)</f>
        <v>0.01</v>
      </c>
      <c r="T593" s="46">
        <f>IFERROR(S593*M593,0)</f>
        <v>0</v>
      </c>
      <c r="U593" s="48">
        <f>IF(O593&lt;=0.12,1,0)*(1-R593)*M593</f>
        <v>0</v>
      </c>
      <c r="V593" s="49">
        <f>IF(0&lt;0.8,0,IF(0&lt;1,Sheet1!L590,1))*IF(G593&lt;3,0.12 - O593,0.01) *U593</f>
        <v>0</v>
      </c>
      <c r="W593" s="49">
        <f>IF(0&gt;1,IF(0&lt;=1.1,1,IF(0&lt;=1.2,2,IF(0&lt;=1.5,3,5))),0) * 1000000</f>
        <v>0</v>
      </c>
      <c r="X593" s="50">
        <f>IF(AND(P593&gt;=150000000,P593&lt;300000000),5000000,IF(AND(P593&gt;=300000000,P593&lt;500000000),10000000,IF(AND(P593&gt;=300000000,P593&lt;500000000),15000000,IF(AND(P593&gt;=500000000,P593&lt;3000000000),20000000,IF(P593&gt;=30000000000,35000000,0))))) * (1-R593)</f>
        <v>0</v>
      </c>
      <c r="Y593" s="50">
        <f>IFERROR(Q593 * (1-R593),0)</f>
        <v>0</v>
      </c>
      <c r="Z593" s="51">
        <f>IF(R593=1,0,"")</f>
        <v>0</v>
      </c>
      <c r="AA593" s="51">
        <f>IFERROR((1-R593) * Z593 * 2%,0)</f>
        <v>0</v>
      </c>
      <c r="AB593" s="52">
        <f>IF(R593=0,"",0)</f>
        <v>0</v>
      </c>
      <c r="AC593" s="52">
        <f> IFERROR(AB593 * (1-R593) * 2%,0)</f>
        <v>0</v>
      </c>
      <c r="AD593" s="53">
        <f>T593+V593+W593+X593+AA593+AC593</f>
        <v>0</v>
      </c>
    </row>
    <row r="594">
      <c r="C594" s="40" t="s">
        <v>1044</v>
      </c>
      <c r="D594" s="41" t="s">
        <v>1045</v>
      </c>
      <c r="E594" s="41"/>
      <c r="F594" s="42">
        <v>41387.4055787037</v>
      </c>
      <c r="G594" s="43">
        <v>63</v>
      </c>
      <c r="H594" s="44">
        <v>43335</v>
      </c>
      <c r="I594" s="44">
        <v>43354</v>
      </c>
      <c r="J594" s="43">
        <v>228855</v>
      </c>
      <c r="K594" s="43">
        <v>0</v>
      </c>
      <c r="L594" s="43">
        <v>0</v>
      </c>
      <c r="M594" s="43">
        <f>IFERROR(J594-K594-L594,0)</f>
        <v>228855</v>
      </c>
      <c r="N594" s="43">
        <v>292022</v>
      </c>
      <c r="O594" s="45">
        <f>IFERROR(IF(1 - M594/N594&lt;0,0,1-M594/N594),0)</f>
        <v>0.21630904520892258</v>
      </c>
      <c r="P594" s="43">
        <v>0</v>
      </c>
      <c r="Q594" s="43">
        <v>228855</v>
      </c>
      <c r="R594" s="46">
        <f>IF(F594&lt;DATEVALUE("2018-07-01"),1,0)</f>
        <v>1</v>
      </c>
      <c r="S594" s="47">
        <f>IF(R594=1,1%,0)</f>
        <v>0.01</v>
      </c>
      <c r="T594" s="46">
        <f>IFERROR(S594*M594,0)</f>
        <v>2288.5500000000002</v>
      </c>
      <c r="U594" s="48">
        <f>IF(O594&lt;=0.12,1,0)*(1-R594)*M594</f>
        <v>0</v>
      </c>
      <c r="V594" s="49">
        <f>IF(0&lt;0.8,0,IF(0&lt;1,Sheet1!L590,1))*IF(G594&lt;3,0.12 - O594,0.01) *U594</f>
        <v>0</v>
      </c>
      <c r="W594" s="49">
        <f>IF(0&gt;1,IF(0&lt;=1.1,1,IF(0&lt;=1.2,2,IF(0&lt;=1.5,3,5))),0) * 1000000</f>
        <v>0</v>
      </c>
      <c r="X594" s="50">
        <f>IF(AND(P594&gt;=150000000,P594&lt;300000000),5000000,IF(AND(P594&gt;=300000000,P594&lt;500000000),10000000,IF(AND(P594&gt;=300000000,P594&lt;500000000),15000000,IF(AND(P594&gt;=500000000,P594&lt;3000000000),20000000,IF(P594&gt;=30000000000,35000000,0))))) * (1-R594)</f>
        <v>0</v>
      </c>
      <c r="Y594" s="50">
        <f>IFERROR(Q594 * (1-R594),0)</f>
        <v>0</v>
      </c>
      <c r="Z594" s="51">
        <f>IF(R594=1,0,0)</f>
        <v>0</v>
      </c>
      <c r="AA594" s="51">
        <f>IFERROR((1-R594) * Z594 * 2%,0)</f>
        <v>0</v>
      </c>
      <c r="AB594" s="52">
        <f>IF(R594=0,0,0)</f>
        <v>0</v>
      </c>
      <c r="AC594" s="52">
        <f> IFERROR(AB594 * (1-R594) * 2%,0)</f>
        <v>0</v>
      </c>
      <c r="AD594" s="53">
        <f>T594+V594+W594+X594+AA594+AC594</f>
        <v>2288.5500000000002</v>
      </c>
    </row>
    <row r="595">
      <c r="C595" s="40" t="s">
        <v>1046</v>
      </c>
      <c r="D595" s="41" t="s">
        <v>1047</v>
      </c>
      <c r="E595" s="41"/>
      <c r="F595" s="42">
        <v>42536.305474537032</v>
      </c>
      <c r="G595" s="43">
        <v>25</v>
      </c>
      <c r="H595" s="44">
        <v>43339</v>
      </c>
      <c r="I595" s="44">
        <v>43397</v>
      </c>
      <c r="J595" s="43">
        <v>1473752</v>
      </c>
      <c r="K595" s="43">
        <v>0</v>
      </c>
      <c r="L595" s="43">
        <v>0</v>
      </c>
      <c r="M595" s="43">
        <f>IFERROR(J595-K595-L595,0)</f>
        <v>1473752</v>
      </c>
      <c r="N595" s="43">
        <v>1509456</v>
      </c>
      <c r="O595" s="45">
        <f>IFERROR(IF(1 - M595/N595&lt;0,0,1-M595/N595),0)</f>
        <v>0.023653554658102038</v>
      </c>
      <c r="P595" s="43">
        <v>0</v>
      </c>
      <c r="Q595" s="43">
        <v>1473752</v>
      </c>
      <c r="R595" s="46">
        <f>IF(F595&lt;DATEVALUE("2018-07-01"),1,0)</f>
        <v>1</v>
      </c>
      <c r="S595" s="47">
        <f>IF(R595=1,1%,0)</f>
        <v>0.01</v>
      </c>
      <c r="T595" s="46">
        <f>IFERROR(S595*M595,0)</f>
        <v>14737.52</v>
      </c>
      <c r="U595" s="48">
        <f>IF(O595&lt;=0.12,1,0)*(1-R595)*M595</f>
        <v>0</v>
      </c>
      <c r="V595" s="49">
        <f>IF(0&lt;0.8,0,IF(0&lt;1,Sheet1!L590,1))*IF(G595&lt;3,0.12 - O595,0.01) *U595</f>
        <v>0</v>
      </c>
      <c r="W595" s="49">
        <f>IF(0&gt;1,IF(0&lt;=1.1,1,IF(0&lt;=1.2,2,IF(0&lt;=1.5,3,5))),0) * 1000000</f>
        <v>0</v>
      </c>
      <c r="X595" s="50">
        <f>IF(AND(P595&gt;=150000000,P595&lt;300000000),5000000,IF(AND(P595&gt;=300000000,P595&lt;500000000),10000000,IF(AND(P595&gt;=300000000,P595&lt;500000000),15000000,IF(AND(P595&gt;=500000000,P595&lt;3000000000),20000000,IF(P595&gt;=30000000000,35000000,0))))) * (1-R595)</f>
        <v>0</v>
      </c>
      <c r="Y595" s="50">
        <f>IFERROR(Q595 * (1-R595),0)</f>
        <v>0</v>
      </c>
      <c r="Z595" s="51">
        <f>IF(R595=1,0,0)</f>
        <v>0</v>
      </c>
      <c r="AA595" s="51">
        <f>IFERROR((1-R595) * Z595 * 2%,0)</f>
        <v>0</v>
      </c>
      <c r="AB595" s="52">
        <f>IF(R595=0,0,0)</f>
        <v>0</v>
      </c>
      <c r="AC595" s="52">
        <f> IFERROR(AB595 * (1-R595) * 2%,0)</f>
        <v>0</v>
      </c>
      <c r="AD595" s="53">
        <f>T595+V595+W595+X595+AA595+AC595</f>
        <v>14737.52</v>
      </c>
    </row>
    <row r="596">
      <c r="C596" s="40" t="s">
        <v>1048</v>
      </c>
      <c r="D596" s="41" t="s">
        <v>1049</v>
      </c>
      <c r="E596" s="41"/>
      <c r="F596" s="42">
        <v>42942.326747685183</v>
      </c>
      <c r="G596" s="43">
        <v>12</v>
      </c>
      <c r="H596" s="44">
        <v>43335</v>
      </c>
      <c r="I596" s="44">
        <v>43354</v>
      </c>
      <c r="J596" s="43">
        <v>171380</v>
      </c>
      <c r="K596" s="43">
        <v>0</v>
      </c>
      <c r="L596" s="43">
        <v>0</v>
      </c>
      <c r="M596" s="43">
        <f>IFERROR(J596-K596-L596,0)</f>
        <v>171380</v>
      </c>
      <c r="N596" s="43">
        <v>228966</v>
      </c>
      <c r="O596" s="45">
        <f>IFERROR(IF(1 - M596/N596&lt;0,0,1-M596/N596),0)</f>
        <v>0.25150459020116522</v>
      </c>
      <c r="P596" s="43">
        <v>0</v>
      </c>
      <c r="Q596" s="43">
        <v>171380</v>
      </c>
      <c r="R596" s="46">
        <f>IF(F596&lt;DATEVALUE("2018-07-01"),1,0)</f>
        <v>1</v>
      </c>
      <c r="S596" s="47">
        <f>IF(R596=1,1%,0)</f>
        <v>0.01</v>
      </c>
      <c r="T596" s="46">
        <f>IFERROR(S596*M596,0)</f>
        <v>1713.8</v>
      </c>
      <c r="U596" s="48">
        <f>IF(O596&lt;=0.12,1,0)*(1-R596)*M596</f>
        <v>0</v>
      </c>
      <c r="V596" s="49">
        <f>IF(0&lt;0.8,0,IF(0&lt;1,Sheet1!L590,1))*IF(G596&lt;3,0.12 - O596,0.01) *U596</f>
        <v>0</v>
      </c>
      <c r="W596" s="49">
        <f>IF(0&gt;1,IF(0&lt;=1.1,1,IF(0&lt;=1.2,2,IF(0&lt;=1.5,3,5))),0) * 1000000</f>
        <v>0</v>
      </c>
      <c r="X596" s="50">
        <f>IF(AND(P596&gt;=150000000,P596&lt;300000000),5000000,IF(AND(P596&gt;=300000000,P596&lt;500000000),10000000,IF(AND(P596&gt;=300000000,P596&lt;500000000),15000000,IF(AND(P596&gt;=500000000,P596&lt;3000000000),20000000,IF(P596&gt;=30000000000,35000000,0))))) * (1-R596)</f>
        <v>0</v>
      </c>
      <c r="Y596" s="50">
        <f>IFERROR(Q596 * (1-R596),0)</f>
        <v>0</v>
      </c>
      <c r="Z596" s="51">
        <f>IF(R596=1,0,0)</f>
        <v>0</v>
      </c>
      <c r="AA596" s="51">
        <f>IFERROR((1-R596) * Z596 * 2%,0)</f>
        <v>0</v>
      </c>
      <c r="AB596" s="52">
        <f>IF(R596=0,0,0)</f>
        <v>0</v>
      </c>
      <c r="AC596" s="52">
        <f> IFERROR(AB596 * (1-R596) * 2%,0)</f>
        <v>0</v>
      </c>
      <c r="AD596" s="53">
        <f>T596+V596+W596+X596+AA596+AC596</f>
        <v>1713.8</v>
      </c>
    </row>
    <row r="597">
      <c r="C597" s="40" t="s">
        <v>1050</v>
      </c>
      <c r="D597" s="41" t="s">
        <v>1049</v>
      </c>
      <c r="E597" s="41"/>
      <c r="F597" s="42">
        <v>42942.325416666667</v>
      </c>
      <c r="G597" s="43">
        <v>12</v>
      </c>
      <c r="H597" s="44">
        <v>43335</v>
      </c>
      <c r="I597" s="44">
        <v>43354</v>
      </c>
      <c r="J597" s="43">
        <v>173470</v>
      </c>
      <c r="K597" s="43">
        <v>0</v>
      </c>
      <c r="L597" s="43">
        <v>0</v>
      </c>
      <c r="M597" s="43">
        <f>IFERROR(J597-K597-L597,0)</f>
        <v>173470</v>
      </c>
      <c r="N597" s="43">
        <v>230530</v>
      </c>
      <c r="O597" s="45">
        <f>IFERROR(IF(1 - M597/N597&lt;0,0,1-M597/N597),0)</f>
        <v>0.24751659220058131</v>
      </c>
      <c r="P597" s="43">
        <v>0</v>
      </c>
      <c r="Q597" s="43">
        <v>173470</v>
      </c>
      <c r="R597" s="46">
        <f>IF(F597&lt;DATEVALUE("2018-07-01"),1,0)</f>
        <v>1</v>
      </c>
      <c r="S597" s="47">
        <f>IF(R597=1,1%,0)</f>
        <v>0.01</v>
      </c>
      <c r="T597" s="46">
        <f>IFERROR(S597*M597,0)</f>
        <v>1734.7000000000001</v>
      </c>
      <c r="U597" s="48">
        <f>IF(O597&lt;=0.12,1,0)*(1-R597)*M597</f>
        <v>0</v>
      </c>
      <c r="V597" s="49">
        <f>IF(0&lt;0.8,0,IF(0&lt;1,Sheet1!L590,1))*IF(G597&lt;3,0.12 - O597,0.01) *U597</f>
        <v>0</v>
      </c>
      <c r="W597" s="49">
        <f>IF(0&gt;1,IF(0&lt;=1.1,1,IF(0&lt;=1.2,2,IF(0&lt;=1.5,3,5))),0) * 1000000</f>
        <v>0</v>
      </c>
      <c r="X597" s="50">
        <f>IF(AND(P597&gt;=150000000,P597&lt;300000000),5000000,IF(AND(P597&gt;=300000000,P597&lt;500000000),10000000,IF(AND(P597&gt;=300000000,P597&lt;500000000),15000000,IF(AND(P597&gt;=500000000,P597&lt;3000000000),20000000,IF(P597&gt;=30000000000,35000000,0))))) * (1-R597)</f>
        <v>0</v>
      </c>
      <c r="Y597" s="50">
        <f>IFERROR(Q597 * (1-R597),0)</f>
        <v>0</v>
      </c>
      <c r="Z597" s="51">
        <f>IF(R597=1,0,0)</f>
        <v>0</v>
      </c>
      <c r="AA597" s="51">
        <f>IFERROR((1-R597) * Z597 * 2%,0)</f>
        <v>0</v>
      </c>
      <c r="AB597" s="52">
        <f>IF(R597=0,0,0)</f>
        <v>0</v>
      </c>
      <c r="AC597" s="52">
        <f> IFERROR(AB597 * (1-R597) * 2%,0)</f>
        <v>0</v>
      </c>
      <c r="AD597" s="53">
        <f>T597+V597+W597+X597+AA597+AC597</f>
        <v>1734.7000000000001</v>
      </c>
    </row>
    <row r="598">
      <c r="C598" s="40" t="s">
        <v>1051</v>
      </c>
      <c r="D598" s="41" t="s">
        <v>1052</v>
      </c>
      <c r="E598" s="41"/>
      <c r="F598" s="42">
        <v>43245.274212962962</v>
      </c>
      <c r="G598" s="43">
        <v>2</v>
      </c>
      <c r="H598" s="44" t="s">
        <v>24</v>
      </c>
      <c r="I598" s="44" t="s">
        <v>24</v>
      </c>
      <c r="J598" s="43">
        <v>0</v>
      </c>
      <c r="K598" s="43">
        <v>0</v>
      </c>
      <c r="L598" s="43">
        <v>0</v>
      </c>
      <c r="M598" s="43">
        <f>IFERROR(J598-K598-L598,0)</f>
        <v>0</v>
      </c>
      <c r="N598" s="43">
        <v>34503</v>
      </c>
      <c r="O598" s="45">
        <f>IFERROR(IF(1 - M598/N598&lt;0,0,1-M598/N598),0)</f>
        <v>1</v>
      </c>
      <c r="P598" s="43">
        <v>0</v>
      </c>
      <c r="Q598" s="43">
        <v>0</v>
      </c>
      <c r="R598" s="46">
        <f>IF(F598&lt;DATEVALUE("2018-07-01"),1,0)</f>
        <v>1</v>
      </c>
      <c r="S598" s="47">
        <f>IF(R598=1,1%,0)</f>
        <v>0.01</v>
      </c>
      <c r="T598" s="46">
        <f>IFERROR(S598*M598,0)</f>
        <v>0</v>
      </c>
      <c r="U598" s="48">
        <f>IF(O598&lt;=0.12,1,0)*(1-R598)*M598</f>
        <v>0</v>
      </c>
      <c r="V598" s="49">
        <f>IF(0&lt;0.8,0,IF(0&lt;1,Sheet1!L590,1))*IF(G598&lt;3,0.12 - O598,0.01) *U598</f>
        <v>0</v>
      </c>
      <c r="W598" s="49">
        <f>IF(0&gt;1,IF(0&lt;=1.1,1,IF(0&lt;=1.2,2,IF(0&lt;=1.5,3,5))),0) * 1000000</f>
        <v>0</v>
      </c>
      <c r="X598" s="50">
        <f>IF(AND(P598&gt;=150000000,P598&lt;300000000),5000000,IF(AND(P598&gt;=300000000,P598&lt;500000000),10000000,IF(AND(P598&gt;=300000000,P598&lt;500000000),15000000,IF(AND(P598&gt;=500000000,P598&lt;3000000000),20000000,IF(P598&gt;=30000000000,35000000,0))))) * (1-R598)</f>
        <v>0</v>
      </c>
      <c r="Y598" s="50">
        <f>IFERROR(Q598 * (1-R598),0)</f>
        <v>0</v>
      </c>
      <c r="Z598" s="51">
        <f>IF(R598=1,0,"")</f>
        <v>0</v>
      </c>
      <c r="AA598" s="51">
        <f>IFERROR((1-R598) * Z598 * 2%,0)</f>
        <v>0</v>
      </c>
      <c r="AB598" s="52">
        <f>IF(R598=0,"",0)</f>
        <v>0</v>
      </c>
      <c r="AC598" s="52">
        <f> IFERROR(AB598 * (1-R598) * 2%,0)</f>
        <v>0</v>
      </c>
      <c r="AD598" s="53">
        <f>T598+V598+W598+X598+AA598+AC598</f>
        <v>0</v>
      </c>
    </row>
    <row r="599">
      <c r="C599" s="40" t="s">
        <v>1053</v>
      </c>
      <c r="D599" s="41" t="s">
        <v>1054</v>
      </c>
      <c r="E599" s="41"/>
      <c r="F599" s="42">
        <v>41835.416643518518</v>
      </c>
      <c r="G599" s="43">
        <v>48</v>
      </c>
      <c r="H599" s="44">
        <v>43335</v>
      </c>
      <c r="I599" s="44">
        <v>43382</v>
      </c>
      <c r="J599" s="43">
        <v>500555</v>
      </c>
      <c r="K599" s="43">
        <v>0</v>
      </c>
      <c r="L599" s="43">
        <v>0</v>
      </c>
      <c r="M599" s="43">
        <f>IFERROR(J599-K599-L599,0)</f>
        <v>500555</v>
      </c>
      <c r="N599" s="43">
        <v>565597</v>
      </c>
      <c r="O599" s="45">
        <f>IFERROR(IF(1 - M599/N599&lt;0,0,1-M599/N599),0)</f>
        <v>0.11499707388829861</v>
      </c>
      <c r="P599" s="43">
        <v>0</v>
      </c>
      <c r="Q599" s="43">
        <v>500555</v>
      </c>
      <c r="R599" s="46">
        <f>IF(F599&lt;DATEVALUE("2018-07-01"),1,0)</f>
        <v>1</v>
      </c>
      <c r="S599" s="47">
        <f>IF(R599=1,1%,0)</f>
        <v>0.01</v>
      </c>
      <c r="T599" s="46">
        <f>IFERROR(S599*M599,0)</f>
        <v>5005.5500000000002</v>
      </c>
      <c r="U599" s="48">
        <f>IF(O599&lt;=0.12,1,0)*(1-R599)*M599</f>
        <v>0</v>
      </c>
      <c r="V599" s="49">
        <f>IF(0&lt;0.8,0,IF(0&lt;1,Sheet1!L590,1))*IF(G599&lt;3,0.12 - O599,0.01) *U599</f>
        <v>0</v>
      </c>
      <c r="W599" s="49">
        <f>IF(0&gt;1,IF(0&lt;=1.1,1,IF(0&lt;=1.2,2,IF(0&lt;=1.5,3,5))),0) * 1000000</f>
        <v>0</v>
      </c>
      <c r="X599" s="50">
        <f>IF(AND(P599&gt;=150000000,P599&lt;300000000),5000000,IF(AND(P599&gt;=300000000,P599&lt;500000000),10000000,IF(AND(P599&gt;=300000000,P599&lt;500000000),15000000,IF(AND(P599&gt;=500000000,P599&lt;3000000000),20000000,IF(P599&gt;=30000000000,35000000,0))))) * (1-R599)</f>
        <v>0</v>
      </c>
      <c r="Y599" s="50">
        <f>IFERROR(Q599 * (1-R599),0)</f>
        <v>0</v>
      </c>
      <c r="Z599" s="51">
        <f>IF(R599=1,0,0)</f>
        <v>0</v>
      </c>
      <c r="AA599" s="51">
        <f>IFERROR((1-R599) * Z599 * 2%,0)</f>
        <v>0</v>
      </c>
      <c r="AB599" s="52">
        <f>IF(R599=0,0,0)</f>
        <v>0</v>
      </c>
      <c r="AC599" s="52">
        <f> IFERROR(AB599 * (1-R599) * 2%,0)</f>
        <v>0</v>
      </c>
      <c r="AD599" s="53">
        <f>T599+V599+W599+X599+AA599+AC599</f>
        <v>5005.5500000000002</v>
      </c>
    </row>
    <row r="600">
      <c r="C600" s="40" t="s">
        <v>1055</v>
      </c>
      <c r="D600" s="41" t="s">
        <v>1056</v>
      </c>
      <c r="E600" s="41"/>
      <c r="F600" s="42">
        <v>41870.655717592592</v>
      </c>
      <c r="G600" s="43">
        <v>47</v>
      </c>
      <c r="H600" s="44">
        <v>43335</v>
      </c>
      <c r="I600" s="44">
        <v>43382</v>
      </c>
      <c r="J600" s="43">
        <v>860035</v>
      </c>
      <c r="K600" s="43">
        <v>0</v>
      </c>
      <c r="L600" s="43">
        <v>0</v>
      </c>
      <c r="M600" s="43">
        <f>IFERROR(J600-K600-L600,0)</f>
        <v>860035</v>
      </c>
      <c r="N600" s="43">
        <v>1056721</v>
      </c>
      <c r="O600" s="45">
        <f>IFERROR(IF(1 - M600/N600&lt;0,0,1-M600/N600),0)</f>
        <v>0.18612859969660867</v>
      </c>
      <c r="P600" s="43">
        <v>0</v>
      </c>
      <c r="Q600" s="43">
        <v>860035</v>
      </c>
      <c r="R600" s="46">
        <f>IF(F600&lt;DATEVALUE("2018-07-01"),1,0)</f>
        <v>1</v>
      </c>
      <c r="S600" s="47">
        <f>IF(R600=1,1%,0)</f>
        <v>0.01</v>
      </c>
      <c r="T600" s="46">
        <f>IFERROR(S600*M600,0)</f>
        <v>8600.3500000000004</v>
      </c>
      <c r="U600" s="48">
        <f>IF(O600&lt;=0.12,1,0)*(1-R600)*M600</f>
        <v>0</v>
      </c>
      <c r="V600" s="49">
        <f>IF(0&lt;0.8,0,IF(0&lt;1,Sheet1!L590,1))*IF(G600&lt;3,0.12 - O600,0.01) *U600</f>
        <v>0</v>
      </c>
      <c r="W600" s="49">
        <f>IF(0&gt;1,IF(0&lt;=1.1,1,IF(0&lt;=1.2,2,IF(0&lt;=1.5,3,5))),0) * 1000000</f>
        <v>0</v>
      </c>
      <c r="X600" s="50">
        <f>IF(AND(P600&gt;=150000000,P600&lt;300000000),5000000,IF(AND(P600&gt;=300000000,P600&lt;500000000),10000000,IF(AND(P600&gt;=300000000,P600&lt;500000000),15000000,IF(AND(P600&gt;=500000000,P600&lt;3000000000),20000000,IF(P600&gt;=30000000000,35000000,0))))) * (1-R600)</f>
        <v>0</v>
      </c>
      <c r="Y600" s="50">
        <f>IFERROR(Q600 * (1-R600),0)</f>
        <v>0</v>
      </c>
      <c r="Z600" s="51">
        <f>IF(R600=1,0,0)</f>
        <v>0</v>
      </c>
      <c r="AA600" s="51">
        <f>IFERROR((1-R600) * Z600 * 2%,0)</f>
        <v>0</v>
      </c>
      <c r="AB600" s="52">
        <f>IF(R600=0,0,0)</f>
        <v>0</v>
      </c>
      <c r="AC600" s="52">
        <f> IFERROR(AB600 * (1-R600) * 2%,0)</f>
        <v>0</v>
      </c>
      <c r="AD600" s="53">
        <f>T600+V600+W600+X600+AA600+AC600</f>
        <v>8600.3500000000004</v>
      </c>
    </row>
    <row r="601">
      <c r="C601" s="40" t="s">
        <v>1057</v>
      </c>
      <c r="D601" s="41" t="s">
        <v>1058</v>
      </c>
      <c r="E601" s="41"/>
      <c r="F601" s="42">
        <v>42226.623113425921</v>
      </c>
      <c r="G601" s="43">
        <v>35</v>
      </c>
      <c r="H601" s="44">
        <v>43335</v>
      </c>
      <c r="I601" s="44">
        <v>43382</v>
      </c>
      <c r="J601" s="43">
        <v>280060</v>
      </c>
      <c r="K601" s="43">
        <v>0</v>
      </c>
      <c r="L601" s="43">
        <v>0</v>
      </c>
      <c r="M601" s="43">
        <f>IFERROR(J601-K601-L601,0)</f>
        <v>280060</v>
      </c>
      <c r="N601" s="43">
        <v>415138</v>
      </c>
      <c r="O601" s="45">
        <f>IFERROR(IF(1 - M601/N601&lt;0,0,1-M601/N601),0)</f>
        <v>0.32538095765745367</v>
      </c>
      <c r="P601" s="43">
        <v>0</v>
      </c>
      <c r="Q601" s="43">
        <v>280060</v>
      </c>
      <c r="R601" s="46">
        <f>IF(F601&lt;DATEVALUE("2018-07-01"),1,0)</f>
        <v>1</v>
      </c>
      <c r="S601" s="47">
        <f>IF(R601=1,1%,0)</f>
        <v>0.01</v>
      </c>
      <c r="T601" s="46">
        <f>IFERROR(S601*M601,0)</f>
        <v>2800.5999999999999</v>
      </c>
      <c r="U601" s="48">
        <f>IF(O601&lt;=0.12,1,0)*(1-R601)*M601</f>
        <v>0</v>
      </c>
      <c r="V601" s="49">
        <f>IF(0&lt;0.8,0,IF(0&lt;1,Sheet1!L590,1))*IF(G601&lt;3,0.12 - O601,0.01) *U601</f>
        <v>0</v>
      </c>
      <c r="W601" s="49">
        <f>IF(0&gt;1,IF(0&lt;=1.1,1,IF(0&lt;=1.2,2,IF(0&lt;=1.5,3,5))),0) * 1000000</f>
        <v>0</v>
      </c>
      <c r="X601" s="50">
        <f>IF(AND(P601&gt;=150000000,P601&lt;300000000),5000000,IF(AND(P601&gt;=300000000,P601&lt;500000000),10000000,IF(AND(P601&gt;=300000000,P601&lt;500000000),15000000,IF(AND(P601&gt;=500000000,P601&lt;3000000000),20000000,IF(P601&gt;=30000000000,35000000,0))))) * (1-R601)</f>
        <v>0</v>
      </c>
      <c r="Y601" s="50">
        <f>IFERROR(Q601 * (1-R601),0)</f>
        <v>0</v>
      </c>
      <c r="Z601" s="51">
        <f>IF(R601=1,0,0)</f>
        <v>0</v>
      </c>
      <c r="AA601" s="51">
        <f>IFERROR((1-R601) * Z601 * 2%,0)</f>
        <v>0</v>
      </c>
      <c r="AB601" s="52">
        <f>IF(R601=0,0,0)</f>
        <v>0</v>
      </c>
      <c r="AC601" s="52">
        <f> IFERROR(AB601 * (1-R601) * 2%,0)</f>
        <v>0</v>
      </c>
      <c r="AD601" s="53">
        <f>T601+V601+W601+X601+AA601+AC601</f>
        <v>2800.5999999999999</v>
      </c>
    </row>
    <row r="602">
      <c r="C602" s="40" t="s">
        <v>1059</v>
      </c>
      <c r="D602" s="41" t="s">
        <v>1060</v>
      </c>
      <c r="E602" s="41"/>
      <c r="F602" s="42">
        <v>42271.405324074076</v>
      </c>
      <c r="G602" s="43">
        <v>34</v>
      </c>
      <c r="H602" s="44">
        <v>43335</v>
      </c>
      <c r="I602" s="44">
        <v>43382</v>
      </c>
      <c r="J602" s="43">
        <v>188980</v>
      </c>
      <c r="K602" s="43">
        <v>0</v>
      </c>
      <c r="L602" s="43">
        <v>0</v>
      </c>
      <c r="M602" s="43">
        <f>IFERROR(J602-K602-L602,0)</f>
        <v>188980</v>
      </c>
      <c r="N602" s="43">
        <v>285247</v>
      </c>
      <c r="O602" s="45">
        <f>IFERROR(IF(1 - M602/N602&lt;0,0,1-M602/N602),0)</f>
        <v>0.33748645910386432</v>
      </c>
      <c r="P602" s="43">
        <v>0</v>
      </c>
      <c r="Q602" s="43">
        <v>188980</v>
      </c>
      <c r="R602" s="46">
        <f>IF(F602&lt;DATEVALUE("2018-07-01"),1,0)</f>
        <v>1</v>
      </c>
      <c r="S602" s="47">
        <f>IF(R602=1,1%,0)</f>
        <v>0.01</v>
      </c>
      <c r="T602" s="46">
        <f>IFERROR(S602*M602,0)</f>
        <v>1889.8</v>
      </c>
      <c r="U602" s="48">
        <f>IF(O602&lt;=0.12,1,0)*(1-R602)*M602</f>
        <v>0</v>
      </c>
      <c r="V602" s="49">
        <f>IF(0&lt;0.8,0,IF(0&lt;1,Sheet1!L590,1))*IF(G602&lt;3,0.12 - O602,0.01) *U602</f>
        <v>0</v>
      </c>
      <c r="W602" s="49">
        <f>IF(0&gt;1,IF(0&lt;=1.1,1,IF(0&lt;=1.2,2,IF(0&lt;=1.5,3,5))),0) * 1000000</f>
        <v>0</v>
      </c>
      <c r="X602" s="50">
        <f>IF(AND(P602&gt;=150000000,P602&lt;300000000),5000000,IF(AND(P602&gt;=300000000,P602&lt;500000000),10000000,IF(AND(P602&gt;=300000000,P602&lt;500000000),15000000,IF(AND(P602&gt;=500000000,P602&lt;3000000000),20000000,IF(P602&gt;=30000000000,35000000,0))))) * (1-R602)</f>
        <v>0</v>
      </c>
      <c r="Y602" s="50">
        <f>IFERROR(Q602 * (1-R602),0)</f>
        <v>0</v>
      </c>
      <c r="Z602" s="51">
        <f>IF(R602=1,0,0)</f>
        <v>0</v>
      </c>
      <c r="AA602" s="51">
        <f>IFERROR((1-R602) * Z602 * 2%,0)</f>
        <v>0</v>
      </c>
      <c r="AB602" s="52">
        <f>IF(R602=0,0,0)</f>
        <v>0</v>
      </c>
      <c r="AC602" s="52">
        <f> IFERROR(AB602 * (1-R602) * 2%,0)</f>
        <v>0</v>
      </c>
      <c r="AD602" s="53">
        <f>T602+V602+W602+X602+AA602+AC602</f>
        <v>1889.8</v>
      </c>
    </row>
    <row r="603">
      <c r="C603" s="40" t="s">
        <v>1061</v>
      </c>
      <c r="D603" s="41" t="s">
        <v>1062</v>
      </c>
      <c r="E603" s="41"/>
      <c r="F603" s="42">
        <v>42388.412835648145</v>
      </c>
      <c r="G603" s="43">
        <v>30</v>
      </c>
      <c r="H603" s="44">
        <v>43335</v>
      </c>
      <c r="I603" s="44">
        <v>43382</v>
      </c>
      <c r="J603" s="43">
        <v>474265</v>
      </c>
      <c r="K603" s="43">
        <v>0</v>
      </c>
      <c r="L603" s="43">
        <v>0</v>
      </c>
      <c r="M603" s="43">
        <f>IFERROR(J603-K603-L603,0)</f>
        <v>474265</v>
      </c>
      <c r="N603" s="43">
        <v>674381</v>
      </c>
      <c r="O603" s="45">
        <f>IFERROR(IF(1 - M603/N603&lt;0,0,1-M603/N603),0)</f>
        <v>0.29674026996608738</v>
      </c>
      <c r="P603" s="43">
        <v>0</v>
      </c>
      <c r="Q603" s="43">
        <v>474265</v>
      </c>
      <c r="R603" s="46">
        <f>IF(F603&lt;DATEVALUE("2018-07-01"),1,0)</f>
        <v>1</v>
      </c>
      <c r="S603" s="47">
        <f>IF(R603=1,1%,0)</f>
        <v>0.01</v>
      </c>
      <c r="T603" s="46">
        <f>IFERROR(S603*M603,0)</f>
        <v>4742.6500000000005</v>
      </c>
      <c r="U603" s="48">
        <f>IF(O603&lt;=0.12,1,0)*(1-R603)*M603</f>
        <v>0</v>
      </c>
      <c r="V603" s="49">
        <f>IF(0&lt;0.8,0,IF(0&lt;1,Sheet1!L590,1))*IF(G603&lt;3,0.12 - O603,0.01) *U603</f>
        <v>0</v>
      </c>
      <c r="W603" s="49">
        <f>IF(0&gt;1,IF(0&lt;=1.1,1,IF(0&lt;=1.2,2,IF(0&lt;=1.5,3,5))),0) * 1000000</f>
        <v>0</v>
      </c>
      <c r="X603" s="50">
        <f>IF(AND(P603&gt;=150000000,P603&lt;300000000),5000000,IF(AND(P603&gt;=300000000,P603&lt;500000000),10000000,IF(AND(P603&gt;=300000000,P603&lt;500000000),15000000,IF(AND(P603&gt;=500000000,P603&lt;3000000000),20000000,IF(P603&gt;=30000000000,35000000,0))))) * (1-R603)</f>
        <v>0</v>
      </c>
      <c r="Y603" s="50">
        <f>IFERROR(Q603 * (1-R603),0)</f>
        <v>0</v>
      </c>
      <c r="Z603" s="51">
        <f>IF(R603=1,0,0)</f>
        <v>0</v>
      </c>
      <c r="AA603" s="51">
        <f>IFERROR((1-R603) * Z603 * 2%,0)</f>
        <v>0</v>
      </c>
      <c r="AB603" s="52">
        <f>IF(R603=0,0,0)</f>
        <v>0</v>
      </c>
      <c r="AC603" s="52">
        <f> IFERROR(AB603 * (1-R603) * 2%,0)</f>
        <v>0</v>
      </c>
      <c r="AD603" s="53">
        <f>T603+V603+W603+X603+AA603+AC603</f>
        <v>4742.6500000000005</v>
      </c>
    </row>
    <row r="604">
      <c r="C604" s="40" t="s">
        <v>1063</v>
      </c>
      <c r="D604" s="41" t="s">
        <v>1064</v>
      </c>
      <c r="E604" s="41"/>
      <c r="F604" s="42">
        <v>42481.670613425922</v>
      </c>
      <c r="G604" s="43">
        <v>27</v>
      </c>
      <c r="H604" s="44">
        <v>43339</v>
      </c>
      <c r="I604" s="44">
        <v>43397</v>
      </c>
      <c r="J604" s="43">
        <v>1276011</v>
      </c>
      <c r="K604" s="43">
        <v>0</v>
      </c>
      <c r="L604" s="43">
        <v>0</v>
      </c>
      <c r="M604" s="43">
        <f>IFERROR(J604-K604-L604,0)</f>
        <v>1276011</v>
      </c>
      <c r="N604" s="43">
        <v>1435893</v>
      </c>
      <c r="O604" s="45">
        <f>IFERROR(IF(1 - M604/N604&lt;0,0,1-M604/N604),0)</f>
        <v>0.1113467368390263</v>
      </c>
      <c r="P604" s="43">
        <v>0</v>
      </c>
      <c r="Q604" s="43">
        <v>1276011</v>
      </c>
      <c r="R604" s="46">
        <f>IF(F604&lt;DATEVALUE("2018-07-01"),1,0)</f>
        <v>1</v>
      </c>
      <c r="S604" s="47">
        <f>IF(R604=1,1%,0)</f>
        <v>0.01</v>
      </c>
      <c r="T604" s="46">
        <f>IFERROR(S604*M604,0)</f>
        <v>12760.110000000001</v>
      </c>
      <c r="U604" s="48">
        <f>IF(O604&lt;=0.12,1,0)*(1-R604)*M604</f>
        <v>0</v>
      </c>
      <c r="V604" s="49">
        <f>IF(0&lt;0.8,0,IF(0&lt;1,Sheet1!L590,1))*IF(G604&lt;3,0.12 - O604,0.01) *U604</f>
        <v>0</v>
      </c>
      <c r="W604" s="49">
        <f>IF(0&gt;1,IF(0&lt;=1.1,1,IF(0&lt;=1.2,2,IF(0&lt;=1.5,3,5))),0) * 1000000</f>
        <v>0</v>
      </c>
      <c r="X604" s="50">
        <f>IF(AND(P604&gt;=150000000,P604&lt;300000000),5000000,IF(AND(P604&gt;=300000000,P604&lt;500000000),10000000,IF(AND(P604&gt;=300000000,P604&lt;500000000),15000000,IF(AND(P604&gt;=500000000,P604&lt;3000000000),20000000,IF(P604&gt;=30000000000,35000000,0))))) * (1-R604)</f>
        <v>0</v>
      </c>
      <c r="Y604" s="50">
        <f>IFERROR(Q604 * (1-R604),0)</f>
        <v>0</v>
      </c>
      <c r="Z604" s="51">
        <f>IF(R604=1,0,0)</f>
        <v>0</v>
      </c>
      <c r="AA604" s="51">
        <f>IFERROR((1-R604) * Z604 * 2%,0)</f>
        <v>0</v>
      </c>
      <c r="AB604" s="52">
        <f>IF(R604=0,0,0)</f>
        <v>0</v>
      </c>
      <c r="AC604" s="52">
        <f> IFERROR(AB604 * (1-R604) * 2%,0)</f>
        <v>0</v>
      </c>
      <c r="AD604" s="53">
        <f>T604+V604+W604+X604+AA604+AC604</f>
        <v>12760.110000000001</v>
      </c>
    </row>
    <row r="605">
      <c r="C605" s="40" t="s">
        <v>1065</v>
      </c>
      <c r="D605" s="41" t="s">
        <v>1066</v>
      </c>
      <c r="E605" s="41"/>
      <c r="F605" s="42">
        <v>42525.358958333331</v>
      </c>
      <c r="G605" s="43">
        <v>25</v>
      </c>
      <c r="H605" s="44">
        <v>43335</v>
      </c>
      <c r="I605" s="44">
        <v>43382</v>
      </c>
      <c r="J605" s="43">
        <v>300355</v>
      </c>
      <c r="K605" s="43">
        <v>0</v>
      </c>
      <c r="L605" s="43">
        <v>0</v>
      </c>
      <c r="M605" s="43">
        <f>IFERROR(J605-K605-L605,0)</f>
        <v>300355</v>
      </c>
      <c r="N605" s="43">
        <v>340812</v>
      </c>
      <c r="O605" s="45">
        <f>IFERROR(IF(1 - M605/N605&lt;0,0,1-M605/N605),0)</f>
        <v>0.11870767461239629</v>
      </c>
      <c r="P605" s="43">
        <v>0</v>
      </c>
      <c r="Q605" s="43">
        <v>300355</v>
      </c>
      <c r="R605" s="46">
        <f>IF(F605&lt;DATEVALUE("2018-07-01"),1,0)</f>
        <v>1</v>
      </c>
      <c r="S605" s="47">
        <f>IF(R605=1,1%,0)</f>
        <v>0.01</v>
      </c>
      <c r="T605" s="46">
        <f>IFERROR(S605*M605,0)</f>
        <v>3003.5500000000002</v>
      </c>
      <c r="U605" s="48">
        <f>IF(O605&lt;=0.12,1,0)*(1-R605)*M605</f>
        <v>0</v>
      </c>
      <c r="V605" s="49">
        <f>IF(0&lt;0.8,0,IF(0&lt;1,Sheet1!L590,1))*IF(G605&lt;3,0.12 - O605,0.01) *U605</f>
        <v>0</v>
      </c>
      <c r="W605" s="49">
        <f>IF(0&gt;1,IF(0&lt;=1.1,1,IF(0&lt;=1.2,2,IF(0&lt;=1.5,3,5))),0) * 1000000</f>
        <v>0</v>
      </c>
      <c r="X605" s="50">
        <f>IF(AND(P605&gt;=150000000,P605&lt;300000000),5000000,IF(AND(P605&gt;=300000000,P605&lt;500000000),10000000,IF(AND(P605&gt;=300000000,P605&lt;500000000),15000000,IF(AND(P605&gt;=500000000,P605&lt;3000000000),20000000,IF(P605&gt;=30000000000,35000000,0))))) * (1-R605)</f>
        <v>0</v>
      </c>
      <c r="Y605" s="50">
        <f>IFERROR(Q605 * (1-R605),0)</f>
        <v>0</v>
      </c>
      <c r="Z605" s="51">
        <f>IF(R605=1,0,0)</f>
        <v>0</v>
      </c>
      <c r="AA605" s="51">
        <f>IFERROR((1-R605) * Z605 * 2%,0)</f>
        <v>0</v>
      </c>
      <c r="AB605" s="52">
        <f>IF(R605=0,0,0)</f>
        <v>0</v>
      </c>
      <c r="AC605" s="52">
        <f> IFERROR(AB605 * (1-R605) * 2%,0)</f>
        <v>0</v>
      </c>
      <c r="AD605" s="53">
        <f>T605+V605+W605+X605+AA605+AC605</f>
        <v>3003.5500000000002</v>
      </c>
    </row>
    <row r="606">
      <c r="C606" s="40" t="s">
        <v>1067</v>
      </c>
      <c r="D606" s="41" t="s">
        <v>1060</v>
      </c>
      <c r="E606" s="41"/>
      <c r="F606" s="42">
        <v>42558.405763888884</v>
      </c>
      <c r="G606" s="43">
        <v>24</v>
      </c>
      <c r="H606" s="44">
        <v>43335</v>
      </c>
      <c r="I606" s="44">
        <v>43382</v>
      </c>
      <c r="J606" s="43">
        <v>1293545</v>
      </c>
      <c r="K606" s="43">
        <v>0</v>
      </c>
      <c r="L606" s="43">
        <v>0</v>
      </c>
      <c r="M606" s="43">
        <f>IFERROR(J606-K606-L606,0)</f>
        <v>1293545</v>
      </c>
      <c r="N606" s="43">
        <v>1742635</v>
      </c>
      <c r="O606" s="45">
        <f>IFERROR(IF(1 - M606/N606&lt;0,0,1-M606/N606),0)</f>
        <v>0.25770743730041001</v>
      </c>
      <c r="P606" s="43">
        <v>0</v>
      </c>
      <c r="Q606" s="43">
        <v>1293545</v>
      </c>
      <c r="R606" s="46">
        <f>IF(F606&lt;DATEVALUE("2018-07-01"),1,0)</f>
        <v>1</v>
      </c>
      <c r="S606" s="47">
        <f>IF(R606=1,1%,0)</f>
        <v>0.01</v>
      </c>
      <c r="T606" s="46">
        <f>IFERROR(S606*M606,0)</f>
        <v>12935.450000000001</v>
      </c>
      <c r="U606" s="48">
        <f>IF(O606&lt;=0.12,1,0)*(1-R606)*M606</f>
        <v>0</v>
      </c>
      <c r="V606" s="49">
        <f>IF(0&lt;0.8,0,IF(0&lt;1,Sheet1!L590,1))*IF(G606&lt;3,0.12 - O606,0.01) *U606</f>
        <v>0</v>
      </c>
      <c r="W606" s="49">
        <f>IF(0&gt;1,IF(0&lt;=1.1,1,IF(0&lt;=1.2,2,IF(0&lt;=1.5,3,5))),0) * 1000000</f>
        <v>0</v>
      </c>
      <c r="X606" s="50">
        <f>IF(AND(P606&gt;=150000000,P606&lt;300000000),5000000,IF(AND(P606&gt;=300000000,P606&lt;500000000),10000000,IF(AND(P606&gt;=300000000,P606&lt;500000000),15000000,IF(AND(P606&gt;=500000000,P606&lt;3000000000),20000000,IF(P606&gt;=30000000000,35000000,0))))) * (1-R606)</f>
        <v>0</v>
      </c>
      <c r="Y606" s="50">
        <f>IFERROR(Q606 * (1-R606),0)</f>
        <v>0</v>
      </c>
      <c r="Z606" s="51">
        <f>IF(R606=1,0,0)</f>
        <v>0</v>
      </c>
      <c r="AA606" s="51">
        <f>IFERROR((1-R606) * Z606 * 2%,0)</f>
        <v>0</v>
      </c>
      <c r="AB606" s="52">
        <f>IF(R606=0,0,0)</f>
        <v>0</v>
      </c>
      <c r="AC606" s="52">
        <f> IFERROR(AB606 * (1-R606) * 2%,0)</f>
        <v>0</v>
      </c>
      <c r="AD606" s="53">
        <f>T606+V606+W606+X606+AA606+AC606</f>
        <v>12935.450000000001</v>
      </c>
    </row>
    <row r="607">
      <c r="C607" s="40" t="s">
        <v>1068</v>
      </c>
      <c r="D607" s="41" t="s">
        <v>24</v>
      </c>
      <c r="E607" s="41"/>
      <c r="F607" s="42" t="s">
        <v>24</v>
      </c>
      <c r="G607" s="43" t="s">
        <v>24</v>
      </c>
      <c r="H607" s="44" t="s">
        <v>24</v>
      </c>
      <c r="I607" s="44" t="s">
        <v>24</v>
      </c>
      <c r="J607" s="43">
        <v>1530045</v>
      </c>
      <c r="K607" s="43">
        <v>0</v>
      </c>
      <c r="L607" s="43">
        <v>0</v>
      </c>
      <c r="M607" s="43">
        <f>IFERROR(J607-K607-L607,0)</f>
        <v>1530045</v>
      </c>
      <c r="N607" s="43" t="s">
        <v>24</v>
      </c>
      <c r="O607" s="45">
        <f>IFERROR(IF(1 - M607/N607&lt;0,0,1-M607/N607),0)</f>
        <v>0</v>
      </c>
      <c r="P607" s="43">
        <v>0</v>
      </c>
      <c r="Q607" s="43">
        <v>0</v>
      </c>
      <c r="R607" s="46">
        <f>IF(F607&lt;DATEVALUE("2018-07-01"),1,0)</f>
        <v>0</v>
      </c>
      <c r="S607" s="47">
        <f>IF(R607=1,1%,0)</f>
        <v>0</v>
      </c>
      <c r="T607" s="46">
        <f>IFERROR(S607*M607,0)</f>
        <v>0</v>
      </c>
      <c r="U607" s="48">
        <f>IF(O607&lt;=0.12,1,0)*(1-R607)*M607</f>
        <v>1530045</v>
      </c>
      <c r="V607" s="49">
        <f>IF(0&lt;0.8,0,IF(0&lt;1,Sheet1!L590,1))*IF(G607&lt;3,0.12 - O607,0.01) *U607</f>
        <v>0</v>
      </c>
      <c r="W607" s="49">
        <f>IF(0&gt;1,IF(0&lt;=1.1,1,IF(0&lt;=1.2,2,IF(0&lt;=1.5,3,5))),0) * 1000000</f>
        <v>0</v>
      </c>
      <c r="X607" s="50">
        <f>IF(AND(P607&gt;=150000000,P607&lt;300000000),5000000,IF(AND(P607&gt;=300000000,P607&lt;500000000),10000000,IF(AND(P607&gt;=300000000,P607&lt;500000000),15000000,IF(AND(P607&gt;=500000000,P607&lt;3000000000),20000000,IF(P607&gt;=30000000000,35000000,0))))) * (1-R607)</f>
        <v>0</v>
      </c>
      <c r="Y607" s="50">
        <f>IFERROR(Q607 * (1-R607),0)</f>
        <v>0</v>
      </c>
      <c r="Z607" s="51" t="str">
        <f>IF(R607=1,0,"")</f>
        <v/>
      </c>
      <c r="AA607" s="51">
        <f>IFERROR((1-R607) * Z607 * 2%,0)</f>
        <v>0</v>
      </c>
      <c r="AB607" s="52" t="str">
        <f>IF(R607=0,"",0)</f>
        <v/>
      </c>
      <c r="AC607" s="52">
        <f> IFERROR(AB607 * (1-R607) * 2%,0)</f>
        <v>0</v>
      </c>
      <c r="AD607" s="53">
        <f>T607+V607+W607+X607+AA607+AC607</f>
        <v>0</v>
      </c>
    </row>
    <row r="608">
      <c r="C608" s="40" t="s">
        <v>1069</v>
      </c>
      <c r="D608" s="41" t="s">
        <v>1070</v>
      </c>
      <c r="E608" s="41"/>
      <c r="F608" s="42">
        <v>42583.163344907407</v>
      </c>
      <c r="G608" s="43">
        <v>23</v>
      </c>
      <c r="H608" s="44">
        <v>43335</v>
      </c>
      <c r="I608" s="44">
        <v>43382</v>
      </c>
      <c r="J608" s="43">
        <v>1291895</v>
      </c>
      <c r="K608" s="43">
        <v>0</v>
      </c>
      <c r="L608" s="43">
        <v>0</v>
      </c>
      <c r="M608" s="43">
        <f>IFERROR(J608-K608-L608,0)</f>
        <v>1291895</v>
      </c>
      <c r="N608" s="43">
        <v>1460435</v>
      </c>
      <c r="O608" s="45">
        <f>IFERROR(IF(1 - M608/N608&lt;0,0,1-M608/N608),0)</f>
        <v>0.11540397210420184</v>
      </c>
      <c r="P608" s="43">
        <v>0</v>
      </c>
      <c r="Q608" s="43">
        <v>1291895</v>
      </c>
      <c r="R608" s="46">
        <f>IF(F608&lt;DATEVALUE("2018-07-01"),1,0)</f>
        <v>1</v>
      </c>
      <c r="S608" s="47">
        <f>IF(R608=1,1%,0)</f>
        <v>0.01</v>
      </c>
      <c r="T608" s="46">
        <f>IFERROR(S608*M608,0)</f>
        <v>12918.950000000001</v>
      </c>
      <c r="U608" s="48">
        <f>IF(O608&lt;=0.12,1,0)*(1-R608)*M608</f>
        <v>0</v>
      </c>
      <c r="V608" s="49">
        <f>IF(0&lt;0.8,0,IF(0&lt;1,Sheet1!L590,1))*IF(G608&lt;3,0.12 - O608,0.01) *U608</f>
        <v>0</v>
      </c>
      <c r="W608" s="49">
        <f>IF(0&gt;1,IF(0&lt;=1.1,1,IF(0&lt;=1.2,2,IF(0&lt;=1.5,3,5))),0) * 1000000</f>
        <v>0</v>
      </c>
      <c r="X608" s="50">
        <f>IF(AND(P608&gt;=150000000,P608&lt;300000000),5000000,IF(AND(P608&gt;=300000000,P608&lt;500000000),10000000,IF(AND(P608&gt;=300000000,P608&lt;500000000),15000000,IF(AND(P608&gt;=500000000,P608&lt;3000000000),20000000,IF(P608&gt;=30000000000,35000000,0))))) * (1-R608)</f>
        <v>0</v>
      </c>
      <c r="Y608" s="50">
        <f>IFERROR(Q608 * (1-R608),0)</f>
        <v>0</v>
      </c>
      <c r="Z608" s="51">
        <f>IF(R608=1,0,0)</f>
        <v>0</v>
      </c>
      <c r="AA608" s="51">
        <f>IFERROR((1-R608) * Z608 * 2%,0)</f>
        <v>0</v>
      </c>
      <c r="AB608" s="52">
        <f>IF(R608=0,0,0)</f>
        <v>0</v>
      </c>
      <c r="AC608" s="52">
        <f> IFERROR(AB608 * (1-R608) * 2%,0)</f>
        <v>0</v>
      </c>
      <c r="AD608" s="53">
        <f>T608+V608+W608+X608+AA608+AC608</f>
        <v>12918.950000000001</v>
      </c>
    </row>
    <row r="609">
      <c r="C609" s="40" t="s">
        <v>1071</v>
      </c>
      <c r="D609" s="41" t="s">
        <v>1070</v>
      </c>
      <c r="E609" s="41"/>
      <c r="F609" s="42">
        <v>42843.318541666667</v>
      </c>
      <c r="G609" s="43">
        <v>15</v>
      </c>
      <c r="H609" s="44">
        <v>43335</v>
      </c>
      <c r="I609" s="44">
        <v>43382</v>
      </c>
      <c r="J609" s="43">
        <v>672925</v>
      </c>
      <c r="K609" s="43">
        <v>0</v>
      </c>
      <c r="L609" s="43">
        <v>0</v>
      </c>
      <c r="M609" s="43">
        <f>IFERROR(J609-K609-L609,0)</f>
        <v>672925</v>
      </c>
      <c r="N609" s="43">
        <v>791075</v>
      </c>
      <c r="O609" s="45">
        <f>IFERROR(IF(1 - M609/N609&lt;0,0,1-M609/N609),0)</f>
        <v>0.14935372752267484</v>
      </c>
      <c r="P609" s="43">
        <v>0</v>
      </c>
      <c r="Q609" s="43">
        <v>672925</v>
      </c>
      <c r="R609" s="46">
        <f>IF(F609&lt;DATEVALUE("2018-07-01"),1,0)</f>
        <v>1</v>
      </c>
      <c r="S609" s="47">
        <f>IF(R609=1,1%,0)</f>
        <v>0.01</v>
      </c>
      <c r="T609" s="46">
        <f>IFERROR(S609*M609,0)</f>
        <v>6729.25</v>
      </c>
      <c r="U609" s="48">
        <f>IF(O609&lt;=0.12,1,0)*(1-R609)*M609</f>
        <v>0</v>
      </c>
      <c r="V609" s="49">
        <f>IF(0&lt;0.8,0,IF(0&lt;1,Sheet1!L590,1))*IF(G609&lt;3,0.12 - O609,0.01) *U609</f>
        <v>0</v>
      </c>
      <c r="W609" s="49">
        <f>IF(0&gt;1,IF(0&lt;=1.1,1,IF(0&lt;=1.2,2,IF(0&lt;=1.5,3,5))),0) * 1000000</f>
        <v>0</v>
      </c>
      <c r="X609" s="50">
        <f>IF(AND(P609&gt;=150000000,P609&lt;300000000),5000000,IF(AND(P609&gt;=300000000,P609&lt;500000000),10000000,IF(AND(P609&gt;=300000000,P609&lt;500000000),15000000,IF(AND(P609&gt;=500000000,P609&lt;3000000000),20000000,IF(P609&gt;=30000000000,35000000,0))))) * (1-R609)</f>
        <v>0</v>
      </c>
      <c r="Y609" s="50">
        <f>IFERROR(Q609 * (1-R609),0)</f>
        <v>0</v>
      </c>
      <c r="Z609" s="51">
        <f>IF(R609=1,0,0)</f>
        <v>0</v>
      </c>
      <c r="AA609" s="51">
        <f>IFERROR((1-R609) * Z609 * 2%,0)</f>
        <v>0</v>
      </c>
      <c r="AB609" s="52">
        <f>IF(R609=0,0,0)</f>
        <v>0</v>
      </c>
      <c r="AC609" s="52">
        <f> IFERROR(AB609 * (1-R609) * 2%,0)</f>
        <v>0</v>
      </c>
      <c r="AD609" s="53">
        <f>T609+V609+W609+X609+AA609+AC609</f>
        <v>6729.25</v>
      </c>
    </row>
    <row r="610">
      <c r="C610" s="40" t="s">
        <v>1072</v>
      </c>
      <c r="D610" s="41" t="s">
        <v>1058</v>
      </c>
      <c r="E610" s="41"/>
      <c r="F610" s="42">
        <v>42867.271782407406</v>
      </c>
      <c r="G610" s="43">
        <v>14</v>
      </c>
      <c r="H610" s="44">
        <v>43335</v>
      </c>
      <c r="I610" s="44">
        <v>43382</v>
      </c>
      <c r="J610" s="43">
        <v>854414</v>
      </c>
      <c r="K610" s="43">
        <v>0</v>
      </c>
      <c r="L610" s="43">
        <v>0</v>
      </c>
      <c r="M610" s="43">
        <f>IFERROR(J610-K610-L610,0)</f>
        <v>854414</v>
      </c>
      <c r="N610" s="43">
        <v>997624</v>
      </c>
      <c r="O610" s="45">
        <f>IFERROR(IF(1 - M610/N610&lt;0,0,1-M610/N610),0)</f>
        <v>0.14355107735980688</v>
      </c>
      <c r="P610" s="43">
        <v>0</v>
      </c>
      <c r="Q610" s="43">
        <v>854414</v>
      </c>
      <c r="R610" s="46">
        <f>IF(F610&lt;DATEVALUE("2018-07-01"),1,0)</f>
        <v>1</v>
      </c>
      <c r="S610" s="47">
        <f>IF(R610=1,1%,0)</f>
        <v>0.01</v>
      </c>
      <c r="T610" s="46">
        <f>IFERROR(S610*M610,0)</f>
        <v>8544.1399999999994</v>
      </c>
      <c r="U610" s="48">
        <f>IF(O610&lt;=0.12,1,0)*(1-R610)*M610</f>
        <v>0</v>
      </c>
      <c r="V610" s="49">
        <f>IF(0&lt;0.8,0,IF(0&lt;1,Sheet1!L590,1))*IF(G610&lt;3,0.12 - O610,0.01) *U610</f>
        <v>0</v>
      </c>
      <c r="W610" s="49">
        <f>IF(0&gt;1,IF(0&lt;=1.1,1,IF(0&lt;=1.2,2,IF(0&lt;=1.5,3,5))),0) * 1000000</f>
        <v>0</v>
      </c>
      <c r="X610" s="50">
        <f>IF(AND(P610&gt;=150000000,P610&lt;300000000),5000000,IF(AND(P610&gt;=300000000,P610&lt;500000000),10000000,IF(AND(P610&gt;=300000000,P610&lt;500000000),15000000,IF(AND(P610&gt;=500000000,P610&lt;3000000000),20000000,IF(P610&gt;=30000000000,35000000,0))))) * (1-R610)</f>
        <v>0</v>
      </c>
      <c r="Y610" s="50">
        <f>IFERROR(Q610 * (1-R610),0)</f>
        <v>0</v>
      </c>
      <c r="Z610" s="51">
        <f>IF(R610=1,0,0)</f>
        <v>0</v>
      </c>
      <c r="AA610" s="51">
        <f>IFERROR((1-R610) * Z610 * 2%,0)</f>
        <v>0</v>
      </c>
      <c r="AB610" s="52">
        <f>IF(R610=0,0,0)</f>
        <v>0</v>
      </c>
      <c r="AC610" s="52">
        <f> IFERROR(AB610 * (1-R610) * 2%,0)</f>
        <v>0</v>
      </c>
      <c r="AD610" s="53">
        <f>T610+V610+W610+X610+AA610+AC610</f>
        <v>8544.1399999999994</v>
      </c>
    </row>
    <row r="611">
      <c r="C611" s="40" t="s">
        <v>1073</v>
      </c>
      <c r="D611" s="41" t="s">
        <v>1062</v>
      </c>
      <c r="E611" s="41"/>
      <c r="F611" s="42">
        <v>42916.286145833328</v>
      </c>
      <c r="G611" s="43">
        <v>13</v>
      </c>
      <c r="H611" s="44">
        <v>43335</v>
      </c>
      <c r="I611" s="44">
        <v>43382</v>
      </c>
      <c r="J611" s="43">
        <v>105545</v>
      </c>
      <c r="K611" s="43">
        <v>0</v>
      </c>
      <c r="L611" s="43">
        <v>0</v>
      </c>
      <c r="M611" s="43">
        <f>IFERROR(J611-K611-L611,0)</f>
        <v>105545</v>
      </c>
      <c r="N611" s="43">
        <v>138424</v>
      </c>
      <c r="O611" s="45">
        <f>IFERROR(IF(1 - M611/N611&lt;0,0,1-M611/N611),0)</f>
        <v>0.2375238397965671</v>
      </c>
      <c r="P611" s="43">
        <v>0</v>
      </c>
      <c r="Q611" s="43">
        <v>105545</v>
      </c>
      <c r="R611" s="46">
        <f>IF(F611&lt;DATEVALUE("2018-07-01"),1,0)</f>
        <v>1</v>
      </c>
      <c r="S611" s="47">
        <f>IF(R611=1,1%,0)</f>
        <v>0.01</v>
      </c>
      <c r="T611" s="46">
        <f>IFERROR(S611*M611,0)</f>
        <v>1055.4500000000001</v>
      </c>
      <c r="U611" s="48">
        <f>IF(O611&lt;=0.12,1,0)*(1-R611)*M611</f>
        <v>0</v>
      </c>
      <c r="V611" s="49">
        <f>IF(0&lt;0.8,0,IF(0&lt;1,Sheet1!L590,1))*IF(G611&lt;3,0.12 - O611,0.01) *U611</f>
        <v>0</v>
      </c>
      <c r="W611" s="49">
        <f>IF(0&gt;1,IF(0&lt;=1.1,1,IF(0&lt;=1.2,2,IF(0&lt;=1.5,3,5))),0) * 1000000</f>
        <v>0</v>
      </c>
      <c r="X611" s="50">
        <f>IF(AND(P611&gt;=150000000,P611&lt;300000000),5000000,IF(AND(P611&gt;=300000000,P611&lt;500000000),10000000,IF(AND(P611&gt;=300000000,P611&lt;500000000),15000000,IF(AND(P611&gt;=500000000,P611&lt;3000000000),20000000,IF(P611&gt;=30000000000,35000000,0))))) * (1-R611)</f>
        <v>0</v>
      </c>
      <c r="Y611" s="50">
        <f>IFERROR(Q611 * (1-R611),0)</f>
        <v>0</v>
      </c>
      <c r="Z611" s="51">
        <f>IF(R611=1,0,0)</f>
        <v>0</v>
      </c>
      <c r="AA611" s="51">
        <f>IFERROR((1-R611) * Z611 * 2%,0)</f>
        <v>0</v>
      </c>
      <c r="AB611" s="52">
        <f>IF(R611=0,0,0)</f>
        <v>0</v>
      </c>
      <c r="AC611" s="52">
        <f> IFERROR(AB611 * (1-R611) * 2%,0)</f>
        <v>0</v>
      </c>
      <c r="AD611" s="53">
        <f>T611+V611+W611+X611+AA611+AC611</f>
        <v>1055.4500000000001</v>
      </c>
    </row>
    <row r="612">
      <c r="C612" s="40" t="s">
        <v>1074</v>
      </c>
      <c r="D612" s="41" t="s">
        <v>1075</v>
      </c>
      <c r="E612" s="41"/>
      <c r="F612" s="42">
        <v>42968.137442129628</v>
      </c>
      <c r="G612" s="43">
        <v>11</v>
      </c>
      <c r="H612" s="44">
        <v>43341</v>
      </c>
      <c r="I612" s="44">
        <v>43397</v>
      </c>
      <c r="J612" s="43">
        <v>1393642</v>
      </c>
      <c r="K612" s="43">
        <v>0</v>
      </c>
      <c r="L612" s="43">
        <v>0</v>
      </c>
      <c r="M612" s="43">
        <f>IFERROR(J612-K612-L612,0)</f>
        <v>1393642</v>
      </c>
      <c r="N612" s="43">
        <v>1524934</v>
      </c>
      <c r="O612" s="45">
        <f>IFERROR(IF(1 - M612/N612&lt;0,0,1-M612/N612),0)</f>
        <v>0.086096840912459172</v>
      </c>
      <c r="P612" s="43">
        <v>0</v>
      </c>
      <c r="Q612" s="43">
        <v>1536112</v>
      </c>
      <c r="R612" s="46">
        <f>IF(F612&lt;DATEVALUE("2018-07-01"),1,0)</f>
        <v>1</v>
      </c>
      <c r="S612" s="47">
        <f>IF(R612=1,1%,0)</f>
        <v>0.01</v>
      </c>
      <c r="T612" s="46">
        <f>IFERROR(S612*M612,0)</f>
        <v>13936.42</v>
      </c>
      <c r="U612" s="48">
        <f>IF(O612&lt;=0.12,1,0)*(1-R612)*M612</f>
        <v>0</v>
      </c>
      <c r="V612" s="49">
        <f>IF(0&lt;0.8,0,IF(0&lt;1,Sheet1!L590,1))*IF(G612&lt;3,0.12 - O612,0.01) *U612</f>
        <v>0</v>
      </c>
      <c r="W612" s="49">
        <f>IF(0&gt;1,IF(0&lt;=1.1,1,IF(0&lt;=1.2,2,IF(0&lt;=1.5,3,5))),0) * 1000000</f>
        <v>0</v>
      </c>
      <c r="X612" s="50">
        <f>IF(AND(P612&gt;=150000000,P612&lt;300000000),5000000,IF(AND(P612&gt;=300000000,P612&lt;500000000),10000000,IF(AND(P612&gt;=300000000,P612&lt;500000000),15000000,IF(AND(P612&gt;=500000000,P612&lt;3000000000),20000000,IF(P612&gt;=30000000000,35000000,0))))) * (1-R612)</f>
        <v>0</v>
      </c>
      <c r="Y612" s="50">
        <f>IFERROR(Q612 * (1-R612),0)</f>
        <v>0</v>
      </c>
      <c r="Z612" s="51">
        <f>IF(R612=1,0,0)</f>
        <v>0</v>
      </c>
      <c r="AA612" s="51">
        <f>IFERROR((1-R612) * Z612 * 2%,0)</f>
        <v>0</v>
      </c>
      <c r="AB612" s="52">
        <f>IF(R612=0,0,0)</f>
        <v>0</v>
      </c>
      <c r="AC612" s="52">
        <f> IFERROR(AB612 * (1-R612) * 2%,0)</f>
        <v>0</v>
      </c>
      <c r="AD612" s="53">
        <f>T612+V612+W612+X612+AA612+AC612</f>
        <v>13936.42</v>
      </c>
    </row>
    <row r="613">
      <c r="C613" s="40" t="s">
        <v>1076</v>
      </c>
      <c r="D613" s="41" t="s">
        <v>1062</v>
      </c>
      <c r="E613" s="41"/>
      <c r="F613" s="42">
        <v>42972.078252314815</v>
      </c>
      <c r="G613" s="43">
        <v>11</v>
      </c>
      <c r="H613" s="44">
        <v>43335</v>
      </c>
      <c r="I613" s="44">
        <v>43382</v>
      </c>
      <c r="J613" s="43">
        <v>80465</v>
      </c>
      <c r="K613" s="43">
        <v>0</v>
      </c>
      <c r="L613" s="43">
        <v>0</v>
      </c>
      <c r="M613" s="43">
        <f>IFERROR(J613-K613-L613,0)</f>
        <v>80465</v>
      </c>
      <c r="N613" s="43">
        <v>101423</v>
      </c>
      <c r="O613" s="45">
        <f>IFERROR(IF(1 - M613/N613&lt;0,0,1-M613/N613),0)</f>
        <v>0.20663951963558558</v>
      </c>
      <c r="P613" s="43">
        <v>0</v>
      </c>
      <c r="Q613" s="43">
        <v>80465</v>
      </c>
      <c r="R613" s="46">
        <f>IF(F613&lt;DATEVALUE("2018-07-01"),1,0)</f>
        <v>1</v>
      </c>
      <c r="S613" s="47">
        <f>IF(R613=1,1%,0)</f>
        <v>0.01</v>
      </c>
      <c r="T613" s="46">
        <f>IFERROR(S613*M613,0)</f>
        <v>804.64999999999998</v>
      </c>
      <c r="U613" s="48">
        <f>IF(O613&lt;=0.12,1,0)*(1-R613)*M613</f>
        <v>0</v>
      </c>
      <c r="V613" s="49">
        <f>IF(0&lt;0.8,0,IF(0&lt;1,Sheet1!L590,1))*IF(G613&lt;3,0.12 - O613,0.01) *U613</f>
        <v>0</v>
      </c>
      <c r="W613" s="49">
        <f>IF(0&gt;1,IF(0&lt;=1.1,1,IF(0&lt;=1.2,2,IF(0&lt;=1.5,3,5))),0) * 1000000</f>
        <v>0</v>
      </c>
      <c r="X613" s="50">
        <f>IF(AND(P613&gt;=150000000,P613&lt;300000000),5000000,IF(AND(P613&gt;=300000000,P613&lt;500000000),10000000,IF(AND(P613&gt;=300000000,P613&lt;500000000),15000000,IF(AND(P613&gt;=500000000,P613&lt;3000000000),20000000,IF(P613&gt;=30000000000,35000000,0))))) * (1-R613)</f>
        <v>0</v>
      </c>
      <c r="Y613" s="50">
        <f>IFERROR(Q613 * (1-R613),0)</f>
        <v>0</v>
      </c>
      <c r="Z613" s="51">
        <f>IF(R613=1,0,0)</f>
        <v>0</v>
      </c>
      <c r="AA613" s="51">
        <f>IFERROR((1-R613) * Z613 * 2%,0)</f>
        <v>0</v>
      </c>
      <c r="AB613" s="52">
        <f>IF(R613=0,0,0)</f>
        <v>0</v>
      </c>
      <c r="AC613" s="52">
        <f> IFERROR(AB613 * (1-R613) * 2%,0)</f>
        <v>0</v>
      </c>
      <c r="AD613" s="53">
        <f>T613+V613+W613+X613+AA613+AC613</f>
        <v>804.64999999999998</v>
      </c>
    </row>
    <row r="614">
      <c r="C614" s="40" t="s">
        <v>1077</v>
      </c>
      <c r="D614" s="41" t="s">
        <v>24</v>
      </c>
      <c r="E614" s="41"/>
      <c r="F614" s="42" t="s">
        <v>24</v>
      </c>
      <c r="G614" s="43" t="s">
        <v>24</v>
      </c>
      <c r="H614" s="44" t="s">
        <v>24</v>
      </c>
      <c r="I614" s="44" t="s">
        <v>24</v>
      </c>
      <c r="J614" s="43">
        <v>970759</v>
      </c>
      <c r="K614" s="43">
        <v>0</v>
      </c>
      <c r="L614" s="43">
        <v>0</v>
      </c>
      <c r="M614" s="43">
        <f>IFERROR(J614-K614-L614,0)</f>
        <v>970759</v>
      </c>
      <c r="N614" s="43" t="s">
        <v>24</v>
      </c>
      <c r="O614" s="45">
        <f>IFERROR(IF(1 - M614/N614&lt;0,0,1-M614/N614),0)</f>
        <v>0</v>
      </c>
      <c r="P614" s="43">
        <v>0</v>
      </c>
      <c r="Q614" s="43">
        <v>0</v>
      </c>
      <c r="R614" s="46">
        <f>IF(F614&lt;DATEVALUE("2018-07-01"),1,0)</f>
        <v>0</v>
      </c>
      <c r="S614" s="47">
        <f>IF(R614=1,1%,0)</f>
        <v>0</v>
      </c>
      <c r="T614" s="46">
        <f>IFERROR(S614*M614,0)</f>
        <v>0</v>
      </c>
      <c r="U614" s="48">
        <f>IF(O614&lt;=0.12,1,0)*(1-R614)*M614</f>
        <v>970759</v>
      </c>
      <c r="V614" s="49">
        <f>IF(0&lt;0.8,0,IF(0&lt;1,Sheet1!L590,1))*IF(G614&lt;3,0.12 - O614,0.01) *U614</f>
        <v>0</v>
      </c>
      <c r="W614" s="49">
        <f>IF(0&gt;1,IF(0&lt;=1.1,1,IF(0&lt;=1.2,2,IF(0&lt;=1.5,3,5))),0) * 1000000</f>
        <v>0</v>
      </c>
      <c r="X614" s="50">
        <f>IF(AND(P614&gt;=150000000,P614&lt;300000000),5000000,IF(AND(P614&gt;=300000000,P614&lt;500000000),10000000,IF(AND(P614&gt;=300000000,P614&lt;500000000),15000000,IF(AND(P614&gt;=500000000,P614&lt;3000000000),20000000,IF(P614&gt;=30000000000,35000000,0))))) * (1-R614)</f>
        <v>0</v>
      </c>
      <c r="Y614" s="50">
        <f>IFERROR(Q614 * (1-R614),0)</f>
        <v>0</v>
      </c>
      <c r="Z614" s="51" t="str">
        <f>IF(R614=1,0,"")</f>
        <v/>
      </c>
      <c r="AA614" s="51">
        <f>IFERROR((1-R614) * Z614 * 2%,0)</f>
        <v>0</v>
      </c>
      <c r="AB614" s="52" t="str">
        <f>IF(R614=0,"",0)</f>
        <v/>
      </c>
      <c r="AC614" s="52">
        <f> IFERROR(AB614 * (1-R614) * 2%,0)</f>
        <v>0</v>
      </c>
      <c r="AD614" s="53">
        <f>T614+V614+W614+X614+AA614+AC614</f>
        <v>0</v>
      </c>
    </row>
    <row r="615">
      <c r="C615" s="40" t="s">
        <v>1078</v>
      </c>
      <c r="D615" s="41" t="s">
        <v>1079</v>
      </c>
      <c r="E615" s="41"/>
      <c r="F615" s="42">
        <v>43172.290509259255</v>
      </c>
      <c r="G615" s="43">
        <v>4</v>
      </c>
      <c r="H615" s="44">
        <v>43333</v>
      </c>
      <c r="I615" s="44">
        <v>43399</v>
      </c>
      <c r="J615" s="43">
        <v>9350640</v>
      </c>
      <c r="K615" s="43">
        <v>0</v>
      </c>
      <c r="L615" s="43">
        <v>0</v>
      </c>
      <c r="M615" s="43">
        <f>IFERROR(J615-K615-L615,0)</f>
        <v>9350640</v>
      </c>
      <c r="N615" s="43">
        <v>9350640</v>
      </c>
      <c r="O615" s="45">
        <f>IFERROR(IF(1 - M615/N615&lt;0,0,1-M615/N615),0)</f>
        <v>0</v>
      </c>
      <c r="P615" s="43">
        <v>0</v>
      </c>
      <c r="Q615" s="43">
        <v>9350640</v>
      </c>
      <c r="R615" s="46">
        <f>IF(F615&lt;DATEVALUE("2018-07-01"),1,0)</f>
        <v>1</v>
      </c>
      <c r="S615" s="47">
        <f>IF(R615=1,1%,0)</f>
        <v>0.01</v>
      </c>
      <c r="T615" s="46">
        <f>IFERROR(S615*M615,0)</f>
        <v>93506.400000000009</v>
      </c>
      <c r="U615" s="48">
        <f>IF(O615&lt;=0.12,1,0)*(1-R615)*M615</f>
        <v>0</v>
      </c>
      <c r="V615" s="49">
        <f>IF(0&lt;0.8,0,IF(0&lt;1,Sheet1!L590,1))*IF(G615&lt;3,0.12 - O615,0.01) *U615</f>
        <v>0</v>
      </c>
      <c r="W615" s="49">
        <f>IF(0&gt;1,IF(0&lt;=1.1,1,IF(0&lt;=1.2,2,IF(0&lt;=1.5,3,5))),0) * 1000000</f>
        <v>0</v>
      </c>
      <c r="X615" s="50">
        <f>IF(AND(P615&gt;=150000000,P615&lt;300000000),5000000,IF(AND(P615&gt;=300000000,P615&lt;500000000),10000000,IF(AND(P615&gt;=300000000,P615&lt;500000000),15000000,IF(AND(P615&gt;=500000000,P615&lt;3000000000),20000000,IF(P615&gt;=30000000000,35000000,0))))) * (1-R615)</f>
        <v>0</v>
      </c>
      <c r="Y615" s="50">
        <f>IFERROR(Q615 * (1-R615),0)</f>
        <v>0</v>
      </c>
      <c r="Z615" s="51">
        <f>IF(R615=1,0,0)</f>
        <v>0</v>
      </c>
      <c r="AA615" s="51">
        <f>IFERROR((1-R615) * Z615 * 2%,0)</f>
        <v>0</v>
      </c>
      <c r="AB615" s="52">
        <f>IF(R615=0,0,0)</f>
        <v>0</v>
      </c>
      <c r="AC615" s="52">
        <f> IFERROR(AB615 * (1-R615) * 2%,0)</f>
        <v>0</v>
      </c>
      <c r="AD615" s="53">
        <f>T615+V615+W615+X615+AA615+AC615</f>
        <v>93506.400000000009</v>
      </c>
    </row>
    <row r="616">
      <c r="C616" s="40" t="s">
        <v>1080</v>
      </c>
      <c r="D616" s="41" t="s">
        <v>1081</v>
      </c>
      <c r="E616" s="41"/>
      <c r="F616" s="42">
        <v>43213.262962962959</v>
      </c>
      <c r="G616" s="43">
        <v>3</v>
      </c>
      <c r="H616" s="44">
        <v>43325</v>
      </c>
      <c r="I616" s="44">
        <v>43350</v>
      </c>
      <c r="J616" s="43">
        <v>382665</v>
      </c>
      <c r="K616" s="43">
        <v>0</v>
      </c>
      <c r="L616" s="43">
        <v>0</v>
      </c>
      <c r="M616" s="43">
        <f>IFERROR(J616-K616-L616,0)</f>
        <v>382665</v>
      </c>
      <c r="N616" s="43">
        <v>382665</v>
      </c>
      <c r="O616" s="45">
        <f>IFERROR(IF(1 - M616/N616&lt;0,0,1-M616/N616),0)</f>
        <v>0</v>
      </c>
      <c r="P616" s="43">
        <v>0</v>
      </c>
      <c r="Q616" s="43">
        <v>0</v>
      </c>
      <c r="R616" s="46">
        <f>IF(F616&lt;DATEVALUE("2018-07-01"),1,0)</f>
        <v>1</v>
      </c>
      <c r="S616" s="47">
        <f>IF(R616=1,1%,0)</f>
        <v>0.01</v>
      </c>
      <c r="T616" s="46">
        <f>IFERROR(S616*M616,0)</f>
        <v>3826.6500000000001</v>
      </c>
      <c r="U616" s="48">
        <f>IF(O616&lt;=0.12,1,0)*(1-R616)*M616</f>
        <v>0</v>
      </c>
      <c r="V616" s="49">
        <f>IF(0&lt;0.8,0,IF(0&lt;1,Sheet1!L590,1))*IF(G616&lt;3,0.12 - O616,0.01) *U616</f>
        <v>0</v>
      </c>
      <c r="W616" s="49">
        <f>IF(0&gt;1,IF(0&lt;=1.1,1,IF(0&lt;=1.2,2,IF(0&lt;=1.5,3,5))),0) * 1000000</f>
        <v>0</v>
      </c>
      <c r="X616" s="50">
        <f>IF(AND(P616&gt;=150000000,P616&lt;300000000),5000000,IF(AND(P616&gt;=300000000,P616&lt;500000000),10000000,IF(AND(P616&gt;=300000000,P616&lt;500000000),15000000,IF(AND(P616&gt;=500000000,P616&lt;3000000000),20000000,IF(P616&gt;=30000000000,35000000,0))))) * (1-R616)</f>
        <v>0</v>
      </c>
      <c r="Y616" s="50">
        <f>IFERROR(Q616 * (1-R616),0)</f>
        <v>0</v>
      </c>
      <c r="Z616" s="51">
        <f>IF(R616=1,0,0)</f>
        <v>0</v>
      </c>
      <c r="AA616" s="51">
        <f>IFERROR((1-R616) * Z616 * 2%,0)</f>
        <v>0</v>
      </c>
      <c r="AB616" s="52">
        <f>IF(R616=0,0,0)</f>
        <v>0</v>
      </c>
      <c r="AC616" s="52">
        <f> IFERROR(AB616 * (1-R616) * 2%,0)</f>
        <v>0</v>
      </c>
      <c r="AD616" s="53">
        <f>T616+V616+W616+X616+AA616+AC616</f>
        <v>3826.6500000000001</v>
      </c>
    </row>
    <row r="617">
      <c r="C617" s="40" t="s">
        <v>1082</v>
      </c>
      <c r="D617" s="41" t="s">
        <v>1083</v>
      </c>
      <c r="E617" s="41"/>
      <c r="F617" s="42">
        <v>43263.099120370367</v>
      </c>
      <c r="G617" s="43">
        <v>1</v>
      </c>
      <c r="H617" s="44">
        <v>43321</v>
      </c>
      <c r="I617" s="44">
        <v>43357</v>
      </c>
      <c r="J617" s="43">
        <v>1649972</v>
      </c>
      <c r="K617" s="43">
        <v>0</v>
      </c>
      <c r="L617" s="43">
        <v>0</v>
      </c>
      <c r="M617" s="43">
        <f>IFERROR(J617-K617-L617,0)</f>
        <v>1649972</v>
      </c>
      <c r="N617" s="43">
        <v>1649972</v>
      </c>
      <c r="O617" s="45">
        <f>IFERROR(IF(1 - M617/N617&lt;0,0,1-M617/N617),0)</f>
        <v>0</v>
      </c>
      <c r="P617" s="43">
        <v>0</v>
      </c>
      <c r="Q617" s="43">
        <v>0</v>
      </c>
      <c r="R617" s="46">
        <f>IF(F617&lt;DATEVALUE("2018-07-01"),1,0)</f>
        <v>1</v>
      </c>
      <c r="S617" s="47">
        <f>IF(R617=1,1%,0)</f>
        <v>0.01</v>
      </c>
      <c r="T617" s="46">
        <f>IFERROR(S617*M617,0)</f>
        <v>16499.720000000001</v>
      </c>
      <c r="U617" s="48">
        <f>IF(O617&lt;=0.12,1,0)*(1-R617)*M617</f>
        <v>0</v>
      </c>
      <c r="V617" s="49">
        <f>IF(0&lt;0.8,0,IF(0&lt;1,Sheet1!L590,1))*IF(G617&lt;3,0.12 - O617,0.01) *U617</f>
        <v>0</v>
      </c>
      <c r="W617" s="49">
        <f>IF(0&gt;1,IF(0&lt;=1.1,1,IF(0&lt;=1.2,2,IF(0&lt;=1.5,3,5))),0) * 1000000</f>
        <v>0</v>
      </c>
      <c r="X617" s="50">
        <f>IF(AND(P617&gt;=150000000,P617&lt;300000000),5000000,IF(AND(P617&gt;=300000000,P617&lt;500000000),10000000,IF(AND(P617&gt;=300000000,P617&lt;500000000),15000000,IF(AND(P617&gt;=500000000,P617&lt;3000000000),20000000,IF(P617&gt;=30000000000,35000000,0))))) * (1-R617)</f>
        <v>0</v>
      </c>
      <c r="Y617" s="50">
        <f>IFERROR(Q617 * (1-R617),0)</f>
        <v>0</v>
      </c>
      <c r="Z617" s="51">
        <f>IF(R617=1,0,0)</f>
        <v>0</v>
      </c>
      <c r="AA617" s="51">
        <f>IFERROR((1-R617) * Z617 * 2%,0)</f>
        <v>0</v>
      </c>
      <c r="AB617" s="52">
        <f>IF(R617=0,0,0)</f>
        <v>0</v>
      </c>
      <c r="AC617" s="52">
        <f> IFERROR(AB617 * (1-R617) * 2%,0)</f>
        <v>0</v>
      </c>
      <c r="AD617" s="53">
        <f>T617+V617+W617+X617+AA617+AC617</f>
        <v>16499.720000000001</v>
      </c>
    </row>
    <row r="618">
      <c r="C618" s="40" t="s">
        <v>1084</v>
      </c>
      <c r="D618" s="41" t="s">
        <v>1085</v>
      </c>
      <c r="E618" s="41"/>
      <c r="F618" s="42">
        <v>43245.275462962964</v>
      </c>
      <c r="G618" s="43">
        <v>2</v>
      </c>
      <c r="H618" s="44" t="s">
        <v>24</v>
      </c>
      <c r="I618" s="44" t="s">
        <v>24</v>
      </c>
      <c r="J618" s="43">
        <v>0</v>
      </c>
      <c r="K618" s="43">
        <v>0</v>
      </c>
      <c r="L618" s="43">
        <v>0</v>
      </c>
      <c r="M618" s="43">
        <f>IFERROR(J618-K618-L618,0)</f>
        <v>0</v>
      </c>
      <c r="N618" s="43">
        <v>3436951</v>
      </c>
      <c r="O618" s="45">
        <f>IFERROR(IF(1 - M618/N618&lt;0,0,1-M618/N618),0)</f>
        <v>1</v>
      </c>
      <c r="P618" s="43">
        <v>0</v>
      </c>
      <c r="Q618" s="43">
        <v>0</v>
      </c>
      <c r="R618" s="46">
        <f>IF(F618&lt;DATEVALUE("2018-07-01"),1,0)</f>
        <v>1</v>
      </c>
      <c r="S618" s="47">
        <f>IF(R618=1,1%,0)</f>
        <v>0.01</v>
      </c>
      <c r="T618" s="46">
        <f>IFERROR(S618*M618,0)</f>
        <v>0</v>
      </c>
      <c r="U618" s="48">
        <f>IF(O618&lt;=0.12,1,0)*(1-R618)*M618</f>
        <v>0</v>
      </c>
      <c r="V618" s="49">
        <f>IF(0&lt;0.8,0,IF(0&lt;1,Sheet1!L590,1))*IF(G618&lt;3,0.12 - O618,0.01) *U618</f>
        <v>0</v>
      </c>
      <c r="W618" s="49">
        <f>IF(0&gt;1,IF(0&lt;=1.1,1,IF(0&lt;=1.2,2,IF(0&lt;=1.5,3,5))),0) * 1000000</f>
        <v>0</v>
      </c>
      <c r="X618" s="50">
        <f>IF(AND(P618&gt;=150000000,P618&lt;300000000),5000000,IF(AND(P618&gt;=300000000,P618&lt;500000000),10000000,IF(AND(P618&gt;=300000000,P618&lt;500000000),15000000,IF(AND(P618&gt;=500000000,P618&lt;3000000000),20000000,IF(P618&gt;=30000000000,35000000,0))))) * (1-R618)</f>
        <v>0</v>
      </c>
      <c r="Y618" s="50">
        <f>IFERROR(Q618 * (1-R618),0)</f>
        <v>0</v>
      </c>
      <c r="Z618" s="51">
        <f>IF(R618=1,0,"")</f>
        <v>0</v>
      </c>
      <c r="AA618" s="51">
        <f>IFERROR((1-R618) * Z618 * 2%,0)</f>
        <v>0</v>
      </c>
      <c r="AB618" s="52">
        <f>IF(R618=0,"",0)</f>
        <v>0</v>
      </c>
      <c r="AC618" s="52">
        <f> IFERROR(AB618 * (1-R618) * 2%,0)</f>
        <v>0</v>
      </c>
      <c r="AD618" s="53">
        <f>T618+V618+W618+X618+AA618+AC618</f>
        <v>0</v>
      </c>
    </row>
    <row r="619">
      <c r="C619" s="40" t="s">
        <v>1086</v>
      </c>
      <c r="D619" s="41" t="s">
        <v>1087</v>
      </c>
      <c r="E619" s="41"/>
      <c r="F619" s="42">
        <v>38960.633668981478</v>
      </c>
      <c r="G619" s="43">
        <v>143</v>
      </c>
      <c r="H619" s="44">
        <v>43312</v>
      </c>
      <c r="I619" s="44">
        <v>43368</v>
      </c>
      <c r="J619" s="43">
        <v>410000</v>
      </c>
      <c r="K619" s="43">
        <v>0</v>
      </c>
      <c r="L619" s="43">
        <v>0</v>
      </c>
      <c r="M619" s="43">
        <f>IFERROR(J619-K619-L619,0)</f>
        <v>410000</v>
      </c>
      <c r="N619" s="43">
        <v>391142</v>
      </c>
      <c r="O619" s="45">
        <f>IFERROR(IF(1 - M619/N619&lt;0,0,1-M619/N619),0)</f>
        <v>0</v>
      </c>
      <c r="P619" s="43">
        <v>0</v>
      </c>
      <c r="Q619" s="43">
        <v>410000</v>
      </c>
      <c r="R619" s="46">
        <f>IF(F619&lt;DATEVALUE("2018-07-01"),1,0)</f>
        <v>1</v>
      </c>
      <c r="S619" s="47">
        <f>IF(R619=1,1%,0)</f>
        <v>0.01</v>
      </c>
      <c r="T619" s="46">
        <f>IFERROR(S619*M619,0)</f>
        <v>4100</v>
      </c>
      <c r="U619" s="48">
        <f>IF(O619&lt;=0.12,1,0)*(1-R619)*M619</f>
        <v>0</v>
      </c>
      <c r="V619" s="49">
        <f>IF(0&lt;0.8,0,IF(0&lt;1,Sheet1!L590,1))*IF(G619&lt;3,0.12 - O619,0.01) *U619</f>
        <v>0</v>
      </c>
      <c r="W619" s="49">
        <f>IF(0&gt;1,IF(0&lt;=1.1,1,IF(0&lt;=1.2,2,IF(0&lt;=1.5,3,5))),0) * 1000000</f>
        <v>0</v>
      </c>
      <c r="X619" s="50">
        <f>IF(AND(P619&gt;=150000000,P619&lt;300000000),5000000,IF(AND(P619&gt;=300000000,P619&lt;500000000),10000000,IF(AND(P619&gt;=300000000,P619&lt;500000000),15000000,IF(AND(P619&gt;=500000000,P619&lt;3000000000),20000000,IF(P619&gt;=30000000000,35000000,0))))) * (1-R619)</f>
        <v>0</v>
      </c>
      <c r="Y619" s="50">
        <f>IFERROR(Q619 * (1-R619),0)</f>
        <v>0</v>
      </c>
      <c r="Z619" s="51">
        <f>IF(R619=1,0,0)</f>
        <v>0</v>
      </c>
      <c r="AA619" s="51">
        <f>IFERROR((1-R619) * Z619 * 2%,0)</f>
        <v>0</v>
      </c>
      <c r="AB619" s="52">
        <f>IF(R619=0,0,0)</f>
        <v>0</v>
      </c>
      <c r="AC619" s="52">
        <f> IFERROR(AB619 * (1-R619) * 2%,0)</f>
        <v>0</v>
      </c>
      <c r="AD619" s="53">
        <f>T619+V619+W619+X619+AA619+AC619</f>
        <v>4100</v>
      </c>
    </row>
    <row r="620">
      <c r="C620" s="40" t="s">
        <v>1088</v>
      </c>
      <c r="D620" s="41" t="s">
        <v>1089</v>
      </c>
      <c r="E620" s="41"/>
      <c r="F620" s="42">
        <v>38960.633680555555</v>
      </c>
      <c r="G620" s="43">
        <v>143</v>
      </c>
      <c r="H620" s="44">
        <v>43312</v>
      </c>
      <c r="I620" s="44">
        <v>43335</v>
      </c>
      <c r="J620" s="43">
        <v>447845</v>
      </c>
      <c r="K620" s="43">
        <v>0</v>
      </c>
      <c r="L620" s="43">
        <v>0</v>
      </c>
      <c r="M620" s="43">
        <f>IFERROR(J620-K620-L620,0)</f>
        <v>447845</v>
      </c>
      <c r="N620" s="43">
        <v>447845</v>
      </c>
      <c r="O620" s="45">
        <f>IFERROR(IF(1 - M620/N620&lt;0,0,1-M620/N620),0)</f>
        <v>0</v>
      </c>
      <c r="P620" s="43">
        <v>0</v>
      </c>
      <c r="Q620" s="43">
        <v>447845</v>
      </c>
      <c r="R620" s="46">
        <f>IF(F620&lt;DATEVALUE("2018-07-01"),1,0)</f>
        <v>1</v>
      </c>
      <c r="S620" s="47">
        <f>IF(R620=1,1%,0)</f>
        <v>0.01</v>
      </c>
      <c r="T620" s="46">
        <f>IFERROR(S620*M620,0)</f>
        <v>4478.4499999999998</v>
      </c>
      <c r="U620" s="48">
        <f>IF(O620&lt;=0.12,1,0)*(1-R620)*M620</f>
        <v>0</v>
      </c>
      <c r="V620" s="49">
        <f>IF(0&lt;0.8,0,IF(0&lt;1,Sheet1!L590,1))*IF(G620&lt;3,0.12 - O620,0.01) *U620</f>
        <v>0</v>
      </c>
      <c r="W620" s="49">
        <f>IF(0&gt;1,IF(0&lt;=1.1,1,IF(0&lt;=1.2,2,IF(0&lt;=1.5,3,5))),0) * 1000000</f>
        <v>0</v>
      </c>
      <c r="X620" s="50">
        <f>IF(AND(P620&gt;=150000000,P620&lt;300000000),5000000,IF(AND(P620&gt;=300000000,P620&lt;500000000),10000000,IF(AND(P620&gt;=300000000,P620&lt;500000000),15000000,IF(AND(P620&gt;=500000000,P620&lt;3000000000),20000000,IF(P620&gt;=30000000000,35000000,0))))) * (1-R620)</f>
        <v>0</v>
      </c>
      <c r="Y620" s="50">
        <f>IFERROR(Q620 * (1-R620),0)</f>
        <v>0</v>
      </c>
      <c r="Z620" s="51">
        <f>IF(R620=1,0,0)</f>
        <v>0</v>
      </c>
      <c r="AA620" s="51">
        <f>IFERROR((1-R620) * Z620 * 2%,0)</f>
        <v>0</v>
      </c>
      <c r="AB620" s="52">
        <f>IF(R620=0,0,0)</f>
        <v>0</v>
      </c>
      <c r="AC620" s="52">
        <f> IFERROR(AB620 * (1-R620) * 2%,0)</f>
        <v>0</v>
      </c>
      <c r="AD620" s="53">
        <f>T620+V620+W620+X620+AA620+AC620</f>
        <v>4478.4499999999998</v>
      </c>
    </row>
    <row r="621">
      <c r="C621" s="40" t="s">
        <v>1090</v>
      </c>
      <c r="D621" s="41" t="s">
        <v>1091</v>
      </c>
      <c r="E621" s="41"/>
      <c r="F621" s="42">
        <v>38960.633703703701</v>
      </c>
      <c r="G621" s="43">
        <v>143</v>
      </c>
      <c r="H621" s="44">
        <v>43312</v>
      </c>
      <c r="I621" s="44">
        <v>43325</v>
      </c>
      <c r="J621" s="43">
        <v>10822855</v>
      </c>
      <c r="K621" s="43">
        <v>0</v>
      </c>
      <c r="L621" s="43">
        <v>0</v>
      </c>
      <c r="M621" s="43">
        <f>IFERROR(J621-K621-L621,0)</f>
        <v>10822855</v>
      </c>
      <c r="N621" s="43">
        <v>10827854</v>
      </c>
      <c r="O621" s="45">
        <f>IFERROR(IF(1 - M621/N621&lt;0,0,1-M621/N621),0)</f>
        <v>0.00046167966431764906</v>
      </c>
      <c r="P621" s="43">
        <v>0</v>
      </c>
      <c r="Q621" s="43">
        <v>10822855</v>
      </c>
      <c r="R621" s="46">
        <f>IF(F621&lt;DATEVALUE("2018-07-01"),1,0)</f>
        <v>1</v>
      </c>
      <c r="S621" s="47">
        <f>IF(R621=1,1%,0)</f>
        <v>0.01</v>
      </c>
      <c r="T621" s="46">
        <f>IFERROR(S621*M621,0)</f>
        <v>108228.55</v>
      </c>
      <c r="U621" s="48">
        <f>IF(O621&lt;=0.12,1,0)*(1-R621)*M621</f>
        <v>0</v>
      </c>
      <c r="V621" s="49">
        <f>IF(0&lt;0.8,0,IF(0&lt;1,Sheet1!L590,1))*IF(G621&lt;3,0.12 - O621,0.01) *U621</f>
        <v>0</v>
      </c>
      <c r="W621" s="49">
        <f>IF(0&gt;1,IF(0&lt;=1.1,1,IF(0&lt;=1.2,2,IF(0&lt;=1.5,3,5))),0) * 1000000</f>
        <v>0</v>
      </c>
      <c r="X621" s="50">
        <f>IF(AND(P621&gt;=150000000,P621&lt;300000000),5000000,IF(AND(P621&gt;=300000000,P621&lt;500000000),10000000,IF(AND(P621&gt;=300000000,P621&lt;500000000),15000000,IF(AND(P621&gt;=500000000,P621&lt;3000000000),20000000,IF(P621&gt;=30000000000,35000000,0))))) * (1-R621)</f>
        <v>0</v>
      </c>
      <c r="Y621" s="50">
        <f>IFERROR(Q621 * (1-R621),0)</f>
        <v>0</v>
      </c>
      <c r="Z621" s="51">
        <f>IF(R621=1,0,0)</f>
        <v>0</v>
      </c>
      <c r="AA621" s="51">
        <f>IFERROR((1-R621) * Z621 * 2%,0)</f>
        <v>0</v>
      </c>
      <c r="AB621" s="52">
        <f>IF(R621=0,0,0)</f>
        <v>0</v>
      </c>
      <c r="AC621" s="52">
        <f> IFERROR(AB621 * (1-R621) * 2%,0)</f>
        <v>0</v>
      </c>
      <c r="AD621" s="53">
        <f>T621+V621+W621+X621+AA621+AC621</f>
        <v>108228.55</v>
      </c>
    </row>
    <row r="622">
      <c r="C622" s="40" t="s">
        <v>1092</v>
      </c>
      <c r="D622" s="41" t="s">
        <v>1093</v>
      </c>
      <c r="E622" s="41"/>
      <c r="F622" s="42">
        <v>39349.687048611107</v>
      </c>
      <c r="G622" s="43">
        <v>130</v>
      </c>
      <c r="H622" s="44">
        <v>43335</v>
      </c>
      <c r="I622" s="44">
        <v>43343</v>
      </c>
      <c r="J622" s="43">
        <v>769285</v>
      </c>
      <c r="K622" s="43">
        <v>347675</v>
      </c>
      <c r="L622" s="43">
        <v>0</v>
      </c>
      <c r="M622" s="43">
        <f>IFERROR(J622-K622-L622,0)</f>
        <v>421610</v>
      </c>
      <c r="N622" s="43">
        <v>1083935</v>
      </c>
      <c r="O622" s="45">
        <f>IFERROR(IF(1 - M622/N622&lt;0,0,1-M622/N622),0)</f>
        <v>0.61103756221544647</v>
      </c>
      <c r="P622" s="43">
        <v>0</v>
      </c>
      <c r="Q622" s="43">
        <v>424105</v>
      </c>
      <c r="R622" s="46">
        <f>IF(F622&lt;DATEVALUE("2018-07-01"),1,0)</f>
        <v>1</v>
      </c>
      <c r="S622" s="47">
        <f>IF(R622=1,1%,0)</f>
        <v>0.01</v>
      </c>
      <c r="T622" s="46">
        <f>IFERROR(S622*M622,0)</f>
        <v>4216.1000000000004</v>
      </c>
      <c r="U622" s="48">
        <f>IF(O622&lt;=0.12,1,0)*(1-R622)*M622</f>
        <v>0</v>
      </c>
      <c r="V622" s="49">
        <f>IF(0&lt;0.8,0,IF(0&lt;1,Sheet1!L590,1))*IF(G622&lt;3,0.12 - O622,0.01) *U622</f>
        <v>0</v>
      </c>
      <c r="W622" s="49">
        <f>IF(0&gt;1,IF(0&lt;=1.1,1,IF(0&lt;=1.2,2,IF(0&lt;=1.5,3,5))),0) * 1000000</f>
        <v>0</v>
      </c>
      <c r="X622" s="50">
        <f>IF(AND(P622&gt;=150000000,P622&lt;300000000),5000000,IF(AND(P622&gt;=300000000,P622&lt;500000000),10000000,IF(AND(P622&gt;=300000000,P622&lt;500000000),15000000,IF(AND(P622&gt;=500000000,P622&lt;3000000000),20000000,IF(P622&gt;=30000000000,35000000,0))))) * (1-R622)</f>
        <v>0</v>
      </c>
      <c r="Y622" s="50">
        <f>IFERROR(Q622 * (1-R622),0)</f>
        <v>0</v>
      </c>
      <c r="Z622" s="51">
        <f>IF(R622=1,0,0)</f>
        <v>0</v>
      </c>
      <c r="AA622" s="51">
        <f>IFERROR((1-R622) * Z622 * 2%,0)</f>
        <v>0</v>
      </c>
      <c r="AB622" s="52">
        <f>IF(R622=0,0,0)</f>
        <v>0</v>
      </c>
      <c r="AC622" s="52">
        <f> IFERROR(AB622 * (1-R622) * 2%,0)</f>
        <v>0</v>
      </c>
      <c r="AD622" s="53">
        <f>T622+V622+W622+X622+AA622+AC622</f>
        <v>4216.1000000000004</v>
      </c>
    </row>
    <row r="623">
      <c r="C623" s="40" t="s">
        <v>1094</v>
      </c>
      <c r="D623" s="41" t="s">
        <v>1095</v>
      </c>
      <c r="E623" s="41"/>
      <c r="F623" s="42">
        <v>39422.65519675926</v>
      </c>
      <c r="G623" s="43">
        <v>127</v>
      </c>
      <c r="H623" s="44">
        <v>43312</v>
      </c>
      <c r="I623" s="44">
        <v>43323</v>
      </c>
      <c r="J623" s="43">
        <v>530776</v>
      </c>
      <c r="K623" s="43">
        <v>0</v>
      </c>
      <c r="L623" s="43">
        <v>0</v>
      </c>
      <c r="M623" s="43">
        <f>IFERROR(J623-K623-L623,0)</f>
        <v>530776</v>
      </c>
      <c r="N623" s="43">
        <v>530776</v>
      </c>
      <c r="O623" s="45">
        <f>IFERROR(IF(1 - M623/N623&lt;0,0,1-M623/N623),0)</f>
        <v>0</v>
      </c>
      <c r="P623" s="43">
        <v>0</v>
      </c>
      <c r="Q623" s="43">
        <v>530776</v>
      </c>
      <c r="R623" s="46">
        <f>IF(F623&lt;DATEVALUE("2018-07-01"),1,0)</f>
        <v>1</v>
      </c>
      <c r="S623" s="47">
        <f>IF(R623=1,1%,0)</f>
        <v>0.01</v>
      </c>
      <c r="T623" s="46">
        <f>IFERROR(S623*M623,0)</f>
        <v>5307.7600000000002</v>
      </c>
      <c r="U623" s="48">
        <f>IF(O623&lt;=0.12,1,0)*(1-R623)*M623</f>
        <v>0</v>
      </c>
      <c r="V623" s="49">
        <f>IF(0&lt;0.8,0,IF(0&lt;1,Sheet1!L590,1))*IF(G623&lt;3,0.12 - O623,0.01) *U623</f>
        <v>0</v>
      </c>
      <c r="W623" s="49">
        <f>IF(0&gt;1,IF(0&lt;=1.1,1,IF(0&lt;=1.2,2,IF(0&lt;=1.5,3,5))),0) * 1000000</f>
        <v>0</v>
      </c>
      <c r="X623" s="50">
        <f>IF(AND(P623&gt;=150000000,P623&lt;300000000),5000000,IF(AND(P623&gt;=300000000,P623&lt;500000000),10000000,IF(AND(P623&gt;=300000000,P623&lt;500000000),15000000,IF(AND(P623&gt;=500000000,P623&lt;3000000000),20000000,IF(P623&gt;=30000000000,35000000,0))))) * (1-R623)</f>
        <v>0</v>
      </c>
      <c r="Y623" s="50">
        <f>IFERROR(Q623 * (1-R623),0)</f>
        <v>0</v>
      </c>
      <c r="Z623" s="51">
        <f>IF(R623=1,0,0)</f>
        <v>0</v>
      </c>
      <c r="AA623" s="51">
        <f>IFERROR((1-R623) * Z623 * 2%,0)</f>
        <v>0</v>
      </c>
      <c r="AB623" s="52">
        <f>IF(R623=0,0,0)</f>
        <v>0</v>
      </c>
      <c r="AC623" s="52">
        <f> IFERROR(AB623 * (1-R623) * 2%,0)</f>
        <v>0</v>
      </c>
      <c r="AD623" s="53">
        <f>T623+V623+W623+X623+AA623+AC623</f>
        <v>5307.7600000000002</v>
      </c>
    </row>
    <row r="624">
      <c r="C624" s="40" t="s">
        <v>1096</v>
      </c>
      <c r="D624" s="41" t="s">
        <v>1097</v>
      </c>
      <c r="E624" s="41"/>
      <c r="F624" s="42">
        <v>39465.609942129631</v>
      </c>
      <c r="G624" s="43">
        <v>126</v>
      </c>
      <c r="H624" s="44">
        <v>43312</v>
      </c>
      <c r="I624" s="44">
        <v>43323</v>
      </c>
      <c r="J624" s="43">
        <v>348532</v>
      </c>
      <c r="K624" s="43">
        <v>0</v>
      </c>
      <c r="L624" s="43">
        <v>0</v>
      </c>
      <c r="M624" s="43">
        <f>IFERROR(J624-K624-L624,0)</f>
        <v>348532</v>
      </c>
      <c r="N624" s="43">
        <v>348532</v>
      </c>
      <c r="O624" s="45">
        <f>IFERROR(IF(1 - M624/N624&lt;0,0,1-M624/N624),0)</f>
        <v>0</v>
      </c>
      <c r="P624" s="43">
        <v>0</v>
      </c>
      <c r="Q624" s="43">
        <v>348532</v>
      </c>
      <c r="R624" s="46">
        <f>IF(F624&lt;DATEVALUE("2018-07-01"),1,0)</f>
        <v>1</v>
      </c>
      <c r="S624" s="47">
        <f>IF(R624=1,1%,0)</f>
        <v>0.01</v>
      </c>
      <c r="T624" s="46">
        <f>IFERROR(S624*M624,0)</f>
        <v>3485.3200000000002</v>
      </c>
      <c r="U624" s="48">
        <f>IF(O624&lt;=0.12,1,0)*(1-R624)*M624</f>
        <v>0</v>
      </c>
      <c r="V624" s="49">
        <f>IF(0&lt;0.8,0,IF(0&lt;1,Sheet1!L590,1))*IF(G624&lt;3,0.12 - O624,0.01) *U624</f>
        <v>0</v>
      </c>
      <c r="W624" s="49">
        <f>IF(0&gt;1,IF(0&lt;=1.1,1,IF(0&lt;=1.2,2,IF(0&lt;=1.5,3,5))),0) * 1000000</f>
        <v>0</v>
      </c>
      <c r="X624" s="50">
        <f>IF(AND(P624&gt;=150000000,P624&lt;300000000),5000000,IF(AND(P624&gt;=300000000,P624&lt;500000000),10000000,IF(AND(P624&gt;=300000000,P624&lt;500000000),15000000,IF(AND(P624&gt;=500000000,P624&lt;3000000000),20000000,IF(P624&gt;=30000000000,35000000,0))))) * (1-R624)</f>
        <v>0</v>
      </c>
      <c r="Y624" s="50">
        <f>IFERROR(Q624 * (1-R624),0)</f>
        <v>0</v>
      </c>
      <c r="Z624" s="51">
        <f>IF(R624=1,0,0)</f>
        <v>0</v>
      </c>
      <c r="AA624" s="51">
        <f>IFERROR((1-R624) * Z624 * 2%,0)</f>
        <v>0</v>
      </c>
      <c r="AB624" s="52">
        <f>IF(R624=0,0,0)</f>
        <v>0</v>
      </c>
      <c r="AC624" s="52">
        <f> IFERROR(AB624 * (1-R624) * 2%,0)</f>
        <v>0</v>
      </c>
      <c r="AD624" s="53">
        <f>T624+V624+W624+X624+AA624+AC624</f>
        <v>3485.3200000000002</v>
      </c>
    </row>
    <row r="625">
      <c r="C625" s="40" t="s">
        <v>1098</v>
      </c>
      <c r="D625" s="41" t="s">
        <v>1099</v>
      </c>
      <c r="E625" s="41"/>
      <c r="F625" s="42">
        <v>39476.439270833333</v>
      </c>
      <c r="G625" s="43">
        <v>126</v>
      </c>
      <c r="H625" s="44">
        <v>43312</v>
      </c>
      <c r="I625" s="44">
        <v>43323</v>
      </c>
      <c r="J625" s="43">
        <v>291657</v>
      </c>
      <c r="K625" s="43">
        <v>0</v>
      </c>
      <c r="L625" s="43">
        <v>0</v>
      </c>
      <c r="M625" s="43">
        <f>IFERROR(J625-K625-L625,0)</f>
        <v>291657</v>
      </c>
      <c r="N625" s="43">
        <v>291657</v>
      </c>
      <c r="O625" s="45">
        <f>IFERROR(IF(1 - M625/N625&lt;0,0,1-M625/N625),0)</f>
        <v>0</v>
      </c>
      <c r="P625" s="43">
        <v>0</v>
      </c>
      <c r="Q625" s="43">
        <v>291657</v>
      </c>
      <c r="R625" s="46">
        <f>IF(F625&lt;DATEVALUE("2018-07-01"),1,0)</f>
        <v>1</v>
      </c>
      <c r="S625" s="47">
        <f>IF(R625=1,1%,0)</f>
        <v>0.01</v>
      </c>
      <c r="T625" s="46">
        <f>IFERROR(S625*M625,0)</f>
        <v>2916.5700000000002</v>
      </c>
      <c r="U625" s="48">
        <f>IF(O625&lt;=0.12,1,0)*(1-R625)*M625</f>
        <v>0</v>
      </c>
      <c r="V625" s="49">
        <f>IF(0&lt;0.8,0,IF(0&lt;1,Sheet1!L590,1))*IF(G625&lt;3,0.12 - O625,0.01) *U625</f>
        <v>0</v>
      </c>
      <c r="W625" s="49">
        <f>IF(0&gt;1,IF(0&lt;=1.1,1,IF(0&lt;=1.2,2,IF(0&lt;=1.5,3,5))),0) * 1000000</f>
        <v>0</v>
      </c>
      <c r="X625" s="50">
        <f>IF(AND(P625&gt;=150000000,P625&lt;300000000),5000000,IF(AND(P625&gt;=300000000,P625&lt;500000000),10000000,IF(AND(P625&gt;=300000000,P625&lt;500000000),15000000,IF(AND(P625&gt;=500000000,P625&lt;3000000000),20000000,IF(P625&gt;=30000000000,35000000,0))))) * (1-R625)</f>
        <v>0</v>
      </c>
      <c r="Y625" s="50">
        <f>IFERROR(Q625 * (1-R625),0)</f>
        <v>0</v>
      </c>
      <c r="Z625" s="51">
        <f>IF(R625=1,0,0)</f>
        <v>0</v>
      </c>
      <c r="AA625" s="51">
        <f>IFERROR((1-R625) * Z625 * 2%,0)</f>
        <v>0</v>
      </c>
      <c r="AB625" s="52">
        <f>IF(R625=0,0,0)</f>
        <v>0</v>
      </c>
      <c r="AC625" s="52">
        <f> IFERROR(AB625 * (1-R625) * 2%,0)</f>
        <v>0</v>
      </c>
      <c r="AD625" s="53">
        <f>T625+V625+W625+X625+AA625+AC625</f>
        <v>2916.5700000000002</v>
      </c>
    </row>
    <row r="626">
      <c r="C626" s="40" t="s">
        <v>1100</v>
      </c>
      <c r="D626" s="41" t="s">
        <v>1101</v>
      </c>
      <c r="E626" s="41"/>
      <c r="F626" s="42">
        <v>39611.613483796296</v>
      </c>
      <c r="G626" s="43">
        <v>121</v>
      </c>
      <c r="H626" s="44">
        <v>43312</v>
      </c>
      <c r="I626" s="44">
        <v>43350</v>
      </c>
      <c r="J626" s="43">
        <v>28985709</v>
      </c>
      <c r="K626" s="43">
        <v>0</v>
      </c>
      <c r="L626" s="43">
        <v>0</v>
      </c>
      <c r="M626" s="43">
        <f>IFERROR(J626-K626-L626,0)</f>
        <v>28985709</v>
      </c>
      <c r="N626" s="43">
        <v>30330993</v>
      </c>
      <c r="O626" s="45">
        <f>IFERROR(IF(1 - M626/N626&lt;0,0,1-M626/N626),0)</f>
        <v>0.044353444016818067</v>
      </c>
      <c r="P626" s="43">
        <v>0</v>
      </c>
      <c r="Q626" s="43">
        <v>28985709</v>
      </c>
      <c r="R626" s="46">
        <f>IF(F626&lt;DATEVALUE("2018-07-01"),1,0)</f>
        <v>1</v>
      </c>
      <c r="S626" s="47">
        <f>IF(R626=1,1%,0)</f>
        <v>0.01</v>
      </c>
      <c r="T626" s="46">
        <f>IFERROR(S626*M626,0)</f>
        <v>289857.09000000003</v>
      </c>
      <c r="U626" s="48">
        <f>IF(O626&lt;=0.12,1,0)*(1-R626)*M626</f>
        <v>0</v>
      </c>
      <c r="V626" s="49">
        <f>IF(0&lt;0.8,0,IF(0&lt;1,Sheet1!L590,1))*IF(G626&lt;3,0.12 - O626,0.01) *U626</f>
        <v>0</v>
      </c>
      <c r="W626" s="49">
        <f>IF(0&gt;1,IF(0&lt;=1.1,1,IF(0&lt;=1.2,2,IF(0&lt;=1.5,3,5))),0) * 1000000</f>
        <v>0</v>
      </c>
      <c r="X626" s="50">
        <f>IF(AND(P626&gt;=150000000,P626&lt;300000000),5000000,IF(AND(P626&gt;=300000000,P626&lt;500000000),10000000,IF(AND(P626&gt;=300000000,P626&lt;500000000),15000000,IF(AND(P626&gt;=500000000,P626&lt;3000000000),20000000,IF(P626&gt;=30000000000,35000000,0))))) * (1-R626)</f>
        <v>0</v>
      </c>
      <c r="Y626" s="50">
        <f>IFERROR(Q626 * (1-R626),0)</f>
        <v>0</v>
      </c>
      <c r="Z626" s="51">
        <f>IF(R626=1,0,0)</f>
        <v>0</v>
      </c>
      <c r="AA626" s="51">
        <f>IFERROR((1-R626) * Z626 * 2%,0)</f>
        <v>0</v>
      </c>
      <c r="AB626" s="52">
        <f>IF(R626=0,0,0)</f>
        <v>0</v>
      </c>
      <c r="AC626" s="52">
        <f> IFERROR(AB626 * (1-R626) * 2%,0)</f>
        <v>0</v>
      </c>
      <c r="AD626" s="53">
        <f>T626+V626+W626+X626+AA626+AC626</f>
        <v>289857.09000000003</v>
      </c>
    </row>
    <row r="627">
      <c r="C627" s="40" t="s">
        <v>1102</v>
      </c>
      <c r="D627" s="41" t="s">
        <v>1103</v>
      </c>
      <c r="E627" s="41"/>
      <c r="F627" s="42">
        <v>39611.61918981481</v>
      </c>
      <c r="G627" s="43">
        <v>121</v>
      </c>
      <c r="H627" s="44">
        <v>43312</v>
      </c>
      <c r="I627" s="44">
        <v>43335</v>
      </c>
      <c r="J627" s="43">
        <v>1639361</v>
      </c>
      <c r="K627" s="43">
        <v>0</v>
      </c>
      <c r="L627" s="43">
        <v>0</v>
      </c>
      <c r="M627" s="43">
        <f>IFERROR(J627-K627-L627,0)</f>
        <v>1639361</v>
      </c>
      <c r="N627" s="43">
        <v>1639372</v>
      </c>
      <c r="O627" s="45">
        <f>IFERROR(IF(1 - M627/N627&lt;0,0,1-M627/N627),0)</f>
        <v>6.7098864686698789E-06</v>
      </c>
      <c r="P627" s="43">
        <v>0</v>
      </c>
      <c r="Q627" s="43">
        <v>1639361</v>
      </c>
      <c r="R627" s="46">
        <f>IF(F627&lt;DATEVALUE("2018-07-01"),1,0)</f>
        <v>1</v>
      </c>
      <c r="S627" s="47">
        <f>IF(R627=1,1%,0)</f>
        <v>0.01</v>
      </c>
      <c r="T627" s="46">
        <f>IFERROR(S627*M627,0)</f>
        <v>16393.610000000001</v>
      </c>
      <c r="U627" s="48">
        <f>IF(O627&lt;=0.12,1,0)*(1-R627)*M627</f>
        <v>0</v>
      </c>
      <c r="V627" s="49">
        <f>IF(0&lt;0.8,0,IF(0&lt;1,Sheet1!L590,1))*IF(G627&lt;3,0.12 - O627,0.01) *U627</f>
        <v>0</v>
      </c>
      <c r="W627" s="49">
        <f>IF(0&gt;1,IF(0&lt;=1.1,1,IF(0&lt;=1.2,2,IF(0&lt;=1.5,3,5))),0) * 1000000</f>
        <v>0</v>
      </c>
      <c r="X627" s="50">
        <f>IF(AND(P627&gt;=150000000,P627&lt;300000000),5000000,IF(AND(P627&gt;=300000000,P627&lt;500000000),10000000,IF(AND(P627&gt;=300000000,P627&lt;500000000),15000000,IF(AND(P627&gt;=500000000,P627&lt;3000000000),20000000,IF(P627&gt;=30000000000,35000000,0))))) * (1-R627)</f>
        <v>0</v>
      </c>
      <c r="Y627" s="50">
        <f>IFERROR(Q627 * (1-R627),0)</f>
        <v>0</v>
      </c>
      <c r="Z627" s="51">
        <f>IF(R627=1,0,0)</f>
        <v>0</v>
      </c>
      <c r="AA627" s="51">
        <f>IFERROR((1-R627) * Z627 * 2%,0)</f>
        <v>0</v>
      </c>
      <c r="AB627" s="52">
        <f>IF(R627=0,0,0)</f>
        <v>0</v>
      </c>
      <c r="AC627" s="52">
        <f> IFERROR(AB627 * (1-R627) * 2%,0)</f>
        <v>0</v>
      </c>
      <c r="AD627" s="53">
        <f>T627+V627+W627+X627+AA627+AC627</f>
        <v>16393.610000000001</v>
      </c>
    </row>
    <row r="628">
      <c r="C628" s="40" t="s">
        <v>1104</v>
      </c>
      <c r="D628" s="41" t="s">
        <v>1105</v>
      </c>
      <c r="E628" s="41"/>
      <c r="F628" s="42">
        <v>39664.584988425922</v>
      </c>
      <c r="G628" s="43">
        <v>119</v>
      </c>
      <c r="H628" s="44">
        <v>43343</v>
      </c>
      <c r="I628" s="44">
        <v>43369</v>
      </c>
      <c r="J628" s="43">
        <v>89077</v>
      </c>
      <c r="K628" s="43">
        <v>0</v>
      </c>
      <c r="L628" s="43">
        <v>0</v>
      </c>
      <c r="M628" s="43">
        <f>IFERROR(J628-K628-L628,0)</f>
        <v>89077</v>
      </c>
      <c r="N628" s="43">
        <v>89077</v>
      </c>
      <c r="O628" s="45">
        <f>IFERROR(IF(1 - M628/N628&lt;0,0,1-M628/N628),0)</f>
        <v>0</v>
      </c>
      <c r="P628" s="43">
        <v>0</v>
      </c>
      <c r="Q628" s="43">
        <v>89077</v>
      </c>
      <c r="R628" s="46">
        <f>IF(F628&lt;DATEVALUE("2018-07-01"),1,0)</f>
        <v>1</v>
      </c>
      <c r="S628" s="47">
        <f>IF(R628=1,1%,0)</f>
        <v>0.01</v>
      </c>
      <c r="T628" s="46">
        <f>IFERROR(S628*M628,0)</f>
        <v>890.76999999999998</v>
      </c>
      <c r="U628" s="48">
        <f>IF(O628&lt;=0.12,1,0)*(1-R628)*M628</f>
        <v>0</v>
      </c>
      <c r="V628" s="49">
        <f>IF(0&lt;0.8,0,IF(0&lt;1,Sheet1!L590,1))*IF(G628&lt;3,0.12 - O628,0.01) *U628</f>
        <v>0</v>
      </c>
      <c r="W628" s="49">
        <f>IF(0&gt;1,IF(0&lt;=1.1,1,IF(0&lt;=1.2,2,IF(0&lt;=1.5,3,5))),0) * 1000000</f>
        <v>0</v>
      </c>
      <c r="X628" s="50">
        <f>IF(AND(P628&gt;=150000000,P628&lt;300000000),5000000,IF(AND(P628&gt;=300000000,P628&lt;500000000),10000000,IF(AND(P628&gt;=300000000,P628&lt;500000000),15000000,IF(AND(P628&gt;=500000000,P628&lt;3000000000),20000000,IF(P628&gt;=30000000000,35000000,0))))) * (1-R628)</f>
        <v>0</v>
      </c>
      <c r="Y628" s="50">
        <f>IFERROR(Q628 * (1-R628),0)</f>
        <v>0</v>
      </c>
      <c r="Z628" s="51">
        <f>IF(R628=1,0,0)</f>
        <v>0</v>
      </c>
      <c r="AA628" s="51">
        <f>IFERROR((1-R628) * Z628 * 2%,0)</f>
        <v>0</v>
      </c>
      <c r="AB628" s="52">
        <f>IF(R628=0,0,0)</f>
        <v>0</v>
      </c>
      <c r="AC628" s="52">
        <f> IFERROR(AB628 * (1-R628) * 2%,0)</f>
        <v>0</v>
      </c>
      <c r="AD628" s="53">
        <f>T628+V628+W628+X628+AA628+AC628</f>
        <v>890.76999999999998</v>
      </c>
    </row>
    <row r="629">
      <c r="C629" s="40" t="s">
        <v>1106</v>
      </c>
      <c r="D629" s="41" t="s">
        <v>1107</v>
      </c>
      <c r="E629" s="41"/>
      <c r="F629" s="42">
        <v>39864.461562500001</v>
      </c>
      <c r="G629" s="43">
        <v>113</v>
      </c>
      <c r="H629" s="44">
        <v>43312</v>
      </c>
      <c r="I629" s="44">
        <v>43342</v>
      </c>
      <c r="J629" s="43">
        <v>181851</v>
      </c>
      <c r="K629" s="43">
        <v>0</v>
      </c>
      <c r="L629" s="43">
        <v>0</v>
      </c>
      <c r="M629" s="43">
        <f>IFERROR(J629-K629-L629,0)</f>
        <v>181851</v>
      </c>
      <c r="N629" s="43">
        <v>181851</v>
      </c>
      <c r="O629" s="45">
        <f>IFERROR(IF(1 - M629/N629&lt;0,0,1-M629/N629),0)</f>
        <v>0</v>
      </c>
      <c r="P629" s="43">
        <v>0</v>
      </c>
      <c r="Q629" s="43">
        <v>181851</v>
      </c>
      <c r="R629" s="46">
        <f>IF(F629&lt;DATEVALUE("2018-07-01"),1,0)</f>
        <v>1</v>
      </c>
      <c r="S629" s="47">
        <f>IF(R629=1,1%,0)</f>
        <v>0.01</v>
      </c>
      <c r="T629" s="46">
        <f>IFERROR(S629*M629,0)</f>
        <v>1818.51</v>
      </c>
      <c r="U629" s="48">
        <f>IF(O629&lt;=0.12,1,0)*(1-R629)*M629</f>
        <v>0</v>
      </c>
      <c r="V629" s="49">
        <f>IF(0&lt;0.8,0,IF(0&lt;1,Sheet1!L590,1))*IF(G629&lt;3,0.12 - O629,0.01) *U629</f>
        <v>0</v>
      </c>
      <c r="W629" s="49">
        <f>IF(0&gt;1,IF(0&lt;=1.1,1,IF(0&lt;=1.2,2,IF(0&lt;=1.5,3,5))),0) * 1000000</f>
        <v>0</v>
      </c>
      <c r="X629" s="50">
        <f>IF(AND(P629&gt;=150000000,P629&lt;300000000),5000000,IF(AND(P629&gt;=300000000,P629&lt;500000000),10000000,IF(AND(P629&gt;=300000000,P629&lt;500000000),15000000,IF(AND(P629&gt;=500000000,P629&lt;3000000000),20000000,IF(P629&gt;=30000000000,35000000,0))))) * (1-R629)</f>
        <v>0</v>
      </c>
      <c r="Y629" s="50">
        <f>IFERROR(Q629 * (1-R629),0)</f>
        <v>0</v>
      </c>
      <c r="Z629" s="51">
        <f>IF(R629=1,0,0)</f>
        <v>0</v>
      </c>
      <c r="AA629" s="51">
        <f>IFERROR((1-R629) * Z629 * 2%,0)</f>
        <v>0</v>
      </c>
      <c r="AB629" s="52">
        <f>IF(R629=0,0,0)</f>
        <v>0</v>
      </c>
      <c r="AC629" s="52">
        <f> IFERROR(AB629 * (1-R629) * 2%,0)</f>
        <v>0</v>
      </c>
      <c r="AD629" s="53">
        <f>T629+V629+W629+X629+AA629+AC629</f>
        <v>1818.51</v>
      </c>
    </row>
    <row r="630">
      <c r="C630" s="40" t="s">
        <v>1108</v>
      </c>
      <c r="D630" s="41" t="s">
        <v>1109</v>
      </c>
      <c r="E630" s="41"/>
      <c r="F630" s="42">
        <v>40002.428541666668</v>
      </c>
      <c r="G630" s="43">
        <v>108</v>
      </c>
      <c r="H630" s="44">
        <v>43312</v>
      </c>
      <c r="I630" s="44">
        <v>43335</v>
      </c>
      <c r="J630" s="43">
        <v>234891</v>
      </c>
      <c r="K630" s="43">
        <v>0</v>
      </c>
      <c r="L630" s="43">
        <v>0</v>
      </c>
      <c r="M630" s="43">
        <f>IFERROR(J630-K630-L630,0)</f>
        <v>234891</v>
      </c>
      <c r="N630" s="43">
        <v>234891</v>
      </c>
      <c r="O630" s="45">
        <f>IFERROR(IF(1 - M630/N630&lt;0,0,1-M630/N630),0)</f>
        <v>0</v>
      </c>
      <c r="P630" s="43">
        <v>0</v>
      </c>
      <c r="Q630" s="43">
        <v>234891</v>
      </c>
      <c r="R630" s="46">
        <f>IF(F630&lt;DATEVALUE("2018-07-01"),1,0)</f>
        <v>1</v>
      </c>
      <c r="S630" s="47">
        <f>IF(R630=1,1%,0)</f>
        <v>0.01</v>
      </c>
      <c r="T630" s="46">
        <f>IFERROR(S630*M630,0)</f>
        <v>2348.9099999999999</v>
      </c>
      <c r="U630" s="48">
        <f>IF(O630&lt;=0.12,1,0)*(1-R630)*M630</f>
        <v>0</v>
      </c>
      <c r="V630" s="49">
        <f>IF(0&lt;0.8,0,IF(0&lt;1,Sheet1!L590,1))*IF(G630&lt;3,0.12 - O630,0.01) *U630</f>
        <v>0</v>
      </c>
      <c r="W630" s="49">
        <f>IF(0&gt;1,IF(0&lt;=1.1,1,IF(0&lt;=1.2,2,IF(0&lt;=1.5,3,5))),0) * 1000000</f>
        <v>0</v>
      </c>
      <c r="X630" s="50">
        <f>IF(AND(P630&gt;=150000000,P630&lt;300000000),5000000,IF(AND(P630&gt;=300000000,P630&lt;500000000),10000000,IF(AND(P630&gt;=300000000,P630&lt;500000000),15000000,IF(AND(P630&gt;=500000000,P630&lt;3000000000),20000000,IF(P630&gt;=30000000000,35000000,0))))) * (1-R630)</f>
        <v>0</v>
      </c>
      <c r="Y630" s="50">
        <f>IFERROR(Q630 * (1-R630),0)</f>
        <v>0</v>
      </c>
      <c r="Z630" s="51">
        <f>IF(R630=1,0,0)</f>
        <v>0</v>
      </c>
      <c r="AA630" s="51">
        <f>IFERROR((1-R630) * Z630 * 2%,0)</f>
        <v>0</v>
      </c>
      <c r="AB630" s="52">
        <f>IF(R630=0,0,0)</f>
        <v>0</v>
      </c>
      <c r="AC630" s="52">
        <f> IFERROR(AB630 * (1-R630) * 2%,0)</f>
        <v>0</v>
      </c>
      <c r="AD630" s="53">
        <f>T630+V630+W630+X630+AA630+AC630</f>
        <v>2348.9099999999999</v>
      </c>
    </row>
    <row r="631">
      <c r="C631" s="40" t="s">
        <v>1110</v>
      </c>
      <c r="D631" s="41" t="s">
        <v>1111</v>
      </c>
      <c r="E631" s="41"/>
      <c r="F631" s="42">
        <v>40196.458379629628</v>
      </c>
      <c r="G631" s="43">
        <v>102</v>
      </c>
      <c r="H631" s="44">
        <v>43312</v>
      </c>
      <c r="I631" s="44">
        <v>43339</v>
      </c>
      <c r="J631" s="43">
        <v>3186763</v>
      </c>
      <c r="K631" s="43">
        <v>0</v>
      </c>
      <c r="L631" s="43">
        <v>0</v>
      </c>
      <c r="M631" s="43">
        <f>IFERROR(J631-K631-L631,0)</f>
        <v>3186763</v>
      </c>
      <c r="N631" s="43">
        <v>3186737</v>
      </c>
      <c r="O631" s="45">
        <f>IFERROR(IF(1 - M631/N631&lt;0,0,1-M631/N631),0)</f>
        <v>0</v>
      </c>
      <c r="P631" s="43">
        <v>0</v>
      </c>
      <c r="Q631" s="43">
        <v>3186763</v>
      </c>
      <c r="R631" s="46">
        <f>IF(F631&lt;DATEVALUE("2018-07-01"),1,0)</f>
        <v>1</v>
      </c>
      <c r="S631" s="47">
        <f>IF(R631=1,1%,0)</f>
        <v>0.01</v>
      </c>
      <c r="T631" s="46">
        <f>IFERROR(S631*M631,0)</f>
        <v>31867.630000000001</v>
      </c>
      <c r="U631" s="48">
        <f>IF(O631&lt;=0.12,1,0)*(1-R631)*M631</f>
        <v>0</v>
      </c>
      <c r="V631" s="49">
        <f>IF(0&lt;0.8,0,IF(0&lt;1,Sheet1!L590,1))*IF(G631&lt;3,0.12 - O631,0.01) *U631</f>
        <v>0</v>
      </c>
      <c r="W631" s="49">
        <f>IF(0&gt;1,IF(0&lt;=1.1,1,IF(0&lt;=1.2,2,IF(0&lt;=1.5,3,5))),0) * 1000000</f>
        <v>0</v>
      </c>
      <c r="X631" s="50">
        <f>IF(AND(P631&gt;=150000000,P631&lt;300000000),5000000,IF(AND(P631&gt;=300000000,P631&lt;500000000),10000000,IF(AND(P631&gt;=300000000,P631&lt;500000000),15000000,IF(AND(P631&gt;=500000000,P631&lt;3000000000),20000000,IF(P631&gt;=30000000000,35000000,0))))) * (1-R631)</f>
        <v>0</v>
      </c>
      <c r="Y631" s="50">
        <f>IFERROR(Q631 * (1-R631),0)</f>
        <v>0</v>
      </c>
      <c r="Z631" s="51">
        <f>IF(R631=1,0,0)</f>
        <v>0</v>
      </c>
      <c r="AA631" s="51">
        <f>IFERROR((1-R631) * Z631 * 2%,0)</f>
        <v>0</v>
      </c>
      <c r="AB631" s="52">
        <f>IF(R631=0,0,0)</f>
        <v>0</v>
      </c>
      <c r="AC631" s="52">
        <f> IFERROR(AB631 * (1-R631) * 2%,0)</f>
        <v>0</v>
      </c>
      <c r="AD631" s="53">
        <f>T631+V631+W631+X631+AA631+AC631</f>
        <v>31867.630000000001</v>
      </c>
    </row>
    <row r="632">
      <c r="C632" s="40" t="s">
        <v>1112</v>
      </c>
      <c r="D632" s="41" t="s">
        <v>1113</v>
      </c>
      <c r="E632" s="41"/>
      <c r="F632" s="42">
        <v>40191.340150462958</v>
      </c>
      <c r="G632" s="43">
        <v>102</v>
      </c>
      <c r="H632" s="44">
        <v>43312</v>
      </c>
      <c r="I632" s="44">
        <v>43330</v>
      </c>
      <c r="J632" s="43">
        <v>480858</v>
      </c>
      <c r="K632" s="43">
        <v>0</v>
      </c>
      <c r="L632" s="43">
        <v>0</v>
      </c>
      <c r="M632" s="43">
        <f>IFERROR(J632-K632-L632,0)</f>
        <v>480858</v>
      </c>
      <c r="N632" s="43">
        <v>480858</v>
      </c>
      <c r="O632" s="45">
        <f>IFERROR(IF(1 - M632/N632&lt;0,0,1-M632/N632),0)</f>
        <v>0</v>
      </c>
      <c r="P632" s="43">
        <v>0</v>
      </c>
      <c r="Q632" s="43">
        <v>480858</v>
      </c>
      <c r="R632" s="46">
        <f>IF(F632&lt;DATEVALUE("2018-07-01"),1,0)</f>
        <v>1</v>
      </c>
      <c r="S632" s="47">
        <f>IF(R632=1,1%,0)</f>
        <v>0.01</v>
      </c>
      <c r="T632" s="46">
        <f>IFERROR(S632*M632,0)</f>
        <v>4808.5799999999999</v>
      </c>
      <c r="U632" s="48">
        <f>IF(O632&lt;=0.12,1,0)*(1-R632)*M632</f>
        <v>0</v>
      </c>
      <c r="V632" s="49">
        <f>IF(0&lt;0.8,0,IF(0&lt;1,Sheet1!L590,1))*IF(G632&lt;3,0.12 - O632,0.01) *U632</f>
        <v>0</v>
      </c>
      <c r="W632" s="49">
        <f>IF(0&gt;1,IF(0&lt;=1.1,1,IF(0&lt;=1.2,2,IF(0&lt;=1.5,3,5))),0) * 1000000</f>
        <v>0</v>
      </c>
      <c r="X632" s="50">
        <f>IF(AND(P632&gt;=150000000,P632&lt;300000000),5000000,IF(AND(P632&gt;=300000000,P632&lt;500000000),10000000,IF(AND(P632&gt;=300000000,P632&lt;500000000),15000000,IF(AND(P632&gt;=500000000,P632&lt;3000000000),20000000,IF(P632&gt;=30000000000,35000000,0))))) * (1-R632)</f>
        <v>0</v>
      </c>
      <c r="Y632" s="50">
        <f>IFERROR(Q632 * (1-R632),0)</f>
        <v>0</v>
      </c>
      <c r="Z632" s="51">
        <f>IF(R632=1,0,0)</f>
        <v>0</v>
      </c>
      <c r="AA632" s="51">
        <f>IFERROR((1-R632) * Z632 * 2%,0)</f>
        <v>0</v>
      </c>
      <c r="AB632" s="52">
        <f>IF(R632=0,0,0)</f>
        <v>0</v>
      </c>
      <c r="AC632" s="52">
        <f> IFERROR(AB632 * (1-R632) * 2%,0)</f>
        <v>0</v>
      </c>
      <c r="AD632" s="53">
        <f>T632+V632+W632+X632+AA632+AC632</f>
        <v>4808.5799999999999</v>
      </c>
    </row>
    <row r="633">
      <c r="C633" s="40" t="s">
        <v>1114</v>
      </c>
      <c r="D633" s="41" t="s">
        <v>1115</v>
      </c>
      <c r="E633" s="41"/>
      <c r="F633" s="42">
        <v>40208.570243055554</v>
      </c>
      <c r="G633" s="43">
        <v>102</v>
      </c>
      <c r="H633" s="44">
        <v>43312</v>
      </c>
      <c r="I633" s="44">
        <v>43343</v>
      </c>
      <c r="J633" s="43">
        <v>154880</v>
      </c>
      <c r="K633" s="43">
        <v>0</v>
      </c>
      <c r="L633" s="43">
        <v>0</v>
      </c>
      <c r="M633" s="43">
        <f>IFERROR(J633-K633-L633,0)</f>
        <v>154880</v>
      </c>
      <c r="N633" s="43">
        <v>154880</v>
      </c>
      <c r="O633" s="45">
        <f>IFERROR(IF(1 - M633/N633&lt;0,0,1-M633/N633),0)</f>
        <v>0</v>
      </c>
      <c r="P633" s="43">
        <v>0</v>
      </c>
      <c r="Q633" s="43">
        <v>154880</v>
      </c>
      <c r="R633" s="46">
        <f>IF(F633&lt;DATEVALUE("2018-07-01"),1,0)</f>
        <v>1</v>
      </c>
      <c r="S633" s="47">
        <f>IF(R633=1,1%,0)</f>
        <v>0.01</v>
      </c>
      <c r="T633" s="46">
        <f>IFERROR(S633*M633,0)</f>
        <v>1548.8</v>
      </c>
      <c r="U633" s="48">
        <f>IF(O633&lt;=0.12,1,0)*(1-R633)*M633</f>
        <v>0</v>
      </c>
      <c r="V633" s="49">
        <f>IF(0&lt;0.8,0,IF(0&lt;1,Sheet1!L590,1))*IF(G633&lt;3,0.12 - O633,0.01) *U633</f>
        <v>0</v>
      </c>
      <c r="W633" s="49">
        <f>IF(0&gt;1,IF(0&lt;=1.1,1,IF(0&lt;=1.2,2,IF(0&lt;=1.5,3,5))),0) * 1000000</f>
        <v>0</v>
      </c>
      <c r="X633" s="50">
        <f>IF(AND(P633&gt;=150000000,P633&lt;300000000),5000000,IF(AND(P633&gt;=300000000,P633&lt;500000000),10000000,IF(AND(P633&gt;=300000000,P633&lt;500000000),15000000,IF(AND(P633&gt;=500000000,P633&lt;3000000000),20000000,IF(P633&gt;=30000000000,35000000,0))))) * (1-R633)</f>
        <v>0</v>
      </c>
      <c r="Y633" s="50">
        <f>IFERROR(Q633 * (1-R633),0)</f>
        <v>0</v>
      </c>
      <c r="Z633" s="51">
        <f>IF(R633=1,0,0)</f>
        <v>0</v>
      </c>
      <c r="AA633" s="51">
        <f>IFERROR((1-R633) * Z633 * 2%,0)</f>
        <v>0</v>
      </c>
      <c r="AB633" s="52">
        <f>IF(R633=0,0,0)</f>
        <v>0</v>
      </c>
      <c r="AC633" s="52">
        <f> IFERROR(AB633 * (1-R633) * 2%,0)</f>
        <v>0</v>
      </c>
      <c r="AD633" s="53">
        <f>T633+V633+W633+X633+AA633+AC633</f>
        <v>1548.8</v>
      </c>
    </row>
    <row r="634">
      <c r="C634" s="40" t="s">
        <v>1116</v>
      </c>
      <c r="D634" s="41" t="s">
        <v>1117</v>
      </c>
      <c r="E634" s="41"/>
      <c r="F634" s="42">
        <v>40210.414166666662</v>
      </c>
      <c r="G634" s="43">
        <v>101</v>
      </c>
      <c r="H634" s="44">
        <v>43370</v>
      </c>
      <c r="I634" s="44">
        <v>43371</v>
      </c>
      <c r="J634" s="43">
        <v>130234</v>
      </c>
      <c r="K634" s="43">
        <v>0</v>
      </c>
      <c r="L634" s="43">
        <v>0</v>
      </c>
      <c r="M634" s="43">
        <f>IFERROR(J634-K634-L634,0)</f>
        <v>130234</v>
      </c>
      <c r="N634" s="43">
        <v>130234</v>
      </c>
      <c r="O634" s="45">
        <f>IFERROR(IF(1 - M634/N634&lt;0,0,1-M634/N634),0)</f>
        <v>0</v>
      </c>
      <c r="P634" s="43">
        <v>0</v>
      </c>
      <c r="Q634" s="43">
        <v>130234</v>
      </c>
      <c r="R634" s="46">
        <f>IF(F634&lt;DATEVALUE("2018-07-01"),1,0)</f>
        <v>1</v>
      </c>
      <c r="S634" s="47">
        <f>IF(R634=1,1%,0)</f>
        <v>0.01</v>
      </c>
      <c r="T634" s="46">
        <f>IFERROR(S634*M634,0)</f>
        <v>1302.3399999999999</v>
      </c>
      <c r="U634" s="48">
        <f>IF(O634&lt;=0.12,1,0)*(1-R634)*M634</f>
        <v>0</v>
      </c>
      <c r="V634" s="49">
        <f>IF(0&lt;0.8,0,IF(0&lt;1,Sheet1!L590,1))*IF(G634&lt;3,0.12 - O634,0.01) *U634</f>
        <v>0</v>
      </c>
      <c r="W634" s="49">
        <f>IF(0&gt;1,IF(0&lt;=1.1,1,IF(0&lt;=1.2,2,IF(0&lt;=1.5,3,5))),0) * 1000000</f>
        <v>0</v>
      </c>
      <c r="X634" s="50">
        <f>IF(AND(P634&gt;=150000000,P634&lt;300000000),5000000,IF(AND(P634&gt;=300000000,P634&lt;500000000),10000000,IF(AND(P634&gt;=300000000,P634&lt;500000000),15000000,IF(AND(P634&gt;=500000000,P634&lt;3000000000),20000000,IF(P634&gt;=30000000000,35000000,0))))) * (1-R634)</f>
        <v>0</v>
      </c>
      <c r="Y634" s="50">
        <f>IFERROR(Q634 * (1-R634),0)</f>
        <v>0</v>
      </c>
      <c r="Z634" s="51">
        <f>IF(R634=1,0,0)</f>
        <v>0</v>
      </c>
      <c r="AA634" s="51">
        <f>IFERROR((1-R634) * Z634 * 2%,0)</f>
        <v>0</v>
      </c>
      <c r="AB634" s="52">
        <f>IF(R634=0,0,0)</f>
        <v>0</v>
      </c>
      <c r="AC634" s="52">
        <f> IFERROR(AB634 * (1-R634) * 2%,0)</f>
        <v>0</v>
      </c>
      <c r="AD634" s="53">
        <f>T634+V634+W634+X634+AA634+AC634</f>
        <v>1302.3399999999999</v>
      </c>
    </row>
    <row r="635">
      <c r="C635" s="40" t="s">
        <v>1118</v>
      </c>
      <c r="D635" s="41" t="s">
        <v>1119</v>
      </c>
      <c r="E635" s="41"/>
      <c r="F635" s="42">
        <v>40563.666296296295</v>
      </c>
      <c r="G635" s="43">
        <v>90</v>
      </c>
      <c r="H635" s="44">
        <v>43312</v>
      </c>
      <c r="I635" s="44">
        <v>43330</v>
      </c>
      <c r="J635" s="43">
        <v>3544361</v>
      </c>
      <c r="K635" s="43">
        <v>0</v>
      </c>
      <c r="L635" s="43">
        <v>0</v>
      </c>
      <c r="M635" s="43">
        <f>IFERROR(J635-K635-L635,0)</f>
        <v>3544361</v>
      </c>
      <c r="N635" s="43">
        <v>3544361</v>
      </c>
      <c r="O635" s="45">
        <f>IFERROR(IF(1 - M635/N635&lt;0,0,1-M635/N635),0)</f>
        <v>0</v>
      </c>
      <c r="P635" s="43">
        <v>0</v>
      </c>
      <c r="Q635" s="43">
        <v>3544361</v>
      </c>
      <c r="R635" s="46">
        <f>IF(F635&lt;DATEVALUE("2018-07-01"),1,0)</f>
        <v>1</v>
      </c>
      <c r="S635" s="47">
        <f>IF(R635=1,1%,0)</f>
        <v>0.01</v>
      </c>
      <c r="T635" s="46">
        <f>IFERROR(S635*M635,0)</f>
        <v>35443.610000000001</v>
      </c>
      <c r="U635" s="48">
        <f>IF(O635&lt;=0.12,1,0)*(1-R635)*M635</f>
        <v>0</v>
      </c>
      <c r="V635" s="49">
        <f>IF(0&lt;0.8,0,IF(0&lt;1,Sheet1!L590,1))*IF(G635&lt;3,0.12 - O635,0.01) *U635</f>
        <v>0</v>
      </c>
      <c r="W635" s="49">
        <f>IF(0&gt;1,IF(0&lt;=1.1,1,IF(0&lt;=1.2,2,IF(0&lt;=1.5,3,5))),0) * 1000000</f>
        <v>0</v>
      </c>
      <c r="X635" s="50">
        <f>IF(AND(P635&gt;=150000000,P635&lt;300000000),5000000,IF(AND(P635&gt;=300000000,P635&lt;500000000),10000000,IF(AND(P635&gt;=300000000,P635&lt;500000000),15000000,IF(AND(P635&gt;=500000000,P635&lt;3000000000),20000000,IF(P635&gt;=30000000000,35000000,0))))) * (1-R635)</f>
        <v>0</v>
      </c>
      <c r="Y635" s="50">
        <f>IFERROR(Q635 * (1-R635),0)</f>
        <v>0</v>
      </c>
      <c r="Z635" s="51">
        <f>IF(R635=1,0,0)</f>
        <v>0</v>
      </c>
      <c r="AA635" s="51">
        <f>IFERROR((1-R635) * Z635 * 2%,0)</f>
        <v>0</v>
      </c>
      <c r="AB635" s="52">
        <f>IF(R635=0,0,0)</f>
        <v>0</v>
      </c>
      <c r="AC635" s="52">
        <f> IFERROR(AB635 * (1-R635) * 2%,0)</f>
        <v>0</v>
      </c>
      <c r="AD635" s="53">
        <f>T635+V635+W635+X635+AA635+AC635</f>
        <v>35443.610000000001</v>
      </c>
    </row>
    <row r="636">
      <c r="C636" s="40" t="s">
        <v>1120</v>
      </c>
      <c r="D636" s="41" t="s">
        <v>1121</v>
      </c>
      <c r="E636" s="41"/>
      <c r="F636" s="42">
        <v>40589.967013888891</v>
      </c>
      <c r="G636" s="43">
        <v>89</v>
      </c>
      <c r="H636" s="44">
        <v>43312</v>
      </c>
      <c r="I636" s="44">
        <v>43330</v>
      </c>
      <c r="J636" s="43">
        <v>123118</v>
      </c>
      <c r="K636" s="43">
        <v>0</v>
      </c>
      <c r="L636" s="43">
        <v>0</v>
      </c>
      <c r="M636" s="43">
        <f>IFERROR(J636-K636-L636,0)</f>
        <v>123118</v>
      </c>
      <c r="N636" s="43">
        <v>123118</v>
      </c>
      <c r="O636" s="45">
        <f>IFERROR(IF(1 - M636/N636&lt;0,0,1-M636/N636),0)</f>
        <v>0</v>
      </c>
      <c r="P636" s="43">
        <v>0</v>
      </c>
      <c r="Q636" s="43">
        <v>123118</v>
      </c>
      <c r="R636" s="46">
        <f>IF(F636&lt;DATEVALUE("2018-07-01"),1,0)</f>
        <v>1</v>
      </c>
      <c r="S636" s="47">
        <f>IF(R636=1,1%,0)</f>
        <v>0.01</v>
      </c>
      <c r="T636" s="46">
        <f>IFERROR(S636*M636,0)</f>
        <v>1231.1800000000001</v>
      </c>
      <c r="U636" s="48">
        <f>IF(O636&lt;=0.12,1,0)*(1-R636)*M636</f>
        <v>0</v>
      </c>
      <c r="V636" s="49">
        <f>IF(0&lt;0.8,0,IF(0&lt;1,Sheet1!L590,1))*IF(G636&lt;3,0.12 - O636,0.01) *U636</f>
        <v>0</v>
      </c>
      <c r="W636" s="49">
        <f>IF(0&gt;1,IF(0&lt;=1.1,1,IF(0&lt;=1.2,2,IF(0&lt;=1.5,3,5))),0) * 1000000</f>
        <v>0</v>
      </c>
      <c r="X636" s="50">
        <f>IF(AND(P636&gt;=150000000,P636&lt;300000000),5000000,IF(AND(P636&gt;=300000000,P636&lt;500000000),10000000,IF(AND(P636&gt;=300000000,P636&lt;500000000),15000000,IF(AND(P636&gt;=500000000,P636&lt;3000000000),20000000,IF(P636&gt;=30000000000,35000000,0))))) * (1-R636)</f>
        <v>0</v>
      </c>
      <c r="Y636" s="50">
        <f>IFERROR(Q636 * (1-R636),0)</f>
        <v>0</v>
      </c>
      <c r="Z636" s="51">
        <f>IF(R636=1,0,0)</f>
        <v>0</v>
      </c>
      <c r="AA636" s="51">
        <f>IFERROR((1-R636) * Z636 * 2%,0)</f>
        <v>0</v>
      </c>
      <c r="AB636" s="52">
        <f>IF(R636=0,0,0)</f>
        <v>0</v>
      </c>
      <c r="AC636" s="52">
        <f> IFERROR(AB636 * (1-R636) * 2%,0)</f>
        <v>0</v>
      </c>
      <c r="AD636" s="53">
        <f>T636+V636+W636+X636+AA636+AC636</f>
        <v>1231.1800000000001</v>
      </c>
    </row>
    <row r="637">
      <c r="C637" s="40" t="s">
        <v>1122</v>
      </c>
      <c r="D637" s="41" t="s">
        <v>1123</v>
      </c>
      <c r="E637" s="41"/>
      <c r="F637" s="42">
        <v>40746.386840277773</v>
      </c>
      <c r="G637" s="43">
        <v>84</v>
      </c>
      <c r="H637" s="44">
        <v>43312</v>
      </c>
      <c r="I637" s="44">
        <v>43323</v>
      </c>
      <c r="J637" s="43">
        <v>42426</v>
      </c>
      <c r="K637" s="43">
        <v>0</v>
      </c>
      <c r="L637" s="43">
        <v>0</v>
      </c>
      <c r="M637" s="43">
        <f>IFERROR(J637-K637-L637,0)</f>
        <v>42426</v>
      </c>
      <c r="N637" s="43">
        <v>42426</v>
      </c>
      <c r="O637" s="45">
        <f>IFERROR(IF(1 - M637/N637&lt;0,0,1-M637/N637),0)</f>
        <v>0</v>
      </c>
      <c r="P637" s="43">
        <v>0</v>
      </c>
      <c r="Q637" s="43">
        <v>42426</v>
      </c>
      <c r="R637" s="46">
        <f>IF(F637&lt;DATEVALUE("2018-07-01"),1,0)</f>
        <v>1</v>
      </c>
      <c r="S637" s="47">
        <f>IF(R637=1,1%,0)</f>
        <v>0.01</v>
      </c>
      <c r="T637" s="46">
        <f>IFERROR(S637*M637,0)</f>
        <v>424.25999999999999</v>
      </c>
      <c r="U637" s="48">
        <f>IF(O637&lt;=0.12,1,0)*(1-R637)*M637</f>
        <v>0</v>
      </c>
      <c r="V637" s="49">
        <f>IF(0&lt;0.8,0,IF(0&lt;1,Sheet1!L590,1))*IF(G637&lt;3,0.12 - O637,0.01) *U637</f>
        <v>0</v>
      </c>
      <c r="W637" s="49">
        <f>IF(0&gt;1,IF(0&lt;=1.1,1,IF(0&lt;=1.2,2,IF(0&lt;=1.5,3,5))),0) * 1000000</f>
        <v>0</v>
      </c>
      <c r="X637" s="50">
        <f>IF(AND(P637&gt;=150000000,P637&lt;300000000),5000000,IF(AND(P637&gt;=300000000,P637&lt;500000000),10000000,IF(AND(P637&gt;=300000000,P637&lt;500000000),15000000,IF(AND(P637&gt;=500000000,P637&lt;3000000000),20000000,IF(P637&gt;=30000000000,35000000,0))))) * (1-R637)</f>
        <v>0</v>
      </c>
      <c r="Y637" s="50">
        <f>IFERROR(Q637 * (1-R637),0)</f>
        <v>0</v>
      </c>
      <c r="Z637" s="51">
        <f>IF(R637=1,0,0)</f>
        <v>0</v>
      </c>
      <c r="AA637" s="51">
        <f>IFERROR((1-R637) * Z637 * 2%,0)</f>
        <v>0</v>
      </c>
      <c r="AB637" s="52">
        <f>IF(R637=0,0,0)</f>
        <v>0</v>
      </c>
      <c r="AC637" s="52">
        <f> IFERROR(AB637 * (1-R637) * 2%,0)</f>
        <v>0</v>
      </c>
      <c r="AD637" s="53">
        <f>T637+V637+W637+X637+AA637+AC637</f>
        <v>424.25999999999999</v>
      </c>
    </row>
    <row r="638">
      <c r="C638" s="40" t="s">
        <v>1124</v>
      </c>
      <c r="D638" s="41" t="s">
        <v>1125</v>
      </c>
      <c r="E638" s="41"/>
      <c r="F638" s="42">
        <v>40763.36986111111</v>
      </c>
      <c r="G638" s="43">
        <v>83</v>
      </c>
      <c r="H638" s="44">
        <v>43312</v>
      </c>
      <c r="I638" s="44">
        <v>43330</v>
      </c>
      <c r="J638" s="43">
        <v>586623</v>
      </c>
      <c r="K638" s="43">
        <v>0</v>
      </c>
      <c r="L638" s="43">
        <v>0</v>
      </c>
      <c r="M638" s="43">
        <f>IFERROR(J638-K638-L638,0)</f>
        <v>586623</v>
      </c>
      <c r="N638" s="43">
        <v>586623</v>
      </c>
      <c r="O638" s="45">
        <f>IFERROR(IF(1 - M638/N638&lt;0,0,1-M638/N638),0)</f>
        <v>0</v>
      </c>
      <c r="P638" s="43">
        <v>0</v>
      </c>
      <c r="Q638" s="43">
        <v>586623</v>
      </c>
      <c r="R638" s="46">
        <f>IF(F638&lt;DATEVALUE("2018-07-01"),1,0)</f>
        <v>1</v>
      </c>
      <c r="S638" s="47">
        <f>IF(R638=1,1%,0)</f>
        <v>0.01</v>
      </c>
      <c r="T638" s="46">
        <f>IFERROR(S638*M638,0)</f>
        <v>5866.2300000000005</v>
      </c>
      <c r="U638" s="48">
        <f>IF(O638&lt;=0.12,1,0)*(1-R638)*M638</f>
        <v>0</v>
      </c>
      <c r="V638" s="49">
        <f>IF(0&lt;0.8,0,IF(0&lt;1,Sheet1!L590,1))*IF(G638&lt;3,0.12 - O638,0.01) *U638</f>
        <v>0</v>
      </c>
      <c r="W638" s="49">
        <f>IF(0&gt;1,IF(0&lt;=1.1,1,IF(0&lt;=1.2,2,IF(0&lt;=1.5,3,5))),0) * 1000000</f>
        <v>0</v>
      </c>
      <c r="X638" s="50">
        <f>IF(AND(P638&gt;=150000000,P638&lt;300000000),5000000,IF(AND(P638&gt;=300000000,P638&lt;500000000),10000000,IF(AND(P638&gt;=300000000,P638&lt;500000000),15000000,IF(AND(P638&gt;=500000000,P638&lt;3000000000),20000000,IF(P638&gt;=30000000000,35000000,0))))) * (1-R638)</f>
        <v>0</v>
      </c>
      <c r="Y638" s="50">
        <f>IFERROR(Q638 * (1-R638),0)</f>
        <v>0</v>
      </c>
      <c r="Z638" s="51">
        <f>IF(R638=1,0,0)</f>
        <v>0</v>
      </c>
      <c r="AA638" s="51">
        <f>IFERROR((1-R638) * Z638 * 2%,0)</f>
        <v>0</v>
      </c>
      <c r="AB638" s="52">
        <f>IF(R638=0,0,0)</f>
        <v>0</v>
      </c>
      <c r="AC638" s="52">
        <f> IFERROR(AB638 * (1-R638) * 2%,0)</f>
        <v>0</v>
      </c>
      <c r="AD638" s="53">
        <f>T638+V638+W638+X638+AA638+AC638</f>
        <v>5866.2300000000005</v>
      </c>
    </row>
    <row r="639">
      <c r="C639" s="40" t="s">
        <v>1126</v>
      </c>
      <c r="D639" s="41" t="s">
        <v>1127</v>
      </c>
      <c r="E639" s="41"/>
      <c r="F639" s="42">
        <v>40824.348703703705</v>
      </c>
      <c r="G639" s="43">
        <v>81</v>
      </c>
      <c r="H639" s="44">
        <v>43312</v>
      </c>
      <c r="I639" s="44">
        <v>43330</v>
      </c>
      <c r="J639" s="43">
        <v>371411</v>
      </c>
      <c r="K639" s="43">
        <v>0</v>
      </c>
      <c r="L639" s="43">
        <v>0</v>
      </c>
      <c r="M639" s="43">
        <f>IFERROR(J639-K639-L639,0)</f>
        <v>371411</v>
      </c>
      <c r="N639" s="43">
        <v>371406</v>
      </c>
      <c r="O639" s="45">
        <f>IFERROR(IF(1 - M639/N639&lt;0,0,1-M639/N639),0)</f>
        <v>0</v>
      </c>
      <c r="P639" s="43">
        <v>0</v>
      </c>
      <c r="Q639" s="43">
        <v>371411</v>
      </c>
      <c r="R639" s="46">
        <f>IF(F639&lt;DATEVALUE("2018-07-01"),1,0)</f>
        <v>1</v>
      </c>
      <c r="S639" s="47">
        <f>IF(R639=1,1%,0)</f>
        <v>0.01</v>
      </c>
      <c r="T639" s="46">
        <f>IFERROR(S639*M639,0)</f>
        <v>3714.1100000000001</v>
      </c>
      <c r="U639" s="48">
        <f>IF(O639&lt;=0.12,1,0)*(1-R639)*M639</f>
        <v>0</v>
      </c>
      <c r="V639" s="49">
        <f>IF(0&lt;0.8,0,IF(0&lt;1,Sheet1!L590,1))*IF(G639&lt;3,0.12 - O639,0.01) *U639</f>
        <v>0</v>
      </c>
      <c r="W639" s="49">
        <f>IF(0&gt;1,IF(0&lt;=1.1,1,IF(0&lt;=1.2,2,IF(0&lt;=1.5,3,5))),0) * 1000000</f>
        <v>0</v>
      </c>
      <c r="X639" s="50">
        <f>IF(AND(P639&gt;=150000000,P639&lt;300000000),5000000,IF(AND(P639&gt;=300000000,P639&lt;500000000),10000000,IF(AND(P639&gt;=300000000,P639&lt;500000000),15000000,IF(AND(P639&gt;=500000000,P639&lt;3000000000),20000000,IF(P639&gt;=30000000000,35000000,0))))) * (1-R639)</f>
        <v>0</v>
      </c>
      <c r="Y639" s="50">
        <f>IFERROR(Q639 * (1-R639),0)</f>
        <v>0</v>
      </c>
      <c r="Z639" s="51">
        <f>IF(R639=1,0,0)</f>
        <v>0</v>
      </c>
      <c r="AA639" s="51">
        <f>IFERROR((1-R639) * Z639 * 2%,0)</f>
        <v>0</v>
      </c>
      <c r="AB639" s="52">
        <f>IF(R639=0,0,0)</f>
        <v>0</v>
      </c>
      <c r="AC639" s="52">
        <f> IFERROR(AB639 * (1-R639) * 2%,0)</f>
        <v>0</v>
      </c>
      <c r="AD639" s="53">
        <f>T639+V639+W639+X639+AA639+AC639</f>
        <v>3714.1100000000001</v>
      </c>
    </row>
    <row r="640">
      <c r="C640" s="40" t="s">
        <v>1128</v>
      </c>
      <c r="D640" s="41" t="s">
        <v>1129</v>
      </c>
      <c r="E640" s="41"/>
      <c r="F640" s="42">
        <v>41051.396909722222</v>
      </c>
      <c r="G640" s="43">
        <v>74</v>
      </c>
      <c r="H640" s="44">
        <v>43321</v>
      </c>
      <c r="I640" s="44">
        <v>43398</v>
      </c>
      <c r="J640" s="43">
        <v>1307800</v>
      </c>
      <c r="K640" s="43">
        <v>0</v>
      </c>
      <c r="L640" s="43">
        <v>0</v>
      </c>
      <c r="M640" s="43">
        <f>IFERROR(J640-K640-L640,0)</f>
        <v>1307800</v>
      </c>
      <c r="N640" s="43">
        <v>1307800</v>
      </c>
      <c r="O640" s="45">
        <f>IFERROR(IF(1 - M640/N640&lt;0,0,1-M640/N640),0)</f>
        <v>0</v>
      </c>
      <c r="P640" s="43">
        <v>0</v>
      </c>
      <c r="Q640" s="43">
        <v>1307800</v>
      </c>
      <c r="R640" s="46">
        <f>IF(F640&lt;DATEVALUE("2018-07-01"),1,0)</f>
        <v>1</v>
      </c>
      <c r="S640" s="47">
        <f>IF(R640=1,1%,0)</f>
        <v>0.01</v>
      </c>
      <c r="T640" s="46">
        <f>IFERROR(S640*M640,0)</f>
        <v>13078</v>
      </c>
      <c r="U640" s="48">
        <f>IF(O640&lt;=0.12,1,0)*(1-R640)*M640</f>
        <v>0</v>
      </c>
      <c r="V640" s="49">
        <f>IF(0&lt;0.8,0,IF(0&lt;1,Sheet1!L590,1))*IF(G640&lt;3,0.12 - O640,0.01) *U640</f>
        <v>0</v>
      </c>
      <c r="W640" s="49">
        <f>IF(0&gt;1,IF(0&lt;=1.1,1,IF(0&lt;=1.2,2,IF(0&lt;=1.5,3,5))),0) * 1000000</f>
        <v>0</v>
      </c>
      <c r="X640" s="50">
        <f>IF(AND(P640&gt;=150000000,P640&lt;300000000),5000000,IF(AND(P640&gt;=300000000,P640&lt;500000000),10000000,IF(AND(P640&gt;=300000000,P640&lt;500000000),15000000,IF(AND(P640&gt;=500000000,P640&lt;3000000000),20000000,IF(P640&gt;=30000000000,35000000,0))))) * (1-R640)</f>
        <v>0</v>
      </c>
      <c r="Y640" s="50">
        <f>IFERROR(Q640 * (1-R640),0)</f>
        <v>0</v>
      </c>
      <c r="Z640" s="51">
        <f>IF(R640=1,0,0)</f>
        <v>0</v>
      </c>
      <c r="AA640" s="51">
        <f>IFERROR((1-R640) * Z640 * 2%,0)</f>
        <v>0</v>
      </c>
      <c r="AB640" s="52">
        <f>IF(R640=0,0,0)</f>
        <v>0</v>
      </c>
      <c r="AC640" s="52">
        <f> IFERROR(AB640 * (1-R640) * 2%,0)</f>
        <v>0</v>
      </c>
      <c r="AD640" s="53">
        <f>T640+V640+W640+X640+AA640+AC640</f>
        <v>13078</v>
      </c>
    </row>
    <row r="641">
      <c r="C641" s="40" t="s">
        <v>1130</v>
      </c>
      <c r="D641" s="41" t="s">
        <v>1131</v>
      </c>
      <c r="E641" s="41"/>
      <c r="F641" s="42">
        <v>41051.41605324074</v>
      </c>
      <c r="G641" s="43">
        <v>74</v>
      </c>
      <c r="H641" s="44">
        <v>43335</v>
      </c>
      <c r="I641" s="44">
        <v>43382</v>
      </c>
      <c r="J641" s="43">
        <v>1009470</v>
      </c>
      <c r="K641" s="43">
        <v>0</v>
      </c>
      <c r="L641" s="43">
        <v>0</v>
      </c>
      <c r="M641" s="43">
        <f>IFERROR(J641-K641-L641,0)</f>
        <v>1009470</v>
      </c>
      <c r="N641" s="43">
        <v>1432434</v>
      </c>
      <c r="O641" s="45">
        <f>IFERROR(IF(1 - M641/N641&lt;0,0,1-M641/N641),0)</f>
        <v>0.29527643158428241</v>
      </c>
      <c r="P641" s="43">
        <v>0</v>
      </c>
      <c r="Q641" s="43">
        <v>1009470</v>
      </c>
      <c r="R641" s="46">
        <f>IF(F641&lt;DATEVALUE("2018-07-01"),1,0)</f>
        <v>1</v>
      </c>
      <c r="S641" s="47">
        <f>IF(R641=1,1%,0)</f>
        <v>0.01</v>
      </c>
      <c r="T641" s="46">
        <f>IFERROR(S641*M641,0)</f>
        <v>10094.700000000001</v>
      </c>
      <c r="U641" s="48">
        <f>IF(O641&lt;=0.12,1,0)*(1-R641)*M641</f>
        <v>0</v>
      </c>
      <c r="V641" s="49">
        <f>IF(0&lt;0.8,0,IF(0&lt;1,Sheet1!L590,1))*IF(G641&lt;3,0.12 - O641,0.01) *U641</f>
        <v>0</v>
      </c>
      <c r="W641" s="49">
        <f>IF(0&gt;1,IF(0&lt;=1.1,1,IF(0&lt;=1.2,2,IF(0&lt;=1.5,3,5))),0) * 1000000</f>
        <v>0</v>
      </c>
      <c r="X641" s="50">
        <f>IF(AND(P641&gt;=150000000,P641&lt;300000000),5000000,IF(AND(P641&gt;=300000000,P641&lt;500000000),10000000,IF(AND(P641&gt;=300000000,P641&lt;500000000),15000000,IF(AND(P641&gt;=500000000,P641&lt;3000000000),20000000,IF(P641&gt;=30000000000,35000000,0))))) * (1-R641)</f>
        <v>0</v>
      </c>
      <c r="Y641" s="50">
        <f>IFERROR(Q641 * (1-R641),0)</f>
        <v>0</v>
      </c>
      <c r="Z641" s="51">
        <f>IF(R641=1,0,0)</f>
        <v>0</v>
      </c>
      <c r="AA641" s="51">
        <f>IFERROR((1-R641) * Z641 * 2%,0)</f>
        <v>0</v>
      </c>
      <c r="AB641" s="52">
        <f>IF(R641=0,0,0)</f>
        <v>0</v>
      </c>
      <c r="AC641" s="52">
        <f> IFERROR(AB641 * (1-R641) * 2%,0)</f>
        <v>0</v>
      </c>
      <c r="AD641" s="53">
        <f>T641+V641+W641+X641+AA641+AC641</f>
        <v>10094.700000000001</v>
      </c>
    </row>
    <row r="642">
      <c r="C642" s="40" t="s">
        <v>1132</v>
      </c>
      <c r="D642" s="41" t="s">
        <v>1133</v>
      </c>
      <c r="E642" s="41"/>
      <c r="F642" s="42">
        <v>41060.378229166665</v>
      </c>
      <c r="G642" s="43">
        <v>74</v>
      </c>
      <c r="H642" s="44">
        <v>43312</v>
      </c>
      <c r="I642" s="44">
        <v>43330</v>
      </c>
      <c r="J642" s="43">
        <v>383307</v>
      </c>
      <c r="K642" s="43">
        <v>0</v>
      </c>
      <c r="L642" s="43">
        <v>0</v>
      </c>
      <c r="M642" s="43">
        <f>IFERROR(J642-K642-L642,0)</f>
        <v>383307</v>
      </c>
      <c r="N642" s="43">
        <v>383281</v>
      </c>
      <c r="O642" s="45">
        <f>IFERROR(IF(1 - M642/N642&lt;0,0,1-M642/N642),0)</f>
        <v>0</v>
      </c>
      <c r="P642" s="43">
        <v>0</v>
      </c>
      <c r="Q642" s="43">
        <v>383307</v>
      </c>
      <c r="R642" s="46">
        <f>IF(F642&lt;DATEVALUE("2018-07-01"),1,0)</f>
        <v>1</v>
      </c>
      <c r="S642" s="47">
        <f>IF(R642=1,1%,0)</f>
        <v>0.01</v>
      </c>
      <c r="T642" s="46">
        <f>IFERROR(S642*M642,0)</f>
        <v>3833.0700000000002</v>
      </c>
      <c r="U642" s="48">
        <f>IF(O642&lt;=0.12,1,0)*(1-R642)*M642</f>
        <v>0</v>
      </c>
      <c r="V642" s="49">
        <f>IF(0&lt;0.8,0,IF(0&lt;1,Sheet1!L590,1))*IF(G642&lt;3,0.12 - O642,0.01) *U642</f>
        <v>0</v>
      </c>
      <c r="W642" s="49">
        <f>IF(0&gt;1,IF(0&lt;=1.1,1,IF(0&lt;=1.2,2,IF(0&lt;=1.5,3,5))),0) * 1000000</f>
        <v>0</v>
      </c>
      <c r="X642" s="50">
        <f>IF(AND(P642&gt;=150000000,P642&lt;300000000),5000000,IF(AND(P642&gt;=300000000,P642&lt;500000000),10000000,IF(AND(P642&gt;=300000000,P642&lt;500000000),15000000,IF(AND(P642&gt;=500000000,P642&lt;3000000000),20000000,IF(P642&gt;=30000000000,35000000,0))))) * (1-R642)</f>
        <v>0</v>
      </c>
      <c r="Y642" s="50">
        <f>IFERROR(Q642 * (1-R642),0)</f>
        <v>0</v>
      </c>
      <c r="Z642" s="51">
        <f>IF(R642=1,0,0)</f>
        <v>0</v>
      </c>
      <c r="AA642" s="51">
        <f>IFERROR((1-R642) * Z642 * 2%,0)</f>
        <v>0</v>
      </c>
      <c r="AB642" s="52">
        <f>IF(R642=0,0,0)</f>
        <v>0</v>
      </c>
      <c r="AC642" s="52">
        <f> IFERROR(AB642 * (1-R642) * 2%,0)</f>
        <v>0</v>
      </c>
      <c r="AD642" s="53">
        <f>T642+V642+W642+X642+AA642+AC642</f>
        <v>3833.0700000000002</v>
      </c>
    </row>
    <row r="643">
      <c r="C643" s="40" t="s">
        <v>1134</v>
      </c>
      <c r="D643" s="41" t="s">
        <v>1135</v>
      </c>
      <c r="E643" s="41"/>
      <c r="F643" s="42">
        <v>41060.379502314812</v>
      </c>
      <c r="G643" s="43">
        <v>74</v>
      </c>
      <c r="H643" s="44">
        <v>43312</v>
      </c>
      <c r="I643" s="44">
        <v>43329</v>
      </c>
      <c r="J643" s="43">
        <v>476990</v>
      </c>
      <c r="K643" s="43">
        <v>0</v>
      </c>
      <c r="L643" s="43">
        <v>0</v>
      </c>
      <c r="M643" s="43">
        <f>IFERROR(J643-K643-L643,0)</f>
        <v>476990</v>
      </c>
      <c r="N643" s="43">
        <v>476993</v>
      </c>
      <c r="O643" s="45">
        <f>IFERROR(IF(1 - M643/N643&lt;0,0,1-M643/N643),0)</f>
        <v>6.2894004734248554E-06</v>
      </c>
      <c r="P643" s="43">
        <v>0</v>
      </c>
      <c r="Q643" s="43">
        <v>476990</v>
      </c>
      <c r="R643" s="46">
        <f>IF(F643&lt;DATEVALUE("2018-07-01"),1,0)</f>
        <v>1</v>
      </c>
      <c r="S643" s="47">
        <f>IF(R643=1,1%,0)</f>
        <v>0.01</v>
      </c>
      <c r="T643" s="46">
        <f>IFERROR(S643*M643,0)</f>
        <v>4769.9000000000005</v>
      </c>
      <c r="U643" s="48">
        <f>IF(O643&lt;=0.12,1,0)*(1-R643)*M643</f>
        <v>0</v>
      </c>
      <c r="V643" s="49">
        <f>IF(0&lt;0.8,0,IF(0&lt;1,Sheet1!L590,1))*IF(G643&lt;3,0.12 - O643,0.01) *U643</f>
        <v>0</v>
      </c>
      <c r="W643" s="49">
        <f>IF(0&gt;1,IF(0&lt;=1.1,1,IF(0&lt;=1.2,2,IF(0&lt;=1.5,3,5))),0) * 1000000</f>
        <v>0</v>
      </c>
      <c r="X643" s="50">
        <f>IF(AND(P643&gt;=150000000,P643&lt;300000000),5000000,IF(AND(P643&gt;=300000000,P643&lt;500000000),10000000,IF(AND(P643&gt;=300000000,P643&lt;500000000),15000000,IF(AND(P643&gt;=500000000,P643&lt;3000000000),20000000,IF(P643&gt;=30000000000,35000000,0))))) * (1-R643)</f>
        <v>0</v>
      </c>
      <c r="Y643" s="50">
        <f>IFERROR(Q643 * (1-R643),0)</f>
        <v>0</v>
      </c>
      <c r="Z643" s="51">
        <f>IF(R643=1,0,0)</f>
        <v>0</v>
      </c>
      <c r="AA643" s="51">
        <f>IFERROR((1-R643) * Z643 * 2%,0)</f>
        <v>0</v>
      </c>
      <c r="AB643" s="52">
        <f>IF(R643=0,0,0)</f>
        <v>0</v>
      </c>
      <c r="AC643" s="52">
        <f> IFERROR(AB643 * (1-R643) * 2%,0)</f>
        <v>0</v>
      </c>
      <c r="AD643" s="53">
        <f>T643+V643+W643+X643+AA643+AC643</f>
        <v>4769.9000000000005</v>
      </c>
    </row>
    <row r="644">
      <c r="C644" s="40" t="s">
        <v>1136</v>
      </c>
      <c r="D644" s="41" t="s">
        <v>1137</v>
      </c>
      <c r="E644" s="41"/>
      <c r="F644" s="42">
        <v>41407.564351851848</v>
      </c>
      <c r="G644" s="43">
        <v>62</v>
      </c>
      <c r="H644" s="44">
        <v>43328</v>
      </c>
      <c r="I644" s="44">
        <v>43360</v>
      </c>
      <c r="J644" s="43">
        <v>594837</v>
      </c>
      <c r="K644" s="43">
        <v>0</v>
      </c>
      <c r="L644" s="43">
        <v>0</v>
      </c>
      <c r="M644" s="43">
        <f>IFERROR(J644-K644-L644,0)</f>
        <v>594837</v>
      </c>
      <c r="N644" s="43">
        <v>594837</v>
      </c>
      <c r="O644" s="45">
        <f>IFERROR(IF(1 - M644/N644&lt;0,0,1-M644/N644),0)</f>
        <v>0</v>
      </c>
      <c r="P644" s="43">
        <v>0</v>
      </c>
      <c r="Q644" s="43">
        <v>594837</v>
      </c>
      <c r="R644" s="46">
        <f>IF(F644&lt;DATEVALUE("2018-07-01"),1,0)</f>
        <v>1</v>
      </c>
      <c r="S644" s="47">
        <f>IF(R644=1,1%,0)</f>
        <v>0.01</v>
      </c>
      <c r="T644" s="46">
        <f>IFERROR(S644*M644,0)</f>
        <v>5948.3699999999999</v>
      </c>
      <c r="U644" s="48">
        <f>IF(O644&lt;=0.12,1,0)*(1-R644)*M644</f>
        <v>0</v>
      </c>
      <c r="V644" s="49">
        <f>IF(0&lt;0.8,0,IF(0&lt;1,Sheet1!L590,1))*IF(G644&lt;3,0.12 - O644,0.01) *U644</f>
        <v>0</v>
      </c>
      <c r="W644" s="49">
        <f>IF(0&gt;1,IF(0&lt;=1.1,1,IF(0&lt;=1.2,2,IF(0&lt;=1.5,3,5))),0) * 1000000</f>
        <v>0</v>
      </c>
      <c r="X644" s="50">
        <f>IF(AND(P644&gt;=150000000,P644&lt;300000000),5000000,IF(AND(P644&gt;=300000000,P644&lt;500000000),10000000,IF(AND(P644&gt;=300000000,P644&lt;500000000),15000000,IF(AND(P644&gt;=500000000,P644&lt;3000000000),20000000,IF(P644&gt;=30000000000,35000000,0))))) * (1-R644)</f>
        <v>0</v>
      </c>
      <c r="Y644" s="50">
        <f>IFERROR(Q644 * (1-R644),0)</f>
        <v>0</v>
      </c>
      <c r="Z644" s="51">
        <f>IF(R644=1,0,0)</f>
        <v>0</v>
      </c>
      <c r="AA644" s="51">
        <f>IFERROR((1-R644) * Z644 * 2%,0)</f>
        <v>0</v>
      </c>
      <c r="AB644" s="52">
        <f>IF(R644=0,0,0)</f>
        <v>0</v>
      </c>
      <c r="AC644" s="52">
        <f> IFERROR(AB644 * (1-R644) * 2%,0)</f>
        <v>0</v>
      </c>
      <c r="AD644" s="53">
        <f>T644+V644+W644+X644+AA644+AC644</f>
        <v>5948.3699999999999</v>
      </c>
    </row>
    <row r="645">
      <c r="C645" s="40" t="s">
        <v>1138</v>
      </c>
      <c r="D645" s="41" t="s">
        <v>1139</v>
      </c>
      <c r="E645" s="41"/>
      <c r="F645" s="42">
        <v>41593.416504629626</v>
      </c>
      <c r="G645" s="43">
        <v>56</v>
      </c>
      <c r="H645" s="44">
        <v>43327</v>
      </c>
      <c r="I645" s="44">
        <v>43417</v>
      </c>
      <c r="J645" s="43">
        <v>13146460</v>
      </c>
      <c r="K645" s="43">
        <v>0</v>
      </c>
      <c r="L645" s="43">
        <v>0</v>
      </c>
      <c r="M645" s="43">
        <f>IFERROR(J645-K645-L645,0)</f>
        <v>13146460</v>
      </c>
      <c r="N645" s="43">
        <v>15928583</v>
      </c>
      <c r="O645" s="45">
        <f>IFERROR(IF(1 - M645/N645&lt;0,0,1-M645/N645),0)</f>
        <v>0.17466230360855073</v>
      </c>
      <c r="P645" s="43">
        <v>0</v>
      </c>
      <c r="Q645" s="43">
        <v>13146460</v>
      </c>
      <c r="R645" s="46">
        <f>IF(F645&lt;DATEVALUE("2018-07-01"),1,0)</f>
        <v>1</v>
      </c>
      <c r="S645" s="47">
        <f>IF(R645=1,1%,0)</f>
        <v>0.01</v>
      </c>
      <c r="T645" s="46">
        <f>IFERROR(S645*M645,0)</f>
        <v>131464.60000000001</v>
      </c>
      <c r="U645" s="48">
        <f>IF(O645&lt;=0.12,1,0)*(1-R645)*M645</f>
        <v>0</v>
      </c>
      <c r="V645" s="49">
        <f>IF(0&lt;0.8,0,IF(0&lt;1,Sheet1!L590,1))*IF(G645&lt;3,0.12 - O645,0.01) *U645</f>
        <v>0</v>
      </c>
      <c r="W645" s="49">
        <f>IF(0&gt;1,IF(0&lt;=1.1,1,IF(0&lt;=1.2,2,IF(0&lt;=1.5,3,5))),0) * 1000000</f>
        <v>0</v>
      </c>
      <c r="X645" s="50">
        <f>IF(AND(P645&gt;=150000000,P645&lt;300000000),5000000,IF(AND(P645&gt;=300000000,P645&lt;500000000),10000000,IF(AND(P645&gt;=300000000,P645&lt;500000000),15000000,IF(AND(P645&gt;=500000000,P645&lt;3000000000),20000000,IF(P645&gt;=30000000000,35000000,0))))) * (1-R645)</f>
        <v>0</v>
      </c>
      <c r="Y645" s="50">
        <f>IFERROR(Q645 * (1-R645),0)</f>
        <v>0</v>
      </c>
      <c r="Z645" s="51">
        <f>IF(R645=1,0,0)</f>
        <v>0</v>
      </c>
      <c r="AA645" s="51">
        <f>IFERROR((1-R645) * Z645 * 2%,0)</f>
        <v>0</v>
      </c>
      <c r="AB645" s="52">
        <f>IF(R645=0,0,0)</f>
        <v>0</v>
      </c>
      <c r="AC645" s="52">
        <f> IFERROR(AB645 * (1-R645) * 2%,0)</f>
        <v>0</v>
      </c>
      <c r="AD645" s="53">
        <f>T645+V645+W645+X645+AA645+AC645</f>
        <v>131464.60000000001</v>
      </c>
    </row>
    <row r="646">
      <c r="C646" s="40" t="s">
        <v>1140</v>
      </c>
      <c r="D646" s="41" t="s">
        <v>1141</v>
      </c>
      <c r="E646" s="41"/>
      <c r="F646" s="42">
        <v>42900.114594907405</v>
      </c>
      <c r="G646" s="43">
        <v>13</v>
      </c>
      <c r="H646" s="44">
        <v>43312</v>
      </c>
      <c r="I646" s="44">
        <v>43323</v>
      </c>
      <c r="J646" s="43">
        <v>209736</v>
      </c>
      <c r="K646" s="43">
        <v>0</v>
      </c>
      <c r="L646" s="43">
        <v>0</v>
      </c>
      <c r="M646" s="43">
        <f>IFERROR(J646-K646-L646,0)</f>
        <v>209736</v>
      </c>
      <c r="N646" s="43">
        <v>209736</v>
      </c>
      <c r="O646" s="45">
        <f>IFERROR(IF(1 - M646/N646&lt;0,0,1-M646/N646),0)</f>
        <v>0</v>
      </c>
      <c r="P646" s="43">
        <v>0</v>
      </c>
      <c r="Q646" s="43">
        <v>209736</v>
      </c>
      <c r="R646" s="46">
        <f>IF(F646&lt;DATEVALUE("2018-07-01"),1,0)</f>
        <v>1</v>
      </c>
      <c r="S646" s="47">
        <f>IF(R646=1,1%,0)</f>
        <v>0.01</v>
      </c>
      <c r="T646" s="46">
        <f>IFERROR(S646*M646,0)</f>
        <v>2097.3600000000001</v>
      </c>
      <c r="U646" s="48">
        <f>IF(O646&lt;=0.12,1,0)*(1-R646)*M646</f>
        <v>0</v>
      </c>
      <c r="V646" s="49">
        <f>IF(0&lt;0.8,0,IF(0&lt;1,Sheet1!L590,1))*IF(G646&lt;3,0.12 - O646,0.01) *U646</f>
        <v>0</v>
      </c>
      <c r="W646" s="49">
        <f>IF(0&gt;1,IF(0&lt;=1.1,1,IF(0&lt;=1.2,2,IF(0&lt;=1.5,3,5))),0) * 1000000</f>
        <v>0</v>
      </c>
      <c r="X646" s="50">
        <f>IF(AND(P646&gt;=150000000,P646&lt;300000000),5000000,IF(AND(P646&gt;=300000000,P646&lt;500000000),10000000,IF(AND(P646&gt;=300000000,P646&lt;500000000),15000000,IF(AND(P646&gt;=500000000,P646&lt;3000000000),20000000,IF(P646&gt;=30000000000,35000000,0))))) * (1-R646)</f>
        <v>0</v>
      </c>
      <c r="Y646" s="50">
        <f>IFERROR(Q646 * (1-R646),0)</f>
        <v>0</v>
      </c>
      <c r="Z646" s="51">
        <f>IF(R646=1,0,0)</f>
        <v>0</v>
      </c>
      <c r="AA646" s="51">
        <f>IFERROR((1-R646) * Z646 * 2%,0)</f>
        <v>0</v>
      </c>
      <c r="AB646" s="52">
        <f>IF(R646=0,0,0)</f>
        <v>0</v>
      </c>
      <c r="AC646" s="52">
        <f> IFERROR(AB646 * (1-R646) * 2%,0)</f>
        <v>0</v>
      </c>
      <c r="AD646" s="53">
        <f>T646+V646+W646+X646+AA646+AC646</f>
        <v>2097.3600000000001</v>
      </c>
    </row>
    <row r="647">
      <c r="C647" s="40" t="s">
        <v>1142</v>
      </c>
      <c r="D647" s="41" t="s">
        <v>1143</v>
      </c>
      <c r="E647" s="41"/>
      <c r="F647" s="42">
        <v>41278.335543981477</v>
      </c>
      <c r="G647" s="43">
        <v>66</v>
      </c>
      <c r="H647" s="44">
        <v>43339</v>
      </c>
      <c r="I647" s="44">
        <v>43397</v>
      </c>
      <c r="J647" s="43">
        <v>4580504</v>
      </c>
      <c r="K647" s="43">
        <v>0</v>
      </c>
      <c r="L647" s="43">
        <v>0</v>
      </c>
      <c r="M647" s="43">
        <f>IFERROR(J647-K647-L647,0)</f>
        <v>4580504</v>
      </c>
      <c r="N647" s="43">
        <v>4915905</v>
      </c>
      <c r="O647" s="45">
        <f>IFERROR(IF(1 - M647/N647&lt;0,0,1-M647/N647),0)</f>
        <v>0.068227722057281448</v>
      </c>
      <c r="P647" s="43">
        <v>0</v>
      </c>
      <c r="Q647" s="43">
        <v>4580504</v>
      </c>
      <c r="R647" s="46">
        <f>IF(F647&lt;DATEVALUE("2018-07-01"),1,0)</f>
        <v>1</v>
      </c>
      <c r="S647" s="47">
        <f>IF(R647=1,1%,0)</f>
        <v>0.01</v>
      </c>
      <c r="T647" s="46">
        <f>IFERROR(S647*M647,0)</f>
        <v>45805.040000000001</v>
      </c>
      <c r="U647" s="48">
        <f>IF(O647&lt;=0.12,1,0)*(1-R647)*M647</f>
        <v>0</v>
      </c>
      <c r="V647" s="49">
        <f>IF(0&lt;0.8,0,IF(0&lt;1,Sheet1!L590,1))*IF(G647&lt;3,0.12 - O647,0.01) *U647</f>
        <v>0</v>
      </c>
      <c r="W647" s="49">
        <f>IF(0&gt;1,IF(0&lt;=1.1,1,IF(0&lt;=1.2,2,IF(0&lt;=1.5,3,5))),0) * 1000000</f>
        <v>0</v>
      </c>
      <c r="X647" s="50">
        <f>IF(AND(P647&gt;=150000000,P647&lt;300000000),5000000,IF(AND(P647&gt;=300000000,P647&lt;500000000),10000000,IF(AND(P647&gt;=300000000,P647&lt;500000000),15000000,IF(AND(P647&gt;=500000000,P647&lt;3000000000),20000000,IF(P647&gt;=30000000000,35000000,0))))) * (1-R647)</f>
        <v>0</v>
      </c>
      <c r="Y647" s="50">
        <f>IFERROR(Q647 * (1-R647),0)</f>
        <v>0</v>
      </c>
      <c r="Z647" s="51">
        <f>IF(R647=1,0,0)</f>
        <v>0</v>
      </c>
      <c r="AA647" s="51">
        <f>IFERROR((1-R647) * Z647 * 2%,0)</f>
        <v>0</v>
      </c>
      <c r="AB647" s="52">
        <f>IF(R647=0,0,0)</f>
        <v>0</v>
      </c>
      <c r="AC647" s="52">
        <f> IFERROR(AB647 * (1-R647) * 2%,0)</f>
        <v>0</v>
      </c>
      <c r="AD647" s="53">
        <f>T647+V647+W647+X647+AA647+AC647</f>
        <v>45805.040000000001</v>
      </c>
    </row>
    <row r="648">
      <c r="C648" s="40" t="s">
        <v>1144</v>
      </c>
      <c r="D648" s="41" t="s">
        <v>1145</v>
      </c>
      <c r="E648" s="41"/>
      <c r="F648" s="42">
        <v>41289.656608796293</v>
      </c>
      <c r="G648" s="43">
        <v>66</v>
      </c>
      <c r="H648" s="44">
        <v>43335</v>
      </c>
      <c r="I648" s="44">
        <v>43417</v>
      </c>
      <c r="J648" s="43">
        <v>8833666</v>
      </c>
      <c r="K648" s="43">
        <v>0</v>
      </c>
      <c r="L648" s="43">
        <v>0</v>
      </c>
      <c r="M648" s="43">
        <f>IFERROR(J648-K648-L648,0)</f>
        <v>8833666</v>
      </c>
      <c r="N648" s="43">
        <v>8165520</v>
      </c>
      <c r="O648" s="45">
        <f>IFERROR(IF(1 - M648/N648&lt;0,0,1-M648/N648),0)</f>
        <v>0</v>
      </c>
      <c r="P648" s="43">
        <v>0</v>
      </c>
      <c r="Q648" s="43">
        <v>8833666</v>
      </c>
      <c r="R648" s="46">
        <f>IF(F648&lt;DATEVALUE("2018-07-01"),1,0)</f>
        <v>1</v>
      </c>
      <c r="S648" s="47">
        <f>IF(R648=1,1%,0)</f>
        <v>0.01</v>
      </c>
      <c r="T648" s="46">
        <f>IFERROR(S648*M648,0)</f>
        <v>88336.660000000003</v>
      </c>
      <c r="U648" s="48">
        <f>IF(O648&lt;=0.12,1,0)*(1-R648)*M648</f>
        <v>0</v>
      </c>
      <c r="V648" s="49">
        <f>IF(0&lt;0.8,0,IF(0&lt;1,Sheet1!L590,1))*IF(G648&lt;3,0.12 - O648,0.01) *U648</f>
        <v>0</v>
      </c>
      <c r="W648" s="49">
        <f>IF(0&gt;1,IF(0&lt;=1.1,1,IF(0&lt;=1.2,2,IF(0&lt;=1.5,3,5))),0) * 1000000</f>
        <v>0</v>
      </c>
      <c r="X648" s="50">
        <f>IF(AND(P648&gt;=150000000,P648&lt;300000000),5000000,IF(AND(P648&gt;=300000000,P648&lt;500000000),10000000,IF(AND(P648&gt;=300000000,P648&lt;500000000),15000000,IF(AND(P648&gt;=500000000,P648&lt;3000000000),20000000,IF(P648&gt;=30000000000,35000000,0))))) * (1-R648)</f>
        <v>0</v>
      </c>
      <c r="Y648" s="50">
        <f>IFERROR(Q648 * (1-R648),0)</f>
        <v>0</v>
      </c>
      <c r="Z648" s="51">
        <f>IF(R648=1,0,0)</f>
        <v>0</v>
      </c>
      <c r="AA648" s="51">
        <f>IFERROR((1-R648) * Z648 * 2%,0)</f>
        <v>0</v>
      </c>
      <c r="AB648" s="52">
        <f>IF(R648=0,0,0)</f>
        <v>0</v>
      </c>
      <c r="AC648" s="52">
        <f> IFERROR(AB648 * (1-R648) * 2%,0)</f>
        <v>0</v>
      </c>
      <c r="AD648" s="53">
        <f>T648+V648+W648+X648+AA648+AC648</f>
        <v>88336.660000000003</v>
      </c>
    </row>
    <row r="649">
      <c r="C649" s="40" t="s">
        <v>1146</v>
      </c>
      <c r="D649" s="41" t="s">
        <v>1147</v>
      </c>
      <c r="E649" s="41"/>
      <c r="F649" s="42">
        <v>41362.61273148148</v>
      </c>
      <c r="G649" s="43">
        <v>64</v>
      </c>
      <c r="H649" s="44">
        <v>43312</v>
      </c>
      <c r="I649" s="44">
        <v>43323</v>
      </c>
      <c r="J649" s="43">
        <v>14494704</v>
      </c>
      <c r="K649" s="43">
        <v>0</v>
      </c>
      <c r="L649" s="43">
        <v>0</v>
      </c>
      <c r="M649" s="43">
        <f>IFERROR(J649-K649-L649,0)</f>
        <v>14494704</v>
      </c>
      <c r="N649" s="43">
        <v>9621759</v>
      </c>
      <c r="O649" s="45">
        <f>IFERROR(IF(1 - M649/N649&lt;0,0,1-M649/N649),0)</f>
        <v>0</v>
      </c>
      <c r="P649" s="43">
        <v>0</v>
      </c>
      <c r="Q649" s="43">
        <v>14494704</v>
      </c>
      <c r="R649" s="46">
        <f>IF(F649&lt;DATEVALUE("2018-07-01"),1,0)</f>
        <v>1</v>
      </c>
      <c r="S649" s="47">
        <f>IF(R649=1,1%,0)</f>
        <v>0.01</v>
      </c>
      <c r="T649" s="46">
        <f>IFERROR(S649*M649,0)</f>
        <v>144947.04000000001</v>
      </c>
      <c r="U649" s="48">
        <f>IF(O649&lt;=0.12,1,0)*(1-R649)*M649</f>
        <v>0</v>
      </c>
      <c r="V649" s="49">
        <f>IF(0&lt;0.8,0,IF(0&lt;1,Sheet1!L590,1))*IF(G649&lt;3,0.12 - O649,0.01) *U649</f>
        <v>0</v>
      </c>
      <c r="W649" s="49">
        <f>IF(0&gt;1,IF(0&lt;=1.1,1,IF(0&lt;=1.2,2,IF(0&lt;=1.5,3,5))),0) * 1000000</f>
        <v>0</v>
      </c>
      <c r="X649" s="50">
        <f>IF(AND(P649&gt;=150000000,P649&lt;300000000),5000000,IF(AND(P649&gt;=300000000,P649&lt;500000000),10000000,IF(AND(P649&gt;=300000000,P649&lt;500000000),15000000,IF(AND(P649&gt;=500000000,P649&lt;3000000000),20000000,IF(P649&gt;=30000000000,35000000,0))))) * (1-R649)</f>
        <v>0</v>
      </c>
      <c r="Y649" s="50">
        <f>IFERROR(Q649 * (1-R649),0)</f>
        <v>0</v>
      </c>
      <c r="Z649" s="51">
        <f>IF(R649=1,0,0)</f>
        <v>0</v>
      </c>
      <c r="AA649" s="51">
        <f>IFERROR((1-R649) * Z649 * 2%,0)</f>
        <v>0</v>
      </c>
      <c r="AB649" s="52">
        <f>IF(R649=0,4872942,0)</f>
        <v>0</v>
      </c>
      <c r="AC649" s="52">
        <f> IFERROR(AB649 * (1-R649) * 2%,0)</f>
        <v>0</v>
      </c>
      <c r="AD649" s="53">
        <f>T649+V649+W649+X649+AA649+AC649</f>
        <v>144947.04000000001</v>
      </c>
    </row>
    <row r="650">
      <c r="C650" s="40" t="s">
        <v>1148</v>
      </c>
      <c r="D650" s="41" t="s">
        <v>1149</v>
      </c>
      <c r="E650" s="41"/>
      <c r="F650" s="42">
        <v>41857.416828703703</v>
      </c>
      <c r="G650" s="43">
        <v>47</v>
      </c>
      <c r="H650" s="44">
        <v>43335</v>
      </c>
      <c r="I650" s="44">
        <v>43343</v>
      </c>
      <c r="J650" s="43">
        <v>38500</v>
      </c>
      <c r="K650" s="43">
        <v>0</v>
      </c>
      <c r="L650" s="43">
        <v>0</v>
      </c>
      <c r="M650" s="43">
        <f>IFERROR(J650-K650-L650,0)</f>
        <v>38500</v>
      </c>
      <c r="N650" s="43">
        <v>46842</v>
      </c>
      <c r="O650" s="45">
        <f>IFERROR(IF(1 - M650/N650&lt;0,0,1-M650/N650),0)</f>
        <v>0.17808804064728234</v>
      </c>
      <c r="P650" s="43">
        <v>0</v>
      </c>
      <c r="Q650" s="43">
        <v>38500</v>
      </c>
      <c r="R650" s="46">
        <f>IF(F650&lt;DATEVALUE("2018-07-01"),1,0)</f>
        <v>1</v>
      </c>
      <c r="S650" s="47">
        <f>IF(R650=1,1%,0)</f>
        <v>0.01</v>
      </c>
      <c r="T650" s="46">
        <f>IFERROR(S650*M650,0)</f>
        <v>385</v>
      </c>
      <c r="U650" s="48">
        <f>IF(O650&lt;=0.12,1,0)*(1-R650)*M650</f>
        <v>0</v>
      </c>
      <c r="V650" s="49">
        <f>IF(0&lt;0.8,0,IF(0&lt;1,Sheet1!L590,1))*IF(G650&lt;3,0.12 - O650,0.01) *U650</f>
        <v>0</v>
      </c>
      <c r="W650" s="49">
        <f>IF(0&gt;1,IF(0&lt;=1.1,1,IF(0&lt;=1.2,2,IF(0&lt;=1.5,3,5))),0) * 1000000</f>
        <v>0</v>
      </c>
      <c r="X650" s="50">
        <f>IF(AND(P650&gt;=150000000,P650&lt;300000000),5000000,IF(AND(P650&gt;=300000000,P650&lt;500000000),10000000,IF(AND(P650&gt;=300000000,P650&lt;500000000),15000000,IF(AND(P650&gt;=500000000,P650&lt;3000000000),20000000,IF(P650&gt;=30000000000,35000000,0))))) * (1-R650)</f>
        <v>0</v>
      </c>
      <c r="Y650" s="50">
        <f>IFERROR(Q650 * (1-R650),0)</f>
        <v>0</v>
      </c>
      <c r="Z650" s="51">
        <f>IF(R650=1,0,0)</f>
        <v>0</v>
      </c>
      <c r="AA650" s="51">
        <f>IFERROR((1-R650) * Z650 * 2%,0)</f>
        <v>0</v>
      </c>
      <c r="AB650" s="52">
        <f>IF(R650=0,0,0)</f>
        <v>0</v>
      </c>
      <c r="AC650" s="52">
        <f> IFERROR(AB650 * (1-R650) * 2%,0)</f>
        <v>0</v>
      </c>
      <c r="AD650" s="53">
        <f>T650+V650+W650+X650+AA650+AC650</f>
        <v>385</v>
      </c>
    </row>
    <row r="651">
      <c r="C651" s="40" t="s">
        <v>1150</v>
      </c>
      <c r="D651" s="41" t="s">
        <v>1151</v>
      </c>
      <c r="E651" s="41"/>
      <c r="F651" s="42">
        <v>41870.654062499998</v>
      </c>
      <c r="G651" s="43">
        <v>47</v>
      </c>
      <c r="H651" s="44">
        <v>43335</v>
      </c>
      <c r="I651" s="44">
        <v>43343</v>
      </c>
      <c r="J651" s="43">
        <v>610061</v>
      </c>
      <c r="K651" s="43">
        <v>0</v>
      </c>
      <c r="L651" s="43">
        <v>0</v>
      </c>
      <c r="M651" s="43">
        <f>IFERROR(J651-K651-L651,0)</f>
        <v>610061</v>
      </c>
      <c r="N651" s="43">
        <v>699545</v>
      </c>
      <c r="O651" s="45">
        <f>IFERROR(IF(1 - M651/N651&lt;0,0,1-M651/N651),0)</f>
        <v>0.12791743204511508</v>
      </c>
      <c r="P651" s="43">
        <v>0</v>
      </c>
      <c r="Q651" s="43">
        <v>610061</v>
      </c>
      <c r="R651" s="46">
        <f>IF(F651&lt;DATEVALUE("2018-07-01"),1,0)</f>
        <v>1</v>
      </c>
      <c r="S651" s="47">
        <f>IF(R651=1,1%,0)</f>
        <v>0.01</v>
      </c>
      <c r="T651" s="46">
        <f>IFERROR(S651*M651,0)</f>
        <v>6100.6099999999997</v>
      </c>
      <c r="U651" s="48">
        <f>IF(O651&lt;=0.12,1,0)*(1-R651)*M651</f>
        <v>0</v>
      </c>
      <c r="V651" s="49">
        <f>IF(0&lt;0.8,0,IF(0&lt;1,Sheet1!L590,1))*IF(G651&lt;3,0.12 - O651,0.01) *U651</f>
        <v>0</v>
      </c>
      <c r="W651" s="49">
        <f>IF(0&gt;1,IF(0&lt;=1.1,1,IF(0&lt;=1.2,2,IF(0&lt;=1.5,3,5))),0) * 1000000</f>
        <v>0</v>
      </c>
      <c r="X651" s="50">
        <f>IF(AND(P651&gt;=150000000,P651&lt;300000000),5000000,IF(AND(P651&gt;=300000000,P651&lt;500000000),10000000,IF(AND(P651&gt;=300000000,P651&lt;500000000),15000000,IF(AND(P651&gt;=500000000,P651&lt;3000000000),20000000,IF(P651&gt;=30000000000,35000000,0))))) * (1-R651)</f>
        <v>0</v>
      </c>
      <c r="Y651" s="50">
        <f>IFERROR(Q651 * (1-R651),0)</f>
        <v>0</v>
      </c>
      <c r="Z651" s="51">
        <f>IF(R651=1,0,0)</f>
        <v>0</v>
      </c>
      <c r="AA651" s="51">
        <f>IFERROR((1-R651) * Z651 * 2%,0)</f>
        <v>0</v>
      </c>
      <c r="AB651" s="52">
        <f>IF(R651=0,0,0)</f>
        <v>0</v>
      </c>
      <c r="AC651" s="52">
        <f> IFERROR(AB651 * (1-R651) * 2%,0)</f>
        <v>0</v>
      </c>
      <c r="AD651" s="53">
        <f>T651+V651+W651+X651+AA651+AC651</f>
        <v>6100.6099999999997</v>
      </c>
    </row>
    <row r="652">
      <c r="C652" s="40" t="s">
        <v>1152</v>
      </c>
      <c r="D652" s="41" t="s">
        <v>1153</v>
      </c>
      <c r="E652" s="41"/>
      <c r="F652" s="42">
        <v>42109.677569444444</v>
      </c>
      <c r="G652" s="43">
        <v>39</v>
      </c>
      <c r="H652" s="44">
        <v>43335</v>
      </c>
      <c r="I652" s="44">
        <v>43382</v>
      </c>
      <c r="J652" s="43">
        <v>122265</v>
      </c>
      <c r="K652" s="43">
        <v>0</v>
      </c>
      <c r="L652" s="43">
        <v>0</v>
      </c>
      <c r="M652" s="43">
        <f>IFERROR(J652-K652-L652,0)</f>
        <v>122265</v>
      </c>
      <c r="N652" s="43">
        <v>172444</v>
      </c>
      <c r="O652" s="45">
        <f>IFERROR(IF(1 - M652/N652&lt;0,0,1-M652/N652),0)</f>
        <v>0.29098721903922431</v>
      </c>
      <c r="P652" s="43">
        <v>0</v>
      </c>
      <c r="Q652" s="43">
        <v>122265</v>
      </c>
      <c r="R652" s="46">
        <f>IF(F652&lt;DATEVALUE("2018-07-01"),1,0)</f>
        <v>1</v>
      </c>
      <c r="S652" s="47">
        <f>IF(R652=1,1%,0)</f>
        <v>0.01</v>
      </c>
      <c r="T652" s="46">
        <f>IFERROR(S652*M652,0)</f>
        <v>1222.6500000000001</v>
      </c>
      <c r="U652" s="48">
        <f>IF(O652&lt;=0.12,1,0)*(1-R652)*M652</f>
        <v>0</v>
      </c>
      <c r="V652" s="49">
        <f>IF(0&lt;0.8,0,IF(0&lt;1,Sheet1!L590,1))*IF(G652&lt;3,0.12 - O652,0.01) *U652</f>
        <v>0</v>
      </c>
      <c r="W652" s="49">
        <f>IF(0&gt;1,IF(0&lt;=1.1,1,IF(0&lt;=1.2,2,IF(0&lt;=1.5,3,5))),0) * 1000000</f>
        <v>0</v>
      </c>
      <c r="X652" s="50">
        <f>IF(AND(P652&gt;=150000000,P652&lt;300000000),5000000,IF(AND(P652&gt;=300000000,P652&lt;500000000),10000000,IF(AND(P652&gt;=300000000,P652&lt;500000000),15000000,IF(AND(P652&gt;=500000000,P652&lt;3000000000),20000000,IF(P652&gt;=30000000000,35000000,0))))) * (1-R652)</f>
        <v>0</v>
      </c>
      <c r="Y652" s="50">
        <f>IFERROR(Q652 * (1-R652),0)</f>
        <v>0</v>
      </c>
      <c r="Z652" s="51">
        <f>IF(R652=1,0,0)</f>
        <v>0</v>
      </c>
      <c r="AA652" s="51">
        <f>IFERROR((1-R652) * Z652 * 2%,0)</f>
        <v>0</v>
      </c>
      <c r="AB652" s="52">
        <f>IF(R652=0,0,0)</f>
        <v>0</v>
      </c>
      <c r="AC652" s="52">
        <f> IFERROR(AB652 * (1-R652) * 2%,0)</f>
        <v>0</v>
      </c>
      <c r="AD652" s="53">
        <f>T652+V652+W652+X652+AA652+AC652</f>
        <v>1222.6500000000001</v>
      </c>
    </row>
    <row r="653">
      <c r="C653" s="40" t="s">
        <v>1154</v>
      </c>
      <c r="D653" s="41" t="s">
        <v>1155</v>
      </c>
      <c r="E653" s="41"/>
      <c r="F653" s="42">
        <v>42234.607245370367</v>
      </c>
      <c r="G653" s="43">
        <v>35</v>
      </c>
      <c r="H653" s="44">
        <v>43312</v>
      </c>
      <c r="I653" s="44">
        <v>43320</v>
      </c>
      <c r="J653" s="43">
        <v>3285762</v>
      </c>
      <c r="K653" s="43">
        <v>261658</v>
      </c>
      <c r="L653" s="43">
        <v>0</v>
      </c>
      <c r="M653" s="43">
        <f>IFERROR(J653-K653-L653,0)</f>
        <v>3024104</v>
      </c>
      <c r="N653" s="43">
        <v>3285776</v>
      </c>
      <c r="O653" s="45">
        <f>IFERROR(IF(1 - M653/N653&lt;0,0,1-M653/N653),0)</f>
        <v>0.079637808542030841</v>
      </c>
      <c r="P653" s="43">
        <v>0</v>
      </c>
      <c r="Q653" s="43">
        <v>3025033</v>
      </c>
      <c r="R653" s="46">
        <f>IF(F653&lt;DATEVALUE("2018-07-01"),1,0)</f>
        <v>1</v>
      </c>
      <c r="S653" s="47">
        <f>IF(R653=1,1%,0)</f>
        <v>0.01</v>
      </c>
      <c r="T653" s="46">
        <f>IFERROR(S653*M653,0)</f>
        <v>30241.040000000001</v>
      </c>
      <c r="U653" s="48">
        <f>IF(O653&lt;=0.12,1,0)*(1-R653)*M653</f>
        <v>0</v>
      </c>
      <c r="V653" s="49">
        <f>IF(0&lt;0.8,0,IF(0&lt;1,Sheet1!L590,1))*IF(G653&lt;3,0.12 - O653,0.01) *U653</f>
        <v>0</v>
      </c>
      <c r="W653" s="49">
        <f>IF(0&gt;1,IF(0&lt;=1.1,1,IF(0&lt;=1.2,2,IF(0&lt;=1.5,3,5))),0) * 1000000</f>
        <v>0</v>
      </c>
      <c r="X653" s="50">
        <f>IF(AND(P653&gt;=150000000,P653&lt;300000000),5000000,IF(AND(P653&gt;=300000000,P653&lt;500000000),10000000,IF(AND(P653&gt;=300000000,P653&lt;500000000),15000000,IF(AND(P653&gt;=500000000,P653&lt;3000000000),20000000,IF(P653&gt;=30000000000,35000000,0))))) * (1-R653)</f>
        <v>0</v>
      </c>
      <c r="Y653" s="50">
        <f>IFERROR(Q653 * (1-R653),0)</f>
        <v>0</v>
      </c>
      <c r="Z653" s="51">
        <f>IF(R653=1,0,0)</f>
        <v>0</v>
      </c>
      <c r="AA653" s="51">
        <f>IFERROR((1-R653) * Z653 * 2%,0)</f>
        <v>0</v>
      </c>
      <c r="AB653" s="52">
        <f>IF(R653=0,0,0)</f>
        <v>0</v>
      </c>
      <c r="AC653" s="52">
        <f> IFERROR(AB653 * (1-R653) * 2%,0)</f>
        <v>0</v>
      </c>
      <c r="AD653" s="53">
        <f>T653+V653+W653+X653+AA653+AC653</f>
        <v>30241.040000000001</v>
      </c>
    </row>
    <row r="654">
      <c r="C654" s="40" t="s">
        <v>1156</v>
      </c>
      <c r="D654" s="41" t="s">
        <v>1157</v>
      </c>
      <c r="E654" s="41"/>
      <c r="F654" s="42">
        <v>42234.633298611108</v>
      </c>
      <c r="G654" s="43">
        <v>35</v>
      </c>
      <c r="H654" s="44">
        <v>43312</v>
      </c>
      <c r="I654" s="44">
        <v>43335</v>
      </c>
      <c r="J654" s="43">
        <v>528076</v>
      </c>
      <c r="K654" s="43">
        <v>0</v>
      </c>
      <c r="L654" s="43">
        <v>0</v>
      </c>
      <c r="M654" s="43">
        <f>IFERROR(J654-K654-L654,0)</f>
        <v>528076</v>
      </c>
      <c r="N654" s="43">
        <v>528076</v>
      </c>
      <c r="O654" s="45">
        <f>IFERROR(IF(1 - M654/N654&lt;0,0,1-M654/N654),0)</f>
        <v>0</v>
      </c>
      <c r="P654" s="43">
        <v>0</v>
      </c>
      <c r="Q654" s="43">
        <v>528076</v>
      </c>
      <c r="R654" s="46">
        <f>IF(F654&lt;DATEVALUE("2018-07-01"),1,0)</f>
        <v>1</v>
      </c>
      <c r="S654" s="47">
        <f>IF(R654=1,1%,0)</f>
        <v>0.01</v>
      </c>
      <c r="T654" s="46">
        <f>IFERROR(S654*M654,0)</f>
        <v>5280.7600000000002</v>
      </c>
      <c r="U654" s="48">
        <f>IF(O654&lt;=0.12,1,0)*(1-R654)*M654</f>
        <v>0</v>
      </c>
      <c r="V654" s="49">
        <f>IF(0&lt;0.8,0,IF(0&lt;1,Sheet1!L590,1))*IF(G654&lt;3,0.12 - O654,0.01) *U654</f>
        <v>0</v>
      </c>
      <c r="W654" s="49">
        <f>IF(0&gt;1,IF(0&lt;=1.1,1,IF(0&lt;=1.2,2,IF(0&lt;=1.5,3,5))),0) * 1000000</f>
        <v>0</v>
      </c>
      <c r="X654" s="50">
        <f>IF(AND(P654&gt;=150000000,P654&lt;300000000),5000000,IF(AND(P654&gt;=300000000,P654&lt;500000000),10000000,IF(AND(P654&gt;=300000000,P654&lt;500000000),15000000,IF(AND(P654&gt;=500000000,P654&lt;3000000000),20000000,IF(P654&gt;=30000000000,35000000,0))))) * (1-R654)</f>
        <v>0</v>
      </c>
      <c r="Y654" s="50">
        <f>IFERROR(Q654 * (1-R654),0)</f>
        <v>0</v>
      </c>
      <c r="Z654" s="51">
        <f>IF(R654=1,0,0)</f>
        <v>0</v>
      </c>
      <c r="AA654" s="51">
        <f>IFERROR((1-R654) * Z654 * 2%,0)</f>
        <v>0</v>
      </c>
      <c r="AB654" s="52">
        <f>IF(R654=0,0,0)</f>
        <v>0</v>
      </c>
      <c r="AC654" s="52">
        <f> IFERROR(AB654 * (1-R654) * 2%,0)</f>
        <v>0</v>
      </c>
      <c r="AD654" s="53">
        <f>T654+V654+W654+X654+AA654+AC654</f>
        <v>5280.7600000000002</v>
      </c>
    </row>
    <row r="655">
      <c r="C655" s="40" t="s">
        <v>1158</v>
      </c>
      <c r="D655" s="41" t="s">
        <v>1159</v>
      </c>
      <c r="E655" s="41"/>
      <c r="F655" s="42">
        <v>42255.618726851848</v>
      </c>
      <c r="G655" s="43">
        <v>34</v>
      </c>
      <c r="H655" s="44">
        <v>43312</v>
      </c>
      <c r="I655" s="44">
        <v>43322</v>
      </c>
      <c r="J655" s="43">
        <v>431942</v>
      </c>
      <c r="K655" s="43">
        <v>0</v>
      </c>
      <c r="L655" s="43">
        <v>0</v>
      </c>
      <c r="M655" s="43">
        <f>IFERROR(J655-K655-L655,0)</f>
        <v>431942</v>
      </c>
      <c r="N655" s="43">
        <v>431946</v>
      </c>
      <c r="O655" s="45">
        <f>IFERROR(IF(1 - M655/N655&lt;0,0,1-M655/N655),0)</f>
        <v>9.2604168113741281E-06</v>
      </c>
      <c r="P655" s="43">
        <v>0</v>
      </c>
      <c r="Q655" s="43">
        <v>431942</v>
      </c>
      <c r="R655" s="46">
        <f>IF(F655&lt;DATEVALUE("2018-07-01"),1,0)</f>
        <v>1</v>
      </c>
      <c r="S655" s="47">
        <f>IF(R655=1,1%,0)</f>
        <v>0.01</v>
      </c>
      <c r="T655" s="46">
        <f>IFERROR(S655*M655,0)</f>
        <v>4319.4200000000001</v>
      </c>
      <c r="U655" s="48">
        <f>IF(O655&lt;=0.12,1,0)*(1-R655)*M655</f>
        <v>0</v>
      </c>
      <c r="V655" s="49">
        <f>IF(0&lt;0.8,0,IF(0&lt;1,Sheet1!L590,1))*IF(G655&lt;3,0.12 - O655,0.01) *U655</f>
        <v>0</v>
      </c>
      <c r="W655" s="49">
        <f>IF(0&gt;1,IF(0&lt;=1.1,1,IF(0&lt;=1.2,2,IF(0&lt;=1.5,3,5))),0) * 1000000</f>
        <v>0</v>
      </c>
      <c r="X655" s="50">
        <f>IF(AND(P655&gt;=150000000,P655&lt;300000000),5000000,IF(AND(P655&gt;=300000000,P655&lt;500000000),10000000,IF(AND(P655&gt;=300000000,P655&lt;500000000),15000000,IF(AND(P655&gt;=500000000,P655&lt;3000000000),20000000,IF(P655&gt;=30000000000,35000000,0))))) * (1-R655)</f>
        <v>0</v>
      </c>
      <c r="Y655" s="50">
        <f>IFERROR(Q655 * (1-R655),0)</f>
        <v>0</v>
      </c>
      <c r="Z655" s="51">
        <f>IF(R655=1,0,0)</f>
        <v>0</v>
      </c>
      <c r="AA655" s="51">
        <f>IFERROR((1-R655) * Z655 * 2%,0)</f>
        <v>0</v>
      </c>
      <c r="AB655" s="52">
        <f>IF(R655=0,0,0)</f>
        <v>0</v>
      </c>
      <c r="AC655" s="52">
        <f> IFERROR(AB655 * (1-R655) * 2%,0)</f>
        <v>0</v>
      </c>
      <c r="AD655" s="53">
        <f>T655+V655+W655+X655+AA655+AC655</f>
        <v>4319.4200000000001</v>
      </c>
    </row>
    <row r="656">
      <c r="C656" s="40" t="s">
        <v>1160</v>
      </c>
      <c r="D656" s="41" t="s">
        <v>1161</v>
      </c>
      <c r="E656" s="41"/>
      <c r="F656" s="42">
        <v>42293.574247685181</v>
      </c>
      <c r="G656" s="43">
        <v>33</v>
      </c>
      <c r="H656" s="44">
        <v>43312</v>
      </c>
      <c r="I656" s="44">
        <v>43343</v>
      </c>
      <c r="J656" s="43">
        <v>496965</v>
      </c>
      <c r="K656" s="43">
        <v>0</v>
      </c>
      <c r="L656" s="43">
        <v>0</v>
      </c>
      <c r="M656" s="43">
        <f>IFERROR(J656-K656-L656,0)</f>
        <v>496965</v>
      </c>
      <c r="N656" s="43">
        <v>496965</v>
      </c>
      <c r="O656" s="45">
        <f>IFERROR(IF(1 - M656/N656&lt;0,0,1-M656/N656),0)</f>
        <v>0</v>
      </c>
      <c r="P656" s="43">
        <v>0</v>
      </c>
      <c r="Q656" s="43">
        <v>496965</v>
      </c>
      <c r="R656" s="46">
        <f>IF(F656&lt;DATEVALUE("2018-07-01"),1,0)</f>
        <v>1</v>
      </c>
      <c r="S656" s="47">
        <f>IF(R656=1,1%,0)</f>
        <v>0.01</v>
      </c>
      <c r="T656" s="46">
        <f>IFERROR(S656*M656,0)</f>
        <v>4969.6500000000005</v>
      </c>
      <c r="U656" s="48">
        <f>IF(O656&lt;=0.12,1,0)*(1-R656)*M656</f>
        <v>0</v>
      </c>
      <c r="V656" s="49">
        <f>IF(0&lt;0.8,0,IF(0&lt;1,Sheet1!L590,1))*IF(G656&lt;3,0.12 - O656,0.01) *U656</f>
        <v>0</v>
      </c>
      <c r="W656" s="49">
        <f>IF(0&gt;1,IF(0&lt;=1.1,1,IF(0&lt;=1.2,2,IF(0&lt;=1.5,3,5))),0) * 1000000</f>
        <v>0</v>
      </c>
      <c r="X656" s="50">
        <f>IF(AND(P656&gt;=150000000,P656&lt;300000000),5000000,IF(AND(P656&gt;=300000000,P656&lt;500000000),10000000,IF(AND(P656&gt;=300000000,P656&lt;500000000),15000000,IF(AND(P656&gt;=500000000,P656&lt;3000000000),20000000,IF(P656&gt;=30000000000,35000000,0))))) * (1-R656)</f>
        <v>0</v>
      </c>
      <c r="Y656" s="50">
        <f>IFERROR(Q656 * (1-R656),0)</f>
        <v>0</v>
      </c>
      <c r="Z656" s="51">
        <f>IF(R656=1,0,0)</f>
        <v>0</v>
      </c>
      <c r="AA656" s="51">
        <f>IFERROR((1-R656) * Z656 * 2%,0)</f>
        <v>0</v>
      </c>
      <c r="AB656" s="52">
        <f>IF(R656=0,0,0)</f>
        <v>0</v>
      </c>
      <c r="AC656" s="52">
        <f> IFERROR(AB656 * (1-R656) * 2%,0)</f>
        <v>0</v>
      </c>
      <c r="AD656" s="53">
        <f>T656+V656+W656+X656+AA656+AC656</f>
        <v>4969.6500000000005</v>
      </c>
    </row>
    <row r="657">
      <c r="C657" s="40" t="s">
        <v>1162</v>
      </c>
      <c r="D657" s="41" t="s">
        <v>1163</v>
      </c>
      <c r="E657" s="41"/>
      <c r="F657" s="42">
        <v>42314.623784722222</v>
      </c>
      <c r="G657" s="43">
        <v>32</v>
      </c>
      <c r="H657" s="44">
        <v>43335</v>
      </c>
      <c r="I657" s="44">
        <v>43343</v>
      </c>
      <c r="J657" s="43">
        <v>98753</v>
      </c>
      <c r="K657" s="43">
        <v>0</v>
      </c>
      <c r="L657" s="43">
        <v>0</v>
      </c>
      <c r="M657" s="43">
        <f>IFERROR(J657-K657-L657,0)</f>
        <v>98753</v>
      </c>
      <c r="N657" s="43">
        <v>160146</v>
      </c>
      <c r="O657" s="45">
        <f>IFERROR(IF(1 - M657/N657&lt;0,0,1-M657/N657),0)</f>
        <v>0.38335643725100843</v>
      </c>
      <c r="P657" s="43">
        <v>0</v>
      </c>
      <c r="Q657" s="43">
        <v>98753</v>
      </c>
      <c r="R657" s="46">
        <f>IF(F657&lt;DATEVALUE("2018-07-01"),1,0)</f>
        <v>1</v>
      </c>
      <c r="S657" s="47">
        <f>IF(R657=1,1%,0)</f>
        <v>0.01</v>
      </c>
      <c r="T657" s="46">
        <f>IFERROR(S657*M657,0)</f>
        <v>987.52999999999997</v>
      </c>
      <c r="U657" s="48">
        <f>IF(O657&lt;=0.12,1,0)*(1-R657)*M657</f>
        <v>0</v>
      </c>
      <c r="V657" s="49">
        <f>IF(0&lt;0.8,0,IF(0&lt;1,Sheet1!L590,1))*IF(G657&lt;3,0.12 - O657,0.01) *U657</f>
        <v>0</v>
      </c>
      <c r="W657" s="49">
        <f>IF(0&gt;1,IF(0&lt;=1.1,1,IF(0&lt;=1.2,2,IF(0&lt;=1.5,3,5))),0) * 1000000</f>
        <v>0</v>
      </c>
      <c r="X657" s="50">
        <f>IF(AND(P657&gt;=150000000,P657&lt;300000000),5000000,IF(AND(P657&gt;=300000000,P657&lt;500000000),10000000,IF(AND(P657&gt;=300000000,P657&lt;500000000),15000000,IF(AND(P657&gt;=500000000,P657&lt;3000000000),20000000,IF(P657&gt;=30000000000,35000000,0))))) * (1-R657)</f>
        <v>0</v>
      </c>
      <c r="Y657" s="50">
        <f>IFERROR(Q657 * (1-R657),0)</f>
        <v>0</v>
      </c>
      <c r="Z657" s="51">
        <f>IF(R657=1,0,0)</f>
        <v>0</v>
      </c>
      <c r="AA657" s="51">
        <f>IFERROR((1-R657) * Z657 * 2%,0)</f>
        <v>0</v>
      </c>
      <c r="AB657" s="52">
        <f>IF(R657=0,0,0)</f>
        <v>0</v>
      </c>
      <c r="AC657" s="52">
        <f> IFERROR(AB657 * (1-R657) * 2%,0)</f>
        <v>0</v>
      </c>
      <c r="AD657" s="53">
        <f>T657+V657+W657+X657+AA657+AC657</f>
        <v>987.52999999999997</v>
      </c>
    </row>
    <row r="658">
      <c r="C658" s="40" t="s">
        <v>1164</v>
      </c>
      <c r="D658" s="41" t="s">
        <v>1165</v>
      </c>
      <c r="E658" s="41"/>
      <c r="F658" s="42">
        <v>42322.419895833329</v>
      </c>
      <c r="G658" s="43">
        <v>32</v>
      </c>
      <c r="H658" s="44">
        <v>43312</v>
      </c>
      <c r="I658" s="44">
        <v>43320</v>
      </c>
      <c r="J658" s="43">
        <v>1201711</v>
      </c>
      <c r="K658" s="43">
        <v>0</v>
      </c>
      <c r="L658" s="43">
        <v>0</v>
      </c>
      <c r="M658" s="43">
        <f>IFERROR(J658-K658-L658,0)</f>
        <v>1201711</v>
      </c>
      <c r="N658" s="43">
        <v>1194818</v>
      </c>
      <c r="O658" s="45">
        <f>IFERROR(IF(1 - M658/N658&lt;0,0,1-M658/N658),0)</f>
        <v>0</v>
      </c>
      <c r="P658" s="43">
        <v>0</v>
      </c>
      <c r="Q658" s="43">
        <v>1201711</v>
      </c>
      <c r="R658" s="46">
        <f>IF(F658&lt;DATEVALUE("2018-07-01"),1,0)</f>
        <v>1</v>
      </c>
      <c r="S658" s="47">
        <f>IF(R658=1,1%,0)</f>
        <v>0.01</v>
      </c>
      <c r="T658" s="46">
        <f>IFERROR(S658*M658,0)</f>
        <v>12017.110000000001</v>
      </c>
      <c r="U658" s="48">
        <f>IF(O658&lt;=0.12,1,0)*(1-R658)*M658</f>
        <v>0</v>
      </c>
      <c r="V658" s="49">
        <f>IF(0&lt;0.8,0,IF(0&lt;1,Sheet1!L590,1))*IF(G658&lt;3,0.12 - O658,0.01) *U658</f>
        <v>0</v>
      </c>
      <c r="W658" s="49">
        <f>IF(0&gt;1,IF(0&lt;=1.1,1,IF(0&lt;=1.2,2,IF(0&lt;=1.5,3,5))),0) * 1000000</f>
        <v>0</v>
      </c>
      <c r="X658" s="50">
        <f>IF(AND(P658&gt;=150000000,P658&lt;300000000),5000000,IF(AND(P658&gt;=300000000,P658&lt;500000000),10000000,IF(AND(P658&gt;=300000000,P658&lt;500000000),15000000,IF(AND(P658&gt;=500000000,P658&lt;3000000000),20000000,IF(P658&gt;=30000000000,35000000,0))))) * (1-R658)</f>
        <v>0</v>
      </c>
      <c r="Y658" s="50">
        <f>IFERROR(Q658 * (1-R658),0)</f>
        <v>0</v>
      </c>
      <c r="Z658" s="51">
        <f>IF(R658=1,0,0)</f>
        <v>0</v>
      </c>
      <c r="AA658" s="51">
        <f>IFERROR((1-R658) * Z658 * 2%,0)</f>
        <v>0</v>
      </c>
      <c r="AB658" s="52">
        <f>IF(R658=0,0,0)</f>
        <v>0</v>
      </c>
      <c r="AC658" s="52">
        <f> IFERROR(AB658 * (1-R658) * 2%,0)</f>
        <v>0</v>
      </c>
      <c r="AD658" s="53">
        <f>T658+V658+W658+X658+AA658+AC658</f>
        <v>12017.110000000001</v>
      </c>
    </row>
    <row r="659">
      <c r="C659" s="40" t="s">
        <v>1166</v>
      </c>
      <c r="D659" s="41" t="s">
        <v>1167</v>
      </c>
      <c r="E659" s="41"/>
      <c r="F659" s="42">
        <v>42355.567210648143</v>
      </c>
      <c r="G659" s="43">
        <v>31</v>
      </c>
      <c r="H659" s="44">
        <v>43312</v>
      </c>
      <c r="I659" s="44">
        <v>43342</v>
      </c>
      <c r="J659" s="43">
        <v>537429</v>
      </c>
      <c r="K659" s="43">
        <v>0</v>
      </c>
      <c r="L659" s="43">
        <v>0</v>
      </c>
      <c r="M659" s="43">
        <f>IFERROR(J659-K659-L659,0)</f>
        <v>537429</v>
      </c>
      <c r="N659" s="43">
        <v>537429</v>
      </c>
      <c r="O659" s="45">
        <f>IFERROR(IF(1 - M659/N659&lt;0,0,1-M659/N659),0)</f>
        <v>0</v>
      </c>
      <c r="P659" s="43">
        <v>0</v>
      </c>
      <c r="Q659" s="43">
        <v>537429</v>
      </c>
      <c r="R659" s="46">
        <f>IF(F659&lt;DATEVALUE("2018-07-01"),1,0)</f>
        <v>1</v>
      </c>
      <c r="S659" s="47">
        <f>IF(R659=1,1%,0)</f>
        <v>0.01</v>
      </c>
      <c r="T659" s="46">
        <f>IFERROR(S659*M659,0)</f>
        <v>5374.29</v>
      </c>
      <c r="U659" s="48">
        <f>IF(O659&lt;=0.12,1,0)*(1-R659)*M659</f>
        <v>0</v>
      </c>
      <c r="V659" s="49">
        <f>IF(0&lt;0.8,0,IF(0&lt;1,Sheet1!L590,1))*IF(G659&lt;3,0.12 - O659,0.01) *U659</f>
        <v>0</v>
      </c>
      <c r="W659" s="49">
        <f>IF(0&gt;1,IF(0&lt;=1.1,1,IF(0&lt;=1.2,2,IF(0&lt;=1.5,3,5))),0) * 1000000</f>
        <v>0</v>
      </c>
      <c r="X659" s="50">
        <f>IF(AND(P659&gt;=150000000,P659&lt;300000000),5000000,IF(AND(P659&gt;=300000000,P659&lt;500000000),10000000,IF(AND(P659&gt;=300000000,P659&lt;500000000),15000000,IF(AND(P659&gt;=500000000,P659&lt;3000000000),20000000,IF(P659&gt;=30000000000,35000000,0))))) * (1-R659)</f>
        <v>0</v>
      </c>
      <c r="Y659" s="50">
        <f>IFERROR(Q659 * (1-R659),0)</f>
        <v>0</v>
      </c>
      <c r="Z659" s="51">
        <f>IF(R659=1,0,0)</f>
        <v>0</v>
      </c>
      <c r="AA659" s="51">
        <f>IFERROR((1-R659) * Z659 * 2%,0)</f>
        <v>0</v>
      </c>
      <c r="AB659" s="52">
        <f>IF(R659=0,0,0)</f>
        <v>0</v>
      </c>
      <c r="AC659" s="52">
        <f> IFERROR(AB659 * (1-R659) * 2%,0)</f>
        <v>0</v>
      </c>
      <c r="AD659" s="53">
        <f>T659+V659+W659+X659+AA659+AC659</f>
        <v>5374.29</v>
      </c>
    </row>
    <row r="660">
      <c r="C660" s="40" t="s">
        <v>1168</v>
      </c>
      <c r="D660" s="41" t="s">
        <v>1169</v>
      </c>
      <c r="E660" s="41"/>
      <c r="F660" s="42">
        <v>42355.565729166665</v>
      </c>
      <c r="G660" s="43">
        <v>31</v>
      </c>
      <c r="H660" s="44">
        <v>43312</v>
      </c>
      <c r="I660" s="44">
        <v>43343</v>
      </c>
      <c r="J660" s="43">
        <v>276085</v>
      </c>
      <c r="K660" s="43">
        <v>0</v>
      </c>
      <c r="L660" s="43">
        <v>0</v>
      </c>
      <c r="M660" s="43">
        <f>IFERROR(J660-K660-L660,0)</f>
        <v>276085</v>
      </c>
      <c r="N660" s="43">
        <v>276085</v>
      </c>
      <c r="O660" s="45">
        <f>IFERROR(IF(1 - M660/N660&lt;0,0,1-M660/N660),0)</f>
        <v>0</v>
      </c>
      <c r="P660" s="43">
        <v>0</v>
      </c>
      <c r="Q660" s="43">
        <v>276085</v>
      </c>
      <c r="R660" s="46">
        <f>IF(F660&lt;DATEVALUE("2018-07-01"),1,0)</f>
        <v>1</v>
      </c>
      <c r="S660" s="47">
        <f>IF(R660=1,1%,0)</f>
        <v>0.01</v>
      </c>
      <c r="T660" s="46">
        <f>IFERROR(S660*M660,0)</f>
        <v>2760.8499999999999</v>
      </c>
      <c r="U660" s="48">
        <f>IF(O660&lt;=0.12,1,0)*(1-R660)*M660</f>
        <v>0</v>
      </c>
      <c r="V660" s="49">
        <f>IF(0&lt;0.8,0,IF(0&lt;1,Sheet1!L590,1))*IF(G660&lt;3,0.12 - O660,0.01) *U660</f>
        <v>0</v>
      </c>
      <c r="W660" s="49">
        <f>IF(0&gt;1,IF(0&lt;=1.1,1,IF(0&lt;=1.2,2,IF(0&lt;=1.5,3,5))),0) * 1000000</f>
        <v>0</v>
      </c>
      <c r="X660" s="50">
        <f>IF(AND(P660&gt;=150000000,P660&lt;300000000),5000000,IF(AND(P660&gt;=300000000,P660&lt;500000000),10000000,IF(AND(P660&gt;=300000000,P660&lt;500000000),15000000,IF(AND(P660&gt;=500000000,P660&lt;3000000000),20000000,IF(P660&gt;=30000000000,35000000,0))))) * (1-R660)</f>
        <v>0</v>
      </c>
      <c r="Y660" s="50">
        <f>IFERROR(Q660 * (1-R660),0)</f>
        <v>0</v>
      </c>
      <c r="Z660" s="51">
        <f>IF(R660=1,0,0)</f>
        <v>0</v>
      </c>
      <c r="AA660" s="51">
        <f>IFERROR((1-R660) * Z660 * 2%,0)</f>
        <v>0</v>
      </c>
      <c r="AB660" s="52">
        <f>IF(R660=0,0,0)</f>
        <v>0</v>
      </c>
      <c r="AC660" s="52">
        <f> IFERROR(AB660 * (1-R660) * 2%,0)</f>
        <v>0</v>
      </c>
      <c r="AD660" s="53">
        <f>T660+V660+W660+X660+AA660+AC660</f>
        <v>2760.8499999999999</v>
      </c>
    </row>
    <row r="661">
      <c r="C661" s="40" t="s">
        <v>1170</v>
      </c>
      <c r="D661" s="41" t="s">
        <v>1171</v>
      </c>
      <c r="E661" s="41"/>
      <c r="F661" s="42">
        <v>42363.569374999999</v>
      </c>
      <c r="G661" s="43">
        <v>31</v>
      </c>
      <c r="H661" s="44">
        <v>43335</v>
      </c>
      <c r="I661" s="44">
        <v>43343</v>
      </c>
      <c r="J661" s="43">
        <v>107525</v>
      </c>
      <c r="K661" s="43">
        <v>0</v>
      </c>
      <c r="L661" s="43">
        <v>0</v>
      </c>
      <c r="M661" s="43">
        <f>IFERROR(J661-K661-L661,0)</f>
        <v>107525</v>
      </c>
      <c r="N661" s="43">
        <v>150220</v>
      </c>
      <c r="O661" s="45">
        <f>IFERROR(IF(1 - M661/N661&lt;0,0,1-M661/N661),0)</f>
        <v>0.28421648249234455</v>
      </c>
      <c r="P661" s="43">
        <v>0</v>
      </c>
      <c r="Q661" s="43">
        <v>107525</v>
      </c>
      <c r="R661" s="46">
        <f>IF(F661&lt;DATEVALUE("2018-07-01"),1,0)</f>
        <v>1</v>
      </c>
      <c r="S661" s="47">
        <f>IF(R661=1,1%,0)</f>
        <v>0.01</v>
      </c>
      <c r="T661" s="46">
        <f>IFERROR(S661*M661,0)</f>
        <v>1075.25</v>
      </c>
      <c r="U661" s="48">
        <f>IF(O661&lt;=0.12,1,0)*(1-R661)*M661</f>
        <v>0</v>
      </c>
      <c r="V661" s="49">
        <f>IF(0&lt;0.8,0,IF(0&lt;1,Sheet1!L590,1))*IF(G661&lt;3,0.12 - O661,0.01) *U661</f>
        <v>0</v>
      </c>
      <c r="W661" s="49">
        <f>IF(0&gt;1,IF(0&lt;=1.1,1,IF(0&lt;=1.2,2,IF(0&lt;=1.5,3,5))),0) * 1000000</f>
        <v>0</v>
      </c>
      <c r="X661" s="50">
        <f>IF(AND(P661&gt;=150000000,P661&lt;300000000),5000000,IF(AND(P661&gt;=300000000,P661&lt;500000000),10000000,IF(AND(P661&gt;=300000000,P661&lt;500000000),15000000,IF(AND(P661&gt;=500000000,P661&lt;3000000000),20000000,IF(P661&gt;=30000000000,35000000,0))))) * (1-R661)</f>
        <v>0</v>
      </c>
      <c r="Y661" s="50">
        <f>IFERROR(Q661 * (1-R661),0)</f>
        <v>0</v>
      </c>
      <c r="Z661" s="51">
        <f>IF(R661=1,0,0)</f>
        <v>0</v>
      </c>
      <c r="AA661" s="51">
        <f>IFERROR((1-R661) * Z661 * 2%,0)</f>
        <v>0</v>
      </c>
      <c r="AB661" s="52">
        <f>IF(R661=0,0,0)</f>
        <v>0</v>
      </c>
      <c r="AC661" s="52">
        <f> IFERROR(AB661 * (1-R661) * 2%,0)</f>
        <v>0</v>
      </c>
      <c r="AD661" s="53">
        <f>T661+V661+W661+X661+AA661+AC661</f>
        <v>1075.25</v>
      </c>
    </row>
    <row r="662">
      <c r="C662" s="40" t="s">
        <v>1172</v>
      </c>
      <c r="D662" s="41" t="s">
        <v>1173</v>
      </c>
      <c r="E662" s="41"/>
      <c r="F662" s="42">
        <v>42378.390057870369</v>
      </c>
      <c r="G662" s="43">
        <v>30</v>
      </c>
      <c r="H662" s="44">
        <v>43312</v>
      </c>
      <c r="I662" s="44">
        <v>43323</v>
      </c>
      <c r="J662" s="43">
        <v>298093</v>
      </c>
      <c r="K662" s="43">
        <v>0</v>
      </c>
      <c r="L662" s="43">
        <v>0</v>
      </c>
      <c r="M662" s="43">
        <f>IFERROR(J662-K662-L662,0)</f>
        <v>298093</v>
      </c>
      <c r="N662" s="43">
        <v>435074</v>
      </c>
      <c r="O662" s="45">
        <f>IFERROR(IF(1 - M662/N662&lt;0,0,1-M662/N662),0)</f>
        <v>0.31484529068618217</v>
      </c>
      <c r="P662" s="43">
        <v>0</v>
      </c>
      <c r="Q662" s="43">
        <v>298093</v>
      </c>
      <c r="R662" s="46">
        <f>IF(F662&lt;DATEVALUE("2018-07-01"),1,0)</f>
        <v>1</v>
      </c>
      <c r="S662" s="47">
        <f>IF(R662=1,1%,0)</f>
        <v>0.01</v>
      </c>
      <c r="T662" s="46">
        <f>IFERROR(S662*M662,0)</f>
        <v>2980.9299999999998</v>
      </c>
      <c r="U662" s="48">
        <f>IF(O662&lt;=0.12,1,0)*(1-R662)*M662</f>
        <v>0</v>
      </c>
      <c r="V662" s="49">
        <f>IF(0&lt;0.8,0,IF(0&lt;1,Sheet1!L590,1))*IF(G662&lt;3,0.12 - O662,0.01) *U662</f>
        <v>0</v>
      </c>
      <c r="W662" s="49">
        <f>IF(0&gt;1,IF(0&lt;=1.1,1,IF(0&lt;=1.2,2,IF(0&lt;=1.5,3,5))),0) * 1000000</f>
        <v>0</v>
      </c>
      <c r="X662" s="50">
        <f>IF(AND(P662&gt;=150000000,P662&lt;300000000),5000000,IF(AND(P662&gt;=300000000,P662&lt;500000000),10000000,IF(AND(P662&gt;=300000000,P662&lt;500000000),15000000,IF(AND(P662&gt;=500000000,P662&lt;3000000000),20000000,IF(P662&gt;=30000000000,35000000,0))))) * (1-R662)</f>
        <v>0</v>
      </c>
      <c r="Y662" s="50">
        <f>IFERROR(Q662 * (1-R662),0)</f>
        <v>0</v>
      </c>
      <c r="Z662" s="51">
        <f>IF(R662=1,0,0)</f>
        <v>0</v>
      </c>
      <c r="AA662" s="51">
        <f>IFERROR((1-R662) * Z662 * 2%,0)</f>
        <v>0</v>
      </c>
      <c r="AB662" s="52">
        <f>IF(R662=0,0,0)</f>
        <v>0</v>
      </c>
      <c r="AC662" s="52">
        <f> IFERROR(AB662 * (1-R662) * 2%,0)</f>
        <v>0</v>
      </c>
      <c r="AD662" s="53">
        <f>T662+V662+W662+X662+AA662+AC662</f>
        <v>2980.9299999999998</v>
      </c>
    </row>
    <row r="663">
      <c r="C663" s="40" t="s">
        <v>1174</v>
      </c>
      <c r="D663" s="41" t="s">
        <v>1175</v>
      </c>
      <c r="E663" s="41"/>
      <c r="F663" s="42">
        <v>42401.566550925927</v>
      </c>
      <c r="G663" s="43">
        <v>29</v>
      </c>
      <c r="H663" s="44">
        <v>43312</v>
      </c>
      <c r="I663" s="44">
        <v>43325</v>
      </c>
      <c r="J663" s="43">
        <v>771980</v>
      </c>
      <c r="K663" s="43">
        <v>0</v>
      </c>
      <c r="L663" s="43">
        <v>0</v>
      </c>
      <c r="M663" s="43">
        <f>IFERROR(J663-K663-L663,0)</f>
        <v>771980</v>
      </c>
      <c r="N663" s="43">
        <v>1013519</v>
      </c>
      <c r="O663" s="45">
        <f>IFERROR(IF(1 - M663/N663&lt;0,0,1-M663/N663),0)</f>
        <v>0.23831718990961193</v>
      </c>
      <c r="P663" s="43">
        <v>0</v>
      </c>
      <c r="Q663" s="43">
        <v>771980</v>
      </c>
      <c r="R663" s="46">
        <f>IF(F663&lt;DATEVALUE("2018-07-01"),1,0)</f>
        <v>1</v>
      </c>
      <c r="S663" s="47">
        <f>IF(R663=1,1%,0)</f>
        <v>0.01</v>
      </c>
      <c r="T663" s="46">
        <f>IFERROR(S663*M663,0)</f>
        <v>7719.8000000000002</v>
      </c>
      <c r="U663" s="48">
        <f>IF(O663&lt;=0.12,1,0)*(1-R663)*M663</f>
        <v>0</v>
      </c>
      <c r="V663" s="49">
        <f>IF(0&lt;0.8,0,IF(0&lt;1,Sheet1!L590,1))*IF(G663&lt;3,0.12 - O663,0.01) *U663</f>
        <v>0</v>
      </c>
      <c r="W663" s="49">
        <f>IF(0&gt;1,IF(0&lt;=1.1,1,IF(0&lt;=1.2,2,IF(0&lt;=1.5,3,5))),0) * 1000000</f>
        <v>0</v>
      </c>
      <c r="X663" s="50">
        <f>IF(AND(P663&gt;=150000000,P663&lt;300000000),5000000,IF(AND(P663&gt;=300000000,P663&lt;500000000),10000000,IF(AND(P663&gt;=300000000,P663&lt;500000000),15000000,IF(AND(P663&gt;=500000000,P663&lt;3000000000),20000000,IF(P663&gt;=30000000000,35000000,0))))) * (1-R663)</f>
        <v>0</v>
      </c>
      <c r="Y663" s="50">
        <f>IFERROR(Q663 * (1-R663),0)</f>
        <v>0</v>
      </c>
      <c r="Z663" s="51">
        <f>IF(R663=1,0,0)</f>
        <v>0</v>
      </c>
      <c r="AA663" s="51">
        <f>IFERROR((1-R663) * Z663 * 2%,0)</f>
        <v>0</v>
      </c>
      <c r="AB663" s="52">
        <f>IF(R663=0,0,0)</f>
        <v>0</v>
      </c>
      <c r="AC663" s="52">
        <f> IFERROR(AB663 * (1-R663) * 2%,0)</f>
        <v>0</v>
      </c>
      <c r="AD663" s="53">
        <f>T663+V663+W663+X663+AA663+AC663</f>
        <v>7719.8000000000002</v>
      </c>
    </row>
    <row r="664">
      <c r="C664" s="40" t="s">
        <v>1176</v>
      </c>
      <c r="D664" s="41" t="s">
        <v>1177</v>
      </c>
      <c r="E664" s="41"/>
      <c r="F664" s="42">
        <v>42464.493159722224</v>
      </c>
      <c r="G664" s="43">
        <v>27</v>
      </c>
      <c r="H664" s="44">
        <v>43335</v>
      </c>
      <c r="I664" s="44">
        <v>43343</v>
      </c>
      <c r="J664" s="43">
        <v>408430</v>
      </c>
      <c r="K664" s="43">
        <v>0</v>
      </c>
      <c r="L664" s="43">
        <v>0</v>
      </c>
      <c r="M664" s="43">
        <f>IFERROR(J664-K664-L664,0)</f>
        <v>408430</v>
      </c>
      <c r="N664" s="43">
        <v>562221</v>
      </c>
      <c r="O664" s="45">
        <f>IFERROR(IF(1 - M664/N664&lt;0,0,1-M664/N664),0)</f>
        <v>0.27354189900412829</v>
      </c>
      <c r="P664" s="43">
        <v>0</v>
      </c>
      <c r="Q664" s="43">
        <v>408430</v>
      </c>
      <c r="R664" s="46">
        <f>IF(F664&lt;DATEVALUE("2018-07-01"),1,0)</f>
        <v>1</v>
      </c>
      <c r="S664" s="47">
        <f>IF(R664=1,1%,0)</f>
        <v>0.01</v>
      </c>
      <c r="T664" s="46">
        <f>IFERROR(S664*M664,0)</f>
        <v>4084.3000000000002</v>
      </c>
      <c r="U664" s="48">
        <f>IF(O664&lt;=0.12,1,0)*(1-R664)*M664</f>
        <v>0</v>
      </c>
      <c r="V664" s="49">
        <f>IF(0&lt;0.8,0,IF(0&lt;1,Sheet1!L590,1))*IF(G664&lt;3,0.12 - O664,0.01) *U664</f>
        <v>0</v>
      </c>
      <c r="W664" s="49">
        <f>IF(0&gt;1,IF(0&lt;=1.1,1,IF(0&lt;=1.2,2,IF(0&lt;=1.5,3,5))),0) * 1000000</f>
        <v>0</v>
      </c>
      <c r="X664" s="50">
        <f>IF(AND(P664&gt;=150000000,P664&lt;300000000),5000000,IF(AND(P664&gt;=300000000,P664&lt;500000000),10000000,IF(AND(P664&gt;=300000000,P664&lt;500000000),15000000,IF(AND(P664&gt;=500000000,P664&lt;3000000000),20000000,IF(P664&gt;=30000000000,35000000,0))))) * (1-R664)</f>
        <v>0</v>
      </c>
      <c r="Y664" s="50">
        <f>IFERROR(Q664 * (1-R664),0)</f>
        <v>0</v>
      </c>
      <c r="Z664" s="51">
        <f>IF(R664=1,0,0)</f>
        <v>0</v>
      </c>
      <c r="AA664" s="51">
        <f>IFERROR((1-R664) * Z664 * 2%,0)</f>
        <v>0</v>
      </c>
      <c r="AB664" s="52">
        <f>IF(R664=0,0,0)</f>
        <v>0</v>
      </c>
      <c r="AC664" s="52">
        <f> IFERROR(AB664 * (1-R664) * 2%,0)</f>
        <v>0</v>
      </c>
      <c r="AD664" s="53">
        <f>T664+V664+W664+X664+AA664+AC664</f>
        <v>4084.3000000000002</v>
      </c>
    </row>
    <row r="665">
      <c r="C665" s="40" t="s">
        <v>1178</v>
      </c>
      <c r="D665" s="41" t="s">
        <v>1179</v>
      </c>
      <c r="E665" s="41"/>
      <c r="F665" s="42">
        <v>42483.408483796295</v>
      </c>
      <c r="G665" s="43">
        <v>27</v>
      </c>
      <c r="H665" s="44">
        <v>43312</v>
      </c>
      <c r="I665" s="44">
        <v>43369</v>
      </c>
      <c r="J665" s="43">
        <v>20886105</v>
      </c>
      <c r="K665" s="43">
        <v>0</v>
      </c>
      <c r="L665" s="43">
        <v>0</v>
      </c>
      <c r="M665" s="43">
        <f>IFERROR(J665-K665-L665,0)</f>
        <v>20886105</v>
      </c>
      <c r="N665" s="43">
        <v>21087378</v>
      </c>
      <c r="O665" s="45">
        <f>IFERROR(IF(1 - M665/N665&lt;0,0,1-M665/N665),0)</f>
        <v>0.0095447143784305188</v>
      </c>
      <c r="P665" s="43">
        <v>0</v>
      </c>
      <c r="Q665" s="43">
        <v>20886105</v>
      </c>
      <c r="R665" s="46">
        <f>IF(F665&lt;DATEVALUE("2018-07-01"),1,0)</f>
        <v>1</v>
      </c>
      <c r="S665" s="47">
        <f>IF(R665=1,1%,0)</f>
        <v>0.01</v>
      </c>
      <c r="T665" s="46">
        <f>IFERROR(S665*M665,0)</f>
        <v>208861.05000000002</v>
      </c>
      <c r="U665" s="48">
        <f>IF(O665&lt;=0.12,1,0)*(1-R665)*M665</f>
        <v>0</v>
      </c>
      <c r="V665" s="49">
        <f>IF(0&lt;0.8,0,IF(0&lt;1,Sheet1!L590,1))*IF(G665&lt;3,0.12 - O665,0.01) *U665</f>
        <v>0</v>
      </c>
      <c r="W665" s="49">
        <f>IF(0&gt;1,IF(0&lt;=1.1,1,IF(0&lt;=1.2,2,IF(0&lt;=1.5,3,5))),0) * 1000000</f>
        <v>0</v>
      </c>
      <c r="X665" s="50">
        <f>IF(AND(P665&gt;=150000000,P665&lt;300000000),5000000,IF(AND(P665&gt;=300000000,P665&lt;500000000),10000000,IF(AND(P665&gt;=300000000,P665&lt;500000000),15000000,IF(AND(P665&gt;=500000000,P665&lt;3000000000),20000000,IF(P665&gt;=30000000000,35000000,0))))) * (1-R665)</f>
        <v>0</v>
      </c>
      <c r="Y665" s="50">
        <f>IFERROR(Q665 * (1-R665),0)</f>
        <v>0</v>
      </c>
      <c r="Z665" s="51">
        <f>IF(R665=1,0,0)</f>
        <v>0</v>
      </c>
      <c r="AA665" s="51">
        <f>IFERROR((1-R665) * Z665 * 2%,0)</f>
        <v>0</v>
      </c>
      <c r="AB665" s="52">
        <f>IF(R665=0,0,0)</f>
        <v>0</v>
      </c>
      <c r="AC665" s="52">
        <f> IFERROR(AB665 * (1-R665) * 2%,0)</f>
        <v>0</v>
      </c>
      <c r="AD665" s="53">
        <f>T665+V665+W665+X665+AA665+AC665</f>
        <v>208861.05000000002</v>
      </c>
    </row>
    <row r="666">
      <c r="C666" s="40" t="s">
        <v>1180</v>
      </c>
      <c r="D666" s="41" t="s">
        <v>1181</v>
      </c>
      <c r="E666" s="41"/>
      <c r="F666" s="42">
        <v>42543.28769675926</v>
      </c>
      <c r="G666" s="43">
        <v>25</v>
      </c>
      <c r="H666" s="44">
        <v>43312</v>
      </c>
      <c r="I666" s="44">
        <v>43329</v>
      </c>
      <c r="J666" s="43">
        <v>616790</v>
      </c>
      <c r="K666" s="43">
        <v>0</v>
      </c>
      <c r="L666" s="43">
        <v>0</v>
      </c>
      <c r="M666" s="43">
        <f>IFERROR(J666-K666-L666,0)</f>
        <v>616790</v>
      </c>
      <c r="N666" s="43">
        <v>616790</v>
      </c>
      <c r="O666" s="45">
        <f>IFERROR(IF(1 - M666/N666&lt;0,0,1-M666/N666),0)</f>
        <v>0</v>
      </c>
      <c r="P666" s="43">
        <v>0</v>
      </c>
      <c r="Q666" s="43">
        <v>616790</v>
      </c>
      <c r="R666" s="46">
        <f>IF(F666&lt;DATEVALUE("2018-07-01"),1,0)</f>
        <v>1</v>
      </c>
      <c r="S666" s="47">
        <f>IF(R666=1,1%,0)</f>
        <v>0.01</v>
      </c>
      <c r="T666" s="46">
        <f>IFERROR(S666*M666,0)</f>
        <v>6167.9000000000005</v>
      </c>
      <c r="U666" s="48">
        <f>IF(O666&lt;=0.12,1,0)*(1-R666)*M666</f>
        <v>0</v>
      </c>
      <c r="V666" s="49">
        <f>IF(0&lt;0.8,0,IF(0&lt;1,Sheet1!L590,1))*IF(G666&lt;3,0.12 - O666,0.01) *U666</f>
        <v>0</v>
      </c>
      <c r="W666" s="49">
        <f>IF(0&gt;1,IF(0&lt;=1.1,1,IF(0&lt;=1.2,2,IF(0&lt;=1.5,3,5))),0) * 1000000</f>
        <v>0</v>
      </c>
      <c r="X666" s="50">
        <f>IF(AND(P666&gt;=150000000,P666&lt;300000000),5000000,IF(AND(P666&gt;=300000000,P666&lt;500000000),10000000,IF(AND(P666&gt;=300000000,P666&lt;500000000),15000000,IF(AND(P666&gt;=500000000,P666&lt;3000000000),20000000,IF(P666&gt;=30000000000,35000000,0))))) * (1-R666)</f>
        <v>0</v>
      </c>
      <c r="Y666" s="50">
        <f>IFERROR(Q666 * (1-R666),0)</f>
        <v>0</v>
      </c>
      <c r="Z666" s="51">
        <f>IF(R666=1,0,0)</f>
        <v>0</v>
      </c>
      <c r="AA666" s="51">
        <f>IFERROR((1-R666) * Z666 * 2%,0)</f>
        <v>0</v>
      </c>
      <c r="AB666" s="52">
        <f>IF(R666=0,0,0)</f>
        <v>0</v>
      </c>
      <c r="AC666" s="52">
        <f> IFERROR(AB666 * (1-R666) * 2%,0)</f>
        <v>0</v>
      </c>
      <c r="AD666" s="53">
        <f>T666+V666+W666+X666+AA666+AC666</f>
        <v>6167.9000000000005</v>
      </c>
    </row>
    <row r="667">
      <c r="C667" s="40" t="s">
        <v>1182</v>
      </c>
      <c r="D667" s="41" t="s">
        <v>1183</v>
      </c>
      <c r="E667" s="41"/>
      <c r="F667" s="42">
        <v>42550.182870370372</v>
      </c>
      <c r="G667" s="43">
        <v>25</v>
      </c>
      <c r="H667" s="44">
        <v>43335</v>
      </c>
      <c r="I667" s="44">
        <v>43343</v>
      </c>
      <c r="J667" s="43">
        <v>291830</v>
      </c>
      <c r="K667" s="43">
        <v>0</v>
      </c>
      <c r="L667" s="43">
        <v>0</v>
      </c>
      <c r="M667" s="43">
        <f>IFERROR(J667-K667-L667,0)</f>
        <v>291830</v>
      </c>
      <c r="N667" s="43">
        <v>434345</v>
      </c>
      <c r="O667" s="45">
        <f>IFERROR(IF(1 - M667/N667&lt;0,0,1-M667/N667),0)</f>
        <v>0.32811474749335201</v>
      </c>
      <c r="P667" s="43">
        <v>0</v>
      </c>
      <c r="Q667" s="43">
        <v>291830</v>
      </c>
      <c r="R667" s="46">
        <f>IF(F667&lt;DATEVALUE("2018-07-01"),1,0)</f>
        <v>1</v>
      </c>
      <c r="S667" s="47">
        <f>IF(R667=1,1%,0)</f>
        <v>0.01</v>
      </c>
      <c r="T667" s="46">
        <f>IFERROR(S667*M667,0)</f>
        <v>2918.3000000000002</v>
      </c>
      <c r="U667" s="48">
        <f>IF(O667&lt;=0.12,1,0)*(1-R667)*M667</f>
        <v>0</v>
      </c>
      <c r="V667" s="49">
        <f>IF(0&lt;0.8,0,IF(0&lt;1,Sheet1!L590,1))*IF(G667&lt;3,0.12 - O667,0.01) *U667</f>
        <v>0</v>
      </c>
      <c r="W667" s="49">
        <f>IF(0&gt;1,IF(0&lt;=1.1,1,IF(0&lt;=1.2,2,IF(0&lt;=1.5,3,5))),0) * 1000000</f>
        <v>0</v>
      </c>
      <c r="X667" s="50">
        <f>IF(AND(P667&gt;=150000000,P667&lt;300000000),5000000,IF(AND(P667&gt;=300000000,P667&lt;500000000),10000000,IF(AND(P667&gt;=300000000,P667&lt;500000000),15000000,IF(AND(P667&gt;=500000000,P667&lt;3000000000),20000000,IF(P667&gt;=30000000000,35000000,0))))) * (1-R667)</f>
        <v>0</v>
      </c>
      <c r="Y667" s="50">
        <f>IFERROR(Q667 * (1-R667),0)</f>
        <v>0</v>
      </c>
      <c r="Z667" s="51">
        <f>IF(R667=1,0,0)</f>
        <v>0</v>
      </c>
      <c r="AA667" s="51">
        <f>IFERROR((1-R667) * Z667 * 2%,0)</f>
        <v>0</v>
      </c>
      <c r="AB667" s="52">
        <f>IF(R667=0,0,0)</f>
        <v>0</v>
      </c>
      <c r="AC667" s="52">
        <f> IFERROR(AB667 * (1-R667) * 2%,0)</f>
        <v>0</v>
      </c>
      <c r="AD667" s="53">
        <f>T667+V667+W667+X667+AA667+AC667</f>
        <v>2918.3000000000002</v>
      </c>
    </row>
    <row r="668">
      <c r="C668" s="40" t="s">
        <v>1184</v>
      </c>
      <c r="D668" s="41" t="s">
        <v>1185</v>
      </c>
      <c r="E668" s="41"/>
      <c r="F668" s="42">
        <v>42587.39293981481</v>
      </c>
      <c r="G668" s="43">
        <v>23</v>
      </c>
      <c r="H668" s="44">
        <v>43363</v>
      </c>
      <c r="I668" s="44">
        <v>43385</v>
      </c>
      <c r="J668" s="43">
        <v>2758987</v>
      </c>
      <c r="K668" s="43">
        <v>0</v>
      </c>
      <c r="L668" s="43">
        <v>0</v>
      </c>
      <c r="M668" s="43">
        <f>IFERROR(J668-K668-L668,0)</f>
        <v>2758987</v>
      </c>
      <c r="N668" s="43">
        <v>2689909</v>
      </c>
      <c r="O668" s="45">
        <f>IFERROR(IF(1 - M668/N668&lt;0,0,1-M668/N668),0)</f>
        <v>0</v>
      </c>
      <c r="P668" s="43">
        <v>0</v>
      </c>
      <c r="Q668" s="43">
        <v>2758987</v>
      </c>
      <c r="R668" s="46">
        <f>IF(F668&lt;DATEVALUE("2018-07-01"),1,0)</f>
        <v>1</v>
      </c>
      <c r="S668" s="47">
        <f>IF(R668=1,1%,0)</f>
        <v>0.01</v>
      </c>
      <c r="T668" s="46">
        <f>IFERROR(S668*M668,0)</f>
        <v>27589.869999999999</v>
      </c>
      <c r="U668" s="48">
        <f>IF(O668&lt;=0.12,1,0)*(1-R668)*M668</f>
        <v>0</v>
      </c>
      <c r="V668" s="49">
        <f>IF(0&lt;0.8,0,IF(0&lt;1,Sheet1!L590,1))*IF(G668&lt;3,0.12 - O668,0.01) *U668</f>
        <v>0</v>
      </c>
      <c r="W668" s="49">
        <f>IF(0&gt;1,IF(0&lt;=1.1,1,IF(0&lt;=1.2,2,IF(0&lt;=1.5,3,5))),0) * 1000000</f>
        <v>0</v>
      </c>
      <c r="X668" s="50">
        <f>IF(AND(P668&gt;=150000000,P668&lt;300000000),5000000,IF(AND(P668&gt;=300000000,P668&lt;500000000),10000000,IF(AND(P668&gt;=300000000,P668&lt;500000000),15000000,IF(AND(P668&gt;=500000000,P668&lt;3000000000),20000000,IF(P668&gt;=30000000000,35000000,0))))) * (1-R668)</f>
        <v>0</v>
      </c>
      <c r="Y668" s="50">
        <f>IFERROR(Q668 * (1-R668),0)</f>
        <v>0</v>
      </c>
      <c r="Z668" s="51">
        <f>IF(R668=1,0,0)</f>
        <v>0</v>
      </c>
      <c r="AA668" s="51">
        <f>IFERROR((1-R668) * Z668 * 2%,0)</f>
        <v>0</v>
      </c>
      <c r="AB668" s="52">
        <f>IF(R668=0,0,0)</f>
        <v>0</v>
      </c>
      <c r="AC668" s="52">
        <f> IFERROR(AB668 * (1-R668) * 2%,0)</f>
        <v>0</v>
      </c>
      <c r="AD668" s="53">
        <f>T668+V668+W668+X668+AA668+AC668</f>
        <v>27589.869999999999</v>
      </c>
    </row>
    <row r="669">
      <c r="C669" s="40" t="s">
        <v>1186</v>
      </c>
      <c r="D669" s="41" t="s">
        <v>1187</v>
      </c>
      <c r="E669" s="41"/>
      <c r="F669" s="42">
        <v>42648.296307870369</v>
      </c>
      <c r="G669" s="43">
        <v>21</v>
      </c>
      <c r="H669" s="44">
        <v>43343</v>
      </c>
      <c r="I669" s="44">
        <v>43357</v>
      </c>
      <c r="J669" s="43">
        <v>74670</v>
      </c>
      <c r="K669" s="43">
        <v>0</v>
      </c>
      <c r="L669" s="43">
        <v>0</v>
      </c>
      <c r="M669" s="43">
        <f>IFERROR(J669-K669-L669,0)</f>
        <v>74670</v>
      </c>
      <c r="N669" s="43">
        <v>74670</v>
      </c>
      <c r="O669" s="45">
        <f>IFERROR(IF(1 - M669/N669&lt;0,0,1-M669/N669),0)</f>
        <v>0</v>
      </c>
      <c r="P669" s="43">
        <v>0</v>
      </c>
      <c r="Q669" s="43">
        <v>74670</v>
      </c>
      <c r="R669" s="46">
        <f>IF(F669&lt;DATEVALUE("2018-07-01"),1,0)</f>
        <v>1</v>
      </c>
      <c r="S669" s="47">
        <f>IF(R669=1,1%,0)</f>
        <v>0.01</v>
      </c>
      <c r="T669" s="46">
        <f>IFERROR(S669*M669,0)</f>
        <v>746.70000000000005</v>
      </c>
      <c r="U669" s="48">
        <f>IF(O669&lt;=0.12,1,0)*(1-R669)*M669</f>
        <v>0</v>
      </c>
      <c r="V669" s="49">
        <f>IF(0&lt;0.8,0,IF(0&lt;1,Sheet1!L590,1))*IF(G669&lt;3,0.12 - O669,0.01) *U669</f>
        <v>0</v>
      </c>
      <c r="W669" s="49">
        <f>IF(0&gt;1,IF(0&lt;=1.1,1,IF(0&lt;=1.2,2,IF(0&lt;=1.5,3,5))),0) * 1000000</f>
        <v>0</v>
      </c>
      <c r="X669" s="50">
        <f>IF(AND(P669&gt;=150000000,P669&lt;300000000),5000000,IF(AND(P669&gt;=300000000,P669&lt;500000000),10000000,IF(AND(P669&gt;=300000000,P669&lt;500000000),15000000,IF(AND(P669&gt;=500000000,P669&lt;3000000000),20000000,IF(P669&gt;=30000000000,35000000,0))))) * (1-R669)</f>
        <v>0</v>
      </c>
      <c r="Y669" s="50">
        <f>IFERROR(Q669 * (1-R669),0)</f>
        <v>0</v>
      </c>
      <c r="Z669" s="51">
        <f>IF(R669=1,0,0)</f>
        <v>0</v>
      </c>
      <c r="AA669" s="51">
        <f>IFERROR((1-R669) * Z669 * 2%,0)</f>
        <v>0</v>
      </c>
      <c r="AB669" s="52">
        <f>IF(R669=0,0,0)</f>
        <v>0</v>
      </c>
      <c r="AC669" s="52">
        <f> IFERROR(AB669 * (1-R669) * 2%,0)</f>
        <v>0</v>
      </c>
      <c r="AD669" s="53">
        <f>T669+V669+W669+X669+AA669+AC669</f>
        <v>746.70000000000005</v>
      </c>
    </row>
    <row r="670">
      <c r="C670" s="40" t="s">
        <v>1188</v>
      </c>
      <c r="D670" s="41" t="s">
        <v>1189</v>
      </c>
      <c r="E670" s="41"/>
      <c r="F670" s="42">
        <v>42650.051701388889</v>
      </c>
      <c r="G670" s="43">
        <v>21</v>
      </c>
      <c r="H670" s="44">
        <v>43312</v>
      </c>
      <c r="I670" s="44">
        <v>43336</v>
      </c>
      <c r="J670" s="43">
        <v>712154</v>
      </c>
      <c r="K670" s="43">
        <v>0</v>
      </c>
      <c r="L670" s="43">
        <v>0</v>
      </c>
      <c r="M670" s="43">
        <f>IFERROR(J670-K670-L670,0)</f>
        <v>712154</v>
      </c>
      <c r="N670" s="43">
        <v>712154</v>
      </c>
      <c r="O670" s="45">
        <f>IFERROR(IF(1 - M670/N670&lt;0,0,1-M670/N670),0)</f>
        <v>0</v>
      </c>
      <c r="P670" s="43">
        <v>0</v>
      </c>
      <c r="Q670" s="43">
        <v>712154</v>
      </c>
      <c r="R670" s="46">
        <f>IF(F670&lt;DATEVALUE("2018-07-01"),1,0)</f>
        <v>1</v>
      </c>
      <c r="S670" s="47">
        <f>IF(R670=1,1%,0)</f>
        <v>0.01</v>
      </c>
      <c r="T670" s="46">
        <f>IFERROR(S670*M670,0)</f>
        <v>7121.54</v>
      </c>
      <c r="U670" s="48">
        <f>IF(O670&lt;=0.12,1,0)*(1-R670)*M670</f>
        <v>0</v>
      </c>
      <c r="V670" s="49">
        <f>IF(0&lt;0.8,0,IF(0&lt;1,Sheet1!L590,1))*IF(G670&lt;3,0.12 - O670,0.01) *U670</f>
        <v>0</v>
      </c>
      <c r="W670" s="49">
        <f>IF(0&gt;1,IF(0&lt;=1.1,1,IF(0&lt;=1.2,2,IF(0&lt;=1.5,3,5))),0) * 1000000</f>
        <v>0</v>
      </c>
      <c r="X670" s="50">
        <f>IF(AND(P670&gt;=150000000,P670&lt;300000000),5000000,IF(AND(P670&gt;=300000000,P670&lt;500000000),10000000,IF(AND(P670&gt;=300000000,P670&lt;500000000),15000000,IF(AND(P670&gt;=500000000,P670&lt;3000000000),20000000,IF(P670&gt;=30000000000,35000000,0))))) * (1-R670)</f>
        <v>0</v>
      </c>
      <c r="Y670" s="50">
        <f>IFERROR(Q670 * (1-R670),0)</f>
        <v>0</v>
      </c>
      <c r="Z670" s="51">
        <f>IF(R670=1,0,0)</f>
        <v>0</v>
      </c>
      <c r="AA670" s="51">
        <f>IFERROR((1-R670) * Z670 * 2%,0)</f>
        <v>0</v>
      </c>
      <c r="AB670" s="52">
        <f>IF(R670=0,0,0)</f>
        <v>0</v>
      </c>
      <c r="AC670" s="52">
        <f> IFERROR(AB670 * (1-R670) * 2%,0)</f>
        <v>0</v>
      </c>
      <c r="AD670" s="53">
        <f>T670+V670+W670+X670+AA670+AC670</f>
        <v>7121.54</v>
      </c>
    </row>
    <row r="671">
      <c r="C671" s="40" t="s">
        <v>1190</v>
      </c>
      <c r="D671" s="41" t="s">
        <v>1191</v>
      </c>
      <c r="E671" s="41"/>
      <c r="F671" s="42">
        <v>42654.063981481479</v>
      </c>
      <c r="G671" s="43">
        <v>21</v>
      </c>
      <c r="H671" s="44">
        <v>43369</v>
      </c>
      <c r="I671" s="44">
        <v>43347</v>
      </c>
      <c r="J671" s="43">
        <v>42426</v>
      </c>
      <c r="K671" s="43">
        <v>0</v>
      </c>
      <c r="L671" s="43">
        <v>0</v>
      </c>
      <c r="M671" s="43">
        <f>IFERROR(J671-K671-L671,0)</f>
        <v>42426</v>
      </c>
      <c r="N671" s="43">
        <v>42426</v>
      </c>
      <c r="O671" s="45">
        <f>IFERROR(IF(1 - M671/N671&lt;0,0,1-M671/N671),0)</f>
        <v>0</v>
      </c>
      <c r="P671" s="43">
        <v>0</v>
      </c>
      <c r="Q671" s="43">
        <v>42426</v>
      </c>
      <c r="R671" s="46">
        <f>IF(F671&lt;DATEVALUE("2018-07-01"),1,0)</f>
        <v>1</v>
      </c>
      <c r="S671" s="47">
        <f>IF(R671=1,1%,0)</f>
        <v>0.01</v>
      </c>
      <c r="T671" s="46">
        <f>IFERROR(S671*M671,0)</f>
        <v>424.25999999999999</v>
      </c>
      <c r="U671" s="48">
        <f>IF(O671&lt;=0.12,1,0)*(1-R671)*M671</f>
        <v>0</v>
      </c>
      <c r="V671" s="49">
        <f>IF(0&lt;0.8,0,IF(0&lt;1,Sheet1!L590,1))*IF(G671&lt;3,0.12 - O671,0.01) *U671</f>
        <v>0</v>
      </c>
      <c r="W671" s="49">
        <f>IF(0&gt;1,IF(0&lt;=1.1,1,IF(0&lt;=1.2,2,IF(0&lt;=1.5,3,5))),0) * 1000000</f>
        <v>0</v>
      </c>
      <c r="X671" s="50">
        <f>IF(AND(P671&gt;=150000000,P671&lt;300000000),5000000,IF(AND(P671&gt;=300000000,P671&lt;500000000),10000000,IF(AND(P671&gt;=300000000,P671&lt;500000000),15000000,IF(AND(P671&gt;=500000000,P671&lt;3000000000),20000000,IF(P671&gt;=30000000000,35000000,0))))) * (1-R671)</f>
        <v>0</v>
      </c>
      <c r="Y671" s="50">
        <f>IFERROR(Q671 * (1-R671),0)</f>
        <v>0</v>
      </c>
      <c r="Z671" s="51">
        <f>IF(R671=1,0,0)</f>
        <v>0</v>
      </c>
      <c r="AA671" s="51">
        <f>IFERROR((1-R671) * Z671 * 2%,0)</f>
        <v>0</v>
      </c>
      <c r="AB671" s="52">
        <f>IF(R671=0,0,0)</f>
        <v>0</v>
      </c>
      <c r="AC671" s="52">
        <f> IFERROR(AB671 * (1-R671) * 2%,0)</f>
        <v>0</v>
      </c>
      <c r="AD671" s="53">
        <f>T671+V671+W671+X671+AA671+AC671</f>
        <v>424.25999999999999</v>
      </c>
    </row>
    <row r="672">
      <c r="C672" s="40" t="s">
        <v>1192</v>
      </c>
      <c r="D672" s="41" t="s">
        <v>1193</v>
      </c>
      <c r="E672" s="41"/>
      <c r="F672" s="42">
        <v>42667.195625</v>
      </c>
      <c r="G672" s="43">
        <v>21</v>
      </c>
      <c r="H672" s="44">
        <v>43339</v>
      </c>
      <c r="I672" s="44">
        <v>43388</v>
      </c>
      <c r="J672" s="43">
        <v>28262486</v>
      </c>
      <c r="K672" s="43">
        <v>0</v>
      </c>
      <c r="L672" s="43">
        <v>0</v>
      </c>
      <c r="M672" s="43">
        <f>IFERROR(J672-K672-L672,0)</f>
        <v>28262486</v>
      </c>
      <c r="N672" s="43">
        <v>5384947</v>
      </c>
      <c r="O672" s="45">
        <f>IFERROR(IF(1 - M672/N672&lt;0,0,1-M672/N672),0)</f>
        <v>0</v>
      </c>
      <c r="P672" s="43">
        <v>0</v>
      </c>
      <c r="Q672" s="43">
        <v>28262486</v>
      </c>
      <c r="R672" s="46">
        <f>IF(F672&lt;DATEVALUE("2018-07-01"),1,0)</f>
        <v>1</v>
      </c>
      <c r="S672" s="47">
        <f>IF(R672=1,1%,0)</f>
        <v>0.01</v>
      </c>
      <c r="T672" s="46">
        <f>IFERROR(S672*M672,0)</f>
        <v>282624.85999999999</v>
      </c>
      <c r="U672" s="48">
        <f>IF(O672&lt;=0.12,1,0)*(1-R672)*M672</f>
        <v>0</v>
      </c>
      <c r="V672" s="49">
        <f>IF(0&lt;0.8,0,IF(0&lt;1,Sheet1!L590,1))*IF(G672&lt;3,0.12 - O672,0.01) *U672</f>
        <v>0</v>
      </c>
      <c r="W672" s="49">
        <f>IF(0&gt;1,IF(0&lt;=1.1,1,IF(0&lt;=1.2,2,IF(0&lt;=1.5,3,5))),0) * 1000000</f>
        <v>0</v>
      </c>
      <c r="X672" s="50">
        <f>IF(AND(P672&gt;=150000000,P672&lt;300000000),5000000,IF(AND(P672&gt;=300000000,P672&lt;500000000),10000000,IF(AND(P672&gt;=300000000,P672&lt;500000000),15000000,IF(AND(P672&gt;=500000000,P672&lt;3000000000),20000000,IF(P672&gt;=30000000000,35000000,0))))) * (1-R672)</f>
        <v>0</v>
      </c>
      <c r="Y672" s="50">
        <f>IFERROR(Q672 * (1-R672),0)</f>
        <v>0</v>
      </c>
      <c r="Z672" s="51">
        <f>IF(R672=1,0,0)</f>
        <v>0</v>
      </c>
      <c r="AA672" s="51">
        <f>IFERROR((1-R672) * Z672 * 2%,0)</f>
        <v>0</v>
      </c>
      <c r="AB672" s="52">
        <f>IF(R672=0,22874658,0)</f>
        <v>0</v>
      </c>
      <c r="AC672" s="52">
        <f> IFERROR(AB672 * (1-R672) * 2%,0)</f>
        <v>0</v>
      </c>
      <c r="AD672" s="53">
        <f>T672+V672+W672+X672+AA672+AC672</f>
        <v>282624.85999999999</v>
      </c>
    </row>
    <row r="673">
      <c r="C673" s="40" t="s">
        <v>1194</v>
      </c>
      <c r="D673" s="41" t="s">
        <v>1195</v>
      </c>
      <c r="E673" s="41"/>
      <c r="F673" s="42">
        <v>42686.115219907406</v>
      </c>
      <c r="G673" s="43">
        <v>20</v>
      </c>
      <c r="H673" s="44" t="s">
        <v>24</v>
      </c>
      <c r="I673" s="44" t="s">
        <v>24</v>
      </c>
      <c r="J673" s="43">
        <v>1735367</v>
      </c>
      <c r="K673" s="43">
        <v>0</v>
      </c>
      <c r="L673" s="43">
        <v>0</v>
      </c>
      <c r="M673" s="43">
        <f>IFERROR(J673-K673-L673,0)</f>
        <v>1735367</v>
      </c>
      <c r="N673" s="43">
        <v>1972890</v>
      </c>
      <c r="O673" s="45">
        <f>IFERROR(IF(1 - M673/N673&lt;0,0,1-M673/N673),0)</f>
        <v>0.12039343298409944</v>
      </c>
      <c r="P673" s="43">
        <v>0</v>
      </c>
      <c r="Q673" s="43">
        <v>1735367</v>
      </c>
      <c r="R673" s="46">
        <f>IF(F673&lt;DATEVALUE("2018-07-01"),1,0)</f>
        <v>1</v>
      </c>
      <c r="S673" s="47">
        <f>IF(R673=1,1%,0)</f>
        <v>0.01</v>
      </c>
      <c r="T673" s="46">
        <f>IFERROR(S673*M673,0)</f>
        <v>17353.670000000002</v>
      </c>
      <c r="U673" s="48">
        <f>IF(O673&lt;=0.12,1,0)*(1-R673)*M673</f>
        <v>0</v>
      </c>
      <c r="V673" s="49">
        <f>IF(0&lt;0.8,0,IF(0&lt;1,Sheet1!L590,1))*IF(G673&lt;3,0.12 - O673,0.01) *U673</f>
        <v>0</v>
      </c>
      <c r="W673" s="49">
        <f>IF(0&gt;1,IF(0&lt;=1.1,1,IF(0&lt;=1.2,2,IF(0&lt;=1.5,3,5))),0) * 1000000</f>
        <v>0</v>
      </c>
      <c r="X673" s="50">
        <f>IF(AND(P673&gt;=150000000,P673&lt;300000000),5000000,IF(AND(P673&gt;=300000000,P673&lt;500000000),10000000,IF(AND(P673&gt;=300000000,P673&lt;500000000),15000000,IF(AND(P673&gt;=500000000,P673&lt;3000000000),20000000,IF(P673&gt;=30000000000,35000000,0))))) * (1-R673)</f>
        <v>0</v>
      </c>
      <c r="Y673" s="50">
        <f>IFERROR(Q673 * (1-R673),0)</f>
        <v>0</v>
      </c>
      <c r="Z673" s="51">
        <f>IF(R673=1,0,0)</f>
        <v>0</v>
      </c>
      <c r="AA673" s="51">
        <f>IFERROR((1-R673) * Z673 * 2%,0)</f>
        <v>0</v>
      </c>
      <c r="AB673" s="52">
        <f>IF(R673=0,0,0)</f>
        <v>0</v>
      </c>
      <c r="AC673" s="52">
        <f> IFERROR(AB673 * (1-R673) * 2%,0)</f>
        <v>0</v>
      </c>
      <c r="AD673" s="53">
        <f>T673+V673+W673+X673+AA673+AC673</f>
        <v>17353.670000000002</v>
      </c>
    </row>
    <row r="674">
      <c r="C674" s="40" t="s">
        <v>1196</v>
      </c>
      <c r="D674" s="41" t="s">
        <v>1197</v>
      </c>
      <c r="E674" s="41"/>
      <c r="F674" s="42">
        <v>42712.409872685181</v>
      </c>
      <c r="G674" s="43">
        <v>19</v>
      </c>
      <c r="H674" s="44">
        <v>43312</v>
      </c>
      <c r="I674" s="44">
        <v>43330</v>
      </c>
      <c r="J674" s="43">
        <v>549408</v>
      </c>
      <c r="K674" s="43">
        <v>0</v>
      </c>
      <c r="L674" s="43">
        <v>0</v>
      </c>
      <c r="M674" s="43">
        <f>IFERROR(J674-K674-L674,0)</f>
        <v>549408</v>
      </c>
      <c r="N674" s="43">
        <v>549408</v>
      </c>
      <c r="O674" s="45">
        <f>IFERROR(IF(1 - M674/N674&lt;0,0,1-M674/N674),0)</f>
        <v>0</v>
      </c>
      <c r="P674" s="43">
        <v>0</v>
      </c>
      <c r="Q674" s="43">
        <v>549408</v>
      </c>
      <c r="R674" s="46">
        <f>IF(F674&lt;DATEVALUE("2018-07-01"),1,0)</f>
        <v>1</v>
      </c>
      <c r="S674" s="47">
        <f>IF(R674=1,1%,0)</f>
        <v>0.01</v>
      </c>
      <c r="T674" s="46">
        <f>IFERROR(S674*M674,0)</f>
        <v>5494.0799999999999</v>
      </c>
      <c r="U674" s="48">
        <f>IF(O674&lt;=0.12,1,0)*(1-R674)*M674</f>
        <v>0</v>
      </c>
      <c r="V674" s="49">
        <f>IF(0&lt;0.8,0,IF(0&lt;1,Sheet1!L590,1))*IF(G674&lt;3,0.12 - O674,0.01) *U674</f>
        <v>0</v>
      </c>
      <c r="W674" s="49">
        <f>IF(0&gt;1,IF(0&lt;=1.1,1,IF(0&lt;=1.2,2,IF(0&lt;=1.5,3,5))),0) * 1000000</f>
        <v>0</v>
      </c>
      <c r="X674" s="50">
        <f>IF(AND(P674&gt;=150000000,P674&lt;300000000),5000000,IF(AND(P674&gt;=300000000,P674&lt;500000000),10000000,IF(AND(P674&gt;=300000000,P674&lt;500000000),15000000,IF(AND(P674&gt;=500000000,P674&lt;3000000000),20000000,IF(P674&gt;=30000000000,35000000,0))))) * (1-R674)</f>
        <v>0</v>
      </c>
      <c r="Y674" s="50">
        <f>IFERROR(Q674 * (1-R674),0)</f>
        <v>0</v>
      </c>
      <c r="Z674" s="51">
        <f>IF(R674=1,0,0)</f>
        <v>0</v>
      </c>
      <c r="AA674" s="51">
        <f>IFERROR((1-R674) * Z674 * 2%,0)</f>
        <v>0</v>
      </c>
      <c r="AB674" s="52">
        <f>IF(R674=0,0,0)</f>
        <v>0</v>
      </c>
      <c r="AC674" s="52">
        <f> IFERROR(AB674 * (1-R674) * 2%,0)</f>
        <v>0</v>
      </c>
      <c r="AD674" s="53">
        <f>T674+V674+W674+X674+AA674+AC674</f>
        <v>5494.0799999999999</v>
      </c>
    </row>
    <row r="675">
      <c r="C675" s="40" t="s">
        <v>1198</v>
      </c>
      <c r="D675" s="41" t="s">
        <v>1199</v>
      </c>
      <c r="E675" s="41"/>
      <c r="F675" s="42">
        <v>42825.065312499995</v>
      </c>
      <c r="G675" s="43">
        <v>16</v>
      </c>
      <c r="H675" s="44">
        <v>43341</v>
      </c>
      <c r="I675" s="44">
        <v>43350</v>
      </c>
      <c r="J675" s="43">
        <v>2250576</v>
      </c>
      <c r="K675" s="43">
        <v>135035</v>
      </c>
      <c r="L675" s="43">
        <v>0</v>
      </c>
      <c r="M675" s="43">
        <f>IFERROR(J675-K675-L675,0)</f>
        <v>2115541</v>
      </c>
      <c r="N675" s="43">
        <v>2761614</v>
      </c>
      <c r="O675" s="45">
        <f>IFERROR(IF(1 - M675/N675&lt;0,0,1-M675/N675),0)</f>
        <v>0.23394761179513135</v>
      </c>
      <c r="P675" s="43">
        <v>0</v>
      </c>
      <c r="Q675" s="43">
        <v>2117076</v>
      </c>
      <c r="R675" s="46">
        <f>IF(F675&lt;DATEVALUE("2018-07-01"),1,0)</f>
        <v>1</v>
      </c>
      <c r="S675" s="47">
        <f>IF(R675=1,1%,0)</f>
        <v>0.01</v>
      </c>
      <c r="T675" s="46">
        <f>IFERROR(S675*M675,0)</f>
        <v>21155.41</v>
      </c>
      <c r="U675" s="48">
        <f>IF(O675&lt;=0.12,1,0)*(1-R675)*M675</f>
        <v>0</v>
      </c>
      <c r="V675" s="49">
        <f>IF(0&lt;0.8,0,IF(0&lt;1,Sheet1!L590,1))*IF(G675&lt;3,0.12 - O675,0.01) *U675</f>
        <v>0</v>
      </c>
      <c r="W675" s="49">
        <f>IF(0&gt;1,IF(0&lt;=1.1,1,IF(0&lt;=1.2,2,IF(0&lt;=1.5,3,5))),0) * 1000000</f>
        <v>0</v>
      </c>
      <c r="X675" s="50">
        <f>IF(AND(P675&gt;=150000000,P675&lt;300000000),5000000,IF(AND(P675&gt;=300000000,P675&lt;500000000),10000000,IF(AND(P675&gt;=300000000,P675&lt;500000000),15000000,IF(AND(P675&gt;=500000000,P675&lt;3000000000),20000000,IF(P675&gt;=30000000000,35000000,0))))) * (1-R675)</f>
        <v>0</v>
      </c>
      <c r="Y675" s="50">
        <f>IFERROR(Q675 * (1-R675),0)</f>
        <v>0</v>
      </c>
      <c r="Z675" s="51">
        <f>IF(R675=1,0,0)</f>
        <v>0</v>
      </c>
      <c r="AA675" s="51">
        <f>IFERROR((1-R675) * Z675 * 2%,0)</f>
        <v>0</v>
      </c>
      <c r="AB675" s="52">
        <f>IF(R675=0,0,0)</f>
        <v>0</v>
      </c>
      <c r="AC675" s="52">
        <f> IFERROR(AB675 * (1-R675) * 2%,0)</f>
        <v>0</v>
      </c>
      <c r="AD675" s="53">
        <f>T675+V675+W675+X675+AA675+AC675</f>
        <v>21155.41</v>
      </c>
    </row>
    <row r="676">
      <c r="C676" s="40" t="s">
        <v>1200</v>
      </c>
      <c r="D676" s="41" t="s">
        <v>1201</v>
      </c>
      <c r="E676" s="41"/>
      <c r="F676" s="42">
        <v>42837.097326388888</v>
      </c>
      <c r="G676" s="43">
        <v>15</v>
      </c>
      <c r="H676" s="44">
        <v>43312</v>
      </c>
      <c r="I676" s="44">
        <v>43328</v>
      </c>
      <c r="J676" s="43">
        <v>238396</v>
      </c>
      <c r="K676" s="43">
        <v>0</v>
      </c>
      <c r="L676" s="43">
        <v>0</v>
      </c>
      <c r="M676" s="43">
        <f>IFERROR(J676-K676-L676,0)</f>
        <v>238396</v>
      </c>
      <c r="N676" s="43">
        <v>238396</v>
      </c>
      <c r="O676" s="45">
        <f>IFERROR(IF(1 - M676/N676&lt;0,0,1-M676/N676),0)</f>
        <v>0</v>
      </c>
      <c r="P676" s="43">
        <v>0</v>
      </c>
      <c r="Q676" s="43">
        <v>238396</v>
      </c>
      <c r="R676" s="46">
        <f>IF(F676&lt;DATEVALUE("2018-07-01"),1,0)</f>
        <v>1</v>
      </c>
      <c r="S676" s="47">
        <f>IF(R676=1,1%,0)</f>
        <v>0.01</v>
      </c>
      <c r="T676" s="46">
        <f>IFERROR(S676*M676,0)</f>
        <v>2383.96</v>
      </c>
      <c r="U676" s="48">
        <f>IF(O676&lt;=0.12,1,0)*(1-R676)*M676</f>
        <v>0</v>
      </c>
      <c r="V676" s="49">
        <f>IF(0&lt;0.8,0,IF(0&lt;1,Sheet1!L590,1))*IF(G676&lt;3,0.12 - O676,0.01) *U676</f>
        <v>0</v>
      </c>
      <c r="W676" s="49">
        <f>IF(0&gt;1,IF(0&lt;=1.1,1,IF(0&lt;=1.2,2,IF(0&lt;=1.5,3,5))),0) * 1000000</f>
        <v>0</v>
      </c>
      <c r="X676" s="50">
        <f>IF(AND(P676&gt;=150000000,P676&lt;300000000),5000000,IF(AND(P676&gt;=300000000,P676&lt;500000000),10000000,IF(AND(P676&gt;=300000000,P676&lt;500000000),15000000,IF(AND(P676&gt;=500000000,P676&lt;3000000000),20000000,IF(P676&gt;=30000000000,35000000,0))))) * (1-R676)</f>
        <v>0</v>
      </c>
      <c r="Y676" s="50">
        <f>IFERROR(Q676 * (1-R676),0)</f>
        <v>0</v>
      </c>
      <c r="Z676" s="51">
        <f>IF(R676=1,0,0)</f>
        <v>0</v>
      </c>
      <c r="AA676" s="51">
        <f>IFERROR((1-R676) * Z676 * 2%,0)</f>
        <v>0</v>
      </c>
      <c r="AB676" s="52">
        <f>IF(R676=0,0,0)</f>
        <v>0</v>
      </c>
      <c r="AC676" s="52">
        <f> IFERROR(AB676 * (1-R676) * 2%,0)</f>
        <v>0</v>
      </c>
      <c r="AD676" s="53">
        <f>T676+V676+W676+X676+AA676+AC676</f>
        <v>2383.96</v>
      </c>
    </row>
    <row r="677">
      <c r="C677" s="40" t="s">
        <v>1202</v>
      </c>
      <c r="D677" s="41" t="s">
        <v>1203</v>
      </c>
      <c r="E677" s="41"/>
      <c r="F677" s="42">
        <v>42864.277071759258</v>
      </c>
      <c r="G677" s="43">
        <v>14</v>
      </c>
      <c r="H677" s="44">
        <v>43312</v>
      </c>
      <c r="I677" s="44">
        <v>43341</v>
      </c>
      <c r="J677" s="43">
        <v>2200659</v>
      </c>
      <c r="K677" s="43">
        <v>0</v>
      </c>
      <c r="L677" s="43">
        <v>0</v>
      </c>
      <c r="M677" s="43">
        <f>IFERROR(J677-K677-L677,0)</f>
        <v>2200659</v>
      </c>
      <c r="N677" s="43">
        <v>2200659</v>
      </c>
      <c r="O677" s="45">
        <f>IFERROR(IF(1 - M677/N677&lt;0,0,1-M677/N677),0)</f>
        <v>0</v>
      </c>
      <c r="P677" s="43">
        <v>0</v>
      </c>
      <c r="Q677" s="43">
        <v>2200659</v>
      </c>
      <c r="R677" s="46">
        <f>IF(F677&lt;DATEVALUE("2018-07-01"),1,0)</f>
        <v>1</v>
      </c>
      <c r="S677" s="47">
        <f>IF(R677=1,1%,0)</f>
        <v>0.01</v>
      </c>
      <c r="T677" s="46">
        <f>IFERROR(S677*M677,0)</f>
        <v>22006.59</v>
      </c>
      <c r="U677" s="48">
        <f>IF(O677&lt;=0.12,1,0)*(1-R677)*M677</f>
        <v>0</v>
      </c>
      <c r="V677" s="49">
        <f>IF(0&lt;0.8,0,IF(0&lt;1,Sheet1!L590,1))*IF(G677&lt;3,0.12 - O677,0.01) *U677</f>
        <v>0</v>
      </c>
      <c r="W677" s="49">
        <f>IF(0&gt;1,IF(0&lt;=1.1,1,IF(0&lt;=1.2,2,IF(0&lt;=1.5,3,5))),0) * 1000000</f>
        <v>0</v>
      </c>
      <c r="X677" s="50">
        <f>IF(AND(P677&gt;=150000000,P677&lt;300000000),5000000,IF(AND(P677&gt;=300000000,P677&lt;500000000),10000000,IF(AND(P677&gt;=300000000,P677&lt;500000000),15000000,IF(AND(P677&gt;=500000000,P677&lt;3000000000),20000000,IF(P677&gt;=30000000000,35000000,0))))) * (1-R677)</f>
        <v>0</v>
      </c>
      <c r="Y677" s="50">
        <f>IFERROR(Q677 * (1-R677),0)</f>
        <v>0</v>
      </c>
      <c r="Z677" s="51">
        <f>IF(R677=1,0,0)</f>
        <v>0</v>
      </c>
      <c r="AA677" s="51">
        <f>IFERROR((1-R677) * Z677 * 2%,0)</f>
        <v>0</v>
      </c>
      <c r="AB677" s="52">
        <f>IF(R677=0,0,0)</f>
        <v>0</v>
      </c>
      <c r="AC677" s="52">
        <f> IFERROR(AB677 * (1-R677) * 2%,0)</f>
        <v>0</v>
      </c>
      <c r="AD677" s="53">
        <f>T677+V677+W677+X677+AA677+AC677</f>
        <v>22006.59</v>
      </c>
    </row>
    <row r="678">
      <c r="C678" s="40" t="s">
        <v>1204</v>
      </c>
      <c r="D678" s="41" t="s">
        <v>1205</v>
      </c>
      <c r="E678" s="41"/>
      <c r="F678" s="42">
        <v>42954.39503472222</v>
      </c>
      <c r="G678" s="43">
        <v>11</v>
      </c>
      <c r="H678" s="44">
        <v>43312</v>
      </c>
      <c r="I678" s="44">
        <v>43329</v>
      </c>
      <c r="J678" s="43">
        <v>3427032</v>
      </c>
      <c r="K678" s="43">
        <v>0</v>
      </c>
      <c r="L678" s="43">
        <v>0</v>
      </c>
      <c r="M678" s="43">
        <f>IFERROR(J678-K678-L678,0)</f>
        <v>3427032</v>
      </c>
      <c r="N678" s="43">
        <v>3427032</v>
      </c>
      <c r="O678" s="45">
        <f>IFERROR(IF(1 - M678/N678&lt;0,0,1-M678/N678),0)</f>
        <v>0</v>
      </c>
      <c r="P678" s="43">
        <v>0</v>
      </c>
      <c r="Q678" s="43">
        <v>3427032</v>
      </c>
      <c r="R678" s="46">
        <f>IF(F678&lt;DATEVALUE("2018-07-01"),1,0)</f>
        <v>1</v>
      </c>
      <c r="S678" s="47">
        <f>IF(R678=1,1%,0)</f>
        <v>0.01</v>
      </c>
      <c r="T678" s="46">
        <f>IFERROR(S678*M678,0)</f>
        <v>34270.32</v>
      </c>
      <c r="U678" s="48">
        <f>IF(O678&lt;=0.12,1,0)*(1-R678)*M678</f>
        <v>0</v>
      </c>
      <c r="V678" s="49">
        <f>IF(0&lt;0.8,0,IF(0&lt;1,Sheet1!L590,1))*IF(G678&lt;3,0.12 - O678,0.01) *U678</f>
        <v>0</v>
      </c>
      <c r="W678" s="49">
        <f>IF(0&gt;1,IF(0&lt;=1.1,1,IF(0&lt;=1.2,2,IF(0&lt;=1.5,3,5))),0) * 1000000</f>
        <v>0</v>
      </c>
      <c r="X678" s="50">
        <f>IF(AND(P678&gt;=150000000,P678&lt;300000000),5000000,IF(AND(P678&gt;=300000000,P678&lt;500000000),10000000,IF(AND(P678&gt;=300000000,P678&lt;500000000),15000000,IF(AND(P678&gt;=500000000,P678&lt;3000000000),20000000,IF(P678&gt;=30000000000,35000000,0))))) * (1-R678)</f>
        <v>0</v>
      </c>
      <c r="Y678" s="50">
        <f>IFERROR(Q678 * (1-R678),0)</f>
        <v>0</v>
      </c>
      <c r="Z678" s="51">
        <f>IF(R678=1,0,0)</f>
        <v>0</v>
      </c>
      <c r="AA678" s="51">
        <f>IFERROR((1-R678) * Z678 * 2%,0)</f>
        <v>0</v>
      </c>
      <c r="AB678" s="52">
        <f>IF(R678=0,0,0)</f>
        <v>0</v>
      </c>
      <c r="AC678" s="52">
        <f> IFERROR(AB678 * (1-R678) * 2%,0)</f>
        <v>0</v>
      </c>
      <c r="AD678" s="53">
        <f>T678+V678+W678+X678+AA678+AC678</f>
        <v>34270.32</v>
      </c>
    </row>
    <row r="679">
      <c r="C679" s="40" t="s">
        <v>1206</v>
      </c>
      <c r="D679" s="41" t="s">
        <v>1207</v>
      </c>
      <c r="E679" s="41"/>
      <c r="F679" s="42">
        <v>42959.129351851851</v>
      </c>
      <c r="G679" s="43">
        <v>11</v>
      </c>
      <c r="H679" s="44">
        <v>43312</v>
      </c>
      <c r="I679" s="44">
        <v>43343</v>
      </c>
      <c r="J679" s="43">
        <v>471440</v>
      </c>
      <c r="K679" s="43">
        <v>0</v>
      </c>
      <c r="L679" s="43">
        <v>0</v>
      </c>
      <c r="M679" s="43">
        <f>IFERROR(J679-K679-L679,0)</f>
        <v>471440</v>
      </c>
      <c r="N679" s="43">
        <v>471070</v>
      </c>
      <c r="O679" s="45">
        <f>IFERROR(IF(1 - M679/N679&lt;0,0,1-M679/N679),0)</f>
        <v>0</v>
      </c>
      <c r="P679" s="43">
        <v>0</v>
      </c>
      <c r="Q679" s="43">
        <v>471440</v>
      </c>
      <c r="R679" s="46">
        <f>IF(F679&lt;DATEVALUE("2018-07-01"),1,0)</f>
        <v>1</v>
      </c>
      <c r="S679" s="47">
        <f>IF(R679=1,1%,0)</f>
        <v>0.01</v>
      </c>
      <c r="T679" s="46">
        <f>IFERROR(S679*M679,0)</f>
        <v>4714.4000000000005</v>
      </c>
      <c r="U679" s="48">
        <f>IF(O679&lt;=0.12,1,0)*(1-R679)*M679</f>
        <v>0</v>
      </c>
      <c r="V679" s="49">
        <f>IF(0&lt;0.8,0,IF(0&lt;1,Sheet1!L590,1))*IF(G679&lt;3,0.12 - O679,0.01) *U679</f>
        <v>0</v>
      </c>
      <c r="W679" s="49">
        <f>IF(0&gt;1,IF(0&lt;=1.1,1,IF(0&lt;=1.2,2,IF(0&lt;=1.5,3,5))),0) * 1000000</f>
        <v>0</v>
      </c>
      <c r="X679" s="50">
        <f>IF(AND(P679&gt;=150000000,P679&lt;300000000),5000000,IF(AND(P679&gt;=300000000,P679&lt;500000000),10000000,IF(AND(P679&gt;=300000000,P679&lt;500000000),15000000,IF(AND(P679&gt;=500000000,P679&lt;3000000000),20000000,IF(P679&gt;=30000000000,35000000,0))))) * (1-R679)</f>
        <v>0</v>
      </c>
      <c r="Y679" s="50">
        <f>IFERROR(Q679 * (1-R679),0)</f>
        <v>0</v>
      </c>
      <c r="Z679" s="51">
        <f>IF(R679=1,0,0)</f>
        <v>0</v>
      </c>
      <c r="AA679" s="51">
        <f>IFERROR((1-R679) * Z679 * 2%,0)</f>
        <v>0</v>
      </c>
      <c r="AB679" s="52">
        <f>IF(R679=0,0,0)</f>
        <v>0</v>
      </c>
      <c r="AC679" s="52">
        <f> IFERROR(AB679 * (1-R679) * 2%,0)</f>
        <v>0</v>
      </c>
      <c r="AD679" s="53">
        <f>T679+V679+W679+X679+AA679+AC679</f>
        <v>4714.4000000000005</v>
      </c>
    </row>
    <row r="680">
      <c r="C680" s="40" t="s">
        <v>1208</v>
      </c>
      <c r="D680" s="41" t="s">
        <v>1209</v>
      </c>
      <c r="E680" s="41"/>
      <c r="F680" s="42">
        <v>43003.087997685187</v>
      </c>
      <c r="G680" s="43">
        <v>10</v>
      </c>
      <c r="H680" s="44">
        <v>43355</v>
      </c>
      <c r="I680" s="44">
        <v>43369</v>
      </c>
      <c r="J680" s="43">
        <v>38720</v>
      </c>
      <c r="K680" s="43">
        <v>0</v>
      </c>
      <c r="L680" s="43">
        <v>0</v>
      </c>
      <c r="M680" s="43">
        <f>IFERROR(J680-K680-L680,0)</f>
        <v>38720</v>
      </c>
      <c r="N680" s="43">
        <v>60395</v>
      </c>
      <c r="O680" s="45">
        <f>IFERROR(IF(1 - M680/N680&lt;0,0,1-M680/N680),0)</f>
        <v>0.35888732510969457</v>
      </c>
      <c r="P680" s="43">
        <v>0</v>
      </c>
      <c r="Q680" s="43">
        <v>38720</v>
      </c>
      <c r="R680" s="46">
        <f>IF(F680&lt;DATEVALUE("2018-07-01"),1,0)</f>
        <v>1</v>
      </c>
      <c r="S680" s="47">
        <f>IF(R680=1,1%,0)</f>
        <v>0.01</v>
      </c>
      <c r="T680" s="46">
        <f>IFERROR(S680*M680,0)</f>
        <v>387.19999999999999</v>
      </c>
      <c r="U680" s="48">
        <f>IF(O680&lt;=0.12,1,0)*(1-R680)*M680</f>
        <v>0</v>
      </c>
      <c r="V680" s="49">
        <f>IF(0&lt;0.8,0,IF(0&lt;1,Sheet1!L590,1))*IF(G680&lt;3,0.12 - O680,0.01) *U680</f>
        <v>0</v>
      </c>
      <c r="W680" s="49">
        <f>IF(0&gt;1,IF(0&lt;=1.1,1,IF(0&lt;=1.2,2,IF(0&lt;=1.5,3,5))),0) * 1000000</f>
        <v>0</v>
      </c>
      <c r="X680" s="50">
        <f>IF(AND(P680&gt;=150000000,P680&lt;300000000),5000000,IF(AND(P680&gt;=300000000,P680&lt;500000000),10000000,IF(AND(P680&gt;=300000000,P680&lt;500000000),15000000,IF(AND(P680&gt;=500000000,P680&lt;3000000000),20000000,IF(P680&gt;=30000000000,35000000,0))))) * (1-R680)</f>
        <v>0</v>
      </c>
      <c r="Y680" s="50">
        <f>IFERROR(Q680 * (1-R680),0)</f>
        <v>0</v>
      </c>
      <c r="Z680" s="51">
        <f>IF(R680=1,0,0)</f>
        <v>0</v>
      </c>
      <c r="AA680" s="51">
        <f>IFERROR((1-R680) * Z680 * 2%,0)</f>
        <v>0</v>
      </c>
      <c r="AB680" s="52">
        <f>IF(R680=0,0,0)</f>
        <v>0</v>
      </c>
      <c r="AC680" s="52">
        <f> IFERROR(AB680 * (1-R680) * 2%,0)</f>
        <v>0</v>
      </c>
      <c r="AD680" s="53">
        <f>T680+V680+W680+X680+AA680+AC680</f>
        <v>387.19999999999999</v>
      </c>
    </row>
    <row r="681">
      <c r="C681" s="40" t="s">
        <v>1210</v>
      </c>
      <c r="D681" s="41" t="s">
        <v>1209</v>
      </c>
      <c r="E681" s="41"/>
      <c r="F681" s="42">
        <v>43003.116087962961</v>
      </c>
      <c r="G681" s="43">
        <v>10</v>
      </c>
      <c r="H681" s="44">
        <v>43355</v>
      </c>
      <c r="I681" s="44">
        <v>43369</v>
      </c>
      <c r="J681" s="43">
        <v>679666</v>
      </c>
      <c r="K681" s="43">
        <v>0</v>
      </c>
      <c r="L681" s="43">
        <v>0</v>
      </c>
      <c r="M681" s="43">
        <f>IFERROR(J681-K681-L681,0)</f>
        <v>679666</v>
      </c>
      <c r="N681" s="43">
        <v>740609</v>
      </c>
      <c r="O681" s="45">
        <f>IFERROR(IF(1 - M681/N681&lt;0,0,1-M681/N681),0)</f>
        <v>0.082287684864753241</v>
      </c>
      <c r="P681" s="43">
        <v>0</v>
      </c>
      <c r="Q681" s="43">
        <v>679666</v>
      </c>
      <c r="R681" s="46">
        <f>IF(F681&lt;DATEVALUE("2018-07-01"),1,0)</f>
        <v>1</v>
      </c>
      <c r="S681" s="47">
        <f>IF(R681=1,1%,0)</f>
        <v>0.01</v>
      </c>
      <c r="T681" s="46">
        <f>IFERROR(S681*M681,0)</f>
        <v>6796.6599999999999</v>
      </c>
      <c r="U681" s="48">
        <f>IF(O681&lt;=0.12,1,0)*(1-R681)*M681</f>
        <v>0</v>
      </c>
      <c r="V681" s="49">
        <f>IF(0&lt;0.8,0,IF(0&lt;1,Sheet1!L590,1))*IF(G681&lt;3,0.12 - O681,0.01) *U681</f>
        <v>0</v>
      </c>
      <c r="W681" s="49">
        <f>IF(0&gt;1,IF(0&lt;=1.1,1,IF(0&lt;=1.2,2,IF(0&lt;=1.5,3,5))),0) * 1000000</f>
        <v>0</v>
      </c>
      <c r="X681" s="50">
        <f>IF(AND(P681&gt;=150000000,P681&lt;300000000),5000000,IF(AND(P681&gt;=300000000,P681&lt;500000000),10000000,IF(AND(P681&gt;=300000000,P681&lt;500000000),15000000,IF(AND(P681&gt;=500000000,P681&lt;3000000000),20000000,IF(P681&gt;=30000000000,35000000,0))))) * (1-R681)</f>
        <v>0</v>
      </c>
      <c r="Y681" s="50">
        <f>IFERROR(Q681 * (1-R681),0)</f>
        <v>0</v>
      </c>
      <c r="Z681" s="51">
        <f>IF(R681=1,0,0)</f>
        <v>0</v>
      </c>
      <c r="AA681" s="51">
        <f>IFERROR((1-R681) * Z681 * 2%,0)</f>
        <v>0</v>
      </c>
      <c r="AB681" s="52">
        <f>IF(R681=0,0,0)</f>
        <v>0</v>
      </c>
      <c r="AC681" s="52">
        <f> IFERROR(AB681 * (1-R681) * 2%,0)</f>
        <v>0</v>
      </c>
      <c r="AD681" s="53">
        <f>T681+V681+W681+X681+AA681+AC681</f>
        <v>6796.6599999999999</v>
      </c>
    </row>
    <row r="682">
      <c r="C682" s="40" t="s">
        <v>1211</v>
      </c>
      <c r="D682" s="41" t="s">
        <v>1212</v>
      </c>
      <c r="E682" s="41"/>
      <c r="F682" s="42">
        <v>43040.321099537032</v>
      </c>
      <c r="G682" s="43">
        <v>8</v>
      </c>
      <c r="H682" s="44">
        <v>43312</v>
      </c>
      <c r="I682" s="44">
        <v>43330</v>
      </c>
      <c r="J682" s="43">
        <v>383966</v>
      </c>
      <c r="K682" s="43">
        <v>0</v>
      </c>
      <c r="L682" s="43">
        <v>0</v>
      </c>
      <c r="M682" s="43">
        <f>IFERROR(J682-K682-L682,0)</f>
        <v>383966</v>
      </c>
      <c r="N682" s="43">
        <v>383966</v>
      </c>
      <c r="O682" s="45">
        <f>IFERROR(IF(1 - M682/N682&lt;0,0,1-M682/N682),0)</f>
        <v>0</v>
      </c>
      <c r="P682" s="43">
        <v>0</v>
      </c>
      <c r="Q682" s="43">
        <v>383966</v>
      </c>
      <c r="R682" s="46">
        <f>IF(F682&lt;DATEVALUE("2018-07-01"),1,0)</f>
        <v>1</v>
      </c>
      <c r="S682" s="47">
        <f>IF(R682=1,1%,0)</f>
        <v>0.01</v>
      </c>
      <c r="T682" s="46">
        <f>IFERROR(S682*M682,0)</f>
        <v>3839.6599999999999</v>
      </c>
      <c r="U682" s="48">
        <f>IF(O682&lt;=0.12,1,0)*(1-R682)*M682</f>
        <v>0</v>
      </c>
      <c r="V682" s="49">
        <f>IF(0&lt;0.8,0,IF(0&lt;1,Sheet1!L590,1))*IF(G682&lt;3,0.12 - O682,0.01) *U682</f>
        <v>0</v>
      </c>
      <c r="W682" s="49">
        <f>IF(0&gt;1,IF(0&lt;=1.1,1,IF(0&lt;=1.2,2,IF(0&lt;=1.5,3,5))),0) * 1000000</f>
        <v>0</v>
      </c>
      <c r="X682" s="50">
        <f>IF(AND(P682&gt;=150000000,P682&lt;300000000),5000000,IF(AND(P682&gt;=300000000,P682&lt;500000000),10000000,IF(AND(P682&gt;=300000000,P682&lt;500000000),15000000,IF(AND(P682&gt;=500000000,P682&lt;3000000000),20000000,IF(P682&gt;=30000000000,35000000,0))))) * (1-R682)</f>
        <v>0</v>
      </c>
      <c r="Y682" s="50">
        <f>IFERROR(Q682 * (1-R682),0)</f>
        <v>0</v>
      </c>
      <c r="Z682" s="51">
        <f>IF(R682=1,0,0)</f>
        <v>0</v>
      </c>
      <c r="AA682" s="51">
        <f>IFERROR((1-R682) * Z682 * 2%,0)</f>
        <v>0</v>
      </c>
      <c r="AB682" s="52">
        <f>IF(R682=0,0,0)</f>
        <v>0</v>
      </c>
      <c r="AC682" s="52">
        <f> IFERROR(AB682 * (1-R682) * 2%,0)</f>
        <v>0</v>
      </c>
      <c r="AD682" s="53">
        <f>T682+V682+W682+X682+AA682+AC682</f>
        <v>3839.6599999999999</v>
      </c>
    </row>
    <row r="683">
      <c r="C683" s="40" t="s">
        <v>1213</v>
      </c>
      <c r="D683" s="41" t="s">
        <v>1214</v>
      </c>
      <c r="E683" s="41"/>
      <c r="F683" s="42">
        <v>43073.130370370367</v>
      </c>
      <c r="G683" s="43">
        <v>7</v>
      </c>
      <c r="H683" s="44">
        <v>43312</v>
      </c>
      <c r="I683" s="44">
        <v>43319</v>
      </c>
      <c r="J683" s="43">
        <v>776274</v>
      </c>
      <c r="K683" s="43">
        <v>0</v>
      </c>
      <c r="L683" s="43">
        <v>0</v>
      </c>
      <c r="M683" s="43">
        <f>IFERROR(J683-K683-L683,0)</f>
        <v>776274</v>
      </c>
      <c r="N683" s="43">
        <v>776276</v>
      </c>
      <c r="O683" s="45">
        <f>IFERROR(IF(1 - M683/N683&lt;0,0,1-M683/N683),0)</f>
        <v>2.5764032379749224E-06</v>
      </c>
      <c r="P683" s="43">
        <v>0</v>
      </c>
      <c r="Q683" s="43">
        <v>776274</v>
      </c>
      <c r="R683" s="46">
        <f>IF(F683&lt;DATEVALUE("2018-07-01"),1,0)</f>
        <v>1</v>
      </c>
      <c r="S683" s="47">
        <f>IF(R683=1,1%,0)</f>
        <v>0.01</v>
      </c>
      <c r="T683" s="46">
        <f>IFERROR(S683*M683,0)</f>
        <v>7762.7399999999998</v>
      </c>
      <c r="U683" s="48">
        <f>IF(O683&lt;=0.12,1,0)*(1-R683)*M683</f>
        <v>0</v>
      </c>
      <c r="V683" s="49">
        <f>IF(0&lt;0.8,0,IF(0&lt;1,Sheet1!L590,1))*IF(G683&lt;3,0.12 - O683,0.01) *U683</f>
        <v>0</v>
      </c>
      <c r="W683" s="49">
        <f>IF(0&gt;1,IF(0&lt;=1.1,1,IF(0&lt;=1.2,2,IF(0&lt;=1.5,3,5))),0) * 1000000</f>
        <v>0</v>
      </c>
      <c r="X683" s="50">
        <f>IF(AND(P683&gt;=150000000,P683&lt;300000000),5000000,IF(AND(P683&gt;=300000000,P683&lt;500000000),10000000,IF(AND(P683&gt;=300000000,P683&lt;500000000),15000000,IF(AND(P683&gt;=500000000,P683&lt;3000000000),20000000,IF(P683&gt;=30000000000,35000000,0))))) * (1-R683)</f>
        <v>0</v>
      </c>
      <c r="Y683" s="50">
        <f>IFERROR(Q683 * (1-R683),0)</f>
        <v>0</v>
      </c>
      <c r="Z683" s="51">
        <f>IF(R683=1,0,0)</f>
        <v>0</v>
      </c>
      <c r="AA683" s="51">
        <f>IFERROR((1-R683) * Z683 * 2%,0)</f>
        <v>0</v>
      </c>
      <c r="AB683" s="52">
        <f>IF(R683=0,0,0)</f>
        <v>0</v>
      </c>
      <c r="AC683" s="52">
        <f> IFERROR(AB683 * (1-R683) * 2%,0)</f>
        <v>0</v>
      </c>
      <c r="AD683" s="53">
        <f>T683+V683+W683+X683+AA683+AC683</f>
        <v>7762.7399999999998</v>
      </c>
    </row>
    <row r="684">
      <c r="C684" s="40" t="s">
        <v>1215</v>
      </c>
      <c r="D684" s="41" t="s">
        <v>1216</v>
      </c>
      <c r="E684" s="41"/>
      <c r="F684" s="42">
        <v>43196.074421296296</v>
      </c>
      <c r="G684" s="43">
        <v>3</v>
      </c>
      <c r="H684" s="44">
        <v>43369</v>
      </c>
      <c r="I684" s="44">
        <v>43347</v>
      </c>
      <c r="J684" s="43">
        <v>14142</v>
      </c>
      <c r="K684" s="43">
        <v>0</v>
      </c>
      <c r="L684" s="43">
        <v>0</v>
      </c>
      <c r="M684" s="43">
        <f>IFERROR(J684-K684-L684,0)</f>
        <v>14142</v>
      </c>
      <c r="N684" s="43">
        <v>14142</v>
      </c>
      <c r="O684" s="45">
        <f>IFERROR(IF(1 - M684/N684&lt;0,0,1-M684/N684),0)</f>
        <v>0</v>
      </c>
      <c r="P684" s="43">
        <v>0</v>
      </c>
      <c r="Q684" s="43">
        <v>0</v>
      </c>
      <c r="R684" s="46">
        <f>IF(F684&lt;DATEVALUE("2018-07-01"),1,0)</f>
        <v>1</v>
      </c>
      <c r="S684" s="47">
        <f>IF(R684=1,1%,0)</f>
        <v>0.01</v>
      </c>
      <c r="T684" s="46">
        <f>IFERROR(S684*M684,0)</f>
        <v>141.42000000000002</v>
      </c>
      <c r="U684" s="48">
        <f>IF(O684&lt;=0.12,1,0)*(1-R684)*M684</f>
        <v>0</v>
      </c>
      <c r="V684" s="49">
        <f>IF(0&lt;0.8,0,IF(0&lt;1,Sheet1!L590,1))*IF(G684&lt;3,0.12 - O684,0.01) *U684</f>
        <v>0</v>
      </c>
      <c r="W684" s="49">
        <f>IF(0&gt;1,IF(0&lt;=1.1,1,IF(0&lt;=1.2,2,IF(0&lt;=1.5,3,5))),0) * 1000000</f>
        <v>0</v>
      </c>
      <c r="X684" s="50">
        <f>IF(AND(P684&gt;=150000000,P684&lt;300000000),5000000,IF(AND(P684&gt;=300000000,P684&lt;500000000),10000000,IF(AND(P684&gt;=300000000,P684&lt;500000000),15000000,IF(AND(P684&gt;=500000000,P684&lt;3000000000),20000000,IF(P684&gt;=30000000000,35000000,0))))) * (1-R684)</f>
        <v>0</v>
      </c>
      <c r="Y684" s="50">
        <f>IFERROR(Q684 * (1-R684),0)</f>
        <v>0</v>
      </c>
      <c r="Z684" s="51">
        <f>IF(R684=1,0,0)</f>
        <v>0</v>
      </c>
      <c r="AA684" s="51">
        <f>IFERROR((1-R684) * Z684 * 2%,0)</f>
        <v>0</v>
      </c>
      <c r="AB684" s="52">
        <f>IF(R684=0,0,0)</f>
        <v>0</v>
      </c>
      <c r="AC684" s="52">
        <f> IFERROR(AB684 * (1-R684) * 2%,0)</f>
        <v>0</v>
      </c>
      <c r="AD684" s="53">
        <f>T684+V684+W684+X684+AA684+AC684</f>
        <v>141.42000000000002</v>
      </c>
    </row>
    <row r="685">
      <c r="C685" s="40" t="s">
        <v>1217</v>
      </c>
      <c r="D685" s="41" t="s">
        <v>1163</v>
      </c>
      <c r="E685" s="41"/>
      <c r="F685" s="42">
        <v>43206.138379629629</v>
      </c>
      <c r="G685" s="43">
        <v>3</v>
      </c>
      <c r="H685" s="44">
        <v>43335</v>
      </c>
      <c r="I685" s="44">
        <v>43343</v>
      </c>
      <c r="J685" s="43">
        <v>38500</v>
      </c>
      <c r="K685" s="43">
        <v>0</v>
      </c>
      <c r="L685" s="43">
        <v>0</v>
      </c>
      <c r="M685" s="43">
        <f>IFERROR(J685-K685-L685,0)</f>
        <v>38500</v>
      </c>
      <c r="N685" s="43">
        <v>54449</v>
      </c>
      <c r="O685" s="45">
        <f>IFERROR(IF(1 - M685/N685&lt;0,0,1-M685/N685),0)</f>
        <v>0.2929163070028834</v>
      </c>
      <c r="P685" s="43">
        <v>0</v>
      </c>
      <c r="Q685" s="43">
        <v>0</v>
      </c>
      <c r="R685" s="46">
        <f>IF(F685&lt;DATEVALUE("2018-07-01"),1,0)</f>
        <v>1</v>
      </c>
      <c r="S685" s="47">
        <f>IF(R685=1,1%,0)</f>
        <v>0.01</v>
      </c>
      <c r="T685" s="46">
        <f>IFERROR(S685*M685,0)</f>
        <v>385</v>
      </c>
      <c r="U685" s="48">
        <f>IF(O685&lt;=0.12,1,0)*(1-R685)*M685</f>
        <v>0</v>
      </c>
      <c r="V685" s="49">
        <f>IF(0&lt;0.8,0,IF(0&lt;1,Sheet1!L590,1))*IF(G685&lt;3,0.12 - O685,0.01) *U685</f>
        <v>0</v>
      </c>
      <c r="W685" s="49">
        <f>IF(0&gt;1,IF(0&lt;=1.1,1,IF(0&lt;=1.2,2,IF(0&lt;=1.5,3,5))),0) * 1000000</f>
        <v>0</v>
      </c>
      <c r="X685" s="50">
        <f>IF(AND(P685&gt;=150000000,P685&lt;300000000),5000000,IF(AND(P685&gt;=300000000,P685&lt;500000000),10000000,IF(AND(P685&gt;=300000000,P685&lt;500000000),15000000,IF(AND(P685&gt;=500000000,P685&lt;3000000000),20000000,IF(P685&gt;=30000000000,35000000,0))))) * (1-R685)</f>
        <v>0</v>
      </c>
      <c r="Y685" s="50">
        <f>IFERROR(Q685 * (1-R685),0)</f>
        <v>0</v>
      </c>
      <c r="Z685" s="51">
        <f>IF(R685=1,0,0)</f>
        <v>0</v>
      </c>
      <c r="AA685" s="51">
        <f>IFERROR((1-R685) * Z685 * 2%,0)</f>
        <v>0</v>
      </c>
      <c r="AB685" s="52">
        <f>IF(R685=0,0,0)</f>
        <v>0</v>
      </c>
      <c r="AC685" s="52">
        <f> IFERROR(AB685 * (1-R685) * 2%,0)</f>
        <v>0</v>
      </c>
      <c r="AD685" s="53">
        <f>T685+V685+W685+X685+AA685+AC685</f>
        <v>385</v>
      </c>
    </row>
    <row r="686">
      <c r="C686" s="40" t="s">
        <v>1218</v>
      </c>
      <c r="D686" s="41" t="s">
        <v>1219</v>
      </c>
      <c r="E686" s="41"/>
      <c r="F686" s="42">
        <v>43228.084456018514</v>
      </c>
      <c r="G686" s="43">
        <v>2</v>
      </c>
      <c r="H686" s="44">
        <v>43312</v>
      </c>
      <c r="I686" s="44">
        <v>43323</v>
      </c>
      <c r="J686" s="43">
        <v>832179</v>
      </c>
      <c r="K686" s="43">
        <v>0</v>
      </c>
      <c r="L686" s="43">
        <v>0</v>
      </c>
      <c r="M686" s="43">
        <f>IFERROR(J686-K686-L686,0)</f>
        <v>832179</v>
      </c>
      <c r="N686" s="43">
        <v>832179</v>
      </c>
      <c r="O686" s="45">
        <f>IFERROR(IF(1 - M686/N686&lt;0,0,1-M686/N686),0)</f>
        <v>0</v>
      </c>
      <c r="P686" s="43">
        <v>832179</v>
      </c>
      <c r="Q686" s="43">
        <v>0</v>
      </c>
      <c r="R686" s="46">
        <f>IF(F686&lt;DATEVALUE("2018-07-01"),1,0)</f>
        <v>1</v>
      </c>
      <c r="S686" s="47">
        <f>IF(R686=1,1%,0)</f>
        <v>0.01</v>
      </c>
      <c r="T686" s="46">
        <f>IFERROR(S686*M686,0)</f>
        <v>8321.7900000000009</v>
      </c>
      <c r="U686" s="48">
        <f>IF(O686&lt;=0.12,1,0)*(1-R686)*M686</f>
        <v>0</v>
      </c>
      <c r="V686" s="49">
        <f>IF(0&lt;0.8,0,IF(0&lt;1,Sheet1!L590,1))*IF(G686&lt;3,0.12 - O686,0.01) *U686</f>
        <v>0</v>
      </c>
      <c r="W686" s="49">
        <f>IF(0&gt;1,IF(0&lt;=1.1,1,IF(0&lt;=1.2,2,IF(0&lt;=1.5,3,5))),0) * 1000000</f>
        <v>0</v>
      </c>
      <c r="X686" s="50">
        <f>IF(AND(P686&gt;=150000000,P686&lt;300000000),5000000,IF(AND(P686&gt;=300000000,P686&lt;500000000),10000000,IF(AND(P686&gt;=300000000,P686&lt;500000000),15000000,IF(AND(P686&gt;=500000000,P686&lt;3000000000),20000000,IF(P686&gt;=30000000000,35000000,0))))) * (1-R686)</f>
        <v>0</v>
      </c>
      <c r="Y686" s="50">
        <f>IFERROR(Q686 * (1-R686),0)</f>
        <v>0</v>
      </c>
      <c r="Z686" s="51">
        <f>IF(R686=1,0,0)</f>
        <v>0</v>
      </c>
      <c r="AA686" s="51">
        <f>IFERROR((1-R686) * Z686 * 2%,0)</f>
        <v>0</v>
      </c>
      <c r="AB686" s="52">
        <f>IF(R686=0,0,0)</f>
        <v>0</v>
      </c>
      <c r="AC686" s="52">
        <f> IFERROR(AB686 * (1-R686) * 2%,0)</f>
        <v>0</v>
      </c>
      <c r="AD686" s="53">
        <f>T686+V686+W686+X686+AA686+AC686</f>
        <v>8321.7900000000009</v>
      </c>
    </row>
    <row r="687">
      <c r="C687" s="40" t="s">
        <v>1220</v>
      </c>
      <c r="D687" s="41" t="s">
        <v>1221</v>
      </c>
      <c r="E687" s="41"/>
      <c r="F687" s="42">
        <v>43293.066064814811</v>
      </c>
      <c r="G687" s="43">
        <v>0</v>
      </c>
      <c r="H687" s="44">
        <v>43312</v>
      </c>
      <c r="I687" s="44">
        <v>43339</v>
      </c>
      <c r="J687" s="43">
        <v>6295868</v>
      </c>
      <c r="K687" s="43">
        <v>0</v>
      </c>
      <c r="L687" s="43">
        <v>0</v>
      </c>
      <c r="M687" s="43">
        <f>IFERROR(J687-K687-L687,0)</f>
        <v>6295868</v>
      </c>
      <c r="N687" s="43">
        <v>6295869</v>
      </c>
      <c r="O687" s="45">
        <f>IFERROR(IF(1 - M687/N687&lt;0,0,1-M687/N687),0)</f>
        <v>1.588343087055577E-07</v>
      </c>
      <c r="P687" s="43">
        <v>0</v>
      </c>
      <c r="Q687" s="43">
        <v>0</v>
      </c>
      <c r="R687" s="46">
        <f>IF(F687&lt;DATEVALUE("2018-07-01"),1,0)</f>
        <v>0</v>
      </c>
      <c r="S687" s="47">
        <f>IF(R687=1,1%,0)</f>
        <v>0</v>
      </c>
      <c r="T687" s="46">
        <f>IFERROR(S687*M687,0)</f>
        <v>0</v>
      </c>
      <c r="U687" s="48">
        <f>IF(O687&lt;=0.12,1,0)*(1-R687)*M687</f>
        <v>6295868</v>
      </c>
      <c r="V687" s="49">
        <f>IF(0&lt;0.8,0,IF(0&lt;1,Sheet1!L590,1))*IF(G687&lt;3,0.12 - O687,0.01) *U687</f>
        <v>0</v>
      </c>
      <c r="W687" s="49">
        <f>IF(0&gt;1,IF(0&lt;=1.1,1,IF(0&lt;=1.2,2,IF(0&lt;=1.5,3,5))),0) * 1000000</f>
        <v>0</v>
      </c>
      <c r="X687" s="50">
        <f>IF(AND(P687&gt;=150000000,P687&lt;300000000),5000000,IF(AND(P687&gt;=300000000,P687&lt;500000000),10000000,IF(AND(P687&gt;=300000000,P687&lt;500000000),15000000,IF(AND(P687&gt;=500000000,P687&lt;3000000000),20000000,IF(P687&gt;=30000000000,35000000,0))))) * (1-R687)</f>
        <v>0</v>
      </c>
      <c r="Y687" s="50">
        <f>IFERROR(Q687 * (1-R687),0)</f>
        <v>0</v>
      </c>
      <c r="Z687" s="51">
        <f>IF(R687=1,0,0)</f>
        <v>0</v>
      </c>
      <c r="AA687" s="51">
        <f>IFERROR((1-R687) * Z687 * 2%,0)</f>
        <v>0</v>
      </c>
      <c r="AB687" s="52">
        <f>IF(R687=0,0,0)</f>
        <v>0</v>
      </c>
      <c r="AC687" s="52">
        <f> IFERROR(AB687 * (1-R687) * 2%,0)</f>
        <v>0</v>
      </c>
      <c r="AD687" s="53">
        <f>T687+V687+W687+X687+AA687+AC687</f>
        <v>0</v>
      </c>
    </row>
    <row r="688">
      <c r="C688" s="40" t="s">
        <v>1222</v>
      </c>
      <c r="D688" s="41" t="s">
        <v>1223</v>
      </c>
      <c r="E688" s="41"/>
      <c r="F688" s="42">
        <v>42521.415405092594</v>
      </c>
      <c r="G688" s="43">
        <v>26</v>
      </c>
      <c r="H688" s="44" t="s">
        <v>24</v>
      </c>
      <c r="I688" s="44" t="s">
        <v>24</v>
      </c>
      <c r="J688" s="43">
        <v>0</v>
      </c>
      <c r="K688" s="43">
        <v>0</v>
      </c>
      <c r="L688" s="43">
        <v>0</v>
      </c>
      <c r="M688" s="43">
        <f>IFERROR(J688-K688-L688,0)</f>
        <v>0</v>
      </c>
      <c r="N688" s="43">
        <v>3531482</v>
      </c>
      <c r="O688" s="45">
        <f>IFERROR(IF(1 - M688/N688&lt;0,0,1-M688/N688),0)</f>
        <v>1</v>
      </c>
      <c r="P688" s="43">
        <v>0</v>
      </c>
      <c r="Q688" s="43">
        <v>0</v>
      </c>
      <c r="R688" s="46">
        <f>IF(F688&lt;DATEVALUE("2018-07-01"),1,0)</f>
        <v>1</v>
      </c>
      <c r="S688" s="47">
        <f>IF(R688=1,1%,0)</f>
        <v>0.01</v>
      </c>
      <c r="T688" s="46">
        <f>IFERROR(S688*M688,0)</f>
        <v>0</v>
      </c>
      <c r="U688" s="48">
        <f>IF(O688&lt;=0.12,1,0)*(1-R688)*M688</f>
        <v>0</v>
      </c>
      <c r="V688" s="49">
        <f>IF(0&lt;0.8,0,IF(0&lt;1,Sheet1!L590,1))*IF(G688&lt;3,0.12 - O688,0.01) *U688</f>
        <v>0</v>
      </c>
      <c r="W688" s="49">
        <f>IF(0&gt;1,IF(0&lt;=1.1,1,IF(0&lt;=1.2,2,IF(0&lt;=1.5,3,5))),0) * 1000000</f>
        <v>0</v>
      </c>
      <c r="X688" s="50">
        <f>IF(AND(P688&gt;=150000000,P688&lt;300000000),5000000,IF(AND(P688&gt;=300000000,P688&lt;500000000),10000000,IF(AND(P688&gt;=300000000,P688&lt;500000000),15000000,IF(AND(P688&gt;=500000000,P688&lt;3000000000),20000000,IF(P688&gt;=30000000000,35000000,0))))) * (1-R688)</f>
        <v>0</v>
      </c>
      <c r="Y688" s="50">
        <f>IFERROR(Q688 * (1-R688),0)</f>
        <v>0</v>
      </c>
      <c r="Z688" s="51">
        <f>IF(R688=1,0,"")</f>
        <v>0</v>
      </c>
      <c r="AA688" s="51">
        <f>IFERROR((1-R688) * Z688 * 2%,0)</f>
        <v>0</v>
      </c>
      <c r="AB688" s="52">
        <f>IF(R688=0,"",0)</f>
        <v>0</v>
      </c>
      <c r="AC688" s="52">
        <f> IFERROR(AB688 * (1-R688) * 2%,0)</f>
        <v>0</v>
      </c>
      <c r="AD688" s="53">
        <f>T688+V688+W688+X688+AA688+AC688</f>
        <v>0</v>
      </c>
    </row>
    <row r="689">
      <c r="C689" s="40" t="s">
        <v>1224</v>
      </c>
      <c r="D689" s="41" t="s">
        <v>1225</v>
      </c>
      <c r="E689" s="41"/>
      <c r="F689" s="42">
        <v>42237.548368055555</v>
      </c>
      <c r="G689" s="43">
        <v>35</v>
      </c>
      <c r="H689" s="44">
        <v>43452</v>
      </c>
      <c r="I689" s="44">
        <v>43469</v>
      </c>
      <c r="J689" s="43">
        <v>2398249</v>
      </c>
      <c r="K689" s="43">
        <v>0</v>
      </c>
      <c r="L689" s="43">
        <v>0</v>
      </c>
      <c r="M689" s="43">
        <f>IFERROR(J689-K689-L689,0)</f>
        <v>2398249</v>
      </c>
      <c r="N689" s="43">
        <v>2398249</v>
      </c>
      <c r="O689" s="45">
        <f>IFERROR(IF(1 - M689/N689&lt;0,0,1-M689/N689),0)</f>
        <v>0</v>
      </c>
      <c r="P689" s="43">
        <v>0</v>
      </c>
      <c r="Q689" s="43">
        <v>2553129</v>
      </c>
      <c r="R689" s="46">
        <f>IF(F689&lt;DATEVALUE("2018-07-01"),1,0)</f>
        <v>1</v>
      </c>
      <c r="S689" s="47">
        <f>IF(R689=1,1%,0)</f>
        <v>0.01</v>
      </c>
      <c r="T689" s="46">
        <f>IFERROR(S689*M689,0)</f>
        <v>23982.490000000002</v>
      </c>
      <c r="U689" s="48">
        <f>IF(O689&lt;=0.12,1,0)*(1-R689)*M689</f>
        <v>0</v>
      </c>
      <c r="V689" s="49">
        <f>IF(0&lt;0.8,0,IF(0&lt;1,Sheet1!L590,1))*IF(G689&lt;3,0.12 - O689,0.01) *U689</f>
        <v>0</v>
      </c>
      <c r="W689" s="49">
        <f>IF(0&gt;1,IF(0&lt;=1.1,1,IF(0&lt;=1.2,2,IF(0&lt;=1.5,3,5))),0) * 1000000</f>
        <v>0</v>
      </c>
      <c r="X689" s="50">
        <f>IF(AND(P689&gt;=150000000,P689&lt;300000000),5000000,IF(AND(P689&gt;=300000000,P689&lt;500000000),10000000,IF(AND(P689&gt;=300000000,P689&lt;500000000),15000000,IF(AND(P689&gt;=500000000,P689&lt;3000000000),20000000,IF(P689&gt;=30000000000,35000000,0))))) * (1-R689)</f>
        <v>0</v>
      </c>
      <c r="Y689" s="50">
        <f>IFERROR(Q689 * (1-R689),0)</f>
        <v>0</v>
      </c>
      <c r="Z689" s="51">
        <f>IF(R689=1,0,0)</f>
        <v>0</v>
      </c>
      <c r="AA689" s="51">
        <f>IFERROR((1-R689) * Z689 * 2%,0)</f>
        <v>0</v>
      </c>
      <c r="AB689" s="52">
        <f>IF(R689=0,0,0)</f>
        <v>0</v>
      </c>
      <c r="AC689" s="52">
        <f> IFERROR(AB689 * (1-R689) * 2%,0)</f>
        <v>0</v>
      </c>
      <c r="AD689" s="53">
        <f>T689+V689+W689+X689+AA689+AC689</f>
        <v>23982.490000000002</v>
      </c>
    </row>
    <row r="690">
      <c r="C690" s="40" t="s">
        <v>1226</v>
      </c>
      <c r="D690" s="41" t="s">
        <v>1227</v>
      </c>
      <c r="E690" s="41"/>
      <c r="F690" s="42">
        <v>42464.493946759256</v>
      </c>
      <c r="G690" s="43">
        <v>27</v>
      </c>
      <c r="H690" s="44">
        <v>43335</v>
      </c>
      <c r="I690" s="44">
        <v>43354</v>
      </c>
      <c r="J690" s="43">
        <v>107470</v>
      </c>
      <c r="K690" s="43">
        <v>0</v>
      </c>
      <c r="L690" s="43">
        <v>0</v>
      </c>
      <c r="M690" s="43">
        <f>IFERROR(J690-K690-L690,0)</f>
        <v>107470</v>
      </c>
      <c r="N690" s="43">
        <v>149120</v>
      </c>
      <c r="O690" s="45">
        <f>IFERROR(IF(1 - M690/N690&lt;0,0,1-M690/N690),0)</f>
        <v>0.27930525751072965</v>
      </c>
      <c r="P690" s="43">
        <v>0</v>
      </c>
      <c r="Q690" s="43">
        <v>107470</v>
      </c>
      <c r="R690" s="46">
        <f>IF(F690&lt;DATEVALUE("2018-07-01"),1,0)</f>
        <v>1</v>
      </c>
      <c r="S690" s="47">
        <f>IF(R690=1,1%,0)</f>
        <v>0.01</v>
      </c>
      <c r="T690" s="46">
        <f>IFERROR(S690*M690,0)</f>
        <v>1074.7000000000001</v>
      </c>
      <c r="U690" s="48">
        <f>IF(O690&lt;=0.12,1,0)*(1-R690)*M690</f>
        <v>0</v>
      </c>
      <c r="V690" s="49">
        <f>IF(0&lt;0.8,0,IF(0&lt;1,Sheet1!L590,1))*IF(G690&lt;3,0.12 - O690,0.01) *U690</f>
        <v>0</v>
      </c>
      <c r="W690" s="49">
        <f>IF(0&gt;1,IF(0&lt;=1.1,1,IF(0&lt;=1.2,2,IF(0&lt;=1.5,3,5))),0) * 1000000</f>
        <v>0</v>
      </c>
      <c r="X690" s="50">
        <f>IF(AND(P690&gt;=150000000,P690&lt;300000000),5000000,IF(AND(P690&gt;=300000000,P690&lt;500000000),10000000,IF(AND(P690&gt;=300000000,P690&lt;500000000),15000000,IF(AND(P690&gt;=500000000,P690&lt;3000000000),20000000,IF(P690&gt;=30000000000,35000000,0))))) * (1-R690)</f>
        <v>0</v>
      </c>
      <c r="Y690" s="50">
        <f>IFERROR(Q690 * (1-R690),0)</f>
        <v>0</v>
      </c>
      <c r="Z690" s="51">
        <f>IF(R690=1,0,0)</f>
        <v>0</v>
      </c>
      <c r="AA690" s="51">
        <f>IFERROR((1-R690) * Z690 * 2%,0)</f>
        <v>0</v>
      </c>
      <c r="AB690" s="52">
        <f>IF(R690=0,0,0)</f>
        <v>0</v>
      </c>
      <c r="AC690" s="52">
        <f> IFERROR(AB690 * (1-R690) * 2%,0)</f>
        <v>0</v>
      </c>
      <c r="AD690" s="53">
        <f>T690+V690+W690+X690+AA690+AC690</f>
        <v>1074.7000000000001</v>
      </c>
    </row>
    <row r="691">
      <c r="C691" s="40" t="s">
        <v>1228</v>
      </c>
      <c r="D691" s="41" t="s">
        <v>1229</v>
      </c>
      <c r="E691" s="41"/>
      <c r="F691" s="42">
        <v>42464.634999999995</v>
      </c>
      <c r="G691" s="43">
        <v>27</v>
      </c>
      <c r="H691" s="44">
        <v>43339</v>
      </c>
      <c r="I691" s="44">
        <v>43397</v>
      </c>
      <c r="J691" s="43">
        <v>3325522</v>
      </c>
      <c r="K691" s="43">
        <v>0</v>
      </c>
      <c r="L691" s="43">
        <v>0</v>
      </c>
      <c r="M691" s="43">
        <f>IFERROR(J691-K691-L691,0)</f>
        <v>3325522</v>
      </c>
      <c r="N691" s="43">
        <v>3694824</v>
      </c>
      <c r="O691" s="45">
        <f>IFERROR(IF(1 - M691/N691&lt;0,0,1-M691/N691),0)</f>
        <v>0.099951174940944409</v>
      </c>
      <c r="P691" s="43">
        <v>0</v>
      </c>
      <c r="Q691" s="43">
        <v>3325522</v>
      </c>
      <c r="R691" s="46">
        <f>IF(F691&lt;DATEVALUE("2018-07-01"),1,0)</f>
        <v>1</v>
      </c>
      <c r="S691" s="47">
        <f>IF(R691=1,1%,0)</f>
        <v>0.01</v>
      </c>
      <c r="T691" s="46">
        <f>IFERROR(S691*M691,0)</f>
        <v>33255.220000000001</v>
      </c>
      <c r="U691" s="48">
        <f>IF(O691&lt;=0.12,1,0)*(1-R691)*M691</f>
        <v>0</v>
      </c>
      <c r="V691" s="49">
        <f>IF(0&lt;0.8,0,IF(0&lt;1,Sheet1!L590,1))*IF(G691&lt;3,0.12 - O691,0.01) *U691</f>
        <v>0</v>
      </c>
      <c r="W691" s="49">
        <f>IF(0&gt;1,IF(0&lt;=1.1,1,IF(0&lt;=1.2,2,IF(0&lt;=1.5,3,5))),0) * 1000000</f>
        <v>0</v>
      </c>
      <c r="X691" s="50">
        <f>IF(AND(P691&gt;=150000000,P691&lt;300000000),5000000,IF(AND(P691&gt;=300000000,P691&lt;500000000),10000000,IF(AND(P691&gt;=300000000,P691&lt;500000000),15000000,IF(AND(P691&gt;=500000000,P691&lt;3000000000),20000000,IF(P691&gt;=30000000000,35000000,0))))) * (1-R691)</f>
        <v>0</v>
      </c>
      <c r="Y691" s="50">
        <f>IFERROR(Q691 * (1-R691),0)</f>
        <v>0</v>
      </c>
      <c r="Z691" s="51">
        <f>IF(R691=1,0,0)</f>
        <v>0</v>
      </c>
      <c r="AA691" s="51">
        <f>IFERROR((1-R691) * Z691 * 2%,0)</f>
        <v>0</v>
      </c>
      <c r="AB691" s="52">
        <f>IF(R691=0,0,0)</f>
        <v>0</v>
      </c>
      <c r="AC691" s="52">
        <f> IFERROR(AB691 * (1-R691) * 2%,0)</f>
        <v>0</v>
      </c>
      <c r="AD691" s="53">
        <f>T691+V691+W691+X691+AA691+AC691</f>
        <v>33255.220000000001</v>
      </c>
    </row>
    <row r="692">
      <c r="C692" s="40" t="s">
        <v>1230</v>
      </c>
      <c r="D692" s="41" t="s">
        <v>24</v>
      </c>
      <c r="E692" s="41"/>
      <c r="F692" s="42" t="s">
        <v>24</v>
      </c>
      <c r="G692" s="43" t="s">
        <v>24</v>
      </c>
      <c r="H692" s="44" t="s">
        <v>24</v>
      </c>
      <c r="I692" s="44" t="s">
        <v>24</v>
      </c>
      <c r="J692" s="43">
        <v>1322046</v>
      </c>
      <c r="K692" s="43">
        <v>0</v>
      </c>
      <c r="L692" s="43">
        <v>0</v>
      </c>
      <c r="M692" s="43">
        <f>IFERROR(J692-K692-L692,0)</f>
        <v>1322046</v>
      </c>
      <c r="N692" s="43" t="s">
        <v>24</v>
      </c>
      <c r="O692" s="45">
        <f>IFERROR(IF(1 - M692/N692&lt;0,0,1-M692/N692),0)</f>
        <v>0</v>
      </c>
      <c r="P692" s="43">
        <v>0</v>
      </c>
      <c r="Q692" s="43">
        <v>0</v>
      </c>
      <c r="R692" s="46">
        <f>IF(F692&lt;DATEVALUE("2018-07-01"),1,0)</f>
        <v>0</v>
      </c>
      <c r="S692" s="47">
        <f>IF(R692=1,1%,0)</f>
        <v>0</v>
      </c>
      <c r="T692" s="46">
        <f>IFERROR(S692*M692,0)</f>
        <v>0</v>
      </c>
      <c r="U692" s="48">
        <f>IF(O692&lt;=0.12,1,0)*(1-R692)*M692</f>
        <v>1322046</v>
      </c>
      <c r="V692" s="49">
        <f>IF(0&lt;0.8,0,IF(0&lt;1,Sheet1!L590,1))*IF(G692&lt;3,0.12 - O692,0.01) *U692</f>
        <v>0</v>
      </c>
      <c r="W692" s="49">
        <f>IF(0&gt;1,IF(0&lt;=1.1,1,IF(0&lt;=1.2,2,IF(0&lt;=1.5,3,5))),0) * 1000000</f>
        <v>0</v>
      </c>
      <c r="X692" s="50">
        <f>IF(AND(P692&gt;=150000000,P692&lt;300000000),5000000,IF(AND(P692&gt;=300000000,P692&lt;500000000),10000000,IF(AND(P692&gt;=300000000,P692&lt;500000000),15000000,IF(AND(P692&gt;=500000000,P692&lt;3000000000),20000000,IF(P692&gt;=30000000000,35000000,0))))) * (1-R692)</f>
        <v>0</v>
      </c>
      <c r="Y692" s="50">
        <f>IFERROR(Q692 * (1-R692),0)</f>
        <v>0</v>
      </c>
      <c r="Z692" s="51" t="str">
        <f>IF(R692=1,0,"")</f>
        <v/>
      </c>
      <c r="AA692" s="51">
        <f>IFERROR((1-R692) * Z692 * 2%,0)</f>
        <v>0</v>
      </c>
      <c r="AB692" s="52" t="str">
        <f>IF(R692=0,"",0)</f>
        <v/>
      </c>
      <c r="AC692" s="52">
        <f> IFERROR(AB692 * (1-R692) * 2%,0)</f>
        <v>0</v>
      </c>
      <c r="AD692" s="53">
        <f>T692+V692+W692+X692+AA692+AC692</f>
        <v>0</v>
      </c>
    </row>
    <row r="693">
      <c r="C693" s="40" t="s">
        <v>1231</v>
      </c>
      <c r="D693" s="41" t="s">
        <v>1232</v>
      </c>
      <c r="E693" s="41"/>
      <c r="F693" s="42">
        <v>42714.0628125</v>
      </c>
      <c r="G693" s="43">
        <v>19</v>
      </c>
      <c r="H693" s="44">
        <v>43335</v>
      </c>
      <c r="I693" s="44">
        <v>43354</v>
      </c>
      <c r="J693" s="43">
        <v>214335</v>
      </c>
      <c r="K693" s="43">
        <v>0</v>
      </c>
      <c r="L693" s="43">
        <v>0</v>
      </c>
      <c r="M693" s="43">
        <f>IFERROR(J693-K693-L693,0)</f>
        <v>214335</v>
      </c>
      <c r="N693" s="43">
        <v>304143</v>
      </c>
      <c r="O693" s="45">
        <f>IFERROR(IF(1 - M693/N693&lt;0,0,1-M693/N693),0)</f>
        <v>0.29528215346070763</v>
      </c>
      <c r="P693" s="43">
        <v>0</v>
      </c>
      <c r="Q693" s="43">
        <v>214335</v>
      </c>
      <c r="R693" s="46">
        <f>IF(F693&lt;DATEVALUE("2018-07-01"),1,0)</f>
        <v>1</v>
      </c>
      <c r="S693" s="47">
        <f>IF(R693=1,1%,0)</f>
        <v>0.01</v>
      </c>
      <c r="T693" s="46">
        <f>IFERROR(S693*M693,0)</f>
        <v>2143.3499999999999</v>
      </c>
      <c r="U693" s="48">
        <f>IF(O693&lt;=0.12,1,0)*(1-R693)*M693</f>
        <v>0</v>
      </c>
      <c r="V693" s="49">
        <f>IF(0&lt;0.8,0,IF(0&lt;1,Sheet1!L590,1))*IF(G693&lt;3,0.12 - O693,0.01) *U693</f>
        <v>0</v>
      </c>
      <c r="W693" s="49">
        <f>IF(0&gt;1,IF(0&lt;=1.1,1,IF(0&lt;=1.2,2,IF(0&lt;=1.5,3,5))),0) * 1000000</f>
        <v>0</v>
      </c>
      <c r="X693" s="50">
        <f>IF(AND(P693&gt;=150000000,P693&lt;300000000),5000000,IF(AND(P693&gt;=300000000,P693&lt;500000000),10000000,IF(AND(P693&gt;=300000000,P693&lt;500000000),15000000,IF(AND(P693&gt;=500000000,P693&lt;3000000000),20000000,IF(P693&gt;=30000000000,35000000,0))))) * (1-R693)</f>
        <v>0</v>
      </c>
      <c r="Y693" s="50">
        <f>IFERROR(Q693 * (1-R693),0)</f>
        <v>0</v>
      </c>
      <c r="Z693" s="51">
        <f>IF(R693=1,0,0)</f>
        <v>0</v>
      </c>
      <c r="AA693" s="51">
        <f>IFERROR((1-R693) * Z693 * 2%,0)</f>
        <v>0</v>
      </c>
      <c r="AB693" s="52">
        <f>IF(R693=0,0,0)</f>
        <v>0</v>
      </c>
      <c r="AC693" s="52">
        <f> IFERROR(AB693 * (1-R693) * 2%,0)</f>
        <v>0</v>
      </c>
      <c r="AD693" s="53">
        <f>T693+V693+W693+X693+AA693+AC693</f>
        <v>2143.3499999999999</v>
      </c>
    </row>
    <row r="694">
      <c r="C694" s="40" t="s">
        <v>1233</v>
      </c>
      <c r="D694" s="41" t="s">
        <v>1234</v>
      </c>
      <c r="E694" s="41"/>
      <c r="F694" s="42">
        <v>43003.124039351853</v>
      </c>
      <c r="G694" s="43">
        <v>10</v>
      </c>
      <c r="H694" s="44">
        <v>43355</v>
      </c>
      <c r="I694" s="44">
        <v>43369</v>
      </c>
      <c r="J694" s="43">
        <v>634748</v>
      </c>
      <c r="K694" s="43">
        <v>0</v>
      </c>
      <c r="L694" s="43">
        <v>0</v>
      </c>
      <c r="M694" s="43">
        <f>IFERROR(J694-K694-L694,0)</f>
        <v>634748</v>
      </c>
      <c r="N694" s="43">
        <v>716378</v>
      </c>
      <c r="O694" s="45">
        <f>IFERROR(IF(1 - M694/N694&lt;0,0,1-M694/N694),0)</f>
        <v>0.11394822286558215</v>
      </c>
      <c r="P694" s="43">
        <v>0</v>
      </c>
      <c r="Q694" s="43">
        <v>634748</v>
      </c>
      <c r="R694" s="46">
        <f>IF(F694&lt;DATEVALUE("2018-07-01"),1,0)</f>
        <v>1</v>
      </c>
      <c r="S694" s="47">
        <f>IF(R694=1,1%,0)</f>
        <v>0.01</v>
      </c>
      <c r="T694" s="46">
        <f>IFERROR(S694*M694,0)</f>
        <v>6347.4800000000005</v>
      </c>
      <c r="U694" s="48">
        <f>IF(O694&lt;=0.12,1,0)*(1-R694)*M694</f>
        <v>0</v>
      </c>
      <c r="V694" s="49">
        <f>IF(0&lt;0.8,0,IF(0&lt;1,Sheet1!L590,1))*IF(G694&lt;3,0.12 - O694,0.01) *U694</f>
        <v>0</v>
      </c>
      <c r="W694" s="49">
        <f>IF(0&gt;1,IF(0&lt;=1.1,1,IF(0&lt;=1.2,2,IF(0&lt;=1.5,3,5))),0) * 1000000</f>
        <v>0</v>
      </c>
      <c r="X694" s="50">
        <f>IF(AND(P694&gt;=150000000,P694&lt;300000000),5000000,IF(AND(P694&gt;=300000000,P694&lt;500000000),10000000,IF(AND(P694&gt;=300000000,P694&lt;500000000),15000000,IF(AND(P694&gt;=500000000,P694&lt;3000000000),20000000,IF(P694&gt;=30000000000,35000000,0))))) * (1-R694)</f>
        <v>0</v>
      </c>
      <c r="Y694" s="50">
        <f>IFERROR(Q694 * (1-R694),0)</f>
        <v>0</v>
      </c>
      <c r="Z694" s="51">
        <f>IF(R694=1,0,0)</f>
        <v>0</v>
      </c>
      <c r="AA694" s="51">
        <f>IFERROR((1-R694) * Z694 * 2%,0)</f>
        <v>0</v>
      </c>
      <c r="AB694" s="52">
        <f>IF(R694=0,0,0)</f>
        <v>0</v>
      </c>
      <c r="AC694" s="52">
        <f> IFERROR(AB694 * (1-R694) * 2%,0)</f>
        <v>0</v>
      </c>
      <c r="AD694" s="53">
        <f>T694+V694+W694+X694+AA694+AC694</f>
        <v>6347.4800000000005</v>
      </c>
    </row>
    <row r="695">
      <c r="C695" s="40" t="s">
        <v>1235</v>
      </c>
      <c r="D695" s="41" t="s">
        <v>1236</v>
      </c>
      <c r="E695" s="41"/>
      <c r="F695" s="42">
        <v>43245.276180555556</v>
      </c>
      <c r="G695" s="43">
        <v>2</v>
      </c>
      <c r="H695" s="44" t="s">
        <v>24</v>
      </c>
      <c r="I695" s="44" t="s">
        <v>24</v>
      </c>
      <c r="J695" s="43">
        <v>0</v>
      </c>
      <c r="K695" s="43">
        <v>0</v>
      </c>
      <c r="L695" s="43">
        <v>0</v>
      </c>
      <c r="M695" s="43">
        <f>IFERROR(J695-K695-L695,0)</f>
        <v>0</v>
      </c>
      <c r="N695" s="43">
        <v>1771125</v>
      </c>
      <c r="O695" s="45">
        <f>IFERROR(IF(1 - M695/N695&lt;0,0,1-M695/N695),0)</f>
        <v>1</v>
      </c>
      <c r="P695" s="43">
        <v>0</v>
      </c>
      <c r="Q695" s="43">
        <v>0</v>
      </c>
      <c r="R695" s="46">
        <f>IF(F695&lt;DATEVALUE("2018-07-01"),1,0)</f>
        <v>1</v>
      </c>
      <c r="S695" s="47">
        <f>IF(R695=1,1%,0)</f>
        <v>0.01</v>
      </c>
      <c r="T695" s="46">
        <f>IFERROR(S695*M695,0)</f>
        <v>0</v>
      </c>
      <c r="U695" s="48">
        <f>IF(O695&lt;=0.12,1,0)*(1-R695)*M695</f>
        <v>0</v>
      </c>
      <c r="V695" s="49">
        <f>IF(0&lt;0.8,0,IF(0&lt;1,Sheet1!L590,1))*IF(G695&lt;3,0.12 - O695,0.01) *U695</f>
        <v>0</v>
      </c>
      <c r="W695" s="49">
        <f>IF(0&gt;1,IF(0&lt;=1.1,1,IF(0&lt;=1.2,2,IF(0&lt;=1.5,3,5))),0) * 1000000</f>
        <v>0</v>
      </c>
      <c r="X695" s="50">
        <f>IF(AND(P695&gt;=150000000,P695&lt;300000000),5000000,IF(AND(P695&gt;=300000000,P695&lt;500000000),10000000,IF(AND(P695&gt;=300000000,P695&lt;500000000),15000000,IF(AND(P695&gt;=500000000,P695&lt;3000000000),20000000,IF(P695&gt;=30000000000,35000000,0))))) * (1-R695)</f>
        <v>0</v>
      </c>
      <c r="Y695" s="50">
        <f>IFERROR(Q695 * (1-R695),0)</f>
        <v>0</v>
      </c>
      <c r="Z695" s="51">
        <f>IF(R695=1,0,"")</f>
        <v>0</v>
      </c>
      <c r="AA695" s="51">
        <f>IFERROR((1-R695) * Z695 * 2%,0)</f>
        <v>0</v>
      </c>
      <c r="AB695" s="52">
        <f>IF(R695=0,"",0)</f>
        <v>0</v>
      </c>
      <c r="AC695" s="52">
        <f> IFERROR(AB695 * (1-R695) * 2%,0)</f>
        <v>0</v>
      </c>
      <c r="AD695" s="53">
        <f>T695+V695+W695+X695+AA695+AC695</f>
        <v>0</v>
      </c>
    </row>
    <row r="696">
      <c r="C696" s="40" t="s">
        <v>1237</v>
      </c>
      <c r="D696" s="41" t="s">
        <v>1238</v>
      </c>
      <c r="E696" s="41"/>
      <c r="F696" s="42">
        <v>40358.427916666667</v>
      </c>
      <c r="G696" s="43">
        <v>97</v>
      </c>
      <c r="H696" s="44">
        <v>43312</v>
      </c>
      <c r="I696" s="44">
        <v>43389</v>
      </c>
      <c r="J696" s="43">
        <v>943375</v>
      </c>
      <c r="K696" s="43">
        <v>0</v>
      </c>
      <c r="L696" s="43">
        <v>0</v>
      </c>
      <c r="M696" s="43">
        <f>IFERROR(J696-K696-L696,0)</f>
        <v>943375</v>
      </c>
      <c r="N696" s="43">
        <v>940272</v>
      </c>
      <c r="O696" s="45">
        <f>IFERROR(IF(1 - M696/N696&lt;0,0,1-M696/N696),0)</f>
        <v>0</v>
      </c>
      <c r="P696" s="43">
        <v>0</v>
      </c>
      <c r="Q696" s="43">
        <v>943375</v>
      </c>
      <c r="R696" s="46">
        <f>IF(F696&lt;DATEVALUE("2018-07-01"),1,0)</f>
        <v>1</v>
      </c>
      <c r="S696" s="47">
        <f>IF(R696=1,1%,0)</f>
        <v>0.01</v>
      </c>
      <c r="T696" s="46">
        <f>IFERROR(S696*M696,0)</f>
        <v>9433.75</v>
      </c>
      <c r="U696" s="48">
        <f>IF(O696&lt;=0.12,1,0)*(1-R696)*M696</f>
        <v>0</v>
      </c>
      <c r="V696" s="49">
        <f>IF(0&lt;0.8,0,IF(0&lt;1,Sheet1!L590,1))*IF(G696&lt;3,0.12 - O696,0.01) *U696</f>
        <v>0</v>
      </c>
      <c r="W696" s="49">
        <f>IF(0&gt;1,IF(0&lt;=1.1,1,IF(0&lt;=1.2,2,IF(0&lt;=1.5,3,5))),0) * 1000000</f>
        <v>0</v>
      </c>
      <c r="X696" s="50">
        <f>IF(AND(P696&gt;=150000000,P696&lt;300000000),5000000,IF(AND(P696&gt;=300000000,P696&lt;500000000),10000000,IF(AND(P696&gt;=300000000,P696&lt;500000000),15000000,IF(AND(P696&gt;=500000000,P696&lt;3000000000),20000000,IF(P696&gt;=30000000000,35000000,0))))) * (1-R696)</f>
        <v>0</v>
      </c>
      <c r="Y696" s="50">
        <f>IFERROR(Q696 * (1-R696),0)</f>
        <v>0</v>
      </c>
      <c r="Z696" s="51">
        <f>IF(R696=1,0,0)</f>
        <v>0</v>
      </c>
      <c r="AA696" s="51">
        <f>IFERROR((1-R696) * Z696 * 2%,0)</f>
        <v>0</v>
      </c>
      <c r="AB696" s="52">
        <f>IF(R696=0,0,0)</f>
        <v>0</v>
      </c>
      <c r="AC696" s="52">
        <f> IFERROR(AB696 * (1-R696) * 2%,0)</f>
        <v>0</v>
      </c>
      <c r="AD696" s="53">
        <f>T696+V696+W696+X696+AA696+AC696</f>
        <v>9433.75</v>
      </c>
    </row>
    <row r="697">
      <c r="C697" s="40" t="s">
        <v>1239</v>
      </c>
      <c r="D697" s="41" t="s">
        <v>1240</v>
      </c>
      <c r="E697" s="41"/>
      <c r="F697" s="42">
        <v>40358.437546296293</v>
      </c>
      <c r="G697" s="43">
        <v>97</v>
      </c>
      <c r="H697" s="44">
        <v>43343</v>
      </c>
      <c r="I697" s="44">
        <v>43357</v>
      </c>
      <c r="J697" s="43">
        <v>581685</v>
      </c>
      <c r="K697" s="43">
        <v>0</v>
      </c>
      <c r="L697" s="43">
        <v>0</v>
      </c>
      <c r="M697" s="43">
        <f>IFERROR(J697-K697-L697,0)</f>
        <v>581685</v>
      </c>
      <c r="N697" s="43">
        <v>607222</v>
      </c>
      <c r="O697" s="45">
        <f>IFERROR(IF(1 - M697/N697&lt;0,0,1-M697/N697),0)</f>
        <v>0.042055459123681249</v>
      </c>
      <c r="P697" s="43">
        <v>0</v>
      </c>
      <c r="Q697" s="43">
        <v>581685</v>
      </c>
      <c r="R697" s="46">
        <f>IF(F697&lt;DATEVALUE("2018-07-01"),1,0)</f>
        <v>1</v>
      </c>
      <c r="S697" s="47">
        <f>IF(R697=1,1%,0)</f>
        <v>0.01</v>
      </c>
      <c r="T697" s="46">
        <f>IFERROR(S697*M697,0)</f>
        <v>5816.8500000000004</v>
      </c>
      <c r="U697" s="48">
        <f>IF(O697&lt;=0.12,1,0)*(1-R697)*M697</f>
        <v>0</v>
      </c>
      <c r="V697" s="49">
        <f>IF(0&lt;0.8,0,IF(0&lt;1,Sheet1!L590,1))*IF(G697&lt;3,0.12 - O697,0.01) *U697</f>
        <v>0</v>
      </c>
      <c r="W697" s="49">
        <f>IF(0&gt;1,IF(0&lt;=1.1,1,IF(0&lt;=1.2,2,IF(0&lt;=1.5,3,5))),0) * 1000000</f>
        <v>0</v>
      </c>
      <c r="X697" s="50">
        <f>IF(AND(P697&gt;=150000000,P697&lt;300000000),5000000,IF(AND(P697&gt;=300000000,P697&lt;500000000),10000000,IF(AND(P697&gt;=300000000,P697&lt;500000000),15000000,IF(AND(P697&gt;=500000000,P697&lt;3000000000),20000000,IF(P697&gt;=30000000000,35000000,0))))) * (1-R697)</f>
        <v>0</v>
      </c>
      <c r="Y697" s="50">
        <f>IFERROR(Q697 * (1-R697),0)</f>
        <v>0</v>
      </c>
      <c r="Z697" s="51">
        <f>IF(R697=1,0,0)</f>
        <v>0</v>
      </c>
      <c r="AA697" s="51">
        <f>IFERROR((1-R697) * Z697 * 2%,0)</f>
        <v>0</v>
      </c>
      <c r="AB697" s="52">
        <f>IF(R697=0,0,0)</f>
        <v>0</v>
      </c>
      <c r="AC697" s="52">
        <f> IFERROR(AB697 * (1-R697) * 2%,0)</f>
        <v>0</v>
      </c>
      <c r="AD697" s="53">
        <f>T697+V697+W697+X697+AA697+AC697</f>
        <v>5816.8500000000004</v>
      </c>
    </row>
    <row r="698">
      <c r="C698" s="40" t="s">
        <v>1241</v>
      </c>
      <c r="D698" s="41" t="s">
        <v>1242</v>
      </c>
      <c r="E698" s="41"/>
      <c r="F698" s="42">
        <v>40358.447465277779</v>
      </c>
      <c r="G698" s="43">
        <v>97</v>
      </c>
      <c r="H698" s="44">
        <v>43312</v>
      </c>
      <c r="I698" s="44">
        <v>43337</v>
      </c>
      <c r="J698" s="43">
        <v>116363</v>
      </c>
      <c r="K698" s="43">
        <v>0</v>
      </c>
      <c r="L698" s="43">
        <v>0</v>
      </c>
      <c r="M698" s="43">
        <f>IFERROR(J698-K698-L698,0)</f>
        <v>116363</v>
      </c>
      <c r="N698" s="43">
        <v>116363</v>
      </c>
      <c r="O698" s="45">
        <f>IFERROR(IF(1 - M698/N698&lt;0,0,1-M698/N698),0)</f>
        <v>0</v>
      </c>
      <c r="P698" s="43">
        <v>0</v>
      </c>
      <c r="Q698" s="43">
        <v>116363</v>
      </c>
      <c r="R698" s="46">
        <f>IF(F698&lt;DATEVALUE("2018-07-01"),1,0)</f>
        <v>1</v>
      </c>
      <c r="S698" s="47">
        <f>IF(R698=1,1%,0)</f>
        <v>0.01</v>
      </c>
      <c r="T698" s="46">
        <f>IFERROR(S698*M698,0)</f>
        <v>1163.6300000000001</v>
      </c>
      <c r="U698" s="48">
        <f>IF(O698&lt;=0.12,1,0)*(1-R698)*M698</f>
        <v>0</v>
      </c>
      <c r="V698" s="49">
        <f>IF(0&lt;0.8,0,IF(0&lt;1,Sheet1!L590,1))*IF(G698&lt;3,0.12 - O698,0.01) *U698</f>
        <v>0</v>
      </c>
      <c r="W698" s="49">
        <f>IF(0&gt;1,IF(0&lt;=1.1,1,IF(0&lt;=1.2,2,IF(0&lt;=1.5,3,5))),0) * 1000000</f>
        <v>0</v>
      </c>
      <c r="X698" s="50">
        <f>IF(AND(P698&gt;=150000000,P698&lt;300000000),5000000,IF(AND(P698&gt;=300000000,P698&lt;500000000),10000000,IF(AND(P698&gt;=300000000,P698&lt;500000000),15000000,IF(AND(P698&gt;=500000000,P698&lt;3000000000),20000000,IF(P698&gt;=30000000000,35000000,0))))) * (1-R698)</f>
        <v>0</v>
      </c>
      <c r="Y698" s="50">
        <f>IFERROR(Q698 * (1-R698),0)</f>
        <v>0</v>
      </c>
      <c r="Z698" s="51">
        <f>IF(R698=1,0,0)</f>
        <v>0</v>
      </c>
      <c r="AA698" s="51">
        <f>IFERROR((1-R698) * Z698 * 2%,0)</f>
        <v>0</v>
      </c>
      <c r="AB698" s="52">
        <f>IF(R698=0,0,0)</f>
        <v>0</v>
      </c>
      <c r="AC698" s="52">
        <f> IFERROR(AB698 * (1-R698) * 2%,0)</f>
        <v>0</v>
      </c>
      <c r="AD698" s="53">
        <f>T698+V698+W698+X698+AA698+AC698</f>
        <v>1163.6300000000001</v>
      </c>
    </row>
    <row r="699">
      <c r="C699" s="40" t="s">
        <v>1243</v>
      </c>
      <c r="D699" s="41" t="s">
        <v>1244</v>
      </c>
      <c r="E699" s="41"/>
      <c r="F699" s="42">
        <v>40358.45207175926</v>
      </c>
      <c r="G699" s="43">
        <v>97</v>
      </c>
      <c r="H699" s="44">
        <v>43343</v>
      </c>
      <c r="I699" s="44">
        <v>43371</v>
      </c>
      <c r="J699" s="43">
        <v>8099000</v>
      </c>
      <c r="K699" s="43">
        <v>0</v>
      </c>
      <c r="L699" s="43">
        <v>0</v>
      </c>
      <c r="M699" s="43">
        <f>IFERROR(J699-K699-L699,0)</f>
        <v>8099000</v>
      </c>
      <c r="N699" s="43">
        <v>7885498</v>
      </c>
      <c r="O699" s="45">
        <f>IFERROR(IF(1 - M699/N699&lt;0,0,1-M699/N699),0)</f>
        <v>0</v>
      </c>
      <c r="P699" s="43">
        <v>0</v>
      </c>
      <c r="Q699" s="43">
        <v>9417000</v>
      </c>
      <c r="R699" s="46">
        <f>IF(F699&lt;DATEVALUE("2018-07-01"),1,0)</f>
        <v>1</v>
      </c>
      <c r="S699" s="47">
        <f>IF(R699=1,1%,0)</f>
        <v>0.01</v>
      </c>
      <c r="T699" s="46">
        <f>IFERROR(S699*M699,0)</f>
        <v>80990</v>
      </c>
      <c r="U699" s="48">
        <f>IF(O699&lt;=0.12,1,0)*(1-R699)*M699</f>
        <v>0</v>
      </c>
      <c r="V699" s="49">
        <f>IF(0&lt;0.8,0,IF(0&lt;1,Sheet1!L590,1))*IF(G699&lt;3,0.12 - O699,0.01) *U699</f>
        <v>0</v>
      </c>
      <c r="W699" s="49">
        <f>IF(0&gt;1,IF(0&lt;=1.1,1,IF(0&lt;=1.2,2,IF(0&lt;=1.5,3,5))),0) * 1000000</f>
        <v>0</v>
      </c>
      <c r="X699" s="50">
        <f>IF(AND(P699&gt;=150000000,P699&lt;300000000),5000000,IF(AND(P699&gt;=300000000,P699&lt;500000000),10000000,IF(AND(P699&gt;=300000000,P699&lt;500000000),15000000,IF(AND(P699&gt;=500000000,P699&lt;3000000000),20000000,IF(P699&gt;=30000000000,35000000,0))))) * (1-R699)</f>
        <v>0</v>
      </c>
      <c r="Y699" s="50">
        <f>IFERROR(Q699 * (1-R699),0)</f>
        <v>0</v>
      </c>
      <c r="Z699" s="51">
        <f>IF(R699=1,0,0)</f>
        <v>0</v>
      </c>
      <c r="AA699" s="51">
        <f>IFERROR((1-R699) * Z699 * 2%,0)</f>
        <v>0</v>
      </c>
      <c r="AB699" s="52">
        <f>IF(R699=0,0,0)</f>
        <v>0</v>
      </c>
      <c r="AC699" s="52">
        <f> IFERROR(AB699 * (1-R699) * 2%,0)</f>
        <v>0</v>
      </c>
      <c r="AD699" s="53">
        <f>T699+V699+W699+X699+AA699+AC699</f>
        <v>80990</v>
      </c>
    </row>
    <row r="700">
      <c r="C700" s="40" t="s">
        <v>1245</v>
      </c>
      <c r="D700" s="41" t="s">
        <v>1246</v>
      </c>
      <c r="E700" s="41"/>
      <c r="F700" s="42">
        <v>41648.422164351847</v>
      </c>
      <c r="G700" s="43">
        <v>54</v>
      </c>
      <c r="H700" s="44">
        <v>43335</v>
      </c>
      <c r="I700" s="44">
        <v>43354</v>
      </c>
      <c r="J700" s="43">
        <v>719428</v>
      </c>
      <c r="K700" s="43">
        <v>0</v>
      </c>
      <c r="L700" s="43">
        <v>0</v>
      </c>
      <c r="M700" s="43">
        <f>IFERROR(J700-K700-L700,0)</f>
        <v>719428</v>
      </c>
      <c r="N700" s="43">
        <v>1031069</v>
      </c>
      <c r="O700" s="45">
        <f>IFERROR(IF(1 - M700/N700&lt;0,0,1-M700/N700),0)</f>
        <v>0.30225038285507566</v>
      </c>
      <c r="P700" s="43">
        <v>0</v>
      </c>
      <c r="Q700" s="43">
        <v>759138</v>
      </c>
      <c r="R700" s="46">
        <f>IF(F700&lt;DATEVALUE("2018-07-01"),1,0)</f>
        <v>1</v>
      </c>
      <c r="S700" s="47">
        <f>IF(R700=1,1%,0)</f>
        <v>0.01</v>
      </c>
      <c r="T700" s="46">
        <f>IFERROR(S700*M700,0)</f>
        <v>7194.2799999999997</v>
      </c>
      <c r="U700" s="48">
        <f>IF(O700&lt;=0.12,1,0)*(1-R700)*M700</f>
        <v>0</v>
      </c>
      <c r="V700" s="49">
        <f>IF(0&lt;0.8,0,IF(0&lt;1,Sheet1!L590,1))*IF(G700&lt;3,0.12 - O700,0.01) *U700</f>
        <v>0</v>
      </c>
      <c r="W700" s="49">
        <f>IF(0&gt;1,IF(0&lt;=1.1,1,IF(0&lt;=1.2,2,IF(0&lt;=1.5,3,5))),0) * 1000000</f>
        <v>0</v>
      </c>
      <c r="X700" s="50">
        <f>IF(AND(P700&gt;=150000000,P700&lt;300000000),5000000,IF(AND(P700&gt;=300000000,P700&lt;500000000),10000000,IF(AND(P700&gt;=300000000,P700&lt;500000000),15000000,IF(AND(P700&gt;=500000000,P700&lt;3000000000),20000000,IF(P700&gt;=30000000000,35000000,0))))) * (1-R700)</f>
        <v>0</v>
      </c>
      <c r="Y700" s="50">
        <f>IFERROR(Q700 * (1-R700),0)</f>
        <v>0</v>
      </c>
      <c r="Z700" s="51">
        <f>IF(R700=1,0,0)</f>
        <v>0</v>
      </c>
      <c r="AA700" s="51">
        <f>IFERROR((1-R700) * Z700 * 2%,0)</f>
        <v>0</v>
      </c>
      <c r="AB700" s="52">
        <f>IF(R700=0,0,0)</f>
        <v>0</v>
      </c>
      <c r="AC700" s="52">
        <f> IFERROR(AB700 * (1-R700) * 2%,0)</f>
        <v>0</v>
      </c>
      <c r="AD700" s="53">
        <f>T700+V700+W700+X700+AA700+AC700</f>
        <v>7194.2799999999997</v>
      </c>
    </row>
    <row r="701">
      <c r="C701" s="40" t="s">
        <v>1247</v>
      </c>
      <c r="D701" s="41" t="s">
        <v>1248</v>
      </c>
      <c r="E701" s="41"/>
      <c r="F701" s="42">
        <v>41572.620520833334</v>
      </c>
      <c r="G701" s="43">
        <v>57</v>
      </c>
      <c r="H701" s="44">
        <v>43327</v>
      </c>
      <c r="I701" s="44">
        <v>43368</v>
      </c>
      <c r="J701" s="43">
        <v>126629495</v>
      </c>
      <c r="K701" s="43">
        <v>0</v>
      </c>
      <c r="L701" s="43">
        <v>0</v>
      </c>
      <c r="M701" s="43">
        <f>IFERROR(J701-K701-L701,0)</f>
        <v>126629495</v>
      </c>
      <c r="N701" s="43">
        <v>128393370</v>
      </c>
      <c r="O701" s="45">
        <f>IFERROR(IF(1 - M701/N701&lt;0,0,1-M701/N701),0)</f>
        <v>0.01373805360821978</v>
      </c>
      <c r="P701" s="43">
        <v>0</v>
      </c>
      <c r="Q701" s="43">
        <v>126629495</v>
      </c>
      <c r="R701" s="46">
        <f>IF(F701&lt;DATEVALUE("2018-07-01"),1,0)</f>
        <v>1</v>
      </c>
      <c r="S701" s="47">
        <f>IF(R701=1,1%,0)</f>
        <v>0.01</v>
      </c>
      <c r="T701" s="46">
        <f>IFERROR(S701*M701,0)</f>
        <v>1266294.95</v>
      </c>
      <c r="U701" s="48">
        <f>IF(O701&lt;=0.12,1,0)*(1-R701)*M701</f>
        <v>0</v>
      </c>
      <c r="V701" s="49">
        <f>IF(0&lt;0.8,0,IF(0&lt;1,Sheet1!L590,1))*IF(G701&lt;3,0.12 - O701,0.01) *U701</f>
        <v>0</v>
      </c>
      <c r="W701" s="49">
        <f>IF(0&gt;1,IF(0&lt;=1.1,1,IF(0&lt;=1.2,2,IF(0&lt;=1.5,3,5))),0) * 1000000</f>
        <v>0</v>
      </c>
      <c r="X701" s="50">
        <f>IF(AND(P701&gt;=150000000,P701&lt;300000000),5000000,IF(AND(P701&gt;=300000000,P701&lt;500000000),10000000,IF(AND(P701&gt;=300000000,P701&lt;500000000),15000000,IF(AND(P701&gt;=500000000,P701&lt;3000000000),20000000,IF(P701&gt;=30000000000,35000000,0))))) * (1-R701)</f>
        <v>0</v>
      </c>
      <c r="Y701" s="50">
        <f>IFERROR(Q701 * (1-R701),0)</f>
        <v>0</v>
      </c>
      <c r="Z701" s="51">
        <f>IF(R701=1,0,0)</f>
        <v>0</v>
      </c>
      <c r="AA701" s="51">
        <f>IFERROR((1-R701) * Z701 * 2%,0)</f>
        <v>0</v>
      </c>
      <c r="AB701" s="52">
        <f>IF(R701=0,0,0)</f>
        <v>0</v>
      </c>
      <c r="AC701" s="52">
        <f> IFERROR(AB701 * (1-R701) * 2%,0)</f>
        <v>0</v>
      </c>
      <c r="AD701" s="53">
        <f>T701+V701+W701+X701+AA701+AC701</f>
        <v>1266294.95</v>
      </c>
    </row>
    <row r="702">
      <c r="C702" s="40" t="s">
        <v>1249</v>
      </c>
      <c r="D702" s="41" t="s">
        <v>1250</v>
      </c>
      <c r="E702" s="41"/>
      <c r="F702" s="42">
        <v>41690.608576388884</v>
      </c>
      <c r="G702" s="43">
        <v>53</v>
      </c>
      <c r="H702" s="44">
        <v>43312</v>
      </c>
      <c r="I702" s="44">
        <v>43353</v>
      </c>
      <c r="J702" s="43">
        <v>39141124</v>
      </c>
      <c r="K702" s="43">
        <v>0</v>
      </c>
      <c r="L702" s="43">
        <v>0</v>
      </c>
      <c r="M702" s="43">
        <f>IFERROR(J702-K702-L702,0)</f>
        <v>39141124</v>
      </c>
      <c r="N702" s="43">
        <v>142014516</v>
      </c>
      <c r="O702" s="45">
        <f>IFERROR(IF(1 - M702/N702&lt;0,0,1-M702/N702),0)</f>
        <v>0.7243864563816842</v>
      </c>
      <c r="P702" s="43">
        <v>0</v>
      </c>
      <c r="Q702" s="43">
        <v>39981124</v>
      </c>
      <c r="R702" s="46">
        <f>IF(F702&lt;DATEVALUE("2018-07-01"),1,0)</f>
        <v>1</v>
      </c>
      <c r="S702" s="47">
        <f>IF(R702=1,1%,0)</f>
        <v>0.01</v>
      </c>
      <c r="T702" s="46">
        <f>IFERROR(S702*M702,0)</f>
        <v>391411.23999999999</v>
      </c>
      <c r="U702" s="48">
        <f>IF(O702&lt;=0.12,1,0)*(1-R702)*M702</f>
        <v>0</v>
      </c>
      <c r="V702" s="49">
        <f>IF(0&lt;0.8,0,IF(0&lt;1,Sheet1!L590,1))*IF(G702&lt;3,0.12 - O702,0.01) *U702</f>
        <v>0</v>
      </c>
      <c r="W702" s="49">
        <f>IF(0&gt;1,IF(0&lt;=1.1,1,IF(0&lt;=1.2,2,IF(0&lt;=1.5,3,5))),0) * 1000000</f>
        <v>0</v>
      </c>
      <c r="X702" s="50">
        <f>IF(AND(P702&gt;=150000000,P702&lt;300000000),5000000,IF(AND(P702&gt;=300000000,P702&lt;500000000),10000000,IF(AND(P702&gt;=300000000,P702&lt;500000000),15000000,IF(AND(P702&gt;=500000000,P702&lt;3000000000),20000000,IF(P702&gt;=30000000000,35000000,0))))) * (1-R702)</f>
        <v>0</v>
      </c>
      <c r="Y702" s="50">
        <f>IFERROR(Q702 * (1-R702),0)</f>
        <v>0</v>
      </c>
      <c r="Z702" s="51">
        <f>IF(R702=1,0,0)</f>
        <v>0</v>
      </c>
      <c r="AA702" s="51">
        <f>IFERROR((1-R702) * Z702 * 2%,0)</f>
        <v>0</v>
      </c>
      <c r="AB702" s="52">
        <f>IF(R702=0,0,0)</f>
        <v>0</v>
      </c>
      <c r="AC702" s="52">
        <f> IFERROR(AB702 * (1-R702) * 2%,0)</f>
        <v>0</v>
      </c>
      <c r="AD702" s="53">
        <f>T702+V702+W702+X702+AA702+AC702</f>
        <v>391411.23999999999</v>
      </c>
    </row>
    <row r="703">
      <c r="C703" s="40" t="s">
        <v>1251</v>
      </c>
      <c r="D703" s="41" t="s">
        <v>1252</v>
      </c>
      <c r="E703" s="41"/>
      <c r="F703" s="42">
        <v>42355.439525462964</v>
      </c>
      <c r="G703" s="43">
        <v>31</v>
      </c>
      <c r="H703" s="44">
        <v>43335</v>
      </c>
      <c r="I703" s="44">
        <v>43354</v>
      </c>
      <c r="J703" s="43">
        <v>281463</v>
      </c>
      <c r="K703" s="43">
        <v>0</v>
      </c>
      <c r="L703" s="43">
        <v>0</v>
      </c>
      <c r="M703" s="43">
        <f>IFERROR(J703-K703-L703,0)</f>
        <v>281463</v>
      </c>
      <c r="N703" s="43">
        <v>398337</v>
      </c>
      <c r="O703" s="45">
        <f>IFERROR(IF(1 - M703/N703&lt;0,0,1-M703/N703),0)</f>
        <v>0.29340483058314948</v>
      </c>
      <c r="P703" s="43">
        <v>0</v>
      </c>
      <c r="Q703" s="43">
        <v>281463</v>
      </c>
      <c r="R703" s="46">
        <f>IF(F703&lt;DATEVALUE("2018-07-01"),1,0)</f>
        <v>1</v>
      </c>
      <c r="S703" s="47">
        <f>IF(R703=1,1%,0)</f>
        <v>0.01</v>
      </c>
      <c r="T703" s="46">
        <f>IFERROR(S703*M703,0)</f>
        <v>2814.6300000000001</v>
      </c>
      <c r="U703" s="48">
        <f>IF(O703&lt;=0.12,1,0)*(1-R703)*M703</f>
        <v>0</v>
      </c>
      <c r="V703" s="49">
        <f>IF(0&lt;0.8,0,IF(0&lt;1,Sheet1!L590,1))*IF(G703&lt;3,0.12 - O703,0.01) *U703</f>
        <v>0</v>
      </c>
      <c r="W703" s="49">
        <f>IF(0&gt;1,IF(0&lt;=1.1,1,IF(0&lt;=1.2,2,IF(0&lt;=1.5,3,5))),0) * 1000000</f>
        <v>0</v>
      </c>
      <c r="X703" s="50">
        <f>IF(AND(P703&gt;=150000000,P703&lt;300000000),5000000,IF(AND(P703&gt;=300000000,P703&lt;500000000),10000000,IF(AND(P703&gt;=300000000,P703&lt;500000000),15000000,IF(AND(P703&gt;=500000000,P703&lt;3000000000),20000000,IF(P703&gt;=30000000000,35000000,0))))) * (1-R703)</f>
        <v>0</v>
      </c>
      <c r="Y703" s="50">
        <f>IFERROR(Q703 * (1-R703),0)</f>
        <v>0</v>
      </c>
      <c r="Z703" s="51">
        <f>IF(R703=1,0,0)</f>
        <v>0</v>
      </c>
      <c r="AA703" s="51">
        <f>IFERROR((1-R703) * Z703 * 2%,0)</f>
        <v>0</v>
      </c>
      <c r="AB703" s="52">
        <f>IF(R703=0,0,0)</f>
        <v>0</v>
      </c>
      <c r="AC703" s="52">
        <f> IFERROR(AB703 * (1-R703) * 2%,0)</f>
        <v>0</v>
      </c>
      <c r="AD703" s="53">
        <f>T703+V703+W703+X703+AA703+AC703</f>
        <v>2814.6300000000001</v>
      </c>
    </row>
    <row r="704">
      <c r="C704" s="40" t="s">
        <v>1253</v>
      </c>
      <c r="D704" s="41" t="s">
        <v>1254</v>
      </c>
      <c r="E704" s="41"/>
      <c r="F704" s="42">
        <v>42644.189652777779</v>
      </c>
      <c r="G704" s="43">
        <v>21</v>
      </c>
      <c r="H704" s="44" t="s">
        <v>24</v>
      </c>
      <c r="I704" s="44" t="s">
        <v>24</v>
      </c>
      <c r="J704" s="43">
        <v>99018700</v>
      </c>
      <c r="K704" s="43">
        <v>1100000</v>
      </c>
      <c r="L704" s="43">
        <v>0</v>
      </c>
      <c r="M704" s="43">
        <f>IFERROR(J704-K704-L704,0)</f>
        <v>97918700</v>
      </c>
      <c r="N704" s="43">
        <v>159215296</v>
      </c>
      <c r="O704" s="45">
        <f>IFERROR(IF(1 - M704/N704&lt;0,0,1-M704/N704),0)</f>
        <v>0.38499187917221223</v>
      </c>
      <c r="P704" s="43">
        <v>0</v>
      </c>
      <c r="Q704" s="43">
        <v>99018700</v>
      </c>
      <c r="R704" s="46">
        <f>IF(F704&lt;DATEVALUE("2018-07-01"),1,0)</f>
        <v>1</v>
      </c>
      <c r="S704" s="47">
        <f>IF(R704=1,1%,0)</f>
        <v>0.01</v>
      </c>
      <c r="T704" s="46">
        <f>IFERROR(S704*M704,0)</f>
        <v>979187</v>
      </c>
      <c r="U704" s="48">
        <f>IF(O704&lt;=0.12,1,0)*(1-R704)*M704</f>
        <v>0</v>
      </c>
      <c r="V704" s="49">
        <f>IF(0&lt;0.8,0,IF(0&lt;1,Sheet1!L590,1))*IF(G704&lt;3,0.12 - O704,0.01) *U704</f>
        <v>0</v>
      </c>
      <c r="W704" s="49">
        <f>IF(0&gt;1,IF(0&lt;=1.1,1,IF(0&lt;=1.2,2,IF(0&lt;=1.5,3,5))),0) * 1000000</f>
        <v>0</v>
      </c>
      <c r="X704" s="50">
        <f>IF(AND(P704&gt;=150000000,P704&lt;300000000),5000000,IF(AND(P704&gt;=300000000,P704&lt;500000000),10000000,IF(AND(P704&gt;=300000000,P704&lt;500000000),15000000,IF(AND(P704&gt;=500000000,P704&lt;3000000000),20000000,IF(P704&gt;=30000000000,35000000,0))))) * (1-R704)</f>
        <v>0</v>
      </c>
      <c r="Y704" s="50">
        <f>IFERROR(Q704 * (1-R704),0)</f>
        <v>0</v>
      </c>
      <c r="Z704" s="51">
        <f>IF(R704=1,0,99018700)</f>
        <v>0</v>
      </c>
      <c r="AA704" s="51">
        <f>IFERROR((1-R704) * Z704 * 2%,0)</f>
        <v>0</v>
      </c>
      <c r="AB704" s="52">
        <f>IF(R704=0,0,0)</f>
        <v>0</v>
      </c>
      <c r="AC704" s="52">
        <f> IFERROR(AB704 * (1-R704) * 2%,0)</f>
        <v>0</v>
      </c>
      <c r="AD704" s="53">
        <f>T704+V704+W704+X704+AA704+AC704</f>
        <v>979187</v>
      </c>
    </row>
    <row r="705">
      <c r="C705" s="40" t="s">
        <v>1255</v>
      </c>
      <c r="D705" s="41" t="s">
        <v>1256</v>
      </c>
      <c r="E705" s="41"/>
      <c r="F705" s="42">
        <v>42664.398032407407</v>
      </c>
      <c r="G705" s="43">
        <v>21</v>
      </c>
      <c r="H705" s="44">
        <v>43312</v>
      </c>
      <c r="I705" s="44">
        <v>43374</v>
      </c>
      <c r="J705" s="43">
        <v>27189896</v>
      </c>
      <c r="K705" s="43">
        <v>650913</v>
      </c>
      <c r="L705" s="43">
        <v>0</v>
      </c>
      <c r="M705" s="43">
        <f>IFERROR(J705-K705-L705,0)</f>
        <v>26538983</v>
      </c>
      <c r="N705" s="43">
        <v>27881204</v>
      </c>
      <c r="O705" s="45">
        <f>IFERROR(IF(1 - M705/N705&lt;0,0,1-M705/N705),0)</f>
        <v>0.048140711570418548</v>
      </c>
      <c r="P705" s="43">
        <v>0</v>
      </c>
      <c r="Q705" s="43">
        <v>27189896</v>
      </c>
      <c r="R705" s="46">
        <f>IF(F705&lt;DATEVALUE("2018-07-01"),1,0)</f>
        <v>1</v>
      </c>
      <c r="S705" s="47">
        <f>IF(R705=1,1%,0)</f>
        <v>0.01</v>
      </c>
      <c r="T705" s="46">
        <f>IFERROR(S705*M705,0)</f>
        <v>265389.83000000002</v>
      </c>
      <c r="U705" s="48">
        <f>IF(O705&lt;=0.12,1,0)*(1-R705)*M705</f>
        <v>0</v>
      </c>
      <c r="V705" s="49">
        <f>IF(0&lt;0.8,0,IF(0&lt;1,Sheet1!L590,1))*IF(G705&lt;3,0.12 - O705,0.01) *U705</f>
        <v>0</v>
      </c>
      <c r="W705" s="49">
        <f>IF(0&gt;1,IF(0&lt;=1.1,1,IF(0&lt;=1.2,2,IF(0&lt;=1.5,3,5))),0) * 1000000</f>
        <v>0</v>
      </c>
      <c r="X705" s="50">
        <f>IF(AND(P705&gt;=150000000,P705&lt;300000000),5000000,IF(AND(P705&gt;=300000000,P705&lt;500000000),10000000,IF(AND(P705&gt;=300000000,P705&lt;500000000),15000000,IF(AND(P705&gt;=500000000,P705&lt;3000000000),20000000,IF(P705&gt;=30000000000,35000000,0))))) * (1-R705)</f>
        <v>0</v>
      </c>
      <c r="Y705" s="50">
        <f>IFERROR(Q705 * (1-R705),0)</f>
        <v>0</v>
      </c>
      <c r="Z705" s="51">
        <f>IF(R705=1,0,0)</f>
        <v>0</v>
      </c>
      <c r="AA705" s="51">
        <f>IFERROR((1-R705) * Z705 * 2%,0)</f>
        <v>0</v>
      </c>
      <c r="AB705" s="52">
        <f>IF(R705=0,0,0)</f>
        <v>0</v>
      </c>
      <c r="AC705" s="52">
        <f> IFERROR(AB705 * (1-R705) * 2%,0)</f>
        <v>0</v>
      </c>
      <c r="AD705" s="53">
        <f>T705+V705+W705+X705+AA705+AC705</f>
        <v>265389.83000000002</v>
      </c>
    </row>
    <row r="706">
      <c r="C706" s="40" t="s">
        <v>1257</v>
      </c>
      <c r="D706" s="41" t="s">
        <v>1246</v>
      </c>
      <c r="E706" s="41"/>
      <c r="F706" s="42">
        <v>42755.19326388889</v>
      </c>
      <c r="G706" s="43">
        <v>18</v>
      </c>
      <c r="H706" s="44">
        <v>43335</v>
      </c>
      <c r="I706" s="44">
        <v>43354</v>
      </c>
      <c r="J706" s="43">
        <v>103565</v>
      </c>
      <c r="K706" s="43">
        <v>0</v>
      </c>
      <c r="L706" s="43">
        <v>0</v>
      </c>
      <c r="M706" s="43">
        <f>IFERROR(J706-K706-L706,0)</f>
        <v>103565</v>
      </c>
      <c r="N706" s="43">
        <v>115475</v>
      </c>
      <c r="O706" s="45">
        <f>IFERROR(IF(1 - M706/N706&lt;0,0,1-M706/N706),0)</f>
        <v>0.10313920762069717</v>
      </c>
      <c r="P706" s="43">
        <v>0</v>
      </c>
      <c r="Q706" s="43">
        <v>103565</v>
      </c>
      <c r="R706" s="46">
        <f>IF(F706&lt;DATEVALUE("2018-07-01"),1,0)</f>
        <v>1</v>
      </c>
      <c r="S706" s="47">
        <f>IF(R706=1,1%,0)</f>
        <v>0.01</v>
      </c>
      <c r="T706" s="46">
        <f>IFERROR(S706*M706,0)</f>
        <v>1035.6500000000001</v>
      </c>
      <c r="U706" s="48">
        <f>IF(O706&lt;=0.12,1,0)*(1-R706)*M706</f>
        <v>0</v>
      </c>
      <c r="V706" s="49">
        <f>IF(0&lt;0.8,0,IF(0&lt;1,Sheet1!L590,1))*IF(G706&lt;3,0.12 - O706,0.01) *U706</f>
        <v>0</v>
      </c>
      <c r="W706" s="49">
        <f>IF(0&gt;1,IF(0&lt;=1.1,1,IF(0&lt;=1.2,2,IF(0&lt;=1.5,3,5))),0) * 1000000</f>
        <v>0</v>
      </c>
      <c r="X706" s="50">
        <f>IF(AND(P706&gt;=150000000,P706&lt;300000000),5000000,IF(AND(P706&gt;=300000000,P706&lt;500000000),10000000,IF(AND(P706&gt;=300000000,P706&lt;500000000),15000000,IF(AND(P706&gt;=500000000,P706&lt;3000000000),20000000,IF(P706&gt;=30000000000,35000000,0))))) * (1-R706)</f>
        <v>0</v>
      </c>
      <c r="Y706" s="50">
        <f>IFERROR(Q706 * (1-R706),0)</f>
        <v>0</v>
      </c>
      <c r="Z706" s="51">
        <f>IF(R706=1,0,0)</f>
        <v>0</v>
      </c>
      <c r="AA706" s="51">
        <f>IFERROR((1-R706) * Z706 * 2%,0)</f>
        <v>0</v>
      </c>
      <c r="AB706" s="52">
        <f>IF(R706=0,0,0)</f>
        <v>0</v>
      </c>
      <c r="AC706" s="52">
        <f> IFERROR(AB706 * (1-R706) * 2%,0)</f>
        <v>0</v>
      </c>
      <c r="AD706" s="53">
        <f>T706+V706+W706+X706+AA706+AC706</f>
        <v>1035.6500000000001</v>
      </c>
    </row>
    <row r="707">
      <c r="C707" s="40" t="s">
        <v>1258</v>
      </c>
      <c r="D707" s="41" t="s">
        <v>1246</v>
      </c>
      <c r="E707" s="41"/>
      <c r="F707" s="42">
        <v>42815.271655092591</v>
      </c>
      <c r="G707" s="43">
        <v>16</v>
      </c>
      <c r="H707" s="44">
        <v>43335</v>
      </c>
      <c r="I707" s="44">
        <v>43354</v>
      </c>
      <c r="J707" s="43">
        <v>49390</v>
      </c>
      <c r="K707" s="43">
        <v>0</v>
      </c>
      <c r="L707" s="43">
        <v>0</v>
      </c>
      <c r="M707" s="43">
        <f>IFERROR(J707-K707-L707,0)</f>
        <v>49390</v>
      </c>
      <c r="N707" s="43">
        <v>69938</v>
      </c>
      <c r="O707" s="45">
        <f>IFERROR(IF(1 - M707/N707&lt;0,0,1-M707/N707),0)</f>
        <v>0.29380308273041833</v>
      </c>
      <c r="P707" s="43">
        <v>0</v>
      </c>
      <c r="Q707" s="43">
        <v>49390</v>
      </c>
      <c r="R707" s="46">
        <f>IF(F707&lt;DATEVALUE("2018-07-01"),1,0)</f>
        <v>1</v>
      </c>
      <c r="S707" s="47">
        <f>IF(R707=1,1%,0)</f>
        <v>0.01</v>
      </c>
      <c r="T707" s="46">
        <f>IFERROR(S707*M707,0)</f>
        <v>493.90000000000003</v>
      </c>
      <c r="U707" s="48">
        <f>IF(O707&lt;=0.12,1,0)*(1-R707)*M707</f>
        <v>0</v>
      </c>
      <c r="V707" s="49">
        <f>IF(0&lt;0.8,0,IF(0&lt;1,Sheet1!L590,1))*IF(G707&lt;3,0.12 - O707,0.01) *U707</f>
        <v>0</v>
      </c>
      <c r="W707" s="49">
        <f>IF(0&gt;1,IF(0&lt;=1.1,1,IF(0&lt;=1.2,2,IF(0&lt;=1.5,3,5))),0) * 1000000</f>
        <v>0</v>
      </c>
      <c r="X707" s="50">
        <f>IF(AND(P707&gt;=150000000,P707&lt;300000000),5000000,IF(AND(P707&gt;=300000000,P707&lt;500000000),10000000,IF(AND(P707&gt;=300000000,P707&lt;500000000),15000000,IF(AND(P707&gt;=500000000,P707&lt;3000000000),20000000,IF(P707&gt;=30000000000,35000000,0))))) * (1-R707)</f>
        <v>0</v>
      </c>
      <c r="Y707" s="50">
        <f>IFERROR(Q707 * (1-R707),0)</f>
        <v>0</v>
      </c>
      <c r="Z707" s="51">
        <f>IF(R707=1,0,0)</f>
        <v>0</v>
      </c>
      <c r="AA707" s="51">
        <f>IFERROR((1-R707) * Z707 * 2%,0)</f>
        <v>0</v>
      </c>
      <c r="AB707" s="52">
        <f>IF(R707=0,0,0)</f>
        <v>0</v>
      </c>
      <c r="AC707" s="52">
        <f> IFERROR(AB707 * (1-R707) * 2%,0)</f>
        <v>0</v>
      </c>
      <c r="AD707" s="53">
        <f>T707+V707+W707+X707+AA707+AC707</f>
        <v>493.90000000000003</v>
      </c>
    </row>
    <row r="708">
      <c r="C708" s="40" t="s">
        <v>1259</v>
      </c>
      <c r="D708" s="41" t="s">
        <v>1246</v>
      </c>
      <c r="E708" s="41"/>
      <c r="F708" s="42">
        <v>42843.329467592594</v>
      </c>
      <c r="G708" s="43">
        <v>15</v>
      </c>
      <c r="H708" s="44">
        <v>43335</v>
      </c>
      <c r="I708" s="44">
        <v>43354</v>
      </c>
      <c r="J708" s="43">
        <v>107635</v>
      </c>
      <c r="K708" s="43">
        <v>0</v>
      </c>
      <c r="L708" s="43">
        <v>0</v>
      </c>
      <c r="M708" s="43">
        <f>IFERROR(J708-K708-L708,0)</f>
        <v>107635</v>
      </c>
      <c r="N708" s="43">
        <v>142045</v>
      </c>
      <c r="O708" s="45">
        <f>IFERROR(IF(1 - M708/N708&lt;0,0,1-M708/N708),0)</f>
        <v>0.24224717519096062</v>
      </c>
      <c r="P708" s="43">
        <v>0</v>
      </c>
      <c r="Q708" s="43">
        <v>107635</v>
      </c>
      <c r="R708" s="46">
        <f>IF(F708&lt;DATEVALUE("2018-07-01"),1,0)</f>
        <v>1</v>
      </c>
      <c r="S708" s="47">
        <f>IF(R708=1,1%,0)</f>
        <v>0.01</v>
      </c>
      <c r="T708" s="46">
        <f>IFERROR(S708*M708,0)</f>
        <v>1076.3499999999999</v>
      </c>
      <c r="U708" s="48">
        <f>IF(O708&lt;=0.12,1,0)*(1-R708)*M708</f>
        <v>0</v>
      </c>
      <c r="V708" s="49">
        <f>IF(0&lt;0.8,0,IF(0&lt;1,Sheet1!L590,1))*IF(G708&lt;3,0.12 - O708,0.01) *U708</f>
        <v>0</v>
      </c>
      <c r="W708" s="49">
        <f>IF(0&gt;1,IF(0&lt;=1.1,1,IF(0&lt;=1.2,2,IF(0&lt;=1.5,3,5))),0) * 1000000</f>
        <v>0</v>
      </c>
      <c r="X708" s="50">
        <f>IF(AND(P708&gt;=150000000,P708&lt;300000000),5000000,IF(AND(P708&gt;=300000000,P708&lt;500000000),10000000,IF(AND(P708&gt;=300000000,P708&lt;500000000),15000000,IF(AND(P708&gt;=500000000,P708&lt;3000000000),20000000,IF(P708&gt;=30000000000,35000000,0))))) * (1-R708)</f>
        <v>0</v>
      </c>
      <c r="Y708" s="50">
        <f>IFERROR(Q708 * (1-R708),0)</f>
        <v>0</v>
      </c>
      <c r="Z708" s="51">
        <f>IF(R708=1,0,0)</f>
        <v>0</v>
      </c>
      <c r="AA708" s="51">
        <f>IFERROR((1-R708) * Z708 * 2%,0)</f>
        <v>0</v>
      </c>
      <c r="AB708" s="52">
        <f>IF(R708=0,0,0)</f>
        <v>0</v>
      </c>
      <c r="AC708" s="52">
        <f> IFERROR(AB708 * (1-R708) * 2%,0)</f>
        <v>0</v>
      </c>
      <c r="AD708" s="53">
        <f>T708+V708+W708+X708+AA708+AC708</f>
        <v>1076.3499999999999</v>
      </c>
    </row>
    <row r="709">
      <c r="C709" s="40" t="s">
        <v>1260</v>
      </c>
      <c r="D709" s="41" t="s">
        <v>1261</v>
      </c>
      <c r="E709" s="41"/>
      <c r="F709" s="42">
        <v>43081.349189814813</v>
      </c>
      <c r="G709" s="43">
        <v>7</v>
      </c>
      <c r="H709" s="44">
        <v>43332</v>
      </c>
      <c r="I709" s="44">
        <v>43316</v>
      </c>
      <c r="J709" s="43">
        <v>5140622</v>
      </c>
      <c r="K709" s="43">
        <v>0</v>
      </c>
      <c r="L709" s="43">
        <v>0</v>
      </c>
      <c r="M709" s="43">
        <f>IFERROR(J709-K709-L709,0)</f>
        <v>5140622</v>
      </c>
      <c r="N709" s="43">
        <v>5996110</v>
      </c>
      <c r="O709" s="45">
        <f>IFERROR(IF(1 - M709/N709&lt;0,0,1-M709/N709),0)</f>
        <v>0.14267383353540875</v>
      </c>
      <c r="P709" s="43">
        <v>0</v>
      </c>
      <c r="Q709" s="43">
        <v>5140622</v>
      </c>
      <c r="R709" s="46">
        <f>IF(F709&lt;DATEVALUE("2018-07-01"),1,0)</f>
        <v>1</v>
      </c>
      <c r="S709" s="47">
        <f>IF(R709=1,1%,0)</f>
        <v>0.01</v>
      </c>
      <c r="T709" s="46">
        <f>IFERROR(S709*M709,0)</f>
        <v>51406.220000000001</v>
      </c>
      <c r="U709" s="48">
        <f>IF(O709&lt;=0.12,1,0)*(1-R709)*M709</f>
        <v>0</v>
      </c>
      <c r="V709" s="49">
        <f>IF(0&lt;0.8,0,IF(0&lt;1,Sheet1!L590,1))*IF(G709&lt;3,0.12 - O709,0.01) *U709</f>
        <v>0</v>
      </c>
      <c r="W709" s="49">
        <f>IF(0&gt;1,IF(0&lt;=1.1,1,IF(0&lt;=1.2,2,IF(0&lt;=1.5,3,5))),0) * 1000000</f>
        <v>0</v>
      </c>
      <c r="X709" s="50">
        <f>IF(AND(P709&gt;=150000000,P709&lt;300000000),5000000,IF(AND(P709&gt;=300000000,P709&lt;500000000),10000000,IF(AND(P709&gt;=300000000,P709&lt;500000000),15000000,IF(AND(P709&gt;=500000000,P709&lt;3000000000),20000000,IF(P709&gt;=30000000000,35000000,0))))) * (1-R709)</f>
        <v>0</v>
      </c>
      <c r="Y709" s="50">
        <f>IFERROR(Q709 * (1-R709),0)</f>
        <v>0</v>
      </c>
      <c r="Z709" s="51">
        <f>IF(R709=1,0,0)</f>
        <v>0</v>
      </c>
      <c r="AA709" s="51">
        <f>IFERROR((1-R709) * Z709 * 2%,0)</f>
        <v>0</v>
      </c>
      <c r="AB709" s="52">
        <f>IF(R709=0,0,0)</f>
        <v>0</v>
      </c>
      <c r="AC709" s="52">
        <f> IFERROR(AB709 * (1-R709) * 2%,0)</f>
        <v>0</v>
      </c>
      <c r="AD709" s="53">
        <f>T709+V709+W709+X709+AA709+AC709</f>
        <v>51406.220000000001</v>
      </c>
    </row>
    <row r="710">
      <c r="C710" s="40" t="s">
        <v>1262</v>
      </c>
      <c r="D710" s="41" t="s">
        <v>1263</v>
      </c>
      <c r="E710" s="41"/>
      <c r="F710" s="42">
        <v>43245.276666666665</v>
      </c>
      <c r="G710" s="43">
        <v>2</v>
      </c>
      <c r="H710" s="44" t="s">
        <v>24</v>
      </c>
      <c r="I710" s="44" t="s">
        <v>24</v>
      </c>
      <c r="J710" s="43">
        <v>0</v>
      </c>
      <c r="K710" s="43">
        <v>0</v>
      </c>
      <c r="L710" s="43">
        <v>0</v>
      </c>
      <c r="M710" s="43">
        <f>IFERROR(J710-K710-L710,0)</f>
        <v>0</v>
      </c>
      <c r="N710" s="43">
        <v>1386123</v>
      </c>
      <c r="O710" s="45">
        <f>IFERROR(IF(1 - M710/N710&lt;0,0,1-M710/N710),0)</f>
        <v>1</v>
      </c>
      <c r="P710" s="43">
        <v>0</v>
      </c>
      <c r="Q710" s="43">
        <v>0</v>
      </c>
      <c r="R710" s="46">
        <f>IF(F710&lt;DATEVALUE("2018-07-01"),1,0)</f>
        <v>1</v>
      </c>
      <c r="S710" s="47">
        <f>IF(R710=1,1%,0)</f>
        <v>0.01</v>
      </c>
      <c r="T710" s="46">
        <f>IFERROR(S710*M710,0)</f>
        <v>0</v>
      </c>
      <c r="U710" s="48">
        <f>IF(O710&lt;=0.12,1,0)*(1-R710)*M710</f>
        <v>0</v>
      </c>
      <c r="V710" s="49">
        <f>IF(0&lt;0.8,0,IF(0&lt;1,Sheet1!L590,1))*IF(G710&lt;3,0.12 - O710,0.01) *U710</f>
        <v>0</v>
      </c>
      <c r="W710" s="49">
        <f>IF(0&gt;1,IF(0&lt;=1.1,1,IF(0&lt;=1.2,2,IF(0&lt;=1.5,3,5))),0) * 1000000</f>
        <v>0</v>
      </c>
      <c r="X710" s="50">
        <f>IF(AND(P710&gt;=150000000,P710&lt;300000000),5000000,IF(AND(P710&gt;=300000000,P710&lt;500000000),10000000,IF(AND(P710&gt;=300000000,P710&lt;500000000),15000000,IF(AND(P710&gt;=500000000,P710&lt;3000000000),20000000,IF(P710&gt;=30000000000,35000000,0))))) * (1-R710)</f>
        <v>0</v>
      </c>
      <c r="Y710" s="50">
        <f>IFERROR(Q710 * (1-R710),0)</f>
        <v>0</v>
      </c>
      <c r="Z710" s="51">
        <f>IF(R710=1,0,"")</f>
        <v>0</v>
      </c>
      <c r="AA710" s="51">
        <f>IFERROR((1-R710) * Z710 * 2%,0)</f>
        <v>0</v>
      </c>
      <c r="AB710" s="52">
        <f>IF(R710=0,"",0)</f>
        <v>0</v>
      </c>
      <c r="AC710" s="52">
        <f> IFERROR(AB710 * (1-R710) * 2%,0)</f>
        <v>0</v>
      </c>
      <c r="AD710" s="53">
        <f>T710+V710+W710+X710+AA710+AC710</f>
        <v>0</v>
      </c>
    </row>
    <row r="711">
      <c r="C711" s="40" t="s">
        <v>1264</v>
      </c>
      <c r="D711" s="41" t="s">
        <v>1265</v>
      </c>
      <c r="E711" s="41"/>
      <c r="F711" s="42">
        <v>42142.644247685181</v>
      </c>
      <c r="G711" s="43">
        <v>38</v>
      </c>
      <c r="H711" s="44">
        <v>43339</v>
      </c>
      <c r="I711" s="44">
        <v>43397</v>
      </c>
      <c r="J711" s="43">
        <v>1729006</v>
      </c>
      <c r="K711" s="43">
        <v>0</v>
      </c>
      <c r="L711" s="43">
        <v>0</v>
      </c>
      <c r="M711" s="43">
        <f>IFERROR(J711-K711-L711,0)</f>
        <v>1729006</v>
      </c>
      <c r="N711" s="43">
        <v>2364010</v>
      </c>
      <c r="O711" s="45">
        <f>IFERROR(IF(1 - M711/N711&lt;0,0,1-M711/N711),0)</f>
        <v>0.26861307693283865</v>
      </c>
      <c r="P711" s="43">
        <v>0</v>
      </c>
      <c r="Q711" s="43">
        <v>1729006</v>
      </c>
      <c r="R711" s="46">
        <f>IF(F711&lt;DATEVALUE("2018-07-01"),1,0)</f>
        <v>1</v>
      </c>
      <c r="S711" s="47">
        <f>IF(R711=1,1%,0)</f>
        <v>0.01</v>
      </c>
      <c r="T711" s="46">
        <f>IFERROR(S711*M711,0)</f>
        <v>17290.060000000001</v>
      </c>
      <c r="U711" s="48">
        <f>IF(O711&lt;=0.12,1,0)*(1-R711)*M711</f>
        <v>0</v>
      </c>
      <c r="V711" s="49">
        <f>IF(0&lt;0.8,0,IF(0&lt;1,Sheet1!L590,1))*IF(G711&lt;3,0.12 - O711,0.01) *U711</f>
        <v>0</v>
      </c>
      <c r="W711" s="49">
        <f>IF(0&gt;1,IF(0&lt;=1.1,1,IF(0&lt;=1.2,2,IF(0&lt;=1.5,3,5))),0) * 1000000</f>
        <v>0</v>
      </c>
      <c r="X711" s="50">
        <f>IF(AND(P711&gt;=150000000,P711&lt;300000000),5000000,IF(AND(P711&gt;=300000000,P711&lt;500000000),10000000,IF(AND(P711&gt;=300000000,P711&lt;500000000),15000000,IF(AND(P711&gt;=500000000,P711&lt;3000000000),20000000,IF(P711&gt;=30000000000,35000000,0))))) * (1-R711)</f>
        <v>0</v>
      </c>
      <c r="Y711" s="50">
        <f>IFERROR(Q711 * (1-R711),0)</f>
        <v>0</v>
      </c>
      <c r="Z711" s="51">
        <f>IF(R711=1,0,0)</f>
        <v>0</v>
      </c>
      <c r="AA711" s="51">
        <f>IFERROR((1-R711) * Z711 * 2%,0)</f>
        <v>0</v>
      </c>
      <c r="AB711" s="52">
        <f>IF(R711=0,0,0)</f>
        <v>0</v>
      </c>
      <c r="AC711" s="52">
        <f> IFERROR(AB711 * (1-R711) * 2%,0)</f>
        <v>0</v>
      </c>
      <c r="AD711" s="53">
        <f>T711+V711+W711+X711+AA711+AC711</f>
        <v>17290.060000000001</v>
      </c>
    </row>
    <row r="712">
      <c r="C712" s="40" t="s">
        <v>1266</v>
      </c>
      <c r="D712" s="41" t="s">
        <v>1267</v>
      </c>
      <c r="E712" s="41"/>
      <c r="F712" s="42">
        <v>42276.596921296295</v>
      </c>
      <c r="G712" s="43">
        <v>34</v>
      </c>
      <c r="H712" s="44">
        <v>43335</v>
      </c>
      <c r="I712" s="44">
        <v>43382</v>
      </c>
      <c r="J712" s="43">
        <v>260535</v>
      </c>
      <c r="K712" s="43">
        <v>0</v>
      </c>
      <c r="L712" s="43">
        <v>0</v>
      </c>
      <c r="M712" s="43">
        <f>IFERROR(J712-K712-L712,0)</f>
        <v>260535</v>
      </c>
      <c r="N712" s="43">
        <v>325793</v>
      </c>
      <c r="O712" s="45">
        <f>IFERROR(IF(1 - M712/N712&lt;0,0,1-M712/N712),0)</f>
        <v>0.20030510170568427</v>
      </c>
      <c r="P712" s="43">
        <v>0</v>
      </c>
      <c r="Q712" s="43">
        <v>260535</v>
      </c>
      <c r="R712" s="46">
        <f>IF(F712&lt;DATEVALUE("2018-07-01"),1,0)</f>
        <v>1</v>
      </c>
      <c r="S712" s="47">
        <f>IF(R712=1,1%,0)</f>
        <v>0.01</v>
      </c>
      <c r="T712" s="46">
        <f>IFERROR(S712*M712,0)</f>
        <v>2605.3499999999999</v>
      </c>
      <c r="U712" s="48">
        <f>IF(O712&lt;=0.12,1,0)*(1-R712)*M712</f>
        <v>0</v>
      </c>
      <c r="V712" s="49">
        <f>IF(0&lt;0.8,0,IF(0&lt;1,Sheet1!L590,1))*IF(G712&lt;3,0.12 - O712,0.01) *U712</f>
        <v>0</v>
      </c>
      <c r="W712" s="49">
        <f>IF(0&gt;1,IF(0&lt;=1.1,1,IF(0&lt;=1.2,2,IF(0&lt;=1.5,3,5))),0) * 1000000</f>
        <v>0</v>
      </c>
      <c r="X712" s="50">
        <f>IF(AND(P712&gt;=150000000,P712&lt;300000000),5000000,IF(AND(P712&gt;=300000000,P712&lt;500000000),10000000,IF(AND(P712&gt;=300000000,P712&lt;500000000),15000000,IF(AND(P712&gt;=500000000,P712&lt;3000000000),20000000,IF(P712&gt;=30000000000,35000000,0))))) * (1-R712)</f>
        <v>0</v>
      </c>
      <c r="Y712" s="50">
        <f>IFERROR(Q712 * (1-R712),0)</f>
        <v>0</v>
      </c>
      <c r="Z712" s="51">
        <f>IF(R712=1,0,0)</f>
        <v>0</v>
      </c>
      <c r="AA712" s="51">
        <f>IFERROR((1-R712) * Z712 * 2%,0)</f>
        <v>0</v>
      </c>
      <c r="AB712" s="52">
        <f>IF(R712=0,0,0)</f>
        <v>0</v>
      </c>
      <c r="AC712" s="52">
        <f> IFERROR(AB712 * (1-R712) * 2%,0)</f>
        <v>0</v>
      </c>
      <c r="AD712" s="53">
        <f>T712+V712+W712+X712+AA712+AC712</f>
        <v>2605.3499999999999</v>
      </c>
    </row>
    <row r="713">
      <c r="C713" s="40" t="s">
        <v>1268</v>
      </c>
      <c r="D713" s="41" t="s">
        <v>1267</v>
      </c>
      <c r="E713" s="41"/>
      <c r="F713" s="42">
        <v>42314.625717592593</v>
      </c>
      <c r="G713" s="43">
        <v>32</v>
      </c>
      <c r="H713" s="44">
        <v>43335</v>
      </c>
      <c r="I713" s="44">
        <v>43382</v>
      </c>
      <c r="J713" s="43">
        <v>372405</v>
      </c>
      <c r="K713" s="43">
        <v>0</v>
      </c>
      <c r="L713" s="43">
        <v>0</v>
      </c>
      <c r="M713" s="43">
        <f>IFERROR(J713-K713-L713,0)</f>
        <v>372405</v>
      </c>
      <c r="N713" s="43">
        <v>555515</v>
      </c>
      <c r="O713" s="45">
        <f>IFERROR(IF(1 - M713/N713&lt;0,0,1-M713/N713),0)</f>
        <v>0.32962206241055592</v>
      </c>
      <c r="P713" s="43">
        <v>0</v>
      </c>
      <c r="Q713" s="43">
        <v>372405</v>
      </c>
      <c r="R713" s="46">
        <f>IF(F713&lt;DATEVALUE("2018-07-01"),1,0)</f>
        <v>1</v>
      </c>
      <c r="S713" s="47">
        <f>IF(R713=1,1%,0)</f>
        <v>0.01</v>
      </c>
      <c r="T713" s="46">
        <f>IFERROR(S713*M713,0)</f>
        <v>3724.0500000000002</v>
      </c>
      <c r="U713" s="48">
        <f>IF(O713&lt;=0.12,1,0)*(1-R713)*M713</f>
        <v>0</v>
      </c>
      <c r="V713" s="49">
        <f>IF(0&lt;0.8,0,IF(0&lt;1,Sheet1!L590,1))*IF(G713&lt;3,0.12 - O713,0.01) *U713</f>
        <v>0</v>
      </c>
      <c r="W713" s="49">
        <f>IF(0&gt;1,IF(0&lt;=1.1,1,IF(0&lt;=1.2,2,IF(0&lt;=1.5,3,5))),0) * 1000000</f>
        <v>0</v>
      </c>
      <c r="X713" s="50">
        <f>IF(AND(P713&gt;=150000000,P713&lt;300000000),5000000,IF(AND(P713&gt;=300000000,P713&lt;500000000),10000000,IF(AND(P713&gt;=300000000,P713&lt;500000000),15000000,IF(AND(P713&gt;=500000000,P713&lt;3000000000),20000000,IF(P713&gt;=30000000000,35000000,0))))) * (1-R713)</f>
        <v>0</v>
      </c>
      <c r="Y713" s="50">
        <f>IFERROR(Q713 * (1-R713),0)</f>
        <v>0</v>
      </c>
      <c r="Z713" s="51">
        <f>IF(R713=1,0,0)</f>
        <v>0</v>
      </c>
      <c r="AA713" s="51">
        <f>IFERROR((1-R713) * Z713 * 2%,0)</f>
        <v>0</v>
      </c>
      <c r="AB713" s="52">
        <f>IF(R713=0,0,0)</f>
        <v>0</v>
      </c>
      <c r="AC713" s="52">
        <f> IFERROR(AB713 * (1-R713) * 2%,0)</f>
        <v>0</v>
      </c>
      <c r="AD713" s="53">
        <f>T713+V713+W713+X713+AA713+AC713</f>
        <v>3724.0500000000002</v>
      </c>
    </row>
    <row r="714">
      <c r="C714" s="40" t="s">
        <v>1269</v>
      </c>
      <c r="D714" s="41" t="s">
        <v>1267</v>
      </c>
      <c r="E714" s="41"/>
      <c r="F714" s="42">
        <v>42340.483518518515</v>
      </c>
      <c r="G714" s="43">
        <v>31</v>
      </c>
      <c r="H714" s="44">
        <v>43335</v>
      </c>
      <c r="I714" s="44">
        <v>43382</v>
      </c>
      <c r="J714" s="43">
        <v>596503</v>
      </c>
      <c r="K714" s="43">
        <v>0</v>
      </c>
      <c r="L714" s="43">
        <v>0</v>
      </c>
      <c r="M714" s="43">
        <f>IFERROR(J714-K714-L714,0)</f>
        <v>596503</v>
      </c>
      <c r="N714" s="43">
        <v>789129</v>
      </c>
      <c r="O714" s="45">
        <f>IFERROR(IF(1 - M714/N714&lt;0,0,1-M714/N714),0)</f>
        <v>0.24409950717816731</v>
      </c>
      <c r="P714" s="43">
        <v>0</v>
      </c>
      <c r="Q714" s="43">
        <v>596503</v>
      </c>
      <c r="R714" s="46">
        <f>IF(F714&lt;DATEVALUE("2018-07-01"),1,0)</f>
        <v>1</v>
      </c>
      <c r="S714" s="47">
        <f>IF(R714=1,1%,0)</f>
        <v>0.01</v>
      </c>
      <c r="T714" s="46">
        <f>IFERROR(S714*M714,0)</f>
        <v>5965.0299999999997</v>
      </c>
      <c r="U714" s="48">
        <f>IF(O714&lt;=0.12,1,0)*(1-R714)*M714</f>
        <v>0</v>
      </c>
      <c r="V714" s="49">
        <f>IF(0&lt;0.8,0,IF(0&lt;1,Sheet1!L590,1))*IF(G714&lt;3,0.12 - O714,0.01) *U714</f>
        <v>0</v>
      </c>
      <c r="W714" s="49">
        <f>IF(0&gt;1,IF(0&lt;=1.1,1,IF(0&lt;=1.2,2,IF(0&lt;=1.5,3,5))),0) * 1000000</f>
        <v>0</v>
      </c>
      <c r="X714" s="50">
        <f>IF(AND(P714&gt;=150000000,P714&lt;300000000),5000000,IF(AND(P714&gt;=300000000,P714&lt;500000000),10000000,IF(AND(P714&gt;=300000000,P714&lt;500000000),15000000,IF(AND(P714&gt;=500000000,P714&lt;3000000000),20000000,IF(P714&gt;=30000000000,35000000,0))))) * (1-R714)</f>
        <v>0</v>
      </c>
      <c r="Y714" s="50">
        <f>IFERROR(Q714 * (1-R714),0)</f>
        <v>0</v>
      </c>
      <c r="Z714" s="51">
        <f>IF(R714=1,0,0)</f>
        <v>0</v>
      </c>
      <c r="AA714" s="51">
        <f>IFERROR((1-R714) * Z714 * 2%,0)</f>
        <v>0</v>
      </c>
      <c r="AB714" s="52">
        <f>IF(R714=0,0,0)</f>
        <v>0</v>
      </c>
      <c r="AC714" s="52">
        <f> IFERROR(AB714 * (1-R714) * 2%,0)</f>
        <v>0</v>
      </c>
      <c r="AD714" s="53">
        <f>T714+V714+W714+X714+AA714+AC714</f>
        <v>5965.0299999999997</v>
      </c>
    </row>
    <row r="715">
      <c r="C715" s="40" t="s">
        <v>1270</v>
      </c>
      <c r="D715" s="41" t="s">
        <v>24</v>
      </c>
      <c r="E715" s="41"/>
      <c r="F715" s="42" t="s">
        <v>24</v>
      </c>
      <c r="G715" s="43" t="s">
        <v>24</v>
      </c>
      <c r="H715" s="44" t="s">
        <v>24</v>
      </c>
      <c r="I715" s="44" t="s">
        <v>24</v>
      </c>
      <c r="J715" s="43">
        <v>957297</v>
      </c>
      <c r="K715" s="43">
        <v>0</v>
      </c>
      <c r="L715" s="43">
        <v>0</v>
      </c>
      <c r="M715" s="43">
        <f>IFERROR(J715-K715-L715,0)</f>
        <v>957297</v>
      </c>
      <c r="N715" s="43" t="s">
        <v>24</v>
      </c>
      <c r="O715" s="45">
        <f>IFERROR(IF(1 - M715/N715&lt;0,0,1-M715/N715),0)</f>
        <v>0</v>
      </c>
      <c r="P715" s="43">
        <v>0</v>
      </c>
      <c r="Q715" s="43">
        <v>0</v>
      </c>
      <c r="R715" s="46">
        <f>IF(F715&lt;DATEVALUE("2018-07-01"),1,0)</f>
        <v>0</v>
      </c>
      <c r="S715" s="47">
        <f>IF(R715=1,1%,0)</f>
        <v>0</v>
      </c>
      <c r="T715" s="46">
        <f>IFERROR(S715*M715,0)</f>
        <v>0</v>
      </c>
      <c r="U715" s="48">
        <f>IF(O715&lt;=0.12,1,0)*(1-R715)*M715</f>
        <v>957297</v>
      </c>
      <c r="V715" s="49">
        <f>IF(0&lt;0.8,0,IF(0&lt;1,Sheet1!L590,1))*IF(G715&lt;3,0.12 - O715,0.01) *U715</f>
        <v>0</v>
      </c>
      <c r="W715" s="49">
        <f>IF(0&gt;1,IF(0&lt;=1.1,1,IF(0&lt;=1.2,2,IF(0&lt;=1.5,3,5))),0) * 1000000</f>
        <v>0</v>
      </c>
      <c r="X715" s="50">
        <f>IF(AND(P715&gt;=150000000,P715&lt;300000000),5000000,IF(AND(P715&gt;=300000000,P715&lt;500000000),10000000,IF(AND(P715&gt;=300000000,P715&lt;500000000),15000000,IF(AND(P715&gt;=500000000,P715&lt;3000000000),20000000,IF(P715&gt;=30000000000,35000000,0))))) * (1-R715)</f>
        <v>0</v>
      </c>
      <c r="Y715" s="50">
        <f>IFERROR(Q715 * (1-R715),0)</f>
        <v>0</v>
      </c>
      <c r="Z715" s="51" t="str">
        <f>IF(R715=1,0,"")</f>
        <v/>
      </c>
      <c r="AA715" s="51">
        <f>IFERROR((1-R715) * Z715 * 2%,0)</f>
        <v>0</v>
      </c>
      <c r="AB715" s="52" t="str">
        <f>IF(R715=0,"",0)</f>
        <v/>
      </c>
      <c r="AC715" s="52">
        <f> IFERROR(AB715 * (1-R715) * 2%,0)</f>
        <v>0</v>
      </c>
      <c r="AD715" s="53">
        <f>T715+V715+W715+X715+AA715+AC715</f>
        <v>0</v>
      </c>
    </row>
    <row r="716">
      <c r="C716" s="40" t="s">
        <v>1271</v>
      </c>
      <c r="D716" s="41" t="s">
        <v>1265</v>
      </c>
      <c r="E716" s="41"/>
      <c r="F716" s="42">
        <v>42835.353148148148</v>
      </c>
      <c r="G716" s="43">
        <v>15</v>
      </c>
      <c r="H716" s="44">
        <v>43339</v>
      </c>
      <c r="I716" s="44">
        <v>43397</v>
      </c>
      <c r="J716" s="43">
        <v>1138871</v>
      </c>
      <c r="K716" s="43">
        <v>0</v>
      </c>
      <c r="L716" s="43">
        <v>0</v>
      </c>
      <c r="M716" s="43">
        <f>IFERROR(J716-K716-L716,0)</f>
        <v>1138871</v>
      </c>
      <c r="N716" s="43">
        <v>1362924</v>
      </c>
      <c r="O716" s="45">
        <f>IFERROR(IF(1 - M716/N716&lt;0,0,1-M716/N716),0)</f>
        <v>0.16439141140665214</v>
      </c>
      <c r="P716" s="43">
        <v>0</v>
      </c>
      <c r="Q716" s="43">
        <v>1138871</v>
      </c>
      <c r="R716" s="46">
        <f>IF(F716&lt;DATEVALUE("2018-07-01"),1,0)</f>
        <v>1</v>
      </c>
      <c r="S716" s="47">
        <f>IF(R716=1,1%,0)</f>
        <v>0.01</v>
      </c>
      <c r="T716" s="46">
        <f>IFERROR(S716*M716,0)</f>
        <v>11388.710000000001</v>
      </c>
      <c r="U716" s="48">
        <f>IF(O716&lt;=0.12,1,0)*(1-R716)*M716</f>
        <v>0</v>
      </c>
      <c r="V716" s="49">
        <f>IF(0&lt;0.8,0,IF(0&lt;1,Sheet1!L590,1))*IF(G716&lt;3,0.12 - O716,0.01) *U716</f>
        <v>0</v>
      </c>
      <c r="W716" s="49">
        <f>IF(0&gt;1,IF(0&lt;=1.1,1,IF(0&lt;=1.2,2,IF(0&lt;=1.5,3,5))),0) * 1000000</f>
        <v>0</v>
      </c>
      <c r="X716" s="50">
        <f>IF(AND(P716&gt;=150000000,P716&lt;300000000),5000000,IF(AND(P716&gt;=300000000,P716&lt;500000000),10000000,IF(AND(P716&gt;=300000000,P716&lt;500000000),15000000,IF(AND(P716&gt;=500000000,P716&lt;3000000000),20000000,IF(P716&gt;=30000000000,35000000,0))))) * (1-R716)</f>
        <v>0</v>
      </c>
      <c r="Y716" s="50">
        <f>IFERROR(Q716 * (1-R716),0)</f>
        <v>0</v>
      </c>
      <c r="Z716" s="51">
        <f>IF(R716=1,0,0)</f>
        <v>0</v>
      </c>
      <c r="AA716" s="51">
        <f>IFERROR((1-R716) * Z716 * 2%,0)</f>
        <v>0</v>
      </c>
      <c r="AB716" s="52">
        <f>IF(R716=0,0,0)</f>
        <v>0</v>
      </c>
      <c r="AC716" s="52">
        <f> IFERROR(AB716 * (1-R716) * 2%,0)</f>
        <v>0</v>
      </c>
      <c r="AD716" s="53">
        <f>T716+V716+W716+X716+AA716+AC716</f>
        <v>11388.710000000001</v>
      </c>
    </row>
    <row r="717">
      <c r="C717" s="40" t="s">
        <v>1272</v>
      </c>
      <c r="D717" s="41" t="s">
        <v>1273</v>
      </c>
      <c r="E717" s="41"/>
      <c r="F717" s="42">
        <v>42867.270729166667</v>
      </c>
      <c r="G717" s="43">
        <v>14</v>
      </c>
      <c r="H717" s="44">
        <v>43335</v>
      </c>
      <c r="I717" s="44">
        <v>43382</v>
      </c>
      <c r="J717" s="43">
        <v>3044858</v>
      </c>
      <c r="K717" s="43">
        <v>0</v>
      </c>
      <c r="L717" s="43">
        <v>0</v>
      </c>
      <c r="M717" s="43">
        <f>IFERROR(J717-K717-L717,0)</f>
        <v>3044858</v>
      </c>
      <c r="N717" s="43">
        <v>3460740</v>
      </c>
      <c r="O717" s="45">
        <f>IFERROR(IF(1 - M717/N717&lt;0,0,1-M717/N717),0)</f>
        <v>0.12017140842709939</v>
      </c>
      <c r="P717" s="43">
        <v>0</v>
      </c>
      <c r="Q717" s="43">
        <v>3044858</v>
      </c>
      <c r="R717" s="46">
        <f>IF(F717&lt;DATEVALUE("2018-07-01"),1,0)</f>
        <v>1</v>
      </c>
      <c r="S717" s="47">
        <f>IF(R717=1,1%,0)</f>
        <v>0.01</v>
      </c>
      <c r="T717" s="46">
        <f>IFERROR(S717*M717,0)</f>
        <v>30448.580000000002</v>
      </c>
      <c r="U717" s="48">
        <f>IF(O717&lt;=0.12,1,0)*(1-R717)*M717</f>
        <v>0</v>
      </c>
      <c r="V717" s="49">
        <f>IF(0&lt;0.8,0,IF(0&lt;1,Sheet1!L590,1))*IF(G717&lt;3,0.12 - O717,0.01) *U717</f>
        <v>0</v>
      </c>
      <c r="W717" s="49">
        <f>IF(0&gt;1,IF(0&lt;=1.1,1,IF(0&lt;=1.2,2,IF(0&lt;=1.5,3,5))),0) * 1000000</f>
        <v>0</v>
      </c>
      <c r="X717" s="50">
        <f>IF(AND(P717&gt;=150000000,P717&lt;300000000),5000000,IF(AND(P717&gt;=300000000,P717&lt;500000000),10000000,IF(AND(P717&gt;=300000000,P717&lt;500000000),15000000,IF(AND(P717&gt;=500000000,P717&lt;3000000000),20000000,IF(P717&gt;=30000000000,35000000,0))))) * (1-R717)</f>
        <v>0</v>
      </c>
      <c r="Y717" s="50">
        <f>IFERROR(Q717 * (1-R717),0)</f>
        <v>0</v>
      </c>
      <c r="Z717" s="51">
        <f>IF(R717=1,0,0)</f>
        <v>0</v>
      </c>
      <c r="AA717" s="51">
        <f>IFERROR((1-R717) * Z717 * 2%,0)</f>
        <v>0</v>
      </c>
      <c r="AB717" s="52">
        <f>IF(R717=0,0,0)</f>
        <v>0</v>
      </c>
      <c r="AC717" s="52">
        <f> IFERROR(AB717 * (1-R717) * 2%,0)</f>
        <v>0</v>
      </c>
      <c r="AD717" s="53">
        <f>T717+V717+W717+X717+AA717+AC717</f>
        <v>30448.580000000002</v>
      </c>
    </row>
    <row r="718">
      <c r="C718" s="40" t="s">
        <v>1274</v>
      </c>
      <c r="D718" s="41" t="s">
        <v>1275</v>
      </c>
      <c r="E718" s="41"/>
      <c r="F718" s="42">
        <v>42877.390196759261</v>
      </c>
      <c r="G718" s="43">
        <v>14</v>
      </c>
      <c r="H718" s="44">
        <v>43339</v>
      </c>
      <c r="I718" s="44">
        <v>43397</v>
      </c>
      <c r="J718" s="43">
        <v>449138</v>
      </c>
      <c r="K718" s="43">
        <v>0</v>
      </c>
      <c r="L718" s="43">
        <v>0</v>
      </c>
      <c r="M718" s="43">
        <f>IFERROR(J718-K718-L718,0)</f>
        <v>449138</v>
      </c>
      <c r="N718" s="43">
        <v>545806</v>
      </c>
      <c r="O718" s="45">
        <f>IFERROR(IF(1 - M718/N718&lt;0,0,1-M718/N718),0)</f>
        <v>0.17711054843662399</v>
      </c>
      <c r="P718" s="43">
        <v>0</v>
      </c>
      <c r="Q718" s="43">
        <v>449138</v>
      </c>
      <c r="R718" s="46">
        <f>IF(F718&lt;DATEVALUE("2018-07-01"),1,0)</f>
        <v>1</v>
      </c>
      <c r="S718" s="47">
        <f>IF(R718=1,1%,0)</f>
        <v>0.01</v>
      </c>
      <c r="T718" s="46">
        <f>IFERROR(S718*M718,0)</f>
        <v>4491.3800000000001</v>
      </c>
      <c r="U718" s="48">
        <f>IF(O718&lt;=0.12,1,0)*(1-R718)*M718</f>
        <v>0</v>
      </c>
      <c r="V718" s="49">
        <f>IF(0&lt;0.8,0,IF(0&lt;1,Sheet1!L590,1))*IF(G718&lt;3,0.12 - O718,0.01) *U718</f>
        <v>0</v>
      </c>
      <c r="W718" s="49">
        <f>IF(0&gt;1,IF(0&lt;=1.1,1,IF(0&lt;=1.2,2,IF(0&lt;=1.5,3,5))),0) * 1000000</f>
        <v>0</v>
      </c>
      <c r="X718" s="50">
        <f>IF(AND(P718&gt;=150000000,P718&lt;300000000),5000000,IF(AND(P718&gt;=300000000,P718&lt;500000000),10000000,IF(AND(P718&gt;=300000000,P718&lt;500000000),15000000,IF(AND(P718&gt;=500000000,P718&lt;3000000000),20000000,IF(P718&gt;=30000000000,35000000,0))))) * (1-R718)</f>
        <v>0</v>
      </c>
      <c r="Y718" s="50">
        <f>IFERROR(Q718 * (1-R718),0)</f>
        <v>0</v>
      </c>
      <c r="Z718" s="51">
        <f>IF(R718=1,0,0)</f>
        <v>0</v>
      </c>
      <c r="AA718" s="51">
        <f>IFERROR((1-R718) * Z718 * 2%,0)</f>
        <v>0</v>
      </c>
      <c r="AB718" s="52">
        <f>IF(R718=0,0,0)</f>
        <v>0</v>
      </c>
      <c r="AC718" s="52">
        <f> IFERROR(AB718 * (1-R718) * 2%,0)</f>
        <v>0</v>
      </c>
      <c r="AD718" s="53">
        <f>T718+V718+W718+X718+AA718+AC718</f>
        <v>4491.3800000000001</v>
      </c>
    </row>
    <row r="719">
      <c r="C719" s="40" t="s">
        <v>1276</v>
      </c>
      <c r="D719" s="41" t="s">
        <v>1267</v>
      </c>
      <c r="E719" s="41"/>
      <c r="F719" s="42">
        <v>42889.150706018518</v>
      </c>
      <c r="G719" s="43">
        <v>13</v>
      </c>
      <c r="H719" s="44">
        <v>43335</v>
      </c>
      <c r="I719" s="44">
        <v>43382</v>
      </c>
      <c r="J719" s="43">
        <v>794641</v>
      </c>
      <c r="K719" s="43">
        <v>0</v>
      </c>
      <c r="L719" s="43">
        <v>0</v>
      </c>
      <c r="M719" s="43">
        <f>IFERROR(J719-K719-L719,0)</f>
        <v>794641</v>
      </c>
      <c r="N719" s="43">
        <v>1037557</v>
      </c>
      <c r="O719" s="45">
        <f>IFERROR(IF(1 - M719/N719&lt;0,0,1-M719/N719),0)</f>
        <v>0.23412304095100323</v>
      </c>
      <c r="P719" s="43">
        <v>0</v>
      </c>
      <c r="Q719" s="43">
        <v>794641</v>
      </c>
      <c r="R719" s="46">
        <f>IF(F719&lt;DATEVALUE("2018-07-01"),1,0)</f>
        <v>1</v>
      </c>
      <c r="S719" s="47">
        <f>IF(R719=1,1%,0)</f>
        <v>0.01</v>
      </c>
      <c r="T719" s="46">
        <f>IFERROR(S719*M719,0)</f>
        <v>7946.4099999999999</v>
      </c>
      <c r="U719" s="48">
        <f>IF(O719&lt;=0.12,1,0)*(1-R719)*M719</f>
        <v>0</v>
      </c>
      <c r="V719" s="49">
        <f>IF(0&lt;0.8,0,IF(0&lt;1,Sheet1!L590,1))*IF(G719&lt;3,0.12 - O719,0.01) *U719</f>
        <v>0</v>
      </c>
      <c r="W719" s="49">
        <f>IF(0&gt;1,IF(0&lt;=1.1,1,IF(0&lt;=1.2,2,IF(0&lt;=1.5,3,5))),0) * 1000000</f>
        <v>0</v>
      </c>
      <c r="X719" s="50">
        <f>IF(AND(P719&gt;=150000000,P719&lt;300000000),5000000,IF(AND(P719&gt;=300000000,P719&lt;500000000),10000000,IF(AND(P719&gt;=300000000,P719&lt;500000000),15000000,IF(AND(P719&gt;=500000000,P719&lt;3000000000),20000000,IF(P719&gt;=30000000000,35000000,0))))) * (1-R719)</f>
        <v>0</v>
      </c>
      <c r="Y719" s="50">
        <f>IFERROR(Q719 * (1-R719),0)</f>
        <v>0</v>
      </c>
      <c r="Z719" s="51">
        <f>IF(R719=1,0,0)</f>
        <v>0</v>
      </c>
      <c r="AA719" s="51">
        <f>IFERROR((1-R719) * Z719 * 2%,0)</f>
        <v>0</v>
      </c>
      <c r="AB719" s="52">
        <f>IF(R719=0,0,0)</f>
        <v>0</v>
      </c>
      <c r="AC719" s="52">
        <f> IFERROR(AB719 * (1-R719) * 2%,0)</f>
        <v>0</v>
      </c>
      <c r="AD719" s="53">
        <f>T719+V719+W719+X719+AA719+AC719</f>
        <v>7946.4099999999999</v>
      </c>
    </row>
    <row r="720">
      <c r="C720" s="40" t="s">
        <v>1277</v>
      </c>
      <c r="D720" s="41" t="s">
        <v>1278</v>
      </c>
      <c r="E720" s="41"/>
      <c r="F720" s="42">
        <v>43117.095474537033</v>
      </c>
      <c r="G720" s="43">
        <v>6</v>
      </c>
      <c r="H720" s="44">
        <v>43327</v>
      </c>
      <c r="I720" s="44">
        <v>43418</v>
      </c>
      <c r="J720" s="43">
        <v>21899434</v>
      </c>
      <c r="K720" s="43">
        <v>0</v>
      </c>
      <c r="L720" s="43">
        <v>0</v>
      </c>
      <c r="M720" s="43">
        <f>IFERROR(J720-K720-L720,0)</f>
        <v>21899434</v>
      </c>
      <c r="N720" s="43">
        <v>21899434</v>
      </c>
      <c r="O720" s="45">
        <f>IFERROR(IF(1 - M720/N720&lt;0,0,1-M720/N720),0)</f>
        <v>0</v>
      </c>
      <c r="P720" s="43">
        <v>0</v>
      </c>
      <c r="Q720" s="43">
        <v>22140466</v>
      </c>
      <c r="R720" s="46">
        <f>IF(F720&lt;DATEVALUE("2018-07-01"),1,0)</f>
        <v>1</v>
      </c>
      <c r="S720" s="47">
        <f>IF(R720=1,1%,0)</f>
        <v>0.01</v>
      </c>
      <c r="T720" s="46">
        <f>IFERROR(S720*M720,0)</f>
        <v>218994.34</v>
      </c>
      <c r="U720" s="48">
        <f>IF(O720&lt;=0.12,1,0)*(1-R720)*M720</f>
        <v>0</v>
      </c>
      <c r="V720" s="49">
        <f>IF(0&lt;0.8,0,IF(0&lt;1,Sheet1!L590,1))*IF(G720&lt;3,0.12 - O720,0.01) *U720</f>
        <v>0</v>
      </c>
      <c r="W720" s="49">
        <f>IF(0&gt;1,IF(0&lt;=1.1,1,IF(0&lt;=1.2,2,IF(0&lt;=1.5,3,5))),0) * 1000000</f>
        <v>0</v>
      </c>
      <c r="X720" s="50">
        <f>IF(AND(P720&gt;=150000000,P720&lt;300000000),5000000,IF(AND(P720&gt;=300000000,P720&lt;500000000),10000000,IF(AND(P720&gt;=300000000,P720&lt;500000000),15000000,IF(AND(P720&gt;=500000000,P720&lt;3000000000),20000000,IF(P720&gt;=30000000000,35000000,0))))) * (1-R720)</f>
        <v>0</v>
      </c>
      <c r="Y720" s="50">
        <f>IFERROR(Q720 * (1-R720),0)</f>
        <v>0</v>
      </c>
      <c r="Z720" s="51">
        <f>IF(R720=1,0,0)</f>
        <v>0</v>
      </c>
      <c r="AA720" s="51">
        <f>IFERROR((1-R720) * Z720 * 2%,0)</f>
        <v>0</v>
      </c>
      <c r="AB720" s="52">
        <f>IF(R720=0,0,0)</f>
        <v>0</v>
      </c>
      <c r="AC720" s="52">
        <f> IFERROR(AB720 * (1-R720) * 2%,0)</f>
        <v>0</v>
      </c>
      <c r="AD720" s="53">
        <f>T720+V720+W720+X720+AA720+AC720</f>
        <v>218994.34</v>
      </c>
    </row>
    <row r="721">
      <c r="C721" s="40" t="s">
        <v>1279</v>
      </c>
      <c r="D721" s="41" t="s">
        <v>1280</v>
      </c>
      <c r="E721" s="41"/>
      <c r="F721" s="42">
        <v>43245.277175925927</v>
      </c>
      <c r="G721" s="43">
        <v>2</v>
      </c>
      <c r="H721" s="44" t="s">
        <v>24</v>
      </c>
      <c r="I721" s="44" t="s">
        <v>24</v>
      </c>
      <c r="J721" s="43">
        <v>0</v>
      </c>
      <c r="K721" s="43">
        <v>0</v>
      </c>
      <c r="L721" s="43">
        <v>0</v>
      </c>
      <c r="M721" s="43">
        <f>IFERROR(J721-K721-L721,0)</f>
        <v>0</v>
      </c>
      <c r="N721" s="43">
        <v>447862</v>
      </c>
      <c r="O721" s="45">
        <f>IFERROR(IF(1 - M721/N721&lt;0,0,1-M721/N721),0)</f>
        <v>1</v>
      </c>
      <c r="P721" s="43">
        <v>0</v>
      </c>
      <c r="Q721" s="43">
        <v>0</v>
      </c>
      <c r="R721" s="46">
        <f>IF(F721&lt;DATEVALUE("2018-07-01"),1,0)</f>
        <v>1</v>
      </c>
      <c r="S721" s="47">
        <f>IF(R721=1,1%,0)</f>
        <v>0.01</v>
      </c>
      <c r="T721" s="46">
        <f>IFERROR(S721*M721,0)</f>
        <v>0</v>
      </c>
      <c r="U721" s="48">
        <f>IF(O721&lt;=0.12,1,0)*(1-R721)*M721</f>
        <v>0</v>
      </c>
      <c r="V721" s="49">
        <f>IF(0&lt;0.8,0,IF(0&lt;1,Sheet1!L590,1))*IF(G721&lt;3,0.12 - O721,0.01) *U721</f>
        <v>0</v>
      </c>
      <c r="W721" s="49">
        <f>IF(0&gt;1,IF(0&lt;=1.1,1,IF(0&lt;=1.2,2,IF(0&lt;=1.5,3,5))),0) * 1000000</f>
        <v>0</v>
      </c>
      <c r="X721" s="50">
        <f>IF(AND(P721&gt;=150000000,P721&lt;300000000),5000000,IF(AND(P721&gt;=300000000,P721&lt;500000000),10000000,IF(AND(P721&gt;=300000000,P721&lt;500000000),15000000,IF(AND(P721&gt;=500000000,P721&lt;3000000000),20000000,IF(P721&gt;=30000000000,35000000,0))))) * (1-R721)</f>
        <v>0</v>
      </c>
      <c r="Y721" s="50">
        <f>IFERROR(Q721 * (1-R721),0)</f>
        <v>0</v>
      </c>
      <c r="Z721" s="51">
        <f>IF(R721=1,0,"")</f>
        <v>0</v>
      </c>
      <c r="AA721" s="51">
        <f>IFERROR((1-R721) * Z721 * 2%,0)</f>
        <v>0</v>
      </c>
      <c r="AB721" s="52">
        <f>IF(R721=0,"",0)</f>
        <v>0</v>
      </c>
      <c r="AC721" s="52">
        <f> IFERROR(AB721 * (1-R721) * 2%,0)</f>
        <v>0</v>
      </c>
      <c r="AD721" s="53">
        <f>T721+V721+W721+X721+AA721+AC721</f>
        <v>0</v>
      </c>
    </row>
    <row r="722">
      <c r="C722" s="40" t="s">
        <v>1281</v>
      </c>
      <c r="D722" s="41" t="s">
        <v>1282</v>
      </c>
      <c r="E722" s="41"/>
      <c r="F722" s="42">
        <v>41956.394884259258</v>
      </c>
      <c r="G722" s="43">
        <v>44</v>
      </c>
      <c r="H722" s="44">
        <v>43339</v>
      </c>
      <c r="I722" s="44">
        <v>43397</v>
      </c>
      <c r="J722" s="43">
        <v>1674577</v>
      </c>
      <c r="K722" s="43">
        <v>0</v>
      </c>
      <c r="L722" s="43">
        <v>0</v>
      </c>
      <c r="M722" s="43">
        <f>IFERROR(J722-K722-L722,0)</f>
        <v>1674577</v>
      </c>
      <c r="N722" s="43">
        <v>2133522</v>
      </c>
      <c r="O722" s="45">
        <f>IFERROR(IF(1 - M722/N722&lt;0,0,1-M722/N722),0)</f>
        <v>0.21511144483159772</v>
      </c>
      <c r="P722" s="43">
        <v>0</v>
      </c>
      <c r="Q722" s="43">
        <v>1674577</v>
      </c>
      <c r="R722" s="46">
        <f>IF(F722&lt;DATEVALUE("2018-07-01"),1,0)</f>
        <v>1</v>
      </c>
      <c r="S722" s="47">
        <f>IF(R722=1,1%,0)</f>
        <v>0.01</v>
      </c>
      <c r="T722" s="46">
        <f>IFERROR(S722*M722,0)</f>
        <v>16745.77</v>
      </c>
      <c r="U722" s="48">
        <f>IF(O722&lt;=0.12,1,0)*(1-R722)*M722</f>
        <v>0</v>
      </c>
      <c r="V722" s="49">
        <f>IF(0&lt;0.8,0,IF(0&lt;1,Sheet1!L590,1))*IF(G722&lt;3,0.12 - O722,0.01) *U722</f>
        <v>0</v>
      </c>
      <c r="W722" s="49">
        <f>IF(0&gt;1,IF(0&lt;=1.1,1,IF(0&lt;=1.2,2,IF(0&lt;=1.5,3,5))),0) * 1000000</f>
        <v>0</v>
      </c>
      <c r="X722" s="50">
        <f>IF(AND(P722&gt;=150000000,P722&lt;300000000),5000000,IF(AND(P722&gt;=300000000,P722&lt;500000000),10000000,IF(AND(P722&gt;=300000000,P722&lt;500000000),15000000,IF(AND(P722&gt;=500000000,P722&lt;3000000000),20000000,IF(P722&gt;=30000000000,35000000,0))))) * (1-R722)</f>
        <v>0</v>
      </c>
      <c r="Y722" s="50">
        <f>IFERROR(Q722 * (1-R722),0)</f>
        <v>0</v>
      </c>
      <c r="Z722" s="51">
        <f>IF(R722=1,0,0)</f>
        <v>0</v>
      </c>
      <c r="AA722" s="51">
        <f>IFERROR((1-R722) * Z722 * 2%,0)</f>
        <v>0</v>
      </c>
      <c r="AB722" s="52">
        <f>IF(R722=0,0,0)</f>
        <v>0</v>
      </c>
      <c r="AC722" s="52">
        <f> IFERROR(AB722 * (1-R722) * 2%,0)</f>
        <v>0</v>
      </c>
      <c r="AD722" s="53">
        <f>T722+V722+W722+X722+AA722+AC722</f>
        <v>16745.77</v>
      </c>
    </row>
    <row r="723">
      <c r="C723" s="40" t="s">
        <v>1283</v>
      </c>
      <c r="D723" s="41" t="s">
        <v>1284</v>
      </c>
      <c r="E723" s="41"/>
      <c r="F723" s="42">
        <v>42025.592499999999</v>
      </c>
      <c r="G723" s="43">
        <v>42</v>
      </c>
      <c r="H723" s="44">
        <v>43335</v>
      </c>
      <c r="I723" s="44">
        <v>43354</v>
      </c>
      <c r="J723" s="43">
        <v>1505279</v>
      </c>
      <c r="K723" s="43">
        <v>0</v>
      </c>
      <c r="L723" s="43">
        <v>0</v>
      </c>
      <c r="M723" s="43">
        <f>IFERROR(J723-K723-L723,0)</f>
        <v>1505279</v>
      </c>
      <c r="N723" s="43">
        <v>2035995</v>
      </c>
      <c r="O723" s="45">
        <f>IFERROR(IF(1 - M723/N723&lt;0,0,1-M723/N723),0)</f>
        <v>0.26066665193185645</v>
      </c>
      <c r="P723" s="43">
        <v>0</v>
      </c>
      <c r="Q723" s="43">
        <v>1505279</v>
      </c>
      <c r="R723" s="46">
        <f>IF(F723&lt;DATEVALUE("2018-07-01"),1,0)</f>
        <v>1</v>
      </c>
      <c r="S723" s="47">
        <f>IF(R723=1,1%,0)</f>
        <v>0.01</v>
      </c>
      <c r="T723" s="46">
        <f>IFERROR(S723*M723,0)</f>
        <v>15052.790000000001</v>
      </c>
      <c r="U723" s="48">
        <f>IF(O723&lt;=0.12,1,0)*(1-R723)*M723</f>
        <v>0</v>
      </c>
      <c r="V723" s="49">
        <f>IF(0&lt;0.8,0,IF(0&lt;1,Sheet1!L590,1))*IF(G723&lt;3,0.12 - O723,0.01) *U723</f>
        <v>0</v>
      </c>
      <c r="W723" s="49">
        <f>IF(0&gt;1,IF(0&lt;=1.1,1,IF(0&lt;=1.2,2,IF(0&lt;=1.5,3,5))),0) * 1000000</f>
        <v>0</v>
      </c>
      <c r="X723" s="50">
        <f>IF(AND(P723&gt;=150000000,P723&lt;300000000),5000000,IF(AND(P723&gt;=300000000,P723&lt;500000000),10000000,IF(AND(P723&gt;=300000000,P723&lt;500000000),15000000,IF(AND(P723&gt;=500000000,P723&lt;3000000000),20000000,IF(P723&gt;=30000000000,35000000,0))))) * (1-R723)</f>
        <v>0</v>
      </c>
      <c r="Y723" s="50">
        <f>IFERROR(Q723 * (1-R723),0)</f>
        <v>0</v>
      </c>
      <c r="Z723" s="51">
        <f>IF(R723=1,0,0)</f>
        <v>0</v>
      </c>
      <c r="AA723" s="51">
        <f>IFERROR((1-R723) * Z723 * 2%,0)</f>
        <v>0</v>
      </c>
      <c r="AB723" s="52">
        <f>IF(R723=0,0,0)</f>
        <v>0</v>
      </c>
      <c r="AC723" s="52">
        <f> IFERROR(AB723 * (1-R723) * 2%,0)</f>
        <v>0</v>
      </c>
      <c r="AD723" s="53">
        <f>T723+V723+W723+X723+AA723+AC723</f>
        <v>15052.790000000001</v>
      </c>
    </row>
    <row r="724">
      <c r="C724" s="40" t="s">
        <v>1285</v>
      </c>
      <c r="D724" s="41" t="s">
        <v>1286</v>
      </c>
      <c r="E724" s="41"/>
      <c r="F724" s="42">
        <v>42142.645474537036</v>
      </c>
      <c r="G724" s="43">
        <v>38</v>
      </c>
      <c r="H724" s="44">
        <v>43434</v>
      </c>
      <c r="I724" s="44">
        <v>43476</v>
      </c>
      <c r="J724" s="43">
        <v>10867</v>
      </c>
      <c r="K724" s="43">
        <v>0</v>
      </c>
      <c r="L724" s="43">
        <v>0</v>
      </c>
      <c r="M724" s="43">
        <f>IFERROR(J724-K724-L724,0)</f>
        <v>10867</v>
      </c>
      <c r="N724" s="43">
        <v>19134</v>
      </c>
      <c r="O724" s="45">
        <f>IFERROR(IF(1 - M724/N724&lt;0,0,1-M724/N724),0)</f>
        <v>0.43205811644193581</v>
      </c>
      <c r="P724" s="43">
        <v>0</v>
      </c>
      <c r="Q724" s="43">
        <v>10867</v>
      </c>
      <c r="R724" s="46">
        <f>IF(F724&lt;DATEVALUE("2018-07-01"),1,0)</f>
        <v>1</v>
      </c>
      <c r="S724" s="47">
        <f>IF(R724=1,1%,0)</f>
        <v>0.01</v>
      </c>
      <c r="T724" s="46">
        <f>IFERROR(S724*M724,0)</f>
        <v>108.67</v>
      </c>
      <c r="U724" s="48">
        <f>IF(O724&lt;=0.12,1,0)*(1-R724)*M724</f>
        <v>0</v>
      </c>
      <c r="V724" s="49">
        <f>IF(0&lt;0.8,0,IF(0&lt;1,Sheet1!L590,1))*IF(G724&lt;3,0.12 - O724,0.01) *U724</f>
        <v>0</v>
      </c>
      <c r="W724" s="49">
        <f>IF(0&gt;1,IF(0&lt;=1.1,1,IF(0&lt;=1.2,2,IF(0&lt;=1.5,3,5))),0) * 1000000</f>
        <v>0</v>
      </c>
      <c r="X724" s="50">
        <f>IF(AND(P724&gt;=150000000,P724&lt;300000000),5000000,IF(AND(P724&gt;=300000000,P724&lt;500000000),10000000,IF(AND(P724&gt;=300000000,P724&lt;500000000),15000000,IF(AND(P724&gt;=500000000,P724&lt;3000000000),20000000,IF(P724&gt;=30000000000,35000000,0))))) * (1-R724)</f>
        <v>0</v>
      </c>
      <c r="Y724" s="50">
        <f>IFERROR(Q724 * (1-R724),0)</f>
        <v>0</v>
      </c>
      <c r="Z724" s="51">
        <f>IF(R724=1,0,0)</f>
        <v>0</v>
      </c>
      <c r="AA724" s="51">
        <f>IFERROR((1-R724) * Z724 * 2%,0)</f>
        <v>0</v>
      </c>
      <c r="AB724" s="52">
        <f>IF(R724=0,0,0)</f>
        <v>0</v>
      </c>
      <c r="AC724" s="52">
        <f> IFERROR(AB724 * (1-R724) * 2%,0)</f>
        <v>0</v>
      </c>
      <c r="AD724" s="53">
        <f>T724+V724+W724+X724+AA724+AC724</f>
        <v>108.67</v>
      </c>
    </row>
    <row r="725">
      <c r="C725" s="40" t="s">
        <v>1287</v>
      </c>
      <c r="D725" s="41" t="s">
        <v>1288</v>
      </c>
      <c r="E725" s="41"/>
      <c r="F725" s="42">
        <v>42195.469560185185</v>
      </c>
      <c r="G725" s="43">
        <v>36</v>
      </c>
      <c r="H725" s="44">
        <v>43335</v>
      </c>
      <c r="I725" s="44">
        <v>43354</v>
      </c>
      <c r="J725" s="43">
        <v>785529</v>
      </c>
      <c r="K725" s="43">
        <v>0</v>
      </c>
      <c r="L725" s="43">
        <v>0</v>
      </c>
      <c r="M725" s="43">
        <f>IFERROR(J725-K725-L725,0)</f>
        <v>785529</v>
      </c>
      <c r="N725" s="43">
        <v>1129068</v>
      </c>
      <c r="O725" s="45">
        <f>IFERROR(IF(1 - M725/N725&lt;0,0,1-M725/N725),0)</f>
        <v>0.30426776775180941</v>
      </c>
      <c r="P725" s="43">
        <v>0</v>
      </c>
      <c r="Q725" s="43">
        <v>785529</v>
      </c>
      <c r="R725" s="46">
        <f>IF(F725&lt;DATEVALUE("2018-07-01"),1,0)</f>
        <v>1</v>
      </c>
      <c r="S725" s="47">
        <f>IF(R725=1,1%,0)</f>
        <v>0.01</v>
      </c>
      <c r="T725" s="46">
        <f>IFERROR(S725*M725,0)</f>
        <v>7855.29</v>
      </c>
      <c r="U725" s="48">
        <f>IF(O725&lt;=0.12,1,0)*(1-R725)*M725</f>
        <v>0</v>
      </c>
      <c r="V725" s="49">
        <f>IF(0&lt;0.8,0,IF(0&lt;1,Sheet1!L590,1))*IF(G725&lt;3,0.12 - O725,0.01) *U725</f>
        <v>0</v>
      </c>
      <c r="W725" s="49">
        <f>IF(0&gt;1,IF(0&lt;=1.1,1,IF(0&lt;=1.2,2,IF(0&lt;=1.5,3,5))),0) * 1000000</f>
        <v>0</v>
      </c>
      <c r="X725" s="50">
        <f>IF(AND(P725&gt;=150000000,P725&lt;300000000),5000000,IF(AND(P725&gt;=300000000,P725&lt;500000000),10000000,IF(AND(P725&gt;=300000000,P725&lt;500000000),15000000,IF(AND(P725&gt;=500000000,P725&lt;3000000000),20000000,IF(P725&gt;=30000000000,35000000,0))))) * (1-R725)</f>
        <v>0</v>
      </c>
      <c r="Y725" s="50">
        <f>IFERROR(Q725 * (1-R725),0)</f>
        <v>0</v>
      </c>
      <c r="Z725" s="51">
        <f>IF(R725=1,0,0)</f>
        <v>0</v>
      </c>
      <c r="AA725" s="51">
        <f>IFERROR((1-R725) * Z725 * 2%,0)</f>
        <v>0</v>
      </c>
      <c r="AB725" s="52">
        <f>IF(R725=0,0,0)</f>
        <v>0</v>
      </c>
      <c r="AC725" s="52">
        <f> IFERROR(AB725 * (1-R725) * 2%,0)</f>
        <v>0</v>
      </c>
      <c r="AD725" s="53">
        <f>T725+V725+W725+X725+AA725+AC725</f>
        <v>7855.29</v>
      </c>
    </row>
    <row r="726">
      <c r="C726" s="40" t="s">
        <v>1289</v>
      </c>
      <c r="D726" s="41" t="s">
        <v>1290</v>
      </c>
      <c r="E726" s="41"/>
      <c r="F726" s="42">
        <v>43003.127488425926</v>
      </c>
      <c r="G726" s="43">
        <v>10</v>
      </c>
      <c r="H726" s="44">
        <v>43355</v>
      </c>
      <c r="I726" s="44">
        <v>43369</v>
      </c>
      <c r="J726" s="43">
        <v>503120</v>
      </c>
      <c r="K726" s="43">
        <v>0</v>
      </c>
      <c r="L726" s="43">
        <v>0</v>
      </c>
      <c r="M726" s="43">
        <f>IFERROR(J726-K726-L726,0)</f>
        <v>503120</v>
      </c>
      <c r="N726" s="43">
        <v>585423</v>
      </c>
      <c r="O726" s="45">
        <f>IFERROR(IF(1 - M726/N726&lt;0,0,1-M726/N726),0)</f>
        <v>0.1405872335046624</v>
      </c>
      <c r="P726" s="43">
        <v>0</v>
      </c>
      <c r="Q726" s="43">
        <v>503120</v>
      </c>
      <c r="R726" s="46">
        <f>IF(F726&lt;DATEVALUE("2018-07-01"),1,0)</f>
        <v>1</v>
      </c>
      <c r="S726" s="47">
        <f>IF(R726=1,1%,0)</f>
        <v>0.01</v>
      </c>
      <c r="T726" s="46">
        <f>IFERROR(S726*M726,0)</f>
        <v>5031.1999999999998</v>
      </c>
      <c r="U726" s="48">
        <f>IF(O726&lt;=0.12,1,0)*(1-R726)*M726</f>
        <v>0</v>
      </c>
      <c r="V726" s="49">
        <f>IF(0&lt;0.8,0,IF(0&lt;1,Sheet1!L590,1))*IF(G726&lt;3,0.12 - O726,0.01) *U726</f>
        <v>0</v>
      </c>
      <c r="W726" s="49">
        <f>IF(0&gt;1,IF(0&lt;=1.1,1,IF(0&lt;=1.2,2,IF(0&lt;=1.5,3,5))),0) * 1000000</f>
        <v>0</v>
      </c>
      <c r="X726" s="50">
        <f>IF(AND(P726&gt;=150000000,P726&lt;300000000),5000000,IF(AND(P726&gt;=300000000,P726&lt;500000000),10000000,IF(AND(P726&gt;=300000000,P726&lt;500000000),15000000,IF(AND(P726&gt;=500000000,P726&lt;3000000000),20000000,IF(P726&gt;=30000000000,35000000,0))))) * (1-R726)</f>
        <v>0</v>
      </c>
      <c r="Y726" s="50">
        <f>IFERROR(Q726 * (1-R726),0)</f>
        <v>0</v>
      </c>
      <c r="Z726" s="51">
        <f>IF(R726=1,0,0)</f>
        <v>0</v>
      </c>
      <c r="AA726" s="51">
        <f>IFERROR((1-R726) * Z726 * 2%,0)</f>
        <v>0</v>
      </c>
      <c r="AB726" s="52">
        <f>IF(R726=0,0,0)</f>
        <v>0</v>
      </c>
      <c r="AC726" s="52">
        <f> IFERROR(AB726 * (1-R726) * 2%,0)</f>
        <v>0</v>
      </c>
      <c r="AD726" s="53">
        <f>T726+V726+W726+X726+AA726+AC726</f>
        <v>5031.1999999999998</v>
      </c>
    </row>
    <row r="727">
      <c r="C727" s="40" t="s">
        <v>1291</v>
      </c>
      <c r="D727" s="41" t="s">
        <v>1292</v>
      </c>
      <c r="E727" s="41"/>
      <c r="F727" s="42">
        <v>43245.277812499997</v>
      </c>
      <c r="G727" s="43">
        <v>2</v>
      </c>
      <c r="H727" s="44" t="s">
        <v>24</v>
      </c>
      <c r="I727" s="44" t="s">
        <v>24</v>
      </c>
      <c r="J727" s="43">
        <v>0</v>
      </c>
      <c r="K727" s="43">
        <v>0</v>
      </c>
      <c r="L727" s="43">
        <v>0</v>
      </c>
      <c r="M727" s="43">
        <f>IFERROR(J727-K727-L727,0)</f>
        <v>0</v>
      </c>
      <c r="N727" s="43">
        <v>714966</v>
      </c>
      <c r="O727" s="45">
        <f>IFERROR(IF(1 - M727/N727&lt;0,0,1-M727/N727),0)</f>
        <v>1</v>
      </c>
      <c r="P727" s="43">
        <v>0</v>
      </c>
      <c r="Q727" s="43">
        <v>0</v>
      </c>
      <c r="R727" s="46">
        <f>IF(F727&lt;DATEVALUE("2018-07-01"),1,0)</f>
        <v>1</v>
      </c>
      <c r="S727" s="47">
        <f>IF(R727=1,1%,0)</f>
        <v>0.01</v>
      </c>
      <c r="T727" s="46">
        <f>IFERROR(S727*M727,0)</f>
        <v>0</v>
      </c>
      <c r="U727" s="48">
        <f>IF(O727&lt;=0.12,1,0)*(1-R727)*M727</f>
        <v>0</v>
      </c>
      <c r="V727" s="49">
        <f>IF(0&lt;0.8,0,IF(0&lt;1,Sheet1!L590,1))*IF(G727&lt;3,0.12 - O727,0.01) *U727</f>
        <v>0</v>
      </c>
      <c r="W727" s="49">
        <f>IF(0&gt;1,IF(0&lt;=1.1,1,IF(0&lt;=1.2,2,IF(0&lt;=1.5,3,5))),0) * 1000000</f>
        <v>0</v>
      </c>
      <c r="X727" s="50">
        <f>IF(AND(P727&gt;=150000000,P727&lt;300000000),5000000,IF(AND(P727&gt;=300000000,P727&lt;500000000),10000000,IF(AND(P727&gt;=300000000,P727&lt;500000000),15000000,IF(AND(P727&gt;=500000000,P727&lt;3000000000),20000000,IF(P727&gt;=30000000000,35000000,0))))) * (1-R727)</f>
        <v>0</v>
      </c>
      <c r="Y727" s="50">
        <f>IFERROR(Q727 * (1-R727),0)</f>
        <v>0</v>
      </c>
      <c r="Z727" s="51">
        <f>IF(R727=1,0,"")</f>
        <v>0</v>
      </c>
      <c r="AA727" s="51">
        <f>IFERROR((1-R727) * Z727 * 2%,0)</f>
        <v>0</v>
      </c>
      <c r="AB727" s="52">
        <f>IF(R727=0,"",0)</f>
        <v>0</v>
      </c>
      <c r="AC727" s="52">
        <f> IFERROR(AB727 * (1-R727) * 2%,0)</f>
        <v>0</v>
      </c>
      <c r="AD727" s="53">
        <f>T727+V727+W727+X727+AA727+AC727</f>
        <v>0</v>
      </c>
    </row>
    <row r="728">
      <c r="C728" s="40" t="s">
        <v>1293</v>
      </c>
      <c r="D728" s="41" t="s">
        <v>1294</v>
      </c>
      <c r="E728" s="41"/>
      <c r="F728" s="42">
        <v>41432.695173611108</v>
      </c>
      <c r="G728" s="43">
        <v>61</v>
      </c>
      <c r="H728" s="44">
        <v>43370</v>
      </c>
      <c r="I728" s="44">
        <v>43382</v>
      </c>
      <c r="J728" s="43">
        <v>604132</v>
      </c>
      <c r="K728" s="43">
        <v>88000</v>
      </c>
      <c r="L728" s="43">
        <v>0</v>
      </c>
      <c r="M728" s="43">
        <f>IFERROR(J728-K728-L728,0)</f>
        <v>516132</v>
      </c>
      <c r="N728" s="43">
        <v>825985</v>
      </c>
      <c r="O728" s="45">
        <f>IFERROR(IF(1 - M728/N728&lt;0,0,1-M728/N728),0)</f>
        <v>0.37513150965211228</v>
      </c>
      <c r="P728" s="43">
        <v>0</v>
      </c>
      <c r="Q728" s="43">
        <v>682931</v>
      </c>
      <c r="R728" s="46">
        <f>IF(F728&lt;DATEVALUE("2018-07-01"),1,0)</f>
        <v>1</v>
      </c>
      <c r="S728" s="47">
        <f>IF(R728=1,1%,0)</f>
        <v>0.01</v>
      </c>
      <c r="T728" s="46">
        <f>IFERROR(S728*M728,0)</f>
        <v>5161.3199999999997</v>
      </c>
      <c r="U728" s="48">
        <f>IF(O728&lt;=0.12,1,0)*(1-R728)*M728</f>
        <v>0</v>
      </c>
      <c r="V728" s="49">
        <f>IF(0&lt;0.8,0,IF(0&lt;1,Sheet1!L590,1))*IF(G728&lt;3,0.12 - O728,0.01) *U728</f>
        <v>0</v>
      </c>
      <c r="W728" s="49">
        <f>IF(0&gt;1,IF(0&lt;=1.1,1,IF(0&lt;=1.2,2,IF(0&lt;=1.5,3,5))),0) * 1000000</f>
        <v>0</v>
      </c>
      <c r="X728" s="50">
        <f>IF(AND(P728&gt;=150000000,P728&lt;300000000),5000000,IF(AND(P728&gt;=300000000,P728&lt;500000000),10000000,IF(AND(P728&gt;=300000000,P728&lt;500000000),15000000,IF(AND(P728&gt;=500000000,P728&lt;3000000000),20000000,IF(P728&gt;=30000000000,35000000,0))))) * (1-R728)</f>
        <v>0</v>
      </c>
      <c r="Y728" s="50">
        <f>IFERROR(Q728 * (1-R728),0)</f>
        <v>0</v>
      </c>
      <c r="Z728" s="51">
        <f>IF(R728=1,0,0)</f>
        <v>0</v>
      </c>
      <c r="AA728" s="51">
        <f>IFERROR((1-R728) * Z728 * 2%,0)</f>
        <v>0</v>
      </c>
      <c r="AB728" s="52">
        <f>IF(R728=0,0,0)</f>
        <v>0</v>
      </c>
      <c r="AC728" s="52">
        <f> IFERROR(AB728 * (1-R728) * 2%,0)</f>
        <v>0</v>
      </c>
      <c r="AD728" s="53">
        <f>T728+V728+W728+X728+AA728+AC728</f>
        <v>5161.3199999999997</v>
      </c>
    </row>
    <row r="729">
      <c r="C729" s="40" t="s">
        <v>1295</v>
      </c>
      <c r="D729" s="41" t="s">
        <v>1296</v>
      </c>
      <c r="E729" s="41"/>
      <c r="F729" s="42">
        <v>42025.597083333334</v>
      </c>
      <c r="G729" s="43">
        <v>42</v>
      </c>
      <c r="H729" s="44">
        <v>43339</v>
      </c>
      <c r="I729" s="44">
        <v>43397</v>
      </c>
      <c r="J729" s="43">
        <v>1808860</v>
      </c>
      <c r="K729" s="43">
        <v>0</v>
      </c>
      <c r="L729" s="43">
        <v>0</v>
      </c>
      <c r="M729" s="43">
        <f>IFERROR(J729-K729-L729,0)</f>
        <v>1808860</v>
      </c>
      <c r="N729" s="43">
        <v>2056917</v>
      </c>
      <c r="O729" s="45">
        <f>IFERROR(IF(1 - M729/N729&lt;0,0,1-M729/N729),0)</f>
        <v>0.12059650438009895</v>
      </c>
      <c r="P729" s="43">
        <v>0</v>
      </c>
      <c r="Q729" s="43">
        <v>1808860</v>
      </c>
      <c r="R729" s="46">
        <f>IF(F729&lt;DATEVALUE("2018-07-01"),1,0)</f>
        <v>1</v>
      </c>
      <c r="S729" s="47">
        <f>IF(R729=1,1%,0)</f>
        <v>0.01</v>
      </c>
      <c r="T729" s="46">
        <f>IFERROR(S729*M729,0)</f>
        <v>18088.600000000002</v>
      </c>
      <c r="U729" s="48">
        <f>IF(O729&lt;=0.12,1,0)*(1-R729)*M729</f>
        <v>0</v>
      </c>
      <c r="V729" s="49">
        <f>IF(0&lt;0.8,0,IF(0&lt;1,Sheet1!L590,1))*IF(G729&lt;3,0.12 - O729,0.01) *U729</f>
        <v>0</v>
      </c>
      <c r="W729" s="49">
        <f>IF(0&gt;1,IF(0&lt;=1.1,1,IF(0&lt;=1.2,2,IF(0&lt;=1.5,3,5))),0) * 1000000</f>
        <v>0</v>
      </c>
      <c r="X729" s="50">
        <f>IF(AND(P729&gt;=150000000,P729&lt;300000000),5000000,IF(AND(P729&gt;=300000000,P729&lt;500000000),10000000,IF(AND(P729&gt;=300000000,P729&lt;500000000),15000000,IF(AND(P729&gt;=500000000,P729&lt;3000000000),20000000,IF(P729&gt;=30000000000,35000000,0))))) * (1-R729)</f>
        <v>0</v>
      </c>
      <c r="Y729" s="50">
        <f>IFERROR(Q729 * (1-R729),0)</f>
        <v>0</v>
      </c>
      <c r="Z729" s="51">
        <f>IF(R729=1,0,0)</f>
        <v>0</v>
      </c>
      <c r="AA729" s="51">
        <f>IFERROR((1-R729) * Z729 * 2%,0)</f>
        <v>0</v>
      </c>
      <c r="AB729" s="52">
        <f>IF(R729=0,0,0)</f>
        <v>0</v>
      </c>
      <c r="AC729" s="52">
        <f> IFERROR(AB729 * (1-R729) * 2%,0)</f>
        <v>0</v>
      </c>
      <c r="AD729" s="53">
        <f>T729+V729+W729+X729+AA729+AC729</f>
        <v>18088.600000000002</v>
      </c>
    </row>
    <row r="730">
      <c r="C730" s="40" t="s">
        <v>1297</v>
      </c>
      <c r="D730" s="41" t="s">
        <v>1298</v>
      </c>
      <c r="E730" s="41"/>
      <c r="F730" s="42">
        <v>42373.496412037035</v>
      </c>
      <c r="G730" s="43">
        <v>30</v>
      </c>
      <c r="H730" s="44">
        <v>43370</v>
      </c>
      <c r="I730" s="44">
        <v>43382</v>
      </c>
      <c r="J730" s="43">
        <v>2118007</v>
      </c>
      <c r="K730" s="43">
        <v>1406704</v>
      </c>
      <c r="L730" s="43">
        <v>0</v>
      </c>
      <c r="M730" s="43">
        <f>IFERROR(J730-K730-L730,0)</f>
        <v>711303</v>
      </c>
      <c r="N730" s="43">
        <v>2868677</v>
      </c>
      <c r="O730" s="45">
        <f>IFERROR(IF(1 - M730/N730&lt;0,0,1-M730/N730),0)</f>
        <v>0.75204493221091118</v>
      </c>
      <c r="P730" s="43">
        <v>0</v>
      </c>
      <c r="Q730" s="43">
        <v>1117678</v>
      </c>
      <c r="R730" s="46">
        <f>IF(F730&lt;DATEVALUE("2018-07-01"),1,0)</f>
        <v>1</v>
      </c>
      <c r="S730" s="47">
        <f>IF(R730=1,1%,0)</f>
        <v>0.01</v>
      </c>
      <c r="T730" s="46">
        <f>IFERROR(S730*M730,0)</f>
        <v>7113.0299999999997</v>
      </c>
      <c r="U730" s="48">
        <f>IF(O730&lt;=0.12,1,0)*(1-R730)*M730</f>
        <v>0</v>
      </c>
      <c r="V730" s="49">
        <f>IF(0&lt;0.8,0,IF(0&lt;1,Sheet1!L590,1))*IF(G730&lt;3,0.12 - O730,0.01) *U730</f>
        <v>0</v>
      </c>
      <c r="W730" s="49">
        <f>IF(0&gt;1,IF(0&lt;=1.1,1,IF(0&lt;=1.2,2,IF(0&lt;=1.5,3,5))),0) * 1000000</f>
        <v>0</v>
      </c>
      <c r="X730" s="50">
        <f>IF(AND(P730&gt;=150000000,P730&lt;300000000),5000000,IF(AND(P730&gt;=300000000,P730&lt;500000000),10000000,IF(AND(P730&gt;=300000000,P730&lt;500000000),15000000,IF(AND(P730&gt;=500000000,P730&lt;3000000000),20000000,IF(P730&gt;=30000000000,35000000,0))))) * (1-R730)</f>
        <v>0</v>
      </c>
      <c r="Y730" s="50">
        <f>IFERROR(Q730 * (1-R730),0)</f>
        <v>0</v>
      </c>
      <c r="Z730" s="51">
        <f>IF(R730=1,0,0)</f>
        <v>0</v>
      </c>
      <c r="AA730" s="51">
        <f>IFERROR((1-R730) * Z730 * 2%,0)</f>
        <v>0</v>
      </c>
      <c r="AB730" s="52">
        <f>IF(R730=0,0,0)</f>
        <v>0</v>
      </c>
      <c r="AC730" s="52">
        <f> IFERROR(AB730 * (1-R730) * 2%,0)</f>
        <v>0</v>
      </c>
      <c r="AD730" s="53">
        <f>T730+V730+W730+X730+AA730+AC730</f>
        <v>7113.0299999999997</v>
      </c>
    </row>
    <row r="731">
      <c r="C731" s="40" t="s">
        <v>1299</v>
      </c>
      <c r="D731" s="41" t="s">
        <v>1300</v>
      </c>
      <c r="E731" s="41"/>
      <c r="F731" s="42">
        <v>43245.278275462959</v>
      </c>
      <c r="G731" s="43">
        <v>2</v>
      </c>
      <c r="H731" s="44" t="s">
        <v>24</v>
      </c>
      <c r="I731" s="44" t="s">
        <v>24</v>
      </c>
      <c r="J731" s="43">
        <v>0</v>
      </c>
      <c r="K731" s="43">
        <v>0</v>
      </c>
      <c r="L731" s="43">
        <v>0</v>
      </c>
      <c r="M731" s="43">
        <f>IFERROR(J731-K731-L731,0)</f>
        <v>0</v>
      </c>
      <c r="N731" s="43">
        <v>13310</v>
      </c>
      <c r="O731" s="45">
        <f>IFERROR(IF(1 - M731/N731&lt;0,0,1-M731/N731),0)</f>
        <v>1</v>
      </c>
      <c r="P731" s="43">
        <v>0</v>
      </c>
      <c r="Q731" s="43">
        <v>0</v>
      </c>
      <c r="R731" s="46">
        <f>IF(F731&lt;DATEVALUE("2018-07-01"),1,0)</f>
        <v>1</v>
      </c>
      <c r="S731" s="47">
        <f>IF(R731=1,1%,0)</f>
        <v>0.01</v>
      </c>
      <c r="T731" s="46">
        <f>IFERROR(S731*M731,0)</f>
        <v>0</v>
      </c>
      <c r="U731" s="48">
        <f>IF(O731&lt;=0.12,1,0)*(1-R731)*M731</f>
        <v>0</v>
      </c>
      <c r="V731" s="49">
        <f>IF(0&lt;0.8,0,IF(0&lt;1,Sheet1!L590,1))*IF(G731&lt;3,0.12 - O731,0.01) *U731</f>
        <v>0</v>
      </c>
      <c r="W731" s="49">
        <f>IF(0&gt;1,IF(0&lt;=1.1,1,IF(0&lt;=1.2,2,IF(0&lt;=1.5,3,5))),0) * 1000000</f>
        <v>0</v>
      </c>
      <c r="X731" s="50">
        <f>IF(AND(P731&gt;=150000000,P731&lt;300000000),5000000,IF(AND(P731&gt;=300000000,P731&lt;500000000),10000000,IF(AND(P731&gt;=300000000,P731&lt;500000000),15000000,IF(AND(P731&gt;=500000000,P731&lt;3000000000),20000000,IF(P731&gt;=30000000000,35000000,0))))) * (1-R731)</f>
        <v>0</v>
      </c>
      <c r="Y731" s="50">
        <f>IFERROR(Q731 * (1-R731),0)</f>
        <v>0</v>
      </c>
      <c r="Z731" s="51">
        <f>IF(R731=1,0,"")</f>
        <v>0</v>
      </c>
      <c r="AA731" s="51">
        <f>IFERROR((1-R731) * Z731 * 2%,0)</f>
        <v>0</v>
      </c>
      <c r="AB731" s="52">
        <f>IF(R731=0,"",0)</f>
        <v>0</v>
      </c>
      <c r="AC731" s="52">
        <f> IFERROR(AB731 * (1-R731) * 2%,0)</f>
        <v>0</v>
      </c>
      <c r="AD731" s="53">
        <f>T731+V731+W731+X731+AA731+AC731</f>
        <v>0</v>
      </c>
    </row>
    <row r="732">
      <c r="C732" s="40" t="s">
        <v>1301</v>
      </c>
      <c r="D732" s="41" t="s">
        <v>1302</v>
      </c>
      <c r="E732" s="41"/>
      <c r="F732" s="42">
        <v>41807.66982638889</v>
      </c>
      <c r="G732" s="43">
        <v>49</v>
      </c>
      <c r="H732" s="44">
        <v>43335</v>
      </c>
      <c r="I732" s="44">
        <v>43382</v>
      </c>
      <c r="J732" s="43">
        <v>1556638</v>
      </c>
      <c r="K732" s="43">
        <v>0</v>
      </c>
      <c r="L732" s="43">
        <v>0</v>
      </c>
      <c r="M732" s="43">
        <f>IFERROR(J732-K732-L732,0)</f>
        <v>1556638</v>
      </c>
      <c r="N732" s="43">
        <v>2026199</v>
      </c>
      <c r="O732" s="45">
        <f>IFERROR(IF(1 - M732/N732&lt;0,0,1-M732/N732),0)</f>
        <v>0.23174475952263329</v>
      </c>
      <c r="P732" s="43">
        <v>0</v>
      </c>
      <c r="Q732" s="43">
        <v>1556638</v>
      </c>
      <c r="R732" s="46">
        <f>IF(F732&lt;DATEVALUE("2018-07-01"),1,0)</f>
        <v>1</v>
      </c>
      <c r="S732" s="47">
        <f>IF(R732=1,1%,0)</f>
        <v>0.01</v>
      </c>
      <c r="T732" s="46">
        <f>IFERROR(S732*M732,0)</f>
        <v>15566.380000000001</v>
      </c>
      <c r="U732" s="48">
        <f>IF(O732&lt;=0.12,1,0)*(1-R732)*M732</f>
        <v>0</v>
      </c>
      <c r="V732" s="49">
        <f>IF(0&lt;0.8,0,IF(0&lt;1,Sheet1!L590,1))*IF(G732&lt;3,0.12 - O732,0.01) *U732</f>
        <v>0</v>
      </c>
      <c r="W732" s="49">
        <f>IF(0&gt;1,IF(0&lt;=1.1,1,IF(0&lt;=1.2,2,IF(0&lt;=1.5,3,5))),0) * 1000000</f>
        <v>0</v>
      </c>
      <c r="X732" s="50">
        <f>IF(AND(P732&gt;=150000000,P732&lt;300000000),5000000,IF(AND(P732&gt;=300000000,P732&lt;500000000),10000000,IF(AND(P732&gt;=300000000,P732&lt;500000000),15000000,IF(AND(P732&gt;=500000000,P732&lt;3000000000),20000000,IF(P732&gt;=30000000000,35000000,0))))) * (1-R732)</f>
        <v>0</v>
      </c>
      <c r="Y732" s="50">
        <f>IFERROR(Q732 * (1-R732),0)</f>
        <v>0</v>
      </c>
      <c r="Z732" s="51">
        <f>IF(R732=1,0,0)</f>
        <v>0</v>
      </c>
      <c r="AA732" s="51">
        <f>IFERROR((1-R732) * Z732 * 2%,0)</f>
        <v>0</v>
      </c>
      <c r="AB732" s="52">
        <f>IF(R732=0,0,0)</f>
        <v>0</v>
      </c>
      <c r="AC732" s="52">
        <f> IFERROR(AB732 * (1-R732) * 2%,0)</f>
        <v>0</v>
      </c>
      <c r="AD732" s="53">
        <f>T732+V732+W732+X732+AA732+AC732</f>
        <v>15566.380000000001</v>
      </c>
    </row>
    <row r="733">
      <c r="C733" s="40" t="s">
        <v>1303</v>
      </c>
      <c r="D733" s="41" t="s">
        <v>1304</v>
      </c>
      <c r="E733" s="41"/>
      <c r="F733" s="42">
        <v>42173.417071759257</v>
      </c>
      <c r="G733" s="43">
        <v>37</v>
      </c>
      <c r="H733" s="44">
        <v>43339</v>
      </c>
      <c r="I733" s="44">
        <v>43397</v>
      </c>
      <c r="J733" s="43">
        <v>1334460</v>
      </c>
      <c r="K733" s="43">
        <v>0</v>
      </c>
      <c r="L733" s="43">
        <v>0</v>
      </c>
      <c r="M733" s="43">
        <f>IFERROR(J733-K733-L733,0)</f>
        <v>1334460</v>
      </c>
      <c r="N733" s="43">
        <v>1511131</v>
      </c>
      <c r="O733" s="45">
        <f>IFERROR(IF(1 - M733/N733&lt;0,0,1-M733/N733),0)</f>
        <v>0.11691309357031254</v>
      </c>
      <c r="P733" s="43">
        <v>0</v>
      </c>
      <c r="Q733" s="43">
        <v>1334460</v>
      </c>
      <c r="R733" s="46">
        <f>IF(F733&lt;DATEVALUE("2018-07-01"),1,0)</f>
        <v>1</v>
      </c>
      <c r="S733" s="47">
        <f>IF(R733=1,1%,0)</f>
        <v>0.01</v>
      </c>
      <c r="T733" s="46">
        <f>IFERROR(S733*M733,0)</f>
        <v>13344.6</v>
      </c>
      <c r="U733" s="48">
        <f>IF(O733&lt;=0.12,1,0)*(1-R733)*M733</f>
        <v>0</v>
      </c>
      <c r="V733" s="49">
        <f>IF(0&lt;0.8,0,IF(0&lt;1,Sheet1!L590,1))*IF(G733&lt;3,0.12 - O733,0.01) *U733</f>
        <v>0</v>
      </c>
      <c r="W733" s="49">
        <f>IF(0&gt;1,IF(0&lt;=1.1,1,IF(0&lt;=1.2,2,IF(0&lt;=1.5,3,5))),0) * 1000000</f>
        <v>0</v>
      </c>
      <c r="X733" s="50">
        <f>IF(AND(P733&gt;=150000000,P733&lt;300000000),5000000,IF(AND(P733&gt;=300000000,P733&lt;500000000),10000000,IF(AND(P733&gt;=300000000,P733&lt;500000000),15000000,IF(AND(P733&gt;=500000000,P733&lt;3000000000),20000000,IF(P733&gt;=30000000000,35000000,0))))) * (1-R733)</f>
        <v>0</v>
      </c>
      <c r="Y733" s="50">
        <f>IFERROR(Q733 * (1-R733),0)</f>
        <v>0</v>
      </c>
      <c r="Z733" s="51">
        <f>IF(R733=1,0,0)</f>
        <v>0</v>
      </c>
      <c r="AA733" s="51">
        <f>IFERROR((1-R733) * Z733 * 2%,0)</f>
        <v>0</v>
      </c>
      <c r="AB733" s="52">
        <f>IF(R733=0,0,0)</f>
        <v>0</v>
      </c>
      <c r="AC733" s="52">
        <f> IFERROR(AB733 * (1-R733) * 2%,0)</f>
        <v>0</v>
      </c>
      <c r="AD733" s="53">
        <f>T733+V733+W733+X733+AA733+AC733</f>
        <v>13344.6</v>
      </c>
    </row>
    <row r="734">
      <c r="C734" s="40" t="s">
        <v>1305</v>
      </c>
      <c r="D734" s="41" t="s">
        <v>1306</v>
      </c>
      <c r="E734" s="41"/>
      <c r="F734" s="42">
        <v>42508.27921296296</v>
      </c>
      <c r="G734" s="43">
        <v>26</v>
      </c>
      <c r="H734" s="44">
        <v>43335</v>
      </c>
      <c r="I734" s="44">
        <v>43382</v>
      </c>
      <c r="J734" s="43">
        <v>655215</v>
      </c>
      <c r="K734" s="43">
        <v>0</v>
      </c>
      <c r="L734" s="43">
        <v>0</v>
      </c>
      <c r="M734" s="43">
        <f>IFERROR(J734-K734-L734,0)</f>
        <v>655215</v>
      </c>
      <c r="N734" s="43">
        <v>866230</v>
      </c>
      <c r="O734" s="45">
        <f>IFERROR(IF(1 - M734/N734&lt;0,0,1-M734/N734),0)</f>
        <v>0.24360158387495234</v>
      </c>
      <c r="P734" s="43">
        <v>0</v>
      </c>
      <c r="Q734" s="43">
        <v>655215</v>
      </c>
      <c r="R734" s="46">
        <f>IF(F734&lt;DATEVALUE("2018-07-01"),1,0)</f>
        <v>1</v>
      </c>
      <c r="S734" s="47">
        <f>IF(R734=1,1%,0)</f>
        <v>0.01</v>
      </c>
      <c r="T734" s="46">
        <f>IFERROR(S734*M734,0)</f>
        <v>6552.1500000000005</v>
      </c>
      <c r="U734" s="48">
        <f>IF(O734&lt;=0.12,1,0)*(1-R734)*M734</f>
        <v>0</v>
      </c>
      <c r="V734" s="49">
        <f>IF(0&lt;0.8,0,IF(0&lt;1,Sheet1!L590,1))*IF(G734&lt;3,0.12 - O734,0.01) *U734</f>
        <v>0</v>
      </c>
      <c r="W734" s="49">
        <f>IF(0&gt;1,IF(0&lt;=1.1,1,IF(0&lt;=1.2,2,IF(0&lt;=1.5,3,5))),0) * 1000000</f>
        <v>0</v>
      </c>
      <c r="X734" s="50">
        <f>IF(AND(P734&gt;=150000000,P734&lt;300000000),5000000,IF(AND(P734&gt;=300000000,P734&lt;500000000),10000000,IF(AND(P734&gt;=300000000,P734&lt;500000000),15000000,IF(AND(P734&gt;=500000000,P734&lt;3000000000),20000000,IF(P734&gt;=30000000000,35000000,0))))) * (1-R734)</f>
        <v>0</v>
      </c>
      <c r="Y734" s="50">
        <f>IFERROR(Q734 * (1-R734),0)</f>
        <v>0</v>
      </c>
      <c r="Z734" s="51">
        <f>IF(R734=1,0,0)</f>
        <v>0</v>
      </c>
      <c r="AA734" s="51">
        <f>IFERROR((1-R734) * Z734 * 2%,0)</f>
        <v>0</v>
      </c>
      <c r="AB734" s="52">
        <f>IF(R734=0,0,0)</f>
        <v>0</v>
      </c>
      <c r="AC734" s="52">
        <f> IFERROR(AB734 * (1-R734) * 2%,0)</f>
        <v>0</v>
      </c>
      <c r="AD734" s="53">
        <f>T734+V734+W734+X734+AA734+AC734</f>
        <v>6552.1500000000005</v>
      </c>
    </row>
    <row r="735">
      <c r="C735" s="40" t="s">
        <v>1307</v>
      </c>
      <c r="D735" s="41" t="s">
        <v>24</v>
      </c>
      <c r="E735" s="41"/>
      <c r="F735" s="42" t="s">
        <v>24</v>
      </c>
      <c r="G735" s="43" t="s">
        <v>24</v>
      </c>
      <c r="H735" s="44" t="s">
        <v>24</v>
      </c>
      <c r="I735" s="44" t="s">
        <v>24</v>
      </c>
      <c r="J735" s="43">
        <v>2060388</v>
      </c>
      <c r="K735" s="43">
        <v>0</v>
      </c>
      <c r="L735" s="43">
        <v>0</v>
      </c>
      <c r="M735" s="43">
        <f>IFERROR(J735-K735-L735,0)</f>
        <v>2060388</v>
      </c>
      <c r="N735" s="43" t="s">
        <v>24</v>
      </c>
      <c r="O735" s="45">
        <f>IFERROR(IF(1 - M735/N735&lt;0,0,1-M735/N735),0)</f>
        <v>0</v>
      </c>
      <c r="P735" s="43">
        <v>0</v>
      </c>
      <c r="Q735" s="43">
        <v>0</v>
      </c>
      <c r="R735" s="46">
        <f>IF(F735&lt;DATEVALUE("2018-07-01"),1,0)</f>
        <v>0</v>
      </c>
      <c r="S735" s="47">
        <f>IF(R735=1,1%,0)</f>
        <v>0</v>
      </c>
      <c r="T735" s="46">
        <f>IFERROR(S735*M735,0)</f>
        <v>0</v>
      </c>
      <c r="U735" s="48">
        <f>IF(O735&lt;=0.12,1,0)*(1-R735)*M735</f>
        <v>2060388</v>
      </c>
      <c r="V735" s="49">
        <f>IF(0&lt;0.8,0,IF(0&lt;1,Sheet1!L590,1))*IF(G735&lt;3,0.12 - O735,0.01) *U735</f>
        <v>0</v>
      </c>
      <c r="W735" s="49">
        <f>IF(0&gt;1,IF(0&lt;=1.1,1,IF(0&lt;=1.2,2,IF(0&lt;=1.5,3,5))),0) * 1000000</f>
        <v>0</v>
      </c>
      <c r="X735" s="50">
        <f>IF(AND(P735&gt;=150000000,P735&lt;300000000),5000000,IF(AND(P735&gt;=300000000,P735&lt;500000000),10000000,IF(AND(P735&gt;=300000000,P735&lt;500000000),15000000,IF(AND(P735&gt;=500000000,P735&lt;3000000000),20000000,IF(P735&gt;=30000000000,35000000,0))))) * (1-R735)</f>
        <v>0</v>
      </c>
      <c r="Y735" s="50">
        <f>IFERROR(Q735 * (1-R735),0)</f>
        <v>0</v>
      </c>
      <c r="Z735" s="51" t="str">
        <f>IF(R735=1,0,"")</f>
        <v/>
      </c>
      <c r="AA735" s="51">
        <f>IFERROR((1-R735) * Z735 * 2%,0)</f>
        <v>0</v>
      </c>
      <c r="AB735" s="52" t="str">
        <f>IF(R735=0,"",0)</f>
        <v/>
      </c>
      <c r="AC735" s="52">
        <f> IFERROR(AB735 * (1-R735) * 2%,0)</f>
        <v>0</v>
      </c>
      <c r="AD735" s="53">
        <f>T735+V735+W735+X735+AA735+AC735</f>
        <v>0</v>
      </c>
    </row>
    <row r="736">
      <c r="C736" s="40" t="s">
        <v>1308</v>
      </c>
      <c r="D736" s="41" t="s">
        <v>1309</v>
      </c>
      <c r="E736" s="41"/>
      <c r="F736" s="42">
        <v>43245.278877314813</v>
      </c>
      <c r="G736" s="43">
        <v>2</v>
      </c>
      <c r="H736" s="44" t="s">
        <v>24</v>
      </c>
      <c r="I736" s="44" t="s">
        <v>24</v>
      </c>
      <c r="J736" s="43">
        <v>0</v>
      </c>
      <c r="K736" s="43">
        <v>0</v>
      </c>
      <c r="L736" s="43">
        <v>0</v>
      </c>
      <c r="M736" s="43">
        <f>IFERROR(J736-K736-L736,0)</f>
        <v>0</v>
      </c>
      <c r="N736" s="43">
        <v>148549</v>
      </c>
      <c r="O736" s="45">
        <f>IFERROR(IF(1 - M736/N736&lt;0,0,1-M736/N736),0)</f>
        <v>1</v>
      </c>
      <c r="P736" s="43">
        <v>0</v>
      </c>
      <c r="Q736" s="43">
        <v>0</v>
      </c>
      <c r="R736" s="46">
        <f>IF(F736&lt;DATEVALUE("2018-07-01"),1,0)</f>
        <v>1</v>
      </c>
      <c r="S736" s="47">
        <f>IF(R736=1,1%,0)</f>
        <v>0.01</v>
      </c>
      <c r="T736" s="46">
        <f>IFERROR(S736*M736,0)</f>
        <v>0</v>
      </c>
      <c r="U736" s="48">
        <f>IF(O736&lt;=0.12,1,0)*(1-R736)*M736</f>
        <v>0</v>
      </c>
      <c r="V736" s="49">
        <f>IF(0&lt;0.8,0,IF(0&lt;1,Sheet1!L590,1))*IF(G736&lt;3,0.12 - O736,0.01) *U736</f>
        <v>0</v>
      </c>
      <c r="W736" s="49">
        <f>IF(0&gt;1,IF(0&lt;=1.1,1,IF(0&lt;=1.2,2,IF(0&lt;=1.5,3,5))),0) * 1000000</f>
        <v>0</v>
      </c>
      <c r="X736" s="50">
        <f>IF(AND(P736&gt;=150000000,P736&lt;300000000),5000000,IF(AND(P736&gt;=300000000,P736&lt;500000000),10000000,IF(AND(P736&gt;=300000000,P736&lt;500000000),15000000,IF(AND(P736&gt;=500000000,P736&lt;3000000000),20000000,IF(P736&gt;=30000000000,35000000,0))))) * (1-R736)</f>
        <v>0</v>
      </c>
      <c r="Y736" s="50">
        <f>IFERROR(Q736 * (1-R736),0)</f>
        <v>0</v>
      </c>
      <c r="Z736" s="51">
        <f>IF(R736=1,0,"")</f>
        <v>0</v>
      </c>
      <c r="AA736" s="51">
        <f>IFERROR((1-R736) * Z736 * 2%,0)</f>
        <v>0</v>
      </c>
      <c r="AB736" s="52">
        <f>IF(R736=0,"",0)</f>
        <v>0</v>
      </c>
      <c r="AC736" s="52">
        <f> IFERROR(AB736 * (1-R736) * 2%,0)</f>
        <v>0</v>
      </c>
      <c r="AD736" s="53">
        <f>T736+V736+W736+X736+AA736+AC736</f>
        <v>0</v>
      </c>
    </row>
    <row r="737">
      <c r="C737" s="40" t="s">
        <v>1310</v>
      </c>
      <c r="D737" s="41" t="s">
        <v>1311</v>
      </c>
      <c r="E737" s="41"/>
      <c r="F737" s="42">
        <v>41807.671631944446</v>
      </c>
      <c r="G737" s="43">
        <v>49</v>
      </c>
      <c r="H737" s="44">
        <v>43335</v>
      </c>
      <c r="I737" s="44">
        <v>43382</v>
      </c>
      <c r="J737" s="43">
        <v>2272576</v>
      </c>
      <c r="K737" s="43">
        <v>0</v>
      </c>
      <c r="L737" s="43">
        <v>0</v>
      </c>
      <c r="M737" s="43">
        <f>IFERROR(J737-K737-L737,0)</f>
        <v>2272576</v>
      </c>
      <c r="N737" s="43">
        <v>2803869</v>
      </c>
      <c r="O737" s="45">
        <f>IFERROR(IF(1 - M737/N737&lt;0,0,1-M737/N737),0)</f>
        <v>0.18948567140618911</v>
      </c>
      <c r="P737" s="43">
        <v>0</v>
      </c>
      <c r="Q737" s="43">
        <v>2272576</v>
      </c>
      <c r="R737" s="46">
        <f>IF(F737&lt;DATEVALUE("2018-07-01"),1,0)</f>
        <v>1</v>
      </c>
      <c r="S737" s="47">
        <f>IF(R737=1,1%,0)</f>
        <v>0.01</v>
      </c>
      <c r="T737" s="46">
        <f>IFERROR(S737*M737,0)</f>
        <v>22725.760000000002</v>
      </c>
      <c r="U737" s="48">
        <f>IF(O737&lt;=0.12,1,0)*(1-R737)*M737</f>
        <v>0</v>
      </c>
      <c r="V737" s="49">
        <f>IF(0&lt;0.8,0,IF(0&lt;1,Sheet1!L590,1))*IF(G737&lt;3,0.12 - O737,0.01) *U737</f>
        <v>0</v>
      </c>
      <c r="W737" s="49">
        <f>IF(0&gt;1,IF(0&lt;=1.1,1,IF(0&lt;=1.2,2,IF(0&lt;=1.5,3,5))),0) * 1000000</f>
        <v>0</v>
      </c>
      <c r="X737" s="50">
        <f>IF(AND(P737&gt;=150000000,P737&lt;300000000),5000000,IF(AND(P737&gt;=300000000,P737&lt;500000000),10000000,IF(AND(P737&gt;=300000000,P737&lt;500000000),15000000,IF(AND(P737&gt;=500000000,P737&lt;3000000000),20000000,IF(P737&gt;=30000000000,35000000,0))))) * (1-R737)</f>
        <v>0</v>
      </c>
      <c r="Y737" s="50">
        <f>IFERROR(Q737 * (1-R737),0)</f>
        <v>0</v>
      </c>
      <c r="Z737" s="51">
        <f>IF(R737=1,0,0)</f>
        <v>0</v>
      </c>
      <c r="AA737" s="51">
        <f>IFERROR((1-R737) * Z737 * 2%,0)</f>
        <v>0</v>
      </c>
      <c r="AB737" s="52">
        <f>IF(R737=0,0,0)</f>
        <v>0</v>
      </c>
      <c r="AC737" s="52">
        <f> IFERROR(AB737 * (1-R737) * 2%,0)</f>
        <v>0</v>
      </c>
      <c r="AD737" s="53">
        <f>T737+V737+W737+X737+AA737+AC737</f>
        <v>22725.760000000002</v>
      </c>
    </row>
    <row r="738">
      <c r="C738" s="40" t="s">
        <v>1312</v>
      </c>
      <c r="D738" s="41" t="s">
        <v>1313</v>
      </c>
      <c r="E738" s="41"/>
      <c r="F738" s="42">
        <v>42177.398113425923</v>
      </c>
      <c r="G738" s="43">
        <v>37</v>
      </c>
      <c r="H738" s="44">
        <v>43339</v>
      </c>
      <c r="I738" s="44">
        <v>43397</v>
      </c>
      <c r="J738" s="43">
        <v>1647896</v>
      </c>
      <c r="K738" s="43">
        <v>0</v>
      </c>
      <c r="L738" s="43">
        <v>0</v>
      </c>
      <c r="M738" s="43">
        <f>IFERROR(J738-K738-L738,0)</f>
        <v>1647896</v>
      </c>
      <c r="N738" s="43">
        <v>1947395</v>
      </c>
      <c r="O738" s="45">
        <f>IFERROR(IF(1 - M738/N738&lt;0,0,1-M738/N738),0)</f>
        <v>0.15379468469416835</v>
      </c>
      <c r="P738" s="43">
        <v>0</v>
      </c>
      <c r="Q738" s="43">
        <v>1647896</v>
      </c>
      <c r="R738" s="46">
        <f>IF(F738&lt;DATEVALUE("2018-07-01"),1,0)</f>
        <v>1</v>
      </c>
      <c r="S738" s="47">
        <f>IF(R738=1,1%,0)</f>
        <v>0.01</v>
      </c>
      <c r="T738" s="46">
        <f>IFERROR(S738*M738,0)</f>
        <v>16478.959999999999</v>
      </c>
      <c r="U738" s="48">
        <f>IF(O738&lt;=0.12,1,0)*(1-R738)*M738</f>
        <v>0</v>
      </c>
      <c r="V738" s="49">
        <f>IF(0&lt;0.8,0,IF(0&lt;1,Sheet1!L590,1))*IF(G738&lt;3,0.12 - O738,0.01) *U738</f>
        <v>0</v>
      </c>
      <c r="W738" s="49">
        <f>IF(0&gt;1,IF(0&lt;=1.1,1,IF(0&lt;=1.2,2,IF(0&lt;=1.5,3,5))),0) * 1000000</f>
        <v>0</v>
      </c>
      <c r="X738" s="50">
        <f>IF(AND(P738&gt;=150000000,P738&lt;300000000),5000000,IF(AND(P738&gt;=300000000,P738&lt;500000000),10000000,IF(AND(P738&gt;=300000000,P738&lt;500000000),15000000,IF(AND(P738&gt;=500000000,P738&lt;3000000000),20000000,IF(P738&gt;=30000000000,35000000,0))))) * (1-R738)</f>
        <v>0</v>
      </c>
      <c r="Y738" s="50">
        <f>IFERROR(Q738 * (1-R738),0)</f>
        <v>0</v>
      </c>
      <c r="Z738" s="51">
        <f>IF(R738=1,0,0)</f>
        <v>0</v>
      </c>
      <c r="AA738" s="51">
        <f>IFERROR((1-R738) * Z738 * 2%,0)</f>
        <v>0</v>
      </c>
      <c r="AB738" s="52">
        <f>IF(R738=0,0,0)</f>
        <v>0</v>
      </c>
      <c r="AC738" s="52">
        <f> IFERROR(AB738 * (1-R738) * 2%,0)</f>
        <v>0</v>
      </c>
      <c r="AD738" s="53">
        <f>T738+V738+W738+X738+AA738+AC738</f>
        <v>16478.959999999999</v>
      </c>
    </row>
    <row r="739">
      <c r="C739" s="40" t="s">
        <v>1314</v>
      </c>
      <c r="D739" s="41" t="s">
        <v>1315</v>
      </c>
      <c r="E739" s="41"/>
      <c r="F739" s="42">
        <v>42563.188993055555</v>
      </c>
      <c r="G739" s="43">
        <v>24</v>
      </c>
      <c r="H739" s="44">
        <v>43339</v>
      </c>
      <c r="I739" s="44">
        <v>43397</v>
      </c>
      <c r="J739" s="43">
        <v>1132160</v>
      </c>
      <c r="K739" s="43">
        <v>0</v>
      </c>
      <c r="L739" s="43">
        <v>0</v>
      </c>
      <c r="M739" s="43">
        <f>IFERROR(J739-K739-L739,0)</f>
        <v>1132160</v>
      </c>
      <c r="N739" s="43">
        <v>1270119</v>
      </c>
      <c r="O739" s="45">
        <f>IFERROR(IF(1 - M739/N739&lt;0,0,1-M739/N739),0)</f>
        <v>0.10861895617654727</v>
      </c>
      <c r="P739" s="43">
        <v>0</v>
      </c>
      <c r="Q739" s="43">
        <v>1132160</v>
      </c>
      <c r="R739" s="46">
        <f>IF(F739&lt;DATEVALUE("2018-07-01"),1,0)</f>
        <v>1</v>
      </c>
      <c r="S739" s="47">
        <f>IF(R739=1,1%,0)</f>
        <v>0.01</v>
      </c>
      <c r="T739" s="46">
        <f>IFERROR(S739*M739,0)</f>
        <v>11321.6</v>
      </c>
      <c r="U739" s="48">
        <f>IF(O739&lt;=0.12,1,0)*(1-R739)*M739</f>
        <v>0</v>
      </c>
      <c r="V739" s="49">
        <f>IF(0&lt;0.8,0,IF(0&lt;1,Sheet1!L590,1))*IF(G739&lt;3,0.12 - O739,0.01) *U739</f>
        <v>0</v>
      </c>
      <c r="W739" s="49">
        <f>IF(0&gt;1,IF(0&lt;=1.1,1,IF(0&lt;=1.2,2,IF(0&lt;=1.5,3,5))),0) * 1000000</f>
        <v>0</v>
      </c>
      <c r="X739" s="50">
        <f>IF(AND(P739&gt;=150000000,P739&lt;300000000),5000000,IF(AND(P739&gt;=300000000,P739&lt;500000000),10000000,IF(AND(P739&gt;=300000000,P739&lt;500000000),15000000,IF(AND(P739&gt;=500000000,P739&lt;3000000000),20000000,IF(P739&gt;=30000000000,35000000,0))))) * (1-R739)</f>
        <v>0</v>
      </c>
      <c r="Y739" s="50">
        <f>IFERROR(Q739 * (1-R739),0)</f>
        <v>0</v>
      </c>
      <c r="Z739" s="51">
        <f>IF(R739=1,0,0)</f>
        <v>0</v>
      </c>
      <c r="AA739" s="51">
        <f>IFERROR((1-R739) * Z739 * 2%,0)</f>
        <v>0</v>
      </c>
      <c r="AB739" s="52">
        <f>IF(R739=0,0,0)</f>
        <v>0</v>
      </c>
      <c r="AC739" s="52">
        <f> IFERROR(AB739 * (1-R739) * 2%,0)</f>
        <v>0</v>
      </c>
      <c r="AD739" s="53">
        <f>T739+V739+W739+X739+AA739+AC739</f>
        <v>11321.6</v>
      </c>
    </row>
    <row r="740">
      <c r="C740" s="40" t="s">
        <v>1316</v>
      </c>
      <c r="D740" s="41" t="s">
        <v>1317</v>
      </c>
      <c r="E740" s="41"/>
      <c r="F740" s="42">
        <v>42601.281354166662</v>
      </c>
      <c r="G740" s="43">
        <v>23</v>
      </c>
      <c r="H740" s="44">
        <v>43335</v>
      </c>
      <c r="I740" s="44">
        <v>43382</v>
      </c>
      <c r="J740" s="43">
        <v>1286105</v>
      </c>
      <c r="K740" s="43">
        <v>0</v>
      </c>
      <c r="L740" s="43">
        <v>0</v>
      </c>
      <c r="M740" s="43">
        <f>IFERROR(J740-K740-L740,0)</f>
        <v>1286105</v>
      </c>
      <c r="N740" s="43">
        <v>1682238</v>
      </c>
      <c r="O740" s="45">
        <f>IFERROR(IF(1 - M740/N740&lt;0,0,1-M740/N740),0)</f>
        <v>0.23547975970106494</v>
      </c>
      <c r="P740" s="43">
        <v>0</v>
      </c>
      <c r="Q740" s="43">
        <v>1286105</v>
      </c>
      <c r="R740" s="46">
        <f>IF(F740&lt;DATEVALUE("2018-07-01"),1,0)</f>
        <v>1</v>
      </c>
      <c r="S740" s="47">
        <f>IF(R740=1,1%,0)</f>
        <v>0.01</v>
      </c>
      <c r="T740" s="46">
        <f>IFERROR(S740*M740,0)</f>
        <v>12861.050000000001</v>
      </c>
      <c r="U740" s="48">
        <f>IF(O740&lt;=0.12,1,0)*(1-R740)*M740</f>
        <v>0</v>
      </c>
      <c r="V740" s="49">
        <f>IF(0&lt;0.8,0,IF(0&lt;1,Sheet1!L590,1))*IF(G740&lt;3,0.12 - O740,0.01) *U740</f>
        <v>0</v>
      </c>
      <c r="W740" s="49">
        <f>IF(0&gt;1,IF(0&lt;=1.1,1,IF(0&lt;=1.2,2,IF(0&lt;=1.5,3,5))),0) * 1000000</f>
        <v>0</v>
      </c>
      <c r="X740" s="50">
        <f>IF(AND(P740&gt;=150000000,P740&lt;300000000),5000000,IF(AND(P740&gt;=300000000,P740&lt;500000000),10000000,IF(AND(P740&gt;=300000000,P740&lt;500000000),15000000,IF(AND(P740&gt;=500000000,P740&lt;3000000000),20000000,IF(P740&gt;=30000000000,35000000,0))))) * (1-R740)</f>
        <v>0</v>
      </c>
      <c r="Y740" s="50">
        <f>IFERROR(Q740 * (1-R740),0)</f>
        <v>0</v>
      </c>
      <c r="Z740" s="51">
        <f>IF(R740=1,0,0)</f>
        <v>0</v>
      </c>
      <c r="AA740" s="51">
        <f>IFERROR((1-R740) * Z740 * 2%,0)</f>
        <v>0</v>
      </c>
      <c r="AB740" s="52">
        <f>IF(R740=0,0,0)</f>
        <v>0</v>
      </c>
      <c r="AC740" s="52">
        <f> IFERROR(AB740 * (1-R740) * 2%,0)</f>
        <v>0</v>
      </c>
      <c r="AD740" s="53">
        <f>T740+V740+W740+X740+AA740+AC740</f>
        <v>12861.050000000001</v>
      </c>
    </row>
    <row r="741">
      <c r="C741" s="40" t="s">
        <v>1318</v>
      </c>
      <c r="D741" s="41" t="s">
        <v>1319</v>
      </c>
      <c r="E741" s="41"/>
      <c r="F741" s="42">
        <v>43245.279328703698</v>
      </c>
      <c r="G741" s="43">
        <v>2</v>
      </c>
      <c r="H741" s="44" t="s">
        <v>24</v>
      </c>
      <c r="I741" s="44" t="s">
        <v>24</v>
      </c>
      <c r="J741" s="43">
        <v>0</v>
      </c>
      <c r="K741" s="43">
        <v>0</v>
      </c>
      <c r="L741" s="43">
        <v>0</v>
      </c>
      <c r="M741" s="43">
        <f>IFERROR(J741-K741-L741,0)</f>
        <v>0</v>
      </c>
      <c r="N741" s="43">
        <v>405662</v>
      </c>
      <c r="O741" s="45">
        <f>IFERROR(IF(1 - M741/N741&lt;0,0,1-M741/N741),0)</f>
        <v>1</v>
      </c>
      <c r="P741" s="43">
        <v>0</v>
      </c>
      <c r="Q741" s="43">
        <v>0</v>
      </c>
      <c r="R741" s="46">
        <f>IF(F741&lt;DATEVALUE("2018-07-01"),1,0)</f>
        <v>1</v>
      </c>
      <c r="S741" s="47">
        <f>IF(R741=1,1%,0)</f>
        <v>0.01</v>
      </c>
      <c r="T741" s="46">
        <f>IFERROR(S741*M741,0)</f>
        <v>0</v>
      </c>
      <c r="U741" s="48">
        <f>IF(O741&lt;=0.12,1,0)*(1-R741)*M741</f>
        <v>0</v>
      </c>
      <c r="V741" s="49">
        <f>IF(0&lt;0.8,0,IF(0&lt;1,Sheet1!L590,1))*IF(G741&lt;3,0.12 - O741,0.01) *U741</f>
        <v>0</v>
      </c>
      <c r="W741" s="49">
        <f>IF(0&gt;1,IF(0&lt;=1.1,1,IF(0&lt;=1.2,2,IF(0&lt;=1.5,3,5))),0) * 1000000</f>
        <v>0</v>
      </c>
      <c r="X741" s="50">
        <f>IF(AND(P741&gt;=150000000,P741&lt;300000000),5000000,IF(AND(P741&gt;=300000000,P741&lt;500000000),10000000,IF(AND(P741&gt;=300000000,P741&lt;500000000),15000000,IF(AND(P741&gt;=500000000,P741&lt;3000000000),20000000,IF(P741&gt;=30000000000,35000000,0))))) * (1-R741)</f>
        <v>0</v>
      </c>
      <c r="Y741" s="50">
        <f>IFERROR(Q741 * (1-R741),0)</f>
        <v>0</v>
      </c>
      <c r="Z741" s="51">
        <f>IF(R741=1,0,"")</f>
        <v>0</v>
      </c>
      <c r="AA741" s="51">
        <f>IFERROR((1-R741) * Z741 * 2%,0)</f>
        <v>0</v>
      </c>
      <c r="AB741" s="52">
        <f>IF(R741=0,"",0)</f>
        <v>0</v>
      </c>
      <c r="AC741" s="52">
        <f> IFERROR(AB741 * (1-R741) * 2%,0)</f>
        <v>0</v>
      </c>
      <c r="AD741" s="53">
        <f>T741+V741+W741+X741+AA741+AC741</f>
        <v>0</v>
      </c>
    </row>
    <row r="742">
      <c r="C742" s="40" t="s">
        <v>1320</v>
      </c>
      <c r="D742" s="41" t="s">
        <v>1321</v>
      </c>
      <c r="E742" s="41"/>
      <c r="F742" s="42">
        <v>41307.594768518517</v>
      </c>
      <c r="G742" s="43">
        <v>65</v>
      </c>
      <c r="H742" s="44">
        <v>43335</v>
      </c>
      <c r="I742" s="44">
        <v>43354</v>
      </c>
      <c r="J742" s="43">
        <v>2419453</v>
      </c>
      <c r="K742" s="43">
        <v>0</v>
      </c>
      <c r="L742" s="43">
        <v>0</v>
      </c>
      <c r="M742" s="43">
        <f>IFERROR(J742-K742-L742,0)</f>
        <v>2419453</v>
      </c>
      <c r="N742" s="43">
        <v>3148001</v>
      </c>
      <c r="O742" s="45">
        <f>IFERROR(IF(1 - M742/N742&lt;0,0,1-M742/N742),0)</f>
        <v>0.23143194681323165</v>
      </c>
      <c r="P742" s="43">
        <v>0</v>
      </c>
      <c r="Q742" s="43">
        <v>2419453</v>
      </c>
      <c r="R742" s="46">
        <f>IF(F742&lt;DATEVALUE("2018-07-01"),1,0)</f>
        <v>1</v>
      </c>
      <c r="S742" s="47">
        <f>IF(R742=1,1%,0)</f>
        <v>0.01</v>
      </c>
      <c r="T742" s="46">
        <f>IFERROR(S742*M742,0)</f>
        <v>24194.529999999999</v>
      </c>
      <c r="U742" s="48">
        <f>IF(O742&lt;=0.12,1,0)*(1-R742)*M742</f>
        <v>0</v>
      </c>
      <c r="V742" s="49">
        <f>IF(0&lt;0.8,0,IF(0&lt;1,Sheet1!L590,1))*IF(G742&lt;3,0.12 - O742,0.01) *U742</f>
        <v>0</v>
      </c>
      <c r="W742" s="49">
        <f>IF(0&gt;1,IF(0&lt;=1.1,1,IF(0&lt;=1.2,2,IF(0&lt;=1.5,3,5))),0) * 1000000</f>
        <v>0</v>
      </c>
      <c r="X742" s="50">
        <f>IF(AND(P742&gt;=150000000,P742&lt;300000000),5000000,IF(AND(P742&gt;=300000000,P742&lt;500000000),10000000,IF(AND(P742&gt;=300000000,P742&lt;500000000),15000000,IF(AND(P742&gt;=500000000,P742&lt;3000000000),20000000,IF(P742&gt;=30000000000,35000000,0))))) * (1-R742)</f>
        <v>0</v>
      </c>
      <c r="Y742" s="50">
        <f>IFERROR(Q742 * (1-R742),0)</f>
        <v>0</v>
      </c>
      <c r="Z742" s="51">
        <f>IF(R742=1,0,0)</f>
        <v>0</v>
      </c>
      <c r="AA742" s="51">
        <f>IFERROR((1-R742) * Z742 * 2%,0)</f>
        <v>0</v>
      </c>
      <c r="AB742" s="52">
        <f>IF(R742=0,0,0)</f>
        <v>0</v>
      </c>
      <c r="AC742" s="52">
        <f> IFERROR(AB742 * (1-R742) * 2%,0)</f>
        <v>0</v>
      </c>
      <c r="AD742" s="53">
        <f>T742+V742+W742+X742+AA742+AC742</f>
        <v>24194.529999999999</v>
      </c>
    </row>
    <row r="743">
      <c r="C743" s="40" t="s">
        <v>1322</v>
      </c>
      <c r="D743" s="41" t="s">
        <v>1323</v>
      </c>
      <c r="E743" s="41"/>
      <c r="F743" s="42">
        <v>42207.581307870372</v>
      </c>
      <c r="G743" s="43">
        <v>36</v>
      </c>
      <c r="H743" s="44">
        <v>43339</v>
      </c>
      <c r="I743" s="44">
        <v>43397</v>
      </c>
      <c r="J743" s="43">
        <v>1217598</v>
      </c>
      <c r="K743" s="43">
        <v>0</v>
      </c>
      <c r="L743" s="43">
        <v>0</v>
      </c>
      <c r="M743" s="43">
        <f>IFERROR(J743-K743-L743,0)</f>
        <v>1217598</v>
      </c>
      <c r="N743" s="43">
        <v>1307932</v>
      </c>
      <c r="O743" s="45">
        <f>IFERROR(IF(1 - M743/N743&lt;0,0,1-M743/N743),0)</f>
        <v>0.069066281733301094</v>
      </c>
      <c r="P743" s="43">
        <v>0</v>
      </c>
      <c r="Q743" s="43">
        <v>1217598</v>
      </c>
      <c r="R743" s="46">
        <f>IF(F743&lt;DATEVALUE("2018-07-01"),1,0)</f>
        <v>1</v>
      </c>
      <c r="S743" s="47">
        <f>IF(R743=1,1%,0)</f>
        <v>0.01</v>
      </c>
      <c r="T743" s="46">
        <f>IFERROR(S743*M743,0)</f>
        <v>12175.98</v>
      </c>
      <c r="U743" s="48">
        <f>IF(O743&lt;=0.12,1,0)*(1-R743)*M743</f>
        <v>0</v>
      </c>
      <c r="V743" s="49">
        <f>IF(0&lt;0.8,0,IF(0&lt;1,Sheet1!L590,1))*IF(G743&lt;3,0.12 - O743,0.01) *U743</f>
        <v>0</v>
      </c>
      <c r="W743" s="49">
        <f>IF(0&gt;1,IF(0&lt;=1.1,1,IF(0&lt;=1.2,2,IF(0&lt;=1.5,3,5))),0) * 1000000</f>
        <v>0</v>
      </c>
      <c r="X743" s="50">
        <f>IF(AND(P743&gt;=150000000,P743&lt;300000000),5000000,IF(AND(P743&gt;=300000000,P743&lt;500000000),10000000,IF(AND(P743&gt;=300000000,P743&lt;500000000),15000000,IF(AND(P743&gt;=500000000,P743&lt;3000000000),20000000,IF(P743&gt;=30000000000,35000000,0))))) * (1-R743)</f>
        <v>0</v>
      </c>
      <c r="Y743" s="50">
        <f>IFERROR(Q743 * (1-R743),0)</f>
        <v>0</v>
      </c>
      <c r="Z743" s="51">
        <f>IF(R743=1,0,0)</f>
        <v>0</v>
      </c>
      <c r="AA743" s="51">
        <f>IFERROR((1-R743) * Z743 * 2%,0)</f>
        <v>0</v>
      </c>
      <c r="AB743" s="52">
        <f>IF(R743=0,0,0)</f>
        <v>0</v>
      </c>
      <c r="AC743" s="52">
        <f> IFERROR(AB743 * (1-R743) * 2%,0)</f>
        <v>0</v>
      </c>
      <c r="AD743" s="53">
        <f>T743+V743+W743+X743+AA743+AC743</f>
        <v>12175.98</v>
      </c>
    </row>
    <row r="744">
      <c r="C744" s="40" t="s">
        <v>1324</v>
      </c>
      <c r="D744" s="41" t="s">
        <v>1325</v>
      </c>
      <c r="E744" s="41"/>
      <c r="F744" s="42">
        <v>42320.590671296297</v>
      </c>
      <c r="G744" s="43">
        <v>32</v>
      </c>
      <c r="H744" s="44">
        <v>43323</v>
      </c>
      <c r="I744" s="44">
        <v>43339</v>
      </c>
      <c r="J744" s="43">
        <v>914089</v>
      </c>
      <c r="K744" s="43">
        <v>0</v>
      </c>
      <c r="L744" s="43">
        <v>0</v>
      </c>
      <c r="M744" s="43">
        <f>IFERROR(J744-K744-L744,0)</f>
        <v>914089</v>
      </c>
      <c r="N744" s="43">
        <v>973289</v>
      </c>
      <c r="O744" s="45">
        <f>IFERROR(IF(1 - M744/N744&lt;0,0,1-M744/N744),0)</f>
        <v>0.06082468824778664</v>
      </c>
      <c r="P744" s="43">
        <v>0</v>
      </c>
      <c r="Q744" s="43">
        <v>914089</v>
      </c>
      <c r="R744" s="46">
        <f>IF(F744&lt;DATEVALUE("2018-07-01"),1,0)</f>
        <v>1</v>
      </c>
      <c r="S744" s="47">
        <f>IF(R744=1,1%,0)</f>
        <v>0.01</v>
      </c>
      <c r="T744" s="46">
        <f>IFERROR(S744*M744,0)</f>
        <v>9140.8899999999994</v>
      </c>
      <c r="U744" s="48">
        <f>IF(O744&lt;=0.12,1,0)*(1-R744)*M744</f>
        <v>0</v>
      </c>
      <c r="V744" s="49">
        <f>IF(0&lt;0.8,0,IF(0&lt;1,Sheet1!L590,1))*IF(G744&lt;3,0.12 - O744,0.01) *U744</f>
        <v>0</v>
      </c>
      <c r="W744" s="49">
        <f>IF(0&gt;1,IF(0&lt;=1.1,1,IF(0&lt;=1.2,2,IF(0&lt;=1.5,3,5))),0) * 1000000</f>
        <v>0</v>
      </c>
      <c r="X744" s="50">
        <f>IF(AND(P744&gt;=150000000,P744&lt;300000000),5000000,IF(AND(P744&gt;=300000000,P744&lt;500000000),10000000,IF(AND(P744&gt;=300000000,P744&lt;500000000),15000000,IF(AND(P744&gt;=500000000,P744&lt;3000000000),20000000,IF(P744&gt;=30000000000,35000000,0))))) * (1-R744)</f>
        <v>0</v>
      </c>
      <c r="Y744" s="50">
        <f>IFERROR(Q744 * (1-R744),0)</f>
        <v>0</v>
      </c>
      <c r="Z744" s="51">
        <f>IF(R744=1,0,0)</f>
        <v>0</v>
      </c>
      <c r="AA744" s="51">
        <f>IFERROR((1-R744) * Z744 * 2%,0)</f>
        <v>0</v>
      </c>
      <c r="AB744" s="52">
        <f>IF(R744=0,0,0)</f>
        <v>0</v>
      </c>
      <c r="AC744" s="52">
        <f> IFERROR(AB744 * (1-R744) * 2%,0)</f>
        <v>0</v>
      </c>
      <c r="AD744" s="53">
        <f>T744+V744+W744+X744+AA744+AC744</f>
        <v>9140.8899999999994</v>
      </c>
    </row>
    <row r="745">
      <c r="C745" s="40" t="s">
        <v>1326</v>
      </c>
      <c r="D745" s="41" t="s">
        <v>1327</v>
      </c>
      <c r="E745" s="41"/>
      <c r="F745" s="42">
        <v>42335.60497685185</v>
      </c>
      <c r="G745" s="43">
        <v>32</v>
      </c>
      <c r="H745" s="44">
        <v>43335</v>
      </c>
      <c r="I745" s="44">
        <v>43354</v>
      </c>
      <c r="J745" s="43">
        <v>129580</v>
      </c>
      <c r="K745" s="43">
        <v>0</v>
      </c>
      <c r="L745" s="43">
        <v>0</v>
      </c>
      <c r="M745" s="43">
        <f>IFERROR(J745-K745-L745,0)</f>
        <v>129580</v>
      </c>
      <c r="N745" s="43">
        <v>172232</v>
      </c>
      <c r="O745" s="45">
        <f>IFERROR(IF(1 - M745/N745&lt;0,0,1-M745/N745),0)</f>
        <v>0.24764271447814579</v>
      </c>
      <c r="P745" s="43">
        <v>0</v>
      </c>
      <c r="Q745" s="43">
        <v>129580</v>
      </c>
      <c r="R745" s="46">
        <f>IF(F745&lt;DATEVALUE("2018-07-01"),1,0)</f>
        <v>1</v>
      </c>
      <c r="S745" s="47">
        <f>IF(R745=1,1%,0)</f>
        <v>0.01</v>
      </c>
      <c r="T745" s="46">
        <f>IFERROR(S745*M745,0)</f>
        <v>1295.8</v>
      </c>
      <c r="U745" s="48">
        <f>IF(O745&lt;=0.12,1,0)*(1-R745)*M745</f>
        <v>0</v>
      </c>
      <c r="V745" s="49">
        <f>IF(0&lt;0.8,0,IF(0&lt;1,Sheet1!L590,1))*IF(G745&lt;3,0.12 - O745,0.01) *U745</f>
        <v>0</v>
      </c>
      <c r="W745" s="49">
        <f>IF(0&gt;1,IF(0&lt;=1.1,1,IF(0&lt;=1.2,2,IF(0&lt;=1.5,3,5))),0) * 1000000</f>
        <v>0</v>
      </c>
      <c r="X745" s="50">
        <f>IF(AND(P745&gt;=150000000,P745&lt;300000000),5000000,IF(AND(P745&gt;=300000000,P745&lt;500000000),10000000,IF(AND(P745&gt;=300000000,P745&lt;500000000),15000000,IF(AND(P745&gt;=500000000,P745&lt;3000000000),20000000,IF(P745&gt;=30000000000,35000000,0))))) * (1-R745)</f>
        <v>0</v>
      </c>
      <c r="Y745" s="50">
        <f>IFERROR(Q745 * (1-R745),0)</f>
        <v>0</v>
      </c>
      <c r="Z745" s="51">
        <f>IF(R745=1,0,0)</f>
        <v>0</v>
      </c>
      <c r="AA745" s="51">
        <f>IFERROR((1-R745) * Z745 * 2%,0)</f>
        <v>0</v>
      </c>
      <c r="AB745" s="52">
        <f>IF(R745=0,0,0)</f>
        <v>0</v>
      </c>
      <c r="AC745" s="52">
        <f> IFERROR(AB745 * (1-R745) * 2%,0)</f>
        <v>0</v>
      </c>
      <c r="AD745" s="53">
        <f>T745+V745+W745+X745+AA745+AC745</f>
        <v>1295.8</v>
      </c>
    </row>
    <row r="746">
      <c r="C746" s="40" t="s">
        <v>1328</v>
      </c>
      <c r="D746" s="41" t="s">
        <v>1329</v>
      </c>
      <c r="E746" s="41"/>
      <c r="F746" s="42">
        <v>42462.598553240736</v>
      </c>
      <c r="G746" s="43">
        <v>27</v>
      </c>
      <c r="H746" s="44">
        <v>43335</v>
      </c>
      <c r="I746" s="44">
        <v>43354</v>
      </c>
      <c r="J746" s="43">
        <v>285395</v>
      </c>
      <c r="K746" s="43">
        <v>0</v>
      </c>
      <c r="L746" s="43">
        <v>0</v>
      </c>
      <c r="M746" s="43">
        <f>IFERROR(J746-K746-L746,0)</f>
        <v>285395</v>
      </c>
      <c r="N746" s="43">
        <v>406243</v>
      </c>
      <c r="O746" s="45">
        <f>IFERROR(IF(1 - M746/N746&lt;0,0,1-M746/N746),0)</f>
        <v>0.29747712575970542</v>
      </c>
      <c r="P746" s="43">
        <v>0</v>
      </c>
      <c r="Q746" s="43">
        <v>285395</v>
      </c>
      <c r="R746" s="46">
        <f>IF(F746&lt;DATEVALUE("2018-07-01"),1,0)</f>
        <v>1</v>
      </c>
      <c r="S746" s="47">
        <f>IF(R746=1,1%,0)</f>
        <v>0.01</v>
      </c>
      <c r="T746" s="46">
        <f>IFERROR(S746*M746,0)</f>
        <v>2853.9500000000003</v>
      </c>
      <c r="U746" s="48">
        <f>IF(O746&lt;=0.12,1,0)*(1-R746)*M746</f>
        <v>0</v>
      </c>
      <c r="V746" s="49">
        <f>IF(0&lt;0.8,0,IF(0&lt;1,Sheet1!L590,1))*IF(G746&lt;3,0.12 - O746,0.01) *U746</f>
        <v>0</v>
      </c>
      <c r="W746" s="49">
        <f>IF(0&gt;1,IF(0&lt;=1.1,1,IF(0&lt;=1.2,2,IF(0&lt;=1.5,3,5))),0) * 1000000</f>
        <v>0</v>
      </c>
      <c r="X746" s="50">
        <f>IF(AND(P746&gt;=150000000,P746&lt;300000000),5000000,IF(AND(P746&gt;=300000000,P746&lt;500000000),10000000,IF(AND(P746&gt;=300000000,P746&lt;500000000),15000000,IF(AND(P746&gt;=500000000,P746&lt;3000000000),20000000,IF(P746&gt;=30000000000,35000000,0))))) * (1-R746)</f>
        <v>0</v>
      </c>
      <c r="Y746" s="50">
        <f>IFERROR(Q746 * (1-R746),0)</f>
        <v>0</v>
      </c>
      <c r="Z746" s="51">
        <f>IF(R746=1,0,0)</f>
        <v>0</v>
      </c>
      <c r="AA746" s="51">
        <f>IFERROR((1-R746) * Z746 * 2%,0)</f>
        <v>0</v>
      </c>
      <c r="AB746" s="52">
        <f>IF(R746=0,0,0)</f>
        <v>0</v>
      </c>
      <c r="AC746" s="52">
        <f> IFERROR(AB746 * (1-R746) * 2%,0)</f>
        <v>0</v>
      </c>
      <c r="AD746" s="53">
        <f>T746+V746+W746+X746+AA746+AC746</f>
        <v>2853.9500000000003</v>
      </c>
    </row>
    <row r="747">
      <c r="C747" s="40" t="s">
        <v>1330</v>
      </c>
      <c r="D747" s="41" t="s">
        <v>1327</v>
      </c>
      <c r="E747" s="41"/>
      <c r="F747" s="42">
        <v>43279.06659722222</v>
      </c>
      <c r="G747" s="43">
        <v>1</v>
      </c>
      <c r="H747" s="44">
        <v>43335</v>
      </c>
      <c r="I747" s="44">
        <v>43354</v>
      </c>
      <c r="J747" s="43">
        <v>73150</v>
      </c>
      <c r="K747" s="43">
        <v>0</v>
      </c>
      <c r="L747" s="43">
        <v>0</v>
      </c>
      <c r="M747" s="43">
        <f>IFERROR(J747-K747-L747,0)</f>
        <v>73150</v>
      </c>
      <c r="N747" s="43">
        <v>81724</v>
      </c>
      <c r="O747" s="45">
        <f>IFERROR(IF(1 - M747/N747&lt;0,0,1-M747/N747),0)</f>
        <v>0.10491410112084576</v>
      </c>
      <c r="P747" s="43">
        <v>0</v>
      </c>
      <c r="Q747" s="43">
        <v>0</v>
      </c>
      <c r="R747" s="46">
        <f>IF(F747&lt;DATEVALUE("2018-07-01"),1,0)</f>
        <v>1</v>
      </c>
      <c r="S747" s="47">
        <f>IF(R747=1,1%,0)</f>
        <v>0.01</v>
      </c>
      <c r="T747" s="46">
        <f>IFERROR(S747*M747,0)</f>
        <v>731.5</v>
      </c>
      <c r="U747" s="48">
        <f>IF(O747&lt;=0.12,1,0)*(1-R747)*M747</f>
        <v>0</v>
      </c>
      <c r="V747" s="49">
        <f>IF(0&lt;0.8,0,IF(0&lt;1,Sheet1!L590,1))*IF(G747&lt;3,0.12 - O747,0.01) *U747</f>
        <v>0</v>
      </c>
      <c r="W747" s="49">
        <f>IF(0&gt;1,IF(0&lt;=1.1,1,IF(0&lt;=1.2,2,IF(0&lt;=1.5,3,5))),0) * 1000000</f>
        <v>0</v>
      </c>
      <c r="X747" s="50">
        <f>IF(AND(P747&gt;=150000000,P747&lt;300000000),5000000,IF(AND(P747&gt;=300000000,P747&lt;500000000),10000000,IF(AND(P747&gt;=300000000,P747&lt;500000000),15000000,IF(AND(P747&gt;=500000000,P747&lt;3000000000),20000000,IF(P747&gt;=30000000000,35000000,0))))) * (1-R747)</f>
        <v>0</v>
      </c>
      <c r="Y747" s="50">
        <f>IFERROR(Q747 * (1-R747),0)</f>
        <v>0</v>
      </c>
      <c r="Z747" s="51">
        <f>IF(R747=1,0,0)</f>
        <v>0</v>
      </c>
      <c r="AA747" s="51">
        <f>IFERROR((1-R747) * Z747 * 2%,0)</f>
        <v>0</v>
      </c>
      <c r="AB747" s="52">
        <f>IF(R747=0,0,0)</f>
        <v>0</v>
      </c>
      <c r="AC747" s="52">
        <f> IFERROR(AB747 * (1-R747) * 2%,0)</f>
        <v>0</v>
      </c>
      <c r="AD747" s="53">
        <f>T747+V747+W747+X747+AA747+AC747</f>
        <v>731.5</v>
      </c>
    </row>
    <row r="748">
      <c r="C748" s="40" t="s">
        <v>1331</v>
      </c>
      <c r="D748" s="41" t="s">
        <v>1332</v>
      </c>
      <c r="E748" s="41"/>
      <c r="F748" s="42">
        <v>43245.279942129629</v>
      </c>
      <c r="G748" s="43">
        <v>2</v>
      </c>
      <c r="H748" s="44" t="s">
        <v>24</v>
      </c>
      <c r="I748" s="44" t="s">
        <v>24</v>
      </c>
      <c r="J748" s="43">
        <v>0</v>
      </c>
      <c r="K748" s="43">
        <v>0</v>
      </c>
      <c r="L748" s="43">
        <v>0</v>
      </c>
      <c r="M748" s="43">
        <f>IFERROR(J748-K748-L748,0)</f>
        <v>0</v>
      </c>
      <c r="N748" s="43">
        <v>23002</v>
      </c>
      <c r="O748" s="45">
        <f>IFERROR(IF(1 - M748/N748&lt;0,0,1-M748/N748),0)</f>
        <v>1</v>
      </c>
      <c r="P748" s="43">
        <v>0</v>
      </c>
      <c r="Q748" s="43">
        <v>0</v>
      </c>
      <c r="R748" s="46">
        <f>IF(F748&lt;DATEVALUE("2018-07-01"),1,0)</f>
        <v>1</v>
      </c>
      <c r="S748" s="47">
        <f>IF(R748=1,1%,0)</f>
        <v>0.01</v>
      </c>
      <c r="T748" s="46">
        <f>IFERROR(S748*M748,0)</f>
        <v>0</v>
      </c>
      <c r="U748" s="48">
        <f>IF(O748&lt;=0.12,1,0)*(1-R748)*M748</f>
        <v>0</v>
      </c>
      <c r="V748" s="49">
        <f>IF(0&lt;0.8,0,IF(0&lt;1,Sheet1!L590,1))*IF(G748&lt;3,0.12 - O748,0.01) *U748</f>
        <v>0</v>
      </c>
      <c r="W748" s="49">
        <f>IF(0&gt;1,IF(0&lt;=1.1,1,IF(0&lt;=1.2,2,IF(0&lt;=1.5,3,5))),0) * 1000000</f>
        <v>0</v>
      </c>
      <c r="X748" s="50">
        <f>IF(AND(P748&gt;=150000000,P748&lt;300000000),5000000,IF(AND(P748&gt;=300000000,P748&lt;500000000),10000000,IF(AND(P748&gt;=300000000,P748&lt;500000000),15000000,IF(AND(P748&gt;=500000000,P748&lt;3000000000),20000000,IF(P748&gt;=30000000000,35000000,0))))) * (1-R748)</f>
        <v>0</v>
      </c>
      <c r="Y748" s="50">
        <f>IFERROR(Q748 * (1-R748),0)</f>
        <v>0</v>
      </c>
      <c r="Z748" s="51">
        <f>IF(R748=1,0,"")</f>
        <v>0</v>
      </c>
      <c r="AA748" s="51">
        <f>IFERROR((1-R748) * Z748 * 2%,0)</f>
        <v>0</v>
      </c>
      <c r="AB748" s="52">
        <f>IF(R748=0,"",0)</f>
        <v>0</v>
      </c>
      <c r="AC748" s="52">
        <f> IFERROR(AB748 * (1-R748) * 2%,0)</f>
        <v>0</v>
      </c>
      <c r="AD748" s="53">
        <f>T748+V748+W748+X748+AA748+AC748</f>
        <v>0</v>
      </c>
    </row>
    <row r="749">
      <c r="C749" s="40" t="s">
        <v>1333</v>
      </c>
      <c r="D749" s="41" t="s">
        <v>1334</v>
      </c>
      <c r="E749" s="41"/>
      <c r="F749" s="42">
        <v>41725.640462962961</v>
      </c>
      <c r="G749" s="43">
        <v>52</v>
      </c>
      <c r="H749" s="44">
        <v>43335</v>
      </c>
      <c r="I749" s="44">
        <v>43354</v>
      </c>
      <c r="J749" s="43">
        <v>242440</v>
      </c>
      <c r="K749" s="43">
        <v>0</v>
      </c>
      <c r="L749" s="43">
        <v>0</v>
      </c>
      <c r="M749" s="43">
        <f>IFERROR(J749-K749-L749,0)</f>
        <v>242440</v>
      </c>
      <c r="N749" s="43">
        <v>316778</v>
      </c>
      <c r="O749" s="45">
        <f>IFERROR(IF(1 - M749/N749&lt;0,0,1-M749/N749),0)</f>
        <v>0.23466907424126671</v>
      </c>
      <c r="P749" s="43">
        <v>0</v>
      </c>
      <c r="Q749" s="43">
        <v>242440</v>
      </c>
      <c r="R749" s="46">
        <f>IF(F749&lt;DATEVALUE("2018-07-01"),1,0)</f>
        <v>1</v>
      </c>
      <c r="S749" s="47">
        <f>IF(R749=1,1%,0)</f>
        <v>0.01</v>
      </c>
      <c r="T749" s="46">
        <f>IFERROR(S749*M749,0)</f>
        <v>2424.4000000000001</v>
      </c>
      <c r="U749" s="48">
        <f>IF(O749&lt;=0.12,1,0)*(1-R749)*M749</f>
        <v>0</v>
      </c>
      <c r="V749" s="49">
        <f>IF(0&lt;0.8,0,IF(0&lt;1,Sheet1!L590,1))*IF(G749&lt;3,0.12 - O749,0.01) *U749</f>
        <v>0</v>
      </c>
      <c r="W749" s="49">
        <f>IF(0&gt;1,IF(0&lt;=1.1,1,IF(0&lt;=1.2,2,IF(0&lt;=1.5,3,5))),0) * 1000000</f>
        <v>0</v>
      </c>
      <c r="X749" s="50">
        <f>IF(AND(P749&gt;=150000000,P749&lt;300000000),5000000,IF(AND(P749&gt;=300000000,P749&lt;500000000),10000000,IF(AND(P749&gt;=300000000,P749&lt;500000000),15000000,IF(AND(P749&gt;=500000000,P749&lt;3000000000),20000000,IF(P749&gt;=30000000000,35000000,0))))) * (1-R749)</f>
        <v>0</v>
      </c>
      <c r="Y749" s="50">
        <f>IFERROR(Q749 * (1-R749),0)</f>
        <v>0</v>
      </c>
      <c r="Z749" s="51">
        <f>IF(R749=1,0,0)</f>
        <v>0</v>
      </c>
      <c r="AA749" s="51">
        <f>IFERROR((1-R749) * Z749 * 2%,0)</f>
        <v>0</v>
      </c>
      <c r="AB749" s="52">
        <f>IF(R749=0,0,0)</f>
        <v>0</v>
      </c>
      <c r="AC749" s="52">
        <f> IFERROR(AB749 * (1-R749) * 2%,0)</f>
        <v>0</v>
      </c>
      <c r="AD749" s="53">
        <f>T749+V749+W749+X749+AA749+AC749</f>
        <v>2424.4000000000001</v>
      </c>
    </row>
    <row r="750">
      <c r="C750" s="40" t="s">
        <v>1335</v>
      </c>
      <c r="D750" s="41" t="s">
        <v>1336</v>
      </c>
      <c r="E750" s="41"/>
      <c r="F750" s="42">
        <v>42216.637129629627</v>
      </c>
      <c r="G750" s="43">
        <v>36</v>
      </c>
      <c r="H750" s="44">
        <v>43339</v>
      </c>
      <c r="I750" s="44">
        <v>43397</v>
      </c>
      <c r="J750" s="43">
        <v>1331558</v>
      </c>
      <c r="K750" s="43">
        <v>0</v>
      </c>
      <c r="L750" s="43">
        <v>0</v>
      </c>
      <c r="M750" s="43">
        <f>IFERROR(J750-K750-L750,0)</f>
        <v>1331558</v>
      </c>
      <c r="N750" s="43">
        <v>1490274</v>
      </c>
      <c r="O750" s="45">
        <f>IFERROR(IF(1 - M750/N750&lt;0,0,1-M750/N750),0)</f>
        <v>0.10650122058091327</v>
      </c>
      <c r="P750" s="43">
        <v>0</v>
      </c>
      <c r="Q750" s="43">
        <v>1331558</v>
      </c>
      <c r="R750" s="46">
        <f>IF(F750&lt;DATEVALUE("2018-07-01"),1,0)</f>
        <v>1</v>
      </c>
      <c r="S750" s="47">
        <f>IF(R750=1,1%,0)</f>
        <v>0.01</v>
      </c>
      <c r="T750" s="46">
        <f>IFERROR(S750*M750,0)</f>
        <v>13315.58</v>
      </c>
      <c r="U750" s="48">
        <f>IF(O750&lt;=0.12,1,0)*(1-R750)*M750</f>
        <v>0</v>
      </c>
      <c r="V750" s="49">
        <f>IF(0&lt;0.8,0,IF(0&lt;1,Sheet1!L590,1))*IF(G750&lt;3,0.12 - O750,0.01) *U750</f>
        <v>0</v>
      </c>
      <c r="W750" s="49">
        <f>IF(0&gt;1,IF(0&lt;=1.1,1,IF(0&lt;=1.2,2,IF(0&lt;=1.5,3,5))),0) * 1000000</f>
        <v>0</v>
      </c>
      <c r="X750" s="50">
        <f>IF(AND(P750&gt;=150000000,P750&lt;300000000),5000000,IF(AND(P750&gt;=300000000,P750&lt;500000000),10000000,IF(AND(P750&gt;=300000000,P750&lt;500000000),15000000,IF(AND(P750&gt;=500000000,P750&lt;3000000000),20000000,IF(P750&gt;=30000000000,35000000,0))))) * (1-R750)</f>
        <v>0</v>
      </c>
      <c r="Y750" s="50">
        <f>IFERROR(Q750 * (1-R750),0)</f>
        <v>0</v>
      </c>
      <c r="Z750" s="51">
        <f>IF(R750=1,0,0)</f>
        <v>0</v>
      </c>
      <c r="AA750" s="51">
        <f>IFERROR((1-R750) * Z750 * 2%,0)</f>
        <v>0</v>
      </c>
      <c r="AB750" s="52">
        <f>IF(R750=0,0,0)</f>
        <v>0</v>
      </c>
      <c r="AC750" s="52">
        <f> IFERROR(AB750 * (1-R750) * 2%,0)</f>
        <v>0</v>
      </c>
      <c r="AD750" s="53">
        <f>T750+V750+W750+X750+AA750+AC750</f>
        <v>13315.58</v>
      </c>
    </row>
    <row r="751">
      <c r="C751" s="40" t="s">
        <v>1337</v>
      </c>
      <c r="D751" s="41" t="s">
        <v>1338</v>
      </c>
      <c r="E751" s="41"/>
      <c r="F751" s="42">
        <v>43245.280497685184</v>
      </c>
      <c r="G751" s="43">
        <v>2</v>
      </c>
      <c r="H751" s="44" t="s">
        <v>24</v>
      </c>
      <c r="I751" s="44" t="s">
        <v>24</v>
      </c>
      <c r="J751" s="43">
        <v>0</v>
      </c>
      <c r="K751" s="43">
        <v>0</v>
      </c>
      <c r="L751" s="43">
        <v>0</v>
      </c>
      <c r="M751" s="43">
        <f>IFERROR(J751-K751-L751,0)</f>
        <v>0</v>
      </c>
      <c r="N751" s="43">
        <v>50062</v>
      </c>
      <c r="O751" s="45">
        <f>IFERROR(IF(1 - M751/N751&lt;0,0,1-M751/N751),0)</f>
        <v>1</v>
      </c>
      <c r="P751" s="43">
        <v>0</v>
      </c>
      <c r="Q751" s="43">
        <v>0</v>
      </c>
      <c r="R751" s="46">
        <f>IF(F751&lt;DATEVALUE("2018-07-01"),1,0)</f>
        <v>1</v>
      </c>
      <c r="S751" s="47">
        <f>IF(R751=1,1%,0)</f>
        <v>0.01</v>
      </c>
      <c r="T751" s="46">
        <f>IFERROR(S751*M751,0)</f>
        <v>0</v>
      </c>
      <c r="U751" s="48">
        <f>IF(O751&lt;=0.12,1,0)*(1-R751)*M751</f>
        <v>0</v>
      </c>
      <c r="V751" s="49">
        <f>IF(0&lt;0.8,0,IF(0&lt;1,Sheet1!L590,1))*IF(G751&lt;3,0.12 - O751,0.01) *U751</f>
        <v>0</v>
      </c>
      <c r="W751" s="49">
        <f>IF(0&gt;1,IF(0&lt;=1.1,1,IF(0&lt;=1.2,2,IF(0&lt;=1.5,3,5))),0) * 1000000</f>
        <v>0</v>
      </c>
      <c r="X751" s="50">
        <f>IF(AND(P751&gt;=150000000,P751&lt;300000000),5000000,IF(AND(P751&gt;=300000000,P751&lt;500000000),10000000,IF(AND(P751&gt;=300000000,P751&lt;500000000),15000000,IF(AND(P751&gt;=500000000,P751&lt;3000000000),20000000,IF(P751&gt;=30000000000,35000000,0))))) * (1-R751)</f>
        <v>0</v>
      </c>
      <c r="Y751" s="50">
        <f>IFERROR(Q751 * (1-R751),0)</f>
        <v>0</v>
      </c>
      <c r="Z751" s="51">
        <f>IF(R751=1,0,"")</f>
        <v>0</v>
      </c>
      <c r="AA751" s="51">
        <f>IFERROR((1-R751) * Z751 * 2%,0)</f>
        <v>0</v>
      </c>
      <c r="AB751" s="52">
        <f>IF(R751=0,"",0)</f>
        <v>0</v>
      </c>
      <c r="AC751" s="52">
        <f> IFERROR(AB751 * (1-R751) * 2%,0)</f>
        <v>0</v>
      </c>
      <c r="AD751" s="53">
        <f>T751+V751+W751+X751+AA751+AC751</f>
        <v>0</v>
      </c>
    </row>
    <row r="752">
      <c r="C752" s="40" t="s">
        <v>1339</v>
      </c>
      <c r="D752" s="41" t="s">
        <v>1340</v>
      </c>
      <c r="E752" s="41"/>
      <c r="F752" s="42">
        <v>41506.632627314815</v>
      </c>
      <c r="G752" s="43">
        <v>59</v>
      </c>
      <c r="H752" s="44">
        <v>43335</v>
      </c>
      <c r="I752" s="44">
        <v>43382</v>
      </c>
      <c r="J752" s="43">
        <v>735186</v>
      </c>
      <c r="K752" s="43">
        <v>0</v>
      </c>
      <c r="L752" s="43">
        <v>0</v>
      </c>
      <c r="M752" s="43">
        <f>IFERROR(J752-K752-L752,0)</f>
        <v>735186</v>
      </c>
      <c r="N752" s="43">
        <v>983668</v>
      </c>
      <c r="O752" s="45">
        <f>IFERROR(IF(1 - M752/N752&lt;0,0,1-M752/N752),0)</f>
        <v>0.25260758711272502</v>
      </c>
      <c r="P752" s="43">
        <v>0</v>
      </c>
      <c r="Q752" s="43">
        <v>735186</v>
      </c>
      <c r="R752" s="46">
        <f>IF(F752&lt;DATEVALUE("2018-07-01"),1,0)</f>
        <v>1</v>
      </c>
      <c r="S752" s="47">
        <f>IF(R752=1,1%,0)</f>
        <v>0.01</v>
      </c>
      <c r="T752" s="46">
        <f>IFERROR(S752*M752,0)</f>
        <v>7351.8600000000006</v>
      </c>
      <c r="U752" s="48">
        <f>IF(O752&lt;=0.12,1,0)*(1-R752)*M752</f>
        <v>0</v>
      </c>
      <c r="V752" s="49">
        <f>IF(0&lt;0.8,0,IF(0&lt;1,Sheet1!L590,1))*IF(G752&lt;3,0.12 - O752,0.01) *U752</f>
        <v>0</v>
      </c>
      <c r="W752" s="49">
        <f>IF(0&gt;1,IF(0&lt;=1.1,1,IF(0&lt;=1.2,2,IF(0&lt;=1.5,3,5))),0) * 1000000</f>
        <v>0</v>
      </c>
      <c r="X752" s="50">
        <f>IF(AND(P752&gt;=150000000,P752&lt;300000000),5000000,IF(AND(P752&gt;=300000000,P752&lt;500000000),10000000,IF(AND(P752&gt;=300000000,P752&lt;500000000),15000000,IF(AND(P752&gt;=500000000,P752&lt;3000000000),20000000,IF(P752&gt;=30000000000,35000000,0))))) * (1-R752)</f>
        <v>0</v>
      </c>
      <c r="Y752" s="50">
        <f>IFERROR(Q752 * (1-R752),0)</f>
        <v>0</v>
      </c>
      <c r="Z752" s="51">
        <f>IF(R752=1,0,0)</f>
        <v>0</v>
      </c>
      <c r="AA752" s="51">
        <f>IFERROR((1-R752) * Z752 * 2%,0)</f>
        <v>0</v>
      </c>
      <c r="AB752" s="52">
        <f>IF(R752=0,0,0)</f>
        <v>0</v>
      </c>
      <c r="AC752" s="52">
        <f> IFERROR(AB752 * (1-R752) * 2%,0)</f>
        <v>0</v>
      </c>
      <c r="AD752" s="53">
        <f>T752+V752+W752+X752+AA752+AC752</f>
        <v>7351.8600000000006</v>
      </c>
    </row>
    <row r="753">
      <c r="C753" s="40" t="s">
        <v>1341</v>
      </c>
      <c r="D753" s="41" t="s">
        <v>1342</v>
      </c>
      <c r="E753" s="41"/>
      <c r="F753" s="42">
        <v>41870.652071759258</v>
      </c>
      <c r="G753" s="43">
        <v>47</v>
      </c>
      <c r="H753" s="44">
        <v>43335</v>
      </c>
      <c r="I753" s="44">
        <v>43382</v>
      </c>
      <c r="J753" s="43">
        <v>581393</v>
      </c>
      <c r="K753" s="43">
        <v>0</v>
      </c>
      <c r="L753" s="43">
        <v>0</v>
      </c>
      <c r="M753" s="43">
        <f>IFERROR(J753-K753-L753,0)</f>
        <v>581393</v>
      </c>
      <c r="N753" s="43">
        <v>750016</v>
      </c>
      <c r="O753" s="45">
        <f>IFERROR(IF(1 - M753/N753&lt;0,0,1-M753/N753),0)</f>
        <v>0.22482587038143187</v>
      </c>
      <c r="P753" s="43">
        <v>0</v>
      </c>
      <c r="Q753" s="43">
        <v>581393</v>
      </c>
      <c r="R753" s="46">
        <f>IF(F753&lt;DATEVALUE("2018-07-01"),1,0)</f>
        <v>1</v>
      </c>
      <c r="S753" s="47">
        <f>IF(R753=1,1%,0)</f>
        <v>0.01</v>
      </c>
      <c r="T753" s="46">
        <f>IFERROR(S753*M753,0)</f>
        <v>5813.9300000000003</v>
      </c>
      <c r="U753" s="48">
        <f>IF(O753&lt;=0.12,1,0)*(1-R753)*M753</f>
        <v>0</v>
      </c>
      <c r="V753" s="49">
        <f>IF(0&lt;0.8,0,IF(0&lt;1,Sheet1!L590,1))*IF(G753&lt;3,0.12 - O753,0.01) *U753</f>
        <v>0</v>
      </c>
      <c r="W753" s="49">
        <f>IF(0&gt;1,IF(0&lt;=1.1,1,IF(0&lt;=1.2,2,IF(0&lt;=1.5,3,5))),0) * 1000000</f>
        <v>0</v>
      </c>
      <c r="X753" s="50">
        <f>IF(AND(P753&gt;=150000000,P753&lt;300000000),5000000,IF(AND(P753&gt;=300000000,P753&lt;500000000),10000000,IF(AND(P753&gt;=300000000,P753&lt;500000000),15000000,IF(AND(P753&gt;=500000000,P753&lt;3000000000),20000000,IF(P753&gt;=30000000000,35000000,0))))) * (1-R753)</f>
        <v>0</v>
      </c>
      <c r="Y753" s="50">
        <f>IFERROR(Q753 * (1-R753),0)</f>
        <v>0</v>
      </c>
      <c r="Z753" s="51">
        <f>IF(R753=1,0,0)</f>
        <v>0</v>
      </c>
      <c r="AA753" s="51">
        <f>IFERROR((1-R753) * Z753 * 2%,0)</f>
        <v>0</v>
      </c>
      <c r="AB753" s="52">
        <f>IF(R753=0,0,0)</f>
        <v>0</v>
      </c>
      <c r="AC753" s="52">
        <f> IFERROR(AB753 * (1-R753) * 2%,0)</f>
        <v>0</v>
      </c>
      <c r="AD753" s="53">
        <f>T753+V753+W753+X753+AA753+AC753</f>
        <v>5813.9300000000003</v>
      </c>
    </row>
    <row r="754">
      <c r="C754" s="40" t="s">
        <v>1343</v>
      </c>
      <c r="D754" s="41" t="s">
        <v>24</v>
      </c>
      <c r="E754" s="41"/>
      <c r="F754" s="42" t="s">
        <v>24</v>
      </c>
      <c r="G754" s="43" t="s">
        <v>24</v>
      </c>
      <c r="H754" s="44" t="s">
        <v>24</v>
      </c>
      <c r="I754" s="44" t="s">
        <v>24</v>
      </c>
      <c r="J754" s="43">
        <v>54692</v>
      </c>
      <c r="K754" s="43">
        <v>0</v>
      </c>
      <c r="L754" s="43">
        <v>0</v>
      </c>
      <c r="M754" s="43">
        <f>IFERROR(J754-K754-L754,0)</f>
        <v>54692</v>
      </c>
      <c r="N754" s="43" t="s">
        <v>24</v>
      </c>
      <c r="O754" s="45">
        <f>IFERROR(IF(1 - M754/N754&lt;0,0,1-M754/N754),0)</f>
        <v>0</v>
      </c>
      <c r="P754" s="43">
        <v>0</v>
      </c>
      <c r="Q754" s="43">
        <v>0</v>
      </c>
      <c r="R754" s="46">
        <f>IF(F754&lt;DATEVALUE("2018-07-01"),1,0)</f>
        <v>0</v>
      </c>
      <c r="S754" s="47">
        <f>IF(R754=1,1%,0)</f>
        <v>0</v>
      </c>
      <c r="T754" s="46">
        <f>IFERROR(S754*M754,0)</f>
        <v>0</v>
      </c>
      <c r="U754" s="48">
        <f>IF(O754&lt;=0.12,1,0)*(1-R754)*M754</f>
        <v>54692</v>
      </c>
      <c r="V754" s="49">
        <f>IF(0&lt;0.8,0,IF(0&lt;1,Sheet1!L590,1))*IF(G754&lt;3,0.12 - O754,0.01) *U754</f>
        <v>0</v>
      </c>
      <c r="W754" s="49">
        <f>IF(0&gt;1,IF(0&lt;=1.1,1,IF(0&lt;=1.2,2,IF(0&lt;=1.5,3,5))),0) * 1000000</f>
        <v>0</v>
      </c>
      <c r="X754" s="50">
        <f>IF(AND(P754&gt;=150000000,P754&lt;300000000),5000000,IF(AND(P754&gt;=300000000,P754&lt;500000000),10000000,IF(AND(P754&gt;=300000000,P754&lt;500000000),15000000,IF(AND(P754&gt;=500000000,P754&lt;3000000000),20000000,IF(P754&gt;=30000000000,35000000,0))))) * (1-R754)</f>
        <v>0</v>
      </c>
      <c r="Y754" s="50">
        <f>IFERROR(Q754 * (1-R754),0)</f>
        <v>0</v>
      </c>
      <c r="Z754" s="51" t="str">
        <f>IF(R754=1,0,"")</f>
        <v/>
      </c>
      <c r="AA754" s="51">
        <f>IFERROR((1-R754) * Z754 * 2%,0)</f>
        <v>0</v>
      </c>
      <c r="AB754" s="52" t="str">
        <f>IF(R754=0,"",0)</f>
        <v/>
      </c>
      <c r="AC754" s="52">
        <f> IFERROR(AB754 * (1-R754) * 2%,0)</f>
        <v>0</v>
      </c>
      <c r="AD754" s="53">
        <f>T754+V754+W754+X754+AA754+AC754</f>
        <v>0</v>
      </c>
    </row>
    <row r="755">
      <c r="C755" s="40" t="s">
        <v>1344</v>
      </c>
      <c r="D755" s="41" t="s">
        <v>1345</v>
      </c>
      <c r="E755" s="41"/>
      <c r="F755" s="42">
        <v>42382.410717592589</v>
      </c>
      <c r="G755" s="43">
        <v>30</v>
      </c>
      <c r="H755" s="44">
        <v>43339</v>
      </c>
      <c r="I755" s="44">
        <v>43397</v>
      </c>
      <c r="J755" s="43">
        <v>829445</v>
      </c>
      <c r="K755" s="43">
        <v>0</v>
      </c>
      <c r="L755" s="43">
        <v>0</v>
      </c>
      <c r="M755" s="43">
        <f>IFERROR(J755-K755-L755,0)</f>
        <v>829445</v>
      </c>
      <c r="N755" s="43">
        <v>920030</v>
      </c>
      <c r="O755" s="45">
        <f>IFERROR(IF(1 - M755/N755&lt;0,0,1-M755/N755),0)</f>
        <v>0.098458745910459444</v>
      </c>
      <c r="P755" s="43">
        <v>0</v>
      </c>
      <c r="Q755" s="43">
        <v>829445</v>
      </c>
      <c r="R755" s="46">
        <f>IF(F755&lt;DATEVALUE("2018-07-01"),1,0)</f>
        <v>1</v>
      </c>
      <c r="S755" s="47">
        <f>IF(R755=1,1%,0)</f>
        <v>0.01</v>
      </c>
      <c r="T755" s="46">
        <f>IFERROR(S755*M755,0)</f>
        <v>8294.4500000000007</v>
      </c>
      <c r="U755" s="48">
        <f>IF(O755&lt;=0.12,1,0)*(1-R755)*M755</f>
        <v>0</v>
      </c>
      <c r="V755" s="49">
        <f>IF(0&lt;0.8,0,IF(0&lt;1,Sheet1!L590,1))*IF(G755&lt;3,0.12 - O755,0.01) *U755</f>
        <v>0</v>
      </c>
      <c r="W755" s="49">
        <f>IF(0&gt;1,IF(0&lt;=1.1,1,IF(0&lt;=1.2,2,IF(0&lt;=1.5,3,5))),0) * 1000000</f>
        <v>0</v>
      </c>
      <c r="X755" s="50">
        <f>IF(AND(P755&gt;=150000000,P755&lt;300000000),5000000,IF(AND(P755&gt;=300000000,P755&lt;500000000),10000000,IF(AND(P755&gt;=300000000,P755&lt;500000000),15000000,IF(AND(P755&gt;=500000000,P755&lt;3000000000),20000000,IF(P755&gt;=30000000000,35000000,0))))) * (1-R755)</f>
        <v>0</v>
      </c>
      <c r="Y755" s="50">
        <f>IFERROR(Q755 * (1-R755),0)</f>
        <v>0</v>
      </c>
      <c r="Z755" s="51">
        <f>IF(R755=1,0,0)</f>
        <v>0</v>
      </c>
      <c r="AA755" s="51">
        <f>IFERROR((1-R755) * Z755 * 2%,0)</f>
        <v>0</v>
      </c>
      <c r="AB755" s="52">
        <f>IF(R755=0,0,0)</f>
        <v>0</v>
      </c>
      <c r="AC755" s="52">
        <f> IFERROR(AB755 * (1-R755) * 2%,0)</f>
        <v>0</v>
      </c>
      <c r="AD755" s="53">
        <f>T755+V755+W755+X755+AA755+AC755</f>
        <v>8294.4500000000007</v>
      </c>
    </row>
    <row r="756">
      <c r="C756" s="40" t="s">
        <v>1346</v>
      </c>
      <c r="D756" s="41" t="s">
        <v>1347</v>
      </c>
      <c r="E756" s="41"/>
      <c r="F756" s="42">
        <v>43076.285138888888</v>
      </c>
      <c r="G756" s="43">
        <v>7</v>
      </c>
      <c r="H756" s="44">
        <v>43335</v>
      </c>
      <c r="I756" s="44">
        <v>43382</v>
      </c>
      <c r="J756" s="43">
        <v>385110</v>
      </c>
      <c r="K756" s="43">
        <v>0</v>
      </c>
      <c r="L756" s="43">
        <v>0</v>
      </c>
      <c r="M756" s="43">
        <f>IFERROR(J756-K756-L756,0)</f>
        <v>385110</v>
      </c>
      <c r="N756" s="43">
        <v>400883</v>
      </c>
      <c r="O756" s="45">
        <f>IFERROR(IF(1 - M756/N756&lt;0,0,1-M756/N756),0)</f>
        <v>0.039345644489788834</v>
      </c>
      <c r="P756" s="43">
        <v>0</v>
      </c>
      <c r="Q756" s="43">
        <v>385110</v>
      </c>
      <c r="R756" s="46">
        <f>IF(F756&lt;DATEVALUE("2018-07-01"),1,0)</f>
        <v>1</v>
      </c>
      <c r="S756" s="47">
        <f>IF(R756=1,1%,0)</f>
        <v>0.01</v>
      </c>
      <c r="T756" s="46">
        <f>IFERROR(S756*M756,0)</f>
        <v>3851.0999999999999</v>
      </c>
      <c r="U756" s="48">
        <f>IF(O756&lt;=0.12,1,0)*(1-R756)*M756</f>
        <v>0</v>
      </c>
      <c r="V756" s="49">
        <f>IF(0&lt;0.8,0,IF(0&lt;1,Sheet1!L590,1))*IF(G756&lt;3,0.12 - O756,0.01) *U756</f>
        <v>0</v>
      </c>
      <c r="W756" s="49">
        <f>IF(0&gt;1,IF(0&lt;=1.1,1,IF(0&lt;=1.2,2,IF(0&lt;=1.5,3,5))),0) * 1000000</f>
        <v>0</v>
      </c>
      <c r="X756" s="50">
        <f>IF(AND(P756&gt;=150000000,P756&lt;300000000),5000000,IF(AND(P756&gt;=300000000,P756&lt;500000000),10000000,IF(AND(P756&gt;=300000000,P756&lt;500000000),15000000,IF(AND(P756&gt;=500000000,P756&lt;3000000000),20000000,IF(P756&gt;=30000000000,35000000,0))))) * (1-R756)</f>
        <v>0</v>
      </c>
      <c r="Y756" s="50">
        <f>IFERROR(Q756 * (1-R756),0)</f>
        <v>0</v>
      </c>
      <c r="Z756" s="51">
        <f>IF(R756=1,0,0)</f>
        <v>0</v>
      </c>
      <c r="AA756" s="51">
        <f>IFERROR((1-R756) * Z756 * 2%,0)</f>
        <v>0</v>
      </c>
      <c r="AB756" s="52">
        <f>IF(R756=0,0,0)</f>
        <v>0</v>
      </c>
      <c r="AC756" s="52">
        <f> IFERROR(AB756 * (1-R756) * 2%,0)</f>
        <v>0</v>
      </c>
      <c r="AD756" s="53">
        <f>T756+V756+W756+X756+AA756+AC756</f>
        <v>3851.0999999999999</v>
      </c>
    </row>
    <row r="757">
      <c r="C757" s="40" t="s">
        <v>1348</v>
      </c>
      <c r="D757" s="41" t="s">
        <v>1349</v>
      </c>
      <c r="E757" s="41"/>
      <c r="F757" s="42">
        <v>43245.281597222223</v>
      </c>
      <c r="G757" s="43">
        <v>2</v>
      </c>
      <c r="H757" s="44" t="s">
        <v>24</v>
      </c>
      <c r="I757" s="44" t="s">
        <v>24</v>
      </c>
      <c r="J757" s="43">
        <v>0</v>
      </c>
      <c r="K757" s="43">
        <v>0</v>
      </c>
      <c r="L757" s="43">
        <v>0</v>
      </c>
      <c r="M757" s="43">
        <f>IFERROR(J757-K757-L757,0)</f>
        <v>0</v>
      </c>
      <c r="N757" s="43">
        <v>134204</v>
      </c>
      <c r="O757" s="45">
        <f>IFERROR(IF(1 - M757/N757&lt;0,0,1-M757/N757),0)</f>
        <v>1</v>
      </c>
      <c r="P757" s="43">
        <v>0</v>
      </c>
      <c r="Q757" s="43">
        <v>0</v>
      </c>
      <c r="R757" s="46">
        <f>IF(F757&lt;DATEVALUE("2018-07-01"),1,0)</f>
        <v>1</v>
      </c>
      <c r="S757" s="47">
        <f>IF(R757=1,1%,0)</f>
        <v>0.01</v>
      </c>
      <c r="T757" s="46">
        <f>IFERROR(S757*M757,0)</f>
        <v>0</v>
      </c>
      <c r="U757" s="48">
        <f>IF(O757&lt;=0.12,1,0)*(1-R757)*M757</f>
        <v>0</v>
      </c>
      <c r="V757" s="49">
        <f>IF(0&lt;0.8,0,IF(0&lt;1,Sheet1!L590,1))*IF(G757&lt;3,0.12 - O757,0.01) *U757</f>
        <v>0</v>
      </c>
      <c r="W757" s="49">
        <f>IF(0&gt;1,IF(0&lt;=1.1,1,IF(0&lt;=1.2,2,IF(0&lt;=1.5,3,5))),0) * 1000000</f>
        <v>0</v>
      </c>
      <c r="X757" s="50">
        <f>IF(AND(P757&gt;=150000000,P757&lt;300000000),5000000,IF(AND(P757&gt;=300000000,P757&lt;500000000),10000000,IF(AND(P757&gt;=300000000,P757&lt;500000000),15000000,IF(AND(P757&gt;=500000000,P757&lt;3000000000),20000000,IF(P757&gt;=30000000000,35000000,0))))) * (1-R757)</f>
        <v>0</v>
      </c>
      <c r="Y757" s="50">
        <f>IFERROR(Q757 * (1-R757),0)</f>
        <v>0</v>
      </c>
      <c r="Z757" s="51">
        <f>IF(R757=1,0,"")</f>
        <v>0</v>
      </c>
      <c r="AA757" s="51">
        <f>IFERROR((1-R757) * Z757 * 2%,0)</f>
        <v>0</v>
      </c>
      <c r="AB757" s="52">
        <f>IF(R757=0,"",0)</f>
        <v>0</v>
      </c>
      <c r="AC757" s="52">
        <f> IFERROR(AB757 * (1-R757) * 2%,0)</f>
        <v>0</v>
      </c>
      <c r="AD757" s="53">
        <f>T757+V757+W757+X757+AA757+AC757</f>
        <v>0</v>
      </c>
    </row>
    <row r="758">
      <c r="C758" s="40" t="s">
        <v>1350</v>
      </c>
      <c r="D758" s="41" t="s">
        <v>1351</v>
      </c>
      <c r="E758" s="41"/>
      <c r="F758" s="42">
        <v>41533.58284722222</v>
      </c>
      <c r="G758" s="43">
        <v>58</v>
      </c>
      <c r="H758" s="44">
        <v>43335</v>
      </c>
      <c r="I758" s="44">
        <v>43354</v>
      </c>
      <c r="J758" s="43">
        <v>1979345</v>
      </c>
      <c r="K758" s="43">
        <v>0</v>
      </c>
      <c r="L758" s="43">
        <v>0</v>
      </c>
      <c r="M758" s="43">
        <f>IFERROR(J758-K758-L758,0)</f>
        <v>1979345</v>
      </c>
      <c r="N758" s="43">
        <v>2373213</v>
      </c>
      <c r="O758" s="45">
        <f>IFERROR(IF(1 - M758/N758&lt;0,0,1-M758/N758),0)</f>
        <v>0.16596403272694027</v>
      </c>
      <c r="P758" s="43">
        <v>0</v>
      </c>
      <c r="Q758" s="43">
        <v>1979345</v>
      </c>
      <c r="R758" s="46">
        <f>IF(F758&lt;DATEVALUE("2018-07-01"),1,0)</f>
        <v>1</v>
      </c>
      <c r="S758" s="47">
        <f>IF(R758=1,1%,0)</f>
        <v>0.01</v>
      </c>
      <c r="T758" s="46">
        <f>IFERROR(S758*M758,0)</f>
        <v>19793.450000000001</v>
      </c>
      <c r="U758" s="48">
        <f>IF(O758&lt;=0.12,1,0)*(1-R758)*M758</f>
        <v>0</v>
      </c>
      <c r="V758" s="49">
        <f>IF(0&lt;0.8,0,IF(0&lt;1,Sheet1!L590,1))*IF(G758&lt;3,0.12 - O758,0.01) *U758</f>
        <v>0</v>
      </c>
      <c r="W758" s="49">
        <f>IF(0&gt;1,IF(0&lt;=1.1,1,IF(0&lt;=1.2,2,IF(0&lt;=1.5,3,5))),0) * 1000000</f>
        <v>0</v>
      </c>
      <c r="X758" s="50">
        <f>IF(AND(P758&gt;=150000000,P758&lt;300000000),5000000,IF(AND(P758&gt;=300000000,P758&lt;500000000),10000000,IF(AND(P758&gt;=300000000,P758&lt;500000000),15000000,IF(AND(P758&gt;=500000000,P758&lt;3000000000),20000000,IF(P758&gt;=30000000000,35000000,0))))) * (1-R758)</f>
        <v>0</v>
      </c>
      <c r="Y758" s="50">
        <f>IFERROR(Q758 * (1-R758),0)</f>
        <v>0</v>
      </c>
      <c r="Z758" s="51">
        <f>IF(R758=1,0,0)</f>
        <v>0</v>
      </c>
      <c r="AA758" s="51">
        <f>IFERROR((1-R758) * Z758 * 2%,0)</f>
        <v>0</v>
      </c>
      <c r="AB758" s="52">
        <f>IF(R758=0,0,0)</f>
        <v>0</v>
      </c>
      <c r="AC758" s="52">
        <f> IFERROR(AB758 * (1-R758) * 2%,0)</f>
        <v>0</v>
      </c>
      <c r="AD758" s="53">
        <f>T758+V758+W758+X758+AA758+AC758</f>
        <v>19793.450000000001</v>
      </c>
    </row>
    <row r="759">
      <c r="C759" s="40" t="s">
        <v>1352</v>
      </c>
      <c r="D759" s="41" t="s">
        <v>1353</v>
      </c>
      <c r="E759" s="41"/>
      <c r="F759" s="42">
        <v>42746.082997685182</v>
      </c>
      <c r="G759" s="43">
        <v>18</v>
      </c>
      <c r="H759" s="44">
        <v>43339</v>
      </c>
      <c r="I759" s="44">
        <v>43397</v>
      </c>
      <c r="J759" s="43">
        <v>1045265</v>
      </c>
      <c r="K759" s="43">
        <v>0</v>
      </c>
      <c r="L759" s="43">
        <v>0</v>
      </c>
      <c r="M759" s="43">
        <f>IFERROR(J759-K759-L759,0)</f>
        <v>1045265</v>
      </c>
      <c r="N759" s="43">
        <v>1096744</v>
      </c>
      <c r="O759" s="45">
        <f>IFERROR(IF(1 - M759/N759&lt;0,0,1-M759/N759),0)</f>
        <v>0.046938027470403321</v>
      </c>
      <c r="P759" s="43">
        <v>0</v>
      </c>
      <c r="Q759" s="43">
        <v>1045265</v>
      </c>
      <c r="R759" s="46">
        <f>IF(F759&lt;DATEVALUE("2018-07-01"),1,0)</f>
        <v>1</v>
      </c>
      <c r="S759" s="47">
        <f>IF(R759=1,1%,0)</f>
        <v>0.01</v>
      </c>
      <c r="T759" s="46">
        <f>IFERROR(S759*M759,0)</f>
        <v>10452.65</v>
      </c>
      <c r="U759" s="48">
        <f>IF(O759&lt;=0.12,1,0)*(1-R759)*M759</f>
        <v>0</v>
      </c>
      <c r="V759" s="49">
        <f>IF(0&lt;0.8,0,IF(0&lt;1,Sheet1!L590,1))*IF(G759&lt;3,0.12 - O759,0.01) *U759</f>
        <v>0</v>
      </c>
      <c r="W759" s="49">
        <f>IF(0&gt;1,IF(0&lt;=1.1,1,IF(0&lt;=1.2,2,IF(0&lt;=1.5,3,5))),0) * 1000000</f>
        <v>0</v>
      </c>
      <c r="X759" s="50">
        <f>IF(AND(P759&gt;=150000000,P759&lt;300000000),5000000,IF(AND(P759&gt;=300000000,P759&lt;500000000),10000000,IF(AND(P759&gt;=300000000,P759&lt;500000000),15000000,IF(AND(P759&gt;=500000000,P759&lt;3000000000),20000000,IF(P759&gt;=30000000000,35000000,0))))) * (1-R759)</f>
        <v>0</v>
      </c>
      <c r="Y759" s="50">
        <f>IFERROR(Q759 * (1-R759),0)</f>
        <v>0</v>
      </c>
      <c r="Z759" s="51">
        <f>IF(R759=1,0,0)</f>
        <v>0</v>
      </c>
      <c r="AA759" s="51">
        <f>IFERROR((1-R759) * Z759 * 2%,0)</f>
        <v>0</v>
      </c>
      <c r="AB759" s="52">
        <f>IF(R759=0,0,0)</f>
        <v>0</v>
      </c>
      <c r="AC759" s="52">
        <f> IFERROR(AB759 * (1-R759) * 2%,0)</f>
        <v>0</v>
      </c>
      <c r="AD759" s="53">
        <f>T759+V759+W759+X759+AA759+AC759</f>
        <v>10452.65</v>
      </c>
    </row>
    <row r="760">
      <c r="C760" s="40" t="s">
        <v>1354</v>
      </c>
      <c r="D760" s="41" t="s">
        <v>1355</v>
      </c>
      <c r="E760" s="41"/>
      <c r="F760" s="42">
        <v>43284.068611111106</v>
      </c>
      <c r="G760" s="43">
        <v>0</v>
      </c>
      <c r="H760" s="44" t="s">
        <v>24</v>
      </c>
      <c r="I760" s="44" t="s">
        <v>24</v>
      </c>
      <c r="J760" s="43">
        <v>47025</v>
      </c>
      <c r="K760" s="43">
        <v>47025</v>
      </c>
      <c r="L760" s="43">
        <v>0</v>
      </c>
      <c r="M760" s="43">
        <f>IFERROR(J760-K760-L760,0)</f>
        <v>0</v>
      </c>
      <c r="N760" s="43">
        <v>53240</v>
      </c>
      <c r="O760" s="45">
        <f>IFERROR(IF(1 - M760/N760&lt;0,0,1-M760/N760),0)</f>
        <v>1</v>
      </c>
      <c r="P760" s="43">
        <v>0</v>
      </c>
      <c r="Q760" s="43">
        <v>0</v>
      </c>
      <c r="R760" s="46">
        <f>IF(F760&lt;DATEVALUE("2018-07-01"),1,0)</f>
        <v>0</v>
      </c>
      <c r="S760" s="47">
        <f>IF(R760=1,1%,0)</f>
        <v>0</v>
      </c>
      <c r="T760" s="46">
        <f>IFERROR(S760*M760,0)</f>
        <v>0</v>
      </c>
      <c r="U760" s="48">
        <f>IF(O760&lt;=0.12,1,0)*(1-R760)*M760</f>
        <v>0</v>
      </c>
      <c r="V760" s="49">
        <f>IF(0&lt;0.8,0,IF(0&lt;1,Sheet1!L590,1))*IF(G760&lt;3,0.12 - O760,0.01) *U760</f>
        <v>0</v>
      </c>
      <c r="W760" s="49">
        <f>IF(0&gt;1,IF(0&lt;=1.1,1,IF(0&lt;=1.2,2,IF(0&lt;=1.5,3,5))),0) * 1000000</f>
        <v>0</v>
      </c>
      <c r="X760" s="50">
        <f>IF(AND(P760&gt;=150000000,P760&lt;300000000),5000000,IF(AND(P760&gt;=300000000,P760&lt;500000000),10000000,IF(AND(P760&gt;=300000000,P760&lt;500000000),15000000,IF(AND(P760&gt;=500000000,P760&lt;3000000000),20000000,IF(P760&gt;=30000000000,35000000,0))))) * (1-R760)</f>
        <v>0</v>
      </c>
      <c r="Y760" s="50">
        <f>IFERROR(Q760 * (1-R760),0)</f>
        <v>0</v>
      </c>
      <c r="Z760" s="51" t="str">
        <f>IF(R760=1,0,"")</f>
        <v/>
      </c>
      <c r="AA760" s="51">
        <f>IFERROR((1-R760) * Z760 * 2%,0)</f>
        <v>0</v>
      </c>
      <c r="AB760" s="52" t="str">
        <f>IF(R760=0,"",0)</f>
        <v/>
      </c>
      <c r="AC760" s="52">
        <f> IFERROR(AB760 * (1-R760) * 2%,0)</f>
        <v>0</v>
      </c>
      <c r="AD760" s="53">
        <f>T760+V760+W760+X760+AA760+AC760</f>
        <v>0</v>
      </c>
    </row>
    <row r="761">
      <c r="C761" s="40" t="s">
        <v>1356</v>
      </c>
      <c r="D761" s="41" t="s">
        <v>1357</v>
      </c>
      <c r="E761" s="41"/>
      <c r="F761" s="42">
        <v>43245.282071759255</v>
      </c>
      <c r="G761" s="43">
        <v>2</v>
      </c>
      <c r="H761" s="44" t="s">
        <v>24</v>
      </c>
      <c r="I761" s="44" t="s">
        <v>24</v>
      </c>
      <c r="J761" s="43">
        <v>0</v>
      </c>
      <c r="K761" s="43">
        <v>0</v>
      </c>
      <c r="L761" s="43">
        <v>0</v>
      </c>
      <c r="M761" s="43">
        <f>IFERROR(J761-K761-L761,0)</f>
        <v>0</v>
      </c>
      <c r="N761" s="43">
        <v>57505</v>
      </c>
      <c r="O761" s="45">
        <f>IFERROR(IF(1 - M761/N761&lt;0,0,1-M761/N761),0)</f>
        <v>1</v>
      </c>
      <c r="P761" s="43">
        <v>0</v>
      </c>
      <c r="Q761" s="43">
        <v>0</v>
      </c>
      <c r="R761" s="46">
        <f>IF(F761&lt;DATEVALUE("2018-07-01"),1,0)</f>
        <v>1</v>
      </c>
      <c r="S761" s="47">
        <f>IF(R761=1,1%,0)</f>
        <v>0.01</v>
      </c>
      <c r="T761" s="46">
        <f>IFERROR(S761*M761,0)</f>
        <v>0</v>
      </c>
      <c r="U761" s="48">
        <f>IF(O761&lt;=0.12,1,0)*(1-R761)*M761</f>
        <v>0</v>
      </c>
      <c r="V761" s="49">
        <f>IF(0&lt;0.8,0,IF(0&lt;1,Sheet1!L590,1))*IF(G761&lt;3,0.12 - O761,0.01) *U761</f>
        <v>0</v>
      </c>
      <c r="W761" s="49">
        <f>IF(0&gt;1,IF(0&lt;=1.1,1,IF(0&lt;=1.2,2,IF(0&lt;=1.5,3,5))),0) * 1000000</f>
        <v>0</v>
      </c>
      <c r="X761" s="50">
        <f>IF(AND(P761&gt;=150000000,P761&lt;300000000),5000000,IF(AND(P761&gt;=300000000,P761&lt;500000000),10000000,IF(AND(P761&gt;=300000000,P761&lt;500000000),15000000,IF(AND(P761&gt;=500000000,P761&lt;3000000000),20000000,IF(P761&gt;=30000000000,35000000,0))))) * (1-R761)</f>
        <v>0</v>
      </c>
      <c r="Y761" s="50">
        <f>IFERROR(Q761 * (1-R761),0)</f>
        <v>0</v>
      </c>
      <c r="Z761" s="51">
        <f>IF(R761=1,0,"")</f>
        <v>0</v>
      </c>
      <c r="AA761" s="51">
        <f>IFERROR((1-R761) * Z761 * 2%,0)</f>
        <v>0</v>
      </c>
      <c r="AB761" s="52">
        <f>IF(R761=0,"",0)</f>
        <v>0</v>
      </c>
      <c r="AC761" s="52">
        <f> IFERROR(AB761 * (1-R761) * 2%,0)</f>
        <v>0</v>
      </c>
      <c r="AD761" s="53">
        <f>T761+V761+W761+X761+AA761+AC761</f>
        <v>0</v>
      </c>
    </row>
    <row r="762">
      <c r="C762" s="40" t="s">
        <v>1358</v>
      </c>
      <c r="D762" s="41" t="s">
        <v>1359</v>
      </c>
      <c r="E762" s="41"/>
      <c r="F762" s="42">
        <v>41527.414756944439</v>
      </c>
      <c r="G762" s="43">
        <v>58</v>
      </c>
      <c r="H762" s="44">
        <v>43335</v>
      </c>
      <c r="I762" s="44">
        <v>43354</v>
      </c>
      <c r="J762" s="43">
        <v>1176038</v>
      </c>
      <c r="K762" s="43">
        <v>0</v>
      </c>
      <c r="L762" s="43">
        <v>0</v>
      </c>
      <c r="M762" s="43">
        <f>IFERROR(J762-K762-L762,0)</f>
        <v>1176038</v>
      </c>
      <c r="N762" s="43">
        <v>1770846</v>
      </c>
      <c r="O762" s="45">
        <f>IFERROR(IF(1 - M762/N762&lt;0,0,1-M762/N762),0)</f>
        <v>0.33588917387508566</v>
      </c>
      <c r="P762" s="43">
        <v>0</v>
      </c>
      <c r="Q762" s="43">
        <v>1176038</v>
      </c>
      <c r="R762" s="46">
        <f>IF(F762&lt;DATEVALUE("2018-07-01"),1,0)</f>
        <v>1</v>
      </c>
      <c r="S762" s="47">
        <f>IF(R762=1,1%,0)</f>
        <v>0.01</v>
      </c>
      <c r="T762" s="46">
        <f>IFERROR(S762*M762,0)</f>
        <v>11760.380000000001</v>
      </c>
      <c r="U762" s="48">
        <f>IF(O762&lt;=0.12,1,0)*(1-R762)*M762</f>
        <v>0</v>
      </c>
      <c r="V762" s="49">
        <f>IF(0&lt;0.8,0,IF(0&lt;1,Sheet1!L590,1))*IF(G762&lt;3,0.12 - O762,0.01) *U762</f>
        <v>0</v>
      </c>
      <c r="W762" s="49">
        <f>IF(0&gt;1,IF(0&lt;=1.1,1,IF(0&lt;=1.2,2,IF(0&lt;=1.5,3,5))),0) * 1000000</f>
        <v>0</v>
      </c>
      <c r="X762" s="50">
        <f>IF(AND(P762&gt;=150000000,P762&lt;300000000),5000000,IF(AND(P762&gt;=300000000,P762&lt;500000000),10000000,IF(AND(P762&gt;=300000000,P762&lt;500000000),15000000,IF(AND(P762&gt;=500000000,P762&lt;3000000000),20000000,IF(P762&gt;=30000000000,35000000,0))))) * (1-R762)</f>
        <v>0</v>
      </c>
      <c r="Y762" s="50">
        <f>IFERROR(Q762 * (1-R762),0)</f>
        <v>0</v>
      </c>
      <c r="Z762" s="51">
        <f>IF(R762=1,0,0)</f>
        <v>0</v>
      </c>
      <c r="AA762" s="51">
        <f>IFERROR((1-R762) * Z762 * 2%,0)</f>
        <v>0</v>
      </c>
      <c r="AB762" s="52">
        <f>IF(R762=0,0,0)</f>
        <v>0</v>
      </c>
      <c r="AC762" s="52">
        <f> IFERROR(AB762 * (1-R762) * 2%,0)</f>
        <v>0</v>
      </c>
      <c r="AD762" s="53">
        <f>T762+V762+W762+X762+AA762+AC762</f>
        <v>11760.380000000001</v>
      </c>
    </row>
    <row r="763">
      <c r="C763" s="40" t="s">
        <v>1360</v>
      </c>
      <c r="D763" s="41" t="s">
        <v>1361</v>
      </c>
      <c r="E763" s="41"/>
      <c r="F763" s="42">
        <v>42293.571331018517</v>
      </c>
      <c r="G763" s="43">
        <v>33</v>
      </c>
      <c r="H763" s="44">
        <v>43339</v>
      </c>
      <c r="I763" s="44">
        <v>43397</v>
      </c>
      <c r="J763" s="43">
        <v>908753</v>
      </c>
      <c r="K763" s="43">
        <v>0</v>
      </c>
      <c r="L763" s="43">
        <v>0</v>
      </c>
      <c r="M763" s="43">
        <f>IFERROR(J763-K763-L763,0)</f>
        <v>908753</v>
      </c>
      <c r="N763" s="43">
        <v>1203801</v>
      </c>
      <c r="O763" s="45">
        <f>IFERROR(IF(1 - M763/N763&lt;0,0,1-M763/N763),0)</f>
        <v>0.24509698862187357</v>
      </c>
      <c r="P763" s="43">
        <v>0</v>
      </c>
      <c r="Q763" s="43">
        <v>908753</v>
      </c>
      <c r="R763" s="46">
        <f>IF(F763&lt;DATEVALUE("2018-07-01"),1,0)</f>
        <v>1</v>
      </c>
      <c r="S763" s="47">
        <f>IF(R763=1,1%,0)</f>
        <v>0.01</v>
      </c>
      <c r="T763" s="46">
        <f>IFERROR(S763*M763,0)</f>
        <v>9087.5300000000007</v>
      </c>
      <c r="U763" s="48">
        <f>IF(O763&lt;=0.12,1,0)*(1-R763)*M763</f>
        <v>0</v>
      </c>
      <c r="V763" s="49">
        <f>IF(0&lt;0.8,0,IF(0&lt;1,Sheet1!L590,1))*IF(G763&lt;3,0.12 - O763,0.01) *U763</f>
        <v>0</v>
      </c>
      <c r="W763" s="49">
        <f>IF(0&gt;1,IF(0&lt;=1.1,1,IF(0&lt;=1.2,2,IF(0&lt;=1.5,3,5))),0) * 1000000</f>
        <v>0</v>
      </c>
      <c r="X763" s="50">
        <f>IF(AND(P763&gt;=150000000,P763&lt;300000000),5000000,IF(AND(P763&gt;=300000000,P763&lt;500000000),10000000,IF(AND(P763&gt;=300000000,P763&lt;500000000),15000000,IF(AND(P763&gt;=500000000,P763&lt;3000000000),20000000,IF(P763&gt;=30000000000,35000000,0))))) * (1-R763)</f>
        <v>0</v>
      </c>
      <c r="Y763" s="50">
        <f>IFERROR(Q763 * (1-R763),0)</f>
        <v>0</v>
      </c>
      <c r="Z763" s="51">
        <f>IF(R763=1,0,0)</f>
        <v>0</v>
      </c>
      <c r="AA763" s="51">
        <f>IFERROR((1-R763) * Z763 * 2%,0)</f>
        <v>0</v>
      </c>
      <c r="AB763" s="52">
        <f>IF(R763=0,0,0)</f>
        <v>0</v>
      </c>
      <c r="AC763" s="52">
        <f> IFERROR(AB763 * (1-R763) * 2%,0)</f>
        <v>0</v>
      </c>
      <c r="AD763" s="53">
        <f>T763+V763+W763+X763+AA763+AC763</f>
        <v>9087.5300000000007</v>
      </c>
    </row>
    <row r="764">
      <c r="C764" s="40" t="s">
        <v>1362</v>
      </c>
      <c r="D764" s="41" t="s">
        <v>1363</v>
      </c>
      <c r="E764" s="41"/>
      <c r="F764" s="42">
        <v>38950.764328703699</v>
      </c>
      <c r="G764" s="43">
        <v>143</v>
      </c>
      <c r="H764" s="44">
        <v>43316</v>
      </c>
      <c r="I764" s="44">
        <v>43340</v>
      </c>
      <c r="J764" s="43">
        <v>130438</v>
      </c>
      <c r="K764" s="43">
        <v>0</v>
      </c>
      <c r="L764" s="43">
        <v>0</v>
      </c>
      <c r="M764" s="43">
        <f>IFERROR(J764-K764-L764,0)</f>
        <v>130438</v>
      </c>
      <c r="N764" s="43">
        <v>130438</v>
      </c>
      <c r="O764" s="45">
        <f>IFERROR(IF(1 - M764/N764&lt;0,0,1-M764/N764),0)</f>
        <v>0</v>
      </c>
      <c r="P764" s="43">
        <v>0</v>
      </c>
      <c r="Q764" s="43">
        <v>130438</v>
      </c>
      <c r="R764" s="46">
        <f>IF(F764&lt;DATEVALUE("2018-07-01"),1,0)</f>
        <v>1</v>
      </c>
      <c r="S764" s="47">
        <f>IF(R764=1,1%,0)</f>
        <v>0.01</v>
      </c>
      <c r="T764" s="46">
        <f>IFERROR(S764*M764,0)</f>
        <v>1304.3800000000001</v>
      </c>
      <c r="U764" s="48">
        <f>IF(O764&lt;=0.12,1,0)*(1-R764)*M764</f>
        <v>0</v>
      </c>
      <c r="V764" s="49">
        <f>IF(0&lt;0.8,0,IF(0&lt;1,Sheet1!L590,1))*IF(G764&lt;3,0.12 - O764,0.01) *U764</f>
        <v>0</v>
      </c>
      <c r="W764" s="49">
        <f>IF(0&gt;1,IF(0&lt;=1.1,1,IF(0&lt;=1.2,2,IF(0&lt;=1.5,3,5))),0) * 1000000</f>
        <v>0</v>
      </c>
      <c r="X764" s="50">
        <f>IF(AND(P764&gt;=150000000,P764&lt;300000000),5000000,IF(AND(P764&gt;=300000000,P764&lt;500000000),10000000,IF(AND(P764&gt;=300000000,P764&lt;500000000),15000000,IF(AND(P764&gt;=500000000,P764&lt;3000000000),20000000,IF(P764&gt;=30000000000,35000000,0))))) * (1-R764)</f>
        <v>0</v>
      </c>
      <c r="Y764" s="50">
        <f>IFERROR(Q764 * (1-R764),0)</f>
        <v>0</v>
      </c>
      <c r="Z764" s="51">
        <f>IF(R764=1,0,0)</f>
        <v>0</v>
      </c>
      <c r="AA764" s="51">
        <f>IFERROR((1-R764) * Z764 * 2%,0)</f>
        <v>0</v>
      </c>
      <c r="AB764" s="52">
        <f>IF(R764=0,0,0)</f>
        <v>0</v>
      </c>
      <c r="AC764" s="52">
        <f> IFERROR(AB764 * (1-R764) * 2%,0)</f>
        <v>0</v>
      </c>
      <c r="AD764" s="53">
        <f>T764+V764+W764+X764+AA764+AC764</f>
        <v>1304.3800000000001</v>
      </c>
    </row>
    <row r="765">
      <c r="C765" s="40" t="s">
        <v>1364</v>
      </c>
      <c r="D765" s="41" t="s">
        <v>1365</v>
      </c>
      <c r="E765" s="41"/>
      <c r="F765" s="42">
        <v>38950.764328703699</v>
      </c>
      <c r="G765" s="43">
        <v>143</v>
      </c>
      <c r="H765" s="44">
        <v>43316</v>
      </c>
      <c r="I765" s="44">
        <v>43339</v>
      </c>
      <c r="J765" s="43">
        <v>3215037</v>
      </c>
      <c r="K765" s="43">
        <v>292266</v>
      </c>
      <c r="L765" s="43">
        <v>0</v>
      </c>
      <c r="M765" s="43">
        <f>IFERROR(J765-K765-L765,0)</f>
        <v>2922771</v>
      </c>
      <c r="N765" s="43">
        <v>3215037</v>
      </c>
      <c r="O765" s="45">
        <f>IFERROR(IF(1 - M765/N765&lt;0,0,1-M765/N765),0)</f>
        <v>0.090905952248761079</v>
      </c>
      <c r="P765" s="43">
        <v>0</v>
      </c>
      <c r="Q765" s="43">
        <v>3215037</v>
      </c>
      <c r="R765" s="46">
        <f>IF(F765&lt;DATEVALUE("2018-07-01"),1,0)</f>
        <v>1</v>
      </c>
      <c r="S765" s="47">
        <f>IF(R765=1,1%,0)</f>
        <v>0.01</v>
      </c>
      <c r="T765" s="46">
        <f>IFERROR(S765*M765,0)</f>
        <v>29227.709999999999</v>
      </c>
      <c r="U765" s="48">
        <f>IF(O765&lt;=0.12,1,0)*(1-R765)*M765</f>
        <v>0</v>
      </c>
      <c r="V765" s="49">
        <f>IF(0&lt;0.8,0,IF(0&lt;1,Sheet1!L590,1))*IF(G765&lt;3,0.12 - O765,0.01) *U765</f>
        <v>0</v>
      </c>
      <c r="W765" s="49">
        <f>IF(0&gt;1,IF(0&lt;=1.1,1,IF(0&lt;=1.2,2,IF(0&lt;=1.5,3,5))),0) * 1000000</f>
        <v>0</v>
      </c>
      <c r="X765" s="50">
        <f>IF(AND(P765&gt;=150000000,P765&lt;300000000),5000000,IF(AND(P765&gt;=300000000,P765&lt;500000000),10000000,IF(AND(P765&gt;=300000000,P765&lt;500000000),15000000,IF(AND(P765&gt;=500000000,P765&lt;3000000000),20000000,IF(P765&gt;=30000000000,35000000,0))))) * (1-R765)</f>
        <v>0</v>
      </c>
      <c r="Y765" s="50">
        <f>IFERROR(Q765 * (1-R765),0)</f>
        <v>0</v>
      </c>
      <c r="Z765" s="51">
        <f>IF(R765=1,0,0)</f>
        <v>0</v>
      </c>
      <c r="AA765" s="51">
        <f>IFERROR((1-R765) * Z765 * 2%,0)</f>
        <v>0</v>
      </c>
      <c r="AB765" s="52">
        <f>IF(R765=0,0,0)</f>
        <v>0</v>
      </c>
      <c r="AC765" s="52">
        <f> IFERROR(AB765 * (1-R765) * 2%,0)</f>
        <v>0</v>
      </c>
      <c r="AD765" s="53">
        <f>T765+V765+W765+X765+AA765+AC765</f>
        <v>29227.709999999999</v>
      </c>
    </row>
    <row r="766">
      <c r="C766" s="40" t="s">
        <v>1366</v>
      </c>
      <c r="D766" s="41" t="s">
        <v>1367</v>
      </c>
      <c r="E766" s="41"/>
      <c r="F766" s="42">
        <v>38950.764328703699</v>
      </c>
      <c r="G766" s="43">
        <v>143</v>
      </c>
      <c r="H766" s="44">
        <v>43316</v>
      </c>
      <c r="I766" s="44">
        <v>43334</v>
      </c>
      <c r="J766" s="43">
        <v>42592</v>
      </c>
      <c r="K766" s="43">
        <v>0</v>
      </c>
      <c r="L766" s="43">
        <v>0</v>
      </c>
      <c r="M766" s="43">
        <f>IFERROR(J766-K766-L766,0)</f>
        <v>42592</v>
      </c>
      <c r="N766" s="43">
        <v>42592</v>
      </c>
      <c r="O766" s="45">
        <f>IFERROR(IF(1 - M766/N766&lt;0,0,1-M766/N766),0)</f>
        <v>0</v>
      </c>
      <c r="P766" s="43">
        <v>0</v>
      </c>
      <c r="Q766" s="43">
        <v>42592</v>
      </c>
      <c r="R766" s="46">
        <f>IF(F766&lt;DATEVALUE("2018-07-01"),1,0)</f>
        <v>1</v>
      </c>
      <c r="S766" s="47">
        <f>IF(R766=1,1%,0)</f>
        <v>0.01</v>
      </c>
      <c r="T766" s="46">
        <f>IFERROR(S766*M766,0)</f>
        <v>425.92000000000002</v>
      </c>
      <c r="U766" s="48">
        <f>IF(O766&lt;=0.12,1,0)*(1-R766)*M766</f>
        <v>0</v>
      </c>
      <c r="V766" s="49">
        <f>IF(0&lt;0.8,0,IF(0&lt;1,Sheet1!L590,1))*IF(G766&lt;3,0.12 - O766,0.01) *U766</f>
        <v>0</v>
      </c>
      <c r="W766" s="49">
        <f>IF(0&gt;1,IF(0&lt;=1.1,1,IF(0&lt;=1.2,2,IF(0&lt;=1.5,3,5))),0) * 1000000</f>
        <v>0</v>
      </c>
      <c r="X766" s="50">
        <f>IF(AND(P766&gt;=150000000,P766&lt;300000000),5000000,IF(AND(P766&gt;=300000000,P766&lt;500000000),10000000,IF(AND(P766&gt;=300000000,P766&lt;500000000),15000000,IF(AND(P766&gt;=500000000,P766&lt;3000000000),20000000,IF(P766&gt;=30000000000,35000000,0))))) * (1-R766)</f>
        <v>0</v>
      </c>
      <c r="Y766" s="50">
        <f>IFERROR(Q766 * (1-R766),0)</f>
        <v>0</v>
      </c>
      <c r="Z766" s="51">
        <f>IF(R766=1,0,0)</f>
        <v>0</v>
      </c>
      <c r="AA766" s="51">
        <f>IFERROR((1-R766) * Z766 * 2%,0)</f>
        <v>0</v>
      </c>
      <c r="AB766" s="52">
        <f>IF(R766=0,0,0)</f>
        <v>0</v>
      </c>
      <c r="AC766" s="52">
        <f> IFERROR(AB766 * (1-R766) * 2%,0)</f>
        <v>0</v>
      </c>
      <c r="AD766" s="53">
        <f>T766+V766+W766+X766+AA766+AC766</f>
        <v>425.92000000000002</v>
      </c>
    </row>
    <row r="767">
      <c r="C767" s="40" t="s">
        <v>1368</v>
      </c>
      <c r="D767" s="41" t="s">
        <v>1369</v>
      </c>
      <c r="E767" s="41"/>
      <c r="F767" s="42">
        <v>38950.764351851853</v>
      </c>
      <c r="G767" s="43">
        <v>143</v>
      </c>
      <c r="H767" s="44">
        <v>43318</v>
      </c>
      <c r="I767" s="44">
        <v>43329</v>
      </c>
      <c r="J767" s="43">
        <v>298357</v>
      </c>
      <c r="K767" s="43">
        <v>0</v>
      </c>
      <c r="L767" s="43">
        <v>0</v>
      </c>
      <c r="M767" s="43">
        <f>IFERROR(J767-K767-L767,0)</f>
        <v>298357</v>
      </c>
      <c r="N767" s="43">
        <v>298357</v>
      </c>
      <c r="O767" s="45">
        <f>IFERROR(IF(1 - M767/N767&lt;0,0,1-M767/N767),0)</f>
        <v>0</v>
      </c>
      <c r="P767" s="43">
        <v>0</v>
      </c>
      <c r="Q767" s="43">
        <v>298357</v>
      </c>
      <c r="R767" s="46">
        <f>IF(F767&lt;DATEVALUE("2018-07-01"),1,0)</f>
        <v>1</v>
      </c>
      <c r="S767" s="47">
        <f>IF(R767=1,1%,0)</f>
        <v>0.01</v>
      </c>
      <c r="T767" s="46">
        <f>IFERROR(S767*M767,0)</f>
        <v>2983.5700000000002</v>
      </c>
      <c r="U767" s="48">
        <f>IF(O767&lt;=0.12,1,0)*(1-R767)*M767</f>
        <v>0</v>
      </c>
      <c r="V767" s="49">
        <f>IF(0&lt;0.8,0,IF(0&lt;1,Sheet1!L590,1))*IF(G767&lt;3,0.12 - O767,0.01) *U767</f>
        <v>0</v>
      </c>
      <c r="W767" s="49">
        <f>IF(0&gt;1,IF(0&lt;=1.1,1,IF(0&lt;=1.2,2,IF(0&lt;=1.5,3,5))),0) * 1000000</f>
        <v>0</v>
      </c>
      <c r="X767" s="50">
        <f>IF(AND(P767&gt;=150000000,P767&lt;300000000),5000000,IF(AND(P767&gt;=300000000,P767&lt;500000000),10000000,IF(AND(P767&gt;=300000000,P767&lt;500000000),15000000,IF(AND(P767&gt;=500000000,P767&lt;3000000000),20000000,IF(P767&gt;=30000000000,35000000,0))))) * (1-R767)</f>
        <v>0</v>
      </c>
      <c r="Y767" s="50">
        <f>IFERROR(Q767 * (1-R767),0)</f>
        <v>0</v>
      </c>
      <c r="Z767" s="51">
        <f>IF(R767=1,0,0)</f>
        <v>0</v>
      </c>
      <c r="AA767" s="51">
        <f>IFERROR((1-R767) * Z767 * 2%,0)</f>
        <v>0</v>
      </c>
      <c r="AB767" s="52">
        <f>IF(R767=0,0,0)</f>
        <v>0</v>
      </c>
      <c r="AC767" s="52">
        <f> IFERROR(AB767 * (1-R767) * 2%,0)</f>
        <v>0</v>
      </c>
      <c r="AD767" s="53">
        <f>T767+V767+W767+X767+AA767+AC767</f>
        <v>2983.5700000000002</v>
      </c>
    </row>
    <row r="768">
      <c r="C768" s="40" t="s">
        <v>1370</v>
      </c>
      <c r="D768" s="41" t="s">
        <v>1371</v>
      </c>
      <c r="E768" s="41"/>
      <c r="F768" s="42">
        <v>38950.764374999999</v>
      </c>
      <c r="G768" s="43">
        <v>143</v>
      </c>
      <c r="H768" s="44">
        <v>43312</v>
      </c>
      <c r="I768" s="44">
        <v>43410</v>
      </c>
      <c r="J768" s="43">
        <v>2703892</v>
      </c>
      <c r="K768" s="43">
        <v>0</v>
      </c>
      <c r="L768" s="43">
        <v>0</v>
      </c>
      <c r="M768" s="43">
        <f>IFERROR(J768-K768-L768,0)</f>
        <v>2703892</v>
      </c>
      <c r="N768" s="43">
        <v>3703892</v>
      </c>
      <c r="O768" s="45">
        <f>IFERROR(IF(1 - M768/N768&lt;0,0,1-M768/N768),0)</f>
        <v>0.26998627389783503</v>
      </c>
      <c r="P768" s="43">
        <v>0</v>
      </c>
      <c r="Q768" s="43">
        <v>2703892</v>
      </c>
      <c r="R768" s="46">
        <f>IF(F768&lt;DATEVALUE("2018-07-01"),1,0)</f>
        <v>1</v>
      </c>
      <c r="S768" s="47">
        <f>IF(R768=1,1%,0)</f>
        <v>0.01</v>
      </c>
      <c r="T768" s="46">
        <f>IFERROR(S768*M768,0)</f>
        <v>27038.920000000002</v>
      </c>
      <c r="U768" s="48">
        <f>IF(O768&lt;=0.12,1,0)*(1-R768)*M768</f>
        <v>0</v>
      </c>
      <c r="V768" s="49">
        <f>IF(0&lt;0.8,0,IF(0&lt;1,Sheet1!L590,1))*IF(G768&lt;3,0.12 - O768,0.01) *U768</f>
        <v>0</v>
      </c>
      <c r="W768" s="49">
        <f>IF(0&gt;1,IF(0&lt;=1.1,1,IF(0&lt;=1.2,2,IF(0&lt;=1.5,3,5))),0) * 1000000</f>
        <v>0</v>
      </c>
      <c r="X768" s="50">
        <f>IF(AND(P768&gt;=150000000,P768&lt;300000000),5000000,IF(AND(P768&gt;=300000000,P768&lt;500000000),10000000,IF(AND(P768&gt;=300000000,P768&lt;500000000),15000000,IF(AND(P768&gt;=500000000,P768&lt;3000000000),20000000,IF(P768&gt;=30000000000,35000000,0))))) * (1-R768)</f>
        <v>0</v>
      </c>
      <c r="Y768" s="50">
        <f>IFERROR(Q768 * (1-R768),0)</f>
        <v>0</v>
      </c>
      <c r="Z768" s="51">
        <f>IF(R768=1,0,0)</f>
        <v>0</v>
      </c>
      <c r="AA768" s="51">
        <f>IFERROR((1-R768) * Z768 * 2%,0)</f>
        <v>0</v>
      </c>
      <c r="AB768" s="52">
        <f>IF(R768=0,0,0)</f>
        <v>0</v>
      </c>
      <c r="AC768" s="52">
        <f> IFERROR(AB768 * (1-R768) * 2%,0)</f>
        <v>0</v>
      </c>
      <c r="AD768" s="53">
        <f>T768+V768+W768+X768+AA768+AC768</f>
        <v>27038.920000000002</v>
      </c>
    </row>
    <row r="769">
      <c r="C769" s="40" t="s">
        <v>1372</v>
      </c>
      <c r="D769" s="41" t="s">
        <v>1373</v>
      </c>
      <c r="E769" s="41"/>
      <c r="F769" s="42">
        <v>38950.764386574076</v>
      </c>
      <c r="G769" s="43">
        <v>143</v>
      </c>
      <c r="H769" s="44">
        <v>43343</v>
      </c>
      <c r="I769" s="44">
        <v>43355</v>
      </c>
      <c r="J769" s="43">
        <v>39930</v>
      </c>
      <c r="K769" s="43">
        <v>0</v>
      </c>
      <c r="L769" s="43">
        <v>0</v>
      </c>
      <c r="M769" s="43">
        <f>IFERROR(J769-K769-L769,0)</f>
        <v>39930</v>
      </c>
      <c r="N769" s="43">
        <v>39930</v>
      </c>
      <c r="O769" s="45">
        <f>IFERROR(IF(1 - M769/N769&lt;0,0,1-M769/N769),0)</f>
        <v>0</v>
      </c>
      <c r="P769" s="43">
        <v>0</v>
      </c>
      <c r="Q769" s="43">
        <v>39930</v>
      </c>
      <c r="R769" s="46">
        <f>IF(F769&lt;DATEVALUE("2018-07-01"),1,0)</f>
        <v>1</v>
      </c>
      <c r="S769" s="47">
        <f>IF(R769=1,1%,0)</f>
        <v>0.01</v>
      </c>
      <c r="T769" s="46">
        <f>IFERROR(S769*M769,0)</f>
        <v>399.30000000000001</v>
      </c>
      <c r="U769" s="48">
        <f>IF(O769&lt;=0.12,1,0)*(1-R769)*M769</f>
        <v>0</v>
      </c>
      <c r="V769" s="49">
        <f>IF(0&lt;0.8,0,IF(0&lt;1,Sheet1!L590,1))*IF(G769&lt;3,0.12 - O769,0.01) *U769</f>
        <v>0</v>
      </c>
      <c r="W769" s="49">
        <f>IF(0&gt;1,IF(0&lt;=1.1,1,IF(0&lt;=1.2,2,IF(0&lt;=1.5,3,5))),0) * 1000000</f>
        <v>0</v>
      </c>
      <c r="X769" s="50">
        <f>IF(AND(P769&gt;=150000000,P769&lt;300000000),5000000,IF(AND(P769&gt;=300000000,P769&lt;500000000),10000000,IF(AND(P769&gt;=300000000,P769&lt;500000000),15000000,IF(AND(P769&gt;=500000000,P769&lt;3000000000),20000000,IF(P769&gt;=30000000000,35000000,0))))) * (1-R769)</f>
        <v>0</v>
      </c>
      <c r="Y769" s="50">
        <f>IFERROR(Q769 * (1-R769),0)</f>
        <v>0</v>
      </c>
      <c r="Z769" s="51">
        <f>IF(R769=1,0,0)</f>
        <v>0</v>
      </c>
      <c r="AA769" s="51">
        <f>IFERROR((1-R769) * Z769 * 2%,0)</f>
        <v>0</v>
      </c>
      <c r="AB769" s="52">
        <f>IF(R769=0,0,0)</f>
        <v>0</v>
      </c>
      <c r="AC769" s="52">
        <f> IFERROR(AB769 * (1-R769) * 2%,0)</f>
        <v>0</v>
      </c>
      <c r="AD769" s="53">
        <f>T769+V769+W769+X769+AA769+AC769</f>
        <v>399.30000000000001</v>
      </c>
    </row>
    <row r="770">
      <c r="C770" s="40" t="s">
        <v>1374</v>
      </c>
      <c r="D770" s="41" t="s">
        <v>1375</v>
      </c>
      <c r="E770" s="41"/>
      <c r="F770" s="42">
        <v>38950.764386574076</v>
      </c>
      <c r="G770" s="43">
        <v>143</v>
      </c>
      <c r="H770" s="44">
        <v>43323</v>
      </c>
      <c r="I770" s="44">
        <v>43354</v>
      </c>
      <c r="J770" s="43">
        <v>4968553</v>
      </c>
      <c r="K770" s="43">
        <v>0</v>
      </c>
      <c r="L770" s="43">
        <v>0</v>
      </c>
      <c r="M770" s="43">
        <f>IFERROR(J770-K770-L770,0)</f>
        <v>4968553</v>
      </c>
      <c r="N770" s="43">
        <v>4968553</v>
      </c>
      <c r="O770" s="45">
        <f>IFERROR(IF(1 - M770/N770&lt;0,0,1-M770/N770),0)</f>
        <v>0</v>
      </c>
      <c r="P770" s="43">
        <v>0</v>
      </c>
      <c r="Q770" s="43">
        <v>4968553</v>
      </c>
      <c r="R770" s="46">
        <f>IF(F770&lt;DATEVALUE("2018-07-01"),1,0)</f>
        <v>1</v>
      </c>
      <c r="S770" s="47">
        <f>IF(R770=1,1%,0)</f>
        <v>0.01</v>
      </c>
      <c r="T770" s="46">
        <f>IFERROR(S770*M770,0)</f>
        <v>49685.529999999999</v>
      </c>
      <c r="U770" s="48">
        <f>IF(O770&lt;=0.12,1,0)*(1-R770)*M770</f>
        <v>0</v>
      </c>
      <c r="V770" s="49">
        <f>IF(0&lt;0.8,0,IF(0&lt;1,Sheet1!L590,1))*IF(G770&lt;3,0.12 - O770,0.01) *U770</f>
        <v>0</v>
      </c>
      <c r="W770" s="49">
        <f>IF(0&gt;1,IF(0&lt;=1.1,1,IF(0&lt;=1.2,2,IF(0&lt;=1.5,3,5))),0) * 1000000</f>
        <v>0</v>
      </c>
      <c r="X770" s="50">
        <f>IF(AND(P770&gt;=150000000,P770&lt;300000000),5000000,IF(AND(P770&gt;=300000000,P770&lt;500000000),10000000,IF(AND(P770&gt;=300000000,P770&lt;500000000),15000000,IF(AND(P770&gt;=500000000,P770&lt;3000000000),20000000,IF(P770&gt;=30000000000,35000000,0))))) * (1-R770)</f>
        <v>0</v>
      </c>
      <c r="Y770" s="50">
        <f>IFERROR(Q770 * (1-R770),0)</f>
        <v>0</v>
      </c>
      <c r="Z770" s="51">
        <f>IF(R770=1,0,0)</f>
        <v>0</v>
      </c>
      <c r="AA770" s="51">
        <f>IFERROR((1-R770) * Z770 * 2%,0)</f>
        <v>0</v>
      </c>
      <c r="AB770" s="52">
        <f>IF(R770=0,0,0)</f>
        <v>0</v>
      </c>
      <c r="AC770" s="52">
        <f> IFERROR(AB770 * (1-R770) * 2%,0)</f>
        <v>0</v>
      </c>
      <c r="AD770" s="53">
        <f>T770+V770+W770+X770+AA770+AC770</f>
        <v>49685.529999999999</v>
      </c>
    </row>
    <row r="771">
      <c r="C771" s="40" t="s">
        <v>1376</v>
      </c>
      <c r="D771" s="41" t="s">
        <v>1377</v>
      </c>
      <c r="E771" s="41"/>
      <c r="F771" s="42">
        <v>38950.764398148145</v>
      </c>
      <c r="G771" s="43">
        <v>143</v>
      </c>
      <c r="H771" s="44">
        <v>43316</v>
      </c>
      <c r="I771" s="44">
        <v>43321</v>
      </c>
      <c r="J771" s="43">
        <v>769220</v>
      </c>
      <c r="K771" s="43">
        <v>0</v>
      </c>
      <c r="L771" s="43">
        <v>0</v>
      </c>
      <c r="M771" s="43">
        <f>IFERROR(J771-K771-L771,0)</f>
        <v>769220</v>
      </c>
      <c r="N771" s="43">
        <v>769220</v>
      </c>
      <c r="O771" s="45">
        <f>IFERROR(IF(1 - M771/N771&lt;0,0,1-M771/N771),0)</f>
        <v>0</v>
      </c>
      <c r="P771" s="43">
        <v>0</v>
      </c>
      <c r="Q771" s="43">
        <v>769220</v>
      </c>
      <c r="R771" s="46">
        <f>IF(F771&lt;DATEVALUE("2018-07-01"),1,0)</f>
        <v>1</v>
      </c>
      <c r="S771" s="47">
        <f>IF(R771=1,1%,0)</f>
        <v>0.01</v>
      </c>
      <c r="T771" s="46">
        <f>IFERROR(S771*M771,0)</f>
        <v>7692.1999999999998</v>
      </c>
      <c r="U771" s="48">
        <f>IF(O771&lt;=0.12,1,0)*(1-R771)*M771</f>
        <v>0</v>
      </c>
      <c r="V771" s="49">
        <f>IF(0&lt;0.8,0,IF(0&lt;1,Sheet1!L590,1))*IF(G771&lt;3,0.12 - O771,0.01) *U771</f>
        <v>0</v>
      </c>
      <c r="W771" s="49">
        <f>IF(0&gt;1,IF(0&lt;=1.1,1,IF(0&lt;=1.2,2,IF(0&lt;=1.5,3,5))),0) * 1000000</f>
        <v>0</v>
      </c>
      <c r="X771" s="50">
        <f>IF(AND(P771&gt;=150000000,P771&lt;300000000),5000000,IF(AND(P771&gt;=300000000,P771&lt;500000000),10000000,IF(AND(P771&gt;=300000000,P771&lt;500000000),15000000,IF(AND(P771&gt;=500000000,P771&lt;3000000000),20000000,IF(P771&gt;=30000000000,35000000,0))))) * (1-R771)</f>
        <v>0</v>
      </c>
      <c r="Y771" s="50">
        <f>IFERROR(Q771 * (1-R771),0)</f>
        <v>0</v>
      </c>
      <c r="Z771" s="51">
        <f>IF(R771=1,0,0)</f>
        <v>0</v>
      </c>
      <c r="AA771" s="51">
        <f>IFERROR((1-R771) * Z771 * 2%,0)</f>
        <v>0</v>
      </c>
      <c r="AB771" s="52">
        <f>IF(R771=0,0,0)</f>
        <v>0</v>
      </c>
      <c r="AC771" s="52">
        <f> IFERROR(AB771 * (1-R771) * 2%,0)</f>
        <v>0</v>
      </c>
      <c r="AD771" s="53">
        <f>T771+V771+W771+X771+AA771+AC771</f>
        <v>7692.1999999999998</v>
      </c>
    </row>
    <row r="772">
      <c r="C772" s="40" t="s">
        <v>1378</v>
      </c>
      <c r="D772" s="41" t="s">
        <v>1379</v>
      </c>
      <c r="E772" s="41"/>
      <c r="F772" s="42">
        <v>38950.76425925926</v>
      </c>
      <c r="G772" s="43">
        <v>143</v>
      </c>
      <c r="H772" s="44">
        <v>43316</v>
      </c>
      <c r="I772" s="44">
        <v>43340</v>
      </c>
      <c r="J772" s="43">
        <v>962555</v>
      </c>
      <c r="K772" s="43">
        <v>0</v>
      </c>
      <c r="L772" s="43">
        <v>0</v>
      </c>
      <c r="M772" s="43">
        <f>IFERROR(J772-K772-L772,0)</f>
        <v>962555</v>
      </c>
      <c r="N772" s="43">
        <v>962555</v>
      </c>
      <c r="O772" s="45">
        <f>IFERROR(IF(1 - M772/N772&lt;0,0,1-M772/N772),0)</f>
        <v>0</v>
      </c>
      <c r="P772" s="43">
        <v>0</v>
      </c>
      <c r="Q772" s="43">
        <v>962555</v>
      </c>
      <c r="R772" s="46">
        <f>IF(F772&lt;DATEVALUE("2018-07-01"),1,0)</f>
        <v>1</v>
      </c>
      <c r="S772" s="47">
        <f>IF(R772=1,1%,0)</f>
        <v>0.01</v>
      </c>
      <c r="T772" s="46">
        <f>IFERROR(S772*M772,0)</f>
        <v>9625.5500000000011</v>
      </c>
      <c r="U772" s="48">
        <f>IF(O772&lt;=0.12,1,0)*(1-R772)*M772</f>
        <v>0</v>
      </c>
      <c r="V772" s="49">
        <f>IF(0&lt;0.8,0,IF(0&lt;1,Sheet1!L590,1))*IF(G772&lt;3,0.12 - O772,0.01) *U772</f>
        <v>0</v>
      </c>
      <c r="W772" s="49">
        <f>IF(0&gt;1,IF(0&lt;=1.1,1,IF(0&lt;=1.2,2,IF(0&lt;=1.5,3,5))),0) * 1000000</f>
        <v>0</v>
      </c>
      <c r="X772" s="50">
        <f>IF(AND(P772&gt;=150000000,P772&lt;300000000),5000000,IF(AND(P772&gt;=300000000,P772&lt;500000000),10000000,IF(AND(P772&gt;=300000000,P772&lt;500000000),15000000,IF(AND(P772&gt;=500000000,P772&lt;3000000000),20000000,IF(P772&gt;=30000000000,35000000,0))))) * (1-R772)</f>
        <v>0</v>
      </c>
      <c r="Y772" s="50">
        <f>IFERROR(Q772 * (1-R772),0)</f>
        <v>0</v>
      </c>
      <c r="Z772" s="51">
        <f>IF(R772=1,0,0)</f>
        <v>0</v>
      </c>
      <c r="AA772" s="51">
        <f>IFERROR((1-R772) * Z772 * 2%,0)</f>
        <v>0</v>
      </c>
      <c r="AB772" s="52">
        <f>IF(R772=0,0,0)</f>
        <v>0</v>
      </c>
      <c r="AC772" s="52">
        <f> IFERROR(AB772 * (1-R772) * 2%,0)</f>
        <v>0</v>
      </c>
      <c r="AD772" s="53">
        <f>T772+V772+W772+X772+AA772+AC772</f>
        <v>9625.5500000000011</v>
      </c>
    </row>
    <row r="773">
      <c r="C773" s="40" t="s">
        <v>1380</v>
      </c>
      <c r="D773" s="41" t="s">
        <v>1381</v>
      </c>
      <c r="E773" s="41"/>
      <c r="F773" s="42">
        <v>38950.764293981483</v>
      </c>
      <c r="G773" s="43">
        <v>143</v>
      </c>
      <c r="H773" s="44">
        <v>43321</v>
      </c>
      <c r="I773" s="44">
        <v>43327</v>
      </c>
      <c r="J773" s="43">
        <v>254221</v>
      </c>
      <c r="K773" s="43">
        <v>0</v>
      </c>
      <c r="L773" s="43">
        <v>0</v>
      </c>
      <c r="M773" s="43">
        <f>IFERROR(J773-K773-L773,0)</f>
        <v>254221</v>
      </c>
      <c r="N773" s="43">
        <v>254221</v>
      </c>
      <c r="O773" s="45">
        <f>IFERROR(IF(1 - M773/N773&lt;0,0,1-M773/N773),0)</f>
        <v>0</v>
      </c>
      <c r="P773" s="43">
        <v>0</v>
      </c>
      <c r="Q773" s="43">
        <v>254221</v>
      </c>
      <c r="R773" s="46">
        <f>IF(F773&lt;DATEVALUE("2018-07-01"),1,0)</f>
        <v>1</v>
      </c>
      <c r="S773" s="47">
        <f>IF(R773=1,1%,0)</f>
        <v>0.01</v>
      </c>
      <c r="T773" s="46">
        <f>IFERROR(S773*M773,0)</f>
        <v>2542.21</v>
      </c>
      <c r="U773" s="48">
        <f>IF(O773&lt;=0.12,1,0)*(1-R773)*M773</f>
        <v>0</v>
      </c>
      <c r="V773" s="49">
        <f>IF(0&lt;0.8,0,IF(0&lt;1,Sheet1!L590,1))*IF(G773&lt;3,0.12 - O773,0.01) *U773</f>
        <v>0</v>
      </c>
      <c r="W773" s="49">
        <f>IF(0&gt;1,IF(0&lt;=1.1,1,IF(0&lt;=1.2,2,IF(0&lt;=1.5,3,5))),0) * 1000000</f>
        <v>0</v>
      </c>
      <c r="X773" s="50">
        <f>IF(AND(P773&gt;=150000000,P773&lt;300000000),5000000,IF(AND(P773&gt;=300000000,P773&lt;500000000),10000000,IF(AND(P773&gt;=300000000,P773&lt;500000000),15000000,IF(AND(P773&gt;=500000000,P773&lt;3000000000),20000000,IF(P773&gt;=30000000000,35000000,0))))) * (1-R773)</f>
        <v>0</v>
      </c>
      <c r="Y773" s="50">
        <f>IFERROR(Q773 * (1-R773),0)</f>
        <v>0</v>
      </c>
      <c r="Z773" s="51">
        <f>IF(R773=1,0,0)</f>
        <v>0</v>
      </c>
      <c r="AA773" s="51">
        <f>IFERROR((1-R773) * Z773 * 2%,0)</f>
        <v>0</v>
      </c>
      <c r="AB773" s="52">
        <f>IF(R773=0,0,0)</f>
        <v>0</v>
      </c>
      <c r="AC773" s="52">
        <f> IFERROR(AB773 * (1-R773) * 2%,0)</f>
        <v>0</v>
      </c>
      <c r="AD773" s="53">
        <f>T773+V773+W773+X773+AA773+AC773</f>
        <v>2542.21</v>
      </c>
    </row>
    <row r="774">
      <c r="C774" s="40" t="s">
        <v>1382</v>
      </c>
      <c r="D774" s="41" t="s">
        <v>1383</v>
      </c>
      <c r="E774" s="41"/>
      <c r="F774" s="42">
        <v>38950.764305555553</v>
      </c>
      <c r="G774" s="43">
        <v>143</v>
      </c>
      <c r="H774" s="44">
        <v>43361</v>
      </c>
      <c r="I774" s="44">
        <v>43400</v>
      </c>
      <c r="J774" s="43">
        <v>1728539</v>
      </c>
      <c r="K774" s="43">
        <v>0</v>
      </c>
      <c r="L774" s="43">
        <v>0</v>
      </c>
      <c r="M774" s="43">
        <f>IFERROR(J774-K774-L774,0)</f>
        <v>1728539</v>
      </c>
      <c r="N774" s="43">
        <v>1728539</v>
      </c>
      <c r="O774" s="45">
        <f>IFERROR(IF(1 - M774/N774&lt;0,0,1-M774/N774),0)</f>
        <v>0</v>
      </c>
      <c r="P774" s="43">
        <v>0</v>
      </c>
      <c r="Q774" s="43">
        <v>1779336</v>
      </c>
      <c r="R774" s="46">
        <f>IF(F774&lt;DATEVALUE("2018-07-01"),1,0)</f>
        <v>1</v>
      </c>
      <c r="S774" s="47">
        <f>IF(R774=1,1%,0)</f>
        <v>0.01</v>
      </c>
      <c r="T774" s="46">
        <f>IFERROR(S774*M774,0)</f>
        <v>17285.389999999999</v>
      </c>
      <c r="U774" s="48">
        <f>IF(O774&lt;=0.12,1,0)*(1-R774)*M774</f>
        <v>0</v>
      </c>
      <c r="V774" s="49">
        <f>IF(0&lt;0.8,0,IF(0&lt;1,Sheet1!L590,1))*IF(G774&lt;3,0.12 - O774,0.01) *U774</f>
        <v>0</v>
      </c>
      <c r="W774" s="49">
        <f>IF(0&gt;1,IF(0&lt;=1.1,1,IF(0&lt;=1.2,2,IF(0&lt;=1.5,3,5))),0) * 1000000</f>
        <v>0</v>
      </c>
      <c r="X774" s="50">
        <f>IF(AND(P774&gt;=150000000,P774&lt;300000000),5000000,IF(AND(P774&gt;=300000000,P774&lt;500000000),10000000,IF(AND(P774&gt;=300000000,P774&lt;500000000),15000000,IF(AND(P774&gt;=500000000,P774&lt;3000000000),20000000,IF(P774&gt;=30000000000,35000000,0))))) * (1-R774)</f>
        <v>0</v>
      </c>
      <c r="Y774" s="50">
        <f>IFERROR(Q774 * (1-R774),0)</f>
        <v>0</v>
      </c>
      <c r="Z774" s="51">
        <f>IF(R774=1,0,0)</f>
        <v>0</v>
      </c>
      <c r="AA774" s="51">
        <f>IFERROR((1-R774) * Z774 * 2%,0)</f>
        <v>0</v>
      </c>
      <c r="AB774" s="52">
        <f>IF(R774=0,0,0)</f>
        <v>0</v>
      </c>
      <c r="AC774" s="52">
        <f> IFERROR(AB774 * (1-R774) * 2%,0)</f>
        <v>0</v>
      </c>
      <c r="AD774" s="53">
        <f>T774+V774+W774+X774+AA774+AC774</f>
        <v>17285.389999999999</v>
      </c>
    </row>
    <row r="775">
      <c r="C775" s="40" t="s">
        <v>1384</v>
      </c>
      <c r="D775" s="41" t="s">
        <v>1385</v>
      </c>
      <c r="E775" s="41"/>
      <c r="F775" s="42">
        <v>38950.764675925922</v>
      </c>
      <c r="G775" s="43">
        <v>143</v>
      </c>
      <c r="H775" s="44">
        <v>43316</v>
      </c>
      <c r="I775" s="44">
        <v>43329</v>
      </c>
      <c r="J775" s="43">
        <v>4568238</v>
      </c>
      <c r="K775" s="43">
        <v>0</v>
      </c>
      <c r="L775" s="43">
        <v>0</v>
      </c>
      <c r="M775" s="43">
        <f>IFERROR(J775-K775-L775,0)</f>
        <v>4568238</v>
      </c>
      <c r="N775" s="43">
        <v>4568238</v>
      </c>
      <c r="O775" s="45">
        <f>IFERROR(IF(1 - M775/N775&lt;0,0,1-M775/N775),0)</f>
        <v>0</v>
      </c>
      <c r="P775" s="43">
        <v>0</v>
      </c>
      <c r="Q775" s="43">
        <v>4568238</v>
      </c>
      <c r="R775" s="46">
        <f>IF(F775&lt;DATEVALUE("2018-07-01"),1,0)</f>
        <v>1</v>
      </c>
      <c r="S775" s="47">
        <f>IF(R775=1,1%,0)</f>
        <v>0.01</v>
      </c>
      <c r="T775" s="46">
        <f>IFERROR(S775*M775,0)</f>
        <v>45682.379999999997</v>
      </c>
      <c r="U775" s="48">
        <f>IF(O775&lt;=0.12,1,0)*(1-R775)*M775</f>
        <v>0</v>
      </c>
      <c r="V775" s="49">
        <f>IF(0&lt;0.8,0,IF(0&lt;1,Sheet1!L590,1))*IF(G775&lt;3,0.12 - O775,0.01) *U775</f>
        <v>0</v>
      </c>
      <c r="W775" s="49">
        <f>IF(0&gt;1,IF(0&lt;=1.1,1,IF(0&lt;=1.2,2,IF(0&lt;=1.5,3,5))),0) * 1000000</f>
        <v>0</v>
      </c>
      <c r="X775" s="50">
        <f>IF(AND(P775&gt;=150000000,P775&lt;300000000),5000000,IF(AND(P775&gt;=300000000,P775&lt;500000000),10000000,IF(AND(P775&gt;=300000000,P775&lt;500000000),15000000,IF(AND(P775&gt;=500000000,P775&lt;3000000000),20000000,IF(P775&gt;=30000000000,35000000,0))))) * (1-R775)</f>
        <v>0</v>
      </c>
      <c r="Y775" s="50">
        <f>IFERROR(Q775 * (1-R775),0)</f>
        <v>0</v>
      </c>
      <c r="Z775" s="51">
        <f>IF(R775=1,0,0)</f>
        <v>0</v>
      </c>
      <c r="AA775" s="51">
        <f>IFERROR((1-R775) * Z775 * 2%,0)</f>
        <v>0</v>
      </c>
      <c r="AB775" s="52">
        <f>IF(R775=0,0,0)</f>
        <v>0</v>
      </c>
      <c r="AC775" s="52">
        <f> IFERROR(AB775 * (1-R775) * 2%,0)</f>
        <v>0</v>
      </c>
      <c r="AD775" s="53">
        <f>T775+V775+W775+X775+AA775+AC775</f>
        <v>45682.379999999997</v>
      </c>
    </row>
    <row r="776">
      <c r="C776" s="40" t="s">
        <v>1386</v>
      </c>
      <c r="D776" s="41" t="s">
        <v>1387</v>
      </c>
      <c r="E776" s="41"/>
      <c r="F776" s="42">
        <v>38950.764687499999</v>
      </c>
      <c r="G776" s="43">
        <v>143</v>
      </c>
      <c r="H776" s="44">
        <v>43319</v>
      </c>
      <c r="I776" s="44">
        <v>43404</v>
      </c>
      <c r="J776" s="43">
        <v>5084031</v>
      </c>
      <c r="K776" s="43">
        <v>0</v>
      </c>
      <c r="L776" s="43">
        <v>0</v>
      </c>
      <c r="M776" s="43">
        <f>IFERROR(J776-K776-L776,0)</f>
        <v>5084031</v>
      </c>
      <c r="N776" s="43">
        <v>5084031</v>
      </c>
      <c r="O776" s="45">
        <f>IFERROR(IF(1 - M776/N776&lt;0,0,1-M776/N776),0)</f>
        <v>0</v>
      </c>
      <c r="P776" s="43">
        <v>0</v>
      </c>
      <c r="Q776" s="43">
        <v>5084031</v>
      </c>
      <c r="R776" s="46">
        <f>IF(F776&lt;DATEVALUE("2018-07-01"),1,0)</f>
        <v>1</v>
      </c>
      <c r="S776" s="47">
        <f>IF(R776=1,1%,0)</f>
        <v>0.01</v>
      </c>
      <c r="T776" s="46">
        <f>IFERROR(S776*M776,0)</f>
        <v>50840.309999999998</v>
      </c>
      <c r="U776" s="48">
        <f>IF(O776&lt;=0.12,1,0)*(1-R776)*M776</f>
        <v>0</v>
      </c>
      <c r="V776" s="49">
        <f>IF(0&lt;0.8,0,IF(0&lt;1,Sheet1!L590,1))*IF(G776&lt;3,0.12 - O776,0.01) *U776</f>
        <v>0</v>
      </c>
      <c r="W776" s="49">
        <f>IF(0&gt;1,IF(0&lt;=1.1,1,IF(0&lt;=1.2,2,IF(0&lt;=1.5,3,5))),0) * 1000000</f>
        <v>0</v>
      </c>
      <c r="X776" s="50">
        <f>IF(AND(P776&gt;=150000000,P776&lt;300000000),5000000,IF(AND(P776&gt;=300000000,P776&lt;500000000),10000000,IF(AND(P776&gt;=300000000,P776&lt;500000000),15000000,IF(AND(P776&gt;=500000000,P776&lt;3000000000),20000000,IF(P776&gt;=30000000000,35000000,0))))) * (1-R776)</f>
        <v>0</v>
      </c>
      <c r="Y776" s="50">
        <f>IFERROR(Q776 * (1-R776),0)</f>
        <v>0</v>
      </c>
      <c r="Z776" s="51">
        <f>IF(R776=1,0,0)</f>
        <v>0</v>
      </c>
      <c r="AA776" s="51">
        <f>IFERROR((1-R776) * Z776 * 2%,0)</f>
        <v>0</v>
      </c>
      <c r="AB776" s="52">
        <f>IF(R776=0,0,0)</f>
        <v>0</v>
      </c>
      <c r="AC776" s="52">
        <f> IFERROR(AB776 * (1-R776) * 2%,0)</f>
        <v>0</v>
      </c>
      <c r="AD776" s="53">
        <f>T776+V776+W776+X776+AA776+AC776</f>
        <v>50840.309999999998</v>
      </c>
    </row>
    <row r="777">
      <c r="C777" s="40" t="s">
        <v>1388</v>
      </c>
      <c r="D777" s="41" t="s">
        <v>1389</v>
      </c>
      <c r="E777" s="41"/>
      <c r="F777" s="42">
        <v>38950.764687499999</v>
      </c>
      <c r="G777" s="43">
        <v>143</v>
      </c>
      <c r="H777" s="44">
        <v>43321</v>
      </c>
      <c r="I777" s="44">
        <v>43383</v>
      </c>
      <c r="J777" s="43">
        <v>2621114</v>
      </c>
      <c r="K777" s="43">
        <v>0</v>
      </c>
      <c r="L777" s="43">
        <v>0</v>
      </c>
      <c r="M777" s="43">
        <f>IFERROR(J777-K777-L777,0)</f>
        <v>2621114</v>
      </c>
      <c r="N777" s="43">
        <v>2621114</v>
      </c>
      <c r="O777" s="45">
        <f>IFERROR(IF(1 - M777/N777&lt;0,0,1-M777/N777),0)</f>
        <v>0</v>
      </c>
      <c r="P777" s="43">
        <v>0</v>
      </c>
      <c r="Q777" s="43">
        <v>2621114</v>
      </c>
      <c r="R777" s="46">
        <f>IF(F777&lt;DATEVALUE("2018-07-01"),1,0)</f>
        <v>1</v>
      </c>
      <c r="S777" s="47">
        <f>IF(R777=1,1%,0)</f>
        <v>0.01</v>
      </c>
      <c r="T777" s="46">
        <f>IFERROR(S777*M777,0)</f>
        <v>26211.139999999999</v>
      </c>
      <c r="U777" s="48">
        <f>IF(O777&lt;=0.12,1,0)*(1-R777)*M777</f>
        <v>0</v>
      </c>
      <c r="V777" s="49">
        <f>IF(0&lt;0.8,0,IF(0&lt;1,Sheet1!L590,1))*IF(G777&lt;3,0.12 - O777,0.01) *U777</f>
        <v>0</v>
      </c>
      <c r="W777" s="49">
        <f>IF(0&gt;1,IF(0&lt;=1.1,1,IF(0&lt;=1.2,2,IF(0&lt;=1.5,3,5))),0) * 1000000</f>
        <v>0</v>
      </c>
      <c r="X777" s="50">
        <f>IF(AND(P777&gt;=150000000,P777&lt;300000000),5000000,IF(AND(P777&gt;=300000000,P777&lt;500000000),10000000,IF(AND(P777&gt;=300000000,P777&lt;500000000),15000000,IF(AND(P777&gt;=500000000,P777&lt;3000000000),20000000,IF(P777&gt;=30000000000,35000000,0))))) * (1-R777)</f>
        <v>0</v>
      </c>
      <c r="Y777" s="50">
        <f>IFERROR(Q777 * (1-R777),0)</f>
        <v>0</v>
      </c>
      <c r="Z777" s="51">
        <f>IF(R777=1,0,0)</f>
        <v>0</v>
      </c>
      <c r="AA777" s="51">
        <f>IFERROR((1-R777) * Z777 * 2%,0)</f>
        <v>0</v>
      </c>
      <c r="AB777" s="52">
        <f>IF(R777=0,0,0)</f>
        <v>0</v>
      </c>
      <c r="AC777" s="52">
        <f> IFERROR(AB777 * (1-R777) * 2%,0)</f>
        <v>0</v>
      </c>
      <c r="AD777" s="53">
        <f>T777+V777+W777+X777+AA777+AC777</f>
        <v>26211.139999999999</v>
      </c>
    </row>
    <row r="778">
      <c r="C778" s="40" t="s">
        <v>1390</v>
      </c>
      <c r="D778" s="41" t="s">
        <v>1391</v>
      </c>
      <c r="E778" s="41"/>
      <c r="F778" s="42">
        <v>38950.764699074076</v>
      </c>
      <c r="G778" s="43">
        <v>143</v>
      </c>
      <c r="H778" s="44">
        <v>43372</v>
      </c>
      <c r="I778" s="44">
        <v>43377</v>
      </c>
      <c r="J778" s="43">
        <v>125354196</v>
      </c>
      <c r="K778" s="43">
        <v>20683148</v>
      </c>
      <c r="L778" s="43">
        <v>0</v>
      </c>
      <c r="M778" s="43">
        <f>IFERROR(J778-K778-L778,0)</f>
        <v>104671048</v>
      </c>
      <c r="N778" s="43">
        <v>287387071</v>
      </c>
      <c r="O778" s="45">
        <f>IFERROR(IF(1 - M778/N778&lt;0,0,1-M778/N778),0)</f>
        <v>0.63578372667989647</v>
      </c>
      <c r="P778" s="43">
        <v>0</v>
      </c>
      <c r="Q778" s="43">
        <v>105991678</v>
      </c>
      <c r="R778" s="46">
        <f>IF(F778&lt;DATEVALUE("2018-07-01"),1,0)</f>
        <v>1</v>
      </c>
      <c r="S778" s="47">
        <f>IF(R778=1,1%,0)</f>
        <v>0.01</v>
      </c>
      <c r="T778" s="46">
        <f>IFERROR(S778*M778,0)</f>
        <v>1046710.48</v>
      </c>
      <c r="U778" s="48">
        <f>IF(O778&lt;=0.12,1,0)*(1-R778)*M778</f>
        <v>0</v>
      </c>
      <c r="V778" s="49">
        <f>IF(0&lt;0.8,0,IF(0&lt;1,Sheet1!L590,1))*IF(G778&lt;3,0.12 - O778,0.01) *U778</f>
        <v>0</v>
      </c>
      <c r="W778" s="49">
        <f>IF(0&gt;1,IF(0&lt;=1.1,1,IF(0&lt;=1.2,2,IF(0&lt;=1.5,3,5))),0) * 1000000</f>
        <v>0</v>
      </c>
      <c r="X778" s="50">
        <f>IF(AND(P778&gt;=150000000,P778&lt;300000000),5000000,IF(AND(P778&gt;=300000000,P778&lt;500000000),10000000,IF(AND(P778&gt;=300000000,P778&lt;500000000),15000000,IF(AND(P778&gt;=500000000,P778&lt;3000000000),20000000,IF(P778&gt;=30000000000,35000000,0))))) * (1-R778)</f>
        <v>0</v>
      </c>
      <c r="Y778" s="50">
        <f>IFERROR(Q778 * (1-R778),0)</f>
        <v>0</v>
      </c>
      <c r="Z778" s="51">
        <f>IF(R778=1,0,0)</f>
        <v>0</v>
      </c>
      <c r="AA778" s="51">
        <f>IFERROR((1-R778) * Z778 * 2%,0)</f>
        <v>0</v>
      </c>
      <c r="AB778" s="52">
        <f>IF(R778=0,0,0)</f>
        <v>0</v>
      </c>
      <c r="AC778" s="52">
        <f> IFERROR(AB778 * (1-R778) * 2%,0)</f>
        <v>0</v>
      </c>
      <c r="AD778" s="53">
        <f>T778+V778+W778+X778+AA778+AC778</f>
        <v>1046710.48</v>
      </c>
    </row>
    <row r="779">
      <c r="C779" s="40" t="s">
        <v>1392</v>
      </c>
      <c r="D779" s="41" t="s">
        <v>1393</v>
      </c>
      <c r="E779" s="41"/>
      <c r="F779" s="42">
        <v>38950.764699074076</v>
      </c>
      <c r="G779" s="43">
        <v>143</v>
      </c>
      <c r="H779" s="44">
        <v>43342</v>
      </c>
      <c r="I779" s="44">
        <v>43354</v>
      </c>
      <c r="J779" s="43">
        <v>76866447</v>
      </c>
      <c r="K779" s="43">
        <v>0</v>
      </c>
      <c r="L779" s="43">
        <v>0</v>
      </c>
      <c r="M779" s="43">
        <f>IFERROR(J779-K779-L779,0)</f>
        <v>76866447</v>
      </c>
      <c r="N779" s="43">
        <v>111716903</v>
      </c>
      <c r="O779" s="45">
        <f>IFERROR(IF(1 - M779/N779&lt;0,0,1-M779/N779),0)</f>
        <v>0.31195329501749613</v>
      </c>
      <c r="P779" s="43">
        <v>0</v>
      </c>
      <c r="Q779" s="43">
        <v>76998447</v>
      </c>
      <c r="R779" s="46">
        <f>IF(F779&lt;DATEVALUE("2018-07-01"),1,0)</f>
        <v>1</v>
      </c>
      <c r="S779" s="47">
        <f>IF(R779=1,1%,0)</f>
        <v>0.01</v>
      </c>
      <c r="T779" s="46">
        <f>IFERROR(S779*M779,0)</f>
        <v>768664.46999999997</v>
      </c>
      <c r="U779" s="48">
        <f>IF(O779&lt;=0.12,1,0)*(1-R779)*M779</f>
        <v>0</v>
      </c>
      <c r="V779" s="49">
        <f>IF(0&lt;0.8,0,IF(0&lt;1,Sheet1!L590,1))*IF(G779&lt;3,0.12 - O779,0.01) *U779</f>
        <v>0</v>
      </c>
      <c r="W779" s="49">
        <f>IF(0&gt;1,IF(0&lt;=1.1,1,IF(0&lt;=1.2,2,IF(0&lt;=1.5,3,5))),0) * 1000000</f>
        <v>0</v>
      </c>
      <c r="X779" s="50">
        <f>IF(AND(P779&gt;=150000000,P779&lt;300000000),5000000,IF(AND(P779&gt;=300000000,P779&lt;500000000),10000000,IF(AND(P779&gt;=300000000,P779&lt;500000000),15000000,IF(AND(P779&gt;=500000000,P779&lt;3000000000),20000000,IF(P779&gt;=30000000000,35000000,0))))) * (1-R779)</f>
        <v>0</v>
      </c>
      <c r="Y779" s="50">
        <f>IFERROR(Q779 * (1-R779),0)</f>
        <v>0</v>
      </c>
      <c r="Z779" s="51">
        <f>IF(R779=1,0,0)</f>
        <v>0</v>
      </c>
      <c r="AA779" s="51">
        <f>IFERROR((1-R779) * Z779 * 2%,0)</f>
        <v>0</v>
      </c>
      <c r="AB779" s="52">
        <f>IF(R779=0,0,0)</f>
        <v>0</v>
      </c>
      <c r="AC779" s="52">
        <f> IFERROR(AB779 * (1-R779) * 2%,0)</f>
        <v>0</v>
      </c>
      <c r="AD779" s="53">
        <f>T779+V779+W779+X779+AA779+AC779</f>
        <v>768664.46999999997</v>
      </c>
    </row>
    <row r="780">
      <c r="C780" s="40" t="s">
        <v>1394</v>
      </c>
      <c r="D780" s="41" t="s">
        <v>1395</v>
      </c>
      <c r="E780" s="41"/>
      <c r="F780" s="42">
        <v>38950.764699074076</v>
      </c>
      <c r="G780" s="43">
        <v>143</v>
      </c>
      <c r="H780" s="44">
        <v>43342</v>
      </c>
      <c r="I780" s="44">
        <v>43354</v>
      </c>
      <c r="J780" s="43">
        <v>28391622</v>
      </c>
      <c r="K780" s="43">
        <v>0</v>
      </c>
      <c r="L780" s="43">
        <v>0</v>
      </c>
      <c r="M780" s="43">
        <f>IFERROR(J780-K780-L780,0)</f>
        <v>28391622</v>
      </c>
      <c r="N780" s="43">
        <v>46895571</v>
      </c>
      <c r="O780" s="45">
        <f>IFERROR(IF(1 - M780/N780&lt;0,0,1-M780/N780),0)</f>
        <v>0.39457775234254</v>
      </c>
      <c r="P780" s="43">
        <v>0</v>
      </c>
      <c r="Q780" s="43">
        <v>28391622</v>
      </c>
      <c r="R780" s="46">
        <f>IF(F780&lt;DATEVALUE("2018-07-01"),1,0)</f>
        <v>1</v>
      </c>
      <c r="S780" s="47">
        <f>IF(R780=1,1%,0)</f>
        <v>0.01</v>
      </c>
      <c r="T780" s="46">
        <f>IFERROR(S780*M780,0)</f>
        <v>283916.22000000003</v>
      </c>
      <c r="U780" s="48">
        <f>IF(O780&lt;=0.12,1,0)*(1-R780)*M780</f>
        <v>0</v>
      </c>
      <c r="V780" s="49">
        <f>IF(0&lt;0.8,0,IF(0&lt;1,Sheet1!L590,1))*IF(G780&lt;3,0.12 - O780,0.01) *U780</f>
        <v>0</v>
      </c>
      <c r="W780" s="49">
        <f>IF(0&gt;1,IF(0&lt;=1.1,1,IF(0&lt;=1.2,2,IF(0&lt;=1.5,3,5))),0) * 1000000</f>
        <v>0</v>
      </c>
      <c r="X780" s="50">
        <f>IF(AND(P780&gt;=150000000,P780&lt;300000000),5000000,IF(AND(P780&gt;=300000000,P780&lt;500000000),10000000,IF(AND(P780&gt;=300000000,P780&lt;500000000),15000000,IF(AND(P780&gt;=500000000,P780&lt;3000000000),20000000,IF(P780&gt;=30000000000,35000000,0))))) * (1-R780)</f>
        <v>0</v>
      </c>
      <c r="Y780" s="50">
        <f>IFERROR(Q780 * (1-R780),0)</f>
        <v>0</v>
      </c>
      <c r="Z780" s="51">
        <f>IF(R780=1,0,0)</f>
        <v>0</v>
      </c>
      <c r="AA780" s="51">
        <f>IFERROR((1-R780) * Z780 * 2%,0)</f>
        <v>0</v>
      </c>
      <c r="AB780" s="52">
        <f>IF(R780=0,0,0)</f>
        <v>0</v>
      </c>
      <c r="AC780" s="52">
        <f> IFERROR(AB780 * (1-R780) * 2%,0)</f>
        <v>0</v>
      </c>
      <c r="AD780" s="53">
        <f>T780+V780+W780+X780+AA780+AC780</f>
        <v>283916.22000000003</v>
      </c>
    </row>
    <row r="781">
      <c r="C781" s="40" t="s">
        <v>1396</v>
      </c>
      <c r="D781" s="41" t="s">
        <v>1397</v>
      </c>
      <c r="E781" s="41"/>
      <c r="F781" s="42">
        <v>38950.764710648145</v>
      </c>
      <c r="G781" s="43">
        <v>143</v>
      </c>
      <c r="H781" s="44">
        <v>43316</v>
      </c>
      <c r="I781" s="44">
        <v>43365</v>
      </c>
      <c r="J781" s="43">
        <v>1001346</v>
      </c>
      <c r="K781" s="43">
        <v>0</v>
      </c>
      <c r="L781" s="43">
        <v>0</v>
      </c>
      <c r="M781" s="43">
        <f>IFERROR(J781-K781-L781,0)</f>
        <v>1001346</v>
      </c>
      <c r="N781" s="43">
        <v>1001346</v>
      </c>
      <c r="O781" s="45">
        <f>IFERROR(IF(1 - M781/N781&lt;0,0,1-M781/N781),0)</f>
        <v>0</v>
      </c>
      <c r="P781" s="43">
        <v>0</v>
      </c>
      <c r="Q781" s="43">
        <v>1001346</v>
      </c>
      <c r="R781" s="46">
        <f>IF(F781&lt;DATEVALUE("2018-07-01"),1,0)</f>
        <v>1</v>
      </c>
      <c r="S781" s="47">
        <f>IF(R781=1,1%,0)</f>
        <v>0.01</v>
      </c>
      <c r="T781" s="46">
        <f>IFERROR(S781*M781,0)</f>
        <v>10013.460000000001</v>
      </c>
      <c r="U781" s="48">
        <f>IF(O781&lt;=0.12,1,0)*(1-R781)*M781</f>
        <v>0</v>
      </c>
      <c r="V781" s="49">
        <f>IF(0&lt;0.8,0,IF(0&lt;1,Sheet1!L590,1))*IF(G781&lt;3,0.12 - O781,0.01) *U781</f>
        <v>0</v>
      </c>
      <c r="W781" s="49">
        <f>IF(0&gt;1,IF(0&lt;=1.1,1,IF(0&lt;=1.2,2,IF(0&lt;=1.5,3,5))),0) * 1000000</f>
        <v>0</v>
      </c>
      <c r="X781" s="50">
        <f>IF(AND(P781&gt;=150000000,P781&lt;300000000),5000000,IF(AND(P781&gt;=300000000,P781&lt;500000000),10000000,IF(AND(P781&gt;=300000000,P781&lt;500000000),15000000,IF(AND(P781&gt;=500000000,P781&lt;3000000000),20000000,IF(P781&gt;=30000000000,35000000,0))))) * (1-R781)</f>
        <v>0</v>
      </c>
      <c r="Y781" s="50">
        <f>IFERROR(Q781 * (1-R781),0)</f>
        <v>0</v>
      </c>
      <c r="Z781" s="51">
        <f>IF(R781=1,0,0)</f>
        <v>0</v>
      </c>
      <c r="AA781" s="51">
        <f>IFERROR((1-R781) * Z781 * 2%,0)</f>
        <v>0</v>
      </c>
      <c r="AB781" s="52">
        <f>IF(R781=0,0,0)</f>
        <v>0</v>
      </c>
      <c r="AC781" s="52">
        <f> IFERROR(AB781 * (1-R781) * 2%,0)</f>
        <v>0</v>
      </c>
      <c r="AD781" s="53">
        <f>T781+V781+W781+X781+AA781+AC781</f>
        <v>10013.460000000001</v>
      </c>
    </row>
    <row r="782">
      <c r="C782" s="40" t="s">
        <v>1398</v>
      </c>
      <c r="D782" s="41" t="s">
        <v>1399</v>
      </c>
      <c r="E782" s="41"/>
      <c r="F782" s="42">
        <v>38950.764710648145</v>
      </c>
      <c r="G782" s="43">
        <v>143</v>
      </c>
      <c r="H782" s="44">
        <v>43316</v>
      </c>
      <c r="I782" s="44">
        <v>43356</v>
      </c>
      <c r="J782" s="43">
        <v>5522462</v>
      </c>
      <c r="K782" s="43">
        <v>0</v>
      </c>
      <c r="L782" s="43">
        <v>0</v>
      </c>
      <c r="M782" s="43">
        <f>IFERROR(J782-K782-L782,0)</f>
        <v>5522462</v>
      </c>
      <c r="N782" s="43">
        <v>5522462</v>
      </c>
      <c r="O782" s="45">
        <f>IFERROR(IF(1 - M782/N782&lt;0,0,1-M782/N782),0)</f>
        <v>0</v>
      </c>
      <c r="P782" s="43">
        <v>0</v>
      </c>
      <c r="Q782" s="43">
        <v>5522462</v>
      </c>
      <c r="R782" s="46">
        <f>IF(F782&lt;DATEVALUE("2018-07-01"),1,0)</f>
        <v>1</v>
      </c>
      <c r="S782" s="47">
        <f>IF(R782=1,1%,0)</f>
        <v>0.01</v>
      </c>
      <c r="T782" s="46">
        <f>IFERROR(S782*M782,0)</f>
        <v>55224.620000000003</v>
      </c>
      <c r="U782" s="48">
        <f>IF(O782&lt;=0.12,1,0)*(1-R782)*M782</f>
        <v>0</v>
      </c>
      <c r="V782" s="49">
        <f>IF(0&lt;0.8,0,IF(0&lt;1,Sheet1!L590,1))*IF(G782&lt;3,0.12 - O782,0.01) *U782</f>
        <v>0</v>
      </c>
      <c r="W782" s="49">
        <f>IF(0&gt;1,IF(0&lt;=1.1,1,IF(0&lt;=1.2,2,IF(0&lt;=1.5,3,5))),0) * 1000000</f>
        <v>0</v>
      </c>
      <c r="X782" s="50">
        <f>IF(AND(P782&gt;=150000000,P782&lt;300000000),5000000,IF(AND(P782&gt;=300000000,P782&lt;500000000),10000000,IF(AND(P782&gt;=300000000,P782&lt;500000000),15000000,IF(AND(P782&gt;=500000000,P782&lt;3000000000),20000000,IF(P782&gt;=30000000000,35000000,0))))) * (1-R782)</f>
        <v>0</v>
      </c>
      <c r="Y782" s="50">
        <f>IFERROR(Q782 * (1-R782),0)</f>
        <v>0</v>
      </c>
      <c r="Z782" s="51">
        <f>IF(R782=1,0,0)</f>
        <v>0</v>
      </c>
      <c r="AA782" s="51">
        <f>IFERROR((1-R782) * Z782 * 2%,0)</f>
        <v>0</v>
      </c>
      <c r="AB782" s="52">
        <f>IF(R782=0,0,0)</f>
        <v>0</v>
      </c>
      <c r="AC782" s="52">
        <f> IFERROR(AB782 * (1-R782) * 2%,0)</f>
        <v>0</v>
      </c>
      <c r="AD782" s="53">
        <f>T782+V782+W782+X782+AA782+AC782</f>
        <v>55224.620000000003</v>
      </c>
    </row>
    <row r="783">
      <c r="C783" s="40" t="s">
        <v>1400</v>
      </c>
      <c r="D783" s="41" t="s">
        <v>1401</v>
      </c>
      <c r="E783" s="41"/>
      <c r="F783" s="42">
        <v>38950.764432870368</v>
      </c>
      <c r="G783" s="43">
        <v>143</v>
      </c>
      <c r="H783" s="44">
        <v>43342</v>
      </c>
      <c r="I783" s="44">
        <v>43354</v>
      </c>
      <c r="J783" s="43">
        <v>102765839</v>
      </c>
      <c r="K783" s="43">
        <v>0</v>
      </c>
      <c r="L783" s="43">
        <v>0</v>
      </c>
      <c r="M783" s="43">
        <f>IFERROR(J783-K783-L783,0)</f>
        <v>102765839</v>
      </c>
      <c r="N783" s="43">
        <v>157447051</v>
      </c>
      <c r="O783" s="45">
        <f>IFERROR(IF(1 - M783/N783&lt;0,0,1-M783/N783),0)</f>
        <v>0.34729905484225299</v>
      </c>
      <c r="P783" s="43">
        <v>0</v>
      </c>
      <c r="Q783" s="43">
        <v>102765839</v>
      </c>
      <c r="R783" s="46">
        <f>IF(F783&lt;DATEVALUE("2018-07-01"),1,0)</f>
        <v>1</v>
      </c>
      <c r="S783" s="47">
        <f>IF(R783=1,1%,0)</f>
        <v>0.01</v>
      </c>
      <c r="T783" s="46">
        <f>IFERROR(S783*M783,0)</f>
        <v>1027658.39</v>
      </c>
      <c r="U783" s="48">
        <f>IF(O783&lt;=0.12,1,0)*(1-R783)*M783</f>
        <v>0</v>
      </c>
      <c r="V783" s="49">
        <f>IF(0&lt;0.8,0,IF(0&lt;1,Sheet1!L590,1))*IF(G783&lt;3,0.12 - O783,0.01) *U783</f>
        <v>0</v>
      </c>
      <c r="W783" s="49">
        <f>IF(0&gt;1,IF(0&lt;=1.1,1,IF(0&lt;=1.2,2,IF(0&lt;=1.5,3,5))),0) * 1000000</f>
        <v>0</v>
      </c>
      <c r="X783" s="50">
        <f>IF(AND(P783&gt;=150000000,P783&lt;300000000),5000000,IF(AND(P783&gt;=300000000,P783&lt;500000000),10000000,IF(AND(P783&gt;=300000000,P783&lt;500000000),15000000,IF(AND(P783&gt;=500000000,P783&lt;3000000000),20000000,IF(P783&gt;=30000000000,35000000,0))))) * (1-R783)</f>
        <v>0</v>
      </c>
      <c r="Y783" s="50">
        <f>IFERROR(Q783 * (1-R783),0)</f>
        <v>0</v>
      </c>
      <c r="Z783" s="51">
        <f>IF(R783=1,0,0)</f>
        <v>0</v>
      </c>
      <c r="AA783" s="51">
        <f>IFERROR((1-R783) * Z783 * 2%,0)</f>
        <v>0</v>
      </c>
      <c r="AB783" s="52">
        <f>IF(R783=0,0,0)</f>
        <v>0</v>
      </c>
      <c r="AC783" s="52">
        <f> IFERROR(AB783 * (1-R783) * 2%,0)</f>
        <v>0</v>
      </c>
      <c r="AD783" s="53">
        <f>T783+V783+W783+X783+AA783+AC783</f>
        <v>1027658.39</v>
      </c>
    </row>
    <row r="784">
      <c r="C784" s="40" t="s">
        <v>1402</v>
      </c>
      <c r="D784" s="41" t="s">
        <v>1403</v>
      </c>
      <c r="E784" s="41"/>
      <c r="F784" s="42">
        <v>38950.764444444445</v>
      </c>
      <c r="G784" s="43">
        <v>143</v>
      </c>
      <c r="H784" s="44">
        <v>43319</v>
      </c>
      <c r="I784" s="44">
        <v>43337</v>
      </c>
      <c r="J784" s="43">
        <v>1380934</v>
      </c>
      <c r="K784" s="43">
        <v>0</v>
      </c>
      <c r="L784" s="43">
        <v>0</v>
      </c>
      <c r="M784" s="43">
        <f>IFERROR(J784-K784-L784,0)</f>
        <v>1380934</v>
      </c>
      <c r="N784" s="43">
        <v>567657</v>
      </c>
      <c r="O784" s="45">
        <f>IFERROR(IF(1 - M784/N784&lt;0,0,1-M784/N784),0)</f>
        <v>0</v>
      </c>
      <c r="P784" s="43">
        <v>0</v>
      </c>
      <c r="Q784" s="43">
        <v>1380934</v>
      </c>
      <c r="R784" s="46">
        <f>IF(F784&lt;DATEVALUE("2018-07-01"),1,0)</f>
        <v>1</v>
      </c>
      <c r="S784" s="47">
        <f>IF(R784=1,1%,0)</f>
        <v>0.01</v>
      </c>
      <c r="T784" s="46">
        <f>IFERROR(S784*M784,0)</f>
        <v>13809.34</v>
      </c>
      <c r="U784" s="48">
        <f>IF(O784&lt;=0.12,1,0)*(1-R784)*M784</f>
        <v>0</v>
      </c>
      <c r="V784" s="49">
        <f>IF(0&lt;0.8,0,IF(0&lt;1,Sheet1!L590,1))*IF(G784&lt;3,0.12 - O784,0.01) *U784</f>
        <v>0</v>
      </c>
      <c r="W784" s="49">
        <f>IF(0&gt;1,IF(0&lt;=1.1,1,IF(0&lt;=1.2,2,IF(0&lt;=1.5,3,5))),0) * 1000000</f>
        <v>0</v>
      </c>
      <c r="X784" s="50">
        <f>IF(AND(P784&gt;=150000000,P784&lt;300000000),5000000,IF(AND(P784&gt;=300000000,P784&lt;500000000),10000000,IF(AND(P784&gt;=300000000,P784&lt;500000000),15000000,IF(AND(P784&gt;=500000000,P784&lt;3000000000),20000000,IF(P784&gt;=30000000000,35000000,0))))) * (1-R784)</f>
        <v>0</v>
      </c>
      <c r="Y784" s="50">
        <f>IFERROR(Q784 * (1-R784),0)</f>
        <v>0</v>
      </c>
      <c r="Z784" s="51">
        <f>IF(R784=1,0,0)</f>
        <v>0</v>
      </c>
      <c r="AA784" s="51">
        <f>IFERROR((1-R784) * Z784 * 2%,0)</f>
        <v>0</v>
      </c>
      <c r="AB784" s="52">
        <f>IF(R784=0,813276,0)</f>
        <v>0</v>
      </c>
      <c r="AC784" s="52">
        <f> IFERROR(AB784 * (1-R784) * 2%,0)</f>
        <v>0</v>
      </c>
      <c r="AD784" s="53">
        <f>T784+V784+W784+X784+AA784+AC784</f>
        <v>13809.34</v>
      </c>
    </row>
    <row r="785">
      <c r="C785" s="40" t="s">
        <v>1404</v>
      </c>
      <c r="D785" s="41" t="s">
        <v>1405</v>
      </c>
      <c r="E785" s="41"/>
      <c r="F785" s="42">
        <v>38950.764444444445</v>
      </c>
      <c r="G785" s="43">
        <v>143</v>
      </c>
      <c r="H785" s="44">
        <v>43319</v>
      </c>
      <c r="I785" s="44">
        <v>43342</v>
      </c>
      <c r="J785" s="43">
        <v>478766</v>
      </c>
      <c r="K785" s="43">
        <v>0</v>
      </c>
      <c r="L785" s="43">
        <v>0</v>
      </c>
      <c r="M785" s="43">
        <f>IFERROR(J785-K785-L785,0)</f>
        <v>478766</v>
      </c>
      <c r="N785" s="43">
        <v>478766</v>
      </c>
      <c r="O785" s="45">
        <f>IFERROR(IF(1 - M785/N785&lt;0,0,1-M785/N785),0)</f>
        <v>0</v>
      </c>
      <c r="P785" s="43">
        <v>0</v>
      </c>
      <c r="Q785" s="43">
        <v>478766</v>
      </c>
      <c r="R785" s="46">
        <f>IF(F785&lt;DATEVALUE("2018-07-01"),1,0)</f>
        <v>1</v>
      </c>
      <c r="S785" s="47">
        <f>IF(R785=1,1%,0)</f>
        <v>0.01</v>
      </c>
      <c r="T785" s="46">
        <f>IFERROR(S785*M785,0)</f>
        <v>4787.6599999999999</v>
      </c>
      <c r="U785" s="48">
        <f>IF(O785&lt;=0.12,1,0)*(1-R785)*M785</f>
        <v>0</v>
      </c>
      <c r="V785" s="49">
        <f>IF(0&lt;0.8,0,IF(0&lt;1,Sheet1!L590,1))*IF(G785&lt;3,0.12 - O785,0.01) *U785</f>
        <v>0</v>
      </c>
      <c r="W785" s="49">
        <f>IF(0&gt;1,IF(0&lt;=1.1,1,IF(0&lt;=1.2,2,IF(0&lt;=1.5,3,5))),0) * 1000000</f>
        <v>0</v>
      </c>
      <c r="X785" s="50">
        <f>IF(AND(P785&gt;=150000000,P785&lt;300000000),5000000,IF(AND(P785&gt;=300000000,P785&lt;500000000),10000000,IF(AND(P785&gt;=300000000,P785&lt;500000000),15000000,IF(AND(P785&gt;=500000000,P785&lt;3000000000),20000000,IF(P785&gt;=30000000000,35000000,0))))) * (1-R785)</f>
        <v>0</v>
      </c>
      <c r="Y785" s="50">
        <f>IFERROR(Q785 * (1-R785),0)</f>
        <v>0</v>
      </c>
      <c r="Z785" s="51">
        <f>IF(R785=1,0,0)</f>
        <v>0</v>
      </c>
      <c r="AA785" s="51">
        <f>IFERROR((1-R785) * Z785 * 2%,0)</f>
        <v>0</v>
      </c>
      <c r="AB785" s="52">
        <f>IF(R785=0,0,0)</f>
        <v>0</v>
      </c>
      <c r="AC785" s="52">
        <f> IFERROR(AB785 * (1-R785) * 2%,0)</f>
        <v>0</v>
      </c>
      <c r="AD785" s="53">
        <f>T785+V785+W785+X785+AA785+AC785</f>
        <v>4787.6599999999999</v>
      </c>
    </row>
    <row r="786">
      <c r="C786" s="40" t="s">
        <v>1406</v>
      </c>
      <c r="D786" s="41" t="s">
        <v>1407</v>
      </c>
      <c r="E786" s="41"/>
      <c r="F786" s="42">
        <v>38950.764537037037</v>
      </c>
      <c r="G786" s="43">
        <v>143</v>
      </c>
      <c r="H786" s="44">
        <v>43321</v>
      </c>
      <c r="I786" s="44">
        <v>43334</v>
      </c>
      <c r="J786" s="43">
        <v>421608</v>
      </c>
      <c r="K786" s="43">
        <v>0</v>
      </c>
      <c r="L786" s="43">
        <v>0</v>
      </c>
      <c r="M786" s="43">
        <f>IFERROR(J786-K786-L786,0)</f>
        <v>421608</v>
      </c>
      <c r="N786" s="43">
        <v>421608</v>
      </c>
      <c r="O786" s="45">
        <f>IFERROR(IF(1 - M786/N786&lt;0,0,1-M786/N786),0)</f>
        <v>0</v>
      </c>
      <c r="P786" s="43">
        <v>0</v>
      </c>
      <c r="Q786" s="43">
        <v>421608</v>
      </c>
      <c r="R786" s="46">
        <f>IF(F786&lt;DATEVALUE("2018-07-01"),1,0)</f>
        <v>1</v>
      </c>
      <c r="S786" s="47">
        <f>IF(R786=1,1%,0)</f>
        <v>0.01</v>
      </c>
      <c r="T786" s="46">
        <f>IFERROR(S786*M786,0)</f>
        <v>4216.0799999999999</v>
      </c>
      <c r="U786" s="48">
        <f>IF(O786&lt;=0.12,1,0)*(1-R786)*M786</f>
        <v>0</v>
      </c>
      <c r="V786" s="49">
        <f>IF(0&lt;0.8,0,IF(0&lt;1,Sheet1!L590,1))*IF(G786&lt;3,0.12 - O786,0.01) *U786</f>
        <v>0</v>
      </c>
      <c r="W786" s="49">
        <f>IF(0&gt;1,IF(0&lt;=1.1,1,IF(0&lt;=1.2,2,IF(0&lt;=1.5,3,5))),0) * 1000000</f>
        <v>0</v>
      </c>
      <c r="X786" s="50">
        <f>IF(AND(P786&gt;=150000000,P786&lt;300000000),5000000,IF(AND(P786&gt;=300000000,P786&lt;500000000),10000000,IF(AND(P786&gt;=300000000,P786&lt;500000000),15000000,IF(AND(P786&gt;=500000000,P786&lt;3000000000),20000000,IF(P786&gt;=30000000000,35000000,0))))) * (1-R786)</f>
        <v>0</v>
      </c>
      <c r="Y786" s="50">
        <f>IFERROR(Q786 * (1-R786),0)</f>
        <v>0</v>
      </c>
      <c r="Z786" s="51">
        <f>IF(R786=1,0,0)</f>
        <v>0</v>
      </c>
      <c r="AA786" s="51">
        <f>IFERROR((1-R786) * Z786 * 2%,0)</f>
        <v>0</v>
      </c>
      <c r="AB786" s="52">
        <f>IF(R786=0,0,0)</f>
        <v>0</v>
      </c>
      <c r="AC786" s="52">
        <f> IFERROR(AB786 * (1-R786) * 2%,0)</f>
        <v>0</v>
      </c>
      <c r="AD786" s="53">
        <f>T786+V786+W786+X786+AA786+AC786</f>
        <v>4216.0799999999999</v>
      </c>
    </row>
    <row r="787">
      <c r="C787" s="40" t="s">
        <v>1408</v>
      </c>
      <c r="D787" s="41" t="s">
        <v>1409</v>
      </c>
      <c r="E787" s="41"/>
      <c r="F787" s="42">
        <v>38950.764537037037</v>
      </c>
      <c r="G787" s="43">
        <v>143</v>
      </c>
      <c r="H787" s="44">
        <v>43318</v>
      </c>
      <c r="I787" s="44">
        <v>43363</v>
      </c>
      <c r="J787" s="43">
        <v>1264831</v>
      </c>
      <c r="K787" s="43">
        <v>114981</v>
      </c>
      <c r="L787" s="43">
        <v>0</v>
      </c>
      <c r="M787" s="43">
        <f>IFERROR(J787-K787-L787,0)</f>
        <v>1149850</v>
      </c>
      <c r="N787" s="43">
        <v>1264831</v>
      </c>
      <c r="O787" s="45">
        <f>IFERROR(IF(1 - M787/N787&lt;0,0,1-M787/N787),0)</f>
        <v>0.090906215929242751</v>
      </c>
      <c r="P787" s="43">
        <v>0</v>
      </c>
      <c r="Q787" s="43">
        <v>1264831</v>
      </c>
      <c r="R787" s="46">
        <f>IF(F787&lt;DATEVALUE("2018-07-01"),1,0)</f>
        <v>1</v>
      </c>
      <c r="S787" s="47">
        <f>IF(R787=1,1%,0)</f>
        <v>0.01</v>
      </c>
      <c r="T787" s="46">
        <f>IFERROR(S787*M787,0)</f>
        <v>11498.5</v>
      </c>
      <c r="U787" s="48">
        <f>IF(O787&lt;=0.12,1,0)*(1-R787)*M787</f>
        <v>0</v>
      </c>
      <c r="V787" s="49">
        <f>IF(0&lt;0.8,0,IF(0&lt;1,Sheet1!L590,1))*IF(G787&lt;3,0.12 - O787,0.01) *U787</f>
        <v>0</v>
      </c>
      <c r="W787" s="49">
        <f>IF(0&gt;1,IF(0&lt;=1.1,1,IF(0&lt;=1.2,2,IF(0&lt;=1.5,3,5))),0) * 1000000</f>
        <v>0</v>
      </c>
      <c r="X787" s="50">
        <f>IF(AND(P787&gt;=150000000,P787&lt;300000000),5000000,IF(AND(P787&gt;=300000000,P787&lt;500000000),10000000,IF(AND(P787&gt;=300000000,P787&lt;500000000),15000000,IF(AND(P787&gt;=500000000,P787&lt;3000000000),20000000,IF(P787&gt;=30000000000,35000000,0))))) * (1-R787)</f>
        <v>0</v>
      </c>
      <c r="Y787" s="50">
        <f>IFERROR(Q787 * (1-R787),0)</f>
        <v>0</v>
      </c>
      <c r="Z787" s="51">
        <f>IF(R787=1,0,0)</f>
        <v>0</v>
      </c>
      <c r="AA787" s="51">
        <f>IFERROR((1-R787) * Z787 * 2%,0)</f>
        <v>0</v>
      </c>
      <c r="AB787" s="52">
        <f>IF(R787=0,0,0)</f>
        <v>0</v>
      </c>
      <c r="AC787" s="52">
        <f> IFERROR(AB787 * (1-R787) * 2%,0)</f>
        <v>0</v>
      </c>
      <c r="AD787" s="53">
        <f>T787+V787+W787+X787+AA787+AC787</f>
        <v>11498.5</v>
      </c>
    </row>
    <row r="788">
      <c r="C788" s="40" t="s">
        <v>1410</v>
      </c>
      <c r="D788" s="41" t="s">
        <v>1411</v>
      </c>
      <c r="E788" s="41"/>
      <c r="F788" s="42">
        <v>38950.764537037037</v>
      </c>
      <c r="G788" s="43">
        <v>143</v>
      </c>
      <c r="H788" s="44">
        <v>43318</v>
      </c>
      <c r="I788" s="44">
        <v>43271</v>
      </c>
      <c r="J788" s="43">
        <v>1546529</v>
      </c>
      <c r="K788" s="43">
        <v>0</v>
      </c>
      <c r="L788" s="43">
        <v>0</v>
      </c>
      <c r="M788" s="43">
        <f>IFERROR(J788-K788-L788,0)</f>
        <v>1546529</v>
      </c>
      <c r="N788" s="43">
        <v>1546529</v>
      </c>
      <c r="O788" s="45">
        <f>IFERROR(IF(1 - M788/N788&lt;0,0,1-M788/N788),0)</f>
        <v>0</v>
      </c>
      <c r="P788" s="43">
        <v>0</v>
      </c>
      <c r="Q788" s="43">
        <v>1546529</v>
      </c>
      <c r="R788" s="46">
        <f>IF(F788&lt;DATEVALUE("2018-07-01"),1,0)</f>
        <v>1</v>
      </c>
      <c r="S788" s="47">
        <f>IF(R788=1,1%,0)</f>
        <v>0.01</v>
      </c>
      <c r="T788" s="46">
        <f>IFERROR(S788*M788,0)</f>
        <v>15465.290000000001</v>
      </c>
      <c r="U788" s="48">
        <f>IF(O788&lt;=0.12,1,0)*(1-R788)*M788</f>
        <v>0</v>
      </c>
      <c r="V788" s="49">
        <f>IF(0&lt;0.8,0,IF(0&lt;1,Sheet1!L590,1))*IF(G788&lt;3,0.12 - O788,0.01) *U788</f>
        <v>0</v>
      </c>
      <c r="W788" s="49">
        <f>IF(0&gt;1,IF(0&lt;=1.1,1,IF(0&lt;=1.2,2,IF(0&lt;=1.5,3,5))),0) * 1000000</f>
        <v>0</v>
      </c>
      <c r="X788" s="50">
        <f>IF(AND(P788&gt;=150000000,P788&lt;300000000),5000000,IF(AND(P788&gt;=300000000,P788&lt;500000000),10000000,IF(AND(P788&gt;=300000000,P788&lt;500000000),15000000,IF(AND(P788&gt;=500000000,P788&lt;3000000000),20000000,IF(P788&gt;=30000000000,35000000,0))))) * (1-R788)</f>
        <v>0</v>
      </c>
      <c r="Y788" s="50">
        <f>IFERROR(Q788 * (1-R788),0)</f>
        <v>0</v>
      </c>
      <c r="Z788" s="51">
        <f>IF(R788=1,0,0)</f>
        <v>0</v>
      </c>
      <c r="AA788" s="51">
        <f>IFERROR((1-R788) * Z788 * 2%,0)</f>
        <v>0</v>
      </c>
      <c r="AB788" s="52">
        <f>IF(R788=0,0,0)</f>
        <v>0</v>
      </c>
      <c r="AC788" s="52">
        <f> IFERROR(AB788 * (1-R788) * 2%,0)</f>
        <v>0</v>
      </c>
      <c r="AD788" s="53">
        <f>T788+V788+W788+X788+AA788+AC788</f>
        <v>15465.290000000001</v>
      </c>
    </row>
    <row r="789">
      <c r="C789" s="40" t="s">
        <v>1412</v>
      </c>
      <c r="D789" s="41" t="s">
        <v>1413</v>
      </c>
      <c r="E789" s="41"/>
      <c r="F789" s="42">
        <v>38950.764548611107</v>
      </c>
      <c r="G789" s="43">
        <v>143</v>
      </c>
      <c r="H789" s="44">
        <v>43316</v>
      </c>
      <c r="I789" s="44">
        <v>43342</v>
      </c>
      <c r="J789" s="43">
        <v>312074</v>
      </c>
      <c r="K789" s="43">
        <v>0</v>
      </c>
      <c r="L789" s="43">
        <v>0</v>
      </c>
      <c r="M789" s="43">
        <f>IFERROR(J789-K789-L789,0)</f>
        <v>312074</v>
      </c>
      <c r="N789" s="43">
        <v>312074</v>
      </c>
      <c r="O789" s="45">
        <f>IFERROR(IF(1 - M789/N789&lt;0,0,1-M789/N789),0)</f>
        <v>0</v>
      </c>
      <c r="P789" s="43">
        <v>0</v>
      </c>
      <c r="Q789" s="43">
        <v>312074</v>
      </c>
      <c r="R789" s="46">
        <f>IF(F789&lt;DATEVALUE("2018-07-01"),1,0)</f>
        <v>1</v>
      </c>
      <c r="S789" s="47">
        <f>IF(R789=1,1%,0)</f>
        <v>0.01</v>
      </c>
      <c r="T789" s="46">
        <f>IFERROR(S789*M789,0)</f>
        <v>3120.7400000000002</v>
      </c>
      <c r="U789" s="48">
        <f>IF(O789&lt;=0.12,1,0)*(1-R789)*M789</f>
        <v>0</v>
      </c>
      <c r="V789" s="49">
        <f>IF(0&lt;0.8,0,IF(0&lt;1,Sheet1!L590,1))*IF(G789&lt;3,0.12 - O789,0.01) *U789</f>
        <v>0</v>
      </c>
      <c r="W789" s="49">
        <f>IF(0&gt;1,IF(0&lt;=1.1,1,IF(0&lt;=1.2,2,IF(0&lt;=1.5,3,5))),0) * 1000000</f>
        <v>0</v>
      </c>
      <c r="X789" s="50">
        <f>IF(AND(P789&gt;=150000000,P789&lt;300000000),5000000,IF(AND(P789&gt;=300000000,P789&lt;500000000),10000000,IF(AND(P789&gt;=300000000,P789&lt;500000000),15000000,IF(AND(P789&gt;=500000000,P789&lt;3000000000),20000000,IF(P789&gt;=30000000000,35000000,0))))) * (1-R789)</f>
        <v>0</v>
      </c>
      <c r="Y789" s="50">
        <f>IFERROR(Q789 * (1-R789),0)</f>
        <v>0</v>
      </c>
      <c r="Z789" s="51">
        <f>IF(R789=1,0,0)</f>
        <v>0</v>
      </c>
      <c r="AA789" s="51">
        <f>IFERROR((1-R789) * Z789 * 2%,0)</f>
        <v>0</v>
      </c>
      <c r="AB789" s="52">
        <f>IF(R789=0,0,0)</f>
        <v>0</v>
      </c>
      <c r="AC789" s="52">
        <f> IFERROR(AB789 * (1-R789) * 2%,0)</f>
        <v>0</v>
      </c>
      <c r="AD789" s="53">
        <f>T789+V789+W789+X789+AA789+AC789</f>
        <v>3120.7400000000002</v>
      </c>
    </row>
    <row r="790">
      <c r="C790" s="40" t="s">
        <v>1414</v>
      </c>
      <c r="D790" s="41" t="s">
        <v>1415</v>
      </c>
      <c r="E790" s="41"/>
      <c r="F790" s="42">
        <v>38950.764560185184</v>
      </c>
      <c r="G790" s="43">
        <v>143</v>
      </c>
      <c r="H790" s="44">
        <v>43316</v>
      </c>
      <c r="I790" s="44">
        <v>43321</v>
      </c>
      <c r="J790" s="43">
        <v>655683</v>
      </c>
      <c r="K790" s="43">
        <v>0</v>
      </c>
      <c r="L790" s="43">
        <v>0</v>
      </c>
      <c r="M790" s="43">
        <f>IFERROR(J790-K790-L790,0)</f>
        <v>655683</v>
      </c>
      <c r="N790" s="43">
        <v>655683</v>
      </c>
      <c r="O790" s="45">
        <f>IFERROR(IF(1 - M790/N790&lt;0,0,1-M790/N790),0)</f>
        <v>0</v>
      </c>
      <c r="P790" s="43">
        <v>0</v>
      </c>
      <c r="Q790" s="43">
        <v>655683</v>
      </c>
      <c r="R790" s="46">
        <f>IF(F790&lt;DATEVALUE("2018-07-01"),1,0)</f>
        <v>1</v>
      </c>
      <c r="S790" s="47">
        <f>IF(R790=1,1%,0)</f>
        <v>0.01</v>
      </c>
      <c r="T790" s="46">
        <f>IFERROR(S790*M790,0)</f>
        <v>6556.8299999999999</v>
      </c>
      <c r="U790" s="48">
        <f>IF(O790&lt;=0.12,1,0)*(1-R790)*M790</f>
        <v>0</v>
      </c>
      <c r="V790" s="49">
        <f>IF(0&lt;0.8,0,IF(0&lt;1,Sheet1!L590,1))*IF(G790&lt;3,0.12 - O790,0.01) *U790</f>
        <v>0</v>
      </c>
      <c r="W790" s="49">
        <f>IF(0&gt;1,IF(0&lt;=1.1,1,IF(0&lt;=1.2,2,IF(0&lt;=1.5,3,5))),0) * 1000000</f>
        <v>0</v>
      </c>
      <c r="X790" s="50">
        <f>IF(AND(P790&gt;=150000000,P790&lt;300000000),5000000,IF(AND(P790&gt;=300000000,P790&lt;500000000),10000000,IF(AND(P790&gt;=300000000,P790&lt;500000000),15000000,IF(AND(P790&gt;=500000000,P790&lt;3000000000),20000000,IF(P790&gt;=30000000000,35000000,0))))) * (1-R790)</f>
        <v>0</v>
      </c>
      <c r="Y790" s="50">
        <f>IFERROR(Q790 * (1-R790),0)</f>
        <v>0</v>
      </c>
      <c r="Z790" s="51">
        <f>IF(R790=1,0,0)</f>
        <v>0</v>
      </c>
      <c r="AA790" s="51">
        <f>IFERROR((1-R790) * Z790 * 2%,0)</f>
        <v>0</v>
      </c>
      <c r="AB790" s="52">
        <f>IF(R790=0,0,0)</f>
        <v>0</v>
      </c>
      <c r="AC790" s="52">
        <f> IFERROR(AB790 * (1-R790) * 2%,0)</f>
        <v>0</v>
      </c>
      <c r="AD790" s="53">
        <f>T790+V790+W790+X790+AA790+AC790</f>
        <v>6556.8299999999999</v>
      </c>
    </row>
    <row r="791">
      <c r="C791" s="40" t="s">
        <v>1416</v>
      </c>
      <c r="D791" s="41" t="s">
        <v>1417</v>
      </c>
      <c r="E791" s="41"/>
      <c r="F791" s="42">
        <v>38950.76457175926</v>
      </c>
      <c r="G791" s="43">
        <v>143</v>
      </c>
      <c r="H791" s="44">
        <v>43319</v>
      </c>
      <c r="I791" s="44">
        <v>43322</v>
      </c>
      <c r="J791" s="43">
        <v>221215</v>
      </c>
      <c r="K791" s="43">
        <v>0</v>
      </c>
      <c r="L791" s="43">
        <v>0</v>
      </c>
      <c r="M791" s="43">
        <f>IFERROR(J791-K791-L791,0)</f>
        <v>221215</v>
      </c>
      <c r="N791" s="43">
        <v>221215</v>
      </c>
      <c r="O791" s="45">
        <f>IFERROR(IF(1 - M791/N791&lt;0,0,1-M791/N791),0)</f>
        <v>0</v>
      </c>
      <c r="P791" s="43">
        <v>0</v>
      </c>
      <c r="Q791" s="43">
        <v>221215</v>
      </c>
      <c r="R791" s="46">
        <f>IF(F791&lt;DATEVALUE("2018-07-01"),1,0)</f>
        <v>1</v>
      </c>
      <c r="S791" s="47">
        <f>IF(R791=1,1%,0)</f>
        <v>0.01</v>
      </c>
      <c r="T791" s="46">
        <f>IFERROR(S791*M791,0)</f>
        <v>2212.1500000000001</v>
      </c>
      <c r="U791" s="48">
        <f>IF(O791&lt;=0.12,1,0)*(1-R791)*M791</f>
        <v>0</v>
      </c>
      <c r="V791" s="49">
        <f>IF(0&lt;0.8,0,IF(0&lt;1,Sheet1!L590,1))*IF(G791&lt;3,0.12 - O791,0.01) *U791</f>
        <v>0</v>
      </c>
      <c r="W791" s="49">
        <f>IF(0&gt;1,IF(0&lt;=1.1,1,IF(0&lt;=1.2,2,IF(0&lt;=1.5,3,5))),0) * 1000000</f>
        <v>0</v>
      </c>
      <c r="X791" s="50">
        <f>IF(AND(P791&gt;=150000000,P791&lt;300000000),5000000,IF(AND(P791&gt;=300000000,P791&lt;500000000),10000000,IF(AND(P791&gt;=300000000,P791&lt;500000000),15000000,IF(AND(P791&gt;=500000000,P791&lt;3000000000),20000000,IF(P791&gt;=30000000000,35000000,0))))) * (1-R791)</f>
        <v>0</v>
      </c>
      <c r="Y791" s="50">
        <f>IFERROR(Q791 * (1-R791),0)</f>
        <v>0</v>
      </c>
      <c r="Z791" s="51">
        <f>IF(R791=1,0,0)</f>
        <v>0</v>
      </c>
      <c r="AA791" s="51">
        <f>IFERROR((1-R791) * Z791 * 2%,0)</f>
        <v>0</v>
      </c>
      <c r="AB791" s="52">
        <f>IF(R791=0,0,0)</f>
        <v>0</v>
      </c>
      <c r="AC791" s="52">
        <f> IFERROR(AB791 * (1-R791) * 2%,0)</f>
        <v>0</v>
      </c>
      <c r="AD791" s="53">
        <f>T791+V791+W791+X791+AA791+AC791</f>
        <v>2212.1500000000001</v>
      </c>
    </row>
    <row r="792">
      <c r="C792" s="40" t="s">
        <v>1418</v>
      </c>
      <c r="D792" s="41" t="s">
        <v>1419</v>
      </c>
      <c r="E792" s="41"/>
      <c r="F792" s="42">
        <v>38950.76458333333</v>
      </c>
      <c r="G792" s="43">
        <v>143</v>
      </c>
      <c r="H792" s="44">
        <v>43318</v>
      </c>
      <c r="I792" s="44">
        <v>43329</v>
      </c>
      <c r="J792" s="43">
        <v>546562</v>
      </c>
      <c r="K792" s="43">
        <v>0</v>
      </c>
      <c r="L792" s="43">
        <v>0</v>
      </c>
      <c r="M792" s="43">
        <f>IFERROR(J792-K792-L792,0)</f>
        <v>546562</v>
      </c>
      <c r="N792" s="43">
        <v>546562</v>
      </c>
      <c r="O792" s="45">
        <f>IFERROR(IF(1 - M792/N792&lt;0,0,1-M792/N792),0)</f>
        <v>0</v>
      </c>
      <c r="P792" s="43">
        <v>0</v>
      </c>
      <c r="Q792" s="43">
        <v>546562</v>
      </c>
      <c r="R792" s="46">
        <f>IF(F792&lt;DATEVALUE("2018-07-01"),1,0)</f>
        <v>1</v>
      </c>
      <c r="S792" s="47">
        <f>IF(R792=1,1%,0)</f>
        <v>0.01</v>
      </c>
      <c r="T792" s="46">
        <f>IFERROR(S792*M792,0)</f>
        <v>5465.6199999999999</v>
      </c>
      <c r="U792" s="48">
        <f>IF(O792&lt;=0.12,1,0)*(1-R792)*M792</f>
        <v>0</v>
      </c>
      <c r="V792" s="49">
        <f>IF(0&lt;0.8,0,IF(0&lt;1,Sheet1!L590,1))*IF(G792&lt;3,0.12 - O792,0.01) *U792</f>
        <v>0</v>
      </c>
      <c r="W792" s="49">
        <f>IF(0&gt;1,IF(0&lt;=1.1,1,IF(0&lt;=1.2,2,IF(0&lt;=1.5,3,5))),0) * 1000000</f>
        <v>0</v>
      </c>
      <c r="X792" s="50">
        <f>IF(AND(P792&gt;=150000000,P792&lt;300000000),5000000,IF(AND(P792&gt;=300000000,P792&lt;500000000),10000000,IF(AND(P792&gt;=300000000,P792&lt;500000000),15000000,IF(AND(P792&gt;=500000000,P792&lt;3000000000),20000000,IF(P792&gt;=30000000000,35000000,0))))) * (1-R792)</f>
        <v>0</v>
      </c>
      <c r="Y792" s="50">
        <f>IFERROR(Q792 * (1-R792),0)</f>
        <v>0</v>
      </c>
      <c r="Z792" s="51">
        <f>IF(R792=1,0,0)</f>
        <v>0</v>
      </c>
      <c r="AA792" s="51">
        <f>IFERROR((1-R792) * Z792 * 2%,0)</f>
        <v>0</v>
      </c>
      <c r="AB792" s="52">
        <f>IF(R792=0,0,0)</f>
        <v>0</v>
      </c>
      <c r="AC792" s="52">
        <f> IFERROR(AB792 * (1-R792) * 2%,0)</f>
        <v>0</v>
      </c>
      <c r="AD792" s="53">
        <f>T792+V792+W792+X792+AA792+AC792</f>
        <v>5465.6199999999999</v>
      </c>
    </row>
    <row r="793">
      <c r="C793" s="40" t="s">
        <v>1420</v>
      </c>
      <c r="D793" s="41" t="s">
        <v>1421</v>
      </c>
      <c r="E793" s="41"/>
      <c r="F793" s="42">
        <v>38950.764594907407</v>
      </c>
      <c r="G793" s="43">
        <v>143</v>
      </c>
      <c r="H793" s="44">
        <v>43318</v>
      </c>
      <c r="I793" s="44">
        <v>43385</v>
      </c>
      <c r="J793" s="43">
        <v>77077</v>
      </c>
      <c r="K793" s="43">
        <v>0</v>
      </c>
      <c r="L793" s="43">
        <v>0</v>
      </c>
      <c r="M793" s="43">
        <f>IFERROR(J793-K793-L793,0)</f>
        <v>77077</v>
      </c>
      <c r="N793" s="43">
        <v>77077</v>
      </c>
      <c r="O793" s="45">
        <f>IFERROR(IF(1 - M793/N793&lt;0,0,1-M793/N793),0)</f>
        <v>0</v>
      </c>
      <c r="P793" s="43">
        <v>0</v>
      </c>
      <c r="Q793" s="43">
        <v>77077</v>
      </c>
      <c r="R793" s="46">
        <f>IF(F793&lt;DATEVALUE("2018-07-01"),1,0)</f>
        <v>1</v>
      </c>
      <c r="S793" s="47">
        <f>IF(R793=1,1%,0)</f>
        <v>0.01</v>
      </c>
      <c r="T793" s="46">
        <f>IFERROR(S793*M793,0)</f>
        <v>770.76999999999998</v>
      </c>
      <c r="U793" s="48">
        <f>IF(O793&lt;=0.12,1,0)*(1-R793)*M793</f>
        <v>0</v>
      </c>
      <c r="V793" s="49">
        <f>IF(0&lt;0.8,0,IF(0&lt;1,Sheet1!L590,1))*IF(G793&lt;3,0.12 - O793,0.01) *U793</f>
        <v>0</v>
      </c>
      <c r="W793" s="49">
        <f>IF(0&gt;1,IF(0&lt;=1.1,1,IF(0&lt;=1.2,2,IF(0&lt;=1.5,3,5))),0) * 1000000</f>
        <v>0</v>
      </c>
      <c r="X793" s="50">
        <f>IF(AND(P793&gt;=150000000,P793&lt;300000000),5000000,IF(AND(P793&gt;=300000000,P793&lt;500000000),10000000,IF(AND(P793&gt;=300000000,P793&lt;500000000),15000000,IF(AND(P793&gt;=500000000,P793&lt;3000000000),20000000,IF(P793&gt;=30000000000,35000000,0))))) * (1-R793)</f>
        <v>0</v>
      </c>
      <c r="Y793" s="50">
        <f>IFERROR(Q793 * (1-R793),0)</f>
        <v>0</v>
      </c>
      <c r="Z793" s="51">
        <f>IF(R793=1,0,0)</f>
        <v>0</v>
      </c>
      <c r="AA793" s="51">
        <f>IFERROR((1-R793) * Z793 * 2%,0)</f>
        <v>0</v>
      </c>
      <c r="AB793" s="52">
        <f>IF(R793=0,0,0)</f>
        <v>0</v>
      </c>
      <c r="AC793" s="52">
        <f> IFERROR(AB793 * (1-R793) * 2%,0)</f>
        <v>0</v>
      </c>
      <c r="AD793" s="53">
        <f>T793+V793+W793+X793+AA793+AC793</f>
        <v>770.76999999999998</v>
      </c>
    </row>
    <row r="794">
      <c r="C794" s="40" t="s">
        <v>1422</v>
      </c>
      <c r="D794" s="41" t="s">
        <v>1423</v>
      </c>
      <c r="E794" s="41"/>
      <c r="F794" s="42">
        <v>38950.764606481483</v>
      </c>
      <c r="G794" s="43">
        <v>143</v>
      </c>
      <c r="H794" s="44">
        <v>43318</v>
      </c>
      <c r="I794" s="44">
        <v>43342</v>
      </c>
      <c r="J794" s="43">
        <v>853452</v>
      </c>
      <c r="K794" s="43">
        <v>0</v>
      </c>
      <c r="L794" s="43">
        <v>0</v>
      </c>
      <c r="M794" s="43">
        <f>IFERROR(J794-K794-L794,0)</f>
        <v>853452</v>
      </c>
      <c r="N794" s="43">
        <v>853452</v>
      </c>
      <c r="O794" s="45">
        <f>IFERROR(IF(1 - M794/N794&lt;0,0,1-M794/N794),0)</f>
        <v>0</v>
      </c>
      <c r="P794" s="43">
        <v>0</v>
      </c>
      <c r="Q794" s="43">
        <v>853452</v>
      </c>
      <c r="R794" s="46">
        <f>IF(F794&lt;DATEVALUE("2018-07-01"),1,0)</f>
        <v>1</v>
      </c>
      <c r="S794" s="47">
        <f>IF(R794=1,1%,0)</f>
        <v>0.01</v>
      </c>
      <c r="T794" s="46">
        <f>IFERROR(S794*M794,0)</f>
        <v>8534.5200000000004</v>
      </c>
      <c r="U794" s="48">
        <f>IF(O794&lt;=0.12,1,0)*(1-R794)*M794</f>
        <v>0</v>
      </c>
      <c r="V794" s="49">
        <f>IF(0&lt;0.8,0,IF(0&lt;1,Sheet1!L590,1))*IF(G794&lt;3,0.12 - O794,0.01) *U794</f>
        <v>0</v>
      </c>
      <c r="W794" s="49">
        <f>IF(0&gt;1,IF(0&lt;=1.1,1,IF(0&lt;=1.2,2,IF(0&lt;=1.5,3,5))),0) * 1000000</f>
        <v>0</v>
      </c>
      <c r="X794" s="50">
        <f>IF(AND(P794&gt;=150000000,P794&lt;300000000),5000000,IF(AND(P794&gt;=300000000,P794&lt;500000000),10000000,IF(AND(P794&gt;=300000000,P794&lt;500000000),15000000,IF(AND(P794&gt;=500000000,P794&lt;3000000000),20000000,IF(P794&gt;=30000000000,35000000,0))))) * (1-R794)</f>
        <v>0</v>
      </c>
      <c r="Y794" s="50">
        <f>IFERROR(Q794 * (1-R794),0)</f>
        <v>0</v>
      </c>
      <c r="Z794" s="51">
        <f>IF(R794=1,0,0)</f>
        <v>0</v>
      </c>
      <c r="AA794" s="51">
        <f>IFERROR((1-R794) * Z794 * 2%,0)</f>
        <v>0</v>
      </c>
      <c r="AB794" s="52">
        <f>IF(R794=0,0,0)</f>
        <v>0</v>
      </c>
      <c r="AC794" s="52">
        <f> IFERROR(AB794 * (1-R794) * 2%,0)</f>
        <v>0</v>
      </c>
      <c r="AD794" s="53">
        <f>T794+V794+W794+X794+AA794+AC794</f>
        <v>8534.5200000000004</v>
      </c>
    </row>
    <row r="795">
      <c r="C795" s="40" t="s">
        <v>1424</v>
      </c>
      <c r="D795" s="41" t="s">
        <v>1425</v>
      </c>
      <c r="E795" s="41"/>
      <c r="F795" s="42">
        <v>38950.764606481483</v>
      </c>
      <c r="G795" s="43">
        <v>143</v>
      </c>
      <c r="H795" s="44">
        <v>43321</v>
      </c>
      <c r="I795" s="44">
        <v>43333</v>
      </c>
      <c r="J795" s="43">
        <v>4120474</v>
      </c>
      <c r="K795" s="43">
        <v>0</v>
      </c>
      <c r="L795" s="43">
        <v>0</v>
      </c>
      <c r="M795" s="43">
        <f>IFERROR(J795-K795-L795,0)</f>
        <v>4120474</v>
      </c>
      <c r="N795" s="43">
        <v>4120474</v>
      </c>
      <c r="O795" s="45">
        <f>IFERROR(IF(1 - M795/N795&lt;0,0,1-M795/N795),0)</f>
        <v>0</v>
      </c>
      <c r="P795" s="43">
        <v>0</v>
      </c>
      <c r="Q795" s="43">
        <v>4120474</v>
      </c>
      <c r="R795" s="46">
        <f>IF(F795&lt;DATEVALUE("2018-07-01"),1,0)</f>
        <v>1</v>
      </c>
      <c r="S795" s="47">
        <f>IF(R795=1,1%,0)</f>
        <v>0.01</v>
      </c>
      <c r="T795" s="46">
        <f>IFERROR(S795*M795,0)</f>
        <v>41204.739999999998</v>
      </c>
      <c r="U795" s="48">
        <f>IF(O795&lt;=0.12,1,0)*(1-R795)*M795</f>
        <v>0</v>
      </c>
      <c r="V795" s="49">
        <f>IF(0&lt;0.8,0,IF(0&lt;1,Sheet1!L590,1))*IF(G795&lt;3,0.12 - O795,0.01) *U795</f>
        <v>0</v>
      </c>
      <c r="W795" s="49">
        <f>IF(0&gt;1,IF(0&lt;=1.1,1,IF(0&lt;=1.2,2,IF(0&lt;=1.5,3,5))),0) * 1000000</f>
        <v>0</v>
      </c>
      <c r="X795" s="50">
        <f>IF(AND(P795&gt;=150000000,P795&lt;300000000),5000000,IF(AND(P795&gt;=300000000,P795&lt;500000000),10000000,IF(AND(P795&gt;=300000000,P795&lt;500000000),15000000,IF(AND(P795&gt;=500000000,P795&lt;3000000000),20000000,IF(P795&gt;=30000000000,35000000,0))))) * (1-R795)</f>
        <v>0</v>
      </c>
      <c r="Y795" s="50">
        <f>IFERROR(Q795 * (1-R795),0)</f>
        <v>0</v>
      </c>
      <c r="Z795" s="51">
        <f>IF(R795=1,0,0)</f>
        <v>0</v>
      </c>
      <c r="AA795" s="51">
        <f>IFERROR((1-R795) * Z795 * 2%,0)</f>
        <v>0</v>
      </c>
      <c r="AB795" s="52">
        <f>IF(R795=0,0,0)</f>
        <v>0</v>
      </c>
      <c r="AC795" s="52">
        <f> IFERROR(AB795 * (1-R795) * 2%,0)</f>
        <v>0</v>
      </c>
      <c r="AD795" s="53">
        <f>T795+V795+W795+X795+AA795+AC795</f>
        <v>41204.739999999998</v>
      </c>
    </row>
    <row r="796">
      <c r="C796" s="40" t="s">
        <v>1426</v>
      </c>
      <c r="D796" s="41" t="s">
        <v>1427</v>
      </c>
      <c r="E796" s="41"/>
      <c r="F796" s="42">
        <v>38950.764606481483</v>
      </c>
      <c r="G796" s="43">
        <v>143</v>
      </c>
      <c r="H796" s="44">
        <v>43318</v>
      </c>
      <c r="I796" s="44">
        <v>43335</v>
      </c>
      <c r="J796" s="43">
        <v>1064126</v>
      </c>
      <c r="K796" s="43">
        <v>0</v>
      </c>
      <c r="L796" s="43">
        <v>0</v>
      </c>
      <c r="M796" s="43">
        <f>IFERROR(J796-K796-L796,0)</f>
        <v>1064126</v>
      </c>
      <c r="N796" s="43">
        <v>1064126</v>
      </c>
      <c r="O796" s="45">
        <f>IFERROR(IF(1 - M796/N796&lt;0,0,1-M796/N796),0)</f>
        <v>0</v>
      </c>
      <c r="P796" s="43">
        <v>0</v>
      </c>
      <c r="Q796" s="43">
        <v>1304610</v>
      </c>
      <c r="R796" s="46">
        <f>IF(F796&lt;DATEVALUE("2018-07-01"),1,0)</f>
        <v>1</v>
      </c>
      <c r="S796" s="47">
        <f>IF(R796=1,1%,0)</f>
        <v>0.01</v>
      </c>
      <c r="T796" s="46">
        <f>IFERROR(S796*M796,0)</f>
        <v>10641.26</v>
      </c>
      <c r="U796" s="48">
        <f>IF(O796&lt;=0.12,1,0)*(1-R796)*M796</f>
        <v>0</v>
      </c>
      <c r="V796" s="49">
        <f>IF(0&lt;0.8,0,IF(0&lt;1,Sheet1!L590,1))*IF(G796&lt;3,0.12 - O796,0.01) *U796</f>
        <v>0</v>
      </c>
      <c r="W796" s="49">
        <f>IF(0&gt;1,IF(0&lt;=1.1,1,IF(0&lt;=1.2,2,IF(0&lt;=1.5,3,5))),0) * 1000000</f>
        <v>0</v>
      </c>
      <c r="X796" s="50">
        <f>IF(AND(P796&gt;=150000000,P796&lt;300000000),5000000,IF(AND(P796&gt;=300000000,P796&lt;500000000),10000000,IF(AND(P796&gt;=300000000,P796&lt;500000000),15000000,IF(AND(P796&gt;=500000000,P796&lt;3000000000),20000000,IF(P796&gt;=30000000000,35000000,0))))) * (1-R796)</f>
        <v>0</v>
      </c>
      <c r="Y796" s="50">
        <f>IFERROR(Q796 * (1-R796),0)</f>
        <v>0</v>
      </c>
      <c r="Z796" s="51">
        <f>IF(R796=1,0,0)</f>
        <v>0</v>
      </c>
      <c r="AA796" s="51">
        <f>IFERROR((1-R796) * Z796 * 2%,0)</f>
        <v>0</v>
      </c>
      <c r="AB796" s="52">
        <f>IF(R796=0,0,0)</f>
        <v>0</v>
      </c>
      <c r="AC796" s="52">
        <f> IFERROR(AB796 * (1-R796) * 2%,0)</f>
        <v>0</v>
      </c>
      <c r="AD796" s="53">
        <f>T796+V796+W796+X796+AA796+AC796</f>
        <v>10641.26</v>
      </c>
    </row>
    <row r="797">
      <c r="C797" s="40" t="s">
        <v>1428</v>
      </c>
      <c r="D797" s="41" t="s">
        <v>1429</v>
      </c>
      <c r="E797" s="41"/>
      <c r="F797" s="42">
        <v>38950.764606481483</v>
      </c>
      <c r="G797" s="43">
        <v>143</v>
      </c>
      <c r="H797" s="44">
        <v>43343</v>
      </c>
      <c r="I797" s="44">
        <v>43397</v>
      </c>
      <c r="J797" s="43">
        <v>2888910</v>
      </c>
      <c r="K797" s="43">
        <v>0</v>
      </c>
      <c r="L797" s="43">
        <v>0</v>
      </c>
      <c r="M797" s="43">
        <f>IFERROR(J797-K797-L797,0)</f>
        <v>2888910</v>
      </c>
      <c r="N797" s="43">
        <v>4916604</v>
      </c>
      <c r="O797" s="45">
        <f>IFERROR(IF(1 - M797/N797&lt;0,0,1-M797/N797),0)</f>
        <v>0.41241759555986202</v>
      </c>
      <c r="P797" s="43">
        <v>0</v>
      </c>
      <c r="Q797" s="43">
        <v>2888910</v>
      </c>
      <c r="R797" s="46">
        <f>IF(F797&lt;DATEVALUE("2018-07-01"),1,0)</f>
        <v>1</v>
      </c>
      <c r="S797" s="47">
        <f>IF(R797=1,1%,0)</f>
        <v>0.01</v>
      </c>
      <c r="T797" s="46">
        <f>IFERROR(S797*M797,0)</f>
        <v>28889.100000000002</v>
      </c>
      <c r="U797" s="48">
        <f>IF(O797&lt;=0.12,1,0)*(1-R797)*M797</f>
        <v>0</v>
      </c>
      <c r="V797" s="49">
        <f>IF(0&lt;0.8,0,IF(0&lt;1,Sheet1!L590,1))*IF(G797&lt;3,0.12 - O797,0.01) *U797</f>
        <v>0</v>
      </c>
      <c r="W797" s="49">
        <f>IF(0&gt;1,IF(0&lt;=1.1,1,IF(0&lt;=1.2,2,IF(0&lt;=1.5,3,5))),0) * 1000000</f>
        <v>0</v>
      </c>
      <c r="X797" s="50">
        <f>IF(AND(P797&gt;=150000000,P797&lt;300000000),5000000,IF(AND(P797&gt;=300000000,P797&lt;500000000),10000000,IF(AND(P797&gt;=300000000,P797&lt;500000000),15000000,IF(AND(P797&gt;=500000000,P797&lt;3000000000),20000000,IF(P797&gt;=30000000000,35000000,0))))) * (1-R797)</f>
        <v>0</v>
      </c>
      <c r="Y797" s="50">
        <f>IFERROR(Q797 * (1-R797),0)</f>
        <v>0</v>
      </c>
      <c r="Z797" s="51">
        <f>IF(R797=1,0,0)</f>
        <v>0</v>
      </c>
      <c r="AA797" s="51">
        <f>IFERROR((1-R797) * Z797 * 2%,0)</f>
        <v>0</v>
      </c>
      <c r="AB797" s="52">
        <f>IF(R797=0,0,0)</f>
        <v>0</v>
      </c>
      <c r="AC797" s="52">
        <f> IFERROR(AB797 * (1-R797) * 2%,0)</f>
        <v>0</v>
      </c>
      <c r="AD797" s="53">
        <f>T797+V797+W797+X797+AA797+AC797</f>
        <v>28889.100000000002</v>
      </c>
    </row>
    <row r="798">
      <c r="C798" s="40" t="s">
        <v>1430</v>
      </c>
      <c r="D798" s="41" t="s">
        <v>1431</v>
      </c>
      <c r="E798" s="41"/>
      <c r="F798" s="42">
        <v>38950.764490740738</v>
      </c>
      <c r="G798" s="43">
        <v>143</v>
      </c>
      <c r="H798" s="44">
        <v>43316</v>
      </c>
      <c r="I798" s="44">
        <v>43334</v>
      </c>
      <c r="J798" s="43">
        <v>1671181</v>
      </c>
      <c r="K798" s="43">
        <v>0</v>
      </c>
      <c r="L798" s="43">
        <v>0</v>
      </c>
      <c r="M798" s="43">
        <f>IFERROR(J798-K798-L798,0)</f>
        <v>1671181</v>
      </c>
      <c r="N798" s="43">
        <v>1671181</v>
      </c>
      <c r="O798" s="45">
        <f>IFERROR(IF(1 - M798/N798&lt;0,0,1-M798/N798),0)</f>
        <v>0</v>
      </c>
      <c r="P798" s="43">
        <v>0</v>
      </c>
      <c r="Q798" s="43">
        <v>1671181</v>
      </c>
      <c r="R798" s="46">
        <f>IF(F798&lt;DATEVALUE("2018-07-01"),1,0)</f>
        <v>1</v>
      </c>
      <c r="S798" s="47">
        <f>IF(R798=1,1%,0)</f>
        <v>0.01</v>
      </c>
      <c r="T798" s="46">
        <f>IFERROR(S798*M798,0)</f>
        <v>16711.810000000001</v>
      </c>
      <c r="U798" s="48">
        <f>IF(O798&lt;=0.12,1,0)*(1-R798)*M798</f>
        <v>0</v>
      </c>
      <c r="V798" s="49">
        <f>IF(0&lt;0.8,0,IF(0&lt;1,Sheet1!L590,1))*IF(G798&lt;3,0.12 - O798,0.01) *U798</f>
        <v>0</v>
      </c>
      <c r="W798" s="49">
        <f>IF(0&gt;1,IF(0&lt;=1.1,1,IF(0&lt;=1.2,2,IF(0&lt;=1.5,3,5))),0) * 1000000</f>
        <v>0</v>
      </c>
      <c r="X798" s="50">
        <f>IF(AND(P798&gt;=150000000,P798&lt;300000000),5000000,IF(AND(P798&gt;=300000000,P798&lt;500000000),10000000,IF(AND(P798&gt;=300000000,P798&lt;500000000),15000000,IF(AND(P798&gt;=500000000,P798&lt;3000000000),20000000,IF(P798&gt;=30000000000,35000000,0))))) * (1-R798)</f>
        <v>0</v>
      </c>
      <c r="Y798" s="50">
        <f>IFERROR(Q798 * (1-R798),0)</f>
        <v>0</v>
      </c>
      <c r="Z798" s="51">
        <f>IF(R798=1,0,0)</f>
        <v>0</v>
      </c>
      <c r="AA798" s="51">
        <f>IFERROR((1-R798) * Z798 * 2%,0)</f>
        <v>0</v>
      </c>
      <c r="AB798" s="52">
        <f>IF(R798=0,0,0)</f>
        <v>0</v>
      </c>
      <c r="AC798" s="52">
        <f> IFERROR(AB798 * (1-R798) * 2%,0)</f>
        <v>0</v>
      </c>
      <c r="AD798" s="53">
        <f>T798+V798+W798+X798+AA798+AC798</f>
        <v>16711.810000000001</v>
      </c>
    </row>
    <row r="799">
      <c r="C799" s="40" t="s">
        <v>1432</v>
      </c>
      <c r="D799" s="41" t="s">
        <v>1433</v>
      </c>
      <c r="E799" s="41"/>
      <c r="F799" s="42">
        <v>38950.764490740738</v>
      </c>
      <c r="G799" s="43">
        <v>143</v>
      </c>
      <c r="H799" s="44">
        <v>43316</v>
      </c>
      <c r="I799" s="44">
        <v>43334</v>
      </c>
      <c r="J799" s="43">
        <v>455373</v>
      </c>
      <c r="K799" s="43">
        <v>0</v>
      </c>
      <c r="L799" s="43">
        <v>0</v>
      </c>
      <c r="M799" s="43">
        <f>IFERROR(J799-K799-L799,0)</f>
        <v>455373</v>
      </c>
      <c r="N799" s="43">
        <v>455373</v>
      </c>
      <c r="O799" s="45">
        <f>IFERROR(IF(1 - M799/N799&lt;0,0,1-M799/N799),0)</f>
        <v>0</v>
      </c>
      <c r="P799" s="43">
        <v>0</v>
      </c>
      <c r="Q799" s="43">
        <v>455373</v>
      </c>
      <c r="R799" s="46">
        <f>IF(F799&lt;DATEVALUE("2018-07-01"),1,0)</f>
        <v>1</v>
      </c>
      <c r="S799" s="47">
        <f>IF(R799=1,1%,0)</f>
        <v>0.01</v>
      </c>
      <c r="T799" s="46">
        <f>IFERROR(S799*M799,0)</f>
        <v>4553.7300000000005</v>
      </c>
      <c r="U799" s="48">
        <f>IF(O799&lt;=0.12,1,0)*(1-R799)*M799</f>
        <v>0</v>
      </c>
      <c r="V799" s="49">
        <f>IF(0&lt;0.8,0,IF(0&lt;1,Sheet1!L590,1))*IF(G799&lt;3,0.12 - O799,0.01) *U799</f>
        <v>0</v>
      </c>
      <c r="W799" s="49">
        <f>IF(0&gt;1,IF(0&lt;=1.1,1,IF(0&lt;=1.2,2,IF(0&lt;=1.5,3,5))),0) * 1000000</f>
        <v>0</v>
      </c>
      <c r="X799" s="50">
        <f>IF(AND(P799&gt;=150000000,P799&lt;300000000),5000000,IF(AND(P799&gt;=300000000,P799&lt;500000000),10000000,IF(AND(P799&gt;=300000000,P799&lt;500000000),15000000,IF(AND(P799&gt;=500000000,P799&lt;3000000000),20000000,IF(P799&gt;=30000000000,35000000,0))))) * (1-R799)</f>
        <v>0</v>
      </c>
      <c r="Y799" s="50">
        <f>IFERROR(Q799 * (1-R799),0)</f>
        <v>0</v>
      </c>
      <c r="Z799" s="51">
        <f>IF(R799=1,0,0)</f>
        <v>0</v>
      </c>
      <c r="AA799" s="51">
        <f>IFERROR((1-R799) * Z799 * 2%,0)</f>
        <v>0</v>
      </c>
      <c r="AB799" s="52">
        <f>IF(R799=0,0,0)</f>
        <v>0</v>
      </c>
      <c r="AC799" s="52">
        <f> IFERROR(AB799 * (1-R799) * 2%,0)</f>
        <v>0</v>
      </c>
      <c r="AD799" s="53">
        <f>T799+V799+W799+X799+AA799+AC799</f>
        <v>4553.7300000000005</v>
      </c>
    </row>
    <row r="800">
      <c r="C800" s="40" t="s">
        <v>1434</v>
      </c>
      <c r="D800" s="41" t="s">
        <v>1435</v>
      </c>
      <c r="E800" s="41"/>
      <c r="F800" s="42">
        <v>38950.764837962961</v>
      </c>
      <c r="G800" s="43">
        <v>143</v>
      </c>
      <c r="H800" s="44">
        <v>43342</v>
      </c>
      <c r="I800" s="44">
        <v>43354</v>
      </c>
      <c r="J800" s="43">
        <v>11374319</v>
      </c>
      <c r="K800" s="43">
        <v>0</v>
      </c>
      <c r="L800" s="43">
        <v>0</v>
      </c>
      <c r="M800" s="43">
        <f>IFERROR(J800-K800-L800,0)</f>
        <v>11374319</v>
      </c>
      <c r="N800" s="43">
        <v>20480540</v>
      </c>
      <c r="O800" s="45">
        <f>IFERROR(IF(1 - M800/N800&lt;0,0,1-M800/N800),0)</f>
        <v>0.44462797367647533</v>
      </c>
      <c r="P800" s="43">
        <v>0</v>
      </c>
      <c r="Q800" s="43">
        <v>11374319</v>
      </c>
      <c r="R800" s="46">
        <f>IF(F800&lt;DATEVALUE("2018-07-01"),1,0)</f>
        <v>1</v>
      </c>
      <c r="S800" s="47">
        <f>IF(R800=1,1%,0)</f>
        <v>0.01</v>
      </c>
      <c r="T800" s="46">
        <f>IFERROR(S800*M800,0)</f>
        <v>113743.19</v>
      </c>
      <c r="U800" s="48">
        <f>IF(O800&lt;=0.12,1,0)*(1-R800)*M800</f>
        <v>0</v>
      </c>
      <c r="V800" s="49">
        <f>IF(0&lt;0.8,0,IF(0&lt;1,Sheet1!L590,1))*IF(G800&lt;3,0.12 - O800,0.01) *U800</f>
        <v>0</v>
      </c>
      <c r="W800" s="49">
        <f>IF(0&gt;1,IF(0&lt;=1.1,1,IF(0&lt;=1.2,2,IF(0&lt;=1.5,3,5))),0) * 1000000</f>
        <v>0</v>
      </c>
      <c r="X800" s="50">
        <f>IF(AND(P800&gt;=150000000,P800&lt;300000000),5000000,IF(AND(P800&gt;=300000000,P800&lt;500000000),10000000,IF(AND(P800&gt;=300000000,P800&lt;500000000),15000000,IF(AND(P800&gt;=500000000,P800&lt;3000000000),20000000,IF(P800&gt;=30000000000,35000000,0))))) * (1-R800)</f>
        <v>0</v>
      </c>
      <c r="Y800" s="50">
        <f>IFERROR(Q800 * (1-R800),0)</f>
        <v>0</v>
      </c>
      <c r="Z800" s="51">
        <f>IF(R800=1,0,0)</f>
        <v>0</v>
      </c>
      <c r="AA800" s="51">
        <f>IFERROR((1-R800) * Z800 * 2%,0)</f>
        <v>0</v>
      </c>
      <c r="AB800" s="52">
        <f>IF(R800=0,0,0)</f>
        <v>0</v>
      </c>
      <c r="AC800" s="52">
        <f> IFERROR(AB800 * (1-R800) * 2%,0)</f>
        <v>0</v>
      </c>
      <c r="AD800" s="53">
        <f>T800+V800+W800+X800+AA800+AC800</f>
        <v>113743.19</v>
      </c>
    </row>
    <row r="801">
      <c r="C801" s="40" t="s">
        <v>1436</v>
      </c>
      <c r="D801" s="41" t="s">
        <v>1437</v>
      </c>
      <c r="E801" s="41"/>
      <c r="F801" s="42">
        <v>38950.764861111107</v>
      </c>
      <c r="G801" s="43">
        <v>143</v>
      </c>
      <c r="H801" s="44">
        <v>43312</v>
      </c>
      <c r="I801" s="44">
        <v>43320</v>
      </c>
      <c r="J801" s="43">
        <v>1480374</v>
      </c>
      <c r="K801" s="43">
        <v>0</v>
      </c>
      <c r="L801" s="43">
        <v>0</v>
      </c>
      <c r="M801" s="43">
        <f>IFERROR(J801-K801-L801,0)</f>
        <v>1480374</v>
      </c>
      <c r="N801" s="43">
        <v>1480374</v>
      </c>
      <c r="O801" s="45">
        <f>IFERROR(IF(1 - M801/N801&lt;0,0,1-M801/N801),0)</f>
        <v>0</v>
      </c>
      <c r="P801" s="43">
        <v>0</v>
      </c>
      <c r="Q801" s="43">
        <v>1480374</v>
      </c>
      <c r="R801" s="46">
        <f>IF(F801&lt;DATEVALUE("2018-07-01"),1,0)</f>
        <v>1</v>
      </c>
      <c r="S801" s="47">
        <f>IF(R801=1,1%,0)</f>
        <v>0.01</v>
      </c>
      <c r="T801" s="46">
        <f>IFERROR(S801*M801,0)</f>
        <v>14803.74</v>
      </c>
      <c r="U801" s="48">
        <f>IF(O801&lt;=0.12,1,0)*(1-R801)*M801</f>
        <v>0</v>
      </c>
      <c r="V801" s="49">
        <f>IF(0&lt;0.8,0,IF(0&lt;1,Sheet1!L590,1))*IF(G801&lt;3,0.12 - O801,0.01) *U801</f>
        <v>0</v>
      </c>
      <c r="W801" s="49">
        <f>IF(0&gt;1,IF(0&lt;=1.1,1,IF(0&lt;=1.2,2,IF(0&lt;=1.5,3,5))),0) * 1000000</f>
        <v>0</v>
      </c>
      <c r="X801" s="50">
        <f>IF(AND(P801&gt;=150000000,P801&lt;300000000),5000000,IF(AND(P801&gt;=300000000,P801&lt;500000000),10000000,IF(AND(P801&gt;=300000000,P801&lt;500000000),15000000,IF(AND(P801&gt;=500000000,P801&lt;3000000000),20000000,IF(P801&gt;=30000000000,35000000,0))))) * (1-R801)</f>
        <v>0</v>
      </c>
      <c r="Y801" s="50">
        <f>IFERROR(Q801 * (1-R801),0)</f>
        <v>0</v>
      </c>
      <c r="Z801" s="51">
        <f>IF(R801=1,0,0)</f>
        <v>0</v>
      </c>
      <c r="AA801" s="51">
        <f>IFERROR((1-R801) * Z801 * 2%,0)</f>
        <v>0</v>
      </c>
      <c r="AB801" s="52">
        <f>IF(R801=0,0,0)</f>
        <v>0</v>
      </c>
      <c r="AC801" s="52">
        <f> IFERROR(AB801 * (1-R801) * 2%,0)</f>
        <v>0</v>
      </c>
      <c r="AD801" s="53">
        <f>T801+V801+W801+X801+AA801+AC801</f>
        <v>14803.74</v>
      </c>
    </row>
    <row r="802">
      <c r="C802" s="40" t="s">
        <v>1438</v>
      </c>
      <c r="D802" s="41" t="s">
        <v>1439</v>
      </c>
      <c r="E802" s="41"/>
      <c r="F802" s="42">
        <v>38950.764907407407</v>
      </c>
      <c r="G802" s="43">
        <v>143</v>
      </c>
      <c r="H802" s="44">
        <v>43343</v>
      </c>
      <c r="I802" s="44">
        <v>43375</v>
      </c>
      <c r="J802" s="43">
        <v>31000969</v>
      </c>
      <c r="K802" s="43">
        <v>0</v>
      </c>
      <c r="L802" s="43">
        <v>0</v>
      </c>
      <c r="M802" s="43">
        <f>IFERROR(J802-K802-L802,0)</f>
        <v>31000969</v>
      </c>
      <c r="N802" s="43">
        <v>47301084</v>
      </c>
      <c r="O802" s="45">
        <f>IFERROR(IF(1 - M802/N802&lt;0,0,1-M802/N802),0)</f>
        <v>0.34460341331712396</v>
      </c>
      <c r="P802" s="43">
        <v>0</v>
      </c>
      <c r="Q802" s="43">
        <v>31000969</v>
      </c>
      <c r="R802" s="46">
        <f>IF(F802&lt;DATEVALUE("2018-07-01"),1,0)</f>
        <v>1</v>
      </c>
      <c r="S802" s="47">
        <f>IF(R802=1,1%,0)</f>
        <v>0.01</v>
      </c>
      <c r="T802" s="46">
        <f>IFERROR(S802*M802,0)</f>
        <v>310009.69</v>
      </c>
      <c r="U802" s="48">
        <f>IF(O802&lt;=0.12,1,0)*(1-R802)*M802</f>
        <v>0</v>
      </c>
      <c r="V802" s="49">
        <f>IF(0&lt;0.8,0,IF(0&lt;1,Sheet1!L590,1))*IF(G802&lt;3,0.12 - O802,0.01) *U802</f>
        <v>0</v>
      </c>
      <c r="W802" s="49">
        <f>IF(0&gt;1,IF(0&lt;=1.1,1,IF(0&lt;=1.2,2,IF(0&lt;=1.5,3,5))),0) * 1000000</f>
        <v>0</v>
      </c>
      <c r="X802" s="50">
        <f>IF(AND(P802&gt;=150000000,P802&lt;300000000),5000000,IF(AND(P802&gt;=300000000,P802&lt;500000000),10000000,IF(AND(P802&gt;=300000000,P802&lt;500000000),15000000,IF(AND(P802&gt;=500000000,P802&lt;3000000000),20000000,IF(P802&gt;=30000000000,35000000,0))))) * (1-R802)</f>
        <v>0</v>
      </c>
      <c r="Y802" s="50">
        <f>IFERROR(Q802 * (1-R802),0)</f>
        <v>0</v>
      </c>
      <c r="Z802" s="51">
        <f>IF(R802=1,0,0)</f>
        <v>0</v>
      </c>
      <c r="AA802" s="51">
        <f>IFERROR((1-R802) * Z802 * 2%,0)</f>
        <v>0</v>
      </c>
      <c r="AB802" s="52">
        <f>IF(R802=0,0,0)</f>
        <v>0</v>
      </c>
      <c r="AC802" s="52">
        <f> IFERROR(AB802 * (1-R802) * 2%,0)</f>
        <v>0</v>
      </c>
      <c r="AD802" s="53">
        <f>T802+V802+W802+X802+AA802+AC802</f>
        <v>310009.69</v>
      </c>
    </row>
    <row r="803">
      <c r="C803" s="40" t="s">
        <v>1440</v>
      </c>
      <c r="D803" s="41" t="s">
        <v>1441</v>
      </c>
      <c r="E803" s="41"/>
      <c r="F803" s="42">
        <v>38950.764907407407</v>
      </c>
      <c r="G803" s="43">
        <v>143</v>
      </c>
      <c r="H803" s="44">
        <v>43343</v>
      </c>
      <c r="I803" s="44">
        <v>43371</v>
      </c>
      <c r="J803" s="43">
        <v>915654</v>
      </c>
      <c r="K803" s="43">
        <v>0</v>
      </c>
      <c r="L803" s="43">
        <v>0</v>
      </c>
      <c r="M803" s="43">
        <f>IFERROR(J803-K803-L803,0)</f>
        <v>915654</v>
      </c>
      <c r="N803" s="43">
        <v>915654</v>
      </c>
      <c r="O803" s="45">
        <f>IFERROR(IF(1 - M803/N803&lt;0,0,1-M803/N803),0)</f>
        <v>0</v>
      </c>
      <c r="P803" s="43">
        <v>0</v>
      </c>
      <c r="Q803" s="43">
        <v>1286204</v>
      </c>
      <c r="R803" s="46">
        <f>IF(F803&lt;DATEVALUE("2018-07-01"),1,0)</f>
        <v>1</v>
      </c>
      <c r="S803" s="47">
        <f>IF(R803=1,1%,0)</f>
        <v>0.01</v>
      </c>
      <c r="T803" s="46">
        <f>IFERROR(S803*M803,0)</f>
        <v>9156.5400000000009</v>
      </c>
      <c r="U803" s="48">
        <f>IF(O803&lt;=0.12,1,0)*(1-R803)*M803</f>
        <v>0</v>
      </c>
      <c r="V803" s="49">
        <f>IF(0&lt;0.8,0,IF(0&lt;1,Sheet1!L590,1))*IF(G803&lt;3,0.12 - O803,0.01) *U803</f>
        <v>0</v>
      </c>
      <c r="W803" s="49">
        <f>IF(0&gt;1,IF(0&lt;=1.1,1,IF(0&lt;=1.2,2,IF(0&lt;=1.5,3,5))),0) * 1000000</f>
        <v>0</v>
      </c>
      <c r="X803" s="50">
        <f>IF(AND(P803&gt;=150000000,P803&lt;300000000),5000000,IF(AND(P803&gt;=300000000,P803&lt;500000000),10000000,IF(AND(P803&gt;=300000000,P803&lt;500000000),15000000,IF(AND(P803&gt;=500000000,P803&lt;3000000000),20000000,IF(P803&gt;=30000000000,35000000,0))))) * (1-R803)</f>
        <v>0</v>
      </c>
      <c r="Y803" s="50">
        <f>IFERROR(Q803 * (1-R803),0)</f>
        <v>0</v>
      </c>
      <c r="Z803" s="51">
        <f>IF(R803=1,0,0)</f>
        <v>0</v>
      </c>
      <c r="AA803" s="51">
        <f>IFERROR((1-R803) * Z803 * 2%,0)</f>
        <v>0</v>
      </c>
      <c r="AB803" s="52">
        <f>IF(R803=0,0,0)</f>
        <v>0</v>
      </c>
      <c r="AC803" s="52">
        <f> IFERROR(AB803 * (1-R803) * 2%,0)</f>
        <v>0</v>
      </c>
      <c r="AD803" s="53">
        <f>T803+V803+W803+X803+AA803+AC803</f>
        <v>9156.5400000000009</v>
      </c>
    </row>
    <row r="804">
      <c r="C804" s="40" t="s">
        <v>1442</v>
      </c>
      <c r="D804" s="41" t="s">
        <v>1443</v>
      </c>
      <c r="E804" s="41"/>
      <c r="F804" s="42">
        <v>38950.76494212963</v>
      </c>
      <c r="G804" s="43">
        <v>143</v>
      </c>
      <c r="H804" s="44">
        <v>43325</v>
      </c>
      <c r="I804" s="44">
        <v>43357</v>
      </c>
      <c r="J804" s="43">
        <v>1653224</v>
      </c>
      <c r="K804" s="43">
        <v>0</v>
      </c>
      <c r="L804" s="43">
        <v>0</v>
      </c>
      <c r="M804" s="43">
        <f>IFERROR(J804-K804-L804,0)</f>
        <v>1653224</v>
      </c>
      <c r="N804" s="43">
        <v>1653224</v>
      </c>
      <c r="O804" s="45">
        <f>IFERROR(IF(1 - M804/N804&lt;0,0,1-M804/N804),0)</f>
        <v>0</v>
      </c>
      <c r="P804" s="43">
        <v>0</v>
      </c>
      <c r="Q804" s="43">
        <v>1653224</v>
      </c>
      <c r="R804" s="46">
        <f>IF(F804&lt;DATEVALUE("2018-07-01"),1,0)</f>
        <v>1</v>
      </c>
      <c r="S804" s="47">
        <f>IF(R804=1,1%,0)</f>
        <v>0.01</v>
      </c>
      <c r="T804" s="46">
        <f>IFERROR(S804*M804,0)</f>
        <v>16532.240000000002</v>
      </c>
      <c r="U804" s="48">
        <f>IF(O804&lt;=0.12,1,0)*(1-R804)*M804</f>
        <v>0</v>
      </c>
      <c r="V804" s="49">
        <f>IF(0&lt;0.8,0,IF(0&lt;1,Sheet1!L590,1))*IF(G804&lt;3,0.12 - O804,0.01) *U804</f>
        <v>0</v>
      </c>
      <c r="W804" s="49">
        <f>IF(0&gt;1,IF(0&lt;=1.1,1,IF(0&lt;=1.2,2,IF(0&lt;=1.5,3,5))),0) * 1000000</f>
        <v>0</v>
      </c>
      <c r="X804" s="50">
        <f>IF(AND(P804&gt;=150000000,P804&lt;300000000),5000000,IF(AND(P804&gt;=300000000,P804&lt;500000000),10000000,IF(AND(P804&gt;=300000000,P804&lt;500000000),15000000,IF(AND(P804&gt;=500000000,P804&lt;3000000000),20000000,IF(P804&gt;=30000000000,35000000,0))))) * (1-R804)</f>
        <v>0</v>
      </c>
      <c r="Y804" s="50">
        <f>IFERROR(Q804 * (1-R804),0)</f>
        <v>0</v>
      </c>
      <c r="Z804" s="51">
        <f>IF(R804=1,0,0)</f>
        <v>0</v>
      </c>
      <c r="AA804" s="51">
        <f>IFERROR((1-R804) * Z804 * 2%,0)</f>
        <v>0</v>
      </c>
      <c r="AB804" s="52">
        <f>IF(R804=0,0,0)</f>
        <v>0</v>
      </c>
      <c r="AC804" s="52">
        <f> IFERROR(AB804 * (1-R804) * 2%,0)</f>
        <v>0</v>
      </c>
      <c r="AD804" s="53">
        <f>T804+V804+W804+X804+AA804+AC804</f>
        <v>16532.240000000002</v>
      </c>
    </row>
    <row r="805">
      <c r="C805" s="40" t="s">
        <v>1444</v>
      </c>
      <c r="D805" s="41" t="s">
        <v>1445</v>
      </c>
      <c r="E805" s="41"/>
      <c r="F805" s="42">
        <v>38950.764965277776</v>
      </c>
      <c r="G805" s="43">
        <v>143</v>
      </c>
      <c r="H805" s="44">
        <v>43319</v>
      </c>
      <c r="I805" s="44">
        <v>43322</v>
      </c>
      <c r="J805" s="43">
        <v>504653</v>
      </c>
      <c r="K805" s="43">
        <v>0</v>
      </c>
      <c r="L805" s="43">
        <v>0</v>
      </c>
      <c r="M805" s="43">
        <f>IFERROR(J805-K805-L805,0)</f>
        <v>504653</v>
      </c>
      <c r="N805" s="43">
        <v>504653</v>
      </c>
      <c r="O805" s="45">
        <f>IFERROR(IF(1 - M805/N805&lt;0,0,1-M805/N805),0)</f>
        <v>0</v>
      </c>
      <c r="P805" s="43">
        <v>0</v>
      </c>
      <c r="Q805" s="43">
        <v>504653</v>
      </c>
      <c r="R805" s="46">
        <f>IF(F805&lt;DATEVALUE("2018-07-01"),1,0)</f>
        <v>1</v>
      </c>
      <c r="S805" s="47">
        <f>IF(R805=1,1%,0)</f>
        <v>0.01</v>
      </c>
      <c r="T805" s="46">
        <f>IFERROR(S805*M805,0)</f>
        <v>5046.5299999999997</v>
      </c>
      <c r="U805" s="48">
        <f>IF(O805&lt;=0.12,1,0)*(1-R805)*M805</f>
        <v>0</v>
      </c>
      <c r="V805" s="49">
        <f>IF(0&lt;0.8,0,IF(0&lt;1,Sheet1!L590,1))*IF(G805&lt;3,0.12 - O805,0.01) *U805</f>
        <v>0</v>
      </c>
      <c r="W805" s="49">
        <f>IF(0&gt;1,IF(0&lt;=1.1,1,IF(0&lt;=1.2,2,IF(0&lt;=1.5,3,5))),0) * 1000000</f>
        <v>0</v>
      </c>
      <c r="X805" s="50">
        <f>IF(AND(P805&gt;=150000000,P805&lt;300000000),5000000,IF(AND(P805&gt;=300000000,P805&lt;500000000),10000000,IF(AND(P805&gt;=300000000,P805&lt;500000000),15000000,IF(AND(P805&gt;=500000000,P805&lt;3000000000),20000000,IF(P805&gt;=30000000000,35000000,0))))) * (1-R805)</f>
        <v>0</v>
      </c>
      <c r="Y805" s="50">
        <f>IFERROR(Q805 * (1-R805),0)</f>
        <v>0</v>
      </c>
      <c r="Z805" s="51">
        <f>IF(R805=1,0,0)</f>
        <v>0</v>
      </c>
      <c r="AA805" s="51">
        <f>IFERROR((1-R805) * Z805 * 2%,0)</f>
        <v>0</v>
      </c>
      <c r="AB805" s="52">
        <f>IF(R805=0,0,0)</f>
        <v>0</v>
      </c>
      <c r="AC805" s="52">
        <f> IFERROR(AB805 * (1-R805) * 2%,0)</f>
        <v>0</v>
      </c>
      <c r="AD805" s="53">
        <f>T805+V805+W805+X805+AA805+AC805</f>
        <v>5046.5299999999997</v>
      </c>
    </row>
    <row r="806">
      <c r="C806" s="40" t="s">
        <v>1446</v>
      </c>
      <c r="D806" s="41" t="s">
        <v>1447</v>
      </c>
      <c r="E806" s="41"/>
      <c r="F806" s="42">
        <v>38950.764976851853</v>
      </c>
      <c r="G806" s="43">
        <v>143</v>
      </c>
      <c r="H806" s="44">
        <v>43319</v>
      </c>
      <c r="I806" s="44">
        <v>43343</v>
      </c>
      <c r="J806" s="43">
        <v>1067017</v>
      </c>
      <c r="K806" s="43">
        <v>0</v>
      </c>
      <c r="L806" s="43">
        <v>0</v>
      </c>
      <c r="M806" s="43">
        <f>IFERROR(J806-K806-L806,0)</f>
        <v>1067017</v>
      </c>
      <c r="N806" s="43">
        <v>1067017</v>
      </c>
      <c r="O806" s="45">
        <f>IFERROR(IF(1 - M806/N806&lt;0,0,1-M806/N806),0)</f>
        <v>0</v>
      </c>
      <c r="P806" s="43">
        <v>0</v>
      </c>
      <c r="Q806" s="43">
        <v>1067017</v>
      </c>
      <c r="R806" s="46">
        <f>IF(F806&lt;DATEVALUE("2018-07-01"),1,0)</f>
        <v>1</v>
      </c>
      <c r="S806" s="47">
        <f>IF(R806=1,1%,0)</f>
        <v>0.01</v>
      </c>
      <c r="T806" s="46">
        <f>IFERROR(S806*M806,0)</f>
        <v>10670.17</v>
      </c>
      <c r="U806" s="48">
        <f>IF(O806&lt;=0.12,1,0)*(1-R806)*M806</f>
        <v>0</v>
      </c>
      <c r="V806" s="49">
        <f>IF(0&lt;0.8,0,IF(0&lt;1,Sheet1!L590,1))*IF(G806&lt;3,0.12 - O806,0.01) *U806</f>
        <v>0</v>
      </c>
      <c r="W806" s="49">
        <f>IF(0&gt;1,IF(0&lt;=1.1,1,IF(0&lt;=1.2,2,IF(0&lt;=1.5,3,5))),0) * 1000000</f>
        <v>0</v>
      </c>
      <c r="X806" s="50">
        <f>IF(AND(P806&gt;=150000000,P806&lt;300000000),5000000,IF(AND(P806&gt;=300000000,P806&lt;500000000),10000000,IF(AND(P806&gt;=300000000,P806&lt;500000000),15000000,IF(AND(P806&gt;=500000000,P806&lt;3000000000),20000000,IF(P806&gt;=30000000000,35000000,0))))) * (1-R806)</f>
        <v>0</v>
      </c>
      <c r="Y806" s="50">
        <f>IFERROR(Q806 * (1-R806),0)</f>
        <v>0</v>
      </c>
      <c r="Z806" s="51">
        <f>IF(R806=1,0,0)</f>
        <v>0</v>
      </c>
      <c r="AA806" s="51">
        <f>IFERROR((1-R806) * Z806 * 2%,0)</f>
        <v>0</v>
      </c>
      <c r="AB806" s="52">
        <f>IF(R806=0,0,0)</f>
        <v>0</v>
      </c>
      <c r="AC806" s="52">
        <f> IFERROR(AB806 * (1-R806) * 2%,0)</f>
        <v>0</v>
      </c>
      <c r="AD806" s="53">
        <f>T806+V806+W806+X806+AA806+AC806</f>
        <v>10670.17</v>
      </c>
    </row>
    <row r="807">
      <c r="C807" s="40" t="s">
        <v>1448</v>
      </c>
      <c r="D807" s="41" t="s">
        <v>1449</v>
      </c>
      <c r="E807" s="41"/>
      <c r="F807" s="42">
        <v>38950.764976851853</v>
      </c>
      <c r="G807" s="43">
        <v>143</v>
      </c>
      <c r="H807" s="44">
        <v>43312</v>
      </c>
      <c r="I807" s="44">
        <v>43343</v>
      </c>
      <c r="J807" s="43">
        <v>748344</v>
      </c>
      <c r="K807" s="43">
        <v>0</v>
      </c>
      <c r="L807" s="43">
        <v>0</v>
      </c>
      <c r="M807" s="43">
        <f>IFERROR(J807-K807-L807,0)</f>
        <v>748344</v>
      </c>
      <c r="N807" s="43">
        <v>748344</v>
      </c>
      <c r="O807" s="45">
        <f>IFERROR(IF(1 - M807/N807&lt;0,0,1-M807/N807),0)</f>
        <v>0</v>
      </c>
      <c r="P807" s="43">
        <v>0</v>
      </c>
      <c r="Q807" s="43">
        <v>748344</v>
      </c>
      <c r="R807" s="46">
        <f>IF(F807&lt;DATEVALUE("2018-07-01"),1,0)</f>
        <v>1</v>
      </c>
      <c r="S807" s="47">
        <f>IF(R807=1,1%,0)</f>
        <v>0.01</v>
      </c>
      <c r="T807" s="46">
        <f>IFERROR(S807*M807,0)</f>
        <v>7483.4400000000005</v>
      </c>
      <c r="U807" s="48">
        <f>IF(O807&lt;=0.12,1,0)*(1-R807)*M807</f>
        <v>0</v>
      </c>
      <c r="V807" s="49">
        <f>IF(0&lt;0.8,0,IF(0&lt;1,Sheet1!L590,1))*IF(G807&lt;3,0.12 - O807,0.01) *U807</f>
        <v>0</v>
      </c>
      <c r="W807" s="49">
        <f>IF(0&gt;1,IF(0&lt;=1.1,1,IF(0&lt;=1.2,2,IF(0&lt;=1.5,3,5))),0) * 1000000</f>
        <v>0</v>
      </c>
      <c r="X807" s="50">
        <f>IF(AND(P807&gt;=150000000,P807&lt;300000000),5000000,IF(AND(P807&gt;=300000000,P807&lt;500000000),10000000,IF(AND(P807&gt;=300000000,P807&lt;500000000),15000000,IF(AND(P807&gt;=500000000,P807&lt;3000000000),20000000,IF(P807&gt;=30000000000,35000000,0))))) * (1-R807)</f>
        <v>0</v>
      </c>
      <c r="Y807" s="50">
        <f>IFERROR(Q807 * (1-R807),0)</f>
        <v>0</v>
      </c>
      <c r="Z807" s="51">
        <f>IF(R807=1,0,0)</f>
        <v>0</v>
      </c>
      <c r="AA807" s="51">
        <f>IFERROR((1-R807) * Z807 * 2%,0)</f>
        <v>0</v>
      </c>
      <c r="AB807" s="52">
        <f>IF(R807=0,0,0)</f>
        <v>0</v>
      </c>
      <c r="AC807" s="52">
        <f> IFERROR(AB807 * (1-R807) * 2%,0)</f>
        <v>0</v>
      </c>
      <c r="AD807" s="53">
        <f>T807+V807+W807+X807+AA807+AC807</f>
        <v>7483.4400000000005</v>
      </c>
    </row>
    <row r="808">
      <c r="C808" s="40" t="s">
        <v>1450</v>
      </c>
      <c r="D808" s="41" t="s">
        <v>1451</v>
      </c>
      <c r="E808" s="41"/>
      <c r="F808" s="42">
        <v>38950.764988425923</v>
      </c>
      <c r="G808" s="43">
        <v>143</v>
      </c>
      <c r="H808" s="44">
        <v>43319</v>
      </c>
      <c r="I808" s="44">
        <v>43322</v>
      </c>
      <c r="J808" s="43">
        <v>597253</v>
      </c>
      <c r="K808" s="43">
        <v>0</v>
      </c>
      <c r="L808" s="43">
        <v>0</v>
      </c>
      <c r="M808" s="43">
        <f>IFERROR(J808-K808-L808,0)</f>
        <v>597253</v>
      </c>
      <c r="N808" s="43">
        <v>597253</v>
      </c>
      <c r="O808" s="45">
        <f>IFERROR(IF(1 - M808/N808&lt;0,0,1-M808/N808),0)</f>
        <v>0</v>
      </c>
      <c r="P808" s="43">
        <v>0</v>
      </c>
      <c r="Q808" s="43">
        <v>597253</v>
      </c>
      <c r="R808" s="46">
        <f>IF(F808&lt;DATEVALUE("2018-07-01"),1,0)</f>
        <v>1</v>
      </c>
      <c r="S808" s="47">
        <f>IF(R808=1,1%,0)</f>
        <v>0.01</v>
      </c>
      <c r="T808" s="46">
        <f>IFERROR(S808*M808,0)</f>
        <v>5972.5299999999997</v>
      </c>
      <c r="U808" s="48">
        <f>IF(O808&lt;=0.12,1,0)*(1-R808)*M808</f>
        <v>0</v>
      </c>
      <c r="V808" s="49">
        <f>IF(0&lt;0.8,0,IF(0&lt;1,Sheet1!L590,1))*IF(G808&lt;3,0.12 - O808,0.01) *U808</f>
        <v>0</v>
      </c>
      <c r="W808" s="49">
        <f>IF(0&gt;1,IF(0&lt;=1.1,1,IF(0&lt;=1.2,2,IF(0&lt;=1.5,3,5))),0) * 1000000</f>
        <v>0</v>
      </c>
      <c r="X808" s="50">
        <f>IF(AND(P808&gt;=150000000,P808&lt;300000000),5000000,IF(AND(P808&gt;=300000000,P808&lt;500000000),10000000,IF(AND(P808&gt;=300000000,P808&lt;500000000),15000000,IF(AND(P808&gt;=500000000,P808&lt;3000000000),20000000,IF(P808&gt;=30000000000,35000000,0))))) * (1-R808)</f>
        <v>0</v>
      </c>
      <c r="Y808" s="50">
        <f>IFERROR(Q808 * (1-R808),0)</f>
        <v>0</v>
      </c>
      <c r="Z808" s="51">
        <f>IF(R808=1,0,0)</f>
        <v>0</v>
      </c>
      <c r="AA808" s="51">
        <f>IFERROR((1-R808) * Z808 * 2%,0)</f>
        <v>0</v>
      </c>
      <c r="AB808" s="52">
        <f>IF(R808=0,0,0)</f>
        <v>0</v>
      </c>
      <c r="AC808" s="52">
        <f> IFERROR(AB808 * (1-R808) * 2%,0)</f>
        <v>0</v>
      </c>
      <c r="AD808" s="53">
        <f>T808+V808+W808+X808+AA808+AC808</f>
        <v>5972.5299999999997</v>
      </c>
    </row>
    <row r="809">
      <c r="C809" s="40" t="s">
        <v>1452</v>
      </c>
      <c r="D809" s="41" t="s">
        <v>1453</v>
      </c>
      <c r="E809" s="41"/>
      <c r="F809" s="42">
        <v>38950.764999999999</v>
      </c>
      <c r="G809" s="43">
        <v>143</v>
      </c>
      <c r="H809" s="44" t="s">
        <v>24</v>
      </c>
      <c r="I809" s="44" t="s">
        <v>24</v>
      </c>
      <c r="J809" s="43">
        <v>46769590</v>
      </c>
      <c r="K809" s="43">
        <v>4604763</v>
      </c>
      <c r="L809" s="43">
        <v>0</v>
      </c>
      <c r="M809" s="43">
        <f>IFERROR(J809-K809-L809,0)</f>
        <v>42164827</v>
      </c>
      <c r="N809" s="43">
        <v>76579739</v>
      </c>
      <c r="O809" s="45">
        <f>IFERROR(IF(1 - M809/N809&lt;0,0,1-M809/N809),0)</f>
        <v>0.44939970349076275</v>
      </c>
      <c r="P809" s="43">
        <v>0</v>
      </c>
      <c r="Q809" s="43">
        <v>46769590</v>
      </c>
      <c r="R809" s="46">
        <f>IF(F809&lt;DATEVALUE("2018-07-01"),1,0)</f>
        <v>1</v>
      </c>
      <c r="S809" s="47">
        <f>IF(R809=1,1%,0)</f>
        <v>0.01</v>
      </c>
      <c r="T809" s="46">
        <f>IFERROR(S809*M809,0)</f>
        <v>421648.27000000002</v>
      </c>
      <c r="U809" s="48">
        <f>IF(O809&lt;=0.12,1,0)*(1-R809)*M809</f>
        <v>0</v>
      </c>
      <c r="V809" s="49">
        <f>IF(0&lt;0.8,0,IF(0&lt;1,Sheet1!L590,1))*IF(G809&lt;3,0.12 - O809,0.01) *U809</f>
        <v>0</v>
      </c>
      <c r="W809" s="49">
        <f>IF(0&gt;1,IF(0&lt;=1.1,1,IF(0&lt;=1.2,2,IF(0&lt;=1.5,3,5))),0) * 1000000</f>
        <v>0</v>
      </c>
      <c r="X809" s="50">
        <f>IF(AND(P809&gt;=150000000,P809&lt;300000000),5000000,IF(AND(P809&gt;=300000000,P809&lt;500000000),10000000,IF(AND(P809&gt;=300000000,P809&lt;500000000),15000000,IF(AND(P809&gt;=500000000,P809&lt;3000000000),20000000,IF(P809&gt;=30000000000,35000000,0))))) * (1-R809)</f>
        <v>0</v>
      </c>
      <c r="Y809" s="50">
        <f>IFERROR(Q809 * (1-R809),0)</f>
        <v>0</v>
      </c>
      <c r="Z809" s="51">
        <f>IF(R809=1,0,0)</f>
        <v>0</v>
      </c>
      <c r="AA809" s="51">
        <f>IFERROR((1-R809) * Z809 * 2%,0)</f>
        <v>0</v>
      </c>
      <c r="AB809" s="52">
        <f>IF(R809=0,0,0)</f>
        <v>0</v>
      </c>
      <c r="AC809" s="52">
        <f> IFERROR(AB809 * (1-R809) * 2%,0)</f>
        <v>0</v>
      </c>
      <c r="AD809" s="53">
        <f>T809+V809+W809+X809+AA809+AC809</f>
        <v>421648.27000000002</v>
      </c>
    </row>
    <row r="810">
      <c r="C810" s="40" t="s">
        <v>1454</v>
      </c>
      <c r="D810" s="41" t="s">
        <v>1455</v>
      </c>
      <c r="E810" s="41"/>
      <c r="F810" s="42">
        <v>38950.765023148146</v>
      </c>
      <c r="G810" s="43">
        <v>143</v>
      </c>
      <c r="H810" s="44">
        <v>43319</v>
      </c>
      <c r="I810" s="44">
        <v>43322</v>
      </c>
      <c r="J810" s="43">
        <v>340252</v>
      </c>
      <c r="K810" s="43">
        <v>0</v>
      </c>
      <c r="L810" s="43">
        <v>0</v>
      </c>
      <c r="M810" s="43">
        <f>IFERROR(J810-K810-L810,0)</f>
        <v>340252</v>
      </c>
      <c r="N810" s="43">
        <v>340252</v>
      </c>
      <c r="O810" s="45">
        <f>IFERROR(IF(1 - M810/N810&lt;0,0,1-M810/N810),0)</f>
        <v>0</v>
      </c>
      <c r="P810" s="43">
        <v>0</v>
      </c>
      <c r="Q810" s="43">
        <v>340252</v>
      </c>
      <c r="R810" s="46">
        <f>IF(F810&lt;DATEVALUE("2018-07-01"),1,0)</f>
        <v>1</v>
      </c>
      <c r="S810" s="47">
        <f>IF(R810=1,1%,0)</f>
        <v>0.01</v>
      </c>
      <c r="T810" s="46">
        <f>IFERROR(S810*M810,0)</f>
        <v>3402.52</v>
      </c>
      <c r="U810" s="48">
        <f>IF(O810&lt;=0.12,1,0)*(1-R810)*M810</f>
        <v>0</v>
      </c>
      <c r="V810" s="49">
        <f>IF(0&lt;0.8,0,IF(0&lt;1,Sheet1!L590,1))*IF(G810&lt;3,0.12 - O810,0.01) *U810</f>
        <v>0</v>
      </c>
      <c r="W810" s="49">
        <f>IF(0&gt;1,IF(0&lt;=1.1,1,IF(0&lt;=1.2,2,IF(0&lt;=1.5,3,5))),0) * 1000000</f>
        <v>0</v>
      </c>
      <c r="X810" s="50">
        <f>IF(AND(P810&gt;=150000000,P810&lt;300000000),5000000,IF(AND(P810&gt;=300000000,P810&lt;500000000),10000000,IF(AND(P810&gt;=300000000,P810&lt;500000000),15000000,IF(AND(P810&gt;=500000000,P810&lt;3000000000),20000000,IF(P810&gt;=30000000000,35000000,0))))) * (1-R810)</f>
        <v>0</v>
      </c>
      <c r="Y810" s="50">
        <f>IFERROR(Q810 * (1-R810),0)</f>
        <v>0</v>
      </c>
      <c r="Z810" s="51">
        <f>IF(R810=1,0,0)</f>
        <v>0</v>
      </c>
      <c r="AA810" s="51">
        <f>IFERROR((1-R810) * Z810 * 2%,0)</f>
        <v>0</v>
      </c>
      <c r="AB810" s="52">
        <f>IF(R810=0,0,0)</f>
        <v>0</v>
      </c>
      <c r="AC810" s="52">
        <f> IFERROR(AB810 * (1-R810) * 2%,0)</f>
        <v>0</v>
      </c>
      <c r="AD810" s="53">
        <f>T810+V810+W810+X810+AA810+AC810</f>
        <v>3402.52</v>
      </c>
    </row>
    <row r="811">
      <c r="C811" s="40" t="s">
        <v>1456</v>
      </c>
      <c r="D811" s="41" t="s">
        <v>1457</v>
      </c>
      <c r="E811" s="41"/>
      <c r="F811" s="42">
        <v>38950.765046296292</v>
      </c>
      <c r="G811" s="43">
        <v>143</v>
      </c>
      <c r="H811" s="44">
        <v>43335</v>
      </c>
      <c r="I811" s="44">
        <v>43362</v>
      </c>
      <c r="J811" s="43">
        <v>12610820</v>
      </c>
      <c r="K811" s="43">
        <v>0</v>
      </c>
      <c r="L811" s="43">
        <v>0</v>
      </c>
      <c r="M811" s="43">
        <f>IFERROR(J811-K811-L811,0)</f>
        <v>12610820</v>
      </c>
      <c r="N811" s="43">
        <v>18479286</v>
      </c>
      <c r="O811" s="45">
        <f>IFERROR(IF(1 - M811/N811&lt;0,0,1-M811/N811),0)</f>
        <v>0.31756995373089636</v>
      </c>
      <c r="P811" s="43">
        <v>0</v>
      </c>
      <c r="Q811" s="43">
        <v>12610820</v>
      </c>
      <c r="R811" s="46">
        <f>IF(F811&lt;DATEVALUE("2018-07-01"),1,0)</f>
        <v>1</v>
      </c>
      <c r="S811" s="47">
        <f>IF(R811=1,1%,0)</f>
        <v>0.01</v>
      </c>
      <c r="T811" s="46">
        <f>IFERROR(S811*M811,0)</f>
        <v>126108.2</v>
      </c>
      <c r="U811" s="48">
        <f>IF(O811&lt;=0.12,1,0)*(1-R811)*M811</f>
        <v>0</v>
      </c>
      <c r="V811" s="49">
        <f>IF(0&lt;0.8,0,IF(0&lt;1,Sheet1!L590,1))*IF(G811&lt;3,0.12 - O811,0.01) *U811</f>
        <v>0</v>
      </c>
      <c r="W811" s="49">
        <f>IF(0&gt;1,IF(0&lt;=1.1,1,IF(0&lt;=1.2,2,IF(0&lt;=1.5,3,5))),0) * 1000000</f>
        <v>0</v>
      </c>
      <c r="X811" s="50">
        <f>IF(AND(P811&gt;=150000000,P811&lt;300000000),5000000,IF(AND(P811&gt;=300000000,P811&lt;500000000),10000000,IF(AND(P811&gt;=300000000,P811&lt;500000000),15000000,IF(AND(P811&gt;=500000000,P811&lt;3000000000),20000000,IF(P811&gt;=30000000000,35000000,0))))) * (1-R811)</f>
        <v>0</v>
      </c>
      <c r="Y811" s="50">
        <f>IFERROR(Q811 * (1-R811),0)</f>
        <v>0</v>
      </c>
      <c r="Z811" s="51">
        <f>IF(R811=1,0,0)</f>
        <v>0</v>
      </c>
      <c r="AA811" s="51">
        <f>IFERROR((1-R811) * Z811 * 2%,0)</f>
        <v>0</v>
      </c>
      <c r="AB811" s="52">
        <f>IF(R811=0,0,0)</f>
        <v>0</v>
      </c>
      <c r="AC811" s="52">
        <f> IFERROR(AB811 * (1-R811) * 2%,0)</f>
        <v>0</v>
      </c>
      <c r="AD811" s="53">
        <f>T811+V811+W811+X811+AA811+AC811</f>
        <v>126108.2</v>
      </c>
    </row>
    <row r="812">
      <c r="C812" s="40" t="s">
        <v>1458</v>
      </c>
      <c r="D812" s="41" t="s">
        <v>1459</v>
      </c>
      <c r="E812" s="41"/>
      <c r="F812" s="42">
        <v>38950.765046296292</v>
      </c>
      <c r="G812" s="43">
        <v>143</v>
      </c>
      <c r="H812" s="44">
        <v>43321</v>
      </c>
      <c r="I812" s="44">
        <v>43337</v>
      </c>
      <c r="J812" s="43">
        <v>1774724</v>
      </c>
      <c r="K812" s="43">
        <v>0</v>
      </c>
      <c r="L812" s="43">
        <v>0</v>
      </c>
      <c r="M812" s="43">
        <f>IFERROR(J812-K812-L812,0)</f>
        <v>1774724</v>
      </c>
      <c r="N812" s="43">
        <v>1774724</v>
      </c>
      <c r="O812" s="45">
        <f>IFERROR(IF(1 - M812/N812&lt;0,0,1-M812/N812),0)</f>
        <v>0</v>
      </c>
      <c r="P812" s="43">
        <v>0</v>
      </c>
      <c r="Q812" s="43">
        <v>1774724</v>
      </c>
      <c r="R812" s="46">
        <f>IF(F812&lt;DATEVALUE("2018-07-01"),1,0)</f>
        <v>1</v>
      </c>
      <c r="S812" s="47">
        <f>IF(R812=1,1%,0)</f>
        <v>0.01</v>
      </c>
      <c r="T812" s="46">
        <f>IFERROR(S812*M812,0)</f>
        <v>17747.240000000002</v>
      </c>
      <c r="U812" s="48">
        <f>IF(O812&lt;=0.12,1,0)*(1-R812)*M812</f>
        <v>0</v>
      </c>
      <c r="V812" s="49">
        <f>IF(0&lt;0.8,0,IF(0&lt;1,Sheet1!L590,1))*IF(G812&lt;3,0.12 - O812,0.01) *U812</f>
        <v>0</v>
      </c>
      <c r="W812" s="49">
        <f>IF(0&gt;1,IF(0&lt;=1.1,1,IF(0&lt;=1.2,2,IF(0&lt;=1.5,3,5))),0) * 1000000</f>
        <v>0</v>
      </c>
      <c r="X812" s="50">
        <f>IF(AND(P812&gt;=150000000,P812&lt;300000000),5000000,IF(AND(P812&gt;=300000000,P812&lt;500000000),10000000,IF(AND(P812&gt;=300000000,P812&lt;500000000),15000000,IF(AND(P812&gt;=500000000,P812&lt;3000000000),20000000,IF(P812&gt;=30000000000,35000000,0))))) * (1-R812)</f>
        <v>0</v>
      </c>
      <c r="Y812" s="50">
        <f>IFERROR(Q812 * (1-R812),0)</f>
        <v>0</v>
      </c>
      <c r="Z812" s="51">
        <f>IF(R812=1,0,0)</f>
        <v>0</v>
      </c>
      <c r="AA812" s="51">
        <f>IFERROR((1-R812) * Z812 * 2%,0)</f>
        <v>0</v>
      </c>
      <c r="AB812" s="52">
        <f>IF(R812=0,0,0)</f>
        <v>0</v>
      </c>
      <c r="AC812" s="52">
        <f> IFERROR(AB812 * (1-R812) * 2%,0)</f>
        <v>0</v>
      </c>
      <c r="AD812" s="53">
        <f>T812+V812+W812+X812+AA812+AC812</f>
        <v>17747.240000000002</v>
      </c>
    </row>
    <row r="813">
      <c r="C813" s="40" t="s">
        <v>1460</v>
      </c>
      <c r="D813" s="41" t="s">
        <v>1461</v>
      </c>
      <c r="E813" s="41"/>
      <c r="F813" s="42">
        <v>38950.765057870369</v>
      </c>
      <c r="G813" s="43">
        <v>143</v>
      </c>
      <c r="H813" s="44">
        <v>43318</v>
      </c>
      <c r="I813" s="44">
        <v>43356</v>
      </c>
      <c r="J813" s="43">
        <v>1944249</v>
      </c>
      <c r="K813" s="43">
        <v>0</v>
      </c>
      <c r="L813" s="43">
        <v>0</v>
      </c>
      <c r="M813" s="43">
        <f>IFERROR(J813-K813-L813,0)</f>
        <v>1944249</v>
      </c>
      <c r="N813" s="43">
        <v>1944249</v>
      </c>
      <c r="O813" s="45">
        <f>IFERROR(IF(1 - M813/N813&lt;0,0,1-M813/N813),0)</f>
        <v>0</v>
      </c>
      <c r="P813" s="43">
        <v>0</v>
      </c>
      <c r="Q813" s="43">
        <v>1944249</v>
      </c>
      <c r="R813" s="46">
        <f>IF(F813&lt;DATEVALUE("2018-07-01"),1,0)</f>
        <v>1</v>
      </c>
      <c r="S813" s="47">
        <f>IF(R813=1,1%,0)</f>
        <v>0.01</v>
      </c>
      <c r="T813" s="46">
        <f>IFERROR(S813*M813,0)</f>
        <v>19442.490000000002</v>
      </c>
      <c r="U813" s="48">
        <f>IF(O813&lt;=0.12,1,0)*(1-R813)*M813</f>
        <v>0</v>
      </c>
      <c r="V813" s="49">
        <f>IF(0&lt;0.8,0,IF(0&lt;1,Sheet1!L590,1))*IF(G813&lt;3,0.12 - O813,0.01) *U813</f>
        <v>0</v>
      </c>
      <c r="W813" s="49">
        <f>IF(0&gt;1,IF(0&lt;=1.1,1,IF(0&lt;=1.2,2,IF(0&lt;=1.5,3,5))),0) * 1000000</f>
        <v>0</v>
      </c>
      <c r="X813" s="50">
        <f>IF(AND(P813&gt;=150000000,P813&lt;300000000),5000000,IF(AND(P813&gt;=300000000,P813&lt;500000000),10000000,IF(AND(P813&gt;=300000000,P813&lt;500000000),15000000,IF(AND(P813&gt;=500000000,P813&lt;3000000000),20000000,IF(P813&gt;=30000000000,35000000,0))))) * (1-R813)</f>
        <v>0</v>
      </c>
      <c r="Y813" s="50">
        <f>IFERROR(Q813 * (1-R813),0)</f>
        <v>0</v>
      </c>
      <c r="Z813" s="51">
        <f>IF(R813=1,0,0)</f>
        <v>0</v>
      </c>
      <c r="AA813" s="51">
        <f>IFERROR((1-R813) * Z813 * 2%,0)</f>
        <v>0</v>
      </c>
      <c r="AB813" s="52">
        <f>IF(R813=0,0,0)</f>
        <v>0</v>
      </c>
      <c r="AC813" s="52">
        <f> IFERROR(AB813 * (1-R813) * 2%,0)</f>
        <v>0</v>
      </c>
      <c r="AD813" s="53">
        <f>T813+V813+W813+X813+AA813+AC813</f>
        <v>19442.490000000002</v>
      </c>
    </row>
    <row r="814">
      <c r="C814" s="40" t="s">
        <v>1462</v>
      </c>
      <c r="D814" s="41" t="s">
        <v>1463</v>
      </c>
      <c r="E814" s="41"/>
      <c r="F814" s="42">
        <v>38950.764733796292</v>
      </c>
      <c r="G814" s="43">
        <v>143</v>
      </c>
      <c r="H814" s="44">
        <v>43321</v>
      </c>
      <c r="I814" s="44">
        <v>43326</v>
      </c>
      <c r="J814" s="43">
        <v>420478</v>
      </c>
      <c r="K814" s="43">
        <v>0</v>
      </c>
      <c r="L814" s="43">
        <v>0</v>
      </c>
      <c r="M814" s="43">
        <f>IFERROR(J814-K814-L814,0)</f>
        <v>420478</v>
      </c>
      <c r="N814" s="43">
        <v>420478</v>
      </c>
      <c r="O814" s="45">
        <f>IFERROR(IF(1 - M814/N814&lt;0,0,1-M814/N814),0)</f>
        <v>0</v>
      </c>
      <c r="P814" s="43">
        <v>0</v>
      </c>
      <c r="Q814" s="43">
        <v>420478</v>
      </c>
      <c r="R814" s="46">
        <f>IF(F814&lt;DATEVALUE("2018-07-01"),1,0)</f>
        <v>1</v>
      </c>
      <c r="S814" s="47">
        <f>IF(R814=1,1%,0)</f>
        <v>0.01</v>
      </c>
      <c r="T814" s="46">
        <f>IFERROR(S814*M814,0)</f>
        <v>4204.7799999999997</v>
      </c>
      <c r="U814" s="48">
        <f>IF(O814&lt;=0.12,1,0)*(1-R814)*M814</f>
        <v>0</v>
      </c>
      <c r="V814" s="49">
        <f>IF(0&lt;0.8,0,IF(0&lt;1,Sheet1!L590,1))*IF(G814&lt;3,0.12 - O814,0.01) *U814</f>
        <v>0</v>
      </c>
      <c r="W814" s="49">
        <f>IF(0&gt;1,IF(0&lt;=1.1,1,IF(0&lt;=1.2,2,IF(0&lt;=1.5,3,5))),0) * 1000000</f>
        <v>0</v>
      </c>
      <c r="X814" s="50">
        <f>IF(AND(P814&gt;=150000000,P814&lt;300000000),5000000,IF(AND(P814&gt;=300000000,P814&lt;500000000),10000000,IF(AND(P814&gt;=300000000,P814&lt;500000000),15000000,IF(AND(P814&gt;=500000000,P814&lt;3000000000),20000000,IF(P814&gt;=30000000000,35000000,0))))) * (1-R814)</f>
        <v>0</v>
      </c>
      <c r="Y814" s="50">
        <f>IFERROR(Q814 * (1-R814),0)</f>
        <v>0</v>
      </c>
      <c r="Z814" s="51">
        <f>IF(R814=1,0,0)</f>
        <v>0</v>
      </c>
      <c r="AA814" s="51">
        <f>IFERROR((1-R814) * Z814 * 2%,0)</f>
        <v>0</v>
      </c>
      <c r="AB814" s="52">
        <f>IF(R814=0,0,0)</f>
        <v>0</v>
      </c>
      <c r="AC814" s="52">
        <f> IFERROR(AB814 * (1-R814) * 2%,0)</f>
        <v>0</v>
      </c>
      <c r="AD814" s="53">
        <f>T814+V814+W814+X814+AA814+AC814</f>
        <v>4204.7799999999997</v>
      </c>
    </row>
    <row r="815">
      <c r="C815" s="40" t="s">
        <v>1464</v>
      </c>
      <c r="D815" s="41" t="s">
        <v>1465</v>
      </c>
      <c r="E815" s="41"/>
      <c r="F815" s="42">
        <v>38950.764745370368</v>
      </c>
      <c r="G815" s="43">
        <v>143</v>
      </c>
      <c r="H815" s="44">
        <v>43321</v>
      </c>
      <c r="I815" s="44">
        <v>43348</v>
      </c>
      <c r="J815" s="43">
        <v>7373712</v>
      </c>
      <c r="K815" s="43">
        <v>0</v>
      </c>
      <c r="L815" s="43">
        <v>0</v>
      </c>
      <c r="M815" s="43">
        <f>IFERROR(J815-K815-L815,0)</f>
        <v>7373712</v>
      </c>
      <c r="N815" s="43">
        <v>8487033</v>
      </c>
      <c r="O815" s="45">
        <f>IFERROR(IF(1 - M815/N815&lt;0,0,1-M815/N815),0)</f>
        <v>0.13117905868870783</v>
      </c>
      <c r="P815" s="43">
        <v>0</v>
      </c>
      <c r="Q815" s="43">
        <v>7373712</v>
      </c>
      <c r="R815" s="46">
        <f>IF(F815&lt;DATEVALUE("2018-07-01"),1,0)</f>
        <v>1</v>
      </c>
      <c r="S815" s="47">
        <f>IF(R815=1,1%,0)</f>
        <v>0.01</v>
      </c>
      <c r="T815" s="46">
        <f>IFERROR(S815*M815,0)</f>
        <v>73737.119999999995</v>
      </c>
      <c r="U815" s="48">
        <f>IF(O815&lt;=0.12,1,0)*(1-R815)*M815</f>
        <v>0</v>
      </c>
      <c r="V815" s="49">
        <f>IF(0&lt;0.8,0,IF(0&lt;1,Sheet1!L590,1))*IF(G815&lt;3,0.12 - O815,0.01) *U815</f>
        <v>0</v>
      </c>
      <c r="W815" s="49">
        <f>IF(0&gt;1,IF(0&lt;=1.1,1,IF(0&lt;=1.2,2,IF(0&lt;=1.5,3,5))),0) * 1000000</f>
        <v>0</v>
      </c>
      <c r="X815" s="50">
        <f>IF(AND(P815&gt;=150000000,P815&lt;300000000),5000000,IF(AND(P815&gt;=300000000,P815&lt;500000000),10000000,IF(AND(P815&gt;=300000000,P815&lt;500000000),15000000,IF(AND(P815&gt;=500000000,P815&lt;3000000000),20000000,IF(P815&gt;=30000000000,35000000,0))))) * (1-R815)</f>
        <v>0</v>
      </c>
      <c r="Y815" s="50">
        <f>IFERROR(Q815 * (1-R815),0)</f>
        <v>0</v>
      </c>
      <c r="Z815" s="51">
        <f>IF(R815=1,0,0)</f>
        <v>0</v>
      </c>
      <c r="AA815" s="51">
        <f>IFERROR((1-R815) * Z815 * 2%,0)</f>
        <v>0</v>
      </c>
      <c r="AB815" s="52">
        <f>IF(R815=0,0,0)</f>
        <v>0</v>
      </c>
      <c r="AC815" s="52">
        <f> IFERROR(AB815 * (1-R815) * 2%,0)</f>
        <v>0</v>
      </c>
      <c r="AD815" s="53">
        <f>T815+V815+W815+X815+AA815+AC815</f>
        <v>73737.119999999995</v>
      </c>
    </row>
    <row r="816">
      <c r="C816" s="40" t="s">
        <v>1466</v>
      </c>
      <c r="D816" s="41" t="s">
        <v>1467</v>
      </c>
      <c r="E816" s="41"/>
      <c r="F816" s="42">
        <v>38950.764756944445</v>
      </c>
      <c r="G816" s="43">
        <v>143</v>
      </c>
      <c r="H816" s="44">
        <v>43423</v>
      </c>
      <c r="I816" s="44">
        <v>43497</v>
      </c>
      <c r="J816" s="43">
        <v>27812671</v>
      </c>
      <c r="K816" s="43">
        <v>1404700</v>
      </c>
      <c r="L816" s="43">
        <v>0</v>
      </c>
      <c r="M816" s="43">
        <f>IFERROR(J816-K816-L816,0)</f>
        <v>26407971</v>
      </c>
      <c r="N816" s="43">
        <v>31048476</v>
      </c>
      <c r="O816" s="45">
        <f>IFERROR(IF(1 - M816/N816&lt;0,0,1-M816/N816),0)</f>
        <v>0.14945999281897127</v>
      </c>
      <c r="P816" s="43">
        <v>0</v>
      </c>
      <c r="Q816" s="43">
        <v>27812671</v>
      </c>
      <c r="R816" s="46">
        <f>IF(F816&lt;DATEVALUE("2018-07-01"),1,0)</f>
        <v>1</v>
      </c>
      <c r="S816" s="47">
        <f>IF(R816=1,1%,0)</f>
        <v>0.01</v>
      </c>
      <c r="T816" s="46">
        <f>IFERROR(S816*M816,0)</f>
        <v>264079.71000000002</v>
      </c>
      <c r="U816" s="48">
        <f>IF(O816&lt;=0.12,1,0)*(1-R816)*M816</f>
        <v>0</v>
      </c>
      <c r="V816" s="49">
        <f>IF(0&lt;0.8,0,IF(0&lt;1,Sheet1!L590,1))*IF(G816&lt;3,0.12 - O816,0.01) *U816</f>
        <v>0</v>
      </c>
      <c r="W816" s="49">
        <f>IF(0&gt;1,IF(0&lt;=1.1,1,IF(0&lt;=1.2,2,IF(0&lt;=1.5,3,5))),0) * 1000000</f>
        <v>0</v>
      </c>
      <c r="X816" s="50">
        <f>IF(AND(P816&gt;=150000000,P816&lt;300000000),5000000,IF(AND(P816&gt;=300000000,P816&lt;500000000),10000000,IF(AND(P816&gt;=300000000,P816&lt;500000000),15000000,IF(AND(P816&gt;=500000000,P816&lt;3000000000),20000000,IF(P816&gt;=30000000000,35000000,0))))) * (1-R816)</f>
        <v>0</v>
      </c>
      <c r="Y816" s="50">
        <f>IFERROR(Q816 * (1-R816),0)</f>
        <v>0</v>
      </c>
      <c r="Z816" s="51">
        <f>IF(R816=1,0,0)</f>
        <v>0</v>
      </c>
      <c r="AA816" s="51">
        <f>IFERROR((1-R816) * Z816 * 2%,0)</f>
        <v>0</v>
      </c>
      <c r="AB816" s="52">
        <f>IF(R816=0,0,0)</f>
        <v>0</v>
      </c>
      <c r="AC816" s="52">
        <f> IFERROR(AB816 * (1-R816) * 2%,0)</f>
        <v>0</v>
      </c>
      <c r="AD816" s="53">
        <f>T816+V816+W816+X816+AA816+AC816</f>
        <v>264079.71000000002</v>
      </c>
    </row>
    <row r="817">
      <c r="C817" s="40" t="s">
        <v>1468</v>
      </c>
      <c r="D817" s="41" t="s">
        <v>1469</v>
      </c>
      <c r="E817" s="41"/>
      <c r="F817" s="42">
        <v>38950.765289351853</v>
      </c>
      <c r="G817" s="43">
        <v>143</v>
      </c>
      <c r="H817" s="44">
        <v>43358</v>
      </c>
      <c r="I817" s="44">
        <v>43375</v>
      </c>
      <c r="J817" s="43">
        <v>5975153</v>
      </c>
      <c r="K817" s="43">
        <v>541977</v>
      </c>
      <c r="L817" s="43">
        <v>0</v>
      </c>
      <c r="M817" s="43">
        <f>IFERROR(J817-K817-L817,0)</f>
        <v>5433176</v>
      </c>
      <c r="N817" s="43">
        <v>5975153</v>
      </c>
      <c r="O817" s="45">
        <f>IFERROR(IF(1 - M817/N817&lt;0,0,1-M817/N817),0)</f>
        <v>0.090705125040312806</v>
      </c>
      <c r="P817" s="43">
        <v>0</v>
      </c>
      <c r="Q817" s="43">
        <v>8968209</v>
      </c>
      <c r="R817" s="46">
        <f>IF(F817&lt;DATEVALUE("2018-07-01"),1,0)</f>
        <v>1</v>
      </c>
      <c r="S817" s="47">
        <f>IF(R817=1,1%,0)</f>
        <v>0.01</v>
      </c>
      <c r="T817" s="46">
        <f>IFERROR(S817*M817,0)</f>
        <v>54331.760000000002</v>
      </c>
      <c r="U817" s="48">
        <f>IF(O817&lt;=0.12,1,0)*(1-R817)*M817</f>
        <v>0</v>
      </c>
      <c r="V817" s="49">
        <f>IF(0&lt;0.8,0,IF(0&lt;1,Sheet1!L590,1))*IF(G817&lt;3,0.12 - O817,0.01) *U817</f>
        <v>0</v>
      </c>
      <c r="W817" s="49">
        <f>IF(0&gt;1,IF(0&lt;=1.1,1,IF(0&lt;=1.2,2,IF(0&lt;=1.5,3,5))),0) * 1000000</f>
        <v>0</v>
      </c>
      <c r="X817" s="50">
        <f>IF(AND(P817&gt;=150000000,P817&lt;300000000),5000000,IF(AND(P817&gt;=300000000,P817&lt;500000000),10000000,IF(AND(P817&gt;=300000000,P817&lt;500000000),15000000,IF(AND(P817&gt;=500000000,P817&lt;3000000000),20000000,IF(P817&gt;=30000000000,35000000,0))))) * (1-R817)</f>
        <v>0</v>
      </c>
      <c r="Y817" s="50">
        <f>IFERROR(Q817 * (1-R817),0)</f>
        <v>0</v>
      </c>
      <c r="Z817" s="51">
        <f>IF(R817=1,0,0)</f>
        <v>0</v>
      </c>
      <c r="AA817" s="51">
        <f>IFERROR((1-R817) * Z817 * 2%,0)</f>
        <v>0</v>
      </c>
      <c r="AB817" s="52">
        <f>IF(R817=0,0,0)</f>
        <v>0</v>
      </c>
      <c r="AC817" s="52">
        <f> IFERROR(AB817 * (1-R817) * 2%,0)</f>
        <v>0</v>
      </c>
      <c r="AD817" s="53">
        <f>T817+V817+W817+X817+AA817+AC817</f>
        <v>54331.760000000002</v>
      </c>
    </row>
    <row r="818">
      <c r="C818" s="40" t="s">
        <v>1470</v>
      </c>
      <c r="D818" s="41" t="s">
        <v>1471</v>
      </c>
      <c r="E818" s="41"/>
      <c r="F818" s="42">
        <v>38950.765300925923</v>
      </c>
      <c r="G818" s="43">
        <v>143</v>
      </c>
      <c r="H818" s="44">
        <v>43332</v>
      </c>
      <c r="I818" s="44">
        <v>43398</v>
      </c>
      <c r="J818" s="43">
        <v>1949138</v>
      </c>
      <c r="K818" s="43">
        <v>0</v>
      </c>
      <c r="L818" s="43">
        <v>0</v>
      </c>
      <c r="M818" s="43">
        <f>IFERROR(J818-K818-L818,0)</f>
        <v>1949138</v>
      </c>
      <c r="N818" s="43">
        <v>1949138</v>
      </c>
      <c r="O818" s="45">
        <f>IFERROR(IF(1 - M818/N818&lt;0,0,1-M818/N818),0)</f>
        <v>0</v>
      </c>
      <c r="P818" s="43">
        <v>0</v>
      </c>
      <c r="Q818" s="43">
        <v>1949138</v>
      </c>
      <c r="R818" s="46">
        <f>IF(F818&lt;DATEVALUE("2018-07-01"),1,0)</f>
        <v>1</v>
      </c>
      <c r="S818" s="47">
        <f>IF(R818=1,1%,0)</f>
        <v>0.01</v>
      </c>
      <c r="T818" s="46">
        <f>IFERROR(S818*M818,0)</f>
        <v>19491.380000000001</v>
      </c>
      <c r="U818" s="48">
        <f>IF(O818&lt;=0.12,1,0)*(1-R818)*M818</f>
        <v>0</v>
      </c>
      <c r="V818" s="49">
        <f>IF(0&lt;0.8,0,IF(0&lt;1,Sheet1!L590,1))*IF(G818&lt;3,0.12 - O818,0.01) *U818</f>
        <v>0</v>
      </c>
      <c r="W818" s="49">
        <f>IF(0&gt;1,IF(0&lt;=1.1,1,IF(0&lt;=1.2,2,IF(0&lt;=1.5,3,5))),0) * 1000000</f>
        <v>0</v>
      </c>
      <c r="X818" s="50">
        <f>IF(AND(P818&gt;=150000000,P818&lt;300000000),5000000,IF(AND(P818&gt;=300000000,P818&lt;500000000),10000000,IF(AND(P818&gt;=300000000,P818&lt;500000000),15000000,IF(AND(P818&gt;=500000000,P818&lt;3000000000),20000000,IF(P818&gt;=30000000000,35000000,0))))) * (1-R818)</f>
        <v>0</v>
      </c>
      <c r="Y818" s="50">
        <f>IFERROR(Q818 * (1-R818),0)</f>
        <v>0</v>
      </c>
      <c r="Z818" s="51">
        <f>IF(R818=1,0,0)</f>
        <v>0</v>
      </c>
      <c r="AA818" s="51">
        <f>IFERROR((1-R818) * Z818 * 2%,0)</f>
        <v>0</v>
      </c>
      <c r="AB818" s="52">
        <f>IF(R818=0,0,0)</f>
        <v>0</v>
      </c>
      <c r="AC818" s="52">
        <f> IFERROR(AB818 * (1-R818) * 2%,0)</f>
        <v>0</v>
      </c>
      <c r="AD818" s="53">
        <f>T818+V818+W818+X818+AA818+AC818</f>
        <v>19491.380000000001</v>
      </c>
    </row>
    <row r="819">
      <c r="C819" s="40" t="s">
        <v>1472</v>
      </c>
      <c r="D819" s="41" t="s">
        <v>1473</v>
      </c>
      <c r="E819" s="41"/>
      <c r="F819" s="42">
        <v>38950.765300925923</v>
      </c>
      <c r="G819" s="43">
        <v>143</v>
      </c>
      <c r="H819" s="44">
        <v>43312</v>
      </c>
      <c r="I819" s="44">
        <v>43343</v>
      </c>
      <c r="J819" s="43">
        <v>1840835</v>
      </c>
      <c r="K819" s="43">
        <v>0</v>
      </c>
      <c r="L819" s="43">
        <v>0</v>
      </c>
      <c r="M819" s="43">
        <f>IFERROR(J819-K819-L819,0)</f>
        <v>1840835</v>
      </c>
      <c r="N819" s="43">
        <v>1840835</v>
      </c>
      <c r="O819" s="45">
        <f>IFERROR(IF(1 - M819/N819&lt;0,0,1-M819/N819),0)</f>
        <v>0</v>
      </c>
      <c r="P819" s="43">
        <v>0</v>
      </c>
      <c r="Q819" s="43">
        <v>1840835</v>
      </c>
      <c r="R819" s="46">
        <f>IF(F819&lt;DATEVALUE("2018-07-01"),1,0)</f>
        <v>1</v>
      </c>
      <c r="S819" s="47">
        <f>IF(R819=1,1%,0)</f>
        <v>0.01</v>
      </c>
      <c r="T819" s="46">
        <f>IFERROR(S819*M819,0)</f>
        <v>18408.350000000002</v>
      </c>
      <c r="U819" s="48">
        <f>IF(O819&lt;=0.12,1,0)*(1-R819)*M819</f>
        <v>0</v>
      </c>
      <c r="V819" s="49">
        <f>IF(0&lt;0.8,0,IF(0&lt;1,Sheet1!L590,1))*IF(G819&lt;3,0.12 - O819,0.01) *U819</f>
        <v>0</v>
      </c>
      <c r="W819" s="49">
        <f>IF(0&gt;1,IF(0&lt;=1.1,1,IF(0&lt;=1.2,2,IF(0&lt;=1.5,3,5))),0) * 1000000</f>
        <v>0</v>
      </c>
      <c r="X819" s="50">
        <f>IF(AND(P819&gt;=150000000,P819&lt;300000000),5000000,IF(AND(P819&gt;=300000000,P819&lt;500000000),10000000,IF(AND(P819&gt;=300000000,P819&lt;500000000),15000000,IF(AND(P819&gt;=500000000,P819&lt;3000000000),20000000,IF(P819&gt;=30000000000,35000000,0))))) * (1-R819)</f>
        <v>0</v>
      </c>
      <c r="Y819" s="50">
        <f>IFERROR(Q819 * (1-R819),0)</f>
        <v>0</v>
      </c>
      <c r="Z819" s="51">
        <f>IF(R819=1,0,0)</f>
        <v>0</v>
      </c>
      <c r="AA819" s="51">
        <f>IFERROR((1-R819) * Z819 * 2%,0)</f>
        <v>0</v>
      </c>
      <c r="AB819" s="52">
        <f>IF(R819=0,0,0)</f>
        <v>0</v>
      </c>
      <c r="AC819" s="52">
        <f> IFERROR(AB819 * (1-R819) * 2%,0)</f>
        <v>0</v>
      </c>
      <c r="AD819" s="53">
        <f>T819+V819+W819+X819+AA819+AC819</f>
        <v>18408.350000000002</v>
      </c>
    </row>
    <row r="820">
      <c r="C820" s="40" t="s">
        <v>1474</v>
      </c>
      <c r="D820" s="41" t="s">
        <v>1475</v>
      </c>
      <c r="E820" s="41"/>
      <c r="F820" s="42">
        <v>38950.765324074069</v>
      </c>
      <c r="G820" s="43">
        <v>143</v>
      </c>
      <c r="H820" s="44">
        <v>43312</v>
      </c>
      <c r="I820" s="44">
        <v>43355</v>
      </c>
      <c r="J820" s="43">
        <v>2829420</v>
      </c>
      <c r="K820" s="43">
        <v>0</v>
      </c>
      <c r="L820" s="43">
        <v>0</v>
      </c>
      <c r="M820" s="43">
        <f>IFERROR(J820-K820-L820,0)</f>
        <v>2829420</v>
      </c>
      <c r="N820" s="43">
        <v>2829420</v>
      </c>
      <c r="O820" s="45">
        <f>IFERROR(IF(1 - M820/N820&lt;0,0,1-M820/N820),0)</f>
        <v>0</v>
      </c>
      <c r="P820" s="43">
        <v>0</v>
      </c>
      <c r="Q820" s="43">
        <v>2829420</v>
      </c>
      <c r="R820" s="46">
        <f>IF(F820&lt;DATEVALUE("2018-07-01"),1,0)</f>
        <v>1</v>
      </c>
      <c r="S820" s="47">
        <f>IF(R820=1,1%,0)</f>
        <v>0.01</v>
      </c>
      <c r="T820" s="46">
        <f>IFERROR(S820*M820,0)</f>
        <v>28294.200000000001</v>
      </c>
      <c r="U820" s="48">
        <f>IF(O820&lt;=0.12,1,0)*(1-R820)*M820</f>
        <v>0</v>
      </c>
      <c r="V820" s="49">
        <f>IF(0&lt;0.8,0,IF(0&lt;1,Sheet1!L590,1))*IF(G820&lt;3,0.12 - O820,0.01) *U820</f>
        <v>0</v>
      </c>
      <c r="W820" s="49">
        <f>IF(0&gt;1,IF(0&lt;=1.1,1,IF(0&lt;=1.2,2,IF(0&lt;=1.5,3,5))),0) * 1000000</f>
        <v>0</v>
      </c>
      <c r="X820" s="50">
        <f>IF(AND(P820&gt;=150000000,P820&lt;300000000),5000000,IF(AND(P820&gt;=300000000,P820&lt;500000000),10000000,IF(AND(P820&gt;=300000000,P820&lt;500000000),15000000,IF(AND(P820&gt;=500000000,P820&lt;3000000000),20000000,IF(P820&gt;=30000000000,35000000,0))))) * (1-R820)</f>
        <v>0</v>
      </c>
      <c r="Y820" s="50">
        <f>IFERROR(Q820 * (1-R820),0)</f>
        <v>0</v>
      </c>
      <c r="Z820" s="51">
        <f>IF(R820=1,0,0)</f>
        <v>0</v>
      </c>
      <c r="AA820" s="51">
        <f>IFERROR((1-R820) * Z820 * 2%,0)</f>
        <v>0</v>
      </c>
      <c r="AB820" s="52">
        <f>IF(R820=0,0,0)</f>
        <v>0</v>
      </c>
      <c r="AC820" s="52">
        <f> IFERROR(AB820 * (1-R820) * 2%,0)</f>
        <v>0</v>
      </c>
      <c r="AD820" s="53">
        <f>T820+V820+W820+X820+AA820+AC820</f>
        <v>28294.200000000001</v>
      </c>
    </row>
    <row r="821">
      <c r="C821" s="40" t="s">
        <v>1476</v>
      </c>
      <c r="D821" s="41" t="s">
        <v>1477</v>
      </c>
      <c r="E821" s="41"/>
      <c r="F821" s="42">
        <v>38950.765324074069</v>
      </c>
      <c r="G821" s="43">
        <v>143</v>
      </c>
      <c r="H821" s="44">
        <v>43321</v>
      </c>
      <c r="I821" s="44">
        <v>43337</v>
      </c>
      <c r="J821" s="43">
        <v>1196085</v>
      </c>
      <c r="K821" s="43">
        <v>0</v>
      </c>
      <c r="L821" s="43">
        <v>0</v>
      </c>
      <c r="M821" s="43">
        <f>IFERROR(J821-K821-L821,0)</f>
        <v>1196085</v>
      </c>
      <c r="N821" s="43">
        <v>1196085</v>
      </c>
      <c r="O821" s="45">
        <f>IFERROR(IF(1 - M821/N821&lt;0,0,1-M821/N821),0)</f>
        <v>0</v>
      </c>
      <c r="P821" s="43">
        <v>0</v>
      </c>
      <c r="Q821" s="43">
        <v>1196085</v>
      </c>
      <c r="R821" s="46">
        <f>IF(F821&lt;DATEVALUE("2018-07-01"),1,0)</f>
        <v>1</v>
      </c>
      <c r="S821" s="47">
        <f>IF(R821=1,1%,0)</f>
        <v>0.01</v>
      </c>
      <c r="T821" s="46">
        <f>IFERROR(S821*M821,0)</f>
        <v>11960.85</v>
      </c>
      <c r="U821" s="48">
        <f>IF(O821&lt;=0.12,1,0)*(1-R821)*M821</f>
        <v>0</v>
      </c>
      <c r="V821" s="49">
        <f>IF(0&lt;0.8,0,IF(0&lt;1,Sheet1!L590,1))*IF(G821&lt;3,0.12 - O821,0.01) *U821</f>
        <v>0</v>
      </c>
      <c r="W821" s="49">
        <f>IF(0&gt;1,IF(0&lt;=1.1,1,IF(0&lt;=1.2,2,IF(0&lt;=1.5,3,5))),0) * 1000000</f>
        <v>0</v>
      </c>
      <c r="X821" s="50">
        <f>IF(AND(P821&gt;=150000000,P821&lt;300000000),5000000,IF(AND(P821&gt;=300000000,P821&lt;500000000),10000000,IF(AND(P821&gt;=300000000,P821&lt;500000000),15000000,IF(AND(P821&gt;=500000000,P821&lt;3000000000),20000000,IF(P821&gt;=30000000000,35000000,0))))) * (1-R821)</f>
        <v>0</v>
      </c>
      <c r="Y821" s="50">
        <f>IFERROR(Q821 * (1-R821),0)</f>
        <v>0</v>
      </c>
      <c r="Z821" s="51">
        <f>IF(R821=1,0,0)</f>
        <v>0</v>
      </c>
      <c r="AA821" s="51">
        <f>IFERROR((1-R821) * Z821 * 2%,0)</f>
        <v>0</v>
      </c>
      <c r="AB821" s="52">
        <f>IF(R821=0,0,0)</f>
        <v>0</v>
      </c>
      <c r="AC821" s="52">
        <f> IFERROR(AB821 * (1-R821) * 2%,0)</f>
        <v>0</v>
      </c>
      <c r="AD821" s="53">
        <f>T821+V821+W821+X821+AA821+AC821</f>
        <v>11960.85</v>
      </c>
    </row>
    <row r="822">
      <c r="C822" s="40" t="s">
        <v>1478</v>
      </c>
      <c r="D822" s="41" t="s">
        <v>1479</v>
      </c>
      <c r="E822" s="41"/>
      <c r="F822" s="42">
        <v>38950.765347222223</v>
      </c>
      <c r="G822" s="43">
        <v>143</v>
      </c>
      <c r="H822" s="44" t="s">
        <v>24</v>
      </c>
      <c r="I822" s="44" t="s">
        <v>24</v>
      </c>
      <c r="J822" s="43">
        <v>8561270</v>
      </c>
      <c r="K822" s="43">
        <v>0</v>
      </c>
      <c r="L822" s="43">
        <v>0</v>
      </c>
      <c r="M822" s="43">
        <f>IFERROR(J822-K822-L822,0)</f>
        <v>8561270</v>
      </c>
      <c r="N822" s="43" t="s">
        <v>24</v>
      </c>
      <c r="O822" s="45">
        <f>IFERROR(IF(1 - M822/N822&lt;0,0,1-M822/N822),0)</f>
        <v>0</v>
      </c>
      <c r="P822" s="43">
        <v>0</v>
      </c>
      <c r="Q822" s="43">
        <v>0</v>
      </c>
      <c r="R822" s="46">
        <f>IF(F822&lt;DATEVALUE("2018-07-01"),1,0)</f>
        <v>1</v>
      </c>
      <c r="S822" s="47">
        <f>IF(R822=1,1%,0)</f>
        <v>0.01</v>
      </c>
      <c r="T822" s="46">
        <f>IFERROR(S822*M822,0)</f>
        <v>85612.699999999997</v>
      </c>
      <c r="U822" s="48">
        <f>IF(O822&lt;=0.12,1,0)*(1-R822)*M822</f>
        <v>0</v>
      </c>
      <c r="V822" s="49">
        <f>IF(0&lt;0.8,0,IF(0&lt;1,Sheet1!L590,1))*IF(G822&lt;3,0.12 - O822,0.01) *U822</f>
        <v>0</v>
      </c>
      <c r="W822" s="49">
        <f>IF(0&gt;1,IF(0&lt;=1.1,1,IF(0&lt;=1.2,2,IF(0&lt;=1.5,3,5))),0) * 1000000</f>
        <v>0</v>
      </c>
      <c r="X822" s="50">
        <f>IF(AND(P822&gt;=150000000,P822&lt;300000000),5000000,IF(AND(P822&gt;=300000000,P822&lt;500000000),10000000,IF(AND(P822&gt;=300000000,P822&lt;500000000),15000000,IF(AND(P822&gt;=500000000,P822&lt;3000000000),20000000,IF(P822&gt;=30000000000,35000000,0))))) * (1-R822)</f>
        <v>0</v>
      </c>
      <c r="Y822" s="50">
        <f>IFERROR(Q822 * (1-R822),0)</f>
        <v>0</v>
      </c>
      <c r="Z822" s="51">
        <f>IF(R822=1,0,"")</f>
        <v>0</v>
      </c>
      <c r="AA822" s="51">
        <f>IFERROR((1-R822) * Z822 * 2%,0)</f>
        <v>0</v>
      </c>
      <c r="AB822" s="52">
        <f>IF(R822=0,"",0)</f>
        <v>0</v>
      </c>
      <c r="AC822" s="52">
        <f> IFERROR(AB822 * (1-R822) * 2%,0)</f>
        <v>0</v>
      </c>
      <c r="AD822" s="53">
        <f>T822+V822+W822+X822+AA822+AC822</f>
        <v>85612.699999999997</v>
      </c>
    </row>
    <row r="823">
      <c r="C823" s="40" t="s">
        <v>1480</v>
      </c>
      <c r="D823" s="41" t="s">
        <v>1481</v>
      </c>
      <c r="E823" s="41"/>
      <c r="F823" s="42">
        <v>38950.765370370369</v>
      </c>
      <c r="G823" s="43">
        <v>143</v>
      </c>
      <c r="H823" s="44">
        <v>43318</v>
      </c>
      <c r="I823" s="44">
        <v>43329</v>
      </c>
      <c r="J823" s="43">
        <v>959515</v>
      </c>
      <c r="K823" s="43">
        <v>0</v>
      </c>
      <c r="L823" s="43">
        <v>0</v>
      </c>
      <c r="M823" s="43">
        <f>IFERROR(J823-K823-L823,0)</f>
        <v>959515</v>
      </c>
      <c r="N823" s="43">
        <v>959515</v>
      </c>
      <c r="O823" s="45">
        <f>IFERROR(IF(1 - M823/N823&lt;0,0,1-M823/N823),0)</f>
        <v>0</v>
      </c>
      <c r="P823" s="43">
        <v>0</v>
      </c>
      <c r="Q823" s="43">
        <v>959515</v>
      </c>
      <c r="R823" s="46">
        <f>IF(F823&lt;DATEVALUE("2018-07-01"),1,0)</f>
        <v>1</v>
      </c>
      <c r="S823" s="47">
        <f>IF(R823=1,1%,0)</f>
        <v>0.01</v>
      </c>
      <c r="T823" s="46">
        <f>IFERROR(S823*M823,0)</f>
        <v>9595.1499999999996</v>
      </c>
      <c r="U823" s="48">
        <f>IF(O823&lt;=0.12,1,0)*(1-R823)*M823</f>
        <v>0</v>
      </c>
      <c r="V823" s="49">
        <f>IF(0&lt;0.8,0,IF(0&lt;1,Sheet1!L590,1))*IF(G823&lt;3,0.12 - O823,0.01) *U823</f>
        <v>0</v>
      </c>
      <c r="W823" s="49">
        <f>IF(0&gt;1,IF(0&lt;=1.1,1,IF(0&lt;=1.2,2,IF(0&lt;=1.5,3,5))),0) * 1000000</f>
        <v>0</v>
      </c>
      <c r="X823" s="50">
        <f>IF(AND(P823&gt;=150000000,P823&lt;300000000),5000000,IF(AND(P823&gt;=300000000,P823&lt;500000000),10000000,IF(AND(P823&gt;=300000000,P823&lt;500000000),15000000,IF(AND(P823&gt;=500000000,P823&lt;3000000000),20000000,IF(P823&gt;=30000000000,35000000,0))))) * (1-R823)</f>
        <v>0</v>
      </c>
      <c r="Y823" s="50">
        <f>IFERROR(Q823 * (1-R823),0)</f>
        <v>0</v>
      </c>
      <c r="Z823" s="51">
        <f>IF(R823=1,0,0)</f>
        <v>0</v>
      </c>
      <c r="AA823" s="51">
        <f>IFERROR((1-R823) * Z823 * 2%,0)</f>
        <v>0</v>
      </c>
      <c r="AB823" s="52">
        <f>IF(R823=0,0,0)</f>
        <v>0</v>
      </c>
      <c r="AC823" s="52">
        <f> IFERROR(AB823 * (1-R823) * 2%,0)</f>
        <v>0</v>
      </c>
      <c r="AD823" s="53">
        <f>T823+V823+W823+X823+AA823+AC823</f>
        <v>9595.1499999999996</v>
      </c>
    </row>
    <row r="824">
      <c r="C824" s="40" t="s">
        <v>1482</v>
      </c>
      <c r="D824" s="41" t="s">
        <v>1483</v>
      </c>
      <c r="E824" s="41"/>
      <c r="F824" s="42">
        <v>38950.765381944446</v>
      </c>
      <c r="G824" s="43">
        <v>143</v>
      </c>
      <c r="H824" s="44">
        <v>43337</v>
      </c>
      <c r="I824" s="44">
        <v>43370</v>
      </c>
      <c r="J824" s="43">
        <v>6126277</v>
      </c>
      <c r="K824" s="43">
        <v>0</v>
      </c>
      <c r="L824" s="43">
        <v>0</v>
      </c>
      <c r="M824" s="43">
        <f>IFERROR(J824-K824-L824,0)</f>
        <v>6126277</v>
      </c>
      <c r="N824" s="43">
        <v>7098277</v>
      </c>
      <c r="O824" s="45">
        <f>IFERROR(IF(1 - M824/N824&lt;0,0,1-M824/N824),0)</f>
        <v>0.13693463920892357</v>
      </c>
      <c r="P824" s="43">
        <v>0</v>
      </c>
      <c r="Q824" s="43">
        <v>6140918</v>
      </c>
      <c r="R824" s="46">
        <f>IF(F824&lt;DATEVALUE("2018-07-01"),1,0)</f>
        <v>1</v>
      </c>
      <c r="S824" s="47">
        <f>IF(R824=1,1%,0)</f>
        <v>0.01</v>
      </c>
      <c r="T824" s="46">
        <f>IFERROR(S824*M824,0)</f>
        <v>61262.770000000004</v>
      </c>
      <c r="U824" s="48">
        <f>IF(O824&lt;=0.12,1,0)*(1-R824)*M824</f>
        <v>0</v>
      </c>
      <c r="V824" s="49">
        <f>IF(0&lt;0.8,0,IF(0&lt;1,Sheet1!L590,1))*IF(G824&lt;3,0.12 - O824,0.01) *U824</f>
        <v>0</v>
      </c>
      <c r="W824" s="49">
        <f>IF(0&gt;1,IF(0&lt;=1.1,1,IF(0&lt;=1.2,2,IF(0&lt;=1.5,3,5))),0) * 1000000</f>
        <v>0</v>
      </c>
      <c r="X824" s="50">
        <f>IF(AND(P824&gt;=150000000,P824&lt;300000000),5000000,IF(AND(P824&gt;=300000000,P824&lt;500000000),10000000,IF(AND(P824&gt;=300000000,P824&lt;500000000),15000000,IF(AND(P824&gt;=500000000,P824&lt;3000000000),20000000,IF(P824&gt;=30000000000,35000000,0))))) * (1-R824)</f>
        <v>0</v>
      </c>
      <c r="Y824" s="50">
        <f>IFERROR(Q824 * (1-R824),0)</f>
        <v>0</v>
      </c>
      <c r="Z824" s="51">
        <f>IF(R824=1,0,0)</f>
        <v>0</v>
      </c>
      <c r="AA824" s="51">
        <f>IFERROR((1-R824) * Z824 * 2%,0)</f>
        <v>0</v>
      </c>
      <c r="AB824" s="52">
        <f>IF(R824=0,0,0)</f>
        <v>0</v>
      </c>
      <c r="AC824" s="52">
        <f> IFERROR(AB824 * (1-R824) * 2%,0)</f>
        <v>0</v>
      </c>
      <c r="AD824" s="53">
        <f>T824+V824+W824+X824+AA824+AC824</f>
        <v>61262.770000000004</v>
      </c>
    </row>
    <row r="825">
      <c r="C825" s="40" t="s">
        <v>1484</v>
      </c>
      <c r="D825" s="41" t="s">
        <v>1485</v>
      </c>
      <c r="E825" s="41"/>
      <c r="F825" s="42">
        <v>38950.765081018515</v>
      </c>
      <c r="G825" s="43">
        <v>143</v>
      </c>
      <c r="H825" s="44">
        <v>43318</v>
      </c>
      <c r="I825" s="44">
        <v>43382</v>
      </c>
      <c r="J825" s="43">
        <v>2218694</v>
      </c>
      <c r="K825" s="43">
        <v>0</v>
      </c>
      <c r="L825" s="43">
        <v>0</v>
      </c>
      <c r="M825" s="43">
        <f>IFERROR(J825-K825-L825,0)</f>
        <v>2218694</v>
      </c>
      <c r="N825" s="43">
        <v>3538766</v>
      </c>
      <c r="O825" s="45">
        <f>IFERROR(IF(1 - M825/N825&lt;0,0,1-M825/N825),0)</f>
        <v>0.37303172913947968</v>
      </c>
      <c r="P825" s="43">
        <v>0</v>
      </c>
      <c r="Q825" s="43">
        <v>2218694</v>
      </c>
      <c r="R825" s="46">
        <f>IF(F825&lt;DATEVALUE("2018-07-01"),1,0)</f>
        <v>1</v>
      </c>
      <c r="S825" s="47">
        <f>IF(R825=1,1%,0)</f>
        <v>0.01</v>
      </c>
      <c r="T825" s="46">
        <f>IFERROR(S825*M825,0)</f>
        <v>22186.939999999999</v>
      </c>
      <c r="U825" s="48">
        <f>IF(O825&lt;=0.12,1,0)*(1-R825)*M825</f>
        <v>0</v>
      </c>
      <c r="V825" s="49">
        <f>IF(0&lt;0.8,0,IF(0&lt;1,Sheet1!L590,1))*IF(G825&lt;3,0.12 - O825,0.01) *U825</f>
        <v>0</v>
      </c>
      <c r="W825" s="49">
        <f>IF(0&gt;1,IF(0&lt;=1.1,1,IF(0&lt;=1.2,2,IF(0&lt;=1.5,3,5))),0) * 1000000</f>
        <v>0</v>
      </c>
      <c r="X825" s="50">
        <f>IF(AND(P825&gt;=150000000,P825&lt;300000000),5000000,IF(AND(P825&gt;=300000000,P825&lt;500000000),10000000,IF(AND(P825&gt;=300000000,P825&lt;500000000),15000000,IF(AND(P825&gt;=500000000,P825&lt;3000000000),20000000,IF(P825&gt;=30000000000,35000000,0))))) * (1-R825)</f>
        <v>0</v>
      </c>
      <c r="Y825" s="50">
        <f>IFERROR(Q825 * (1-R825),0)</f>
        <v>0</v>
      </c>
      <c r="Z825" s="51">
        <f>IF(R825=1,0,0)</f>
        <v>0</v>
      </c>
      <c r="AA825" s="51">
        <f>IFERROR((1-R825) * Z825 * 2%,0)</f>
        <v>0</v>
      </c>
      <c r="AB825" s="52">
        <f>IF(R825=0,0,0)</f>
        <v>0</v>
      </c>
      <c r="AC825" s="52">
        <f> IFERROR(AB825 * (1-R825) * 2%,0)</f>
        <v>0</v>
      </c>
      <c r="AD825" s="53">
        <f>T825+V825+W825+X825+AA825+AC825</f>
        <v>22186.939999999999</v>
      </c>
    </row>
    <row r="826">
      <c r="C826" s="40" t="s">
        <v>1486</v>
      </c>
      <c r="D826" s="41" t="s">
        <v>1487</v>
      </c>
      <c r="E826" s="41"/>
      <c r="F826" s="42">
        <v>38950.765138888884</v>
      </c>
      <c r="G826" s="43">
        <v>143</v>
      </c>
      <c r="H826" s="44">
        <v>43343</v>
      </c>
      <c r="I826" s="44">
        <v>43369</v>
      </c>
      <c r="J826" s="43">
        <v>16025698</v>
      </c>
      <c r="K826" s="43">
        <v>2158838</v>
      </c>
      <c r="L826" s="43">
        <v>0</v>
      </c>
      <c r="M826" s="43">
        <f>IFERROR(J826-K826-L826,0)</f>
        <v>13866860</v>
      </c>
      <c r="N826" s="43">
        <v>16025698</v>
      </c>
      <c r="O826" s="45">
        <f>IFERROR(IF(1 - M826/N826&lt;0,0,1-M826/N826),0)</f>
        <v>0.13471101227540916</v>
      </c>
      <c r="P826" s="43">
        <v>0</v>
      </c>
      <c r="Q826" s="43">
        <v>16039008</v>
      </c>
      <c r="R826" s="46">
        <f>IF(F826&lt;DATEVALUE("2018-07-01"),1,0)</f>
        <v>1</v>
      </c>
      <c r="S826" s="47">
        <f>IF(R826=1,1%,0)</f>
        <v>0.01</v>
      </c>
      <c r="T826" s="46">
        <f>IFERROR(S826*M826,0)</f>
        <v>138668.60000000001</v>
      </c>
      <c r="U826" s="48">
        <f>IF(O826&lt;=0.12,1,0)*(1-R826)*M826</f>
        <v>0</v>
      </c>
      <c r="V826" s="49">
        <f>IF(0&lt;0.8,0,IF(0&lt;1,Sheet1!L590,1))*IF(G826&lt;3,0.12 - O826,0.01) *U826</f>
        <v>0</v>
      </c>
      <c r="W826" s="49">
        <f>IF(0&gt;1,IF(0&lt;=1.1,1,IF(0&lt;=1.2,2,IF(0&lt;=1.5,3,5))),0) * 1000000</f>
        <v>0</v>
      </c>
      <c r="X826" s="50">
        <f>IF(AND(P826&gt;=150000000,P826&lt;300000000),5000000,IF(AND(P826&gt;=300000000,P826&lt;500000000),10000000,IF(AND(P826&gt;=300000000,P826&lt;500000000),15000000,IF(AND(P826&gt;=500000000,P826&lt;3000000000),20000000,IF(P826&gt;=30000000000,35000000,0))))) * (1-R826)</f>
        <v>0</v>
      </c>
      <c r="Y826" s="50">
        <f>IFERROR(Q826 * (1-R826),0)</f>
        <v>0</v>
      </c>
      <c r="Z826" s="51">
        <f>IF(R826=1,0,0)</f>
        <v>0</v>
      </c>
      <c r="AA826" s="51">
        <f>IFERROR((1-R826) * Z826 * 2%,0)</f>
        <v>0</v>
      </c>
      <c r="AB826" s="52">
        <f>IF(R826=0,0,0)</f>
        <v>0</v>
      </c>
      <c r="AC826" s="52">
        <f> IFERROR(AB826 * (1-R826) * 2%,0)</f>
        <v>0</v>
      </c>
      <c r="AD826" s="53">
        <f>T826+V826+W826+X826+AA826+AC826</f>
        <v>138668.60000000001</v>
      </c>
    </row>
    <row r="827">
      <c r="C827" s="40" t="s">
        <v>1488</v>
      </c>
      <c r="D827" s="41" t="s">
        <v>1489</v>
      </c>
      <c r="E827" s="41"/>
      <c r="F827" s="42">
        <v>38950.765162037038</v>
      </c>
      <c r="G827" s="43">
        <v>143</v>
      </c>
      <c r="H827" s="44">
        <v>43339</v>
      </c>
      <c r="I827" s="44">
        <v>43367</v>
      </c>
      <c r="J827" s="43">
        <v>27982363</v>
      </c>
      <c r="K827" s="43">
        <v>0</v>
      </c>
      <c r="L827" s="43">
        <v>0</v>
      </c>
      <c r="M827" s="43">
        <f>IFERROR(J827-K827-L827,0)</f>
        <v>27982363</v>
      </c>
      <c r="N827" s="43">
        <v>39672702</v>
      </c>
      <c r="O827" s="45">
        <f>IFERROR(IF(1 - M827/N827&lt;0,0,1-M827/N827),0)</f>
        <v>0.29466959422123551</v>
      </c>
      <c r="P827" s="43">
        <v>0</v>
      </c>
      <c r="Q827" s="43">
        <v>32933569</v>
      </c>
      <c r="R827" s="46">
        <f>IF(F827&lt;DATEVALUE("2018-07-01"),1,0)</f>
        <v>1</v>
      </c>
      <c r="S827" s="47">
        <f>IF(R827=1,1%,0)</f>
        <v>0.01</v>
      </c>
      <c r="T827" s="46">
        <f>IFERROR(S827*M827,0)</f>
        <v>279823.63</v>
      </c>
      <c r="U827" s="48">
        <f>IF(O827&lt;=0.12,1,0)*(1-R827)*M827</f>
        <v>0</v>
      </c>
      <c r="V827" s="49">
        <f>IF(0&lt;0.8,0,IF(0&lt;1,Sheet1!L590,1))*IF(G827&lt;3,0.12 - O827,0.01) *U827</f>
        <v>0</v>
      </c>
      <c r="W827" s="49">
        <f>IF(0&gt;1,IF(0&lt;=1.1,1,IF(0&lt;=1.2,2,IF(0&lt;=1.5,3,5))),0) * 1000000</f>
        <v>0</v>
      </c>
      <c r="X827" s="50">
        <f>IF(AND(P827&gt;=150000000,P827&lt;300000000),5000000,IF(AND(P827&gt;=300000000,P827&lt;500000000),10000000,IF(AND(P827&gt;=300000000,P827&lt;500000000),15000000,IF(AND(P827&gt;=500000000,P827&lt;3000000000),20000000,IF(P827&gt;=30000000000,35000000,0))))) * (1-R827)</f>
        <v>0</v>
      </c>
      <c r="Y827" s="50">
        <f>IFERROR(Q827 * (1-R827),0)</f>
        <v>0</v>
      </c>
      <c r="Z827" s="51">
        <f>IF(R827=1,0,0)</f>
        <v>0</v>
      </c>
      <c r="AA827" s="51">
        <f>IFERROR((1-R827) * Z827 * 2%,0)</f>
        <v>0</v>
      </c>
      <c r="AB827" s="52">
        <f>IF(R827=0,0,0)</f>
        <v>0</v>
      </c>
      <c r="AC827" s="52">
        <f> IFERROR(AB827 * (1-R827) * 2%,0)</f>
        <v>0</v>
      </c>
      <c r="AD827" s="53">
        <f>T827+V827+W827+X827+AA827+AC827</f>
        <v>279823.63</v>
      </c>
    </row>
    <row r="828">
      <c r="C828" s="40" t="s">
        <v>1490</v>
      </c>
      <c r="D828" s="41" t="s">
        <v>1491</v>
      </c>
      <c r="E828" s="41"/>
      <c r="F828" s="42">
        <v>38950.765162037038</v>
      </c>
      <c r="G828" s="43">
        <v>143</v>
      </c>
      <c r="H828" s="44">
        <v>43316</v>
      </c>
      <c r="I828" s="44">
        <v>43321</v>
      </c>
      <c r="J828" s="43">
        <v>920124</v>
      </c>
      <c r="K828" s="43">
        <v>0</v>
      </c>
      <c r="L828" s="43">
        <v>0</v>
      </c>
      <c r="M828" s="43">
        <f>IFERROR(J828-K828-L828,0)</f>
        <v>920124</v>
      </c>
      <c r="N828" s="43">
        <v>920124</v>
      </c>
      <c r="O828" s="45">
        <f>IFERROR(IF(1 - M828/N828&lt;0,0,1-M828/N828),0)</f>
        <v>0</v>
      </c>
      <c r="P828" s="43">
        <v>0</v>
      </c>
      <c r="Q828" s="43">
        <v>920124</v>
      </c>
      <c r="R828" s="46">
        <f>IF(F828&lt;DATEVALUE("2018-07-01"),1,0)</f>
        <v>1</v>
      </c>
      <c r="S828" s="47">
        <f>IF(R828=1,1%,0)</f>
        <v>0.01</v>
      </c>
      <c r="T828" s="46">
        <f>IFERROR(S828*M828,0)</f>
        <v>9201.2399999999998</v>
      </c>
      <c r="U828" s="48">
        <f>IF(O828&lt;=0.12,1,0)*(1-R828)*M828</f>
        <v>0</v>
      </c>
      <c r="V828" s="49">
        <f>IF(0&lt;0.8,0,IF(0&lt;1,Sheet1!L590,1))*IF(G828&lt;3,0.12 - O828,0.01) *U828</f>
        <v>0</v>
      </c>
      <c r="W828" s="49">
        <f>IF(0&gt;1,IF(0&lt;=1.1,1,IF(0&lt;=1.2,2,IF(0&lt;=1.5,3,5))),0) * 1000000</f>
        <v>0</v>
      </c>
      <c r="X828" s="50">
        <f>IF(AND(P828&gt;=150000000,P828&lt;300000000),5000000,IF(AND(P828&gt;=300000000,P828&lt;500000000),10000000,IF(AND(P828&gt;=300000000,P828&lt;500000000),15000000,IF(AND(P828&gt;=500000000,P828&lt;3000000000),20000000,IF(P828&gt;=30000000000,35000000,0))))) * (1-R828)</f>
        <v>0</v>
      </c>
      <c r="Y828" s="50">
        <f>IFERROR(Q828 * (1-R828),0)</f>
        <v>0</v>
      </c>
      <c r="Z828" s="51">
        <f>IF(R828=1,0,0)</f>
        <v>0</v>
      </c>
      <c r="AA828" s="51">
        <f>IFERROR((1-R828) * Z828 * 2%,0)</f>
        <v>0</v>
      </c>
      <c r="AB828" s="52">
        <f>IF(R828=0,0,0)</f>
        <v>0</v>
      </c>
      <c r="AC828" s="52">
        <f> IFERROR(AB828 * (1-R828) * 2%,0)</f>
        <v>0</v>
      </c>
      <c r="AD828" s="53">
        <f>T828+V828+W828+X828+AA828+AC828</f>
        <v>9201.2399999999998</v>
      </c>
    </row>
    <row r="829">
      <c r="C829" s="40" t="s">
        <v>1492</v>
      </c>
      <c r="D829" s="41" t="s">
        <v>24</v>
      </c>
      <c r="E829" s="41"/>
      <c r="F829" s="42" t="s">
        <v>24</v>
      </c>
      <c r="G829" s="43" t="s">
        <v>24</v>
      </c>
      <c r="H829" s="44" t="s">
        <v>24</v>
      </c>
      <c r="I829" s="44" t="s">
        <v>24</v>
      </c>
      <c r="J829" s="43">
        <v>15972</v>
      </c>
      <c r="K829" s="43">
        <v>0</v>
      </c>
      <c r="L829" s="43">
        <v>0</v>
      </c>
      <c r="M829" s="43">
        <f>IFERROR(J829-K829-L829,0)</f>
        <v>15972</v>
      </c>
      <c r="N829" s="43" t="s">
        <v>24</v>
      </c>
      <c r="O829" s="45">
        <f>IFERROR(IF(1 - M829/N829&lt;0,0,1-M829/N829),0)</f>
        <v>0</v>
      </c>
      <c r="P829" s="43">
        <v>0</v>
      </c>
      <c r="Q829" s="43">
        <v>0</v>
      </c>
      <c r="R829" s="46">
        <f>IF(F829&lt;DATEVALUE("2018-07-01"),1,0)</f>
        <v>0</v>
      </c>
      <c r="S829" s="47">
        <f>IF(R829=1,1%,0)</f>
        <v>0</v>
      </c>
      <c r="T829" s="46">
        <f>IFERROR(S829*M829,0)</f>
        <v>0</v>
      </c>
      <c r="U829" s="48">
        <f>IF(O829&lt;=0.12,1,0)*(1-R829)*M829</f>
        <v>15972</v>
      </c>
      <c r="V829" s="49">
        <f>IF(0&lt;0.8,0,IF(0&lt;1,Sheet1!L590,1))*IF(G829&lt;3,0.12 - O829,0.01) *U829</f>
        <v>0</v>
      </c>
      <c r="W829" s="49">
        <f>IF(0&gt;1,IF(0&lt;=1.1,1,IF(0&lt;=1.2,2,IF(0&lt;=1.5,3,5))),0) * 1000000</f>
        <v>0</v>
      </c>
      <c r="X829" s="50">
        <f>IF(AND(P829&gt;=150000000,P829&lt;300000000),5000000,IF(AND(P829&gt;=300000000,P829&lt;500000000),10000000,IF(AND(P829&gt;=300000000,P829&lt;500000000),15000000,IF(AND(P829&gt;=500000000,P829&lt;3000000000),20000000,IF(P829&gt;=30000000000,35000000,0))))) * (1-R829)</f>
        <v>0</v>
      </c>
      <c r="Y829" s="50">
        <f>IFERROR(Q829 * (1-R829),0)</f>
        <v>0</v>
      </c>
      <c r="Z829" s="51" t="str">
        <f>IF(R829=1,0,"")</f>
        <v/>
      </c>
      <c r="AA829" s="51">
        <f>IFERROR((1-R829) * Z829 * 2%,0)</f>
        <v>0</v>
      </c>
      <c r="AB829" s="52" t="str">
        <f>IF(R829=0,"",0)</f>
        <v/>
      </c>
      <c r="AC829" s="52">
        <f> IFERROR(AB829 * (1-R829) * 2%,0)</f>
        <v>0</v>
      </c>
      <c r="AD829" s="53">
        <f>T829+V829+W829+X829+AA829+AC829</f>
        <v>0</v>
      </c>
    </row>
    <row r="830">
      <c r="C830" s="40" t="s">
        <v>1493</v>
      </c>
      <c r="D830" s="41" t="s">
        <v>1494</v>
      </c>
      <c r="E830" s="41"/>
      <c r="F830" s="42">
        <v>38950.765219907407</v>
      </c>
      <c r="G830" s="43">
        <v>143</v>
      </c>
      <c r="H830" s="44">
        <v>43318</v>
      </c>
      <c r="I830" s="44">
        <v>43329</v>
      </c>
      <c r="J830" s="43">
        <v>751451</v>
      </c>
      <c r="K830" s="43">
        <v>0</v>
      </c>
      <c r="L830" s="43">
        <v>0</v>
      </c>
      <c r="M830" s="43">
        <f>IFERROR(J830-K830-L830,0)</f>
        <v>751451</v>
      </c>
      <c r="N830" s="43">
        <v>751451</v>
      </c>
      <c r="O830" s="45">
        <f>IFERROR(IF(1 - M830/N830&lt;0,0,1-M830/N830),0)</f>
        <v>0</v>
      </c>
      <c r="P830" s="43">
        <v>0</v>
      </c>
      <c r="Q830" s="43">
        <v>751451</v>
      </c>
      <c r="R830" s="46">
        <f>IF(F830&lt;DATEVALUE("2018-07-01"),1,0)</f>
        <v>1</v>
      </c>
      <c r="S830" s="47">
        <f>IF(R830=1,1%,0)</f>
        <v>0.01</v>
      </c>
      <c r="T830" s="46">
        <f>IFERROR(S830*M830,0)</f>
        <v>7514.5100000000002</v>
      </c>
      <c r="U830" s="48">
        <f>IF(O830&lt;=0.12,1,0)*(1-R830)*M830</f>
        <v>0</v>
      </c>
      <c r="V830" s="49">
        <f>IF(0&lt;0.8,0,IF(0&lt;1,Sheet1!L590,1))*IF(G830&lt;3,0.12 - O830,0.01) *U830</f>
        <v>0</v>
      </c>
      <c r="W830" s="49">
        <f>IF(0&gt;1,IF(0&lt;=1.1,1,IF(0&lt;=1.2,2,IF(0&lt;=1.5,3,5))),0) * 1000000</f>
        <v>0</v>
      </c>
      <c r="X830" s="50">
        <f>IF(AND(P830&gt;=150000000,P830&lt;300000000),5000000,IF(AND(P830&gt;=300000000,P830&lt;500000000),10000000,IF(AND(P830&gt;=300000000,P830&lt;500000000),15000000,IF(AND(P830&gt;=500000000,P830&lt;3000000000),20000000,IF(P830&gt;=30000000000,35000000,0))))) * (1-R830)</f>
        <v>0</v>
      </c>
      <c r="Y830" s="50">
        <f>IFERROR(Q830 * (1-R830),0)</f>
        <v>0</v>
      </c>
      <c r="Z830" s="51">
        <f>IF(R830=1,0,0)</f>
        <v>0</v>
      </c>
      <c r="AA830" s="51">
        <f>IFERROR((1-R830) * Z830 * 2%,0)</f>
        <v>0</v>
      </c>
      <c r="AB830" s="52">
        <f>IF(R830=0,0,0)</f>
        <v>0</v>
      </c>
      <c r="AC830" s="52">
        <f> IFERROR(AB830 * (1-R830) * 2%,0)</f>
        <v>0</v>
      </c>
      <c r="AD830" s="53">
        <f>T830+V830+W830+X830+AA830+AC830</f>
        <v>7514.5100000000002</v>
      </c>
    </row>
    <row r="831">
      <c r="C831" s="40" t="s">
        <v>1495</v>
      </c>
      <c r="D831" s="41" t="s">
        <v>1496</v>
      </c>
      <c r="E831" s="41"/>
      <c r="F831" s="42">
        <v>38950.765219907407</v>
      </c>
      <c r="G831" s="43">
        <v>143</v>
      </c>
      <c r="H831" s="44">
        <v>43312</v>
      </c>
      <c r="I831" s="44">
        <v>43343</v>
      </c>
      <c r="J831" s="43">
        <v>4519945</v>
      </c>
      <c r="K831" s="43">
        <v>410857</v>
      </c>
      <c r="L831" s="43">
        <v>0</v>
      </c>
      <c r="M831" s="43">
        <f>IFERROR(J831-K831-L831,0)</f>
        <v>4109088</v>
      </c>
      <c r="N831" s="43">
        <v>4519945</v>
      </c>
      <c r="O831" s="45">
        <f>IFERROR(IF(1 - M831/N831&lt;0,0,1-M831/N831),0)</f>
        <v>0.09089867243959826</v>
      </c>
      <c r="P831" s="43">
        <v>0</v>
      </c>
      <c r="Q831" s="43">
        <v>4519945</v>
      </c>
      <c r="R831" s="46">
        <f>IF(F831&lt;DATEVALUE("2018-07-01"),1,0)</f>
        <v>1</v>
      </c>
      <c r="S831" s="47">
        <f>IF(R831=1,1%,0)</f>
        <v>0.01</v>
      </c>
      <c r="T831" s="46">
        <f>IFERROR(S831*M831,0)</f>
        <v>41090.879999999997</v>
      </c>
      <c r="U831" s="48">
        <f>IF(O831&lt;=0.12,1,0)*(1-R831)*M831</f>
        <v>0</v>
      </c>
      <c r="V831" s="49">
        <f>IF(0&lt;0.8,0,IF(0&lt;1,Sheet1!L590,1))*IF(G831&lt;3,0.12 - O831,0.01) *U831</f>
        <v>0</v>
      </c>
      <c r="W831" s="49">
        <f>IF(0&gt;1,IF(0&lt;=1.1,1,IF(0&lt;=1.2,2,IF(0&lt;=1.5,3,5))),0) * 1000000</f>
        <v>0</v>
      </c>
      <c r="X831" s="50">
        <f>IF(AND(P831&gt;=150000000,P831&lt;300000000),5000000,IF(AND(P831&gt;=300000000,P831&lt;500000000),10000000,IF(AND(P831&gt;=300000000,P831&lt;500000000),15000000,IF(AND(P831&gt;=500000000,P831&lt;3000000000),20000000,IF(P831&gt;=30000000000,35000000,0))))) * (1-R831)</f>
        <v>0</v>
      </c>
      <c r="Y831" s="50">
        <f>IFERROR(Q831 * (1-R831),0)</f>
        <v>0</v>
      </c>
      <c r="Z831" s="51">
        <f>IF(R831=1,0,0)</f>
        <v>0</v>
      </c>
      <c r="AA831" s="51">
        <f>IFERROR((1-R831) * Z831 * 2%,0)</f>
        <v>0</v>
      </c>
      <c r="AB831" s="52">
        <f>IF(R831=0,0,0)</f>
        <v>0</v>
      </c>
      <c r="AC831" s="52">
        <f> IFERROR(AB831 * (1-R831) * 2%,0)</f>
        <v>0</v>
      </c>
      <c r="AD831" s="53">
        <f>T831+V831+W831+X831+AA831+AC831</f>
        <v>41090.879999999997</v>
      </c>
    </row>
    <row r="832">
      <c r="C832" s="40" t="s">
        <v>1497</v>
      </c>
      <c r="D832" s="41" t="s">
        <v>1498</v>
      </c>
      <c r="E832" s="41"/>
      <c r="F832" s="42">
        <v>38950.765243055554</v>
      </c>
      <c r="G832" s="43">
        <v>143</v>
      </c>
      <c r="H832" s="44">
        <v>43316</v>
      </c>
      <c r="I832" s="44">
        <v>43293</v>
      </c>
      <c r="J832" s="43">
        <v>45133</v>
      </c>
      <c r="K832" s="43">
        <v>0</v>
      </c>
      <c r="L832" s="43">
        <v>0</v>
      </c>
      <c r="M832" s="43">
        <f>IFERROR(J832-K832-L832,0)</f>
        <v>45133</v>
      </c>
      <c r="N832" s="43">
        <v>45133</v>
      </c>
      <c r="O832" s="45">
        <f>IFERROR(IF(1 - M832/N832&lt;0,0,1-M832/N832),0)</f>
        <v>0</v>
      </c>
      <c r="P832" s="43">
        <v>0</v>
      </c>
      <c r="Q832" s="43">
        <v>45133</v>
      </c>
      <c r="R832" s="46">
        <f>IF(F832&lt;DATEVALUE("2018-07-01"),1,0)</f>
        <v>1</v>
      </c>
      <c r="S832" s="47">
        <f>IF(R832=1,1%,0)</f>
        <v>0.01</v>
      </c>
      <c r="T832" s="46">
        <f>IFERROR(S832*M832,0)</f>
        <v>451.32999999999998</v>
      </c>
      <c r="U832" s="48">
        <f>IF(O832&lt;=0.12,1,0)*(1-R832)*M832</f>
        <v>0</v>
      </c>
      <c r="V832" s="49">
        <f>IF(0&lt;0.8,0,IF(0&lt;1,Sheet1!L590,1))*IF(G832&lt;3,0.12 - O832,0.01) *U832</f>
        <v>0</v>
      </c>
      <c r="W832" s="49">
        <f>IF(0&gt;1,IF(0&lt;=1.1,1,IF(0&lt;=1.2,2,IF(0&lt;=1.5,3,5))),0) * 1000000</f>
        <v>0</v>
      </c>
      <c r="X832" s="50">
        <f>IF(AND(P832&gt;=150000000,P832&lt;300000000),5000000,IF(AND(P832&gt;=300000000,P832&lt;500000000),10000000,IF(AND(P832&gt;=300000000,P832&lt;500000000),15000000,IF(AND(P832&gt;=500000000,P832&lt;3000000000),20000000,IF(P832&gt;=30000000000,35000000,0))))) * (1-R832)</f>
        <v>0</v>
      </c>
      <c r="Y832" s="50">
        <f>IFERROR(Q832 * (1-R832),0)</f>
        <v>0</v>
      </c>
      <c r="Z832" s="51">
        <f>IF(R832=1,0,0)</f>
        <v>0</v>
      </c>
      <c r="AA832" s="51">
        <f>IFERROR((1-R832) * Z832 * 2%,0)</f>
        <v>0</v>
      </c>
      <c r="AB832" s="52">
        <f>IF(R832=0,0,0)</f>
        <v>0</v>
      </c>
      <c r="AC832" s="52">
        <f> IFERROR(AB832 * (1-R832) * 2%,0)</f>
        <v>0</v>
      </c>
      <c r="AD832" s="53">
        <f>T832+V832+W832+X832+AA832+AC832</f>
        <v>451.32999999999998</v>
      </c>
    </row>
    <row r="833">
      <c r="C833" s="40" t="s">
        <v>1499</v>
      </c>
      <c r="D833" s="41" t="s">
        <v>1500</v>
      </c>
      <c r="E833" s="41"/>
      <c r="F833" s="42">
        <v>38950.76525462963</v>
      </c>
      <c r="G833" s="43">
        <v>143</v>
      </c>
      <c r="H833" s="44">
        <v>43343</v>
      </c>
      <c r="I833" s="44">
        <v>43371</v>
      </c>
      <c r="J833" s="43">
        <v>9154418</v>
      </c>
      <c r="K833" s="43">
        <v>0</v>
      </c>
      <c r="L833" s="43">
        <v>0</v>
      </c>
      <c r="M833" s="43">
        <f>IFERROR(J833-K833-L833,0)</f>
        <v>9154418</v>
      </c>
      <c r="N833" s="43">
        <v>8213895</v>
      </c>
      <c r="O833" s="45">
        <f>IFERROR(IF(1 - M833/N833&lt;0,0,1-M833/N833),0)</f>
        <v>0</v>
      </c>
      <c r="P833" s="43">
        <v>0</v>
      </c>
      <c r="Q833" s="43">
        <v>9154418</v>
      </c>
      <c r="R833" s="46">
        <f>IF(F833&lt;DATEVALUE("2018-07-01"),1,0)</f>
        <v>1</v>
      </c>
      <c r="S833" s="47">
        <f>IF(R833=1,1%,0)</f>
        <v>0.01</v>
      </c>
      <c r="T833" s="46">
        <f>IFERROR(S833*M833,0)</f>
        <v>91544.180000000008</v>
      </c>
      <c r="U833" s="48">
        <f>IF(O833&lt;=0.12,1,0)*(1-R833)*M833</f>
        <v>0</v>
      </c>
      <c r="V833" s="49">
        <f>IF(0&lt;0.8,0,IF(0&lt;1,Sheet1!L590,1))*IF(G833&lt;3,0.12 - O833,0.01) *U833</f>
        <v>0</v>
      </c>
      <c r="W833" s="49">
        <f>IF(0&gt;1,IF(0&lt;=1.1,1,IF(0&lt;=1.2,2,IF(0&lt;=1.5,3,5))),0) * 1000000</f>
        <v>0</v>
      </c>
      <c r="X833" s="50">
        <f>IF(AND(P833&gt;=150000000,P833&lt;300000000),5000000,IF(AND(P833&gt;=300000000,P833&lt;500000000),10000000,IF(AND(P833&gt;=300000000,P833&lt;500000000),15000000,IF(AND(P833&gt;=500000000,P833&lt;3000000000),20000000,IF(P833&gt;=30000000000,35000000,0))))) * (1-R833)</f>
        <v>0</v>
      </c>
      <c r="Y833" s="50">
        <f>IFERROR(Q833 * (1-R833),0)</f>
        <v>0</v>
      </c>
      <c r="Z833" s="51">
        <f>IF(R833=1,0,0)</f>
        <v>0</v>
      </c>
      <c r="AA833" s="51">
        <f>IFERROR((1-R833) * Z833 * 2%,0)</f>
        <v>0</v>
      </c>
      <c r="AB833" s="52">
        <f>IF(R833=0,0,0)</f>
        <v>0</v>
      </c>
      <c r="AC833" s="52">
        <f> IFERROR(AB833 * (1-R833) * 2%,0)</f>
        <v>0</v>
      </c>
      <c r="AD833" s="53">
        <f>T833+V833+W833+X833+AA833+AC833</f>
        <v>91544.180000000008</v>
      </c>
    </row>
    <row r="834">
      <c r="C834" s="40" t="s">
        <v>1501</v>
      </c>
      <c r="D834" s="41" t="s">
        <v>1502</v>
      </c>
      <c r="E834" s="41"/>
      <c r="F834" s="42">
        <v>38966.462696759256</v>
      </c>
      <c r="G834" s="43">
        <v>142</v>
      </c>
      <c r="H834" s="44">
        <v>43319</v>
      </c>
      <c r="I834" s="44">
        <v>43329</v>
      </c>
      <c r="J834" s="43">
        <v>87347</v>
      </c>
      <c r="K834" s="43">
        <v>0</v>
      </c>
      <c r="L834" s="43">
        <v>0</v>
      </c>
      <c r="M834" s="43">
        <f>IFERROR(J834-K834-L834,0)</f>
        <v>87347</v>
      </c>
      <c r="N834" s="43">
        <v>87347</v>
      </c>
      <c r="O834" s="45">
        <f>IFERROR(IF(1 - M834/N834&lt;0,0,1-M834/N834),0)</f>
        <v>0</v>
      </c>
      <c r="P834" s="43">
        <v>0</v>
      </c>
      <c r="Q834" s="43">
        <v>87347</v>
      </c>
      <c r="R834" s="46">
        <f>IF(F834&lt;DATEVALUE("2018-07-01"),1,0)</f>
        <v>1</v>
      </c>
      <c r="S834" s="47">
        <f>IF(R834=1,1%,0)</f>
        <v>0.01</v>
      </c>
      <c r="T834" s="46">
        <f>IFERROR(S834*M834,0)</f>
        <v>873.47000000000003</v>
      </c>
      <c r="U834" s="48">
        <f>IF(O834&lt;=0.12,1,0)*(1-R834)*M834</f>
        <v>0</v>
      </c>
      <c r="V834" s="49">
        <f>IF(0&lt;0.8,0,IF(0&lt;1,Sheet1!L590,1))*IF(G834&lt;3,0.12 - O834,0.01) *U834</f>
        <v>0</v>
      </c>
      <c r="W834" s="49">
        <f>IF(0&gt;1,IF(0&lt;=1.1,1,IF(0&lt;=1.2,2,IF(0&lt;=1.5,3,5))),0) * 1000000</f>
        <v>0</v>
      </c>
      <c r="X834" s="50">
        <f>IF(AND(P834&gt;=150000000,P834&lt;300000000),5000000,IF(AND(P834&gt;=300000000,P834&lt;500000000),10000000,IF(AND(P834&gt;=300000000,P834&lt;500000000),15000000,IF(AND(P834&gt;=500000000,P834&lt;3000000000),20000000,IF(P834&gt;=30000000000,35000000,0))))) * (1-R834)</f>
        <v>0</v>
      </c>
      <c r="Y834" s="50">
        <f>IFERROR(Q834 * (1-R834),0)</f>
        <v>0</v>
      </c>
      <c r="Z834" s="51">
        <f>IF(R834=1,0,0)</f>
        <v>0</v>
      </c>
      <c r="AA834" s="51">
        <f>IFERROR((1-R834) * Z834 * 2%,0)</f>
        <v>0</v>
      </c>
      <c r="AB834" s="52">
        <f>IF(R834=0,0,0)</f>
        <v>0</v>
      </c>
      <c r="AC834" s="52">
        <f> IFERROR(AB834 * (1-R834) * 2%,0)</f>
        <v>0</v>
      </c>
      <c r="AD834" s="53">
        <f>T834+V834+W834+X834+AA834+AC834</f>
        <v>873.47000000000003</v>
      </c>
    </row>
    <row r="835">
      <c r="C835" s="40" t="s">
        <v>1503</v>
      </c>
      <c r="D835" s="41" t="s">
        <v>1504</v>
      </c>
      <c r="E835" s="41"/>
      <c r="F835" s="42">
        <v>38975.450520833328</v>
      </c>
      <c r="G835" s="43">
        <v>142</v>
      </c>
      <c r="H835" s="44">
        <v>43319</v>
      </c>
      <c r="I835" s="44">
        <v>43337</v>
      </c>
      <c r="J835" s="43">
        <v>1229867</v>
      </c>
      <c r="K835" s="43">
        <v>95601</v>
      </c>
      <c r="L835" s="43">
        <v>0</v>
      </c>
      <c r="M835" s="43">
        <f>IFERROR(J835-K835-L835,0)</f>
        <v>1134266</v>
      </c>
      <c r="N835" s="43">
        <v>1229867</v>
      </c>
      <c r="O835" s="45">
        <f>IFERROR(IF(1 - M835/N835&lt;0,0,1-M835/N835),0)</f>
        <v>0.07773279549739931</v>
      </c>
      <c r="P835" s="43">
        <v>0</v>
      </c>
      <c r="Q835" s="43">
        <v>1229867</v>
      </c>
      <c r="R835" s="46">
        <f>IF(F835&lt;DATEVALUE("2018-07-01"),1,0)</f>
        <v>1</v>
      </c>
      <c r="S835" s="47">
        <f>IF(R835=1,1%,0)</f>
        <v>0.01</v>
      </c>
      <c r="T835" s="46">
        <f>IFERROR(S835*M835,0)</f>
        <v>11342.66</v>
      </c>
      <c r="U835" s="48">
        <f>IF(O835&lt;=0.12,1,0)*(1-R835)*M835</f>
        <v>0</v>
      </c>
      <c r="V835" s="49">
        <f>IF(0&lt;0.8,0,IF(0&lt;1,Sheet1!L590,1))*IF(G835&lt;3,0.12 - O835,0.01) *U835</f>
        <v>0</v>
      </c>
      <c r="W835" s="49">
        <f>IF(0&gt;1,IF(0&lt;=1.1,1,IF(0&lt;=1.2,2,IF(0&lt;=1.5,3,5))),0) * 1000000</f>
        <v>0</v>
      </c>
      <c r="X835" s="50">
        <f>IF(AND(P835&gt;=150000000,P835&lt;300000000),5000000,IF(AND(P835&gt;=300000000,P835&lt;500000000),10000000,IF(AND(P835&gt;=300000000,P835&lt;500000000),15000000,IF(AND(P835&gt;=500000000,P835&lt;3000000000),20000000,IF(P835&gt;=30000000000,35000000,0))))) * (1-R835)</f>
        <v>0</v>
      </c>
      <c r="Y835" s="50">
        <f>IFERROR(Q835 * (1-R835),0)</f>
        <v>0</v>
      </c>
      <c r="Z835" s="51">
        <f>IF(R835=1,0,0)</f>
        <v>0</v>
      </c>
      <c r="AA835" s="51">
        <f>IFERROR((1-R835) * Z835 * 2%,0)</f>
        <v>0</v>
      </c>
      <c r="AB835" s="52">
        <f>IF(R835=0,0,0)</f>
        <v>0</v>
      </c>
      <c r="AC835" s="52">
        <f> IFERROR(AB835 * (1-R835) * 2%,0)</f>
        <v>0</v>
      </c>
      <c r="AD835" s="53">
        <f>T835+V835+W835+X835+AA835+AC835</f>
        <v>11342.66</v>
      </c>
    </row>
    <row r="836">
      <c r="C836" s="40" t="s">
        <v>1505</v>
      </c>
      <c r="D836" s="41" t="s">
        <v>1506</v>
      </c>
      <c r="E836" s="41"/>
      <c r="F836" s="42">
        <v>38976.635949074072</v>
      </c>
      <c r="G836" s="43">
        <v>142</v>
      </c>
      <c r="H836" s="44">
        <v>43312</v>
      </c>
      <c r="I836" s="44">
        <v>43322</v>
      </c>
      <c r="J836" s="43">
        <v>1639083</v>
      </c>
      <c r="K836" s="43">
        <v>0</v>
      </c>
      <c r="L836" s="43">
        <v>0</v>
      </c>
      <c r="M836" s="43">
        <f>IFERROR(J836-K836-L836,0)</f>
        <v>1639083</v>
      </c>
      <c r="N836" s="43">
        <v>1639083</v>
      </c>
      <c r="O836" s="45">
        <f>IFERROR(IF(1 - M836/N836&lt;0,0,1-M836/N836),0)</f>
        <v>0</v>
      </c>
      <c r="P836" s="43">
        <v>0</v>
      </c>
      <c r="Q836" s="43">
        <v>1639083</v>
      </c>
      <c r="R836" s="46">
        <f>IF(F836&lt;DATEVALUE("2018-07-01"),1,0)</f>
        <v>1</v>
      </c>
      <c r="S836" s="47">
        <f>IF(R836=1,1%,0)</f>
        <v>0.01</v>
      </c>
      <c r="T836" s="46">
        <f>IFERROR(S836*M836,0)</f>
        <v>16390.830000000002</v>
      </c>
      <c r="U836" s="48">
        <f>IF(O836&lt;=0.12,1,0)*(1-R836)*M836</f>
        <v>0</v>
      </c>
      <c r="V836" s="49">
        <f>IF(0&lt;0.8,0,IF(0&lt;1,Sheet1!L590,1))*IF(G836&lt;3,0.12 - O836,0.01) *U836</f>
        <v>0</v>
      </c>
      <c r="W836" s="49">
        <f>IF(0&gt;1,IF(0&lt;=1.1,1,IF(0&lt;=1.2,2,IF(0&lt;=1.5,3,5))),0) * 1000000</f>
        <v>0</v>
      </c>
      <c r="X836" s="50">
        <f>IF(AND(P836&gt;=150000000,P836&lt;300000000),5000000,IF(AND(P836&gt;=300000000,P836&lt;500000000),10000000,IF(AND(P836&gt;=300000000,P836&lt;500000000),15000000,IF(AND(P836&gt;=500000000,P836&lt;3000000000),20000000,IF(P836&gt;=30000000000,35000000,0))))) * (1-R836)</f>
        <v>0</v>
      </c>
      <c r="Y836" s="50">
        <f>IFERROR(Q836 * (1-R836),0)</f>
        <v>0</v>
      </c>
      <c r="Z836" s="51">
        <f>IF(R836=1,0,0)</f>
        <v>0</v>
      </c>
      <c r="AA836" s="51">
        <f>IFERROR((1-R836) * Z836 * 2%,0)</f>
        <v>0</v>
      </c>
      <c r="AB836" s="52">
        <f>IF(R836=0,0,0)</f>
        <v>0</v>
      </c>
      <c r="AC836" s="52">
        <f> IFERROR(AB836 * (1-R836) * 2%,0)</f>
        <v>0</v>
      </c>
      <c r="AD836" s="53">
        <f>T836+V836+W836+X836+AA836+AC836</f>
        <v>16390.830000000002</v>
      </c>
    </row>
    <row r="837">
      <c r="C837" s="40" t="s">
        <v>1507</v>
      </c>
      <c r="D837" s="41" t="s">
        <v>1508</v>
      </c>
      <c r="E837" s="41"/>
      <c r="F837" s="42">
        <v>39050.456469907404</v>
      </c>
      <c r="G837" s="43">
        <v>140</v>
      </c>
      <c r="H837" s="44">
        <v>43319</v>
      </c>
      <c r="I837" s="44">
        <v>43340</v>
      </c>
      <c r="J837" s="43">
        <v>3189226</v>
      </c>
      <c r="K837" s="43">
        <v>0</v>
      </c>
      <c r="L837" s="43">
        <v>0</v>
      </c>
      <c r="M837" s="43">
        <f>IFERROR(J837-K837-L837,0)</f>
        <v>3189226</v>
      </c>
      <c r="N837" s="43">
        <v>3189226</v>
      </c>
      <c r="O837" s="45">
        <f>IFERROR(IF(1 - M837/N837&lt;0,0,1-M837/N837),0)</f>
        <v>0</v>
      </c>
      <c r="P837" s="43">
        <v>0</v>
      </c>
      <c r="Q837" s="43">
        <v>3189226</v>
      </c>
      <c r="R837" s="46">
        <f>IF(F837&lt;DATEVALUE("2018-07-01"),1,0)</f>
        <v>1</v>
      </c>
      <c r="S837" s="47">
        <f>IF(R837=1,1%,0)</f>
        <v>0.01</v>
      </c>
      <c r="T837" s="46">
        <f>IFERROR(S837*M837,0)</f>
        <v>31892.260000000002</v>
      </c>
      <c r="U837" s="48">
        <f>IF(O837&lt;=0.12,1,0)*(1-R837)*M837</f>
        <v>0</v>
      </c>
      <c r="V837" s="49">
        <f>IF(0&lt;0.8,0,IF(0&lt;1,Sheet1!L590,1))*IF(G837&lt;3,0.12 - O837,0.01) *U837</f>
        <v>0</v>
      </c>
      <c r="W837" s="49">
        <f>IF(0&gt;1,IF(0&lt;=1.1,1,IF(0&lt;=1.2,2,IF(0&lt;=1.5,3,5))),0) * 1000000</f>
        <v>0</v>
      </c>
      <c r="X837" s="50">
        <f>IF(AND(P837&gt;=150000000,P837&lt;300000000),5000000,IF(AND(P837&gt;=300000000,P837&lt;500000000),10000000,IF(AND(P837&gt;=300000000,P837&lt;500000000),15000000,IF(AND(P837&gt;=500000000,P837&lt;3000000000),20000000,IF(P837&gt;=30000000000,35000000,0))))) * (1-R837)</f>
        <v>0</v>
      </c>
      <c r="Y837" s="50">
        <f>IFERROR(Q837 * (1-R837),0)</f>
        <v>0</v>
      </c>
      <c r="Z837" s="51">
        <f>IF(R837=1,0,0)</f>
        <v>0</v>
      </c>
      <c r="AA837" s="51">
        <f>IFERROR((1-R837) * Z837 * 2%,0)</f>
        <v>0</v>
      </c>
      <c r="AB837" s="52">
        <f>IF(R837=0,0,0)</f>
        <v>0</v>
      </c>
      <c r="AC837" s="52">
        <f> IFERROR(AB837 * (1-R837) * 2%,0)</f>
        <v>0</v>
      </c>
      <c r="AD837" s="53">
        <f>T837+V837+W837+X837+AA837+AC837</f>
        <v>31892.260000000002</v>
      </c>
    </row>
    <row r="838">
      <c r="C838" s="40" t="s">
        <v>1509</v>
      </c>
      <c r="D838" s="41" t="s">
        <v>1510</v>
      </c>
      <c r="E838" s="41"/>
      <c r="F838" s="42">
        <v>39197.469733796293</v>
      </c>
      <c r="G838" s="43">
        <v>135</v>
      </c>
      <c r="H838" s="44">
        <v>43339</v>
      </c>
      <c r="I838" s="44">
        <v>43354</v>
      </c>
      <c r="J838" s="43">
        <v>3781993</v>
      </c>
      <c r="K838" s="43">
        <v>0</v>
      </c>
      <c r="L838" s="43">
        <v>0</v>
      </c>
      <c r="M838" s="43">
        <f>IFERROR(J838-K838-L838,0)</f>
        <v>3781993</v>
      </c>
      <c r="N838" s="43">
        <v>6288959</v>
      </c>
      <c r="O838" s="45">
        <f>IFERROR(IF(1 - M838/N838&lt;0,0,1-M838/N838),0)</f>
        <v>0.39862972552373133</v>
      </c>
      <c r="P838" s="43">
        <v>0</v>
      </c>
      <c r="Q838" s="43">
        <v>3814388</v>
      </c>
      <c r="R838" s="46">
        <f>IF(F838&lt;DATEVALUE("2018-07-01"),1,0)</f>
        <v>1</v>
      </c>
      <c r="S838" s="47">
        <f>IF(R838=1,1%,0)</f>
        <v>0.01</v>
      </c>
      <c r="T838" s="46">
        <f>IFERROR(S838*M838,0)</f>
        <v>37819.93</v>
      </c>
      <c r="U838" s="48">
        <f>IF(O838&lt;=0.12,1,0)*(1-R838)*M838</f>
        <v>0</v>
      </c>
      <c r="V838" s="49">
        <f>IF(0&lt;0.8,0,IF(0&lt;1,Sheet1!L590,1))*IF(G838&lt;3,0.12 - O838,0.01) *U838</f>
        <v>0</v>
      </c>
      <c r="W838" s="49">
        <f>IF(0&gt;1,IF(0&lt;=1.1,1,IF(0&lt;=1.2,2,IF(0&lt;=1.5,3,5))),0) * 1000000</f>
        <v>0</v>
      </c>
      <c r="X838" s="50">
        <f>IF(AND(P838&gt;=150000000,P838&lt;300000000),5000000,IF(AND(P838&gt;=300000000,P838&lt;500000000),10000000,IF(AND(P838&gt;=300000000,P838&lt;500000000),15000000,IF(AND(P838&gt;=500000000,P838&lt;3000000000),20000000,IF(P838&gt;=30000000000,35000000,0))))) * (1-R838)</f>
        <v>0</v>
      </c>
      <c r="Y838" s="50">
        <f>IFERROR(Q838 * (1-R838),0)</f>
        <v>0</v>
      </c>
      <c r="Z838" s="51">
        <f>IF(R838=1,0,0)</f>
        <v>0</v>
      </c>
      <c r="AA838" s="51">
        <f>IFERROR((1-R838) * Z838 * 2%,0)</f>
        <v>0</v>
      </c>
      <c r="AB838" s="52">
        <f>IF(R838=0,0,0)</f>
        <v>0</v>
      </c>
      <c r="AC838" s="52">
        <f> IFERROR(AB838 * (1-R838) * 2%,0)</f>
        <v>0</v>
      </c>
      <c r="AD838" s="53">
        <f>T838+V838+W838+X838+AA838+AC838</f>
        <v>37819.93</v>
      </c>
    </row>
    <row r="839">
      <c r="C839" s="40" t="s">
        <v>1511</v>
      </c>
      <c r="D839" s="41" t="s">
        <v>1512</v>
      </c>
      <c r="E839" s="41"/>
      <c r="F839" s="42">
        <v>39225.377372685187</v>
      </c>
      <c r="G839" s="43">
        <v>134</v>
      </c>
      <c r="H839" s="44">
        <v>43339</v>
      </c>
      <c r="I839" s="44">
        <v>43354</v>
      </c>
      <c r="J839" s="43">
        <v>78556939</v>
      </c>
      <c r="K839" s="43">
        <v>0</v>
      </c>
      <c r="L839" s="43">
        <v>0</v>
      </c>
      <c r="M839" s="43">
        <f>IFERROR(J839-K839-L839,0)</f>
        <v>78556939</v>
      </c>
      <c r="N839" s="43">
        <v>121495577</v>
      </c>
      <c r="O839" s="45">
        <f>IFERROR(IF(1 - M839/N839&lt;0,0,1-M839/N839),0)</f>
        <v>0.3534172935365375</v>
      </c>
      <c r="P839" s="43">
        <v>0</v>
      </c>
      <c r="Q839" s="43">
        <v>81884692</v>
      </c>
      <c r="R839" s="46">
        <f>IF(F839&lt;DATEVALUE("2018-07-01"),1,0)</f>
        <v>1</v>
      </c>
      <c r="S839" s="47">
        <f>IF(R839=1,1%,0)</f>
        <v>0.01</v>
      </c>
      <c r="T839" s="46">
        <f>IFERROR(S839*M839,0)</f>
        <v>785569.39000000001</v>
      </c>
      <c r="U839" s="48">
        <f>IF(O839&lt;=0.12,1,0)*(1-R839)*M839</f>
        <v>0</v>
      </c>
      <c r="V839" s="49">
        <f>IF(0&lt;0.8,0,IF(0&lt;1,Sheet1!L590,1))*IF(G839&lt;3,0.12 - O839,0.01) *U839</f>
        <v>0</v>
      </c>
      <c r="W839" s="49">
        <f>IF(0&gt;1,IF(0&lt;=1.1,1,IF(0&lt;=1.2,2,IF(0&lt;=1.5,3,5))),0) * 1000000</f>
        <v>0</v>
      </c>
      <c r="X839" s="50">
        <f>IF(AND(P839&gt;=150000000,P839&lt;300000000),5000000,IF(AND(P839&gt;=300000000,P839&lt;500000000),10000000,IF(AND(P839&gt;=300000000,P839&lt;500000000),15000000,IF(AND(P839&gt;=500000000,P839&lt;3000000000),20000000,IF(P839&gt;=30000000000,35000000,0))))) * (1-R839)</f>
        <v>0</v>
      </c>
      <c r="Y839" s="50">
        <f>IFERROR(Q839 * (1-R839),0)</f>
        <v>0</v>
      </c>
      <c r="Z839" s="51">
        <f>IF(R839=1,0,0)</f>
        <v>0</v>
      </c>
      <c r="AA839" s="51">
        <f>IFERROR((1-R839) * Z839 * 2%,0)</f>
        <v>0</v>
      </c>
      <c r="AB839" s="52">
        <f>IF(R839=0,0,0)</f>
        <v>0</v>
      </c>
      <c r="AC839" s="52">
        <f> IFERROR(AB839 * (1-R839) * 2%,0)</f>
        <v>0</v>
      </c>
      <c r="AD839" s="53">
        <f>T839+V839+W839+X839+AA839+AC839</f>
        <v>785569.39000000001</v>
      </c>
    </row>
    <row r="840">
      <c r="C840" s="40" t="s">
        <v>1513</v>
      </c>
      <c r="D840" s="41" t="s">
        <v>1514</v>
      </c>
      <c r="E840" s="41"/>
      <c r="F840" s="42">
        <v>39231.587187500001</v>
      </c>
      <c r="G840" s="43">
        <v>134</v>
      </c>
      <c r="H840" s="44">
        <v>43312</v>
      </c>
      <c r="I840" s="44">
        <v>43320</v>
      </c>
      <c r="J840" s="43">
        <v>10400279</v>
      </c>
      <c r="K840" s="43">
        <v>0</v>
      </c>
      <c r="L840" s="43">
        <v>0</v>
      </c>
      <c r="M840" s="43">
        <f>IFERROR(J840-K840-L840,0)</f>
        <v>10400279</v>
      </c>
      <c r="N840" s="43">
        <v>16607962</v>
      </c>
      <c r="O840" s="45">
        <f>IFERROR(IF(1 - M840/N840&lt;0,0,1-M840/N840),0)</f>
        <v>0.37377752911525208</v>
      </c>
      <c r="P840" s="43">
        <v>0</v>
      </c>
      <c r="Q840" s="43">
        <v>10400279</v>
      </c>
      <c r="R840" s="46">
        <f>IF(F840&lt;DATEVALUE("2018-07-01"),1,0)</f>
        <v>1</v>
      </c>
      <c r="S840" s="47">
        <f>IF(R840=1,1%,0)</f>
        <v>0.01</v>
      </c>
      <c r="T840" s="46">
        <f>IFERROR(S840*M840,0)</f>
        <v>104002.79000000001</v>
      </c>
      <c r="U840" s="48">
        <f>IF(O840&lt;=0.12,1,0)*(1-R840)*M840</f>
        <v>0</v>
      </c>
      <c r="V840" s="49">
        <f>IF(0&lt;0.8,0,IF(0&lt;1,Sheet1!L590,1))*IF(G840&lt;3,0.12 - O840,0.01) *U840</f>
        <v>0</v>
      </c>
      <c r="W840" s="49">
        <f>IF(0&gt;1,IF(0&lt;=1.1,1,IF(0&lt;=1.2,2,IF(0&lt;=1.5,3,5))),0) * 1000000</f>
        <v>0</v>
      </c>
      <c r="X840" s="50">
        <f>IF(AND(P840&gt;=150000000,P840&lt;300000000),5000000,IF(AND(P840&gt;=300000000,P840&lt;500000000),10000000,IF(AND(P840&gt;=300000000,P840&lt;500000000),15000000,IF(AND(P840&gt;=500000000,P840&lt;3000000000),20000000,IF(P840&gt;=30000000000,35000000,0))))) * (1-R840)</f>
        <v>0</v>
      </c>
      <c r="Y840" s="50">
        <f>IFERROR(Q840 * (1-R840),0)</f>
        <v>0</v>
      </c>
      <c r="Z840" s="51">
        <f>IF(R840=1,0,0)</f>
        <v>0</v>
      </c>
      <c r="AA840" s="51">
        <f>IFERROR((1-R840) * Z840 * 2%,0)</f>
        <v>0</v>
      </c>
      <c r="AB840" s="52">
        <f>IF(R840=0,0,0)</f>
        <v>0</v>
      </c>
      <c r="AC840" s="52">
        <f> IFERROR(AB840 * (1-R840) * 2%,0)</f>
        <v>0</v>
      </c>
      <c r="AD840" s="53">
        <f>T840+V840+W840+X840+AA840+AC840</f>
        <v>104002.79000000001</v>
      </c>
    </row>
    <row r="841">
      <c r="C841" s="40" t="s">
        <v>1515</v>
      </c>
      <c r="D841" s="41" t="s">
        <v>1516</v>
      </c>
      <c r="E841" s="41"/>
      <c r="F841" s="42">
        <v>39239.450775462959</v>
      </c>
      <c r="G841" s="43">
        <v>133</v>
      </c>
      <c r="H841" s="44">
        <v>43321</v>
      </c>
      <c r="I841" s="44">
        <v>43328</v>
      </c>
      <c r="J841" s="43">
        <v>1214205</v>
      </c>
      <c r="K841" s="43">
        <v>0</v>
      </c>
      <c r="L841" s="43">
        <v>0</v>
      </c>
      <c r="M841" s="43">
        <f>IFERROR(J841-K841-L841,0)</f>
        <v>1214205</v>
      </c>
      <c r="N841" s="43">
        <v>1214205</v>
      </c>
      <c r="O841" s="45">
        <f>IFERROR(IF(1 - M841/N841&lt;0,0,1-M841/N841),0)</f>
        <v>0</v>
      </c>
      <c r="P841" s="43">
        <v>0</v>
      </c>
      <c r="Q841" s="43">
        <v>1214205</v>
      </c>
      <c r="R841" s="46">
        <f>IF(F841&lt;DATEVALUE("2018-07-01"),1,0)</f>
        <v>1</v>
      </c>
      <c r="S841" s="47">
        <f>IF(R841=1,1%,0)</f>
        <v>0.01</v>
      </c>
      <c r="T841" s="46">
        <f>IFERROR(S841*M841,0)</f>
        <v>12142.050000000001</v>
      </c>
      <c r="U841" s="48">
        <f>IF(O841&lt;=0.12,1,0)*(1-R841)*M841</f>
        <v>0</v>
      </c>
      <c r="V841" s="49">
        <f>IF(0&lt;0.8,0,IF(0&lt;1,Sheet1!L590,1))*IF(G841&lt;3,0.12 - O841,0.01) *U841</f>
        <v>0</v>
      </c>
      <c r="W841" s="49">
        <f>IF(0&gt;1,IF(0&lt;=1.1,1,IF(0&lt;=1.2,2,IF(0&lt;=1.5,3,5))),0) * 1000000</f>
        <v>0</v>
      </c>
      <c r="X841" s="50">
        <f>IF(AND(P841&gt;=150000000,P841&lt;300000000),5000000,IF(AND(P841&gt;=300000000,P841&lt;500000000),10000000,IF(AND(P841&gt;=300000000,P841&lt;500000000),15000000,IF(AND(P841&gt;=500000000,P841&lt;3000000000),20000000,IF(P841&gt;=30000000000,35000000,0))))) * (1-R841)</f>
        <v>0</v>
      </c>
      <c r="Y841" s="50">
        <f>IFERROR(Q841 * (1-R841),0)</f>
        <v>0</v>
      </c>
      <c r="Z841" s="51">
        <f>IF(R841=1,0,0)</f>
        <v>0</v>
      </c>
      <c r="AA841" s="51">
        <f>IFERROR((1-R841) * Z841 * 2%,0)</f>
        <v>0</v>
      </c>
      <c r="AB841" s="52">
        <f>IF(R841=0,0,0)</f>
        <v>0</v>
      </c>
      <c r="AC841" s="52">
        <f> IFERROR(AB841 * (1-R841) * 2%,0)</f>
        <v>0</v>
      </c>
      <c r="AD841" s="53">
        <f>T841+V841+W841+X841+AA841+AC841</f>
        <v>12142.050000000001</v>
      </c>
    </row>
    <row r="842">
      <c r="C842" s="40" t="s">
        <v>1517</v>
      </c>
      <c r="D842" s="41" t="s">
        <v>1518</v>
      </c>
      <c r="E842" s="41"/>
      <c r="F842" s="42">
        <v>39265.584918981483</v>
      </c>
      <c r="G842" s="43">
        <v>132</v>
      </c>
      <c r="H842" s="44">
        <v>43318</v>
      </c>
      <c r="I842" s="44">
        <v>43329</v>
      </c>
      <c r="J842" s="43">
        <v>803979</v>
      </c>
      <c r="K842" s="43">
        <v>0</v>
      </c>
      <c r="L842" s="43">
        <v>0</v>
      </c>
      <c r="M842" s="43">
        <f>IFERROR(J842-K842-L842,0)</f>
        <v>803979</v>
      </c>
      <c r="N842" s="43">
        <v>803979</v>
      </c>
      <c r="O842" s="45">
        <f>IFERROR(IF(1 - M842/N842&lt;0,0,1-M842/N842),0)</f>
        <v>0</v>
      </c>
      <c r="P842" s="43">
        <v>0</v>
      </c>
      <c r="Q842" s="43">
        <v>803979</v>
      </c>
      <c r="R842" s="46">
        <f>IF(F842&lt;DATEVALUE("2018-07-01"),1,0)</f>
        <v>1</v>
      </c>
      <c r="S842" s="47">
        <f>IF(R842=1,1%,0)</f>
        <v>0.01</v>
      </c>
      <c r="T842" s="46">
        <f>IFERROR(S842*M842,0)</f>
        <v>8039.79</v>
      </c>
      <c r="U842" s="48">
        <f>IF(O842&lt;=0.12,1,0)*(1-R842)*M842</f>
        <v>0</v>
      </c>
      <c r="V842" s="49">
        <f>IF(0&lt;0.8,0,IF(0&lt;1,Sheet1!L590,1))*IF(G842&lt;3,0.12 - O842,0.01) *U842</f>
        <v>0</v>
      </c>
      <c r="W842" s="49">
        <f>IF(0&gt;1,IF(0&lt;=1.1,1,IF(0&lt;=1.2,2,IF(0&lt;=1.5,3,5))),0) * 1000000</f>
        <v>0</v>
      </c>
      <c r="X842" s="50">
        <f>IF(AND(P842&gt;=150000000,P842&lt;300000000),5000000,IF(AND(P842&gt;=300000000,P842&lt;500000000),10000000,IF(AND(P842&gt;=300000000,P842&lt;500000000),15000000,IF(AND(P842&gt;=500000000,P842&lt;3000000000),20000000,IF(P842&gt;=30000000000,35000000,0))))) * (1-R842)</f>
        <v>0</v>
      </c>
      <c r="Y842" s="50">
        <f>IFERROR(Q842 * (1-R842),0)</f>
        <v>0</v>
      </c>
      <c r="Z842" s="51">
        <f>IF(R842=1,0,0)</f>
        <v>0</v>
      </c>
      <c r="AA842" s="51">
        <f>IFERROR((1-R842) * Z842 * 2%,0)</f>
        <v>0</v>
      </c>
      <c r="AB842" s="52">
        <f>IF(R842=0,0,0)</f>
        <v>0</v>
      </c>
      <c r="AC842" s="52">
        <f> IFERROR(AB842 * (1-R842) * 2%,0)</f>
        <v>0</v>
      </c>
      <c r="AD842" s="53">
        <f>T842+V842+W842+X842+AA842+AC842</f>
        <v>8039.79</v>
      </c>
    </row>
    <row r="843">
      <c r="C843" s="40" t="s">
        <v>1519</v>
      </c>
      <c r="D843" s="41" t="s">
        <v>1520</v>
      </c>
      <c r="E843" s="41"/>
      <c r="F843" s="42">
        <v>39273.613842592589</v>
      </c>
      <c r="G843" s="43">
        <v>132</v>
      </c>
      <c r="H843" s="44">
        <v>43326</v>
      </c>
      <c r="I843" s="44">
        <v>43332</v>
      </c>
      <c r="J843" s="43">
        <v>8358656</v>
      </c>
      <c r="K843" s="43">
        <v>0</v>
      </c>
      <c r="L843" s="43">
        <v>0</v>
      </c>
      <c r="M843" s="43">
        <f>IFERROR(J843-K843-L843,0)</f>
        <v>8358656</v>
      </c>
      <c r="N843" s="43">
        <v>8358656</v>
      </c>
      <c r="O843" s="45">
        <f>IFERROR(IF(1 - M843/N843&lt;0,0,1-M843/N843),0)</f>
        <v>0</v>
      </c>
      <c r="P843" s="43">
        <v>0</v>
      </c>
      <c r="Q843" s="43">
        <v>8358656</v>
      </c>
      <c r="R843" s="46">
        <f>IF(F843&lt;DATEVALUE("2018-07-01"),1,0)</f>
        <v>1</v>
      </c>
      <c r="S843" s="47">
        <f>IF(R843=1,1%,0)</f>
        <v>0.01</v>
      </c>
      <c r="T843" s="46">
        <f>IFERROR(S843*M843,0)</f>
        <v>83586.559999999998</v>
      </c>
      <c r="U843" s="48">
        <f>IF(O843&lt;=0.12,1,0)*(1-R843)*M843</f>
        <v>0</v>
      </c>
      <c r="V843" s="49">
        <f>IF(0&lt;0.8,0,IF(0&lt;1,Sheet1!L590,1))*IF(G843&lt;3,0.12 - O843,0.01) *U843</f>
        <v>0</v>
      </c>
      <c r="W843" s="49">
        <f>IF(0&gt;1,IF(0&lt;=1.1,1,IF(0&lt;=1.2,2,IF(0&lt;=1.5,3,5))),0) * 1000000</f>
        <v>0</v>
      </c>
      <c r="X843" s="50">
        <f>IF(AND(P843&gt;=150000000,P843&lt;300000000),5000000,IF(AND(P843&gt;=300000000,P843&lt;500000000),10000000,IF(AND(P843&gt;=300000000,P843&lt;500000000),15000000,IF(AND(P843&gt;=500000000,P843&lt;3000000000),20000000,IF(P843&gt;=30000000000,35000000,0))))) * (1-R843)</f>
        <v>0</v>
      </c>
      <c r="Y843" s="50">
        <f>IFERROR(Q843 * (1-R843),0)</f>
        <v>0</v>
      </c>
      <c r="Z843" s="51">
        <f>IF(R843=1,0,0)</f>
        <v>0</v>
      </c>
      <c r="AA843" s="51">
        <f>IFERROR((1-R843) * Z843 * 2%,0)</f>
        <v>0</v>
      </c>
      <c r="AB843" s="52">
        <f>IF(R843=0,0,0)</f>
        <v>0</v>
      </c>
      <c r="AC843" s="52">
        <f> IFERROR(AB843 * (1-R843) * 2%,0)</f>
        <v>0</v>
      </c>
      <c r="AD843" s="53">
        <f>T843+V843+W843+X843+AA843+AC843</f>
        <v>83586.559999999998</v>
      </c>
    </row>
    <row r="844">
      <c r="C844" s="40" t="s">
        <v>1521</v>
      </c>
      <c r="D844" s="41" t="s">
        <v>1522</v>
      </c>
      <c r="E844" s="41"/>
      <c r="F844" s="42">
        <v>39297.664560185185</v>
      </c>
      <c r="G844" s="43">
        <v>131</v>
      </c>
      <c r="H844" s="44">
        <v>43321</v>
      </c>
      <c r="I844" s="44">
        <v>43368</v>
      </c>
      <c r="J844" s="43">
        <v>370412</v>
      </c>
      <c r="K844" s="43">
        <v>0</v>
      </c>
      <c r="L844" s="43">
        <v>0</v>
      </c>
      <c r="M844" s="43">
        <f>IFERROR(J844-K844-L844,0)</f>
        <v>370412</v>
      </c>
      <c r="N844" s="43">
        <v>370412</v>
      </c>
      <c r="O844" s="45">
        <f>IFERROR(IF(1 - M844/N844&lt;0,0,1-M844/N844),0)</f>
        <v>0</v>
      </c>
      <c r="P844" s="43">
        <v>0</v>
      </c>
      <c r="Q844" s="43">
        <v>370412</v>
      </c>
      <c r="R844" s="46">
        <f>IF(F844&lt;DATEVALUE("2018-07-01"),1,0)</f>
        <v>1</v>
      </c>
      <c r="S844" s="47">
        <f>IF(R844=1,1%,0)</f>
        <v>0.01</v>
      </c>
      <c r="T844" s="46">
        <f>IFERROR(S844*M844,0)</f>
        <v>3704.1199999999999</v>
      </c>
      <c r="U844" s="48">
        <f>IF(O844&lt;=0.12,1,0)*(1-R844)*M844</f>
        <v>0</v>
      </c>
      <c r="V844" s="49">
        <f>IF(0&lt;0.8,0,IF(0&lt;1,Sheet1!L590,1))*IF(G844&lt;3,0.12 - O844,0.01) *U844</f>
        <v>0</v>
      </c>
      <c r="W844" s="49">
        <f>IF(0&gt;1,IF(0&lt;=1.1,1,IF(0&lt;=1.2,2,IF(0&lt;=1.5,3,5))),0) * 1000000</f>
        <v>0</v>
      </c>
      <c r="X844" s="50">
        <f>IF(AND(P844&gt;=150000000,P844&lt;300000000),5000000,IF(AND(P844&gt;=300000000,P844&lt;500000000),10000000,IF(AND(P844&gt;=300000000,P844&lt;500000000),15000000,IF(AND(P844&gt;=500000000,P844&lt;3000000000),20000000,IF(P844&gt;=30000000000,35000000,0))))) * (1-R844)</f>
        <v>0</v>
      </c>
      <c r="Y844" s="50">
        <f>IFERROR(Q844 * (1-R844),0)</f>
        <v>0</v>
      </c>
      <c r="Z844" s="51">
        <f>IF(R844=1,0,0)</f>
        <v>0</v>
      </c>
      <c r="AA844" s="51">
        <f>IFERROR((1-R844) * Z844 * 2%,0)</f>
        <v>0</v>
      </c>
      <c r="AB844" s="52">
        <f>IF(R844=0,0,0)</f>
        <v>0</v>
      </c>
      <c r="AC844" s="52">
        <f> IFERROR(AB844 * (1-R844) * 2%,0)</f>
        <v>0</v>
      </c>
      <c r="AD844" s="53">
        <f>T844+V844+W844+X844+AA844+AC844</f>
        <v>3704.1199999999999</v>
      </c>
    </row>
    <row r="845">
      <c r="C845" s="40" t="s">
        <v>1523</v>
      </c>
      <c r="D845" s="41" t="s">
        <v>24</v>
      </c>
      <c r="E845" s="41"/>
      <c r="F845" s="42" t="s">
        <v>24</v>
      </c>
      <c r="G845" s="43" t="s">
        <v>24</v>
      </c>
      <c r="H845" s="44" t="s">
        <v>24</v>
      </c>
      <c r="I845" s="44" t="s">
        <v>24</v>
      </c>
      <c r="J845" s="43">
        <v>104302</v>
      </c>
      <c r="K845" s="43">
        <v>0</v>
      </c>
      <c r="L845" s="43">
        <v>0</v>
      </c>
      <c r="M845" s="43">
        <f>IFERROR(J845-K845-L845,0)</f>
        <v>104302</v>
      </c>
      <c r="N845" s="43" t="s">
        <v>24</v>
      </c>
      <c r="O845" s="45">
        <f>IFERROR(IF(1 - M845/N845&lt;0,0,1-M845/N845),0)</f>
        <v>0</v>
      </c>
      <c r="P845" s="43">
        <v>0</v>
      </c>
      <c r="Q845" s="43">
        <v>0</v>
      </c>
      <c r="R845" s="46">
        <f>IF(F845&lt;DATEVALUE("2018-07-01"),1,0)</f>
        <v>0</v>
      </c>
      <c r="S845" s="47">
        <f>IF(R845=1,1%,0)</f>
        <v>0</v>
      </c>
      <c r="T845" s="46">
        <f>IFERROR(S845*M845,0)</f>
        <v>0</v>
      </c>
      <c r="U845" s="48">
        <f>IF(O845&lt;=0.12,1,0)*(1-R845)*M845</f>
        <v>104302</v>
      </c>
      <c r="V845" s="49">
        <f>IF(0&lt;0.8,0,IF(0&lt;1,Sheet1!L590,1))*IF(G845&lt;3,0.12 - O845,0.01) *U845</f>
        <v>0</v>
      </c>
      <c r="W845" s="49">
        <f>IF(0&gt;1,IF(0&lt;=1.1,1,IF(0&lt;=1.2,2,IF(0&lt;=1.5,3,5))),0) * 1000000</f>
        <v>0</v>
      </c>
      <c r="X845" s="50">
        <f>IF(AND(P845&gt;=150000000,P845&lt;300000000),5000000,IF(AND(P845&gt;=300000000,P845&lt;500000000),10000000,IF(AND(P845&gt;=300000000,P845&lt;500000000),15000000,IF(AND(P845&gt;=500000000,P845&lt;3000000000),20000000,IF(P845&gt;=30000000000,35000000,0))))) * (1-R845)</f>
        <v>0</v>
      </c>
      <c r="Y845" s="50">
        <f>IFERROR(Q845 * (1-R845),0)</f>
        <v>0</v>
      </c>
      <c r="Z845" s="51" t="str">
        <f>IF(R845=1,0,"")</f>
        <v/>
      </c>
      <c r="AA845" s="51">
        <f>IFERROR((1-R845) * Z845 * 2%,0)</f>
        <v>0</v>
      </c>
      <c r="AB845" s="52" t="str">
        <f>IF(R845=0,"",0)</f>
        <v/>
      </c>
      <c r="AC845" s="52">
        <f> IFERROR(AB845 * (1-R845) * 2%,0)</f>
        <v>0</v>
      </c>
      <c r="AD845" s="53">
        <f>T845+V845+W845+X845+AA845+AC845</f>
        <v>0</v>
      </c>
    </row>
    <row r="846">
      <c r="C846" s="40" t="s">
        <v>1524</v>
      </c>
      <c r="D846" s="41" t="s">
        <v>1525</v>
      </c>
      <c r="E846" s="41"/>
      <c r="F846" s="42">
        <v>39339.639907407407</v>
      </c>
      <c r="G846" s="43">
        <v>130</v>
      </c>
      <c r="H846" s="44">
        <v>43316</v>
      </c>
      <c r="I846" s="44">
        <v>43335</v>
      </c>
      <c r="J846" s="43">
        <v>719738</v>
      </c>
      <c r="K846" s="43">
        <v>0</v>
      </c>
      <c r="L846" s="43">
        <v>0</v>
      </c>
      <c r="M846" s="43">
        <f>IFERROR(J846-K846-L846,0)</f>
        <v>719738</v>
      </c>
      <c r="N846" s="43">
        <v>719738</v>
      </c>
      <c r="O846" s="45">
        <f>IFERROR(IF(1 - M846/N846&lt;0,0,1-M846/N846),0)</f>
        <v>0</v>
      </c>
      <c r="P846" s="43">
        <v>0</v>
      </c>
      <c r="Q846" s="43">
        <v>719738</v>
      </c>
      <c r="R846" s="46">
        <f>IF(F846&lt;DATEVALUE("2018-07-01"),1,0)</f>
        <v>1</v>
      </c>
      <c r="S846" s="47">
        <f>IF(R846=1,1%,0)</f>
        <v>0.01</v>
      </c>
      <c r="T846" s="46">
        <f>IFERROR(S846*M846,0)</f>
        <v>7197.3800000000001</v>
      </c>
      <c r="U846" s="48">
        <f>IF(O846&lt;=0.12,1,0)*(1-R846)*M846</f>
        <v>0</v>
      </c>
      <c r="V846" s="49">
        <f>IF(0&lt;0.8,0,IF(0&lt;1,Sheet1!L590,1))*IF(G846&lt;3,0.12 - O846,0.01) *U846</f>
        <v>0</v>
      </c>
      <c r="W846" s="49">
        <f>IF(0&gt;1,IF(0&lt;=1.1,1,IF(0&lt;=1.2,2,IF(0&lt;=1.5,3,5))),0) * 1000000</f>
        <v>0</v>
      </c>
      <c r="X846" s="50">
        <f>IF(AND(P846&gt;=150000000,P846&lt;300000000),5000000,IF(AND(P846&gt;=300000000,P846&lt;500000000),10000000,IF(AND(P846&gt;=300000000,P846&lt;500000000),15000000,IF(AND(P846&gt;=500000000,P846&lt;3000000000),20000000,IF(P846&gt;=30000000000,35000000,0))))) * (1-R846)</f>
        <v>0</v>
      </c>
      <c r="Y846" s="50">
        <f>IFERROR(Q846 * (1-R846),0)</f>
        <v>0</v>
      </c>
      <c r="Z846" s="51">
        <f>IF(R846=1,0,0)</f>
        <v>0</v>
      </c>
      <c r="AA846" s="51">
        <f>IFERROR((1-R846) * Z846 * 2%,0)</f>
        <v>0</v>
      </c>
      <c r="AB846" s="52">
        <f>IF(R846=0,0,0)</f>
        <v>0</v>
      </c>
      <c r="AC846" s="52">
        <f> IFERROR(AB846 * (1-R846) * 2%,0)</f>
        <v>0</v>
      </c>
      <c r="AD846" s="53">
        <f>T846+V846+W846+X846+AA846+AC846</f>
        <v>7197.3800000000001</v>
      </c>
    </row>
    <row r="847">
      <c r="C847" s="40" t="s">
        <v>1526</v>
      </c>
      <c r="D847" s="41" t="s">
        <v>1527</v>
      </c>
      <c r="E847" s="41"/>
      <c r="F847" s="42">
        <v>39350.363819444443</v>
      </c>
      <c r="G847" s="43">
        <v>130</v>
      </c>
      <c r="H847" s="44">
        <v>43337</v>
      </c>
      <c r="I847" s="44">
        <v>43409</v>
      </c>
      <c r="J847" s="43">
        <v>816593</v>
      </c>
      <c r="K847" s="43">
        <v>0</v>
      </c>
      <c r="L847" s="43">
        <v>0</v>
      </c>
      <c r="M847" s="43">
        <f>IFERROR(J847-K847-L847,0)</f>
        <v>816593</v>
      </c>
      <c r="N847" s="43">
        <v>816593</v>
      </c>
      <c r="O847" s="45">
        <f>IFERROR(IF(1 - M847/N847&lt;0,0,1-M847/N847),0)</f>
        <v>0</v>
      </c>
      <c r="P847" s="43">
        <v>0</v>
      </c>
      <c r="Q847" s="43">
        <v>816593</v>
      </c>
      <c r="R847" s="46">
        <f>IF(F847&lt;DATEVALUE("2018-07-01"),1,0)</f>
        <v>1</v>
      </c>
      <c r="S847" s="47">
        <f>IF(R847=1,1%,0)</f>
        <v>0.01</v>
      </c>
      <c r="T847" s="46">
        <f>IFERROR(S847*M847,0)</f>
        <v>8165.9300000000003</v>
      </c>
      <c r="U847" s="48">
        <f>IF(O847&lt;=0.12,1,0)*(1-R847)*M847</f>
        <v>0</v>
      </c>
      <c r="V847" s="49">
        <f>IF(0&lt;0.8,0,IF(0&lt;1,Sheet1!L590,1))*IF(G847&lt;3,0.12 - O847,0.01) *U847</f>
        <v>0</v>
      </c>
      <c r="W847" s="49">
        <f>IF(0&gt;1,IF(0&lt;=1.1,1,IF(0&lt;=1.2,2,IF(0&lt;=1.5,3,5))),0) * 1000000</f>
        <v>0</v>
      </c>
      <c r="X847" s="50">
        <f>IF(AND(P847&gt;=150000000,P847&lt;300000000),5000000,IF(AND(P847&gt;=300000000,P847&lt;500000000),10000000,IF(AND(P847&gt;=300000000,P847&lt;500000000),15000000,IF(AND(P847&gt;=500000000,P847&lt;3000000000),20000000,IF(P847&gt;=30000000000,35000000,0))))) * (1-R847)</f>
        <v>0</v>
      </c>
      <c r="Y847" s="50">
        <f>IFERROR(Q847 * (1-R847),0)</f>
        <v>0</v>
      </c>
      <c r="Z847" s="51">
        <f>IF(R847=1,0,0)</f>
        <v>0</v>
      </c>
      <c r="AA847" s="51">
        <f>IFERROR((1-R847) * Z847 * 2%,0)</f>
        <v>0</v>
      </c>
      <c r="AB847" s="52">
        <f>IF(R847=0,0,0)</f>
        <v>0</v>
      </c>
      <c r="AC847" s="52">
        <f> IFERROR(AB847 * (1-R847) * 2%,0)</f>
        <v>0</v>
      </c>
      <c r="AD847" s="53">
        <f>T847+V847+W847+X847+AA847+AC847</f>
        <v>8165.9300000000003</v>
      </c>
    </row>
    <row r="848">
      <c r="C848" s="40" t="s">
        <v>1528</v>
      </c>
      <c r="D848" s="41" t="s">
        <v>1529</v>
      </c>
      <c r="E848" s="41"/>
      <c r="F848" s="42">
        <v>39405.362662037034</v>
      </c>
      <c r="G848" s="43">
        <v>128</v>
      </c>
      <c r="H848" s="44">
        <v>43319</v>
      </c>
      <c r="I848" s="44">
        <v>43325</v>
      </c>
      <c r="J848" s="43">
        <v>596493</v>
      </c>
      <c r="K848" s="43">
        <v>0</v>
      </c>
      <c r="L848" s="43">
        <v>0</v>
      </c>
      <c r="M848" s="43">
        <f>IFERROR(J848-K848-L848,0)</f>
        <v>596493</v>
      </c>
      <c r="N848" s="43">
        <v>596493</v>
      </c>
      <c r="O848" s="45">
        <f>IFERROR(IF(1 - M848/N848&lt;0,0,1-M848/N848),0)</f>
        <v>0</v>
      </c>
      <c r="P848" s="43">
        <v>0</v>
      </c>
      <c r="Q848" s="43">
        <v>596493</v>
      </c>
      <c r="R848" s="46">
        <f>IF(F848&lt;DATEVALUE("2018-07-01"),1,0)</f>
        <v>1</v>
      </c>
      <c r="S848" s="47">
        <f>IF(R848=1,1%,0)</f>
        <v>0.01</v>
      </c>
      <c r="T848" s="46">
        <f>IFERROR(S848*M848,0)</f>
        <v>5964.9300000000003</v>
      </c>
      <c r="U848" s="48">
        <f>IF(O848&lt;=0.12,1,0)*(1-R848)*M848</f>
        <v>0</v>
      </c>
      <c r="V848" s="49">
        <f>IF(0&lt;0.8,0,IF(0&lt;1,Sheet1!L590,1))*IF(G848&lt;3,0.12 - O848,0.01) *U848</f>
        <v>0</v>
      </c>
      <c r="W848" s="49">
        <f>IF(0&gt;1,IF(0&lt;=1.1,1,IF(0&lt;=1.2,2,IF(0&lt;=1.5,3,5))),0) * 1000000</f>
        <v>0</v>
      </c>
      <c r="X848" s="50">
        <f>IF(AND(P848&gt;=150000000,P848&lt;300000000),5000000,IF(AND(P848&gt;=300000000,P848&lt;500000000),10000000,IF(AND(P848&gt;=300000000,P848&lt;500000000),15000000,IF(AND(P848&gt;=500000000,P848&lt;3000000000),20000000,IF(P848&gt;=30000000000,35000000,0))))) * (1-R848)</f>
        <v>0</v>
      </c>
      <c r="Y848" s="50">
        <f>IFERROR(Q848 * (1-R848),0)</f>
        <v>0</v>
      </c>
      <c r="Z848" s="51">
        <f>IF(R848=1,0,0)</f>
        <v>0</v>
      </c>
      <c r="AA848" s="51">
        <f>IFERROR((1-R848) * Z848 * 2%,0)</f>
        <v>0</v>
      </c>
      <c r="AB848" s="52">
        <f>IF(R848=0,0,0)</f>
        <v>0</v>
      </c>
      <c r="AC848" s="52">
        <f> IFERROR(AB848 * (1-R848) * 2%,0)</f>
        <v>0</v>
      </c>
      <c r="AD848" s="53">
        <f>T848+V848+W848+X848+AA848+AC848</f>
        <v>5964.9300000000003</v>
      </c>
    </row>
    <row r="849">
      <c r="C849" s="40" t="s">
        <v>1530</v>
      </c>
      <c r="D849" s="41" t="s">
        <v>1531</v>
      </c>
      <c r="E849" s="41"/>
      <c r="F849" s="42">
        <v>39410.390868055554</v>
      </c>
      <c r="G849" s="43">
        <v>128</v>
      </c>
      <c r="H849" s="44">
        <v>43316</v>
      </c>
      <c r="I849" s="44">
        <v>43341</v>
      </c>
      <c r="J849" s="43">
        <v>1626053</v>
      </c>
      <c r="K849" s="43">
        <v>0</v>
      </c>
      <c r="L849" s="43">
        <v>0</v>
      </c>
      <c r="M849" s="43">
        <f>IFERROR(J849-K849-L849,0)</f>
        <v>1626053</v>
      </c>
      <c r="N849" s="43">
        <v>1626053</v>
      </c>
      <c r="O849" s="45">
        <f>IFERROR(IF(1 - M849/N849&lt;0,0,1-M849/N849),0)</f>
        <v>0</v>
      </c>
      <c r="P849" s="43">
        <v>0</v>
      </c>
      <c r="Q849" s="43">
        <v>1626053</v>
      </c>
      <c r="R849" s="46">
        <f>IF(F849&lt;DATEVALUE("2018-07-01"),1,0)</f>
        <v>1</v>
      </c>
      <c r="S849" s="47">
        <f>IF(R849=1,1%,0)</f>
        <v>0.01</v>
      </c>
      <c r="T849" s="46">
        <f>IFERROR(S849*M849,0)</f>
        <v>16260.530000000001</v>
      </c>
      <c r="U849" s="48">
        <f>IF(O849&lt;=0.12,1,0)*(1-R849)*M849</f>
        <v>0</v>
      </c>
      <c r="V849" s="49">
        <f>IF(0&lt;0.8,0,IF(0&lt;1,Sheet1!L590,1))*IF(G849&lt;3,0.12 - O849,0.01) *U849</f>
        <v>0</v>
      </c>
      <c r="W849" s="49">
        <f>IF(0&gt;1,IF(0&lt;=1.1,1,IF(0&lt;=1.2,2,IF(0&lt;=1.5,3,5))),0) * 1000000</f>
        <v>0</v>
      </c>
      <c r="X849" s="50">
        <f>IF(AND(P849&gt;=150000000,P849&lt;300000000),5000000,IF(AND(P849&gt;=300000000,P849&lt;500000000),10000000,IF(AND(P849&gt;=300000000,P849&lt;500000000),15000000,IF(AND(P849&gt;=500000000,P849&lt;3000000000),20000000,IF(P849&gt;=30000000000,35000000,0))))) * (1-R849)</f>
        <v>0</v>
      </c>
      <c r="Y849" s="50">
        <f>IFERROR(Q849 * (1-R849),0)</f>
        <v>0</v>
      </c>
      <c r="Z849" s="51">
        <f>IF(R849=1,0,0)</f>
        <v>0</v>
      </c>
      <c r="AA849" s="51">
        <f>IFERROR((1-R849) * Z849 * 2%,0)</f>
        <v>0</v>
      </c>
      <c r="AB849" s="52">
        <f>IF(R849=0,0,0)</f>
        <v>0</v>
      </c>
      <c r="AC849" s="52">
        <f> IFERROR(AB849 * (1-R849) * 2%,0)</f>
        <v>0</v>
      </c>
      <c r="AD849" s="53">
        <f>T849+V849+W849+X849+AA849+AC849</f>
        <v>16260.530000000001</v>
      </c>
    </row>
    <row r="850">
      <c r="C850" s="40" t="s">
        <v>1532</v>
      </c>
      <c r="D850" s="41" t="s">
        <v>1533</v>
      </c>
      <c r="E850" s="41"/>
      <c r="F850" s="42">
        <v>39423.620104166665</v>
      </c>
      <c r="G850" s="43">
        <v>127</v>
      </c>
      <c r="H850" s="44">
        <v>43316</v>
      </c>
      <c r="I850" s="44">
        <v>43321</v>
      </c>
      <c r="J850" s="43">
        <v>212210</v>
      </c>
      <c r="K850" s="43">
        <v>0</v>
      </c>
      <c r="L850" s="43">
        <v>0</v>
      </c>
      <c r="M850" s="43">
        <f>IFERROR(J850-K850-L850,0)</f>
        <v>212210</v>
      </c>
      <c r="N850" s="43">
        <v>212210</v>
      </c>
      <c r="O850" s="45">
        <f>IFERROR(IF(1 - M850/N850&lt;0,0,1-M850/N850),0)</f>
        <v>0</v>
      </c>
      <c r="P850" s="43">
        <v>0</v>
      </c>
      <c r="Q850" s="43">
        <v>212210</v>
      </c>
      <c r="R850" s="46">
        <f>IF(F850&lt;DATEVALUE("2018-07-01"),1,0)</f>
        <v>1</v>
      </c>
      <c r="S850" s="47">
        <f>IF(R850=1,1%,0)</f>
        <v>0.01</v>
      </c>
      <c r="T850" s="46">
        <f>IFERROR(S850*M850,0)</f>
        <v>2122.0999999999999</v>
      </c>
      <c r="U850" s="48">
        <f>IF(O850&lt;=0.12,1,0)*(1-R850)*M850</f>
        <v>0</v>
      </c>
      <c r="V850" s="49">
        <f>IF(0&lt;0.8,0,IF(0&lt;1,Sheet1!L590,1))*IF(G850&lt;3,0.12 - O850,0.01) *U850</f>
        <v>0</v>
      </c>
      <c r="W850" s="49">
        <f>IF(0&gt;1,IF(0&lt;=1.1,1,IF(0&lt;=1.2,2,IF(0&lt;=1.5,3,5))),0) * 1000000</f>
        <v>0</v>
      </c>
      <c r="X850" s="50">
        <f>IF(AND(P850&gt;=150000000,P850&lt;300000000),5000000,IF(AND(P850&gt;=300000000,P850&lt;500000000),10000000,IF(AND(P850&gt;=300000000,P850&lt;500000000),15000000,IF(AND(P850&gt;=500000000,P850&lt;3000000000),20000000,IF(P850&gt;=30000000000,35000000,0))))) * (1-R850)</f>
        <v>0</v>
      </c>
      <c r="Y850" s="50">
        <f>IFERROR(Q850 * (1-R850),0)</f>
        <v>0</v>
      </c>
      <c r="Z850" s="51">
        <f>IF(R850=1,0,0)</f>
        <v>0</v>
      </c>
      <c r="AA850" s="51">
        <f>IFERROR((1-R850) * Z850 * 2%,0)</f>
        <v>0</v>
      </c>
      <c r="AB850" s="52">
        <f>IF(R850=0,0,0)</f>
        <v>0</v>
      </c>
      <c r="AC850" s="52">
        <f> IFERROR(AB850 * (1-R850) * 2%,0)</f>
        <v>0</v>
      </c>
      <c r="AD850" s="53">
        <f>T850+V850+W850+X850+AA850+AC850</f>
        <v>2122.0999999999999</v>
      </c>
    </row>
    <row r="851">
      <c r="C851" s="40" t="s">
        <v>1534</v>
      </c>
      <c r="D851" s="41" t="s">
        <v>1535</v>
      </c>
      <c r="E851" s="41"/>
      <c r="F851" s="42">
        <v>39464.646412037036</v>
      </c>
      <c r="G851" s="43">
        <v>126</v>
      </c>
      <c r="H851" s="44">
        <v>43316</v>
      </c>
      <c r="I851" s="44">
        <v>43370</v>
      </c>
      <c r="J851" s="43">
        <v>4613487</v>
      </c>
      <c r="K851" s="43">
        <v>0</v>
      </c>
      <c r="L851" s="43">
        <v>0</v>
      </c>
      <c r="M851" s="43">
        <f>IFERROR(J851-K851-L851,0)</f>
        <v>4613487</v>
      </c>
      <c r="N851" s="43">
        <v>3820668</v>
      </c>
      <c r="O851" s="45">
        <f>IFERROR(IF(1 - M851/N851&lt;0,0,1-M851/N851),0)</f>
        <v>0</v>
      </c>
      <c r="P851" s="43">
        <v>0</v>
      </c>
      <c r="Q851" s="43">
        <v>4613487</v>
      </c>
      <c r="R851" s="46">
        <f>IF(F851&lt;DATEVALUE("2018-07-01"),1,0)</f>
        <v>1</v>
      </c>
      <c r="S851" s="47">
        <f>IF(R851=1,1%,0)</f>
        <v>0.01</v>
      </c>
      <c r="T851" s="46">
        <f>IFERROR(S851*M851,0)</f>
        <v>46134.870000000003</v>
      </c>
      <c r="U851" s="48">
        <f>IF(O851&lt;=0.12,1,0)*(1-R851)*M851</f>
        <v>0</v>
      </c>
      <c r="V851" s="49">
        <f>IF(0&lt;0.8,0,IF(0&lt;1,Sheet1!L590,1))*IF(G851&lt;3,0.12 - O851,0.01) *U851</f>
        <v>0</v>
      </c>
      <c r="W851" s="49">
        <f>IF(0&gt;1,IF(0&lt;=1.1,1,IF(0&lt;=1.2,2,IF(0&lt;=1.5,3,5))),0) * 1000000</f>
        <v>0</v>
      </c>
      <c r="X851" s="50">
        <f>IF(AND(P851&gt;=150000000,P851&lt;300000000),5000000,IF(AND(P851&gt;=300000000,P851&lt;500000000),10000000,IF(AND(P851&gt;=300000000,P851&lt;500000000),15000000,IF(AND(P851&gt;=500000000,P851&lt;3000000000),20000000,IF(P851&gt;=30000000000,35000000,0))))) * (1-R851)</f>
        <v>0</v>
      </c>
      <c r="Y851" s="50">
        <f>IFERROR(Q851 * (1-R851),0)</f>
        <v>0</v>
      </c>
      <c r="Z851" s="51">
        <f>IF(R851=1,0,0)</f>
        <v>0</v>
      </c>
      <c r="AA851" s="51">
        <f>IFERROR((1-R851) * Z851 * 2%,0)</f>
        <v>0</v>
      </c>
      <c r="AB851" s="52">
        <f>IF(R851=0,796978,0)</f>
        <v>0</v>
      </c>
      <c r="AC851" s="52">
        <f> IFERROR(AB851 * (1-R851) * 2%,0)</f>
        <v>0</v>
      </c>
      <c r="AD851" s="53">
        <f>T851+V851+W851+X851+AA851+AC851</f>
        <v>46134.870000000003</v>
      </c>
    </row>
    <row r="852">
      <c r="C852" s="40" t="s">
        <v>1536</v>
      </c>
      <c r="D852" s="41" t="s">
        <v>1537</v>
      </c>
      <c r="E852" s="41"/>
      <c r="F852" s="42">
        <v>39563.417939814812</v>
      </c>
      <c r="G852" s="43">
        <v>123</v>
      </c>
      <c r="H852" s="44">
        <v>43316</v>
      </c>
      <c r="I852" s="44">
        <v>43382</v>
      </c>
      <c r="J852" s="43">
        <v>2703851</v>
      </c>
      <c r="K852" s="43">
        <v>0</v>
      </c>
      <c r="L852" s="43">
        <v>0</v>
      </c>
      <c r="M852" s="43">
        <f>IFERROR(J852-K852-L852,0)</f>
        <v>2703851</v>
      </c>
      <c r="N852" s="43">
        <v>2703851</v>
      </c>
      <c r="O852" s="45">
        <f>IFERROR(IF(1 - M852/N852&lt;0,0,1-M852/N852),0)</f>
        <v>0</v>
      </c>
      <c r="P852" s="43">
        <v>0</v>
      </c>
      <c r="Q852" s="43">
        <v>2703851</v>
      </c>
      <c r="R852" s="46">
        <f>IF(F852&lt;DATEVALUE("2018-07-01"),1,0)</f>
        <v>1</v>
      </c>
      <c r="S852" s="47">
        <f>IF(R852=1,1%,0)</f>
        <v>0.01</v>
      </c>
      <c r="T852" s="46">
        <f>IFERROR(S852*M852,0)</f>
        <v>27038.510000000002</v>
      </c>
      <c r="U852" s="48">
        <f>IF(O852&lt;=0.12,1,0)*(1-R852)*M852</f>
        <v>0</v>
      </c>
      <c r="V852" s="49">
        <f>IF(0&lt;0.8,0,IF(0&lt;1,Sheet1!L590,1))*IF(G852&lt;3,0.12 - O852,0.01) *U852</f>
        <v>0</v>
      </c>
      <c r="W852" s="49">
        <f>IF(0&gt;1,IF(0&lt;=1.1,1,IF(0&lt;=1.2,2,IF(0&lt;=1.5,3,5))),0) * 1000000</f>
        <v>0</v>
      </c>
      <c r="X852" s="50">
        <f>IF(AND(P852&gt;=150000000,P852&lt;300000000),5000000,IF(AND(P852&gt;=300000000,P852&lt;500000000),10000000,IF(AND(P852&gt;=300000000,P852&lt;500000000),15000000,IF(AND(P852&gt;=500000000,P852&lt;3000000000),20000000,IF(P852&gt;=30000000000,35000000,0))))) * (1-R852)</f>
        <v>0</v>
      </c>
      <c r="Y852" s="50">
        <f>IFERROR(Q852 * (1-R852),0)</f>
        <v>0</v>
      </c>
      <c r="Z852" s="51">
        <f>IF(R852=1,0,0)</f>
        <v>0</v>
      </c>
      <c r="AA852" s="51">
        <f>IFERROR((1-R852) * Z852 * 2%,0)</f>
        <v>0</v>
      </c>
      <c r="AB852" s="52">
        <f>IF(R852=0,0,0)</f>
        <v>0</v>
      </c>
      <c r="AC852" s="52">
        <f> IFERROR(AB852 * (1-R852) * 2%,0)</f>
        <v>0</v>
      </c>
      <c r="AD852" s="53">
        <f>T852+V852+W852+X852+AA852+AC852</f>
        <v>27038.510000000002</v>
      </c>
    </row>
    <row r="853">
      <c r="C853" s="40" t="s">
        <v>1538</v>
      </c>
      <c r="D853" s="41" t="s">
        <v>1539</v>
      </c>
      <c r="E853" s="41"/>
      <c r="F853" s="42">
        <v>39578.490277777775</v>
      </c>
      <c r="G853" s="43">
        <v>122</v>
      </c>
      <c r="H853" s="44">
        <v>43329</v>
      </c>
      <c r="I853" s="44">
        <v>43375</v>
      </c>
      <c r="J853" s="43">
        <v>1974171</v>
      </c>
      <c r="K853" s="43">
        <v>0</v>
      </c>
      <c r="L853" s="43">
        <v>0</v>
      </c>
      <c r="M853" s="43">
        <f>IFERROR(J853-K853-L853,0)</f>
        <v>1974171</v>
      </c>
      <c r="N853" s="43">
        <v>1974171</v>
      </c>
      <c r="O853" s="45">
        <f>IFERROR(IF(1 - M853/N853&lt;0,0,1-M853/N853),0)</f>
        <v>0</v>
      </c>
      <c r="P853" s="43">
        <v>0</v>
      </c>
      <c r="Q853" s="43">
        <v>1974171</v>
      </c>
      <c r="R853" s="46">
        <f>IF(F853&lt;DATEVALUE("2018-07-01"),1,0)</f>
        <v>1</v>
      </c>
      <c r="S853" s="47">
        <f>IF(R853=1,1%,0)</f>
        <v>0.01</v>
      </c>
      <c r="T853" s="46">
        <f>IFERROR(S853*M853,0)</f>
        <v>19741.709999999999</v>
      </c>
      <c r="U853" s="48">
        <f>IF(O853&lt;=0.12,1,0)*(1-R853)*M853</f>
        <v>0</v>
      </c>
      <c r="V853" s="49">
        <f>IF(0&lt;0.8,0,IF(0&lt;1,Sheet1!L590,1))*IF(G853&lt;3,0.12 - O853,0.01) *U853</f>
        <v>0</v>
      </c>
      <c r="W853" s="49">
        <f>IF(0&gt;1,IF(0&lt;=1.1,1,IF(0&lt;=1.2,2,IF(0&lt;=1.5,3,5))),0) * 1000000</f>
        <v>0</v>
      </c>
      <c r="X853" s="50">
        <f>IF(AND(P853&gt;=150000000,P853&lt;300000000),5000000,IF(AND(P853&gt;=300000000,P853&lt;500000000),10000000,IF(AND(P853&gt;=300000000,P853&lt;500000000),15000000,IF(AND(P853&gt;=500000000,P853&lt;3000000000),20000000,IF(P853&gt;=30000000000,35000000,0))))) * (1-R853)</f>
        <v>0</v>
      </c>
      <c r="Y853" s="50">
        <f>IFERROR(Q853 * (1-R853),0)</f>
        <v>0</v>
      </c>
      <c r="Z853" s="51">
        <f>IF(R853=1,0,0)</f>
        <v>0</v>
      </c>
      <c r="AA853" s="51">
        <f>IFERROR((1-R853) * Z853 * 2%,0)</f>
        <v>0</v>
      </c>
      <c r="AB853" s="52">
        <f>IF(R853=0,0,0)</f>
        <v>0</v>
      </c>
      <c r="AC853" s="52">
        <f> IFERROR(AB853 * (1-R853) * 2%,0)</f>
        <v>0</v>
      </c>
      <c r="AD853" s="53">
        <f>T853+V853+W853+X853+AA853+AC853</f>
        <v>19741.709999999999</v>
      </c>
    </row>
    <row r="854">
      <c r="C854" s="40" t="s">
        <v>1540</v>
      </c>
      <c r="D854" s="41" t="s">
        <v>1541</v>
      </c>
      <c r="E854" s="41"/>
      <c r="F854" s="42">
        <v>39583.387060185181</v>
      </c>
      <c r="G854" s="43">
        <v>122</v>
      </c>
      <c r="H854" s="44">
        <v>43316</v>
      </c>
      <c r="I854" s="44">
        <v>43326</v>
      </c>
      <c r="J854" s="43">
        <v>8311847</v>
      </c>
      <c r="K854" s="43">
        <v>0</v>
      </c>
      <c r="L854" s="43">
        <v>0</v>
      </c>
      <c r="M854" s="43">
        <f>IFERROR(J854-K854-L854,0)</f>
        <v>8311847</v>
      </c>
      <c r="N854" s="43">
        <v>8311847</v>
      </c>
      <c r="O854" s="45">
        <f>IFERROR(IF(1 - M854/N854&lt;0,0,1-M854/N854),0)</f>
        <v>0</v>
      </c>
      <c r="P854" s="43">
        <v>0</v>
      </c>
      <c r="Q854" s="43">
        <v>8311847</v>
      </c>
      <c r="R854" s="46">
        <f>IF(F854&lt;DATEVALUE("2018-07-01"),1,0)</f>
        <v>1</v>
      </c>
      <c r="S854" s="47">
        <f>IF(R854=1,1%,0)</f>
        <v>0.01</v>
      </c>
      <c r="T854" s="46">
        <f>IFERROR(S854*M854,0)</f>
        <v>83118.470000000001</v>
      </c>
      <c r="U854" s="48">
        <f>IF(O854&lt;=0.12,1,0)*(1-R854)*M854</f>
        <v>0</v>
      </c>
      <c r="V854" s="49">
        <f>IF(0&lt;0.8,0,IF(0&lt;1,Sheet1!L590,1))*IF(G854&lt;3,0.12 - O854,0.01) *U854</f>
        <v>0</v>
      </c>
      <c r="W854" s="49">
        <f>IF(0&gt;1,IF(0&lt;=1.1,1,IF(0&lt;=1.2,2,IF(0&lt;=1.5,3,5))),0) * 1000000</f>
        <v>0</v>
      </c>
      <c r="X854" s="50">
        <f>IF(AND(P854&gt;=150000000,P854&lt;300000000),5000000,IF(AND(P854&gt;=300000000,P854&lt;500000000),10000000,IF(AND(P854&gt;=300000000,P854&lt;500000000),15000000,IF(AND(P854&gt;=500000000,P854&lt;3000000000),20000000,IF(P854&gt;=30000000000,35000000,0))))) * (1-R854)</f>
        <v>0</v>
      </c>
      <c r="Y854" s="50">
        <f>IFERROR(Q854 * (1-R854),0)</f>
        <v>0</v>
      </c>
      <c r="Z854" s="51">
        <f>IF(R854=1,0,0)</f>
        <v>0</v>
      </c>
      <c r="AA854" s="51">
        <f>IFERROR((1-R854) * Z854 * 2%,0)</f>
        <v>0</v>
      </c>
      <c r="AB854" s="52">
        <f>IF(R854=0,0,0)</f>
        <v>0</v>
      </c>
      <c r="AC854" s="52">
        <f> IFERROR(AB854 * (1-R854) * 2%,0)</f>
        <v>0</v>
      </c>
      <c r="AD854" s="53">
        <f>T854+V854+W854+X854+AA854+AC854</f>
        <v>83118.470000000001</v>
      </c>
    </row>
    <row r="855">
      <c r="C855" s="40" t="s">
        <v>1542</v>
      </c>
      <c r="D855" s="41" t="s">
        <v>1543</v>
      </c>
      <c r="E855" s="41"/>
      <c r="F855" s="42">
        <v>39609.45957175926</v>
      </c>
      <c r="G855" s="43">
        <v>121</v>
      </c>
      <c r="H855" s="44">
        <v>43349</v>
      </c>
      <c r="I855" s="44">
        <v>43361</v>
      </c>
      <c r="J855" s="43">
        <v>2266363</v>
      </c>
      <c r="K855" s="43">
        <v>0</v>
      </c>
      <c r="L855" s="43">
        <v>0</v>
      </c>
      <c r="M855" s="43">
        <f>IFERROR(J855-K855-L855,0)</f>
        <v>2266363</v>
      </c>
      <c r="N855" s="43">
        <v>2266363</v>
      </c>
      <c r="O855" s="45">
        <f>IFERROR(IF(1 - M855/N855&lt;0,0,1-M855/N855),0)</f>
        <v>0</v>
      </c>
      <c r="P855" s="43">
        <v>0</v>
      </c>
      <c r="Q855" s="43">
        <v>2266363</v>
      </c>
      <c r="R855" s="46">
        <f>IF(F855&lt;DATEVALUE("2018-07-01"),1,0)</f>
        <v>1</v>
      </c>
      <c r="S855" s="47">
        <f>IF(R855=1,1%,0)</f>
        <v>0.01</v>
      </c>
      <c r="T855" s="46">
        <f>IFERROR(S855*M855,0)</f>
        <v>22663.630000000001</v>
      </c>
      <c r="U855" s="48">
        <f>IF(O855&lt;=0.12,1,0)*(1-R855)*M855</f>
        <v>0</v>
      </c>
      <c r="V855" s="49">
        <f>IF(0&lt;0.8,0,IF(0&lt;1,Sheet1!L590,1))*IF(G855&lt;3,0.12 - O855,0.01) *U855</f>
        <v>0</v>
      </c>
      <c r="W855" s="49">
        <f>IF(0&gt;1,IF(0&lt;=1.1,1,IF(0&lt;=1.2,2,IF(0&lt;=1.5,3,5))),0) * 1000000</f>
        <v>0</v>
      </c>
      <c r="X855" s="50">
        <f>IF(AND(P855&gt;=150000000,P855&lt;300000000),5000000,IF(AND(P855&gt;=300000000,P855&lt;500000000),10000000,IF(AND(P855&gt;=300000000,P855&lt;500000000),15000000,IF(AND(P855&gt;=500000000,P855&lt;3000000000),20000000,IF(P855&gt;=30000000000,35000000,0))))) * (1-R855)</f>
        <v>0</v>
      </c>
      <c r="Y855" s="50">
        <f>IFERROR(Q855 * (1-R855),0)</f>
        <v>0</v>
      </c>
      <c r="Z855" s="51">
        <f>IF(R855=1,0,0)</f>
        <v>0</v>
      </c>
      <c r="AA855" s="51">
        <f>IFERROR((1-R855) * Z855 * 2%,0)</f>
        <v>0</v>
      </c>
      <c r="AB855" s="52">
        <f>IF(R855=0,0,0)</f>
        <v>0</v>
      </c>
      <c r="AC855" s="52">
        <f> IFERROR(AB855 * (1-R855) * 2%,0)</f>
        <v>0</v>
      </c>
      <c r="AD855" s="53">
        <f>T855+V855+W855+X855+AA855+AC855</f>
        <v>22663.630000000001</v>
      </c>
    </row>
    <row r="856">
      <c r="C856" s="40" t="s">
        <v>1544</v>
      </c>
      <c r="D856" s="41" t="s">
        <v>1545</v>
      </c>
      <c r="E856" s="41"/>
      <c r="F856" s="42">
        <v>39612.366423611107</v>
      </c>
      <c r="G856" s="43">
        <v>121</v>
      </c>
      <c r="H856" s="44">
        <v>43320</v>
      </c>
      <c r="I856" s="44">
        <v>43335</v>
      </c>
      <c r="J856" s="43">
        <v>165190</v>
      </c>
      <c r="K856" s="43">
        <v>0</v>
      </c>
      <c r="L856" s="43">
        <v>0</v>
      </c>
      <c r="M856" s="43">
        <f>IFERROR(J856-K856-L856,0)</f>
        <v>165190</v>
      </c>
      <c r="N856" s="43">
        <v>165190</v>
      </c>
      <c r="O856" s="45">
        <f>IFERROR(IF(1 - M856/N856&lt;0,0,1-M856/N856),0)</f>
        <v>0</v>
      </c>
      <c r="P856" s="43">
        <v>0</v>
      </c>
      <c r="Q856" s="43">
        <v>165190</v>
      </c>
      <c r="R856" s="46">
        <f>IF(F856&lt;DATEVALUE("2018-07-01"),1,0)</f>
        <v>1</v>
      </c>
      <c r="S856" s="47">
        <f>IF(R856=1,1%,0)</f>
        <v>0.01</v>
      </c>
      <c r="T856" s="46">
        <f>IFERROR(S856*M856,0)</f>
        <v>1651.9000000000001</v>
      </c>
      <c r="U856" s="48">
        <f>IF(O856&lt;=0.12,1,0)*(1-R856)*M856</f>
        <v>0</v>
      </c>
      <c r="V856" s="49">
        <f>IF(0&lt;0.8,0,IF(0&lt;1,Sheet1!L590,1))*IF(G856&lt;3,0.12 - O856,0.01) *U856</f>
        <v>0</v>
      </c>
      <c r="W856" s="49">
        <f>IF(0&gt;1,IF(0&lt;=1.1,1,IF(0&lt;=1.2,2,IF(0&lt;=1.5,3,5))),0) * 1000000</f>
        <v>0</v>
      </c>
      <c r="X856" s="50">
        <f>IF(AND(P856&gt;=150000000,P856&lt;300000000),5000000,IF(AND(P856&gt;=300000000,P856&lt;500000000),10000000,IF(AND(P856&gt;=300000000,P856&lt;500000000),15000000,IF(AND(P856&gt;=500000000,P856&lt;3000000000),20000000,IF(P856&gt;=30000000000,35000000,0))))) * (1-R856)</f>
        <v>0</v>
      </c>
      <c r="Y856" s="50">
        <f>IFERROR(Q856 * (1-R856),0)</f>
        <v>0</v>
      </c>
      <c r="Z856" s="51">
        <f>IF(R856=1,0,0)</f>
        <v>0</v>
      </c>
      <c r="AA856" s="51">
        <f>IFERROR((1-R856) * Z856 * 2%,0)</f>
        <v>0</v>
      </c>
      <c r="AB856" s="52">
        <f>IF(R856=0,0,0)</f>
        <v>0</v>
      </c>
      <c r="AC856" s="52">
        <f> IFERROR(AB856 * (1-R856) * 2%,0)</f>
        <v>0</v>
      </c>
      <c r="AD856" s="53">
        <f>T856+V856+W856+X856+AA856+AC856</f>
        <v>1651.9000000000001</v>
      </c>
    </row>
    <row r="857">
      <c r="C857" s="40" t="s">
        <v>1546</v>
      </c>
      <c r="D857" s="41" t="s">
        <v>1547</v>
      </c>
      <c r="E857" s="41"/>
      <c r="F857" s="42">
        <v>39612.377141203702</v>
      </c>
      <c r="G857" s="43">
        <v>121</v>
      </c>
      <c r="H857" s="44">
        <v>43335</v>
      </c>
      <c r="I857" s="44">
        <v>43361</v>
      </c>
      <c r="J857" s="43">
        <v>6168898</v>
      </c>
      <c r="K857" s="43">
        <v>0</v>
      </c>
      <c r="L857" s="43">
        <v>0</v>
      </c>
      <c r="M857" s="43">
        <f>IFERROR(J857-K857-L857,0)</f>
        <v>6168898</v>
      </c>
      <c r="N857" s="43">
        <v>6168898</v>
      </c>
      <c r="O857" s="45">
        <f>IFERROR(IF(1 - M857/N857&lt;0,0,1-M857/N857),0)</f>
        <v>0</v>
      </c>
      <c r="P857" s="43">
        <v>0</v>
      </c>
      <c r="Q857" s="43">
        <v>6168898</v>
      </c>
      <c r="R857" s="46">
        <f>IF(F857&lt;DATEVALUE("2018-07-01"),1,0)</f>
        <v>1</v>
      </c>
      <c r="S857" s="47">
        <f>IF(R857=1,1%,0)</f>
        <v>0.01</v>
      </c>
      <c r="T857" s="46">
        <f>IFERROR(S857*M857,0)</f>
        <v>61688.980000000003</v>
      </c>
      <c r="U857" s="48">
        <f>IF(O857&lt;=0.12,1,0)*(1-R857)*M857</f>
        <v>0</v>
      </c>
      <c r="V857" s="49">
        <f>IF(0&lt;0.8,0,IF(0&lt;1,Sheet1!L590,1))*IF(G857&lt;3,0.12 - O857,0.01) *U857</f>
        <v>0</v>
      </c>
      <c r="W857" s="49">
        <f>IF(0&gt;1,IF(0&lt;=1.1,1,IF(0&lt;=1.2,2,IF(0&lt;=1.5,3,5))),0) * 1000000</f>
        <v>0</v>
      </c>
      <c r="X857" s="50">
        <f>IF(AND(P857&gt;=150000000,P857&lt;300000000),5000000,IF(AND(P857&gt;=300000000,P857&lt;500000000),10000000,IF(AND(P857&gt;=300000000,P857&lt;500000000),15000000,IF(AND(P857&gt;=500000000,P857&lt;3000000000),20000000,IF(P857&gt;=30000000000,35000000,0))))) * (1-R857)</f>
        <v>0</v>
      </c>
      <c r="Y857" s="50">
        <f>IFERROR(Q857 * (1-R857),0)</f>
        <v>0</v>
      </c>
      <c r="Z857" s="51">
        <f>IF(R857=1,0,0)</f>
        <v>0</v>
      </c>
      <c r="AA857" s="51">
        <f>IFERROR((1-R857) * Z857 * 2%,0)</f>
        <v>0</v>
      </c>
      <c r="AB857" s="52">
        <f>IF(R857=0,0,0)</f>
        <v>0</v>
      </c>
      <c r="AC857" s="52">
        <f> IFERROR(AB857 * (1-R857) * 2%,0)</f>
        <v>0</v>
      </c>
      <c r="AD857" s="53">
        <f>T857+V857+W857+X857+AA857+AC857</f>
        <v>61688.980000000003</v>
      </c>
    </row>
    <row r="858">
      <c r="C858" s="40" t="s">
        <v>1548</v>
      </c>
      <c r="D858" s="41" t="s">
        <v>1549</v>
      </c>
      <c r="E858" s="41"/>
      <c r="F858" s="42">
        <v>39617.373402777775</v>
      </c>
      <c r="G858" s="43">
        <v>121</v>
      </c>
      <c r="H858" s="44">
        <v>43323</v>
      </c>
      <c r="I858" s="44">
        <v>43326</v>
      </c>
      <c r="J858" s="43">
        <v>444096</v>
      </c>
      <c r="K858" s="43">
        <v>0</v>
      </c>
      <c r="L858" s="43">
        <v>0</v>
      </c>
      <c r="M858" s="43">
        <f>IFERROR(J858-K858-L858,0)</f>
        <v>444096</v>
      </c>
      <c r="N858" s="43">
        <v>444096</v>
      </c>
      <c r="O858" s="45">
        <f>IFERROR(IF(1 - M858/N858&lt;0,0,1-M858/N858),0)</f>
        <v>0</v>
      </c>
      <c r="P858" s="43">
        <v>0</v>
      </c>
      <c r="Q858" s="43">
        <v>444096</v>
      </c>
      <c r="R858" s="46">
        <f>IF(F858&lt;DATEVALUE("2018-07-01"),1,0)</f>
        <v>1</v>
      </c>
      <c r="S858" s="47">
        <f>IF(R858=1,1%,0)</f>
        <v>0.01</v>
      </c>
      <c r="T858" s="46">
        <f>IFERROR(S858*M858,0)</f>
        <v>4440.96</v>
      </c>
      <c r="U858" s="48">
        <f>IF(O858&lt;=0.12,1,0)*(1-R858)*M858</f>
        <v>0</v>
      </c>
      <c r="V858" s="49">
        <f>IF(0&lt;0.8,0,IF(0&lt;1,Sheet1!L590,1))*IF(G858&lt;3,0.12 - O858,0.01) *U858</f>
        <v>0</v>
      </c>
      <c r="W858" s="49">
        <f>IF(0&gt;1,IF(0&lt;=1.1,1,IF(0&lt;=1.2,2,IF(0&lt;=1.5,3,5))),0) * 1000000</f>
        <v>0</v>
      </c>
      <c r="X858" s="50">
        <f>IF(AND(P858&gt;=150000000,P858&lt;300000000),5000000,IF(AND(P858&gt;=300000000,P858&lt;500000000),10000000,IF(AND(P858&gt;=300000000,P858&lt;500000000),15000000,IF(AND(P858&gt;=500000000,P858&lt;3000000000),20000000,IF(P858&gt;=30000000000,35000000,0))))) * (1-R858)</f>
        <v>0</v>
      </c>
      <c r="Y858" s="50">
        <f>IFERROR(Q858 * (1-R858),0)</f>
        <v>0</v>
      </c>
      <c r="Z858" s="51">
        <f>IF(R858=1,0,0)</f>
        <v>0</v>
      </c>
      <c r="AA858" s="51">
        <f>IFERROR((1-R858) * Z858 * 2%,0)</f>
        <v>0</v>
      </c>
      <c r="AB858" s="52">
        <f>IF(R858=0,0,0)</f>
        <v>0</v>
      </c>
      <c r="AC858" s="52">
        <f> IFERROR(AB858 * (1-R858) * 2%,0)</f>
        <v>0</v>
      </c>
      <c r="AD858" s="53">
        <f>T858+V858+W858+X858+AA858+AC858</f>
        <v>4440.96</v>
      </c>
    </row>
    <row r="859">
      <c r="C859" s="40" t="s">
        <v>1550</v>
      </c>
      <c r="D859" s="41" t="s">
        <v>1551</v>
      </c>
      <c r="E859" s="41"/>
      <c r="F859" s="42">
        <v>39626.41538194444</v>
      </c>
      <c r="G859" s="43">
        <v>121</v>
      </c>
      <c r="H859" s="44">
        <v>43318</v>
      </c>
      <c r="I859" s="44">
        <v>43350</v>
      </c>
      <c r="J859" s="43">
        <v>535155</v>
      </c>
      <c r="K859" s="43">
        <v>0</v>
      </c>
      <c r="L859" s="43">
        <v>0</v>
      </c>
      <c r="M859" s="43">
        <f>IFERROR(J859-K859-L859,0)</f>
        <v>535155</v>
      </c>
      <c r="N859" s="43">
        <v>535155</v>
      </c>
      <c r="O859" s="45">
        <f>IFERROR(IF(1 - M859/N859&lt;0,0,1-M859/N859),0)</f>
        <v>0</v>
      </c>
      <c r="P859" s="43">
        <v>0</v>
      </c>
      <c r="Q859" s="43">
        <v>535155</v>
      </c>
      <c r="R859" s="46">
        <f>IF(F859&lt;DATEVALUE("2018-07-01"),1,0)</f>
        <v>1</v>
      </c>
      <c r="S859" s="47">
        <f>IF(R859=1,1%,0)</f>
        <v>0.01</v>
      </c>
      <c r="T859" s="46">
        <f>IFERROR(S859*M859,0)</f>
        <v>5351.5500000000002</v>
      </c>
      <c r="U859" s="48">
        <f>IF(O859&lt;=0.12,1,0)*(1-R859)*M859</f>
        <v>0</v>
      </c>
      <c r="V859" s="49">
        <f>IF(0&lt;0.8,0,IF(0&lt;1,Sheet1!L590,1))*IF(G859&lt;3,0.12 - O859,0.01) *U859</f>
        <v>0</v>
      </c>
      <c r="W859" s="49">
        <f>IF(0&gt;1,IF(0&lt;=1.1,1,IF(0&lt;=1.2,2,IF(0&lt;=1.5,3,5))),0) * 1000000</f>
        <v>0</v>
      </c>
      <c r="X859" s="50">
        <f>IF(AND(P859&gt;=150000000,P859&lt;300000000),5000000,IF(AND(P859&gt;=300000000,P859&lt;500000000),10000000,IF(AND(P859&gt;=300000000,P859&lt;500000000),15000000,IF(AND(P859&gt;=500000000,P859&lt;3000000000),20000000,IF(P859&gt;=30000000000,35000000,0))))) * (1-R859)</f>
        <v>0</v>
      </c>
      <c r="Y859" s="50">
        <f>IFERROR(Q859 * (1-R859),0)</f>
        <v>0</v>
      </c>
      <c r="Z859" s="51">
        <f>IF(R859=1,0,0)</f>
        <v>0</v>
      </c>
      <c r="AA859" s="51">
        <f>IFERROR((1-R859) * Z859 * 2%,0)</f>
        <v>0</v>
      </c>
      <c r="AB859" s="52">
        <f>IF(R859=0,0,0)</f>
        <v>0</v>
      </c>
      <c r="AC859" s="52">
        <f> IFERROR(AB859 * (1-R859) * 2%,0)</f>
        <v>0</v>
      </c>
      <c r="AD859" s="53">
        <f>T859+V859+W859+X859+AA859+AC859</f>
        <v>5351.5500000000002</v>
      </c>
    </row>
    <row r="860">
      <c r="C860" s="40" t="s">
        <v>1552</v>
      </c>
      <c r="D860" s="41" t="s">
        <v>1553</v>
      </c>
      <c r="E860" s="41"/>
      <c r="F860" s="42">
        <v>39640.459652777776</v>
      </c>
      <c r="G860" s="43">
        <v>120</v>
      </c>
      <c r="H860" s="44">
        <v>43321</v>
      </c>
      <c r="I860" s="44">
        <v>43329</v>
      </c>
      <c r="J860" s="43">
        <v>2547495</v>
      </c>
      <c r="K860" s="43">
        <v>0</v>
      </c>
      <c r="L860" s="43">
        <v>0</v>
      </c>
      <c r="M860" s="43">
        <f>IFERROR(J860-K860-L860,0)</f>
        <v>2547495</v>
      </c>
      <c r="N860" s="43">
        <v>2910287</v>
      </c>
      <c r="O860" s="45">
        <f>IFERROR(IF(1 - M860/N860&lt;0,0,1-M860/N860),0)</f>
        <v>0.1246584958803032</v>
      </c>
      <c r="P860" s="43">
        <v>0</v>
      </c>
      <c r="Q860" s="43">
        <v>2547495</v>
      </c>
      <c r="R860" s="46">
        <f>IF(F860&lt;DATEVALUE("2018-07-01"),1,0)</f>
        <v>1</v>
      </c>
      <c r="S860" s="47">
        <f>IF(R860=1,1%,0)</f>
        <v>0.01</v>
      </c>
      <c r="T860" s="46">
        <f>IFERROR(S860*M860,0)</f>
        <v>25474.950000000001</v>
      </c>
      <c r="U860" s="48">
        <f>IF(O860&lt;=0.12,1,0)*(1-R860)*M860</f>
        <v>0</v>
      </c>
      <c r="V860" s="49">
        <f>IF(0&lt;0.8,0,IF(0&lt;1,Sheet1!L590,1))*IF(G860&lt;3,0.12 - O860,0.01) *U860</f>
        <v>0</v>
      </c>
      <c r="W860" s="49">
        <f>IF(0&gt;1,IF(0&lt;=1.1,1,IF(0&lt;=1.2,2,IF(0&lt;=1.5,3,5))),0) * 1000000</f>
        <v>0</v>
      </c>
      <c r="X860" s="50">
        <f>IF(AND(P860&gt;=150000000,P860&lt;300000000),5000000,IF(AND(P860&gt;=300000000,P860&lt;500000000),10000000,IF(AND(P860&gt;=300000000,P860&lt;500000000),15000000,IF(AND(P860&gt;=500000000,P860&lt;3000000000),20000000,IF(P860&gt;=30000000000,35000000,0))))) * (1-R860)</f>
        <v>0</v>
      </c>
      <c r="Y860" s="50">
        <f>IFERROR(Q860 * (1-R860),0)</f>
        <v>0</v>
      </c>
      <c r="Z860" s="51">
        <f>IF(R860=1,0,0)</f>
        <v>0</v>
      </c>
      <c r="AA860" s="51">
        <f>IFERROR((1-R860) * Z860 * 2%,0)</f>
        <v>0</v>
      </c>
      <c r="AB860" s="52">
        <f>IF(R860=0,0,0)</f>
        <v>0</v>
      </c>
      <c r="AC860" s="52">
        <f> IFERROR(AB860 * (1-R860) * 2%,0)</f>
        <v>0</v>
      </c>
      <c r="AD860" s="53">
        <f>T860+V860+W860+X860+AA860+AC860</f>
        <v>25474.950000000001</v>
      </c>
    </row>
    <row r="861">
      <c r="C861" s="40" t="s">
        <v>1554</v>
      </c>
      <c r="D861" s="41" t="s">
        <v>1555</v>
      </c>
      <c r="E861" s="41"/>
      <c r="F861" s="42">
        <v>39647.453090277777</v>
      </c>
      <c r="G861" s="43">
        <v>120</v>
      </c>
      <c r="H861" s="44">
        <v>43312</v>
      </c>
      <c r="I861" s="44">
        <v>43342</v>
      </c>
      <c r="J861" s="43">
        <v>13310</v>
      </c>
      <c r="K861" s="43">
        <v>0</v>
      </c>
      <c r="L861" s="43">
        <v>0</v>
      </c>
      <c r="M861" s="43">
        <f>IFERROR(J861-K861-L861,0)</f>
        <v>13310</v>
      </c>
      <c r="N861" s="43">
        <v>13310</v>
      </c>
      <c r="O861" s="45">
        <f>IFERROR(IF(1 - M861/N861&lt;0,0,1-M861/N861),0)</f>
        <v>0</v>
      </c>
      <c r="P861" s="43">
        <v>0</v>
      </c>
      <c r="Q861" s="43">
        <v>13310</v>
      </c>
      <c r="R861" s="46">
        <f>IF(F861&lt;DATEVALUE("2018-07-01"),1,0)</f>
        <v>1</v>
      </c>
      <c r="S861" s="47">
        <f>IF(R861=1,1%,0)</f>
        <v>0.01</v>
      </c>
      <c r="T861" s="46">
        <f>IFERROR(S861*M861,0)</f>
        <v>133.09999999999999</v>
      </c>
      <c r="U861" s="48">
        <f>IF(O861&lt;=0.12,1,0)*(1-R861)*M861</f>
        <v>0</v>
      </c>
      <c r="V861" s="49">
        <f>IF(0&lt;0.8,0,IF(0&lt;1,Sheet1!L590,1))*IF(G861&lt;3,0.12 - O861,0.01) *U861</f>
        <v>0</v>
      </c>
      <c r="W861" s="49">
        <f>IF(0&gt;1,IF(0&lt;=1.1,1,IF(0&lt;=1.2,2,IF(0&lt;=1.5,3,5))),0) * 1000000</f>
        <v>0</v>
      </c>
      <c r="X861" s="50">
        <f>IF(AND(P861&gt;=150000000,P861&lt;300000000),5000000,IF(AND(P861&gt;=300000000,P861&lt;500000000),10000000,IF(AND(P861&gt;=300000000,P861&lt;500000000),15000000,IF(AND(P861&gt;=500000000,P861&lt;3000000000),20000000,IF(P861&gt;=30000000000,35000000,0))))) * (1-R861)</f>
        <v>0</v>
      </c>
      <c r="Y861" s="50">
        <f>IFERROR(Q861 * (1-R861),0)</f>
        <v>0</v>
      </c>
      <c r="Z861" s="51">
        <f>IF(R861=1,0,0)</f>
        <v>0</v>
      </c>
      <c r="AA861" s="51">
        <f>IFERROR((1-R861) * Z861 * 2%,0)</f>
        <v>0</v>
      </c>
      <c r="AB861" s="52">
        <f>IF(R861=0,0,0)</f>
        <v>0</v>
      </c>
      <c r="AC861" s="52">
        <f> IFERROR(AB861 * (1-R861) * 2%,0)</f>
        <v>0</v>
      </c>
      <c r="AD861" s="53">
        <f>T861+V861+W861+X861+AA861+AC861</f>
        <v>133.09999999999999</v>
      </c>
    </row>
    <row r="862">
      <c r="C862" s="40" t="s">
        <v>1556</v>
      </c>
      <c r="D862" s="41" t="s">
        <v>1557</v>
      </c>
      <c r="E862" s="41"/>
      <c r="F862" s="42">
        <v>39650.647303240738</v>
      </c>
      <c r="G862" s="43">
        <v>120</v>
      </c>
      <c r="H862" s="44">
        <v>43319</v>
      </c>
      <c r="I862" s="44">
        <v>43322</v>
      </c>
      <c r="J862" s="43">
        <v>141644</v>
      </c>
      <c r="K862" s="43">
        <v>0</v>
      </c>
      <c r="L862" s="43">
        <v>0</v>
      </c>
      <c r="M862" s="43">
        <f>IFERROR(J862-K862-L862,0)</f>
        <v>141644</v>
      </c>
      <c r="N862" s="43">
        <v>141644</v>
      </c>
      <c r="O862" s="45">
        <f>IFERROR(IF(1 - M862/N862&lt;0,0,1-M862/N862),0)</f>
        <v>0</v>
      </c>
      <c r="P862" s="43">
        <v>0</v>
      </c>
      <c r="Q862" s="43">
        <v>141644</v>
      </c>
      <c r="R862" s="46">
        <f>IF(F862&lt;DATEVALUE("2018-07-01"),1,0)</f>
        <v>1</v>
      </c>
      <c r="S862" s="47">
        <f>IF(R862=1,1%,0)</f>
        <v>0.01</v>
      </c>
      <c r="T862" s="46">
        <f>IFERROR(S862*M862,0)</f>
        <v>1416.4400000000001</v>
      </c>
      <c r="U862" s="48">
        <f>IF(O862&lt;=0.12,1,0)*(1-R862)*M862</f>
        <v>0</v>
      </c>
      <c r="V862" s="49">
        <f>IF(0&lt;0.8,0,IF(0&lt;1,Sheet1!L590,1))*IF(G862&lt;3,0.12 - O862,0.01) *U862</f>
        <v>0</v>
      </c>
      <c r="W862" s="49">
        <f>IF(0&gt;1,IF(0&lt;=1.1,1,IF(0&lt;=1.2,2,IF(0&lt;=1.5,3,5))),0) * 1000000</f>
        <v>0</v>
      </c>
      <c r="X862" s="50">
        <f>IF(AND(P862&gt;=150000000,P862&lt;300000000),5000000,IF(AND(P862&gt;=300000000,P862&lt;500000000),10000000,IF(AND(P862&gt;=300000000,P862&lt;500000000),15000000,IF(AND(P862&gt;=500000000,P862&lt;3000000000),20000000,IF(P862&gt;=30000000000,35000000,0))))) * (1-R862)</f>
        <v>0</v>
      </c>
      <c r="Y862" s="50">
        <f>IFERROR(Q862 * (1-R862),0)</f>
        <v>0</v>
      </c>
      <c r="Z862" s="51">
        <f>IF(R862=1,0,0)</f>
        <v>0</v>
      </c>
      <c r="AA862" s="51">
        <f>IFERROR((1-R862) * Z862 * 2%,0)</f>
        <v>0</v>
      </c>
      <c r="AB862" s="52">
        <f>IF(R862=0,0,0)</f>
        <v>0</v>
      </c>
      <c r="AC862" s="52">
        <f> IFERROR(AB862 * (1-R862) * 2%,0)</f>
        <v>0</v>
      </c>
      <c r="AD862" s="53">
        <f>T862+V862+W862+X862+AA862+AC862</f>
        <v>1416.4400000000001</v>
      </c>
    </row>
    <row r="863">
      <c r="C863" s="40" t="s">
        <v>1558</v>
      </c>
      <c r="D863" s="41" t="s">
        <v>1559</v>
      </c>
      <c r="E863" s="41"/>
      <c r="F863" s="42">
        <v>39657.356527777774</v>
      </c>
      <c r="G863" s="43">
        <v>120</v>
      </c>
      <c r="H863" s="44">
        <v>43318</v>
      </c>
      <c r="I863" s="44">
        <v>43329</v>
      </c>
      <c r="J863" s="43">
        <v>45133</v>
      </c>
      <c r="K863" s="43">
        <v>0</v>
      </c>
      <c r="L863" s="43">
        <v>0</v>
      </c>
      <c r="M863" s="43">
        <f>IFERROR(J863-K863-L863,0)</f>
        <v>45133</v>
      </c>
      <c r="N863" s="43">
        <v>45133</v>
      </c>
      <c r="O863" s="45">
        <f>IFERROR(IF(1 - M863/N863&lt;0,0,1-M863/N863),0)</f>
        <v>0</v>
      </c>
      <c r="P863" s="43">
        <v>0</v>
      </c>
      <c r="Q863" s="43">
        <v>45133</v>
      </c>
      <c r="R863" s="46">
        <f>IF(F863&lt;DATEVALUE("2018-07-01"),1,0)</f>
        <v>1</v>
      </c>
      <c r="S863" s="47">
        <f>IF(R863=1,1%,0)</f>
        <v>0.01</v>
      </c>
      <c r="T863" s="46">
        <f>IFERROR(S863*M863,0)</f>
        <v>451.32999999999998</v>
      </c>
      <c r="U863" s="48">
        <f>IF(O863&lt;=0.12,1,0)*(1-R863)*M863</f>
        <v>0</v>
      </c>
      <c r="V863" s="49">
        <f>IF(0&lt;0.8,0,IF(0&lt;1,Sheet1!L590,1))*IF(G863&lt;3,0.12 - O863,0.01) *U863</f>
        <v>0</v>
      </c>
      <c r="W863" s="49">
        <f>IF(0&gt;1,IF(0&lt;=1.1,1,IF(0&lt;=1.2,2,IF(0&lt;=1.5,3,5))),0) * 1000000</f>
        <v>0</v>
      </c>
      <c r="X863" s="50">
        <f>IF(AND(P863&gt;=150000000,P863&lt;300000000),5000000,IF(AND(P863&gt;=300000000,P863&lt;500000000),10000000,IF(AND(P863&gt;=300000000,P863&lt;500000000),15000000,IF(AND(P863&gt;=500000000,P863&lt;3000000000),20000000,IF(P863&gt;=30000000000,35000000,0))))) * (1-R863)</f>
        <v>0</v>
      </c>
      <c r="Y863" s="50">
        <f>IFERROR(Q863 * (1-R863),0)</f>
        <v>0</v>
      </c>
      <c r="Z863" s="51">
        <f>IF(R863=1,0,0)</f>
        <v>0</v>
      </c>
      <c r="AA863" s="51">
        <f>IFERROR((1-R863) * Z863 * 2%,0)</f>
        <v>0</v>
      </c>
      <c r="AB863" s="52">
        <f>IF(R863=0,0,0)</f>
        <v>0</v>
      </c>
      <c r="AC863" s="52">
        <f> IFERROR(AB863 * (1-R863) * 2%,0)</f>
        <v>0</v>
      </c>
      <c r="AD863" s="53">
        <f>T863+V863+W863+X863+AA863+AC863</f>
        <v>451.32999999999998</v>
      </c>
    </row>
    <row r="864">
      <c r="C864" s="40" t="s">
        <v>1560</v>
      </c>
      <c r="D864" s="41" t="s">
        <v>1561</v>
      </c>
      <c r="E864" s="41"/>
      <c r="F864" s="42">
        <v>39661.620115740741</v>
      </c>
      <c r="G864" s="43">
        <v>119</v>
      </c>
      <c r="H864" s="44">
        <v>43316</v>
      </c>
      <c r="I864" s="44">
        <v>43334</v>
      </c>
      <c r="J864" s="43">
        <v>631841</v>
      </c>
      <c r="K864" s="43">
        <v>0</v>
      </c>
      <c r="L864" s="43">
        <v>0</v>
      </c>
      <c r="M864" s="43">
        <f>IFERROR(J864-K864-L864,0)</f>
        <v>631841</v>
      </c>
      <c r="N864" s="43">
        <v>631841</v>
      </c>
      <c r="O864" s="45">
        <f>IFERROR(IF(1 - M864/N864&lt;0,0,1-M864/N864),0)</f>
        <v>0</v>
      </c>
      <c r="P864" s="43">
        <v>0</v>
      </c>
      <c r="Q864" s="43">
        <v>631841</v>
      </c>
      <c r="R864" s="46">
        <f>IF(F864&lt;DATEVALUE("2018-07-01"),1,0)</f>
        <v>1</v>
      </c>
      <c r="S864" s="47">
        <f>IF(R864=1,1%,0)</f>
        <v>0.01</v>
      </c>
      <c r="T864" s="46">
        <f>IFERROR(S864*M864,0)</f>
        <v>6318.4099999999999</v>
      </c>
      <c r="U864" s="48">
        <f>IF(O864&lt;=0.12,1,0)*(1-R864)*M864</f>
        <v>0</v>
      </c>
      <c r="V864" s="49">
        <f>IF(0&lt;0.8,0,IF(0&lt;1,Sheet1!L590,1))*IF(G864&lt;3,0.12 - O864,0.01) *U864</f>
        <v>0</v>
      </c>
      <c r="W864" s="49">
        <f>IF(0&gt;1,IF(0&lt;=1.1,1,IF(0&lt;=1.2,2,IF(0&lt;=1.5,3,5))),0) * 1000000</f>
        <v>0</v>
      </c>
      <c r="X864" s="50">
        <f>IF(AND(P864&gt;=150000000,P864&lt;300000000),5000000,IF(AND(P864&gt;=300000000,P864&lt;500000000),10000000,IF(AND(P864&gt;=300000000,P864&lt;500000000),15000000,IF(AND(P864&gt;=500000000,P864&lt;3000000000),20000000,IF(P864&gt;=30000000000,35000000,0))))) * (1-R864)</f>
        <v>0</v>
      </c>
      <c r="Y864" s="50">
        <f>IFERROR(Q864 * (1-R864),0)</f>
        <v>0</v>
      </c>
      <c r="Z864" s="51">
        <f>IF(R864=1,0,0)</f>
        <v>0</v>
      </c>
      <c r="AA864" s="51">
        <f>IFERROR((1-R864) * Z864 * 2%,0)</f>
        <v>0</v>
      </c>
      <c r="AB864" s="52">
        <f>IF(R864=0,0,0)</f>
        <v>0</v>
      </c>
      <c r="AC864" s="52">
        <f> IFERROR(AB864 * (1-R864) * 2%,0)</f>
        <v>0</v>
      </c>
      <c r="AD864" s="53">
        <f>T864+V864+W864+X864+AA864+AC864</f>
        <v>6318.4099999999999</v>
      </c>
    </row>
    <row r="865">
      <c r="C865" s="40" t="s">
        <v>1562</v>
      </c>
      <c r="D865" s="41" t="s">
        <v>1563</v>
      </c>
      <c r="E865" s="41"/>
      <c r="F865" s="42">
        <v>39683.400787037033</v>
      </c>
      <c r="G865" s="43">
        <v>119</v>
      </c>
      <c r="H865" s="44">
        <v>43321</v>
      </c>
      <c r="I865" s="44">
        <v>43326</v>
      </c>
      <c r="J865" s="43">
        <v>1275042</v>
      </c>
      <c r="K865" s="43">
        <v>0</v>
      </c>
      <c r="L865" s="43">
        <v>0</v>
      </c>
      <c r="M865" s="43">
        <f>IFERROR(J865-K865-L865,0)</f>
        <v>1275042</v>
      </c>
      <c r="N865" s="43">
        <v>1275042</v>
      </c>
      <c r="O865" s="45">
        <f>IFERROR(IF(1 - M865/N865&lt;0,0,1-M865/N865),0)</f>
        <v>0</v>
      </c>
      <c r="P865" s="43">
        <v>0</v>
      </c>
      <c r="Q865" s="43">
        <v>1275042</v>
      </c>
      <c r="R865" s="46">
        <f>IF(F865&lt;DATEVALUE("2018-07-01"),1,0)</f>
        <v>1</v>
      </c>
      <c r="S865" s="47">
        <f>IF(R865=1,1%,0)</f>
        <v>0.01</v>
      </c>
      <c r="T865" s="46">
        <f>IFERROR(S865*M865,0)</f>
        <v>12750.42</v>
      </c>
      <c r="U865" s="48">
        <f>IF(O865&lt;=0.12,1,0)*(1-R865)*M865</f>
        <v>0</v>
      </c>
      <c r="V865" s="49">
        <f>IF(0&lt;0.8,0,IF(0&lt;1,Sheet1!L590,1))*IF(G865&lt;3,0.12 - O865,0.01) *U865</f>
        <v>0</v>
      </c>
      <c r="W865" s="49">
        <f>IF(0&gt;1,IF(0&lt;=1.1,1,IF(0&lt;=1.2,2,IF(0&lt;=1.5,3,5))),0) * 1000000</f>
        <v>0</v>
      </c>
      <c r="X865" s="50">
        <f>IF(AND(P865&gt;=150000000,P865&lt;300000000),5000000,IF(AND(P865&gt;=300000000,P865&lt;500000000),10000000,IF(AND(P865&gt;=300000000,P865&lt;500000000),15000000,IF(AND(P865&gt;=500000000,P865&lt;3000000000),20000000,IF(P865&gt;=30000000000,35000000,0))))) * (1-R865)</f>
        <v>0</v>
      </c>
      <c r="Y865" s="50">
        <f>IFERROR(Q865 * (1-R865),0)</f>
        <v>0</v>
      </c>
      <c r="Z865" s="51">
        <f>IF(R865=1,0,0)</f>
        <v>0</v>
      </c>
      <c r="AA865" s="51">
        <f>IFERROR((1-R865) * Z865 * 2%,0)</f>
        <v>0</v>
      </c>
      <c r="AB865" s="52">
        <f>IF(R865=0,0,0)</f>
        <v>0</v>
      </c>
      <c r="AC865" s="52">
        <f> IFERROR(AB865 * (1-R865) * 2%,0)</f>
        <v>0</v>
      </c>
      <c r="AD865" s="53">
        <f>T865+V865+W865+X865+AA865+AC865</f>
        <v>12750.42</v>
      </c>
    </row>
    <row r="866">
      <c r="C866" s="40" t="s">
        <v>1564</v>
      </c>
      <c r="D866" s="41" t="s">
        <v>1565</v>
      </c>
      <c r="E866" s="41"/>
      <c r="F866" s="42">
        <v>39715.358993055554</v>
      </c>
      <c r="G866" s="43">
        <v>118</v>
      </c>
      <c r="H866" s="44">
        <v>43318</v>
      </c>
      <c r="I866" s="44">
        <v>43362</v>
      </c>
      <c r="J866" s="43">
        <v>29420329</v>
      </c>
      <c r="K866" s="43">
        <v>0</v>
      </c>
      <c r="L866" s="43">
        <v>0</v>
      </c>
      <c r="M866" s="43">
        <f>IFERROR(J866-K866-L866,0)</f>
        <v>29420329</v>
      </c>
      <c r="N866" s="43">
        <v>49450758</v>
      </c>
      <c r="O866" s="45">
        <f>IFERROR(IF(1 - M866/N866&lt;0,0,1-M866/N866),0)</f>
        <v>0.40505807817950945</v>
      </c>
      <c r="P866" s="43">
        <v>0</v>
      </c>
      <c r="Q866" s="43">
        <v>29420329</v>
      </c>
      <c r="R866" s="46">
        <f>IF(F866&lt;DATEVALUE("2018-07-01"),1,0)</f>
        <v>1</v>
      </c>
      <c r="S866" s="47">
        <f>IF(R866=1,1%,0)</f>
        <v>0.01</v>
      </c>
      <c r="T866" s="46">
        <f>IFERROR(S866*M866,0)</f>
        <v>294203.28999999998</v>
      </c>
      <c r="U866" s="48">
        <f>IF(O866&lt;=0.12,1,0)*(1-R866)*M866</f>
        <v>0</v>
      </c>
      <c r="V866" s="49">
        <f>IF(0&lt;0.8,0,IF(0&lt;1,Sheet1!L590,1))*IF(G866&lt;3,0.12 - O866,0.01) *U866</f>
        <v>0</v>
      </c>
      <c r="W866" s="49">
        <f>IF(0&gt;1,IF(0&lt;=1.1,1,IF(0&lt;=1.2,2,IF(0&lt;=1.5,3,5))),0) * 1000000</f>
        <v>0</v>
      </c>
      <c r="X866" s="50">
        <f>IF(AND(P866&gt;=150000000,P866&lt;300000000),5000000,IF(AND(P866&gt;=300000000,P866&lt;500000000),10000000,IF(AND(P866&gt;=300000000,P866&lt;500000000),15000000,IF(AND(P866&gt;=500000000,P866&lt;3000000000),20000000,IF(P866&gt;=30000000000,35000000,0))))) * (1-R866)</f>
        <v>0</v>
      </c>
      <c r="Y866" s="50">
        <f>IFERROR(Q866 * (1-R866),0)</f>
        <v>0</v>
      </c>
      <c r="Z866" s="51">
        <f>IF(R866=1,0,0)</f>
        <v>0</v>
      </c>
      <c r="AA866" s="51">
        <f>IFERROR((1-R866) * Z866 * 2%,0)</f>
        <v>0</v>
      </c>
      <c r="AB866" s="52">
        <f>IF(R866=0,0,0)</f>
        <v>0</v>
      </c>
      <c r="AC866" s="52">
        <f> IFERROR(AB866 * (1-R866) * 2%,0)</f>
        <v>0</v>
      </c>
      <c r="AD866" s="53">
        <f>T866+V866+W866+X866+AA866+AC866</f>
        <v>294203.28999999998</v>
      </c>
    </row>
    <row r="867">
      <c r="C867" s="40" t="s">
        <v>1566</v>
      </c>
      <c r="D867" s="41" t="s">
        <v>1567</v>
      </c>
      <c r="E867" s="41"/>
      <c r="F867" s="42">
        <v>39723.370324074072</v>
      </c>
      <c r="G867" s="43">
        <v>117</v>
      </c>
      <c r="H867" s="44">
        <v>43316</v>
      </c>
      <c r="I867" s="44">
        <v>43417</v>
      </c>
      <c r="J867" s="43">
        <v>6592283</v>
      </c>
      <c r="K867" s="43">
        <v>0</v>
      </c>
      <c r="L867" s="43">
        <v>0</v>
      </c>
      <c r="M867" s="43">
        <f>IFERROR(J867-K867-L867,0)</f>
        <v>6592283</v>
      </c>
      <c r="N867" s="43">
        <v>6592283</v>
      </c>
      <c r="O867" s="45">
        <f>IFERROR(IF(1 - M867/N867&lt;0,0,1-M867/N867),0)</f>
        <v>0</v>
      </c>
      <c r="P867" s="43">
        <v>0</v>
      </c>
      <c r="Q867" s="43">
        <v>6592283</v>
      </c>
      <c r="R867" s="46">
        <f>IF(F867&lt;DATEVALUE("2018-07-01"),1,0)</f>
        <v>1</v>
      </c>
      <c r="S867" s="47">
        <f>IF(R867=1,1%,0)</f>
        <v>0.01</v>
      </c>
      <c r="T867" s="46">
        <f>IFERROR(S867*M867,0)</f>
        <v>65922.830000000002</v>
      </c>
      <c r="U867" s="48">
        <f>IF(O867&lt;=0.12,1,0)*(1-R867)*M867</f>
        <v>0</v>
      </c>
      <c r="V867" s="49">
        <f>IF(0&lt;0.8,0,IF(0&lt;1,Sheet1!L590,1))*IF(G867&lt;3,0.12 - O867,0.01) *U867</f>
        <v>0</v>
      </c>
      <c r="W867" s="49">
        <f>IF(0&gt;1,IF(0&lt;=1.1,1,IF(0&lt;=1.2,2,IF(0&lt;=1.5,3,5))),0) * 1000000</f>
        <v>0</v>
      </c>
      <c r="X867" s="50">
        <f>IF(AND(P867&gt;=150000000,P867&lt;300000000),5000000,IF(AND(P867&gt;=300000000,P867&lt;500000000),10000000,IF(AND(P867&gt;=300000000,P867&lt;500000000),15000000,IF(AND(P867&gt;=500000000,P867&lt;3000000000),20000000,IF(P867&gt;=30000000000,35000000,0))))) * (1-R867)</f>
        <v>0</v>
      </c>
      <c r="Y867" s="50">
        <f>IFERROR(Q867 * (1-R867),0)</f>
        <v>0</v>
      </c>
      <c r="Z867" s="51">
        <f>IF(R867=1,0,0)</f>
        <v>0</v>
      </c>
      <c r="AA867" s="51">
        <f>IFERROR((1-R867) * Z867 * 2%,0)</f>
        <v>0</v>
      </c>
      <c r="AB867" s="52">
        <f>IF(R867=0,0,0)</f>
        <v>0</v>
      </c>
      <c r="AC867" s="52">
        <f> IFERROR(AB867 * (1-R867) * 2%,0)</f>
        <v>0</v>
      </c>
      <c r="AD867" s="53">
        <f>T867+V867+W867+X867+AA867+AC867</f>
        <v>65922.830000000002</v>
      </c>
    </row>
    <row r="868">
      <c r="C868" s="40" t="s">
        <v>1568</v>
      </c>
      <c r="D868" s="41" t="s">
        <v>1569</v>
      </c>
      <c r="E868" s="41"/>
      <c r="F868" s="42">
        <v>39786.363703703704</v>
      </c>
      <c r="G868" s="43">
        <v>115</v>
      </c>
      <c r="H868" s="44">
        <v>43323</v>
      </c>
      <c r="I868" s="44">
        <v>43341</v>
      </c>
      <c r="J868" s="43">
        <v>1978823</v>
      </c>
      <c r="K868" s="43">
        <v>0</v>
      </c>
      <c r="L868" s="43">
        <v>0</v>
      </c>
      <c r="M868" s="43">
        <f>IFERROR(J868-K868-L868,0)</f>
        <v>1978823</v>
      </c>
      <c r="N868" s="43">
        <v>1978823</v>
      </c>
      <c r="O868" s="45">
        <f>IFERROR(IF(1 - M868/N868&lt;0,0,1-M868/N868),0)</f>
        <v>0</v>
      </c>
      <c r="P868" s="43">
        <v>0</v>
      </c>
      <c r="Q868" s="43">
        <v>1978823</v>
      </c>
      <c r="R868" s="46">
        <f>IF(F868&lt;DATEVALUE("2018-07-01"),1,0)</f>
        <v>1</v>
      </c>
      <c r="S868" s="47">
        <f>IF(R868=1,1%,0)</f>
        <v>0.01</v>
      </c>
      <c r="T868" s="46">
        <f>IFERROR(S868*M868,0)</f>
        <v>19788.23</v>
      </c>
      <c r="U868" s="48">
        <f>IF(O868&lt;=0.12,1,0)*(1-R868)*M868</f>
        <v>0</v>
      </c>
      <c r="V868" s="49">
        <f>IF(0&lt;0.8,0,IF(0&lt;1,Sheet1!L590,1))*IF(G868&lt;3,0.12 - O868,0.01) *U868</f>
        <v>0</v>
      </c>
      <c r="W868" s="49">
        <f>IF(0&gt;1,IF(0&lt;=1.1,1,IF(0&lt;=1.2,2,IF(0&lt;=1.5,3,5))),0) * 1000000</f>
        <v>0</v>
      </c>
      <c r="X868" s="50">
        <f>IF(AND(P868&gt;=150000000,P868&lt;300000000),5000000,IF(AND(P868&gt;=300000000,P868&lt;500000000),10000000,IF(AND(P868&gt;=300000000,P868&lt;500000000),15000000,IF(AND(P868&gt;=500000000,P868&lt;3000000000),20000000,IF(P868&gt;=30000000000,35000000,0))))) * (1-R868)</f>
        <v>0</v>
      </c>
      <c r="Y868" s="50">
        <f>IFERROR(Q868 * (1-R868),0)</f>
        <v>0</v>
      </c>
      <c r="Z868" s="51">
        <f>IF(R868=1,0,0)</f>
        <v>0</v>
      </c>
      <c r="AA868" s="51">
        <f>IFERROR((1-R868) * Z868 * 2%,0)</f>
        <v>0</v>
      </c>
      <c r="AB868" s="52">
        <f>IF(R868=0,0,0)</f>
        <v>0</v>
      </c>
      <c r="AC868" s="52">
        <f> IFERROR(AB868 * (1-R868) * 2%,0)</f>
        <v>0</v>
      </c>
      <c r="AD868" s="53">
        <f>T868+V868+W868+X868+AA868+AC868</f>
        <v>19788.23</v>
      </c>
    </row>
    <row r="869">
      <c r="C869" s="40" t="s">
        <v>1570</v>
      </c>
      <c r="D869" s="41" t="s">
        <v>1571</v>
      </c>
      <c r="E869" s="41"/>
      <c r="F869" s="42">
        <v>39867.37841435185</v>
      </c>
      <c r="G869" s="43">
        <v>113</v>
      </c>
      <c r="H869" s="44">
        <v>43318</v>
      </c>
      <c r="I869" s="44">
        <v>43356</v>
      </c>
      <c r="J869" s="43">
        <v>1602645</v>
      </c>
      <c r="K869" s="43">
        <v>0</v>
      </c>
      <c r="L869" s="43">
        <v>0</v>
      </c>
      <c r="M869" s="43">
        <f>IFERROR(J869-K869-L869,0)</f>
        <v>1602645</v>
      </c>
      <c r="N869" s="43">
        <v>1602645</v>
      </c>
      <c r="O869" s="45">
        <f>IFERROR(IF(1 - M869/N869&lt;0,0,1-M869/N869),0)</f>
        <v>0</v>
      </c>
      <c r="P869" s="43">
        <v>0</v>
      </c>
      <c r="Q869" s="43">
        <v>1602645</v>
      </c>
      <c r="R869" s="46">
        <f>IF(F869&lt;DATEVALUE("2018-07-01"),1,0)</f>
        <v>1</v>
      </c>
      <c r="S869" s="47">
        <f>IF(R869=1,1%,0)</f>
        <v>0.01</v>
      </c>
      <c r="T869" s="46">
        <f>IFERROR(S869*M869,0)</f>
        <v>16026.450000000001</v>
      </c>
      <c r="U869" s="48">
        <f>IF(O869&lt;=0.12,1,0)*(1-R869)*M869</f>
        <v>0</v>
      </c>
      <c r="V869" s="49">
        <f>IF(0&lt;0.8,0,IF(0&lt;1,Sheet1!L590,1))*IF(G869&lt;3,0.12 - O869,0.01) *U869</f>
        <v>0</v>
      </c>
      <c r="W869" s="49">
        <f>IF(0&gt;1,IF(0&lt;=1.1,1,IF(0&lt;=1.2,2,IF(0&lt;=1.5,3,5))),0) * 1000000</f>
        <v>0</v>
      </c>
      <c r="X869" s="50">
        <f>IF(AND(P869&gt;=150000000,P869&lt;300000000),5000000,IF(AND(P869&gt;=300000000,P869&lt;500000000),10000000,IF(AND(P869&gt;=300000000,P869&lt;500000000),15000000,IF(AND(P869&gt;=500000000,P869&lt;3000000000),20000000,IF(P869&gt;=30000000000,35000000,0))))) * (1-R869)</f>
        <v>0</v>
      </c>
      <c r="Y869" s="50">
        <f>IFERROR(Q869 * (1-R869),0)</f>
        <v>0</v>
      </c>
      <c r="Z869" s="51">
        <f>IF(R869=1,0,0)</f>
        <v>0</v>
      </c>
      <c r="AA869" s="51">
        <f>IFERROR((1-R869) * Z869 * 2%,0)</f>
        <v>0</v>
      </c>
      <c r="AB869" s="52">
        <f>IF(R869=0,0,0)</f>
        <v>0</v>
      </c>
      <c r="AC869" s="52">
        <f> IFERROR(AB869 * (1-R869) * 2%,0)</f>
        <v>0</v>
      </c>
      <c r="AD869" s="53">
        <f>T869+V869+W869+X869+AA869+AC869</f>
        <v>16026.450000000001</v>
      </c>
    </row>
    <row r="870">
      <c r="C870" s="40" t="s">
        <v>1572</v>
      </c>
      <c r="D870" s="41" t="s">
        <v>1573</v>
      </c>
      <c r="E870" s="41"/>
      <c r="F870" s="42">
        <v>39898.381168981483</v>
      </c>
      <c r="G870" s="43">
        <v>112</v>
      </c>
      <c r="H870" s="44">
        <v>43320</v>
      </c>
      <c r="I870" s="44">
        <v>43336</v>
      </c>
      <c r="J870" s="43">
        <v>481710</v>
      </c>
      <c r="K870" s="43">
        <v>0</v>
      </c>
      <c r="L870" s="43">
        <v>0</v>
      </c>
      <c r="M870" s="43">
        <f>IFERROR(J870-K870-L870,0)</f>
        <v>481710</v>
      </c>
      <c r="N870" s="43">
        <v>481710</v>
      </c>
      <c r="O870" s="45">
        <f>IFERROR(IF(1 - M870/N870&lt;0,0,1-M870/N870),0)</f>
        <v>0</v>
      </c>
      <c r="P870" s="43">
        <v>0</v>
      </c>
      <c r="Q870" s="43">
        <v>481710</v>
      </c>
      <c r="R870" s="46">
        <f>IF(F870&lt;DATEVALUE("2018-07-01"),1,0)</f>
        <v>1</v>
      </c>
      <c r="S870" s="47">
        <f>IF(R870=1,1%,0)</f>
        <v>0.01</v>
      </c>
      <c r="T870" s="46">
        <f>IFERROR(S870*M870,0)</f>
        <v>4817.1000000000004</v>
      </c>
      <c r="U870" s="48">
        <f>IF(O870&lt;=0.12,1,0)*(1-R870)*M870</f>
        <v>0</v>
      </c>
      <c r="V870" s="49">
        <f>IF(0&lt;0.8,0,IF(0&lt;1,Sheet1!L590,1))*IF(G870&lt;3,0.12 - O870,0.01) *U870</f>
        <v>0</v>
      </c>
      <c r="W870" s="49">
        <f>IF(0&gt;1,IF(0&lt;=1.1,1,IF(0&lt;=1.2,2,IF(0&lt;=1.5,3,5))),0) * 1000000</f>
        <v>0</v>
      </c>
      <c r="X870" s="50">
        <f>IF(AND(P870&gt;=150000000,P870&lt;300000000),5000000,IF(AND(P870&gt;=300000000,P870&lt;500000000),10000000,IF(AND(P870&gt;=300000000,P870&lt;500000000),15000000,IF(AND(P870&gt;=500000000,P870&lt;3000000000),20000000,IF(P870&gt;=30000000000,35000000,0))))) * (1-R870)</f>
        <v>0</v>
      </c>
      <c r="Y870" s="50">
        <f>IFERROR(Q870 * (1-R870),0)</f>
        <v>0</v>
      </c>
      <c r="Z870" s="51">
        <f>IF(R870=1,0,0)</f>
        <v>0</v>
      </c>
      <c r="AA870" s="51">
        <f>IFERROR((1-R870) * Z870 * 2%,0)</f>
        <v>0</v>
      </c>
      <c r="AB870" s="52">
        <f>IF(R870=0,0,0)</f>
        <v>0</v>
      </c>
      <c r="AC870" s="52">
        <f> IFERROR(AB870 * (1-R870) * 2%,0)</f>
        <v>0</v>
      </c>
      <c r="AD870" s="53">
        <f>T870+V870+W870+X870+AA870+AC870</f>
        <v>4817.1000000000004</v>
      </c>
    </row>
    <row r="871">
      <c r="C871" s="40" t="s">
        <v>1574</v>
      </c>
      <c r="D871" s="41" t="s">
        <v>1575</v>
      </c>
      <c r="E871" s="41"/>
      <c r="F871" s="42">
        <v>39898.383842592593</v>
      </c>
      <c r="G871" s="43">
        <v>112</v>
      </c>
      <c r="H871" s="44">
        <v>43319</v>
      </c>
      <c r="I871" s="44">
        <v>43323</v>
      </c>
      <c r="J871" s="43">
        <v>1526502</v>
      </c>
      <c r="K871" s="43">
        <v>138773</v>
      </c>
      <c r="L871" s="43">
        <v>0</v>
      </c>
      <c r="M871" s="43">
        <f>IFERROR(J871-K871-L871,0)</f>
        <v>1387729</v>
      </c>
      <c r="N871" s="43">
        <v>1526502</v>
      </c>
      <c r="O871" s="45">
        <f>IFERROR(IF(1 - M871/N871&lt;0,0,1-M871/N871),0)</f>
        <v>0.090909150462953892</v>
      </c>
      <c r="P871" s="43">
        <v>0</v>
      </c>
      <c r="Q871" s="43">
        <v>1526502</v>
      </c>
      <c r="R871" s="46">
        <f>IF(F871&lt;DATEVALUE("2018-07-01"),1,0)</f>
        <v>1</v>
      </c>
      <c r="S871" s="47">
        <f>IF(R871=1,1%,0)</f>
        <v>0.01</v>
      </c>
      <c r="T871" s="46">
        <f>IFERROR(S871*M871,0)</f>
        <v>13877.290000000001</v>
      </c>
      <c r="U871" s="48">
        <f>IF(O871&lt;=0.12,1,0)*(1-R871)*M871</f>
        <v>0</v>
      </c>
      <c r="V871" s="49">
        <f>IF(0&lt;0.8,0,IF(0&lt;1,Sheet1!L590,1))*IF(G871&lt;3,0.12 - O871,0.01) *U871</f>
        <v>0</v>
      </c>
      <c r="W871" s="49">
        <f>IF(0&gt;1,IF(0&lt;=1.1,1,IF(0&lt;=1.2,2,IF(0&lt;=1.5,3,5))),0) * 1000000</f>
        <v>0</v>
      </c>
      <c r="X871" s="50">
        <f>IF(AND(P871&gt;=150000000,P871&lt;300000000),5000000,IF(AND(P871&gt;=300000000,P871&lt;500000000),10000000,IF(AND(P871&gt;=300000000,P871&lt;500000000),15000000,IF(AND(P871&gt;=500000000,P871&lt;3000000000),20000000,IF(P871&gt;=30000000000,35000000,0))))) * (1-R871)</f>
        <v>0</v>
      </c>
      <c r="Y871" s="50">
        <f>IFERROR(Q871 * (1-R871),0)</f>
        <v>0</v>
      </c>
      <c r="Z871" s="51">
        <f>IF(R871=1,0,0)</f>
        <v>0</v>
      </c>
      <c r="AA871" s="51">
        <f>IFERROR((1-R871) * Z871 * 2%,0)</f>
        <v>0</v>
      </c>
      <c r="AB871" s="52">
        <f>IF(R871=0,0,0)</f>
        <v>0</v>
      </c>
      <c r="AC871" s="52">
        <f> IFERROR(AB871 * (1-R871) * 2%,0)</f>
        <v>0</v>
      </c>
      <c r="AD871" s="53">
        <f>T871+V871+W871+X871+AA871+AC871</f>
        <v>13877.290000000001</v>
      </c>
    </row>
    <row r="872">
      <c r="C872" s="40" t="s">
        <v>1576</v>
      </c>
      <c r="D872" s="41" t="s">
        <v>1577</v>
      </c>
      <c r="E872" s="41"/>
      <c r="F872" s="42">
        <v>39898.395601851851</v>
      </c>
      <c r="G872" s="43">
        <v>112</v>
      </c>
      <c r="H872" s="44">
        <v>43321</v>
      </c>
      <c r="I872" s="44">
        <v>43369</v>
      </c>
      <c r="J872" s="43">
        <v>4691822</v>
      </c>
      <c r="K872" s="43">
        <v>0</v>
      </c>
      <c r="L872" s="43">
        <v>0</v>
      </c>
      <c r="M872" s="43">
        <f>IFERROR(J872-K872-L872,0)</f>
        <v>4691822</v>
      </c>
      <c r="N872" s="43">
        <v>4691822</v>
      </c>
      <c r="O872" s="45">
        <f>IFERROR(IF(1 - M872/N872&lt;0,0,1-M872/N872),0)</f>
        <v>0</v>
      </c>
      <c r="P872" s="43">
        <v>0</v>
      </c>
      <c r="Q872" s="43">
        <v>4691822</v>
      </c>
      <c r="R872" s="46">
        <f>IF(F872&lt;DATEVALUE("2018-07-01"),1,0)</f>
        <v>1</v>
      </c>
      <c r="S872" s="47">
        <f>IF(R872=1,1%,0)</f>
        <v>0.01</v>
      </c>
      <c r="T872" s="46">
        <f>IFERROR(S872*M872,0)</f>
        <v>46918.220000000001</v>
      </c>
      <c r="U872" s="48">
        <f>IF(O872&lt;=0.12,1,0)*(1-R872)*M872</f>
        <v>0</v>
      </c>
      <c r="V872" s="49">
        <f>IF(0&lt;0.8,0,IF(0&lt;1,Sheet1!L590,1))*IF(G872&lt;3,0.12 - O872,0.01) *U872</f>
        <v>0</v>
      </c>
      <c r="W872" s="49">
        <f>IF(0&gt;1,IF(0&lt;=1.1,1,IF(0&lt;=1.2,2,IF(0&lt;=1.5,3,5))),0) * 1000000</f>
        <v>0</v>
      </c>
      <c r="X872" s="50">
        <f>IF(AND(P872&gt;=150000000,P872&lt;300000000),5000000,IF(AND(P872&gt;=300000000,P872&lt;500000000),10000000,IF(AND(P872&gt;=300000000,P872&lt;500000000),15000000,IF(AND(P872&gt;=500000000,P872&lt;3000000000),20000000,IF(P872&gt;=30000000000,35000000,0))))) * (1-R872)</f>
        <v>0</v>
      </c>
      <c r="Y872" s="50">
        <f>IFERROR(Q872 * (1-R872),0)</f>
        <v>0</v>
      </c>
      <c r="Z872" s="51">
        <f>IF(R872=1,0,0)</f>
        <v>0</v>
      </c>
      <c r="AA872" s="51">
        <f>IFERROR((1-R872) * Z872 * 2%,0)</f>
        <v>0</v>
      </c>
      <c r="AB872" s="52">
        <f>IF(R872=0,0,0)</f>
        <v>0</v>
      </c>
      <c r="AC872" s="52">
        <f> IFERROR(AB872 * (1-R872) * 2%,0)</f>
        <v>0</v>
      </c>
      <c r="AD872" s="53">
        <f>T872+V872+W872+X872+AA872+AC872</f>
        <v>46918.220000000001</v>
      </c>
    </row>
    <row r="873">
      <c r="C873" s="40" t="s">
        <v>1578</v>
      </c>
      <c r="D873" s="41" t="s">
        <v>1579</v>
      </c>
      <c r="E873" s="41"/>
      <c r="F873" s="42">
        <v>39940.389664351853</v>
      </c>
      <c r="G873" s="43">
        <v>110</v>
      </c>
      <c r="H873" s="44">
        <v>43316</v>
      </c>
      <c r="I873" s="44">
        <v>43321</v>
      </c>
      <c r="J873" s="43">
        <v>214391</v>
      </c>
      <c r="K873" s="43">
        <v>0</v>
      </c>
      <c r="L873" s="43">
        <v>0</v>
      </c>
      <c r="M873" s="43">
        <f>IFERROR(J873-K873-L873,0)</f>
        <v>214391</v>
      </c>
      <c r="N873" s="43">
        <v>214391</v>
      </c>
      <c r="O873" s="45">
        <f>IFERROR(IF(1 - M873/N873&lt;0,0,1-M873/N873),0)</f>
        <v>0</v>
      </c>
      <c r="P873" s="43">
        <v>0</v>
      </c>
      <c r="Q873" s="43">
        <v>214391</v>
      </c>
      <c r="R873" s="46">
        <f>IF(F873&lt;DATEVALUE("2018-07-01"),1,0)</f>
        <v>1</v>
      </c>
      <c r="S873" s="47">
        <f>IF(R873=1,1%,0)</f>
        <v>0.01</v>
      </c>
      <c r="T873" s="46">
        <f>IFERROR(S873*M873,0)</f>
        <v>2143.9099999999999</v>
      </c>
      <c r="U873" s="48">
        <f>IF(O873&lt;=0.12,1,0)*(1-R873)*M873</f>
        <v>0</v>
      </c>
      <c r="V873" s="49">
        <f>IF(0&lt;0.8,0,IF(0&lt;1,Sheet1!L590,1))*IF(G873&lt;3,0.12 - O873,0.01) *U873</f>
        <v>0</v>
      </c>
      <c r="W873" s="49">
        <f>IF(0&gt;1,IF(0&lt;=1.1,1,IF(0&lt;=1.2,2,IF(0&lt;=1.5,3,5))),0) * 1000000</f>
        <v>0</v>
      </c>
      <c r="X873" s="50">
        <f>IF(AND(P873&gt;=150000000,P873&lt;300000000),5000000,IF(AND(P873&gt;=300000000,P873&lt;500000000),10000000,IF(AND(P873&gt;=300000000,P873&lt;500000000),15000000,IF(AND(P873&gt;=500000000,P873&lt;3000000000),20000000,IF(P873&gt;=30000000000,35000000,0))))) * (1-R873)</f>
        <v>0</v>
      </c>
      <c r="Y873" s="50">
        <f>IFERROR(Q873 * (1-R873),0)</f>
        <v>0</v>
      </c>
      <c r="Z873" s="51">
        <f>IF(R873=1,0,0)</f>
        <v>0</v>
      </c>
      <c r="AA873" s="51">
        <f>IFERROR((1-R873) * Z873 * 2%,0)</f>
        <v>0</v>
      </c>
      <c r="AB873" s="52">
        <f>IF(R873=0,0,0)</f>
        <v>0</v>
      </c>
      <c r="AC873" s="52">
        <f> IFERROR(AB873 * (1-R873) * 2%,0)</f>
        <v>0</v>
      </c>
      <c r="AD873" s="53">
        <f>T873+V873+W873+X873+AA873+AC873</f>
        <v>2143.9099999999999</v>
      </c>
    </row>
    <row r="874">
      <c r="C874" s="40" t="s">
        <v>1580</v>
      </c>
      <c r="D874" s="41" t="s">
        <v>1581</v>
      </c>
      <c r="E874" s="41"/>
      <c r="F874" s="42">
        <v>39994.417708333334</v>
      </c>
      <c r="G874" s="43">
        <v>109</v>
      </c>
      <c r="H874" s="44">
        <v>43343</v>
      </c>
      <c r="I874" s="44">
        <v>43362</v>
      </c>
      <c r="J874" s="43">
        <v>2688695</v>
      </c>
      <c r="K874" s="43">
        <v>0</v>
      </c>
      <c r="L874" s="43">
        <v>0</v>
      </c>
      <c r="M874" s="43">
        <f>IFERROR(J874-K874-L874,0)</f>
        <v>2688695</v>
      </c>
      <c r="N874" s="43">
        <v>2688695</v>
      </c>
      <c r="O874" s="45">
        <f>IFERROR(IF(1 - M874/N874&lt;0,0,1-M874/N874),0)</f>
        <v>0</v>
      </c>
      <c r="P874" s="43">
        <v>0</v>
      </c>
      <c r="Q874" s="43">
        <v>2688695</v>
      </c>
      <c r="R874" s="46">
        <f>IF(F874&lt;DATEVALUE("2018-07-01"),1,0)</f>
        <v>1</v>
      </c>
      <c r="S874" s="47">
        <f>IF(R874=1,1%,0)</f>
        <v>0.01</v>
      </c>
      <c r="T874" s="46">
        <f>IFERROR(S874*M874,0)</f>
        <v>26886.950000000001</v>
      </c>
      <c r="U874" s="48">
        <f>IF(O874&lt;=0.12,1,0)*(1-R874)*M874</f>
        <v>0</v>
      </c>
      <c r="V874" s="49">
        <f>IF(0&lt;0.8,0,IF(0&lt;1,Sheet1!L590,1))*IF(G874&lt;3,0.12 - O874,0.01) *U874</f>
        <v>0</v>
      </c>
      <c r="W874" s="49">
        <f>IF(0&gt;1,IF(0&lt;=1.1,1,IF(0&lt;=1.2,2,IF(0&lt;=1.5,3,5))),0) * 1000000</f>
        <v>0</v>
      </c>
      <c r="X874" s="50">
        <f>IF(AND(P874&gt;=150000000,P874&lt;300000000),5000000,IF(AND(P874&gt;=300000000,P874&lt;500000000),10000000,IF(AND(P874&gt;=300000000,P874&lt;500000000),15000000,IF(AND(P874&gt;=500000000,P874&lt;3000000000),20000000,IF(P874&gt;=30000000000,35000000,0))))) * (1-R874)</f>
        <v>0</v>
      </c>
      <c r="Y874" s="50">
        <f>IFERROR(Q874 * (1-R874),0)</f>
        <v>0</v>
      </c>
      <c r="Z874" s="51">
        <f>IF(R874=1,0,0)</f>
        <v>0</v>
      </c>
      <c r="AA874" s="51">
        <f>IFERROR((1-R874) * Z874 * 2%,0)</f>
        <v>0</v>
      </c>
      <c r="AB874" s="52">
        <f>IF(R874=0,0,0)</f>
        <v>0</v>
      </c>
      <c r="AC874" s="52">
        <f> IFERROR(AB874 * (1-R874) * 2%,0)</f>
        <v>0</v>
      </c>
      <c r="AD874" s="53">
        <f>T874+V874+W874+X874+AA874+AC874</f>
        <v>26886.950000000001</v>
      </c>
    </row>
    <row r="875">
      <c r="C875" s="40" t="s">
        <v>1582</v>
      </c>
      <c r="D875" s="41" t="s">
        <v>1583</v>
      </c>
      <c r="E875" s="41"/>
      <c r="F875" s="42">
        <v>39996.630856481483</v>
      </c>
      <c r="G875" s="43">
        <v>108</v>
      </c>
      <c r="H875" s="44">
        <v>43318</v>
      </c>
      <c r="I875" s="44">
        <v>43325</v>
      </c>
      <c r="J875" s="43">
        <v>11901997</v>
      </c>
      <c r="K875" s="43">
        <v>0</v>
      </c>
      <c r="L875" s="43">
        <v>0</v>
      </c>
      <c r="M875" s="43">
        <f>IFERROR(J875-K875-L875,0)</f>
        <v>11901997</v>
      </c>
      <c r="N875" s="43">
        <v>11901997</v>
      </c>
      <c r="O875" s="45">
        <f>IFERROR(IF(1 - M875/N875&lt;0,0,1-M875/N875),0)</f>
        <v>0</v>
      </c>
      <c r="P875" s="43">
        <v>0</v>
      </c>
      <c r="Q875" s="43">
        <v>11901997</v>
      </c>
      <c r="R875" s="46">
        <f>IF(F875&lt;DATEVALUE("2018-07-01"),1,0)</f>
        <v>1</v>
      </c>
      <c r="S875" s="47">
        <f>IF(R875=1,1%,0)</f>
        <v>0.01</v>
      </c>
      <c r="T875" s="46">
        <f>IFERROR(S875*M875,0)</f>
        <v>119019.97</v>
      </c>
      <c r="U875" s="48">
        <f>IF(O875&lt;=0.12,1,0)*(1-R875)*M875</f>
        <v>0</v>
      </c>
      <c r="V875" s="49">
        <f>IF(0&lt;0.8,0,IF(0&lt;1,Sheet1!L590,1))*IF(G875&lt;3,0.12 - O875,0.01) *U875</f>
        <v>0</v>
      </c>
      <c r="W875" s="49">
        <f>IF(0&gt;1,IF(0&lt;=1.1,1,IF(0&lt;=1.2,2,IF(0&lt;=1.5,3,5))),0) * 1000000</f>
        <v>0</v>
      </c>
      <c r="X875" s="50">
        <f>IF(AND(P875&gt;=150000000,P875&lt;300000000),5000000,IF(AND(P875&gt;=300000000,P875&lt;500000000),10000000,IF(AND(P875&gt;=300000000,P875&lt;500000000),15000000,IF(AND(P875&gt;=500000000,P875&lt;3000000000),20000000,IF(P875&gt;=30000000000,35000000,0))))) * (1-R875)</f>
        <v>0</v>
      </c>
      <c r="Y875" s="50">
        <f>IFERROR(Q875 * (1-R875),0)</f>
        <v>0</v>
      </c>
      <c r="Z875" s="51">
        <f>IF(R875=1,0,0)</f>
        <v>0</v>
      </c>
      <c r="AA875" s="51">
        <f>IFERROR((1-R875) * Z875 * 2%,0)</f>
        <v>0</v>
      </c>
      <c r="AB875" s="52">
        <f>IF(R875=0,0,0)</f>
        <v>0</v>
      </c>
      <c r="AC875" s="52">
        <f> IFERROR(AB875 * (1-R875) * 2%,0)</f>
        <v>0</v>
      </c>
      <c r="AD875" s="53">
        <f>T875+V875+W875+X875+AA875+AC875</f>
        <v>119019.97</v>
      </c>
    </row>
    <row r="876">
      <c r="C876" s="40" t="s">
        <v>1584</v>
      </c>
      <c r="D876" s="41" t="s">
        <v>1585</v>
      </c>
      <c r="E876" s="41"/>
      <c r="F876" s="42">
        <v>40002.585138888884</v>
      </c>
      <c r="G876" s="43">
        <v>108</v>
      </c>
      <c r="H876" s="44">
        <v>43323</v>
      </c>
      <c r="I876" s="44">
        <v>43329</v>
      </c>
      <c r="J876" s="43">
        <v>875435</v>
      </c>
      <c r="K876" s="43">
        <v>0</v>
      </c>
      <c r="L876" s="43">
        <v>0</v>
      </c>
      <c r="M876" s="43">
        <f>IFERROR(J876-K876-L876,0)</f>
        <v>875435</v>
      </c>
      <c r="N876" s="43">
        <v>875435</v>
      </c>
      <c r="O876" s="45">
        <f>IFERROR(IF(1 - M876/N876&lt;0,0,1-M876/N876),0)</f>
        <v>0</v>
      </c>
      <c r="P876" s="43">
        <v>0</v>
      </c>
      <c r="Q876" s="43">
        <v>875435</v>
      </c>
      <c r="R876" s="46">
        <f>IF(F876&lt;DATEVALUE("2018-07-01"),1,0)</f>
        <v>1</v>
      </c>
      <c r="S876" s="47">
        <f>IF(R876=1,1%,0)</f>
        <v>0.01</v>
      </c>
      <c r="T876" s="46">
        <f>IFERROR(S876*M876,0)</f>
        <v>8754.3500000000004</v>
      </c>
      <c r="U876" s="48">
        <f>IF(O876&lt;=0.12,1,0)*(1-R876)*M876</f>
        <v>0</v>
      </c>
      <c r="V876" s="49">
        <f>IF(0&lt;0.8,0,IF(0&lt;1,Sheet1!L590,1))*IF(G876&lt;3,0.12 - O876,0.01) *U876</f>
        <v>0</v>
      </c>
      <c r="W876" s="49">
        <f>IF(0&gt;1,IF(0&lt;=1.1,1,IF(0&lt;=1.2,2,IF(0&lt;=1.5,3,5))),0) * 1000000</f>
        <v>0</v>
      </c>
      <c r="X876" s="50">
        <f>IF(AND(P876&gt;=150000000,P876&lt;300000000),5000000,IF(AND(P876&gt;=300000000,P876&lt;500000000),10000000,IF(AND(P876&gt;=300000000,P876&lt;500000000),15000000,IF(AND(P876&gt;=500000000,P876&lt;3000000000),20000000,IF(P876&gt;=30000000000,35000000,0))))) * (1-R876)</f>
        <v>0</v>
      </c>
      <c r="Y876" s="50">
        <f>IFERROR(Q876 * (1-R876),0)</f>
        <v>0</v>
      </c>
      <c r="Z876" s="51">
        <f>IF(R876=1,0,0)</f>
        <v>0</v>
      </c>
      <c r="AA876" s="51">
        <f>IFERROR((1-R876) * Z876 * 2%,0)</f>
        <v>0</v>
      </c>
      <c r="AB876" s="52">
        <f>IF(R876=0,0,0)</f>
        <v>0</v>
      </c>
      <c r="AC876" s="52">
        <f> IFERROR(AB876 * (1-R876) * 2%,0)</f>
        <v>0</v>
      </c>
      <c r="AD876" s="53">
        <f>T876+V876+W876+X876+AA876+AC876</f>
        <v>8754.3500000000004</v>
      </c>
    </row>
    <row r="877">
      <c r="C877" s="40" t="s">
        <v>1586</v>
      </c>
      <c r="D877" s="41" t="s">
        <v>24</v>
      </c>
      <c r="E877" s="41"/>
      <c r="F877" s="42" t="s">
        <v>24</v>
      </c>
      <c r="G877" s="43" t="s">
        <v>24</v>
      </c>
      <c r="H877" s="44" t="s">
        <v>24</v>
      </c>
      <c r="I877" s="44" t="s">
        <v>24</v>
      </c>
      <c r="J877" s="43">
        <v>77077</v>
      </c>
      <c r="K877" s="43">
        <v>0</v>
      </c>
      <c r="L877" s="43">
        <v>0</v>
      </c>
      <c r="M877" s="43">
        <f>IFERROR(J877-K877-L877,0)</f>
        <v>77077</v>
      </c>
      <c r="N877" s="43" t="s">
        <v>24</v>
      </c>
      <c r="O877" s="45">
        <f>IFERROR(IF(1 - M877/N877&lt;0,0,1-M877/N877),0)</f>
        <v>0</v>
      </c>
      <c r="P877" s="43">
        <v>0</v>
      </c>
      <c r="Q877" s="43">
        <v>0</v>
      </c>
      <c r="R877" s="46">
        <f>IF(F877&lt;DATEVALUE("2018-07-01"),1,0)</f>
        <v>0</v>
      </c>
      <c r="S877" s="47">
        <f>IF(R877=1,1%,0)</f>
        <v>0</v>
      </c>
      <c r="T877" s="46">
        <f>IFERROR(S877*M877,0)</f>
        <v>0</v>
      </c>
      <c r="U877" s="48">
        <f>IF(O877&lt;=0.12,1,0)*(1-R877)*M877</f>
        <v>77077</v>
      </c>
      <c r="V877" s="49">
        <f>IF(0&lt;0.8,0,IF(0&lt;1,Sheet1!L590,1))*IF(G877&lt;3,0.12 - O877,0.01) *U877</f>
        <v>0</v>
      </c>
      <c r="W877" s="49">
        <f>IF(0&gt;1,IF(0&lt;=1.1,1,IF(0&lt;=1.2,2,IF(0&lt;=1.5,3,5))),0) * 1000000</f>
        <v>0</v>
      </c>
      <c r="X877" s="50">
        <f>IF(AND(P877&gt;=150000000,P877&lt;300000000),5000000,IF(AND(P877&gt;=300000000,P877&lt;500000000),10000000,IF(AND(P877&gt;=300000000,P877&lt;500000000),15000000,IF(AND(P877&gt;=500000000,P877&lt;3000000000),20000000,IF(P877&gt;=30000000000,35000000,0))))) * (1-R877)</f>
        <v>0</v>
      </c>
      <c r="Y877" s="50">
        <f>IFERROR(Q877 * (1-R877),0)</f>
        <v>0</v>
      </c>
      <c r="Z877" s="51" t="str">
        <f>IF(R877=1,0,"")</f>
        <v/>
      </c>
      <c r="AA877" s="51">
        <f>IFERROR((1-R877) * Z877 * 2%,0)</f>
        <v>0</v>
      </c>
      <c r="AB877" s="52" t="str">
        <f>IF(R877=0,"",0)</f>
        <v/>
      </c>
      <c r="AC877" s="52">
        <f> IFERROR(AB877 * (1-R877) * 2%,0)</f>
        <v>0</v>
      </c>
      <c r="AD877" s="53">
        <f>T877+V877+W877+X877+AA877+AC877</f>
        <v>0</v>
      </c>
    </row>
    <row r="878">
      <c r="C878" s="40" t="s">
        <v>1587</v>
      </c>
      <c r="D878" s="41" t="s">
        <v>1588</v>
      </c>
      <c r="E878" s="41"/>
      <c r="F878" s="42">
        <v>40011.373518518514</v>
      </c>
      <c r="G878" s="43">
        <v>108</v>
      </c>
      <c r="H878" s="44">
        <v>43319</v>
      </c>
      <c r="I878" s="44">
        <v>43334</v>
      </c>
      <c r="J878" s="43">
        <v>738263</v>
      </c>
      <c r="K878" s="43">
        <v>0</v>
      </c>
      <c r="L878" s="43">
        <v>0</v>
      </c>
      <c r="M878" s="43">
        <f>IFERROR(J878-K878-L878,0)</f>
        <v>738263</v>
      </c>
      <c r="N878" s="43">
        <v>738263</v>
      </c>
      <c r="O878" s="45">
        <f>IFERROR(IF(1 - M878/N878&lt;0,0,1-M878/N878),0)</f>
        <v>0</v>
      </c>
      <c r="P878" s="43">
        <v>0</v>
      </c>
      <c r="Q878" s="43">
        <v>738263</v>
      </c>
      <c r="R878" s="46">
        <f>IF(F878&lt;DATEVALUE("2018-07-01"),1,0)</f>
        <v>1</v>
      </c>
      <c r="S878" s="47">
        <f>IF(R878=1,1%,0)</f>
        <v>0.01</v>
      </c>
      <c r="T878" s="46">
        <f>IFERROR(S878*M878,0)</f>
        <v>7382.6300000000001</v>
      </c>
      <c r="U878" s="48">
        <f>IF(O878&lt;=0.12,1,0)*(1-R878)*M878</f>
        <v>0</v>
      </c>
      <c r="V878" s="49">
        <f>IF(0&lt;0.8,0,IF(0&lt;1,Sheet1!L590,1))*IF(G878&lt;3,0.12 - O878,0.01) *U878</f>
        <v>0</v>
      </c>
      <c r="W878" s="49">
        <f>IF(0&gt;1,IF(0&lt;=1.1,1,IF(0&lt;=1.2,2,IF(0&lt;=1.5,3,5))),0) * 1000000</f>
        <v>0</v>
      </c>
      <c r="X878" s="50">
        <f>IF(AND(P878&gt;=150000000,P878&lt;300000000),5000000,IF(AND(P878&gt;=300000000,P878&lt;500000000),10000000,IF(AND(P878&gt;=300000000,P878&lt;500000000),15000000,IF(AND(P878&gt;=500000000,P878&lt;3000000000),20000000,IF(P878&gt;=30000000000,35000000,0))))) * (1-R878)</f>
        <v>0</v>
      </c>
      <c r="Y878" s="50">
        <f>IFERROR(Q878 * (1-R878),0)</f>
        <v>0</v>
      </c>
      <c r="Z878" s="51">
        <f>IF(R878=1,0,0)</f>
        <v>0</v>
      </c>
      <c r="AA878" s="51">
        <f>IFERROR((1-R878) * Z878 * 2%,0)</f>
        <v>0</v>
      </c>
      <c r="AB878" s="52">
        <f>IF(R878=0,0,0)</f>
        <v>0</v>
      </c>
      <c r="AC878" s="52">
        <f> IFERROR(AB878 * (1-R878) * 2%,0)</f>
        <v>0</v>
      </c>
      <c r="AD878" s="53">
        <f>T878+V878+W878+X878+AA878+AC878</f>
        <v>7382.6300000000001</v>
      </c>
    </row>
    <row r="879">
      <c r="C879" s="40" t="s">
        <v>1589</v>
      </c>
      <c r="D879" s="41" t="s">
        <v>1590</v>
      </c>
      <c r="E879" s="41"/>
      <c r="F879" s="42">
        <v>40014.429444444446</v>
      </c>
      <c r="G879" s="43">
        <v>108</v>
      </c>
      <c r="H879" s="44">
        <v>43318</v>
      </c>
      <c r="I879" s="44">
        <v>43375</v>
      </c>
      <c r="J879" s="43">
        <v>110086</v>
      </c>
      <c r="K879" s="43">
        <v>0</v>
      </c>
      <c r="L879" s="43">
        <v>0</v>
      </c>
      <c r="M879" s="43">
        <f>IFERROR(J879-K879-L879,0)</f>
        <v>110086</v>
      </c>
      <c r="N879" s="43">
        <v>110086</v>
      </c>
      <c r="O879" s="45">
        <f>IFERROR(IF(1 - M879/N879&lt;0,0,1-M879/N879),0)</f>
        <v>0</v>
      </c>
      <c r="P879" s="43">
        <v>0</v>
      </c>
      <c r="Q879" s="43">
        <v>110086</v>
      </c>
      <c r="R879" s="46">
        <f>IF(F879&lt;DATEVALUE("2018-07-01"),1,0)</f>
        <v>1</v>
      </c>
      <c r="S879" s="47">
        <f>IF(R879=1,1%,0)</f>
        <v>0.01</v>
      </c>
      <c r="T879" s="46">
        <f>IFERROR(S879*M879,0)</f>
        <v>1100.8600000000001</v>
      </c>
      <c r="U879" s="48">
        <f>IF(O879&lt;=0.12,1,0)*(1-R879)*M879</f>
        <v>0</v>
      </c>
      <c r="V879" s="49">
        <f>IF(0&lt;0.8,0,IF(0&lt;1,Sheet1!L590,1))*IF(G879&lt;3,0.12 - O879,0.01) *U879</f>
        <v>0</v>
      </c>
      <c r="W879" s="49">
        <f>IF(0&gt;1,IF(0&lt;=1.1,1,IF(0&lt;=1.2,2,IF(0&lt;=1.5,3,5))),0) * 1000000</f>
        <v>0</v>
      </c>
      <c r="X879" s="50">
        <f>IF(AND(P879&gt;=150000000,P879&lt;300000000),5000000,IF(AND(P879&gt;=300000000,P879&lt;500000000),10000000,IF(AND(P879&gt;=300000000,P879&lt;500000000),15000000,IF(AND(P879&gt;=500000000,P879&lt;3000000000),20000000,IF(P879&gt;=30000000000,35000000,0))))) * (1-R879)</f>
        <v>0</v>
      </c>
      <c r="Y879" s="50">
        <f>IFERROR(Q879 * (1-R879),0)</f>
        <v>0</v>
      </c>
      <c r="Z879" s="51">
        <f>IF(R879=1,0,0)</f>
        <v>0</v>
      </c>
      <c r="AA879" s="51">
        <f>IFERROR((1-R879) * Z879 * 2%,0)</f>
        <v>0</v>
      </c>
      <c r="AB879" s="52">
        <f>IF(R879=0,0,0)</f>
        <v>0</v>
      </c>
      <c r="AC879" s="52">
        <f> IFERROR(AB879 * (1-R879) * 2%,0)</f>
        <v>0</v>
      </c>
      <c r="AD879" s="53">
        <f>T879+V879+W879+X879+AA879+AC879</f>
        <v>1100.8600000000001</v>
      </c>
    </row>
    <row r="880">
      <c r="C880" s="40" t="s">
        <v>1591</v>
      </c>
      <c r="D880" s="41" t="s">
        <v>1592</v>
      </c>
      <c r="E880" s="41"/>
      <c r="F880" s="42">
        <v>40015.597905092589</v>
      </c>
      <c r="G880" s="43">
        <v>108</v>
      </c>
      <c r="H880" s="44">
        <v>43316</v>
      </c>
      <c r="I880" s="44">
        <v>43239</v>
      </c>
      <c r="J880" s="43">
        <v>5081144</v>
      </c>
      <c r="K880" s="43">
        <v>0</v>
      </c>
      <c r="L880" s="43">
        <v>0</v>
      </c>
      <c r="M880" s="43">
        <f>IFERROR(J880-K880-L880,0)</f>
        <v>5081144</v>
      </c>
      <c r="N880" s="43">
        <v>5081144</v>
      </c>
      <c r="O880" s="45">
        <f>IFERROR(IF(1 - M880/N880&lt;0,0,1-M880/N880),0)</f>
        <v>0</v>
      </c>
      <c r="P880" s="43">
        <v>0</v>
      </c>
      <c r="Q880" s="43">
        <v>5081144</v>
      </c>
      <c r="R880" s="46">
        <f>IF(F880&lt;DATEVALUE("2018-07-01"),1,0)</f>
        <v>1</v>
      </c>
      <c r="S880" s="47">
        <f>IF(R880=1,1%,0)</f>
        <v>0.01</v>
      </c>
      <c r="T880" s="46">
        <f>IFERROR(S880*M880,0)</f>
        <v>50811.440000000002</v>
      </c>
      <c r="U880" s="48">
        <f>IF(O880&lt;=0.12,1,0)*(1-R880)*M880</f>
        <v>0</v>
      </c>
      <c r="V880" s="49">
        <f>IF(0&lt;0.8,0,IF(0&lt;1,Sheet1!L590,1))*IF(G880&lt;3,0.12 - O880,0.01) *U880</f>
        <v>0</v>
      </c>
      <c r="W880" s="49">
        <f>IF(0&gt;1,IF(0&lt;=1.1,1,IF(0&lt;=1.2,2,IF(0&lt;=1.5,3,5))),0) * 1000000</f>
        <v>0</v>
      </c>
      <c r="X880" s="50">
        <f>IF(AND(P880&gt;=150000000,P880&lt;300000000),5000000,IF(AND(P880&gt;=300000000,P880&lt;500000000),10000000,IF(AND(P880&gt;=300000000,P880&lt;500000000),15000000,IF(AND(P880&gt;=500000000,P880&lt;3000000000),20000000,IF(P880&gt;=30000000000,35000000,0))))) * (1-R880)</f>
        <v>0</v>
      </c>
      <c r="Y880" s="50">
        <f>IFERROR(Q880 * (1-R880),0)</f>
        <v>0</v>
      </c>
      <c r="Z880" s="51">
        <f>IF(R880=1,0,0)</f>
        <v>0</v>
      </c>
      <c r="AA880" s="51">
        <f>IFERROR((1-R880) * Z880 * 2%,0)</f>
        <v>0</v>
      </c>
      <c r="AB880" s="52">
        <f>IF(R880=0,0,0)</f>
        <v>0</v>
      </c>
      <c r="AC880" s="52">
        <f> IFERROR(AB880 * (1-R880) * 2%,0)</f>
        <v>0</v>
      </c>
      <c r="AD880" s="53">
        <f>T880+V880+W880+X880+AA880+AC880</f>
        <v>50811.440000000002</v>
      </c>
    </row>
    <row r="881">
      <c r="C881" s="40" t="s">
        <v>1593</v>
      </c>
      <c r="D881" s="41" t="s">
        <v>1594</v>
      </c>
      <c r="E881" s="41"/>
      <c r="F881" s="42">
        <v>40015.599664351852</v>
      </c>
      <c r="G881" s="43">
        <v>108</v>
      </c>
      <c r="H881" s="44">
        <v>43321</v>
      </c>
      <c r="I881" s="44">
        <v>43341</v>
      </c>
      <c r="J881" s="43">
        <v>104907</v>
      </c>
      <c r="K881" s="43">
        <v>0</v>
      </c>
      <c r="L881" s="43">
        <v>0</v>
      </c>
      <c r="M881" s="43">
        <f>IFERROR(J881-K881-L881,0)</f>
        <v>104907</v>
      </c>
      <c r="N881" s="43">
        <v>104907</v>
      </c>
      <c r="O881" s="45">
        <f>IFERROR(IF(1 - M881/N881&lt;0,0,1-M881/N881),0)</f>
        <v>0</v>
      </c>
      <c r="P881" s="43">
        <v>0</v>
      </c>
      <c r="Q881" s="43">
        <v>104907</v>
      </c>
      <c r="R881" s="46">
        <f>IF(F881&lt;DATEVALUE("2018-07-01"),1,0)</f>
        <v>1</v>
      </c>
      <c r="S881" s="47">
        <f>IF(R881=1,1%,0)</f>
        <v>0.01</v>
      </c>
      <c r="T881" s="46">
        <f>IFERROR(S881*M881,0)</f>
        <v>1049.0699999999999</v>
      </c>
      <c r="U881" s="48">
        <f>IF(O881&lt;=0.12,1,0)*(1-R881)*M881</f>
        <v>0</v>
      </c>
      <c r="V881" s="49">
        <f>IF(0&lt;0.8,0,IF(0&lt;1,Sheet1!L590,1))*IF(G881&lt;3,0.12 - O881,0.01) *U881</f>
        <v>0</v>
      </c>
      <c r="W881" s="49">
        <f>IF(0&gt;1,IF(0&lt;=1.1,1,IF(0&lt;=1.2,2,IF(0&lt;=1.5,3,5))),0) * 1000000</f>
        <v>0</v>
      </c>
      <c r="X881" s="50">
        <f>IF(AND(P881&gt;=150000000,P881&lt;300000000),5000000,IF(AND(P881&gt;=300000000,P881&lt;500000000),10000000,IF(AND(P881&gt;=300000000,P881&lt;500000000),15000000,IF(AND(P881&gt;=500000000,P881&lt;3000000000),20000000,IF(P881&gt;=30000000000,35000000,0))))) * (1-R881)</f>
        <v>0</v>
      </c>
      <c r="Y881" s="50">
        <f>IFERROR(Q881 * (1-R881),0)</f>
        <v>0</v>
      </c>
      <c r="Z881" s="51">
        <f>IF(R881=1,0,0)</f>
        <v>0</v>
      </c>
      <c r="AA881" s="51">
        <f>IFERROR((1-R881) * Z881 * 2%,0)</f>
        <v>0</v>
      </c>
      <c r="AB881" s="52">
        <f>IF(R881=0,0,0)</f>
        <v>0</v>
      </c>
      <c r="AC881" s="52">
        <f> IFERROR(AB881 * (1-R881) * 2%,0)</f>
        <v>0</v>
      </c>
      <c r="AD881" s="53">
        <f>T881+V881+W881+X881+AA881+AC881</f>
        <v>1049.0699999999999</v>
      </c>
    </row>
    <row r="882">
      <c r="C882" s="40" t="s">
        <v>1595</v>
      </c>
      <c r="D882" s="41" t="s">
        <v>1596</v>
      </c>
      <c r="E882" s="41"/>
      <c r="F882" s="42">
        <v>40015.638819444444</v>
      </c>
      <c r="G882" s="43">
        <v>108</v>
      </c>
      <c r="H882" s="44">
        <v>43319</v>
      </c>
      <c r="I882" s="44">
        <v>43334</v>
      </c>
      <c r="J882" s="43">
        <v>2709765</v>
      </c>
      <c r="K882" s="43">
        <v>0</v>
      </c>
      <c r="L882" s="43">
        <v>0</v>
      </c>
      <c r="M882" s="43">
        <f>IFERROR(J882-K882-L882,0)</f>
        <v>2709765</v>
      </c>
      <c r="N882" s="43">
        <v>2709765</v>
      </c>
      <c r="O882" s="45">
        <f>IFERROR(IF(1 - M882/N882&lt;0,0,1-M882/N882),0)</f>
        <v>0</v>
      </c>
      <c r="P882" s="43">
        <v>0</v>
      </c>
      <c r="Q882" s="43">
        <v>2709765</v>
      </c>
      <c r="R882" s="46">
        <f>IF(F882&lt;DATEVALUE("2018-07-01"),1,0)</f>
        <v>1</v>
      </c>
      <c r="S882" s="47">
        <f>IF(R882=1,1%,0)</f>
        <v>0.01</v>
      </c>
      <c r="T882" s="46">
        <f>IFERROR(S882*M882,0)</f>
        <v>27097.650000000001</v>
      </c>
      <c r="U882" s="48">
        <f>IF(O882&lt;=0.12,1,0)*(1-R882)*M882</f>
        <v>0</v>
      </c>
      <c r="V882" s="49">
        <f>IF(0&lt;0.8,0,IF(0&lt;1,Sheet1!L590,1))*IF(G882&lt;3,0.12 - O882,0.01) *U882</f>
        <v>0</v>
      </c>
      <c r="W882" s="49">
        <f>IF(0&gt;1,IF(0&lt;=1.1,1,IF(0&lt;=1.2,2,IF(0&lt;=1.5,3,5))),0) * 1000000</f>
        <v>0</v>
      </c>
      <c r="X882" s="50">
        <f>IF(AND(P882&gt;=150000000,P882&lt;300000000),5000000,IF(AND(P882&gt;=300000000,P882&lt;500000000),10000000,IF(AND(P882&gt;=300000000,P882&lt;500000000),15000000,IF(AND(P882&gt;=500000000,P882&lt;3000000000),20000000,IF(P882&gt;=30000000000,35000000,0))))) * (1-R882)</f>
        <v>0</v>
      </c>
      <c r="Y882" s="50">
        <f>IFERROR(Q882 * (1-R882),0)</f>
        <v>0</v>
      </c>
      <c r="Z882" s="51">
        <f>IF(R882=1,0,0)</f>
        <v>0</v>
      </c>
      <c r="AA882" s="51">
        <f>IFERROR((1-R882) * Z882 * 2%,0)</f>
        <v>0</v>
      </c>
      <c r="AB882" s="52">
        <f>IF(R882=0,0,0)</f>
        <v>0</v>
      </c>
      <c r="AC882" s="52">
        <f> IFERROR(AB882 * (1-R882) * 2%,0)</f>
        <v>0</v>
      </c>
      <c r="AD882" s="53">
        <f>T882+V882+W882+X882+AA882+AC882</f>
        <v>27097.650000000001</v>
      </c>
    </row>
    <row r="883">
      <c r="C883" s="40" t="s">
        <v>1597</v>
      </c>
      <c r="D883" s="41" t="s">
        <v>1598</v>
      </c>
      <c r="E883" s="41"/>
      <c r="F883" s="42">
        <v>40018.392349537033</v>
      </c>
      <c r="G883" s="43">
        <v>108</v>
      </c>
      <c r="H883" s="44">
        <v>43312</v>
      </c>
      <c r="I883" s="44">
        <v>43342</v>
      </c>
      <c r="J883" s="43">
        <v>159022</v>
      </c>
      <c r="K883" s="43">
        <v>0</v>
      </c>
      <c r="L883" s="43">
        <v>0</v>
      </c>
      <c r="M883" s="43">
        <f>IFERROR(J883-K883-L883,0)</f>
        <v>159022</v>
      </c>
      <c r="N883" s="43">
        <v>159022</v>
      </c>
      <c r="O883" s="45">
        <f>IFERROR(IF(1 - M883/N883&lt;0,0,1-M883/N883),0)</f>
        <v>0</v>
      </c>
      <c r="P883" s="43">
        <v>0</v>
      </c>
      <c r="Q883" s="43">
        <v>159022</v>
      </c>
      <c r="R883" s="46">
        <f>IF(F883&lt;DATEVALUE("2018-07-01"),1,0)</f>
        <v>1</v>
      </c>
      <c r="S883" s="47">
        <f>IF(R883=1,1%,0)</f>
        <v>0.01</v>
      </c>
      <c r="T883" s="46">
        <f>IFERROR(S883*M883,0)</f>
        <v>1590.22</v>
      </c>
      <c r="U883" s="48">
        <f>IF(O883&lt;=0.12,1,0)*(1-R883)*M883</f>
        <v>0</v>
      </c>
      <c r="V883" s="49">
        <f>IF(0&lt;0.8,0,IF(0&lt;1,Sheet1!L590,1))*IF(G883&lt;3,0.12 - O883,0.01) *U883</f>
        <v>0</v>
      </c>
      <c r="W883" s="49">
        <f>IF(0&gt;1,IF(0&lt;=1.1,1,IF(0&lt;=1.2,2,IF(0&lt;=1.5,3,5))),0) * 1000000</f>
        <v>0</v>
      </c>
      <c r="X883" s="50">
        <f>IF(AND(P883&gt;=150000000,P883&lt;300000000),5000000,IF(AND(P883&gt;=300000000,P883&lt;500000000),10000000,IF(AND(P883&gt;=300000000,P883&lt;500000000),15000000,IF(AND(P883&gt;=500000000,P883&lt;3000000000),20000000,IF(P883&gt;=30000000000,35000000,0))))) * (1-R883)</f>
        <v>0</v>
      </c>
      <c r="Y883" s="50">
        <f>IFERROR(Q883 * (1-R883),0)</f>
        <v>0</v>
      </c>
      <c r="Z883" s="51">
        <f>IF(R883=1,0,0)</f>
        <v>0</v>
      </c>
      <c r="AA883" s="51">
        <f>IFERROR((1-R883) * Z883 * 2%,0)</f>
        <v>0</v>
      </c>
      <c r="AB883" s="52">
        <f>IF(R883=0,0,0)</f>
        <v>0</v>
      </c>
      <c r="AC883" s="52">
        <f> IFERROR(AB883 * (1-R883) * 2%,0)</f>
        <v>0</v>
      </c>
      <c r="AD883" s="53">
        <f>T883+V883+W883+X883+AA883+AC883</f>
        <v>1590.22</v>
      </c>
    </row>
    <row r="884">
      <c r="C884" s="40" t="s">
        <v>1599</v>
      </c>
      <c r="D884" s="41" t="s">
        <v>1600</v>
      </c>
      <c r="E884" s="41"/>
      <c r="F884" s="42">
        <v>40026.376203703701</v>
      </c>
      <c r="G884" s="43">
        <v>107</v>
      </c>
      <c r="H884" s="44">
        <v>43320</v>
      </c>
      <c r="I884" s="44">
        <v>43332</v>
      </c>
      <c r="J884" s="43">
        <v>1519633</v>
      </c>
      <c r="K884" s="43">
        <v>0</v>
      </c>
      <c r="L884" s="43">
        <v>0</v>
      </c>
      <c r="M884" s="43">
        <f>IFERROR(J884-K884-L884,0)</f>
        <v>1519633</v>
      </c>
      <c r="N884" s="43">
        <v>1519633</v>
      </c>
      <c r="O884" s="45">
        <f>IFERROR(IF(1 - M884/N884&lt;0,0,1-M884/N884),0)</f>
        <v>0</v>
      </c>
      <c r="P884" s="43">
        <v>0</v>
      </c>
      <c r="Q884" s="43">
        <v>1519633</v>
      </c>
      <c r="R884" s="46">
        <f>IF(F884&lt;DATEVALUE("2018-07-01"),1,0)</f>
        <v>1</v>
      </c>
      <c r="S884" s="47">
        <f>IF(R884=1,1%,0)</f>
        <v>0.01</v>
      </c>
      <c r="T884" s="46">
        <f>IFERROR(S884*M884,0)</f>
        <v>15196.33</v>
      </c>
      <c r="U884" s="48">
        <f>IF(O884&lt;=0.12,1,0)*(1-R884)*M884</f>
        <v>0</v>
      </c>
      <c r="V884" s="49">
        <f>IF(0&lt;0.8,0,IF(0&lt;1,Sheet1!L590,1))*IF(G884&lt;3,0.12 - O884,0.01) *U884</f>
        <v>0</v>
      </c>
      <c r="W884" s="49">
        <f>IF(0&gt;1,IF(0&lt;=1.1,1,IF(0&lt;=1.2,2,IF(0&lt;=1.5,3,5))),0) * 1000000</f>
        <v>0</v>
      </c>
      <c r="X884" s="50">
        <f>IF(AND(P884&gt;=150000000,P884&lt;300000000),5000000,IF(AND(P884&gt;=300000000,P884&lt;500000000),10000000,IF(AND(P884&gt;=300000000,P884&lt;500000000),15000000,IF(AND(P884&gt;=500000000,P884&lt;3000000000),20000000,IF(P884&gt;=30000000000,35000000,0))))) * (1-R884)</f>
        <v>0</v>
      </c>
      <c r="Y884" s="50">
        <f>IFERROR(Q884 * (1-R884),0)</f>
        <v>0</v>
      </c>
      <c r="Z884" s="51">
        <f>IF(R884=1,0,0)</f>
        <v>0</v>
      </c>
      <c r="AA884" s="51">
        <f>IFERROR((1-R884) * Z884 * 2%,0)</f>
        <v>0</v>
      </c>
      <c r="AB884" s="52">
        <f>IF(R884=0,0,0)</f>
        <v>0</v>
      </c>
      <c r="AC884" s="52">
        <f> IFERROR(AB884 * (1-R884) * 2%,0)</f>
        <v>0</v>
      </c>
      <c r="AD884" s="53">
        <f>T884+V884+W884+X884+AA884+AC884</f>
        <v>15196.33</v>
      </c>
    </row>
    <row r="885">
      <c r="C885" s="40" t="s">
        <v>1601</v>
      </c>
      <c r="D885" s="41" t="s">
        <v>1602</v>
      </c>
      <c r="E885" s="41"/>
      <c r="F885" s="42">
        <v>40030.392337962963</v>
      </c>
      <c r="G885" s="43">
        <v>107</v>
      </c>
      <c r="H885" s="44">
        <v>43319</v>
      </c>
      <c r="I885" s="44">
        <v>43327</v>
      </c>
      <c r="J885" s="43">
        <v>428324</v>
      </c>
      <c r="K885" s="43">
        <v>0</v>
      </c>
      <c r="L885" s="43">
        <v>0</v>
      </c>
      <c r="M885" s="43">
        <f>IFERROR(J885-K885-L885,0)</f>
        <v>428324</v>
      </c>
      <c r="N885" s="43">
        <v>428324</v>
      </c>
      <c r="O885" s="45">
        <f>IFERROR(IF(1 - M885/N885&lt;0,0,1-M885/N885),0)</f>
        <v>0</v>
      </c>
      <c r="P885" s="43">
        <v>0</v>
      </c>
      <c r="Q885" s="43">
        <v>428324</v>
      </c>
      <c r="R885" s="46">
        <f>IF(F885&lt;DATEVALUE("2018-07-01"),1,0)</f>
        <v>1</v>
      </c>
      <c r="S885" s="47">
        <f>IF(R885=1,1%,0)</f>
        <v>0.01</v>
      </c>
      <c r="T885" s="46">
        <f>IFERROR(S885*M885,0)</f>
        <v>4283.2399999999998</v>
      </c>
      <c r="U885" s="48">
        <f>IF(O885&lt;=0.12,1,0)*(1-R885)*M885</f>
        <v>0</v>
      </c>
      <c r="V885" s="49">
        <f>IF(0&lt;0.8,0,IF(0&lt;1,Sheet1!L590,1))*IF(G885&lt;3,0.12 - O885,0.01) *U885</f>
        <v>0</v>
      </c>
      <c r="W885" s="49">
        <f>IF(0&gt;1,IF(0&lt;=1.1,1,IF(0&lt;=1.2,2,IF(0&lt;=1.5,3,5))),0) * 1000000</f>
        <v>0</v>
      </c>
      <c r="X885" s="50">
        <f>IF(AND(P885&gt;=150000000,P885&lt;300000000),5000000,IF(AND(P885&gt;=300000000,P885&lt;500000000),10000000,IF(AND(P885&gt;=300000000,P885&lt;500000000),15000000,IF(AND(P885&gt;=500000000,P885&lt;3000000000),20000000,IF(P885&gt;=30000000000,35000000,0))))) * (1-R885)</f>
        <v>0</v>
      </c>
      <c r="Y885" s="50">
        <f>IFERROR(Q885 * (1-R885),0)</f>
        <v>0</v>
      </c>
      <c r="Z885" s="51">
        <f>IF(R885=1,0,0)</f>
        <v>0</v>
      </c>
      <c r="AA885" s="51">
        <f>IFERROR((1-R885) * Z885 * 2%,0)</f>
        <v>0</v>
      </c>
      <c r="AB885" s="52">
        <f>IF(R885=0,0,0)</f>
        <v>0</v>
      </c>
      <c r="AC885" s="52">
        <f> IFERROR(AB885 * (1-R885) * 2%,0)</f>
        <v>0</v>
      </c>
      <c r="AD885" s="53">
        <f>T885+V885+W885+X885+AA885+AC885</f>
        <v>4283.2399999999998</v>
      </c>
    </row>
    <row r="886">
      <c r="C886" s="40" t="s">
        <v>1603</v>
      </c>
      <c r="D886" s="41" t="s">
        <v>1604</v>
      </c>
      <c r="E886" s="41"/>
      <c r="F886" s="42">
        <v>40045.708738425921</v>
      </c>
      <c r="G886" s="43">
        <v>107</v>
      </c>
      <c r="H886" s="44">
        <v>43312</v>
      </c>
      <c r="I886" s="44">
        <v>43329</v>
      </c>
      <c r="J886" s="43">
        <v>304877</v>
      </c>
      <c r="K886" s="43">
        <v>0</v>
      </c>
      <c r="L886" s="43">
        <v>0</v>
      </c>
      <c r="M886" s="43">
        <f>IFERROR(J886-K886-L886,0)</f>
        <v>304877</v>
      </c>
      <c r="N886" s="43">
        <v>304877</v>
      </c>
      <c r="O886" s="45">
        <f>IFERROR(IF(1 - M886/N886&lt;0,0,1-M886/N886),0)</f>
        <v>0</v>
      </c>
      <c r="P886" s="43">
        <v>0</v>
      </c>
      <c r="Q886" s="43">
        <v>304877</v>
      </c>
      <c r="R886" s="46">
        <f>IF(F886&lt;DATEVALUE("2018-07-01"),1,0)</f>
        <v>1</v>
      </c>
      <c r="S886" s="47">
        <f>IF(R886=1,1%,0)</f>
        <v>0.01</v>
      </c>
      <c r="T886" s="46">
        <f>IFERROR(S886*M886,0)</f>
        <v>3048.77</v>
      </c>
      <c r="U886" s="48">
        <f>IF(O886&lt;=0.12,1,0)*(1-R886)*M886</f>
        <v>0</v>
      </c>
      <c r="V886" s="49">
        <f>IF(0&lt;0.8,0,IF(0&lt;1,Sheet1!L590,1))*IF(G886&lt;3,0.12 - O886,0.01) *U886</f>
        <v>0</v>
      </c>
      <c r="W886" s="49">
        <f>IF(0&gt;1,IF(0&lt;=1.1,1,IF(0&lt;=1.2,2,IF(0&lt;=1.5,3,5))),0) * 1000000</f>
        <v>0</v>
      </c>
      <c r="X886" s="50">
        <f>IF(AND(P886&gt;=150000000,P886&lt;300000000),5000000,IF(AND(P886&gt;=300000000,P886&lt;500000000),10000000,IF(AND(P886&gt;=300000000,P886&lt;500000000),15000000,IF(AND(P886&gt;=500000000,P886&lt;3000000000),20000000,IF(P886&gt;=30000000000,35000000,0))))) * (1-R886)</f>
        <v>0</v>
      </c>
      <c r="Y886" s="50">
        <f>IFERROR(Q886 * (1-R886),0)</f>
        <v>0</v>
      </c>
      <c r="Z886" s="51">
        <f>IF(R886=1,0,0)</f>
        <v>0</v>
      </c>
      <c r="AA886" s="51">
        <f>IFERROR((1-R886) * Z886 * 2%,0)</f>
        <v>0</v>
      </c>
      <c r="AB886" s="52">
        <f>IF(R886=0,0,0)</f>
        <v>0</v>
      </c>
      <c r="AC886" s="52">
        <f> IFERROR(AB886 * (1-R886) * 2%,0)</f>
        <v>0</v>
      </c>
      <c r="AD886" s="53">
        <f>T886+V886+W886+X886+AA886+AC886</f>
        <v>3048.77</v>
      </c>
    </row>
    <row r="887">
      <c r="C887" s="40" t="s">
        <v>1605</v>
      </c>
      <c r="D887" s="41" t="s">
        <v>1606</v>
      </c>
      <c r="E887" s="41"/>
      <c r="F887" s="42">
        <v>40064.678067129629</v>
      </c>
      <c r="G887" s="43">
        <v>106</v>
      </c>
      <c r="H887" s="44">
        <v>43332</v>
      </c>
      <c r="I887" s="44">
        <v>43335</v>
      </c>
      <c r="J887" s="43">
        <v>2090151</v>
      </c>
      <c r="K887" s="43">
        <v>0</v>
      </c>
      <c r="L887" s="43">
        <v>0</v>
      </c>
      <c r="M887" s="43">
        <f>IFERROR(J887-K887-L887,0)</f>
        <v>2090151</v>
      </c>
      <c r="N887" s="43">
        <v>2764151</v>
      </c>
      <c r="O887" s="45">
        <f>IFERROR(IF(1 - M887/N887&lt;0,0,1-M887/N887),0)</f>
        <v>0.24383617248117051</v>
      </c>
      <c r="P887" s="43">
        <v>0</v>
      </c>
      <c r="Q887" s="43">
        <v>2165591</v>
      </c>
      <c r="R887" s="46">
        <f>IF(F887&lt;DATEVALUE("2018-07-01"),1,0)</f>
        <v>1</v>
      </c>
      <c r="S887" s="47">
        <f>IF(R887=1,1%,0)</f>
        <v>0.01</v>
      </c>
      <c r="T887" s="46">
        <f>IFERROR(S887*M887,0)</f>
        <v>20901.510000000002</v>
      </c>
      <c r="U887" s="48">
        <f>IF(O887&lt;=0.12,1,0)*(1-R887)*M887</f>
        <v>0</v>
      </c>
      <c r="V887" s="49">
        <f>IF(0&lt;0.8,0,IF(0&lt;1,Sheet1!L590,1))*IF(G887&lt;3,0.12 - O887,0.01) *U887</f>
        <v>0</v>
      </c>
      <c r="W887" s="49">
        <f>IF(0&gt;1,IF(0&lt;=1.1,1,IF(0&lt;=1.2,2,IF(0&lt;=1.5,3,5))),0) * 1000000</f>
        <v>0</v>
      </c>
      <c r="X887" s="50">
        <f>IF(AND(P887&gt;=150000000,P887&lt;300000000),5000000,IF(AND(P887&gt;=300000000,P887&lt;500000000),10000000,IF(AND(P887&gt;=300000000,P887&lt;500000000),15000000,IF(AND(P887&gt;=500000000,P887&lt;3000000000),20000000,IF(P887&gt;=30000000000,35000000,0))))) * (1-R887)</f>
        <v>0</v>
      </c>
      <c r="Y887" s="50">
        <f>IFERROR(Q887 * (1-R887),0)</f>
        <v>0</v>
      </c>
      <c r="Z887" s="51">
        <f>IF(R887=1,0,0)</f>
        <v>0</v>
      </c>
      <c r="AA887" s="51">
        <f>IFERROR((1-R887) * Z887 * 2%,0)</f>
        <v>0</v>
      </c>
      <c r="AB887" s="52">
        <f>IF(R887=0,0,0)</f>
        <v>0</v>
      </c>
      <c r="AC887" s="52">
        <f> IFERROR(AB887 * (1-R887) * 2%,0)</f>
        <v>0</v>
      </c>
      <c r="AD887" s="53">
        <f>T887+V887+W887+X887+AA887+AC887</f>
        <v>20901.510000000002</v>
      </c>
    </row>
    <row r="888">
      <c r="C888" s="40" t="s">
        <v>1607</v>
      </c>
      <c r="D888" s="41" t="s">
        <v>1608</v>
      </c>
      <c r="E888" s="41"/>
      <c r="F888" s="42">
        <v>40079.669490740736</v>
      </c>
      <c r="G888" s="43">
        <v>106</v>
      </c>
      <c r="H888" s="44">
        <v>43316</v>
      </c>
      <c r="I888" s="44">
        <v>43334</v>
      </c>
      <c r="J888" s="43">
        <v>1307350</v>
      </c>
      <c r="K888" s="43">
        <v>0</v>
      </c>
      <c r="L888" s="43">
        <v>0</v>
      </c>
      <c r="M888" s="43">
        <f>IFERROR(J888-K888-L888,0)</f>
        <v>1307350</v>
      </c>
      <c r="N888" s="43">
        <v>1307350</v>
      </c>
      <c r="O888" s="45">
        <f>IFERROR(IF(1 - M888/N888&lt;0,0,1-M888/N888),0)</f>
        <v>0</v>
      </c>
      <c r="P888" s="43">
        <v>0</v>
      </c>
      <c r="Q888" s="43">
        <v>1307350</v>
      </c>
      <c r="R888" s="46">
        <f>IF(F888&lt;DATEVALUE("2018-07-01"),1,0)</f>
        <v>1</v>
      </c>
      <c r="S888" s="47">
        <f>IF(R888=1,1%,0)</f>
        <v>0.01</v>
      </c>
      <c r="T888" s="46">
        <f>IFERROR(S888*M888,0)</f>
        <v>13073.5</v>
      </c>
      <c r="U888" s="48">
        <f>IF(O888&lt;=0.12,1,0)*(1-R888)*M888</f>
        <v>0</v>
      </c>
      <c r="V888" s="49">
        <f>IF(0&lt;0.8,0,IF(0&lt;1,Sheet1!L590,1))*IF(G888&lt;3,0.12 - O888,0.01) *U888</f>
        <v>0</v>
      </c>
      <c r="W888" s="49">
        <f>IF(0&gt;1,IF(0&lt;=1.1,1,IF(0&lt;=1.2,2,IF(0&lt;=1.5,3,5))),0) * 1000000</f>
        <v>0</v>
      </c>
      <c r="X888" s="50">
        <f>IF(AND(P888&gt;=150000000,P888&lt;300000000),5000000,IF(AND(P888&gt;=300000000,P888&lt;500000000),10000000,IF(AND(P888&gt;=300000000,P888&lt;500000000),15000000,IF(AND(P888&gt;=500000000,P888&lt;3000000000),20000000,IF(P888&gt;=30000000000,35000000,0))))) * (1-R888)</f>
        <v>0</v>
      </c>
      <c r="Y888" s="50">
        <f>IFERROR(Q888 * (1-R888),0)</f>
        <v>0</v>
      </c>
      <c r="Z888" s="51">
        <f>IF(R888=1,0,0)</f>
        <v>0</v>
      </c>
      <c r="AA888" s="51">
        <f>IFERROR((1-R888) * Z888 * 2%,0)</f>
        <v>0</v>
      </c>
      <c r="AB888" s="52">
        <f>IF(R888=0,0,0)</f>
        <v>0</v>
      </c>
      <c r="AC888" s="52">
        <f> IFERROR(AB888 * (1-R888) * 2%,0)</f>
        <v>0</v>
      </c>
      <c r="AD888" s="53">
        <f>T888+V888+W888+X888+AA888+AC888</f>
        <v>13073.5</v>
      </c>
    </row>
    <row r="889">
      <c r="C889" s="40" t="s">
        <v>1609</v>
      </c>
      <c r="D889" s="41" t="s">
        <v>1610</v>
      </c>
      <c r="E889" s="41"/>
      <c r="F889" s="42">
        <v>40088.400196759256</v>
      </c>
      <c r="G889" s="43">
        <v>105</v>
      </c>
      <c r="H889" s="44">
        <v>43354</v>
      </c>
      <c r="I889" s="44">
        <v>43370</v>
      </c>
      <c r="J889" s="43">
        <v>87488363</v>
      </c>
      <c r="K889" s="43">
        <v>0</v>
      </c>
      <c r="L889" s="43">
        <v>0</v>
      </c>
      <c r="M889" s="43">
        <f>IFERROR(J889-K889-L889,0)</f>
        <v>87488363</v>
      </c>
      <c r="N889" s="43">
        <v>74484167</v>
      </c>
      <c r="O889" s="45">
        <f>IFERROR(IF(1 - M889/N889&lt;0,0,1-M889/N889),0)</f>
        <v>0</v>
      </c>
      <c r="P889" s="43">
        <v>0</v>
      </c>
      <c r="Q889" s="43">
        <v>91343330</v>
      </c>
      <c r="R889" s="46">
        <f>IF(F889&lt;DATEVALUE("2018-07-01"),1,0)</f>
        <v>1</v>
      </c>
      <c r="S889" s="47">
        <f>IF(R889=1,1%,0)</f>
        <v>0.01</v>
      </c>
      <c r="T889" s="46">
        <f>IFERROR(S889*M889,0)</f>
        <v>874883.63</v>
      </c>
      <c r="U889" s="48">
        <f>IF(O889&lt;=0.12,1,0)*(1-R889)*M889</f>
        <v>0</v>
      </c>
      <c r="V889" s="49">
        <f>IF(0&lt;0.8,0,IF(0&lt;1,Sheet1!L590,1))*IF(G889&lt;3,0.12 - O889,0.01) *U889</f>
        <v>0</v>
      </c>
      <c r="W889" s="49">
        <f>IF(0&gt;1,IF(0&lt;=1.1,1,IF(0&lt;=1.2,2,IF(0&lt;=1.5,3,5))),0) * 1000000</f>
        <v>0</v>
      </c>
      <c r="X889" s="50">
        <f>IF(AND(P889&gt;=150000000,P889&lt;300000000),5000000,IF(AND(P889&gt;=300000000,P889&lt;500000000),10000000,IF(AND(P889&gt;=300000000,P889&lt;500000000),15000000,IF(AND(P889&gt;=500000000,P889&lt;3000000000),20000000,IF(P889&gt;=30000000000,35000000,0))))) * (1-R889)</f>
        <v>0</v>
      </c>
      <c r="Y889" s="50">
        <f>IFERROR(Q889 * (1-R889),0)</f>
        <v>0</v>
      </c>
      <c r="Z889" s="51">
        <f>IF(R889=1,0,0)</f>
        <v>0</v>
      </c>
      <c r="AA889" s="51">
        <f>IFERROR((1-R889) * Z889 * 2%,0)</f>
        <v>0</v>
      </c>
      <c r="AB889" s="52">
        <f>IF(R889=0,0,0)</f>
        <v>0</v>
      </c>
      <c r="AC889" s="52">
        <f> IFERROR(AB889 * (1-R889) * 2%,0)</f>
        <v>0</v>
      </c>
      <c r="AD889" s="53">
        <f>T889+V889+W889+X889+AA889+AC889</f>
        <v>874883.63</v>
      </c>
    </row>
    <row r="890">
      <c r="C890" s="40" t="s">
        <v>1611</v>
      </c>
      <c r="D890" s="41" t="s">
        <v>1612</v>
      </c>
      <c r="E890" s="41"/>
      <c r="F890" s="42">
        <v>40105.409201388888</v>
      </c>
      <c r="G890" s="43">
        <v>105</v>
      </c>
      <c r="H890" s="44">
        <v>43321</v>
      </c>
      <c r="I890" s="44">
        <v>43332</v>
      </c>
      <c r="J890" s="43">
        <v>58232</v>
      </c>
      <c r="K890" s="43">
        <v>0</v>
      </c>
      <c r="L890" s="43">
        <v>0</v>
      </c>
      <c r="M890" s="43">
        <f>IFERROR(J890-K890-L890,0)</f>
        <v>58232</v>
      </c>
      <c r="N890" s="43">
        <v>58232</v>
      </c>
      <c r="O890" s="45">
        <f>IFERROR(IF(1 - M890/N890&lt;0,0,1-M890/N890),0)</f>
        <v>0</v>
      </c>
      <c r="P890" s="43">
        <v>0</v>
      </c>
      <c r="Q890" s="43">
        <v>58232</v>
      </c>
      <c r="R890" s="46">
        <f>IF(F890&lt;DATEVALUE("2018-07-01"),1,0)</f>
        <v>1</v>
      </c>
      <c r="S890" s="47">
        <f>IF(R890=1,1%,0)</f>
        <v>0.01</v>
      </c>
      <c r="T890" s="46">
        <f>IFERROR(S890*M890,0)</f>
        <v>582.32000000000005</v>
      </c>
      <c r="U890" s="48">
        <f>IF(O890&lt;=0.12,1,0)*(1-R890)*M890</f>
        <v>0</v>
      </c>
      <c r="V890" s="49">
        <f>IF(0&lt;0.8,0,IF(0&lt;1,Sheet1!L590,1))*IF(G890&lt;3,0.12 - O890,0.01) *U890</f>
        <v>0</v>
      </c>
      <c r="W890" s="49">
        <f>IF(0&gt;1,IF(0&lt;=1.1,1,IF(0&lt;=1.2,2,IF(0&lt;=1.5,3,5))),0) * 1000000</f>
        <v>0</v>
      </c>
      <c r="X890" s="50">
        <f>IF(AND(P890&gt;=150000000,P890&lt;300000000),5000000,IF(AND(P890&gt;=300000000,P890&lt;500000000),10000000,IF(AND(P890&gt;=300000000,P890&lt;500000000),15000000,IF(AND(P890&gt;=500000000,P890&lt;3000000000),20000000,IF(P890&gt;=30000000000,35000000,0))))) * (1-R890)</f>
        <v>0</v>
      </c>
      <c r="Y890" s="50">
        <f>IFERROR(Q890 * (1-R890),0)</f>
        <v>0</v>
      </c>
      <c r="Z890" s="51">
        <f>IF(R890=1,0,0)</f>
        <v>0</v>
      </c>
      <c r="AA890" s="51">
        <f>IFERROR((1-R890) * Z890 * 2%,0)</f>
        <v>0</v>
      </c>
      <c r="AB890" s="52">
        <f>IF(R890=0,0,0)</f>
        <v>0</v>
      </c>
      <c r="AC890" s="52">
        <f> IFERROR(AB890 * (1-R890) * 2%,0)</f>
        <v>0</v>
      </c>
      <c r="AD890" s="53">
        <f>T890+V890+W890+X890+AA890+AC890</f>
        <v>582.32000000000005</v>
      </c>
    </row>
    <row r="891">
      <c r="C891" s="40" t="s">
        <v>1613</v>
      </c>
      <c r="D891" s="41" t="s">
        <v>1614</v>
      </c>
      <c r="E891" s="41"/>
      <c r="F891" s="42">
        <v>40113.348252314812</v>
      </c>
      <c r="G891" s="43">
        <v>105</v>
      </c>
      <c r="H891" s="44">
        <v>43316</v>
      </c>
      <c r="I891" s="44">
        <v>43329</v>
      </c>
      <c r="J891" s="43">
        <v>69046</v>
      </c>
      <c r="K891" s="43">
        <v>0</v>
      </c>
      <c r="L891" s="43">
        <v>0</v>
      </c>
      <c r="M891" s="43">
        <f>IFERROR(J891-K891-L891,0)</f>
        <v>69046</v>
      </c>
      <c r="N891" s="43">
        <v>69046</v>
      </c>
      <c r="O891" s="45">
        <f>IFERROR(IF(1 - M891/N891&lt;0,0,1-M891/N891),0)</f>
        <v>0</v>
      </c>
      <c r="P891" s="43">
        <v>0</v>
      </c>
      <c r="Q891" s="43">
        <v>69046</v>
      </c>
      <c r="R891" s="46">
        <f>IF(F891&lt;DATEVALUE("2018-07-01"),1,0)</f>
        <v>1</v>
      </c>
      <c r="S891" s="47">
        <f>IF(R891=1,1%,0)</f>
        <v>0.01</v>
      </c>
      <c r="T891" s="46">
        <f>IFERROR(S891*M891,0)</f>
        <v>690.46000000000004</v>
      </c>
      <c r="U891" s="48">
        <f>IF(O891&lt;=0.12,1,0)*(1-R891)*M891</f>
        <v>0</v>
      </c>
      <c r="V891" s="49">
        <f>IF(0&lt;0.8,0,IF(0&lt;1,Sheet1!L590,1))*IF(G891&lt;3,0.12 - O891,0.01) *U891</f>
        <v>0</v>
      </c>
      <c r="W891" s="49">
        <f>IF(0&gt;1,IF(0&lt;=1.1,1,IF(0&lt;=1.2,2,IF(0&lt;=1.5,3,5))),0) * 1000000</f>
        <v>0</v>
      </c>
      <c r="X891" s="50">
        <f>IF(AND(P891&gt;=150000000,P891&lt;300000000),5000000,IF(AND(P891&gt;=300000000,P891&lt;500000000),10000000,IF(AND(P891&gt;=300000000,P891&lt;500000000),15000000,IF(AND(P891&gt;=500000000,P891&lt;3000000000),20000000,IF(P891&gt;=30000000000,35000000,0))))) * (1-R891)</f>
        <v>0</v>
      </c>
      <c r="Y891" s="50">
        <f>IFERROR(Q891 * (1-R891),0)</f>
        <v>0</v>
      </c>
      <c r="Z891" s="51">
        <f>IF(R891=1,0,0)</f>
        <v>0</v>
      </c>
      <c r="AA891" s="51">
        <f>IFERROR((1-R891) * Z891 * 2%,0)</f>
        <v>0</v>
      </c>
      <c r="AB891" s="52">
        <f>IF(R891=0,0,0)</f>
        <v>0</v>
      </c>
      <c r="AC891" s="52">
        <f> IFERROR(AB891 * (1-R891) * 2%,0)</f>
        <v>0</v>
      </c>
      <c r="AD891" s="53">
        <f>T891+V891+W891+X891+AA891+AC891</f>
        <v>690.46000000000004</v>
      </c>
    </row>
    <row r="892">
      <c r="C892" s="40" t="s">
        <v>1615</v>
      </c>
      <c r="D892" s="41" t="s">
        <v>1616</v>
      </c>
      <c r="E892" s="41"/>
      <c r="F892" s="42">
        <v>40113.353379629625</v>
      </c>
      <c r="G892" s="43">
        <v>105</v>
      </c>
      <c r="H892" s="44" t="s">
        <v>24</v>
      </c>
      <c r="I892" s="44" t="s">
        <v>24</v>
      </c>
      <c r="J892" s="43">
        <v>4120008</v>
      </c>
      <c r="K892" s="43">
        <v>561793</v>
      </c>
      <c r="L892" s="43">
        <v>0</v>
      </c>
      <c r="M892" s="43">
        <f>IFERROR(J892-K892-L892,0)</f>
        <v>3558215</v>
      </c>
      <c r="N892" s="43">
        <v>4120008</v>
      </c>
      <c r="O892" s="45">
        <f>IFERROR(IF(1 - M892/N892&lt;0,0,1-M892/N892),0)</f>
        <v>0.13635725950046695</v>
      </c>
      <c r="P892" s="43">
        <v>0</v>
      </c>
      <c r="Q892" s="43">
        <v>4120008</v>
      </c>
      <c r="R892" s="46">
        <f>IF(F892&lt;DATEVALUE("2018-07-01"),1,0)</f>
        <v>1</v>
      </c>
      <c r="S892" s="47">
        <f>IF(R892=1,1%,0)</f>
        <v>0.01</v>
      </c>
      <c r="T892" s="46">
        <f>IFERROR(S892*M892,0)</f>
        <v>35582.150000000001</v>
      </c>
      <c r="U892" s="48">
        <f>IF(O892&lt;=0.12,1,0)*(1-R892)*M892</f>
        <v>0</v>
      </c>
      <c r="V892" s="49">
        <f>IF(0&lt;0.8,0,IF(0&lt;1,Sheet1!L590,1))*IF(G892&lt;3,0.12 - O892,0.01) *U892</f>
        <v>0</v>
      </c>
      <c r="W892" s="49">
        <f>IF(0&gt;1,IF(0&lt;=1.1,1,IF(0&lt;=1.2,2,IF(0&lt;=1.5,3,5))),0) * 1000000</f>
        <v>0</v>
      </c>
      <c r="X892" s="50">
        <f>IF(AND(P892&gt;=150000000,P892&lt;300000000),5000000,IF(AND(P892&gt;=300000000,P892&lt;500000000),10000000,IF(AND(P892&gt;=300000000,P892&lt;500000000),15000000,IF(AND(P892&gt;=500000000,P892&lt;3000000000),20000000,IF(P892&gt;=30000000000,35000000,0))))) * (1-R892)</f>
        <v>0</v>
      </c>
      <c r="Y892" s="50">
        <f>IFERROR(Q892 * (1-R892),0)</f>
        <v>0</v>
      </c>
      <c r="Z892" s="51">
        <f>IF(R892=1,0,0)</f>
        <v>0</v>
      </c>
      <c r="AA892" s="51">
        <f>IFERROR((1-R892) * Z892 * 2%,0)</f>
        <v>0</v>
      </c>
      <c r="AB892" s="52">
        <f>IF(R892=0,0,0)</f>
        <v>0</v>
      </c>
      <c r="AC892" s="52">
        <f> IFERROR(AB892 * (1-R892) * 2%,0)</f>
        <v>0</v>
      </c>
      <c r="AD892" s="53">
        <f>T892+V892+W892+X892+AA892+AC892</f>
        <v>35582.150000000001</v>
      </c>
    </row>
    <row r="893">
      <c r="C893" s="40" t="s">
        <v>1617</v>
      </c>
      <c r="D893" s="41" t="s">
        <v>1618</v>
      </c>
      <c r="E893" s="41"/>
      <c r="F893" s="42">
        <v>40117.637442129628</v>
      </c>
      <c r="G893" s="43">
        <v>105</v>
      </c>
      <c r="H893" s="44">
        <v>43321</v>
      </c>
      <c r="I893" s="44">
        <v>43364</v>
      </c>
      <c r="J893" s="43">
        <v>1349047</v>
      </c>
      <c r="K893" s="43">
        <v>0</v>
      </c>
      <c r="L893" s="43">
        <v>0</v>
      </c>
      <c r="M893" s="43">
        <f>IFERROR(J893-K893-L893,0)</f>
        <v>1349047</v>
      </c>
      <c r="N893" s="43">
        <v>1349047</v>
      </c>
      <c r="O893" s="45">
        <f>IFERROR(IF(1 - M893/N893&lt;0,0,1-M893/N893),0)</f>
        <v>0</v>
      </c>
      <c r="P893" s="43">
        <v>0</v>
      </c>
      <c r="Q893" s="43">
        <v>1349047</v>
      </c>
      <c r="R893" s="46">
        <f>IF(F893&lt;DATEVALUE("2018-07-01"),1,0)</f>
        <v>1</v>
      </c>
      <c r="S893" s="47">
        <f>IF(R893=1,1%,0)</f>
        <v>0.01</v>
      </c>
      <c r="T893" s="46">
        <f>IFERROR(S893*M893,0)</f>
        <v>13490.470000000001</v>
      </c>
      <c r="U893" s="48">
        <f>IF(O893&lt;=0.12,1,0)*(1-R893)*M893</f>
        <v>0</v>
      </c>
      <c r="V893" s="49">
        <f>IF(0&lt;0.8,0,IF(0&lt;1,Sheet1!L590,1))*IF(G893&lt;3,0.12 - O893,0.01) *U893</f>
        <v>0</v>
      </c>
      <c r="W893" s="49">
        <f>IF(0&gt;1,IF(0&lt;=1.1,1,IF(0&lt;=1.2,2,IF(0&lt;=1.5,3,5))),0) * 1000000</f>
        <v>0</v>
      </c>
      <c r="X893" s="50">
        <f>IF(AND(P893&gt;=150000000,P893&lt;300000000),5000000,IF(AND(P893&gt;=300000000,P893&lt;500000000),10000000,IF(AND(P893&gt;=300000000,P893&lt;500000000),15000000,IF(AND(P893&gt;=500000000,P893&lt;3000000000),20000000,IF(P893&gt;=30000000000,35000000,0))))) * (1-R893)</f>
        <v>0</v>
      </c>
      <c r="Y893" s="50">
        <f>IFERROR(Q893 * (1-R893),0)</f>
        <v>0</v>
      </c>
      <c r="Z893" s="51">
        <f>IF(R893=1,0,0)</f>
        <v>0</v>
      </c>
      <c r="AA893" s="51">
        <f>IFERROR((1-R893) * Z893 * 2%,0)</f>
        <v>0</v>
      </c>
      <c r="AB893" s="52">
        <f>IF(R893=0,0,0)</f>
        <v>0</v>
      </c>
      <c r="AC893" s="52">
        <f> IFERROR(AB893 * (1-R893) * 2%,0)</f>
        <v>0</v>
      </c>
      <c r="AD893" s="53">
        <f>T893+V893+W893+X893+AA893+AC893</f>
        <v>13490.470000000001</v>
      </c>
    </row>
    <row r="894">
      <c r="C894" s="40" t="s">
        <v>1619</v>
      </c>
      <c r="D894" s="41" t="s">
        <v>1620</v>
      </c>
      <c r="E894" s="41"/>
      <c r="F894" s="42">
        <v>40117.641203703701</v>
      </c>
      <c r="G894" s="43">
        <v>105</v>
      </c>
      <c r="H894" s="44">
        <v>43321</v>
      </c>
      <c r="I894" s="44">
        <v>43326</v>
      </c>
      <c r="J894" s="43">
        <v>762597</v>
      </c>
      <c r="K894" s="43">
        <v>0</v>
      </c>
      <c r="L894" s="43">
        <v>0</v>
      </c>
      <c r="M894" s="43">
        <f>IFERROR(J894-K894-L894,0)</f>
        <v>762597</v>
      </c>
      <c r="N894" s="43">
        <v>762597</v>
      </c>
      <c r="O894" s="45">
        <f>IFERROR(IF(1 - M894/N894&lt;0,0,1-M894/N894),0)</f>
        <v>0</v>
      </c>
      <c r="P894" s="43">
        <v>0</v>
      </c>
      <c r="Q894" s="43">
        <v>762597</v>
      </c>
      <c r="R894" s="46">
        <f>IF(F894&lt;DATEVALUE("2018-07-01"),1,0)</f>
        <v>1</v>
      </c>
      <c r="S894" s="47">
        <f>IF(R894=1,1%,0)</f>
        <v>0.01</v>
      </c>
      <c r="T894" s="46">
        <f>IFERROR(S894*M894,0)</f>
        <v>7625.9700000000003</v>
      </c>
      <c r="U894" s="48">
        <f>IF(O894&lt;=0.12,1,0)*(1-R894)*M894</f>
        <v>0</v>
      </c>
      <c r="V894" s="49">
        <f>IF(0&lt;0.8,0,IF(0&lt;1,Sheet1!L590,1))*IF(G894&lt;3,0.12 - O894,0.01) *U894</f>
        <v>0</v>
      </c>
      <c r="W894" s="49">
        <f>IF(0&gt;1,IF(0&lt;=1.1,1,IF(0&lt;=1.2,2,IF(0&lt;=1.5,3,5))),0) * 1000000</f>
        <v>0</v>
      </c>
      <c r="X894" s="50">
        <f>IF(AND(P894&gt;=150000000,P894&lt;300000000),5000000,IF(AND(P894&gt;=300000000,P894&lt;500000000),10000000,IF(AND(P894&gt;=300000000,P894&lt;500000000),15000000,IF(AND(P894&gt;=500000000,P894&lt;3000000000),20000000,IF(P894&gt;=30000000000,35000000,0))))) * (1-R894)</f>
        <v>0</v>
      </c>
      <c r="Y894" s="50">
        <f>IFERROR(Q894 * (1-R894),0)</f>
        <v>0</v>
      </c>
      <c r="Z894" s="51">
        <f>IF(R894=1,0,0)</f>
        <v>0</v>
      </c>
      <c r="AA894" s="51">
        <f>IFERROR((1-R894) * Z894 * 2%,0)</f>
        <v>0</v>
      </c>
      <c r="AB894" s="52">
        <f>IF(R894=0,0,0)</f>
        <v>0</v>
      </c>
      <c r="AC894" s="52">
        <f> IFERROR(AB894 * (1-R894) * 2%,0)</f>
        <v>0</v>
      </c>
      <c r="AD894" s="53">
        <f>T894+V894+W894+X894+AA894+AC894</f>
        <v>7625.9700000000003</v>
      </c>
    </row>
    <row r="895">
      <c r="C895" s="40" t="s">
        <v>1621</v>
      </c>
      <c r="D895" s="41" t="s">
        <v>1622</v>
      </c>
      <c r="E895" s="41"/>
      <c r="F895" s="42">
        <v>40127.630590277775</v>
      </c>
      <c r="G895" s="43">
        <v>104</v>
      </c>
      <c r="H895" s="44">
        <v>43312</v>
      </c>
      <c r="I895" s="44">
        <v>43343</v>
      </c>
      <c r="J895" s="43">
        <v>1226894</v>
      </c>
      <c r="K895" s="43">
        <v>0</v>
      </c>
      <c r="L895" s="43">
        <v>0</v>
      </c>
      <c r="M895" s="43">
        <f>IFERROR(J895-K895-L895,0)</f>
        <v>1226894</v>
      </c>
      <c r="N895" s="43">
        <v>1226894</v>
      </c>
      <c r="O895" s="45">
        <f>IFERROR(IF(1 - M895/N895&lt;0,0,1-M895/N895),0)</f>
        <v>0</v>
      </c>
      <c r="P895" s="43">
        <v>0</v>
      </c>
      <c r="Q895" s="43">
        <v>1226894</v>
      </c>
      <c r="R895" s="46">
        <f>IF(F895&lt;DATEVALUE("2018-07-01"),1,0)</f>
        <v>1</v>
      </c>
      <c r="S895" s="47">
        <f>IF(R895=1,1%,0)</f>
        <v>0.01</v>
      </c>
      <c r="T895" s="46">
        <f>IFERROR(S895*M895,0)</f>
        <v>12268.940000000001</v>
      </c>
      <c r="U895" s="48">
        <f>IF(O895&lt;=0.12,1,0)*(1-R895)*M895</f>
        <v>0</v>
      </c>
      <c r="V895" s="49">
        <f>IF(0&lt;0.8,0,IF(0&lt;1,Sheet1!L590,1))*IF(G895&lt;3,0.12 - O895,0.01) *U895</f>
        <v>0</v>
      </c>
      <c r="W895" s="49">
        <f>IF(0&gt;1,IF(0&lt;=1.1,1,IF(0&lt;=1.2,2,IF(0&lt;=1.5,3,5))),0) * 1000000</f>
        <v>0</v>
      </c>
      <c r="X895" s="50">
        <f>IF(AND(P895&gt;=150000000,P895&lt;300000000),5000000,IF(AND(P895&gt;=300000000,P895&lt;500000000),10000000,IF(AND(P895&gt;=300000000,P895&lt;500000000),15000000,IF(AND(P895&gt;=500000000,P895&lt;3000000000),20000000,IF(P895&gt;=30000000000,35000000,0))))) * (1-R895)</f>
        <v>0</v>
      </c>
      <c r="Y895" s="50">
        <f>IFERROR(Q895 * (1-R895),0)</f>
        <v>0</v>
      </c>
      <c r="Z895" s="51">
        <f>IF(R895=1,0,0)</f>
        <v>0</v>
      </c>
      <c r="AA895" s="51">
        <f>IFERROR((1-R895) * Z895 * 2%,0)</f>
        <v>0</v>
      </c>
      <c r="AB895" s="52">
        <f>IF(R895=0,0,0)</f>
        <v>0</v>
      </c>
      <c r="AC895" s="52">
        <f> IFERROR(AB895 * (1-R895) * 2%,0)</f>
        <v>0</v>
      </c>
      <c r="AD895" s="53">
        <f>T895+V895+W895+X895+AA895+AC895</f>
        <v>12268.940000000001</v>
      </c>
    </row>
    <row r="896">
      <c r="C896" s="40" t="s">
        <v>1623</v>
      </c>
      <c r="D896" s="41" t="s">
        <v>1624</v>
      </c>
      <c r="E896" s="41"/>
      <c r="F896" s="42">
        <v>40127.657777777778</v>
      </c>
      <c r="G896" s="43">
        <v>104</v>
      </c>
      <c r="H896" s="44">
        <v>43319</v>
      </c>
      <c r="I896" s="44">
        <v>43350</v>
      </c>
      <c r="J896" s="43">
        <v>17699388</v>
      </c>
      <c r="K896" s="43">
        <v>0</v>
      </c>
      <c r="L896" s="43">
        <v>0</v>
      </c>
      <c r="M896" s="43">
        <f>IFERROR(J896-K896-L896,0)</f>
        <v>17699388</v>
      </c>
      <c r="N896" s="43">
        <v>34854020</v>
      </c>
      <c r="O896" s="45">
        <f>IFERROR(IF(1 - M896/N896&lt;0,0,1-M896/N896),0)</f>
        <v>0.49218517691789931</v>
      </c>
      <c r="P896" s="43">
        <v>0</v>
      </c>
      <c r="Q896" s="43">
        <v>17699388</v>
      </c>
      <c r="R896" s="46">
        <f>IF(F896&lt;DATEVALUE("2018-07-01"),1,0)</f>
        <v>1</v>
      </c>
      <c r="S896" s="47">
        <f>IF(R896=1,1%,0)</f>
        <v>0.01</v>
      </c>
      <c r="T896" s="46">
        <f>IFERROR(S896*M896,0)</f>
        <v>176993.88000000001</v>
      </c>
      <c r="U896" s="48">
        <f>IF(O896&lt;=0.12,1,0)*(1-R896)*M896</f>
        <v>0</v>
      </c>
      <c r="V896" s="49">
        <f>IF(0&lt;0.8,0,IF(0&lt;1,Sheet1!L590,1))*IF(G896&lt;3,0.12 - O896,0.01) *U896</f>
        <v>0</v>
      </c>
      <c r="W896" s="49">
        <f>IF(0&gt;1,IF(0&lt;=1.1,1,IF(0&lt;=1.2,2,IF(0&lt;=1.5,3,5))),0) * 1000000</f>
        <v>0</v>
      </c>
      <c r="X896" s="50">
        <f>IF(AND(P896&gt;=150000000,P896&lt;300000000),5000000,IF(AND(P896&gt;=300000000,P896&lt;500000000),10000000,IF(AND(P896&gt;=300000000,P896&lt;500000000),15000000,IF(AND(P896&gt;=500000000,P896&lt;3000000000),20000000,IF(P896&gt;=30000000000,35000000,0))))) * (1-R896)</f>
        <v>0</v>
      </c>
      <c r="Y896" s="50">
        <f>IFERROR(Q896 * (1-R896),0)</f>
        <v>0</v>
      </c>
      <c r="Z896" s="51">
        <f>IF(R896=1,0,0)</f>
        <v>0</v>
      </c>
      <c r="AA896" s="51">
        <f>IFERROR((1-R896) * Z896 * 2%,0)</f>
        <v>0</v>
      </c>
      <c r="AB896" s="52">
        <f>IF(R896=0,0,0)</f>
        <v>0</v>
      </c>
      <c r="AC896" s="52">
        <f> IFERROR(AB896 * (1-R896) * 2%,0)</f>
        <v>0</v>
      </c>
      <c r="AD896" s="53">
        <f>T896+V896+W896+X896+AA896+AC896</f>
        <v>176993.88000000001</v>
      </c>
    </row>
    <row r="897">
      <c r="C897" s="40" t="s">
        <v>1625</v>
      </c>
      <c r="D897" s="41" t="s">
        <v>1626</v>
      </c>
      <c r="E897" s="41"/>
      <c r="F897" s="42">
        <v>40130.410451388889</v>
      </c>
      <c r="G897" s="43">
        <v>104</v>
      </c>
      <c r="H897" s="44">
        <v>43323</v>
      </c>
      <c r="I897" s="44">
        <v>43341</v>
      </c>
      <c r="J897" s="43">
        <v>4653036</v>
      </c>
      <c r="K897" s="43">
        <v>0</v>
      </c>
      <c r="L897" s="43">
        <v>0</v>
      </c>
      <c r="M897" s="43">
        <f>IFERROR(J897-K897-L897,0)</f>
        <v>4653036</v>
      </c>
      <c r="N897" s="43">
        <v>4539901</v>
      </c>
      <c r="O897" s="45">
        <f>IFERROR(IF(1 - M897/N897&lt;0,0,1-M897/N897),0)</f>
        <v>0</v>
      </c>
      <c r="P897" s="43">
        <v>0</v>
      </c>
      <c r="Q897" s="43">
        <v>4653036</v>
      </c>
      <c r="R897" s="46">
        <f>IF(F897&lt;DATEVALUE("2018-07-01"),1,0)</f>
        <v>1</v>
      </c>
      <c r="S897" s="47">
        <f>IF(R897=1,1%,0)</f>
        <v>0.01</v>
      </c>
      <c r="T897" s="46">
        <f>IFERROR(S897*M897,0)</f>
        <v>46530.360000000001</v>
      </c>
      <c r="U897" s="48">
        <f>IF(O897&lt;=0.12,1,0)*(1-R897)*M897</f>
        <v>0</v>
      </c>
      <c r="V897" s="49">
        <f>IF(0&lt;0.8,0,IF(0&lt;1,Sheet1!L590,1))*IF(G897&lt;3,0.12 - O897,0.01) *U897</f>
        <v>0</v>
      </c>
      <c r="W897" s="49">
        <f>IF(0&gt;1,IF(0&lt;=1.1,1,IF(0&lt;=1.2,2,IF(0&lt;=1.5,3,5))),0) * 1000000</f>
        <v>0</v>
      </c>
      <c r="X897" s="50">
        <f>IF(AND(P897&gt;=150000000,P897&lt;300000000),5000000,IF(AND(P897&gt;=300000000,P897&lt;500000000),10000000,IF(AND(P897&gt;=300000000,P897&lt;500000000),15000000,IF(AND(P897&gt;=500000000,P897&lt;3000000000),20000000,IF(P897&gt;=30000000000,35000000,0))))) * (1-R897)</f>
        <v>0</v>
      </c>
      <c r="Y897" s="50">
        <f>IFERROR(Q897 * (1-R897),0)</f>
        <v>0</v>
      </c>
      <c r="Z897" s="51">
        <f>IF(R897=1,0,0)</f>
        <v>0</v>
      </c>
      <c r="AA897" s="51">
        <f>IFERROR((1-R897) * Z897 * 2%,0)</f>
        <v>0</v>
      </c>
      <c r="AB897" s="52">
        <f>IF(R897=0,0,0)</f>
        <v>0</v>
      </c>
      <c r="AC897" s="52">
        <f> IFERROR(AB897 * (1-R897) * 2%,0)</f>
        <v>0</v>
      </c>
      <c r="AD897" s="53">
        <f>T897+V897+W897+X897+AA897+AC897</f>
        <v>46530.360000000001</v>
      </c>
    </row>
    <row r="898">
      <c r="C898" s="40" t="s">
        <v>1627</v>
      </c>
      <c r="D898" s="41" t="s">
        <v>1628</v>
      </c>
      <c r="E898" s="41"/>
      <c r="F898" s="42">
        <v>40159.560925925922</v>
      </c>
      <c r="G898" s="43">
        <v>103</v>
      </c>
      <c r="H898" s="44">
        <v>43321</v>
      </c>
      <c r="I898" s="44">
        <v>43326</v>
      </c>
      <c r="J898" s="43">
        <v>211162</v>
      </c>
      <c r="K898" s="43">
        <v>0</v>
      </c>
      <c r="L898" s="43">
        <v>0</v>
      </c>
      <c r="M898" s="43">
        <f>IFERROR(J898-K898-L898,0)</f>
        <v>211162</v>
      </c>
      <c r="N898" s="43">
        <v>211162</v>
      </c>
      <c r="O898" s="45">
        <f>IFERROR(IF(1 - M898/N898&lt;0,0,1-M898/N898),0)</f>
        <v>0</v>
      </c>
      <c r="P898" s="43">
        <v>0</v>
      </c>
      <c r="Q898" s="43">
        <v>211162</v>
      </c>
      <c r="R898" s="46">
        <f>IF(F898&lt;DATEVALUE("2018-07-01"),1,0)</f>
        <v>1</v>
      </c>
      <c r="S898" s="47">
        <f>IF(R898=1,1%,0)</f>
        <v>0.01</v>
      </c>
      <c r="T898" s="46">
        <f>IFERROR(S898*M898,0)</f>
        <v>2111.6199999999999</v>
      </c>
      <c r="U898" s="48">
        <f>IF(O898&lt;=0.12,1,0)*(1-R898)*M898</f>
        <v>0</v>
      </c>
      <c r="V898" s="49">
        <f>IF(0&lt;0.8,0,IF(0&lt;1,Sheet1!L590,1))*IF(G898&lt;3,0.12 - O898,0.01) *U898</f>
        <v>0</v>
      </c>
      <c r="W898" s="49">
        <f>IF(0&gt;1,IF(0&lt;=1.1,1,IF(0&lt;=1.2,2,IF(0&lt;=1.5,3,5))),0) * 1000000</f>
        <v>0</v>
      </c>
      <c r="X898" s="50">
        <f>IF(AND(P898&gt;=150000000,P898&lt;300000000),5000000,IF(AND(P898&gt;=300000000,P898&lt;500000000),10000000,IF(AND(P898&gt;=300000000,P898&lt;500000000),15000000,IF(AND(P898&gt;=500000000,P898&lt;3000000000),20000000,IF(P898&gt;=30000000000,35000000,0))))) * (1-R898)</f>
        <v>0</v>
      </c>
      <c r="Y898" s="50">
        <f>IFERROR(Q898 * (1-R898),0)</f>
        <v>0</v>
      </c>
      <c r="Z898" s="51">
        <f>IF(R898=1,0,0)</f>
        <v>0</v>
      </c>
      <c r="AA898" s="51">
        <f>IFERROR((1-R898) * Z898 * 2%,0)</f>
        <v>0</v>
      </c>
      <c r="AB898" s="52">
        <f>IF(R898=0,0,0)</f>
        <v>0</v>
      </c>
      <c r="AC898" s="52">
        <f> IFERROR(AB898 * (1-R898) * 2%,0)</f>
        <v>0</v>
      </c>
      <c r="AD898" s="53">
        <f>T898+V898+W898+X898+AA898+AC898</f>
        <v>2111.6199999999999</v>
      </c>
    </row>
    <row r="899">
      <c r="C899" s="40" t="s">
        <v>1629</v>
      </c>
      <c r="D899" s="41" t="s">
        <v>1630</v>
      </c>
      <c r="E899" s="41"/>
      <c r="F899" s="42">
        <v>40159.573564814811</v>
      </c>
      <c r="G899" s="43">
        <v>103</v>
      </c>
      <c r="H899" s="44">
        <v>43343</v>
      </c>
      <c r="I899" s="44">
        <v>43371</v>
      </c>
      <c r="J899" s="43">
        <v>17313224</v>
      </c>
      <c r="K899" s="43">
        <v>0</v>
      </c>
      <c r="L899" s="43">
        <v>0</v>
      </c>
      <c r="M899" s="43">
        <f>IFERROR(J899-K899-L899,0)</f>
        <v>17313224</v>
      </c>
      <c r="N899" s="43">
        <v>44490490</v>
      </c>
      <c r="O899" s="45">
        <f>IFERROR(IF(1 - M899/N899&lt;0,0,1-M899/N899),0)</f>
        <v>0.61085562330286769</v>
      </c>
      <c r="P899" s="43">
        <v>0</v>
      </c>
      <c r="Q899" s="43">
        <v>20413208</v>
      </c>
      <c r="R899" s="46">
        <f>IF(F899&lt;DATEVALUE("2018-07-01"),1,0)</f>
        <v>1</v>
      </c>
      <c r="S899" s="47">
        <f>IF(R899=1,1%,0)</f>
        <v>0.01</v>
      </c>
      <c r="T899" s="46">
        <f>IFERROR(S899*M899,0)</f>
        <v>173132.23999999999</v>
      </c>
      <c r="U899" s="48">
        <f>IF(O899&lt;=0.12,1,0)*(1-R899)*M899</f>
        <v>0</v>
      </c>
      <c r="V899" s="49">
        <f>IF(0&lt;0.8,0,IF(0&lt;1,Sheet1!L590,1))*IF(G899&lt;3,0.12 - O899,0.01) *U899</f>
        <v>0</v>
      </c>
      <c r="W899" s="49">
        <f>IF(0&gt;1,IF(0&lt;=1.1,1,IF(0&lt;=1.2,2,IF(0&lt;=1.5,3,5))),0) * 1000000</f>
        <v>0</v>
      </c>
      <c r="X899" s="50">
        <f>IF(AND(P899&gt;=150000000,P899&lt;300000000),5000000,IF(AND(P899&gt;=300000000,P899&lt;500000000),10000000,IF(AND(P899&gt;=300000000,P899&lt;500000000),15000000,IF(AND(P899&gt;=500000000,P899&lt;3000000000),20000000,IF(P899&gt;=30000000000,35000000,0))))) * (1-R899)</f>
        <v>0</v>
      </c>
      <c r="Y899" s="50">
        <f>IFERROR(Q899 * (1-R899),0)</f>
        <v>0</v>
      </c>
      <c r="Z899" s="51">
        <f>IF(R899=1,0,0)</f>
        <v>0</v>
      </c>
      <c r="AA899" s="51">
        <f>IFERROR((1-R899) * Z899 * 2%,0)</f>
        <v>0</v>
      </c>
      <c r="AB899" s="52">
        <f>IF(R899=0,0,0)</f>
        <v>0</v>
      </c>
      <c r="AC899" s="52">
        <f> IFERROR(AB899 * (1-R899) * 2%,0)</f>
        <v>0</v>
      </c>
      <c r="AD899" s="53">
        <f>T899+V899+W899+X899+AA899+AC899</f>
        <v>173132.23999999999</v>
      </c>
    </row>
    <row r="900">
      <c r="C900" s="40" t="s">
        <v>1631</v>
      </c>
      <c r="D900" s="41" t="s">
        <v>1632</v>
      </c>
      <c r="E900" s="41"/>
      <c r="F900" s="42">
        <v>40170.421666666662</v>
      </c>
      <c r="G900" s="43">
        <v>103</v>
      </c>
      <c r="H900" s="44">
        <v>43319</v>
      </c>
      <c r="I900" s="44">
        <v>43376</v>
      </c>
      <c r="J900" s="43">
        <v>1676281</v>
      </c>
      <c r="K900" s="43">
        <v>0</v>
      </c>
      <c r="L900" s="43">
        <v>0</v>
      </c>
      <c r="M900" s="43">
        <f>IFERROR(J900-K900-L900,0)</f>
        <v>1676281</v>
      </c>
      <c r="N900" s="43">
        <v>1676281</v>
      </c>
      <c r="O900" s="45">
        <f>IFERROR(IF(1 - M900/N900&lt;0,0,1-M900/N900),0)</f>
        <v>0</v>
      </c>
      <c r="P900" s="43">
        <v>0</v>
      </c>
      <c r="Q900" s="43">
        <v>1676281</v>
      </c>
      <c r="R900" s="46">
        <f>IF(F900&lt;DATEVALUE("2018-07-01"),1,0)</f>
        <v>1</v>
      </c>
      <c r="S900" s="47">
        <f>IF(R900=1,1%,0)</f>
        <v>0.01</v>
      </c>
      <c r="T900" s="46">
        <f>IFERROR(S900*M900,0)</f>
        <v>16762.810000000001</v>
      </c>
      <c r="U900" s="48">
        <f>IF(O900&lt;=0.12,1,0)*(1-R900)*M900</f>
        <v>0</v>
      </c>
      <c r="V900" s="49">
        <f>IF(0&lt;0.8,0,IF(0&lt;1,Sheet1!L590,1))*IF(G900&lt;3,0.12 - O900,0.01) *U900</f>
        <v>0</v>
      </c>
      <c r="W900" s="49">
        <f>IF(0&gt;1,IF(0&lt;=1.1,1,IF(0&lt;=1.2,2,IF(0&lt;=1.5,3,5))),0) * 1000000</f>
        <v>0</v>
      </c>
      <c r="X900" s="50">
        <f>IF(AND(P900&gt;=150000000,P900&lt;300000000),5000000,IF(AND(P900&gt;=300000000,P900&lt;500000000),10000000,IF(AND(P900&gt;=300000000,P900&lt;500000000),15000000,IF(AND(P900&gt;=500000000,P900&lt;3000000000),20000000,IF(P900&gt;=30000000000,35000000,0))))) * (1-R900)</f>
        <v>0</v>
      </c>
      <c r="Y900" s="50">
        <f>IFERROR(Q900 * (1-R900),0)</f>
        <v>0</v>
      </c>
      <c r="Z900" s="51">
        <f>IF(R900=1,0,0)</f>
        <v>0</v>
      </c>
      <c r="AA900" s="51">
        <f>IFERROR((1-R900) * Z900 * 2%,0)</f>
        <v>0</v>
      </c>
      <c r="AB900" s="52">
        <f>IF(R900=0,0,0)</f>
        <v>0</v>
      </c>
      <c r="AC900" s="52">
        <f> IFERROR(AB900 * (1-R900) * 2%,0)</f>
        <v>0</v>
      </c>
      <c r="AD900" s="53">
        <f>T900+V900+W900+X900+AA900+AC900</f>
        <v>16762.810000000001</v>
      </c>
    </row>
    <row r="901">
      <c r="C901" s="40" t="s">
        <v>1633</v>
      </c>
      <c r="D901" s="41" t="s">
        <v>1634</v>
      </c>
      <c r="E901" s="41"/>
      <c r="F901" s="42">
        <v>40184.618645833332</v>
      </c>
      <c r="G901" s="43">
        <v>102</v>
      </c>
      <c r="H901" s="44">
        <v>43390</v>
      </c>
      <c r="I901" s="44">
        <v>43412</v>
      </c>
      <c r="J901" s="43">
        <v>1349192378</v>
      </c>
      <c r="K901" s="43">
        <v>105199434</v>
      </c>
      <c r="L901" s="43">
        <v>0</v>
      </c>
      <c r="M901" s="43">
        <f>IFERROR(J901-K901-L901,0)</f>
        <v>1243992944</v>
      </c>
      <c r="N901" s="43">
        <v>1098873571</v>
      </c>
      <c r="O901" s="45">
        <f>IFERROR(IF(1 - M901/N901&lt;0,0,1-M901/N901),0)</f>
        <v>0</v>
      </c>
      <c r="P901" s="43">
        <v>0</v>
      </c>
      <c r="Q901" s="43">
        <v>1244023043</v>
      </c>
      <c r="R901" s="46">
        <f>IF(F901&lt;DATEVALUE("2018-07-01"),1,0)</f>
        <v>1</v>
      </c>
      <c r="S901" s="47">
        <f>IF(R901=1,1%,0)</f>
        <v>0.01</v>
      </c>
      <c r="T901" s="46">
        <f>IFERROR(S901*M901,0)</f>
        <v>12439929.44</v>
      </c>
      <c r="U901" s="48">
        <f>IF(O901&lt;=0.12,1,0)*(1-R901)*M901</f>
        <v>0</v>
      </c>
      <c r="V901" s="49">
        <f>IF(0&lt;0.8,0,IF(0&lt;1,Sheet1!L590,1))*IF(G901&lt;3,0.12 - O901,0.01) *U901</f>
        <v>0</v>
      </c>
      <c r="W901" s="49">
        <f>IF(0&gt;1,IF(0&lt;=1.1,1,IF(0&lt;=1.2,2,IF(0&lt;=1.5,3,5))),0) * 1000000</f>
        <v>0</v>
      </c>
      <c r="X901" s="50">
        <f>IF(AND(P901&gt;=150000000,P901&lt;300000000),5000000,IF(AND(P901&gt;=300000000,P901&lt;500000000),10000000,IF(AND(P901&gt;=300000000,P901&lt;500000000),15000000,IF(AND(P901&gt;=500000000,P901&lt;3000000000),20000000,IF(P901&gt;=30000000000,35000000,0))))) * (1-R901)</f>
        <v>0</v>
      </c>
      <c r="Y901" s="50">
        <f>IFERROR(Q901 * (1-R901),0)</f>
        <v>0</v>
      </c>
      <c r="Z901" s="51">
        <f>IF(R901=1,0,0)</f>
        <v>0</v>
      </c>
      <c r="AA901" s="51">
        <f>IFERROR((1-R901) * Z901 * 2%,0)</f>
        <v>0</v>
      </c>
      <c r="AB901" s="52">
        <f>IF(R901=0,0,0)</f>
        <v>0</v>
      </c>
      <c r="AC901" s="52">
        <f> IFERROR(AB901 * (1-R901) * 2%,0)</f>
        <v>0</v>
      </c>
      <c r="AD901" s="53">
        <f>T901+V901+W901+X901+AA901+AC901</f>
        <v>12439929.44</v>
      </c>
    </row>
    <row r="902">
      <c r="C902" s="40" t="s">
        <v>1635</v>
      </c>
      <c r="D902" s="41" t="s">
        <v>1636</v>
      </c>
      <c r="E902" s="41"/>
      <c r="F902" s="42">
        <v>40186.676782407405</v>
      </c>
      <c r="G902" s="43">
        <v>102</v>
      </c>
      <c r="H902" s="44">
        <v>43316</v>
      </c>
      <c r="I902" s="44">
        <v>43326</v>
      </c>
      <c r="J902" s="43">
        <v>814443</v>
      </c>
      <c r="K902" s="43">
        <v>0</v>
      </c>
      <c r="L902" s="43">
        <v>0</v>
      </c>
      <c r="M902" s="43">
        <f>IFERROR(J902-K902-L902,0)</f>
        <v>814443</v>
      </c>
      <c r="N902" s="43">
        <v>814443</v>
      </c>
      <c r="O902" s="45">
        <f>IFERROR(IF(1 - M902/N902&lt;0,0,1-M902/N902),0)</f>
        <v>0</v>
      </c>
      <c r="P902" s="43">
        <v>0</v>
      </c>
      <c r="Q902" s="43">
        <v>814443</v>
      </c>
      <c r="R902" s="46">
        <f>IF(F902&lt;DATEVALUE("2018-07-01"),1,0)</f>
        <v>1</v>
      </c>
      <c r="S902" s="47">
        <f>IF(R902=1,1%,0)</f>
        <v>0.01</v>
      </c>
      <c r="T902" s="46">
        <f>IFERROR(S902*M902,0)</f>
        <v>8144.4300000000003</v>
      </c>
      <c r="U902" s="48">
        <f>IF(O902&lt;=0.12,1,0)*(1-R902)*M902</f>
        <v>0</v>
      </c>
      <c r="V902" s="49">
        <f>IF(0&lt;0.8,0,IF(0&lt;1,Sheet1!L590,1))*IF(G902&lt;3,0.12 - O902,0.01) *U902</f>
        <v>0</v>
      </c>
      <c r="W902" s="49">
        <f>IF(0&gt;1,IF(0&lt;=1.1,1,IF(0&lt;=1.2,2,IF(0&lt;=1.5,3,5))),0) * 1000000</f>
        <v>0</v>
      </c>
      <c r="X902" s="50">
        <f>IF(AND(P902&gt;=150000000,P902&lt;300000000),5000000,IF(AND(P902&gt;=300000000,P902&lt;500000000),10000000,IF(AND(P902&gt;=300000000,P902&lt;500000000),15000000,IF(AND(P902&gt;=500000000,P902&lt;3000000000),20000000,IF(P902&gt;=30000000000,35000000,0))))) * (1-R902)</f>
        <v>0</v>
      </c>
      <c r="Y902" s="50">
        <f>IFERROR(Q902 * (1-R902),0)</f>
        <v>0</v>
      </c>
      <c r="Z902" s="51">
        <f>IF(R902=1,0,0)</f>
        <v>0</v>
      </c>
      <c r="AA902" s="51">
        <f>IFERROR((1-R902) * Z902 * 2%,0)</f>
        <v>0</v>
      </c>
      <c r="AB902" s="52">
        <f>IF(R902=0,0,0)</f>
        <v>0</v>
      </c>
      <c r="AC902" s="52">
        <f> IFERROR(AB902 * (1-R902) * 2%,0)</f>
        <v>0</v>
      </c>
      <c r="AD902" s="53">
        <f>T902+V902+W902+X902+AA902+AC902</f>
        <v>8144.4300000000003</v>
      </c>
    </row>
    <row r="903">
      <c r="C903" s="40" t="s">
        <v>1637</v>
      </c>
      <c r="D903" s="41" t="s">
        <v>1638</v>
      </c>
      <c r="E903" s="41"/>
      <c r="F903" s="42">
        <v>40193.442060185182</v>
      </c>
      <c r="G903" s="43">
        <v>102</v>
      </c>
      <c r="H903" s="44">
        <v>43319</v>
      </c>
      <c r="I903" s="44">
        <v>43322</v>
      </c>
      <c r="J903" s="43">
        <v>3341914</v>
      </c>
      <c r="K903" s="43">
        <v>0</v>
      </c>
      <c r="L903" s="43">
        <v>0</v>
      </c>
      <c r="M903" s="43">
        <f>IFERROR(J903-K903-L903,0)</f>
        <v>3341914</v>
      </c>
      <c r="N903" s="43">
        <v>3341914</v>
      </c>
      <c r="O903" s="45">
        <f>IFERROR(IF(1 - M903/N903&lt;0,0,1-M903/N903),0)</f>
        <v>0</v>
      </c>
      <c r="P903" s="43">
        <v>0</v>
      </c>
      <c r="Q903" s="43">
        <v>3341914</v>
      </c>
      <c r="R903" s="46">
        <f>IF(F903&lt;DATEVALUE("2018-07-01"),1,0)</f>
        <v>1</v>
      </c>
      <c r="S903" s="47">
        <f>IF(R903=1,1%,0)</f>
        <v>0.01</v>
      </c>
      <c r="T903" s="46">
        <f>IFERROR(S903*M903,0)</f>
        <v>33419.139999999999</v>
      </c>
      <c r="U903" s="48">
        <f>IF(O903&lt;=0.12,1,0)*(1-R903)*M903</f>
        <v>0</v>
      </c>
      <c r="V903" s="49">
        <f>IF(0&lt;0.8,0,IF(0&lt;1,Sheet1!L590,1))*IF(G903&lt;3,0.12 - O903,0.01) *U903</f>
        <v>0</v>
      </c>
      <c r="W903" s="49">
        <f>IF(0&gt;1,IF(0&lt;=1.1,1,IF(0&lt;=1.2,2,IF(0&lt;=1.5,3,5))),0) * 1000000</f>
        <v>0</v>
      </c>
      <c r="X903" s="50">
        <f>IF(AND(P903&gt;=150000000,P903&lt;300000000),5000000,IF(AND(P903&gt;=300000000,P903&lt;500000000),10000000,IF(AND(P903&gt;=300000000,P903&lt;500000000),15000000,IF(AND(P903&gt;=500000000,P903&lt;3000000000),20000000,IF(P903&gt;=30000000000,35000000,0))))) * (1-R903)</f>
        <v>0</v>
      </c>
      <c r="Y903" s="50">
        <f>IFERROR(Q903 * (1-R903),0)</f>
        <v>0</v>
      </c>
      <c r="Z903" s="51">
        <f>IF(R903=1,0,0)</f>
        <v>0</v>
      </c>
      <c r="AA903" s="51">
        <f>IFERROR((1-R903) * Z903 * 2%,0)</f>
        <v>0</v>
      </c>
      <c r="AB903" s="52">
        <f>IF(R903=0,0,0)</f>
        <v>0</v>
      </c>
      <c r="AC903" s="52">
        <f> IFERROR(AB903 * (1-R903) * 2%,0)</f>
        <v>0</v>
      </c>
      <c r="AD903" s="53">
        <f>T903+V903+W903+X903+AA903+AC903</f>
        <v>33419.139999999999</v>
      </c>
    </row>
    <row r="904">
      <c r="C904" s="40" t="s">
        <v>1639</v>
      </c>
      <c r="D904" s="41" t="s">
        <v>1640</v>
      </c>
      <c r="E904" s="41"/>
      <c r="F904" s="42">
        <v>40193.457615740735</v>
      </c>
      <c r="G904" s="43">
        <v>102</v>
      </c>
      <c r="H904" s="44">
        <v>43319</v>
      </c>
      <c r="I904" s="44">
        <v>43322</v>
      </c>
      <c r="J904" s="43">
        <v>1600753</v>
      </c>
      <c r="K904" s="43">
        <v>0</v>
      </c>
      <c r="L904" s="43">
        <v>0</v>
      </c>
      <c r="M904" s="43">
        <f>IFERROR(J904-K904-L904,0)</f>
        <v>1600753</v>
      </c>
      <c r="N904" s="43">
        <v>1600753</v>
      </c>
      <c r="O904" s="45">
        <f>IFERROR(IF(1 - M904/N904&lt;0,0,1-M904/N904),0)</f>
        <v>0</v>
      </c>
      <c r="P904" s="43">
        <v>0</v>
      </c>
      <c r="Q904" s="43">
        <v>1600753</v>
      </c>
      <c r="R904" s="46">
        <f>IF(F904&lt;DATEVALUE("2018-07-01"),1,0)</f>
        <v>1</v>
      </c>
      <c r="S904" s="47">
        <f>IF(R904=1,1%,0)</f>
        <v>0.01</v>
      </c>
      <c r="T904" s="46">
        <f>IFERROR(S904*M904,0)</f>
        <v>16007.530000000001</v>
      </c>
      <c r="U904" s="48">
        <f>IF(O904&lt;=0.12,1,0)*(1-R904)*M904</f>
        <v>0</v>
      </c>
      <c r="V904" s="49">
        <f>IF(0&lt;0.8,0,IF(0&lt;1,Sheet1!L590,1))*IF(G904&lt;3,0.12 - O904,0.01) *U904</f>
        <v>0</v>
      </c>
      <c r="W904" s="49">
        <f>IF(0&gt;1,IF(0&lt;=1.1,1,IF(0&lt;=1.2,2,IF(0&lt;=1.5,3,5))),0) * 1000000</f>
        <v>0</v>
      </c>
      <c r="X904" s="50">
        <f>IF(AND(P904&gt;=150000000,P904&lt;300000000),5000000,IF(AND(P904&gt;=300000000,P904&lt;500000000),10000000,IF(AND(P904&gt;=300000000,P904&lt;500000000),15000000,IF(AND(P904&gt;=500000000,P904&lt;3000000000),20000000,IF(P904&gt;=30000000000,35000000,0))))) * (1-R904)</f>
        <v>0</v>
      </c>
      <c r="Y904" s="50">
        <f>IFERROR(Q904 * (1-R904),0)</f>
        <v>0</v>
      </c>
      <c r="Z904" s="51">
        <f>IF(R904=1,0,0)</f>
        <v>0</v>
      </c>
      <c r="AA904" s="51">
        <f>IFERROR((1-R904) * Z904 * 2%,0)</f>
        <v>0</v>
      </c>
      <c r="AB904" s="52">
        <f>IF(R904=0,0,0)</f>
        <v>0</v>
      </c>
      <c r="AC904" s="52">
        <f> IFERROR(AB904 * (1-R904) * 2%,0)</f>
        <v>0</v>
      </c>
      <c r="AD904" s="53">
        <f>T904+V904+W904+X904+AA904+AC904</f>
        <v>16007.530000000001</v>
      </c>
    </row>
    <row r="905">
      <c r="C905" s="40" t="s">
        <v>1641</v>
      </c>
      <c r="D905" s="41" t="s">
        <v>1642</v>
      </c>
      <c r="E905" s="41"/>
      <c r="F905" s="42">
        <v>40200.379918981482</v>
      </c>
      <c r="G905" s="43">
        <v>102</v>
      </c>
      <c r="H905" s="44">
        <v>43316</v>
      </c>
      <c r="I905" s="44">
        <v>43332</v>
      </c>
      <c r="J905" s="43">
        <v>1169626</v>
      </c>
      <c r="K905" s="43">
        <v>0</v>
      </c>
      <c r="L905" s="43">
        <v>0</v>
      </c>
      <c r="M905" s="43">
        <f>IFERROR(J905-K905-L905,0)</f>
        <v>1169626</v>
      </c>
      <c r="N905" s="43">
        <v>1169626</v>
      </c>
      <c r="O905" s="45">
        <f>IFERROR(IF(1 - M905/N905&lt;0,0,1-M905/N905),0)</f>
        <v>0</v>
      </c>
      <c r="P905" s="43">
        <v>0</v>
      </c>
      <c r="Q905" s="43">
        <v>1169626</v>
      </c>
      <c r="R905" s="46">
        <f>IF(F905&lt;DATEVALUE("2018-07-01"),1,0)</f>
        <v>1</v>
      </c>
      <c r="S905" s="47">
        <f>IF(R905=1,1%,0)</f>
        <v>0.01</v>
      </c>
      <c r="T905" s="46">
        <f>IFERROR(S905*M905,0)</f>
        <v>11696.26</v>
      </c>
      <c r="U905" s="48">
        <f>IF(O905&lt;=0.12,1,0)*(1-R905)*M905</f>
        <v>0</v>
      </c>
      <c r="V905" s="49">
        <f>IF(0&lt;0.8,0,IF(0&lt;1,Sheet1!L590,1))*IF(G905&lt;3,0.12 - O905,0.01) *U905</f>
        <v>0</v>
      </c>
      <c r="W905" s="49">
        <f>IF(0&gt;1,IF(0&lt;=1.1,1,IF(0&lt;=1.2,2,IF(0&lt;=1.5,3,5))),0) * 1000000</f>
        <v>0</v>
      </c>
      <c r="X905" s="50">
        <f>IF(AND(P905&gt;=150000000,P905&lt;300000000),5000000,IF(AND(P905&gt;=300000000,P905&lt;500000000),10000000,IF(AND(P905&gt;=300000000,P905&lt;500000000),15000000,IF(AND(P905&gt;=500000000,P905&lt;3000000000),20000000,IF(P905&gt;=30000000000,35000000,0))))) * (1-R905)</f>
        <v>0</v>
      </c>
      <c r="Y905" s="50">
        <f>IFERROR(Q905 * (1-R905),0)</f>
        <v>0</v>
      </c>
      <c r="Z905" s="51">
        <f>IF(R905=1,0,0)</f>
        <v>0</v>
      </c>
      <c r="AA905" s="51">
        <f>IFERROR((1-R905) * Z905 * 2%,0)</f>
        <v>0</v>
      </c>
      <c r="AB905" s="52">
        <f>IF(R905=0,0,0)</f>
        <v>0</v>
      </c>
      <c r="AC905" s="52">
        <f> IFERROR(AB905 * (1-R905) * 2%,0)</f>
        <v>0</v>
      </c>
      <c r="AD905" s="53">
        <f>T905+V905+W905+X905+AA905+AC905</f>
        <v>11696.26</v>
      </c>
    </row>
    <row r="906">
      <c r="C906" s="40" t="s">
        <v>1643</v>
      </c>
      <c r="D906" s="41" t="s">
        <v>1644</v>
      </c>
      <c r="E906" s="41"/>
      <c r="F906" s="42">
        <v>40211.576782407406</v>
      </c>
      <c r="G906" s="43">
        <v>101</v>
      </c>
      <c r="H906" s="44">
        <v>43343</v>
      </c>
      <c r="I906" s="44">
        <v>43407</v>
      </c>
      <c r="J906" s="43">
        <v>8731637</v>
      </c>
      <c r="K906" s="43">
        <v>0</v>
      </c>
      <c r="L906" s="43">
        <v>0</v>
      </c>
      <c r="M906" s="43">
        <f>IFERROR(J906-K906-L906,0)</f>
        <v>8731637</v>
      </c>
      <c r="N906" s="43">
        <v>11641289</v>
      </c>
      <c r="O906" s="45">
        <f>IFERROR(IF(1 - M906/N906&lt;0,0,1-M906/N906),0)</f>
        <v>0.2499424247606945</v>
      </c>
      <c r="P906" s="43">
        <v>0</v>
      </c>
      <c r="Q906" s="43">
        <v>9118353</v>
      </c>
      <c r="R906" s="46">
        <f>IF(F906&lt;DATEVALUE("2018-07-01"),1,0)</f>
        <v>1</v>
      </c>
      <c r="S906" s="47">
        <f>IF(R906=1,1%,0)</f>
        <v>0.01</v>
      </c>
      <c r="T906" s="46">
        <f>IFERROR(S906*M906,0)</f>
        <v>87316.369999999995</v>
      </c>
      <c r="U906" s="48">
        <f>IF(O906&lt;=0.12,1,0)*(1-R906)*M906</f>
        <v>0</v>
      </c>
      <c r="V906" s="49">
        <f>IF(0&lt;0.8,0,IF(0&lt;1,Sheet1!L590,1))*IF(G906&lt;3,0.12 - O906,0.01) *U906</f>
        <v>0</v>
      </c>
      <c r="W906" s="49">
        <f>IF(0&gt;1,IF(0&lt;=1.1,1,IF(0&lt;=1.2,2,IF(0&lt;=1.5,3,5))),0) * 1000000</f>
        <v>0</v>
      </c>
      <c r="X906" s="50">
        <f>IF(AND(P906&gt;=150000000,P906&lt;300000000),5000000,IF(AND(P906&gt;=300000000,P906&lt;500000000),10000000,IF(AND(P906&gt;=300000000,P906&lt;500000000),15000000,IF(AND(P906&gt;=500000000,P906&lt;3000000000),20000000,IF(P906&gt;=30000000000,35000000,0))))) * (1-R906)</f>
        <v>0</v>
      </c>
      <c r="Y906" s="50">
        <f>IFERROR(Q906 * (1-R906),0)</f>
        <v>0</v>
      </c>
      <c r="Z906" s="51">
        <f>IF(R906=1,0,0)</f>
        <v>0</v>
      </c>
      <c r="AA906" s="51">
        <f>IFERROR((1-R906) * Z906 * 2%,0)</f>
        <v>0</v>
      </c>
      <c r="AB906" s="52">
        <f>IF(R906=0,0,0)</f>
        <v>0</v>
      </c>
      <c r="AC906" s="52">
        <f> IFERROR(AB906 * (1-R906) * 2%,0)</f>
        <v>0</v>
      </c>
      <c r="AD906" s="53">
        <f>T906+V906+W906+X906+AA906+AC906</f>
        <v>87316.369999999995</v>
      </c>
    </row>
    <row r="907">
      <c r="C907" s="40" t="s">
        <v>1645</v>
      </c>
      <c r="D907" s="41" t="s">
        <v>1646</v>
      </c>
      <c r="E907" s="41"/>
      <c r="F907" s="42">
        <v>40235.647835648146</v>
      </c>
      <c r="G907" s="43">
        <v>101</v>
      </c>
      <c r="H907" s="44">
        <v>43321</v>
      </c>
      <c r="I907" s="44">
        <v>43326</v>
      </c>
      <c r="J907" s="43">
        <v>590036</v>
      </c>
      <c r="K907" s="43">
        <v>0</v>
      </c>
      <c r="L907" s="43">
        <v>0</v>
      </c>
      <c r="M907" s="43">
        <f>IFERROR(J907-K907-L907,0)</f>
        <v>590036</v>
      </c>
      <c r="N907" s="43">
        <v>590036</v>
      </c>
      <c r="O907" s="45">
        <f>IFERROR(IF(1 - M907/N907&lt;0,0,1-M907/N907),0)</f>
        <v>0</v>
      </c>
      <c r="P907" s="43">
        <v>0</v>
      </c>
      <c r="Q907" s="43">
        <v>590036</v>
      </c>
      <c r="R907" s="46">
        <f>IF(F907&lt;DATEVALUE("2018-07-01"),1,0)</f>
        <v>1</v>
      </c>
      <c r="S907" s="47">
        <f>IF(R907=1,1%,0)</f>
        <v>0.01</v>
      </c>
      <c r="T907" s="46">
        <f>IFERROR(S907*M907,0)</f>
        <v>5900.3599999999997</v>
      </c>
      <c r="U907" s="48">
        <f>IF(O907&lt;=0.12,1,0)*(1-R907)*M907</f>
        <v>0</v>
      </c>
      <c r="V907" s="49">
        <f>IF(0&lt;0.8,0,IF(0&lt;1,Sheet1!L590,1))*IF(G907&lt;3,0.12 - O907,0.01) *U907</f>
        <v>0</v>
      </c>
      <c r="W907" s="49">
        <f>IF(0&gt;1,IF(0&lt;=1.1,1,IF(0&lt;=1.2,2,IF(0&lt;=1.5,3,5))),0) * 1000000</f>
        <v>0</v>
      </c>
      <c r="X907" s="50">
        <f>IF(AND(P907&gt;=150000000,P907&lt;300000000),5000000,IF(AND(P907&gt;=300000000,P907&lt;500000000),10000000,IF(AND(P907&gt;=300000000,P907&lt;500000000),15000000,IF(AND(P907&gt;=500000000,P907&lt;3000000000),20000000,IF(P907&gt;=30000000000,35000000,0))))) * (1-R907)</f>
        <v>0</v>
      </c>
      <c r="Y907" s="50">
        <f>IFERROR(Q907 * (1-R907),0)</f>
        <v>0</v>
      </c>
      <c r="Z907" s="51">
        <f>IF(R907=1,0,0)</f>
        <v>0</v>
      </c>
      <c r="AA907" s="51">
        <f>IFERROR((1-R907) * Z907 * 2%,0)</f>
        <v>0</v>
      </c>
      <c r="AB907" s="52">
        <f>IF(R907=0,0,0)</f>
        <v>0</v>
      </c>
      <c r="AC907" s="52">
        <f> IFERROR(AB907 * (1-R907) * 2%,0)</f>
        <v>0</v>
      </c>
      <c r="AD907" s="53">
        <f>T907+V907+W907+X907+AA907+AC907</f>
        <v>5900.3599999999997</v>
      </c>
    </row>
    <row r="908">
      <c r="C908" s="40" t="s">
        <v>1647</v>
      </c>
      <c r="D908" s="41" t="s">
        <v>1648</v>
      </c>
      <c r="E908" s="41"/>
      <c r="F908" s="42">
        <v>43119</v>
      </c>
      <c r="G908" s="43">
        <v>6</v>
      </c>
      <c r="H908" s="44">
        <v>43372</v>
      </c>
      <c r="I908" s="44">
        <v>43361</v>
      </c>
      <c r="J908" s="43">
        <v>16401306</v>
      </c>
      <c r="K908" s="43">
        <v>0</v>
      </c>
      <c r="L908" s="43">
        <v>0</v>
      </c>
      <c r="M908" s="43">
        <f>IFERROR(J908-K908-L908,0)</f>
        <v>16401306</v>
      </c>
      <c r="N908" s="43">
        <v>16152159</v>
      </c>
      <c r="O908" s="45">
        <f>IFERROR(IF(1 - M908/N908&lt;0,0,1-M908/N908),0)</f>
        <v>0</v>
      </c>
      <c r="P908" s="43">
        <v>0</v>
      </c>
      <c r="Q908" s="43">
        <v>16431919</v>
      </c>
      <c r="R908" s="46">
        <f>IF(F908&lt;DATEVALUE("2018-07-01"),1,0)</f>
        <v>1</v>
      </c>
      <c r="S908" s="47">
        <f>IF(R908=1,1%,0)</f>
        <v>0.01</v>
      </c>
      <c r="T908" s="46">
        <f>IFERROR(S908*M908,0)</f>
        <v>164013.06</v>
      </c>
      <c r="U908" s="48">
        <f>IF(O908&lt;=0.12,1,0)*(1-R908)*M908</f>
        <v>0</v>
      </c>
      <c r="V908" s="49">
        <f>IF(0&lt;0.8,0,IF(0&lt;1,Sheet1!L590,1))*IF(G908&lt;3,0.12 - O908,0.01) *U908</f>
        <v>0</v>
      </c>
      <c r="W908" s="49">
        <f>IF(0&gt;1,IF(0&lt;=1.1,1,IF(0&lt;=1.2,2,IF(0&lt;=1.5,3,5))),0) * 1000000</f>
        <v>0</v>
      </c>
      <c r="X908" s="50">
        <f>IF(AND(P908&gt;=150000000,P908&lt;300000000),5000000,IF(AND(P908&gt;=300000000,P908&lt;500000000),10000000,IF(AND(P908&gt;=300000000,P908&lt;500000000),15000000,IF(AND(P908&gt;=500000000,P908&lt;3000000000),20000000,IF(P908&gt;=30000000000,35000000,0))))) * (1-R908)</f>
        <v>0</v>
      </c>
      <c r="Y908" s="50">
        <f>IFERROR(Q908 * (1-R908),0)</f>
        <v>0</v>
      </c>
      <c r="Z908" s="51">
        <f>IF(R908=1,0,0)</f>
        <v>0</v>
      </c>
      <c r="AA908" s="51">
        <f>IFERROR((1-R908) * Z908 * 2%,0)</f>
        <v>0</v>
      </c>
      <c r="AB908" s="52">
        <f>IF(R908=0,0,0)</f>
        <v>0</v>
      </c>
      <c r="AC908" s="52">
        <f> IFERROR(AB908 * (1-R908) * 2%,0)</f>
        <v>0</v>
      </c>
      <c r="AD908" s="53">
        <f>T908+V908+W908+X908+AA908+AC908</f>
        <v>164013.06</v>
      </c>
    </row>
    <row r="909">
      <c r="C909" s="40" t="s">
        <v>1649</v>
      </c>
      <c r="D909" s="41" t="s">
        <v>1650</v>
      </c>
      <c r="E909" s="41"/>
      <c r="F909" s="42">
        <v>40255.371053240742</v>
      </c>
      <c r="G909" s="43">
        <v>100</v>
      </c>
      <c r="H909" s="44">
        <v>43316</v>
      </c>
      <c r="I909" s="44">
        <v>43334</v>
      </c>
      <c r="J909" s="43">
        <v>298645</v>
      </c>
      <c r="K909" s="43">
        <v>0</v>
      </c>
      <c r="L909" s="43">
        <v>0</v>
      </c>
      <c r="M909" s="43">
        <f>IFERROR(J909-K909-L909,0)</f>
        <v>298645</v>
      </c>
      <c r="N909" s="43">
        <v>298645</v>
      </c>
      <c r="O909" s="45">
        <f>IFERROR(IF(1 - M909/N909&lt;0,0,1-M909/N909),0)</f>
        <v>0</v>
      </c>
      <c r="P909" s="43">
        <v>0</v>
      </c>
      <c r="Q909" s="43">
        <v>298645</v>
      </c>
      <c r="R909" s="46">
        <f>IF(F909&lt;DATEVALUE("2018-07-01"),1,0)</f>
        <v>1</v>
      </c>
      <c r="S909" s="47">
        <f>IF(R909=1,1%,0)</f>
        <v>0.01</v>
      </c>
      <c r="T909" s="46">
        <f>IFERROR(S909*M909,0)</f>
        <v>2986.4500000000003</v>
      </c>
      <c r="U909" s="48">
        <f>IF(O909&lt;=0.12,1,0)*(1-R909)*M909</f>
        <v>0</v>
      </c>
      <c r="V909" s="49">
        <f>IF(0&lt;0.8,0,IF(0&lt;1,Sheet1!L590,1))*IF(G909&lt;3,0.12 - O909,0.01) *U909</f>
        <v>0</v>
      </c>
      <c r="W909" s="49">
        <f>IF(0&gt;1,IF(0&lt;=1.1,1,IF(0&lt;=1.2,2,IF(0&lt;=1.5,3,5))),0) * 1000000</f>
        <v>0</v>
      </c>
      <c r="X909" s="50">
        <f>IF(AND(P909&gt;=150000000,P909&lt;300000000),5000000,IF(AND(P909&gt;=300000000,P909&lt;500000000),10000000,IF(AND(P909&gt;=300000000,P909&lt;500000000),15000000,IF(AND(P909&gt;=500000000,P909&lt;3000000000),20000000,IF(P909&gt;=30000000000,35000000,0))))) * (1-R909)</f>
        <v>0</v>
      </c>
      <c r="Y909" s="50">
        <f>IFERROR(Q909 * (1-R909),0)</f>
        <v>0</v>
      </c>
      <c r="Z909" s="51">
        <f>IF(R909=1,0,0)</f>
        <v>0</v>
      </c>
      <c r="AA909" s="51">
        <f>IFERROR((1-R909) * Z909 * 2%,0)</f>
        <v>0</v>
      </c>
      <c r="AB909" s="52">
        <f>IF(R909=0,0,0)</f>
        <v>0</v>
      </c>
      <c r="AC909" s="52">
        <f> IFERROR(AB909 * (1-R909) * 2%,0)</f>
        <v>0</v>
      </c>
      <c r="AD909" s="53">
        <f>T909+V909+W909+X909+AA909+AC909</f>
        <v>2986.4500000000003</v>
      </c>
    </row>
    <row r="910">
      <c r="C910" s="40" t="s">
        <v>1651</v>
      </c>
      <c r="D910" s="41" t="s">
        <v>1652</v>
      </c>
      <c r="E910" s="41"/>
      <c r="F910" s="42">
        <v>40256.660127314812</v>
      </c>
      <c r="G910" s="43">
        <v>100</v>
      </c>
      <c r="H910" s="44">
        <v>43319</v>
      </c>
      <c r="I910" s="44">
        <v>43299</v>
      </c>
      <c r="J910" s="43">
        <v>3156787</v>
      </c>
      <c r="K910" s="43">
        <v>0</v>
      </c>
      <c r="L910" s="43">
        <v>0</v>
      </c>
      <c r="M910" s="43">
        <f>IFERROR(J910-K910-L910,0)</f>
        <v>3156787</v>
      </c>
      <c r="N910" s="43">
        <v>3156787</v>
      </c>
      <c r="O910" s="45">
        <f>IFERROR(IF(1 - M910/N910&lt;0,0,1-M910/N910),0)</f>
        <v>0</v>
      </c>
      <c r="P910" s="43">
        <v>0</v>
      </c>
      <c r="Q910" s="43">
        <v>3156787</v>
      </c>
      <c r="R910" s="46">
        <f>IF(F910&lt;DATEVALUE("2018-07-01"),1,0)</f>
        <v>1</v>
      </c>
      <c r="S910" s="47">
        <f>IF(R910=1,1%,0)</f>
        <v>0.01</v>
      </c>
      <c r="T910" s="46">
        <f>IFERROR(S910*M910,0)</f>
        <v>31567.869999999999</v>
      </c>
      <c r="U910" s="48">
        <f>IF(O910&lt;=0.12,1,0)*(1-R910)*M910</f>
        <v>0</v>
      </c>
      <c r="V910" s="49">
        <f>IF(0&lt;0.8,0,IF(0&lt;1,Sheet1!L590,1))*IF(G910&lt;3,0.12 - O910,0.01) *U910</f>
        <v>0</v>
      </c>
      <c r="W910" s="49">
        <f>IF(0&gt;1,IF(0&lt;=1.1,1,IF(0&lt;=1.2,2,IF(0&lt;=1.5,3,5))),0) * 1000000</f>
        <v>0</v>
      </c>
      <c r="X910" s="50">
        <f>IF(AND(P910&gt;=150000000,P910&lt;300000000),5000000,IF(AND(P910&gt;=300000000,P910&lt;500000000),10000000,IF(AND(P910&gt;=300000000,P910&lt;500000000),15000000,IF(AND(P910&gt;=500000000,P910&lt;3000000000),20000000,IF(P910&gt;=30000000000,35000000,0))))) * (1-R910)</f>
        <v>0</v>
      </c>
      <c r="Y910" s="50">
        <f>IFERROR(Q910 * (1-R910),0)</f>
        <v>0</v>
      </c>
      <c r="Z910" s="51">
        <f>IF(R910=1,0,0)</f>
        <v>0</v>
      </c>
      <c r="AA910" s="51">
        <f>IFERROR((1-R910) * Z910 * 2%,0)</f>
        <v>0</v>
      </c>
      <c r="AB910" s="52">
        <f>IF(R910=0,0,0)</f>
        <v>0</v>
      </c>
      <c r="AC910" s="52">
        <f> IFERROR(AB910 * (1-R910) * 2%,0)</f>
        <v>0</v>
      </c>
      <c r="AD910" s="53">
        <f>T910+V910+W910+X910+AA910+AC910</f>
        <v>31567.869999999999</v>
      </c>
    </row>
    <row r="911">
      <c r="C911" s="40" t="s">
        <v>1653</v>
      </c>
      <c r="D911" s="41" t="s">
        <v>1654</v>
      </c>
      <c r="E911" s="41"/>
      <c r="F911" s="42">
        <v>40266.67796296296</v>
      </c>
      <c r="G911" s="43">
        <v>100</v>
      </c>
      <c r="H911" s="44">
        <v>43318</v>
      </c>
      <c r="I911" s="44">
        <v>43328</v>
      </c>
      <c r="J911" s="43">
        <v>1513739</v>
      </c>
      <c r="K911" s="43">
        <v>0</v>
      </c>
      <c r="L911" s="43">
        <v>0</v>
      </c>
      <c r="M911" s="43">
        <f>IFERROR(J911-K911-L911,0)</f>
        <v>1513739</v>
      </c>
      <c r="N911" s="43">
        <v>1513739</v>
      </c>
      <c r="O911" s="45">
        <f>IFERROR(IF(1 - M911/N911&lt;0,0,1-M911/N911),0)</f>
        <v>0</v>
      </c>
      <c r="P911" s="43">
        <v>0</v>
      </c>
      <c r="Q911" s="43">
        <v>1513739</v>
      </c>
      <c r="R911" s="46">
        <f>IF(F911&lt;DATEVALUE("2018-07-01"),1,0)</f>
        <v>1</v>
      </c>
      <c r="S911" s="47">
        <f>IF(R911=1,1%,0)</f>
        <v>0.01</v>
      </c>
      <c r="T911" s="46">
        <f>IFERROR(S911*M911,0)</f>
        <v>15137.389999999999</v>
      </c>
      <c r="U911" s="48">
        <f>IF(O911&lt;=0.12,1,0)*(1-R911)*M911</f>
        <v>0</v>
      </c>
      <c r="V911" s="49">
        <f>IF(0&lt;0.8,0,IF(0&lt;1,Sheet1!L590,1))*IF(G911&lt;3,0.12 - O911,0.01) *U911</f>
        <v>0</v>
      </c>
      <c r="W911" s="49">
        <f>IF(0&gt;1,IF(0&lt;=1.1,1,IF(0&lt;=1.2,2,IF(0&lt;=1.5,3,5))),0) * 1000000</f>
        <v>0</v>
      </c>
      <c r="X911" s="50">
        <f>IF(AND(P911&gt;=150000000,P911&lt;300000000),5000000,IF(AND(P911&gt;=300000000,P911&lt;500000000),10000000,IF(AND(P911&gt;=300000000,P911&lt;500000000),15000000,IF(AND(P911&gt;=500000000,P911&lt;3000000000),20000000,IF(P911&gt;=30000000000,35000000,0))))) * (1-R911)</f>
        <v>0</v>
      </c>
      <c r="Y911" s="50">
        <f>IFERROR(Q911 * (1-R911),0)</f>
        <v>0</v>
      </c>
      <c r="Z911" s="51">
        <f>IF(R911=1,0,0)</f>
        <v>0</v>
      </c>
      <c r="AA911" s="51">
        <f>IFERROR((1-R911) * Z911 * 2%,0)</f>
        <v>0</v>
      </c>
      <c r="AB911" s="52">
        <f>IF(R911=0,0,0)</f>
        <v>0</v>
      </c>
      <c r="AC911" s="52">
        <f> IFERROR(AB911 * (1-R911) * 2%,0)</f>
        <v>0</v>
      </c>
      <c r="AD911" s="53">
        <f>T911+V911+W911+X911+AA911+AC911</f>
        <v>15137.389999999999</v>
      </c>
    </row>
    <row r="912">
      <c r="C912" s="40" t="s">
        <v>1655</v>
      </c>
      <c r="D912" s="41" t="s">
        <v>1656</v>
      </c>
      <c r="E912" s="41"/>
      <c r="F912" s="42">
        <v>40270.460057870368</v>
      </c>
      <c r="G912" s="43">
        <v>99</v>
      </c>
      <c r="H912" s="44">
        <v>43312</v>
      </c>
      <c r="I912" s="44">
        <v>43398</v>
      </c>
      <c r="J912" s="43">
        <v>182814</v>
      </c>
      <c r="K912" s="43">
        <v>0</v>
      </c>
      <c r="L912" s="43">
        <v>0</v>
      </c>
      <c r="M912" s="43">
        <f>IFERROR(J912-K912-L912,0)</f>
        <v>182814</v>
      </c>
      <c r="N912" s="43">
        <v>182814</v>
      </c>
      <c r="O912" s="45">
        <f>IFERROR(IF(1 - M912/N912&lt;0,0,1-M912/N912),0)</f>
        <v>0</v>
      </c>
      <c r="P912" s="43">
        <v>0</v>
      </c>
      <c r="Q912" s="43">
        <v>182814</v>
      </c>
      <c r="R912" s="46">
        <f>IF(F912&lt;DATEVALUE("2018-07-01"),1,0)</f>
        <v>1</v>
      </c>
      <c r="S912" s="47">
        <f>IF(R912=1,1%,0)</f>
        <v>0.01</v>
      </c>
      <c r="T912" s="46">
        <f>IFERROR(S912*M912,0)</f>
        <v>1828.1400000000001</v>
      </c>
      <c r="U912" s="48">
        <f>IF(O912&lt;=0.12,1,0)*(1-R912)*M912</f>
        <v>0</v>
      </c>
      <c r="V912" s="49">
        <f>IF(0&lt;0.8,0,IF(0&lt;1,Sheet1!L590,1))*IF(G912&lt;3,0.12 - O912,0.01) *U912</f>
        <v>0</v>
      </c>
      <c r="W912" s="49">
        <f>IF(0&gt;1,IF(0&lt;=1.1,1,IF(0&lt;=1.2,2,IF(0&lt;=1.5,3,5))),0) * 1000000</f>
        <v>0</v>
      </c>
      <c r="X912" s="50">
        <f>IF(AND(P912&gt;=150000000,P912&lt;300000000),5000000,IF(AND(P912&gt;=300000000,P912&lt;500000000),10000000,IF(AND(P912&gt;=300000000,P912&lt;500000000),15000000,IF(AND(P912&gt;=500000000,P912&lt;3000000000),20000000,IF(P912&gt;=30000000000,35000000,0))))) * (1-R912)</f>
        <v>0</v>
      </c>
      <c r="Y912" s="50">
        <f>IFERROR(Q912 * (1-R912),0)</f>
        <v>0</v>
      </c>
      <c r="Z912" s="51">
        <f>IF(R912=1,0,0)</f>
        <v>0</v>
      </c>
      <c r="AA912" s="51">
        <f>IFERROR((1-R912) * Z912 * 2%,0)</f>
        <v>0</v>
      </c>
      <c r="AB912" s="52">
        <f>IF(R912=0,0,0)</f>
        <v>0</v>
      </c>
      <c r="AC912" s="52">
        <f> IFERROR(AB912 * (1-R912) * 2%,0)</f>
        <v>0</v>
      </c>
      <c r="AD912" s="53">
        <f>T912+V912+W912+X912+AA912+AC912</f>
        <v>1828.1400000000001</v>
      </c>
    </row>
    <row r="913">
      <c r="C913" s="40" t="s">
        <v>1657</v>
      </c>
      <c r="D913" s="41" t="s">
        <v>1658</v>
      </c>
      <c r="E913" s="41"/>
      <c r="F913" s="42">
        <v>40270.622997685183</v>
      </c>
      <c r="G913" s="43">
        <v>99</v>
      </c>
      <c r="H913" s="44">
        <v>43355</v>
      </c>
      <c r="I913" s="44">
        <v>43403</v>
      </c>
      <c r="J913" s="43">
        <v>813434223</v>
      </c>
      <c r="K913" s="43">
        <v>25212000</v>
      </c>
      <c r="L913" s="43">
        <v>0</v>
      </c>
      <c r="M913" s="43">
        <f>IFERROR(J913-K913-L913,0)</f>
        <v>788222223</v>
      </c>
      <c r="N913" s="43">
        <v>553778475</v>
      </c>
      <c r="O913" s="45">
        <f>IFERROR(IF(1 - M913/N913&lt;0,0,1-M913/N913),0)</f>
        <v>0</v>
      </c>
      <c r="P913" s="43">
        <v>0</v>
      </c>
      <c r="Q913" s="43">
        <v>846747723</v>
      </c>
      <c r="R913" s="46">
        <f>IF(F913&lt;DATEVALUE("2018-07-01"),1,0)</f>
        <v>1</v>
      </c>
      <c r="S913" s="47">
        <f>IF(R913=1,1%,0)</f>
        <v>0.01</v>
      </c>
      <c r="T913" s="46">
        <f>IFERROR(S913*M913,0)</f>
        <v>7882222.2300000004</v>
      </c>
      <c r="U913" s="48">
        <f>IF(O913&lt;=0.12,1,0)*(1-R913)*M913</f>
        <v>0</v>
      </c>
      <c r="V913" s="49">
        <f>IF(0&lt;0.8,0,IF(0&lt;1,Sheet1!L590,1))*IF(G913&lt;3,0.12 - O913,0.01) *U913</f>
        <v>0</v>
      </c>
      <c r="W913" s="49">
        <f>IF(0&gt;1,IF(0&lt;=1.1,1,IF(0&lt;=1.2,2,IF(0&lt;=1.5,3,5))),0) * 1000000</f>
        <v>0</v>
      </c>
      <c r="X913" s="50">
        <f>IF(AND(P913&gt;=150000000,P913&lt;300000000),5000000,IF(AND(P913&gt;=300000000,P913&lt;500000000),10000000,IF(AND(P913&gt;=300000000,P913&lt;500000000),15000000,IF(AND(P913&gt;=500000000,P913&lt;3000000000),20000000,IF(P913&gt;=30000000000,35000000,0))))) * (1-R913)</f>
        <v>0</v>
      </c>
      <c r="Y913" s="50">
        <f>IFERROR(Q913 * (1-R913),0)</f>
        <v>0</v>
      </c>
      <c r="Z913" s="51">
        <f>IF(R913=1,0,0)</f>
        <v>0</v>
      </c>
      <c r="AA913" s="51">
        <f>IFERROR((1-R913) * Z913 * 2%,0)</f>
        <v>0</v>
      </c>
      <c r="AB913" s="52">
        <f>IF(R913=0,0,0)</f>
        <v>0</v>
      </c>
      <c r="AC913" s="52">
        <f> IFERROR(AB913 * (1-R913) * 2%,0)</f>
        <v>0</v>
      </c>
      <c r="AD913" s="53">
        <f>T913+V913+W913+X913+AA913+AC913</f>
        <v>7882222.2300000004</v>
      </c>
    </row>
    <row r="914">
      <c r="C914" s="40" t="s">
        <v>1659</v>
      </c>
      <c r="D914" s="41" t="s">
        <v>1660</v>
      </c>
      <c r="E914" s="41"/>
      <c r="F914" s="42">
        <v>40276.361504629625</v>
      </c>
      <c r="G914" s="43">
        <v>99</v>
      </c>
      <c r="H914" s="44">
        <v>43318</v>
      </c>
      <c r="I914" s="44">
        <v>43342</v>
      </c>
      <c r="J914" s="43">
        <v>2353715</v>
      </c>
      <c r="K914" s="43">
        <v>0</v>
      </c>
      <c r="L914" s="43">
        <v>0</v>
      </c>
      <c r="M914" s="43">
        <f>IFERROR(J914-K914-L914,0)</f>
        <v>2353715</v>
      </c>
      <c r="N914" s="43">
        <v>2353715</v>
      </c>
      <c r="O914" s="45">
        <f>IFERROR(IF(1 - M914/N914&lt;0,0,1-M914/N914),0)</f>
        <v>0</v>
      </c>
      <c r="P914" s="43">
        <v>0</v>
      </c>
      <c r="Q914" s="43">
        <v>2353715</v>
      </c>
      <c r="R914" s="46">
        <f>IF(F914&lt;DATEVALUE("2018-07-01"),1,0)</f>
        <v>1</v>
      </c>
      <c r="S914" s="47">
        <f>IF(R914=1,1%,0)</f>
        <v>0.01</v>
      </c>
      <c r="T914" s="46">
        <f>IFERROR(S914*M914,0)</f>
        <v>23537.150000000001</v>
      </c>
      <c r="U914" s="48">
        <f>IF(O914&lt;=0.12,1,0)*(1-R914)*M914</f>
        <v>0</v>
      </c>
      <c r="V914" s="49">
        <f>IF(0&lt;0.8,0,IF(0&lt;1,Sheet1!L590,1))*IF(G914&lt;3,0.12 - O914,0.01) *U914</f>
        <v>0</v>
      </c>
      <c r="W914" s="49">
        <f>IF(0&gt;1,IF(0&lt;=1.1,1,IF(0&lt;=1.2,2,IF(0&lt;=1.5,3,5))),0) * 1000000</f>
        <v>0</v>
      </c>
      <c r="X914" s="50">
        <f>IF(AND(P914&gt;=150000000,P914&lt;300000000),5000000,IF(AND(P914&gt;=300000000,P914&lt;500000000),10000000,IF(AND(P914&gt;=300000000,P914&lt;500000000),15000000,IF(AND(P914&gt;=500000000,P914&lt;3000000000),20000000,IF(P914&gt;=30000000000,35000000,0))))) * (1-R914)</f>
        <v>0</v>
      </c>
      <c r="Y914" s="50">
        <f>IFERROR(Q914 * (1-R914),0)</f>
        <v>0</v>
      </c>
      <c r="Z914" s="51">
        <f>IF(R914=1,0,0)</f>
        <v>0</v>
      </c>
      <c r="AA914" s="51">
        <f>IFERROR((1-R914) * Z914 * 2%,0)</f>
        <v>0</v>
      </c>
      <c r="AB914" s="52">
        <f>IF(R914=0,0,0)</f>
        <v>0</v>
      </c>
      <c r="AC914" s="52">
        <f> IFERROR(AB914 * (1-R914) * 2%,0)</f>
        <v>0</v>
      </c>
      <c r="AD914" s="53">
        <f>T914+V914+W914+X914+AA914+AC914</f>
        <v>23537.150000000001</v>
      </c>
    </row>
    <row r="915">
      <c r="C915" s="40" t="s">
        <v>1661</v>
      </c>
      <c r="D915" s="41" t="s">
        <v>1662</v>
      </c>
      <c r="E915" s="41"/>
      <c r="F915" s="42">
        <v>40276.421423611107</v>
      </c>
      <c r="G915" s="43">
        <v>99</v>
      </c>
      <c r="H915" s="44">
        <v>43319</v>
      </c>
      <c r="I915" s="44">
        <v>43342</v>
      </c>
      <c r="J915" s="43">
        <v>965997</v>
      </c>
      <c r="K915" s="43">
        <v>0</v>
      </c>
      <c r="L915" s="43">
        <v>0</v>
      </c>
      <c r="M915" s="43">
        <f>IFERROR(J915-K915-L915,0)</f>
        <v>965997</v>
      </c>
      <c r="N915" s="43">
        <v>965997</v>
      </c>
      <c r="O915" s="45">
        <f>IFERROR(IF(1 - M915/N915&lt;0,0,1-M915/N915),0)</f>
        <v>0</v>
      </c>
      <c r="P915" s="43">
        <v>0</v>
      </c>
      <c r="Q915" s="43">
        <v>965997</v>
      </c>
      <c r="R915" s="46">
        <f>IF(F915&lt;DATEVALUE("2018-07-01"),1,0)</f>
        <v>1</v>
      </c>
      <c r="S915" s="47">
        <f>IF(R915=1,1%,0)</f>
        <v>0.01</v>
      </c>
      <c r="T915" s="46">
        <f>IFERROR(S915*M915,0)</f>
        <v>9659.9699999999993</v>
      </c>
      <c r="U915" s="48">
        <f>IF(O915&lt;=0.12,1,0)*(1-R915)*M915</f>
        <v>0</v>
      </c>
      <c r="V915" s="49">
        <f>IF(0&lt;0.8,0,IF(0&lt;1,Sheet1!L590,1))*IF(G915&lt;3,0.12 - O915,0.01) *U915</f>
        <v>0</v>
      </c>
      <c r="W915" s="49">
        <f>IF(0&gt;1,IF(0&lt;=1.1,1,IF(0&lt;=1.2,2,IF(0&lt;=1.5,3,5))),0) * 1000000</f>
        <v>0</v>
      </c>
      <c r="X915" s="50">
        <f>IF(AND(P915&gt;=150000000,P915&lt;300000000),5000000,IF(AND(P915&gt;=300000000,P915&lt;500000000),10000000,IF(AND(P915&gt;=300000000,P915&lt;500000000),15000000,IF(AND(P915&gt;=500000000,P915&lt;3000000000),20000000,IF(P915&gt;=30000000000,35000000,0))))) * (1-R915)</f>
        <v>0</v>
      </c>
      <c r="Y915" s="50">
        <f>IFERROR(Q915 * (1-R915),0)</f>
        <v>0</v>
      </c>
      <c r="Z915" s="51">
        <f>IF(R915=1,0,0)</f>
        <v>0</v>
      </c>
      <c r="AA915" s="51">
        <f>IFERROR((1-R915) * Z915 * 2%,0)</f>
        <v>0</v>
      </c>
      <c r="AB915" s="52">
        <f>IF(R915=0,0,0)</f>
        <v>0</v>
      </c>
      <c r="AC915" s="52">
        <f> IFERROR(AB915 * (1-R915) * 2%,0)</f>
        <v>0</v>
      </c>
      <c r="AD915" s="53">
        <f>T915+V915+W915+X915+AA915+AC915</f>
        <v>9659.9699999999993</v>
      </c>
    </row>
    <row r="916">
      <c r="C916" s="40" t="s">
        <v>1663</v>
      </c>
      <c r="D916" s="41" t="s">
        <v>1664</v>
      </c>
      <c r="E916" s="41"/>
      <c r="F916" s="42">
        <v>40283.658391203702</v>
      </c>
      <c r="G916" s="43">
        <v>99</v>
      </c>
      <c r="H916" s="44">
        <v>43319</v>
      </c>
      <c r="I916" s="44">
        <v>43323</v>
      </c>
      <c r="J916" s="43">
        <v>498846</v>
      </c>
      <c r="K916" s="43">
        <v>0</v>
      </c>
      <c r="L916" s="43">
        <v>0</v>
      </c>
      <c r="M916" s="43">
        <f>IFERROR(J916-K916-L916,0)</f>
        <v>498846</v>
      </c>
      <c r="N916" s="43">
        <v>498846</v>
      </c>
      <c r="O916" s="45">
        <f>IFERROR(IF(1 - M916/N916&lt;0,0,1-M916/N916),0)</f>
        <v>0</v>
      </c>
      <c r="P916" s="43">
        <v>0</v>
      </c>
      <c r="Q916" s="43">
        <v>498846</v>
      </c>
      <c r="R916" s="46">
        <f>IF(F916&lt;DATEVALUE("2018-07-01"),1,0)</f>
        <v>1</v>
      </c>
      <c r="S916" s="47">
        <f>IF(R916=1,1%,0)</f>
        <v>0.01</v>
      </c>
      <c r="T916" s="46">
        <f>IFERROR(S916*M916,0)</f>
        <v>4988.46</v>
      </c>
      <c r="U916" s="48">
        <f>IF(O916&lt;=0.12,1,0)*(1-R916)*M916</f>
        <v>0</v>
      </c>
      <c r="V916" s="49">
        <f>IF(0&lt;0.8,0,IF(0&lt;1,Sheet1!L590,1))*IF(G916&lt;3,0.12 - O916,0.01) *U916</f>
        <v>0</v>
      </c>
      <c r="W916" s="49">
        <f>IF(0&gt;1,IF(0&lt;=1.1,1,IF(0&lt;=1.2,2,IF(0&lt;=1.5,3,5))),0) * 1000000</f>
        <v>0</v>
      </c>
      <c r="X916" s="50">
        <f>IF(AND(P916&gt;=150000000,P916&lt;300000000),5000000,IF(AND(P916&gt;=300000000,P916&lt;500000000),10000000,IF(AND(P916&gt;=300000000,P916&lt;500000000),15000000,IF(AND(P916&gt;=500000000,P916&lt;3000000000),20000000,IF(P916&gt;=30000000000,35000000,0))))) * (1-R916)</f>
        <v>0</v>
      </c>
      <c r="Y916" s="50">
        <f>IFERROR(Q916 * (1-R916),0)</f>
        <v>0</v>
      </c>
      <c r="Z916" s="51">
        <f>IF(R916=1,0,0)</f>
        <v>0</v>
      </c>
      <c r="AA916" s="51">
        <f>IFERROR((1-R916) * Z916 * 2%,0)</f>
        <v>0</v>
      </c>
      <c r="AB916" s="52">
        <f>IF(R916=0,0,0)</f>
        <v>0</v>
      </c>
      <c r="AC916" s="52">
        <f> IFERROR(AB916 * (1-R916) * 2%,0)</f>
        <v>0</v>
      </c>
      <c r="AD916" s="53">
        <f>T916+V916+W916+X916+AA916+AC916</f>
        <v>4988.46</v>
      </c>
    </row>
    <row r="917">
      <c r="C917" s="40" t="s">
        <v>1665</v>
      </c>
      <c r="D917" s="41" t="s">
        <v>1666</v>
      </c>
      <c r="E917" s="41"/>
      <c r="F917" s="42">
        <v>40287.65792824074</v>
      </c>
      <c r="G917" s="43">
        <v>99</v>
      </c>
      <c r="H917" s="44">
        <v>43319</v>
      </c>
      <c r="I917" s="44">
        <v>43342</v>
      </c>
      <c r="J917" s="43">
        <v>3226134</v>
      </c>
      <c r="K917" s="43">
        <v>0</v>
      </c>
      <c r="L917" s="43">
        <v>0</v>
      </c>
      <c r="M917" s="43">
        <f>IFERROR(J917-K917-L917,0)</f>
        <v>3226134</v>
      </c>
      <c r="N917" s="43">
        <v>3226134</v>
      </c>
      <c r="O917" s="45">
        <f>IFERROR(IF(1 - M917/N917&lt;0,0,1-M917/N917),0)</f>
        <v>0</v>
      </c>
      <c r="P917" s="43">
        <v>0</v>
      </c>
      <c r="Q917" s="43">
        <v>3226134</v>
      </c>
      <c r="R917" s="46">
        <f>IF(F917&lt;DATEVALUE("2018-07-01"),1,0)</f>
        <v>1</v>
      </c>
      <c r="S917" s="47">
        <f>IF(R917=1,1%,0)</f>
        <v>0.01</v>
      </c>
      <c r="T917" s="46">
        <f>IFERROR(S917*M917,0)</f>
        <v>32261.34</v>
      </c>
      <c r="U917" s="48">
        <f>IF(O917&lt;=0.12,1,0)*(1-R917)*M917</f>
        <v>0</v>
      </c>
      <c r="V917" s="49">
        <f>IF(0&lt;0.8,0,IF(0&lt;1,Sheet1!L590,1))*IF(G917&lt;3,0.12 - O917,0.01) *U917</f>
        <v>0</v>
      </c>
      <c r="W917" s="49">
        <f>IF(0&gt;1,IF(0&lt;=1.1,1,IF(0&lt;=1.2,2,IF(0&lt;=1.5,3,5))),0) * 1000000</f>
        <v>0</v>
      </c>
      <c r="X917" s="50">
        <f>IF(AND(P917&gt;=150000000,P917&lt;300000000),5000000,IF(AND(P917&gt;=300000000,P917&lt;500000000),10000000,IF(AND(P917&gt;=300000000,P917&lt;500000000),15000000,IF(AND(P917&gt;=500000000,P917&lt;3000000000),20000000,IF(P917&gt;=30000000000,35000000,0))))) * (1-R917)</f>
        <v>0</v>
      </c>
      <c r="Y917" s="50">
        <f>IFERROR(Q917 * (1-R917),0)</f>
        <v>0</v>
      </c>
      <c r="Z917" s="51">
        <f>IF(R917=1,0,0)</f>
        <v>0</v>
      </c>
      <c r="AA917" s="51">
        <f>IFERROR((1-R917) * Z917 * 2%,0)</f>
        <v>0</v>
      </c>
      <c r="AB917" s="52">
        <f>IF(R917=0,0,0)</f>
        <v>0</v>
      </c>
      <c r="AC917" s="52">
        <f> IFERROR(AB917 * (1-R917) * 2%,0)</f>
        <v>0</v>
      </c>
      <c r="AD917" s="53">
        <f>T917+V917+W917+X917+AA917+AC917</f>
        <v>32261.34</v>
      </c>
    </row>
    <row r="918">
      <c r="C918" s="40" t="s">
        <v>1667</v>
      </c>
      <c r="D918" s="41" t="s">
        <v>1668</v>
      </c>
      <c r="E918" s="41"/>
      <c r="F918" s="42">
        <v>40287.69563657407</v>
      </c>
      <c r="G918" s="43">
        <v>99</v>
      </c>
      <c r="H918" s="44">
        <v>43321</v>
      </c>
      <c r="I918" s="44">
        <v>43339</v>
      </c>
      <c r="J918" s="43">
        <v>1772828</v>
      </c>
      <c r="K918" s="43">
        <v>0</v>
      </c>
      <c r="L918" s="43">
        <v>0</v>
      </c>
      <c r="M918" s="43">
        <f>IFERROR(J918-K918-L918,0)</f>
        <v>1772828</v>
      </c>
      <c r="N918" s="43">
        <v>1772828</v>
      </c>
      <c r="O918" s="45">
        <f>IFERROR(IF(1 - M918/N918&lt;0,0,1-M918/N918),0)</f>
        <v>0</v>
      </c>
      <c r="P918" s="43">
        <v>0</v>
      </c>
      <c r="Q918" s="43">
        <v>1772828</v>
      </c>
      <c r="R918" s="46">
        <f>IF(F918&lt;DATEVALUE("2018-07-01"),1,0)</f>
        <v>1</v>
      </c>
      <c r="S918" s="47">
        <f>IF(R918=1,1%,0)</f>
        <v>0.01</v>
      </c>
      <c r="T918" s="46">
        <f>IFERROR(S918*M918,0)</f>
        <v>17728.279999999999</v>
      </c>
      <c r="U918" s="48">
        <f>IF(O918&lt;=0.12,1,0)*(1-R918)*M918</f>
        <v>0</v>
      </c>
      <c r="V918" s="49">
        <f>IF(0&lt;0.8,0,IF(0&lt;1,Sheet1!L590,1))*IF(G918&lt;3,0.12 - O918,0.01) *U918</f>
        <v>0</v>
      </c>
      <c r="W918" s="49">
        <f>IF(0&gt;1,IF(0&lt;=1.1,1,IF(0&lt;=1.2,2,IF(0&lt;=1.5,3,5))),0) * 1000000</f>
        <v>0</v>
      </c>
      <c r="X918" s="50">
        <f>IF(AND(P918&gt;=150000000,P918&lt;300000000),5000000,IF(AND(P918&gt;=300000000,P918&lt;500000000),10000000,IF(AND(P918&gt;=300000000,P918&lt;500000000),15000000,IF(AND(P918&gt;=500000000,P918&lt;3000000000),20000000,IF(P918&gt;=30000000000,35000000,0))))) * (1-R918)</f>
        <v>0</v>
      </c>
      <c r="Y918" s="50">
        <f>IFERROR(Q918 * (1-R918),0)</f>
        <v>0</v>
      </c>
      <c r="Z918" s="51">
        <f>IF(R918=1,0,0)</f>
        <v>0</v>
      </c>
      <c r="AA918" s="51">
        <f>IFERROR((1-R918) * Z918 * 2%,0)</f>
        <v>0</v>
      </c>
      <c r="AB918" s="52">
        <f>IF(R918=0,0,0)</f>
        <v>0</v>
      </c>
      <c r="AC918" s="52">
        <f> IFERROR(AB918 * (1-R918) * 2%,0)</f>
        <v>0</v>
      </c>
      <c r="AD918" s="53">
        <f>T918+V918+W918+X918+AA918+AC918</f>
        <v>17728.279999999999</v>
      </c>
    </row>
    <row r="919">
      <c r="C919" s="40" t="s">
        <v>1669</v>
      </c>
      <c r="D919" s="41" t="s">
        <v>1670</v>
      </c>
      <c r="E919" s="41"/>
      <c r="F919" s="42">
        <v>40290.716631944444</v>
      </c>
      <c r="G919" s="43">
        <v>99</v>
      </c>
      <c r="H919" s="44">
        <v>43321</v>
      </c>
      <c r="I919" s="44">
        <v>43327</v>
      </c>
      <c r="J919" s="43">
        <v>366682</v>
      </c>
      <c r="K919" s="43">
        <v>0</v>
      </c>
      <c r="L919" s="43">
        <v>0</v>
      </c>
      <c r="M919" s="43">
        <f>IFERROR(J919-K919-L919,0)</f>
        <v>366682</v>
      </c>
      <c r="N919" s="43">
        <v>366682</v>
      </c>
      <c r="O919" s="45">
        <f>IFERROR(IF(1 - M919/N919&lt;0,0,1-M919/N919),0)</f>
        <v>0</v>
      </c>
      <c r="P919" s="43">
        <v>0</v>
      </c>
      <c r="Q919" s="43">
        <v>366682</v>
      </c>
      <c r="R919" s="46">
        <f>IF(F919&lt;DATEVALUE("2018-07-01"),1,0)</f>
        <v>1</v>
      </c>
      <c r="S919" s="47">
        <f>IF(R919=1,1%,0)</f>
        <v>0.01</v>
      </c>
      <c r="T919" s="46">
        <f>IFERROR(S919*M919,0)</f>
        <v>3666.8200000000002</v>
      </c>
      <c r="U919" s="48">
        <f>IF(O919&lt;=0.12,1,0)*(1-R919)*M919</f>
        <v>0</v>
      </c>
      <c r="V919" s="49">
        <f>IF(0&lt;0.8,0,IF(0&lt;1,Sheet1!L590,1))*IF(G919&lt;3,0.12 - O919,0.01) *U919</f>
        <v>0</v>
      </c>
      <c r="W919" s="49">
        <f>IF(0&gt;1,IF(0&lt;=1.1,1,IF(0&lt;=1.2,2,IF(0&lt;=1.5,3,5))),0) * 1000000</f>
        <v>0</v>
      </c>
      <c r="X919" s="50">
        <f>IF(AND(P919&gt;=150000000,P919&lt;300000000),5000000,IF(AND(P919&gt;=300000000,P919&lt;500000000),10000000,IF(AND(P919&gt;=300000000,P919&lt;500000000),15000000,IF(AND(P919&gt;=500000000,P919&lt;3000000000),20000000,IF(P919&gt;=30000000000,35000000,0))))) * (1-R919)</f>
        <v>0</v>
      </c>
      <c r="Y919" s="50">
        <f>IFERROR(Q919 * (1-R919),0)</f>
        <v>0</v>
      </c>
      <c r="Z919" s="51">
        <f>IF(R919=1,0,0)</f>
        <v>0</v>
      </c>
      <c r="AA919" s="51">
        <f>IFERROR((1-R919) * Z919 * 2%,0)</f>
        <v>0</v>
      </c>
      <c r="AB919" s="52">
        <f>IF(R919=0,0,0)</f>
        <v>0</v>
      </c>
      <c r="AC919" s="52">
        <f> IFERROR(AB919 * (1-R919) * 2%,0)</f>
        <v>0</v>
      </c>
      <c r="AD919" s="53">
        <f>T919+V919+W919+X919+AA919+AC919</f>
        <v>3666.8200000000002</v>
      </c>
    </row>
    <row r="920">
      <c r="C920" s="40" t="s">
        <v>1671</v>
      </c>
      <c r="D920" s="41" t="s">
        <v>1672</v>
      </c>
      <c r="E920" s="41"/>
      <c r="F920" s="42">
        <v>40297.435636574075</v>
      </c>
      <c r="G920" s="43">
        <v>99</v>
      </c>
      <c r="H920" s="44">
        <v>43321</v>
      </c>
      <c r="I920" s="44">
        <v>43370</v>
      </c>
      <c r="J920" s="43">
        <v>4385778</v>
      </c>
      <c r="K920" s="43">
        <v>0</v>
      </c>
      <c r="L920" s="43">
        <v>0</v>
      </c>
      <c r="M920" s="43">
        <f>IFERROR(J920-K920-L920,0)</f>
        <v>4385778</v>
      </c>
      <c r="N920" s="43">
        <v>4869314</v>
      </c>
      <c r="O920" s="45">
        <f>IFERROR(IF(1 - M920/N920&lt;0,0,1-M920/N920),0)</f>
        <v>0.099302694383644141</v>
      </c>
      <c r="P920" s="43">
        <v>0</v>
      </c>
      <c r="Q920" s="43">
        <v>4385778</v>
      </c>
      <c r="R920" s="46">
        <f>IF(F920&lt;DATEVALUE("2018-07-01"),1,0)</f>
        <v>1</v>
      </c>
      <c r="S920" s="47">
        <f>IF(R920=1,1%,0)</f>
        <v>0.01</v>
      </c>
      <c r="T920" s="46">
        <f>IFERROR(S920*M920,0)</f>
        <v>43857.779999999999</v>
      </c>
      <c r="U920" s="48">
        <f>IF(O920&lt;=0.12,1,0)*(1-R920)*M920</f>
        <v>0</v>
      </c>
      <c r="V920" s="49">
        <f>IF(0&lt;0.8,0,IF(0&lt;1,Sheet1!L590,1))*IF(G920&lt;3,0.12 - O920,0.01) *U920</f>
        <v>0</v>
      </c>
      <c r="W920" s="49">
        <f>IF(0&gt;1,IF(0&lt;=1.1,1,IF(0&lt;=1.2,2,IF(0&lt;=1.5,3,5))),0) * 1000000</f>
        <v>0</v>
      </c>
      <c r="X920" s="50">
        <f>IF(AND(P920&gt;=150000000,P920&lt;300000000),5000000,IF(AND(P920&gt;=300000000,P920&lt;500000000),10000000,IF(AND(P920&gt;=300000000,P920&lt;500000000),15000000,IF(AND(P920&gt;=500000000,P920&lt;3000000000),20000000,IF(P920&gt;=30000000000,35000000,0))))) * (1-R920)</f>
        <v>0</v>
      </c>
      <c r="Y920" s="50">
        <f>IFERROR(Q920 * (1-R920),0)</f>
        <v>0</v>
      </c>
      <c r="Z920" s="51">
        <f>IF(R920=1,0,0)</f>
        <v>0</v>
      </c>
      <c r="AA920" s="51">
        <f>IFERROR((1-R920) * Z920 * 2%,0)</f>
        <v>0</v>
      </c>
      <c r="AB920" s="52">
        <f>IF(R920=0,0,0)</f>
        <v>0</v>
      </c>
      <c r="AC920" s="52">
        <f> IFERROR(AB920 * (1-R920) * 2%,0)</f>
        <v>0</v>
      </c>
      <c r="AD920" s="53">
        <f>T920+V920+W920+X920+AA920+AC920</f>
        <v>43857.779999999999</v>
      </c>
    </row>
    <row r="921">
      <c r="C921" s="40" t="s">
        <v>1673</v>
      </c>
      <c r="D921" s="41" t="s">
        <v>1674</v>
      </c>
      <c r="E921" s="41"/>
      <c r="F921" s="42">
        <v>40301.396516203698</v>
      </c>
      <c r="G921" s="43">
        <v>98</v>
      </c>
      <c r="H921" s="44">
        <v>43316</v>
      </c>
      <c r="I921" s="44">
        <v>43357</v>
      </c>
      <c r="J921" s="43">
        <v>241405</v>
      </c>
      <c r="K921" s="43">
        <v>0</v>
      </c>
      <c r="L921" s="43">
        <v>0</v>
      </c>
      <c r="M921" s="43">
        <f>IFERROR(J921-K921-L921,0)</f>
        <v>241405</v>
      </c>
      <c r="N921" s="43">
        <v>241405</v>
      </c>
      <c r="O921" s="45">
        <f>IFERROR(IF(1 - M921/N921&lt;0,0,1-M921/N921),0)</f>
        <v>0</v>
      </c>
      <c r="P921" s="43">
        <v>0</v>
      </c>
      <c r="Q921" s="43">
        <v>241405</v>
      </c>
      <c r="R921" s="46">
        <f>IF(F921&lt;DATEVALUE("2018-07-01"),1,0)</f>
        <v>1</v>
      </c>
      <c r="S921" s="47">
        <f>IF(R921=1,1%,0)</f>
        <v>0.01</v>
      </c>
      <c r="T921" s="46">
        <f>IFERROR(S921*M921,0)</f>
        <v>2414.0500000000002</v>
      </c>
      <c r="U921" s="48">
        <f>IF(O921&lt;=0.12,1,0)*(1-R921)*M921</f>
        <v>0</v>
      </c>
      <c r="V921" s="49">
        <f>IF(0&lt;0.8,0,IF(0&lt;1,Sheet1!L590,1))*IF(G921&lt;3,0.12 - O921,0.01) *U921</f>
        <v>0</v>
      </c>
      <c r="W921" s="49">
        <f>IF(0&gt;1,IF(0&lt;=1.1,1,IF(0&lt;=1.2,2,IF(0&lt;=1.5,3,5))),0) * 1000000</f>
        <v>0</v>
      </c>
      <c r="X921" s="50">
        <f>IF(AND(P921&gt;=150000000,P921&lt;300000000),5000000,IF(AND(P921&gt;=300000000,P921&lt;500000000),10000000,IF(AND(P921&gt;=300000000,P921&lt;500000000),15000000,IF(AND(P921&gt;=500000000,P921&lt;3000000000),20000000,IF(P921&gt;=30000000000,35000000,0))))) * (1-R921)</f>
        <v>0</v>
      </c>
      <c r="Y921" s="50">
        <f>IFERROR(Q921 * (1-R921),0)</f>
        <v>0</v>
      </c>
      <c r="Z921" s="51">
        <f>IF(R921=1,0,0)</f>
        <v>0</v>
      </c>
      <c r="AA921" s="51">
        <f>IFERROR((1-R921) * Z921 * 2%,0)</f>
        <v>0</v>
      </c>
      <c r="AB921" s="52">
        <f>IF(R921=0,0,0)</f>
        <v>0</v>
      </c>
      <c r="AC921" s="52">
        <f> IFERROR(AB921 * (1-R921) * 2%,0)</f>
        <v>0</v>
      </c>
      <c r="AD921" s="53">
        <f>T921+V921+W921+X921+AA921+AC921</f>
        <v>2414.0500000000002</v>
      </c>
    </row>
    <row r="922">
      <c r="C922" s="40" t="s">
        <v>1675</v>
      </c>
      <c r="D922" s="41" t="s">
        <v>1676</v>
      </c>
      <c r="E922" s="41"/>
      <c r="F922" s="42">
        <v>40301.465196759258</v>
      </c>
      <c r="G922" s="43">
        <v>98</v>
      </c>
      <c r="H922" s="44">
        <v>43312</v>
      </c>
      <c r="I922" s="44">
        <v>43335</v>
      </c>
      <c r="J922" s="43">
        <v>5245365</v>
      </c>
      <c r="K922" s="43">
        <v>355005</v>
      </c>
      <c r="L922" s="43">
        <v>0</v>
      </c>
      <c r="M922" s="43">
        <f>IFERROR(J922-K922-L922,0)</f>
        <v>4890360</v>
      </c>
      <c r="N922" s="43">
        <v>5245365</v>
      </c>
      <c r="O922" s="45">
        <f>IFERROR(IF(1 - M922/N922&lt;0,0,1-M922/N922),0)</f>
        <v>0.067679751552084499</v>
      </c>
      <c r="P922" s="43">
        <v>0</v>
      </c>
      <c r="Q922" s="43">
        <v>5245365</v>
      </c>
      <c r="R922" s="46">
        <f>IF(F922&lt;DATEVALUE("2018-07-01"),1,0)</f>
        <v>1</v>
      </c>
      <c r="S922" s="47">
        <f>IF(R922=1,1%,0)</f>
        <v>0.01</v>
      </c>
      <c r="T922" s="46">
        <f>IFERROR(S922*M922,0)</f>
        <v>48903.599999999999</v>
      </c>
      <c r="U922" s="48">
        <f>IF(O922&lt;=0.12,1,0)*(1-R922)*M922</f>
        <v>0</v>
      </c>
      <c r="V922" s="49">
        <f>IF(0&lt;0.8,0,IF(0&lt;1,Sheet1!L590,1))*IF(G922&lt;3,0.12 - O922,0.01) *U922</f>
        <v>0</v>
      </c>
      <c r="W922" s="49">
        <f>IF(0&gt;1,IF(0&lt;=1.1,1,IF(0&lt;=1.2,2,IF(0&lt;=1.5,3,5))),0) * 1000000</f>
        <v>0</v>
      </c>
      <c r="X922" s="50">
        <f>IF(AND(P922&gt;=150000000,P922&lt;300000000),5000000,IF(AND(P922&gt;=300000000,P922&lt;500000000),10000000,IF(AND(P922&gt;=300000000,P922&lt;500000000),15000000,IF(AND(P922&gt;=500000000,P922&lt;3000000000),20000000,IF(P922&gt;=30000000000,35000000,0))))) * (1-R922)</f>
        <v>0</v>
      </c>
      <c r="Y922" s="50">
        <f>IFERROR(Q922 * (1-R922),0)</f>
        <v>0</v>
      </c>
      <c r="Z922" s="51">
        <f>IF(R922=1,0,0)</f>
        <v>0</v>
      </c>
      <c r="AA922" s="51">
        <f>IFERROR((1-R922) * Z922 * 2%,0)</f>
        <v>0</v>
      </c>
      <c r="AB922" s="52">
        <f>IF(R922=0,0,0)</f>
        <v>0</v>
      </c>
      <c r="AC922" s="52">
        <f> IFERROR(AB922 * (1-R922) * 2%,0)</f>
        <v>0</v>
      </c>
      <c r="AD922" s="53">
        <f>T922+V922+W922+X922+AA922+AC922</f>
        <v>48903.599999999999</v>
      </c>
    </row>
    <row r="923">
      <c r="C923" s="40" t="s">
        <v>1677</v>
      </c>
      <c r="D923" s="41" t="s">
        <v>1678</v>
      </c>
      <c r="E923" s="41"/>
      <c r="F923" s="42">
        <v>40312.618032407408</v>
      </c>
      <c r="G923" s="43">
        <v>98</v>
      </c>
      <c r="H923" s="44">
        <v>43316</v>
      </c>
      <c r="I923" s="44">
        <v>43332</v>
      </c>
      <c r="J923" s="43">
        <v>518165</v>
      </c>
      <c r="K923" s="43">
        <v>0</v>
      </c>
      <c r="L923" s="43">
        <v>0</v>
      </c>
      <c r="M923" s="43">
        <f>IFERROR(J923-K923-L923,0)</f>
        <v>518165</v>
      </c>
      <c r="N923" s="43">
        <v>518165</v>
      </c>
      <c r="O923" s="45">
        <f>IFERROR(IF(1 - M923/N923&lt;0,0,1-M923/N923),0)</f>
        <v>0</v>
      </c>
      <c r="P923" s="43">
        <v>0</v>
      </c>
      <c r="Q923" s="43">
        <v>518165</v>
      </c>
      <c r="R923" s="46">
        <f>IF(F923&lt;DATEVALUE("2018-07-01"),1,0)</f>
        <v>1</v>
      </c>
      <c r="S923" s="47">
        <f>IF(R923=1,1%,0)</f>
        <v>0.01</v>
      </c>
      <c r="T923" s="46">
        <f>IFERROR(S923*M923,0)</f>
        <v>5181.6500000000005</v>
      </c>
      <c r="U923" s="48">
        <f>IF(O923&lt;=0.12,1,0)*(1-R923)*M923</f>
        <v>0</v>
      </c>
      <c r="V923" s="49">
        <f>IF(0&lt;0.8,0,IF(0&lt;1,Sheet1!L590,1))*IF(G923&lt;3,0.12 - O923,0.01) *U923</f>
        <v>0</v>
      </c>
      <c r="W923" s="49">
        <f>IF(0&gt;1,IF(0&lt;=1.1,1,IF(0&lt;=1.2,2,IF(0&lt;=1.5,3,5))),0) * 1000000</f>
        <v>0</v>
      </c>
      <c r="X923" s="50">
        <f>IF(AND(P923&gt;=150000000,P923&lt;300000000),5000000,IF(AND(P923&gt;=300000000,P923&lt;500000000),10000000,IF(AND(P923&gt;=300000000,P923&lt;500000000),15000000,IF(AND(P923&gt;=500000000,P923&lt;3000000000),20000000,IF(P923&gt;=30000000000,35000000,0))))) * (1-R923)</f>
        <v>0</v>
      </c>
      <c r="Y923" s="50">
        <f>IFERROR(Q923 * (1-R923),0)</f>
        <v>0</v>
      </c>
      <c r="Z923" s="51">
        <f>IF(R923=1,0,0)</f>
        <v>0</v>
      </c>
      <c r="AA923" s="51">
        <f>IFERROR((1-R923) * Z923 * 2%,0)</f>
        <v>0</v>
      </c>
      <c r="AB923" s="52">
        <f>IF(R923=0,0,0)</f>
        <v>0</v>
      </c>
      <c r="AC923" s="52">
        <f> IFERROR(AB923 * (1-R923) * 2%,0)</f>
        <v>0</v>
      </c>
      <c r="AD923" s="53">
        <f>T923+V923+W923+X923+AA923+AC923</f>
        <v>5181.6500000000005</v>
      </c>
    </row>
    <row r="924">
      <c r="C924" s="40" t="s">
        <v>1679</v>
      </c>
      <c r="D924" s="41" t="s">
        <v>1680</v>
      </c>
      <c r="E924" s="41"/>
      <c r="F924" s="42">
        <v>40323.682314814811</v>
      </c>
      <c r="G924" s="43">
        <v>98</v>
      </c>
      <c r="H924" s="44">
        <v>43322</v>
      </c>
      <c r="I924" s="44">
        <v>43342</v>
      </c>
      <c r="J924" s="43">
        <v>5764127</v>
      </c>
      <c r="K924" s="43">
        <v>475362</v>
      </c>
      <c r="L924" s="43">
        <v>0</v>
      </c>
      <c r="M924" s="43">
        <f>IFERROR(J924-K924-L924,0)</f>
        <v>5288765</v>
      </c>
      <c r="N924" s="43">
        <v>5764127</v>
      </c>
      <c r="O924" s="45">
        <f>IFERROR(IF(1 - M924/N924&lt;0,0,1-M924/N924),0)</f>
        <v>0.082469036508043603</v>
      </c>
      <c r="P924" s="43">
        <v>0</v>
      </c>
      <c r="Q924" s="43">
        <v>5764127</v>
      </c>
      <c r="R924" s="46">
        <f>IF(F924&lt;DATEVALUE("2018-07-01"),1,0)</f>
        <v>1</v>
      </c>
      <c r="S924" s="47">
        <f>IF(R924=1,1%,0)</f>
        <v>0.01</v>
      </c>
      <c r="T924" s="46">
        <f>IFERROR(S924*M924,0)</f>
        <v>52887.650000000001</v>
      </c>
      <c r="U924" s="48">
        <f>IF(O924&lt;=0.12,1,0)*(1-R924)*M924</f>
        <v>0</v>
      </c>
      <c r="V924" s="49">
        <f>IF(0&lt;0.8,0,IF(0&lt;1,Sheet1!L590,1))*IF(G924&lt;3,0.12 - O924,0.01) *U924</f>
        <v>0</v>
      </c>
      <c r="W924" s="49">
        <f>IF(0&gt;1,IF(0&lt;=1.1,1,IF(0&lt;=1.2,2,IF(0&lt;=1.5,3,5))),0) * 1000000</f>
        <v>0</v>
      </c>
      <c r="X924" s="50">
        <f>IF(AND(P924&gt;=150000000,P924&lt;300000000),5000000,IF(AND(P924&gt;=300000000,P924&lt;500000000),10000000,IF(AND(P924&gt;=300000000,P924&lt;500000000),15000000,IF(AND(P924&gt;=500000000,P924&lt;3000000000),20000000,IF(P924&gt;=30000000000,35000000,0))))) * (1-R924)</f>
        <v>0</v>
      </c>
      <c r="Y924" s="50">
        <f>IFERROR(Q924 * (1-R924),0)</f>
        <v>0</v>
      </c>
      <c r="Z924" s="51">
        <f>IF(R924=1,0,0)</f>
        <v>0</v>
      </c>
      <c r="AA924" s="51">
        <f>IFERROR((1-R924) * Z924 * 2%,0)</f>
        <v>0</v>
      </c>
      <c r="AB924" s="52">
        <f>IF(R924=0,0,0)</f>
        <v>0</v>
      </c>
      <c r="AC924" s="52">
        <f> IFERROR(AB924 * (1-R924) * 2%,0)</f>
        <v>0</v>
      </c>
      <c r="AD924" s="53">
        <f>T924+V924+W924+X924+AA924+AC924</f>
        <v>52887.650000000001</v>
      </c>
    </row>
    <row r="925">
      <c r="C925" s="40" t="s">
        <v>1681</v>
      </c>
      <c r="D925" s="41" t="s">
        <v>1682</v>
      </c>
      <c r="E925" s="41"/>
      <c r="F925" s="42">
        <v>40326.454432870371</v>
      </c>
      <c r="G925" s="43">
        <v>98</v>
      </c>
      <c r="H925" s="44">
        <v>43316</v>
      </c>
      <c r="I925" s="44">
        <v>43348</v>
      </c>
      <c r="J925" s="43">
        <v>4881128</v>
      </c>
      <c r="K925" s="43">
        <v>0</v>
      </c>
      <c r="L925" s="43">
        <v>0</v>
      </c>
      <c r="M925" s="43">
        <f>IFERROR(J925-K925-L925,0)</f>
        <v>4881128</v>
      </c>
      <c r="N925" s="43">
        <v>4881128</v>
      </c>
      <c r="O925" s="45">
        <f>IFERROR(IF(1 - M925/N925&lt;0,0,1-M925/N925),0)</f>
        <v>0</v>
      </c>
      <c r="P925" s="43">
        <v>0</v>
      </c>
      <c r="Q925" s="43">
        <v>4881128</v>
      </c>
      <c r="R925" s="46">
        <f>IF(F925&lt;DATEVALUE("2018-07-01"),1,0)</f>
        <v>1</v>
      </c>
      <c r="S925" s="47">
        <f>IF(R925=1,1%,0)</f>
        <v>0.01</v>
      </c>
      <c r="T925" s="46">
        <f>IFERROR(S925*M925,0)</f>
        <v>48811.279999999999</v>
      </c>
      <c r="U925" s="48">
        <f>IF(O925&lt;=0.12,1,0)*(1-R925)*M925</f>
        <v>0</v>
      </c>
      <c r="V925" s="49">
        <f>IF(0&lt;0.8,0,IF(0&lt;1,Sheet1!L590,1))*IF(G925&lt;3,0.12 - O925,0.01) *U925</f>
        <v>0</v>
      </c>
      <c r="W925" s="49">
        <f>IF(0&gt;1,IF(0&lt;=1.1,1,IF(0&lt;=1.2,2,IF(0&lt;=1.5,3,5))),0) * 1000000</f>
        <v>0</v>
      </c>
      <c r="X925" s="50">
        <f>IF(AND(P925&gt;=150000000,P925&lt;300000000),5000000,IF(AND(P925&gt;=300000000,P925&lt;500000000),10000000,IF(AND(P925&gt;=300000000,P925&lt;500000000),15000000,IF(AND(P925&gt;=500000000,P925&lt;3000000000),20000000,IF(P925&gt;=30000000000,35000000,0))))) * (1-R925)</f>
        <v>0</v>
      </c>
      <c r="Y925" s="50">
        <f>IFERROR(Q925 * (1-R925),0)</f>
        <v>0</v>
      </c>
      <c r="Z925" s="51">
        <f>IF(R925=1,0,0)</f>
        <v>0</v>
      </c>
      <c r="AA925" s="51">
        <f>IFERROR((1-R925) * Z925 * 2%,0)</f>
        <v>0</v>
      </c>
      <c r="AB925" s="52">
        <f>IF(R925=0,0,0)</f>
        <v>0</v>
      </c>
      <c r="AC925" s="52">
        <f> IFERROR(AB925 * (1-R925) * 2%,0)</f>
        <v>0</v>
      </c>
      <c r="AD925" s="53">
        <f>T925+V925+W925+X925+AA925+AC925</f>
        <v>48811.279999999999</v>
      </c>
    </row>
    <row r="926">
      <c r="C926" s="40" t="s">
        <v>1683</v>
      </c>
      <c r="D926" s="41" t="s">
        <v>1684</v>
      </c>
      <c r="E926" s="41"/>
      <c r="F926" s="42">
        <v>40338.411435185182</v>
      </c>
      <c r="G926" s="43">
        <v>97</v>
      </c>
      <c r="H926" s="44">
        <v>43319</v>
      </c>
      <c r="I926" s="44">
        <v>43325</v>
      </c>
      <c r="J926" s="43">
        <v>3594077</v>
      </c>
      <c r="K926" s="43">
        <v>0</v>
      </c>
      <c r="L926" s="43">
        <v>0</v>
      </c>
      <c r="M926" s="43">
        <f>IFERROR(J926-K926-L926,0)</f>
        <v>3594077</v>
      </c>
      <c r="N926" s="43">
        <v>3594077</v>
      </c>
      <c r="O926" s="45">
        <f>IFERROR(IF(1 - M926/N926&lt;0,0,1-M926/N926),0)</f>
        <v>0</v>
      </c>
      <c r="P926" s="43">
        <v>0</v>
      </c>
      <c r="Q926" s="43">
        <v>3594077</v>
      </c>
      <c r="R926" s="46">
        <f>IF(F926&lt;DATEVALUE("2018-07-01"),1,0)</f>
        <v>1</v>
      </c>
      <c r="S926" s="47">
        <f>IF(R926=1,1%,0)</f>
        <v>0.01</v>
      </c>
      <c r="T926" s="46">
        <f>IFERROR(S926*M926,0)</f>
        <v>35940.770000000004</v>
      </c>
      <c r="U926" s="48">
        <f>IF(O926&lt;=0.12,1,0)*(1-R926)*M926</f>
        <v>0</v>
      </c>
      <c r="V926" s="49">
        <f>IF(0&lt;0.8,0,IF(0&lt;1,Sheet1!L590,1))*IF(G926&lt;3,0.12 - O926,0.01) *U926</f>
        <v>0</v>
      </c>
      <c r="W926" s="49">
        <f>IF(0&gt;1,IF(0&lt;=1.1,1,IF(0&lt;=1.2,2,IF(0&lt;=1.5,3,5))),0) * 1000000</f>
        <v>0</v>
      </c>
      <c r="X926" s="50">
        <f>IF(AND(P926&gt;=150000000,P926&lt;300000000),5000000,IF(AND(P926&gt;=300000000,P926&lt;500000000),10000000,IF(AND(P926&gt;=300000000,P926&lt;500000000),15000000,IF(AND(P926&gt;=500000000,P926&lt;3000000000),20000000,IF(P926&gt;=30000000000,35000000,0))))) * (1-R926)</f>
        <v>0</v>
      </c>
      <c r="Y926" s="50">
        <f>IFERROR(Q926 * (1-R926),0)</f>
        <v>0</v>
      </c>
      <c r="Z926" s="51">
        <f>IF(R926=1,0,0)</f>
        <v>0</v>
      </c>
      <c r="AA926" s="51">
        <f>IFERROR((1-R926) * Z926 * 2%,0)</f>
        <v>0</v>
      </c>
      <c r="AB926" s="52">
        <f>IF(R926=0,0,0)</f>
        <v>0</v>
      </c>
      <c r="AC926" s="52">
        <f> IFERROR(AB926 * (1-R926) * 2%,0)</f>
        <v>0</v>
      </c>
      <c r="AD926" s="53">
        <f>T926+V926+W926+X926+AA926+AC926</f>
        <v>35940.770000000004</v>
      </c>
    </row>
    <row r="927">
      <c r="C927" s="40" t="s">
        <v>1685</v>
      </c>
      <c r="D927" s="41" t="s">
        <v>1686</v>
      </c>
      <c r="E927" s="41"/>
      <c r="F927" s="42">
        <v>40338.413587962961</v>
      </c>
      <c r="G927" s="43">
        <v>97</v>
      </c>
      <c r="H927" s="44">
        <v>43340</v>
      </c>
      <c r="I927" s="44">
        <v>43353</v>
      </c>
      <c r="J927" s="43">
        <v>15989078</v>
      </c>
      <c r="K927" s="43">
        <v>544727</v>
      </c>
      <c r="L927" s="43">
        <v>0</v>
      </c>
      <c r="M927" s="43">
        <f>IFERROR(J927-K927-L927,0)</f>
        <v>15444351</v>
      </c>
      <c r="N927" s="43">
        <v>18215758</v>
      </c>
      <c r="O927" s="45">
        <f>IFERROR(IF(1 - M927/N927&lt;0,0,1-M927/N927),0)</f>
        <v>0.15214338047310461</v>
      </c>
      <c r="P927" s="43">
        <v>0</v>
      </c>
      <c r="Q927" s="43">
        <v>16031428</v>
      </c>
      <c r="R927" s="46">
        <f>IF(F927&lt;DATEVALUE("2018-07-01"),1,0)</f>
        <v>1</v>
      </c>
      <c r="S927" s="47">
        <f>IF(R927=1,1%,0)</f>
        <v>0.01</v>
      </c>
      <c r="T927" s="46">
        <f>IFERROR(S927*M927,0)</f>
        <v>154443.51000000001</v>
      </c>
      <c r="U927" s="48">
        <f>IF(O927&lt;=0.12,1,0)*(1-R927)*M927</f>
        <v>0</v>
      </c>
      <c r="V927" s="49">
        <f>IF(0&lt;0.8,0,IF(0&lt;1,Sheet1!L590,1))*IF(G927&lt;3,0.12 - O927,0.01) *U927</f>
        <v>0</v>
      </c>
      <c r="W927" s="49">
        <f>IF(0&gt;1,IF(0&lt;=1.1,1,IF(0&lt;=1.2,2,IF(0&lt;=1.5,3,5))),0) * 1000000</f>
        <v>0</v>
      </c>
      <c r="X927" s="50">
        <f>IF(AND(P927&gt;=150000000,P927&lt;300000000),5000000,IF(AND(P927&gt;=300000000,P927&lt;500000000),10000000,IF(AND(P927&gt;=300000000,P927&lt;500000000),15000000,IF(AND(P927&gt;=500000000,P927&lt;3000000000),20000000,IF(P927&gt;=30000000000,35000000,0))))) * (1-R927)</f>
        <v>0</v>
      </c>
      <c r="Y927" s="50">
        <f>IFERROR(Q927 * (1-R927),0)</f>
        <v>0</v>
      </c>
      <c r="Z927" s="51">
        <f>IF(R927=1,0,0)</f>
        <v>0</v>
      </c>
      <c r="AA927" s="51">
        <f>IFERROR((1-R927) * Z927 * 2%,0)</f>
        <v>0</v>
      </c>
      <c r="AB927" s="52">
        <f>IF(R927=0,0,0)</f>
        <v>0</v>
      </c>
      <c r="AC927" s="52">
        <f> IFERROR(AB927 * (1-R927) * 2%,0)</f>
        <v>0</v>
      </c>
      <c r="AD927" s="53">
        <f>T927+V927+W927+X927+AA927+AC927</f>
        <v>154443.51000000001</v>
      </c>
    </row>
    <row r="928">
      <c r="C928" s="40" t="s">
        <v>1687</v>
      </c>
      <c r="D928" s="41" t="s">
        <v>1688</v>
      </c>
      <c r="E928" s="41"/>
      <c r="F928" s="42">
        <v>40338.436481481476</v>
      </c>
      <c r="G928" s="43">
        <v>97</v>
      </c>
      <c r="H928" s="44">
        <v>43319</v>
      </c>
      <c r="I928" s="44">
        <v>43349</v>
      </c>
      <c r="J928" s="43">
        <v>9930580</v>
      </c>
      <c r="K928" s="43">
        <v>0</v>
      </c>
      <c r="L928" s="43">
        <v>0</v>
      </c>
      <c r="M928" s="43">
        <f>IFERROR(J928-K928-L928,0)</f>
        <v>9930580</v>
      </c>
      <c r="N928" s="43">
        <v>15355840</v>
      </c>
      <c r="O928" s="45">
        <f>IFERROR(IF(1 - M928/N928&lt;0,0,1-M928/N928),0)</f>
        <v>0.35330271740262986</v>
      </c>
      <c r="P928" s="43">
        <v>0</v>
      </c>
      <c r="Q928" s="43">
        <v>9930580</v>
      </c>
      <c r="R928" s="46">
        <f>IF(F928&lt;DATEVALUE("2018-07-01"),1,0)</f>
        <v>1</v>
      </c>
      <c r="S928" s="47">
        <f>IF(R928=1,1%,0)</f>
        <v>0.01</v>
      </c>
      <c r="T928" s="46">
        <f>IFERROR(S928*M928,0)</f>
        <v>99305.800000000003</v>
      </c>
      <c r="U928" s="48">
        <f>IF(O928&lt;=0.12,1,0)*(1-R928)*M928</f>
        <v>0</v>
      </c>
      <c r="V928" s="49">
        <f>IF(0&lt;0.8,0,IF(0&lt;1,Sheet1!L590,1))*IF(G928&lt;3,0.12 - O928,0.01) *U928</f>
        <v>0</v>
      </c>
      <c r="W928" s="49">
        <f>IF(0&gt;1,IF(0&lt;=1.1,1,IF(0&lt;=1.2,2,IF(0&lt;=1.5,3,5))),0) * 1000000</f>
        <v>0</v>
      </c>
      <c r="X928" s="50">
        <f>IF(AND(P928&gt;=150000000,P928&lt;300000000),5000000,IF(AND(P928&gt;=300000000,P928&lt;500000000),10000000,IF(AND(P928&gt;=300000000,P928&lt;500000000),15000000,IF(AND(P928&gt;=500000000,P928&lt;3000000000),20000000,IF(P928&gt;=30000000000,35000000,0))))) * (1-R928)</f>
        <v>0</v>
      </c>
      <c r="Y928" s="50">
        <f>IFERROR(Q928 * (1-R928),0)</f>
        <v>0</v>
      </c>
      <c r="Z928" s="51">
        <f>IF(R928=1,0,0)</f>
        <v>0</v>
      </c>
      <c r="AA928" s="51">
        <f>IFERROR((1-R928) * Z928 * 2%,0)</f>
        <v>0</v>
      </c>
      <c r="AB928" s="52">
        <f>IF(R928=0,0,0)</f>
        <v>0</v>
      </c>
      <c r="AC928" s="52">
        <f> IFERROR(AB928 * (1-R928) * 2%,0)</f>
        <v>0</v>
      </c>
      <c r="AD928" s="53">
        <f>T928+V928+W928+X928+AA928+AC928</f>
        <v>99305.800000000003</v>
      </c>
    </row>
    <row r="929">
      <c r="C929" s="40" t="s">
        <v>1689</v>
      </c>
      <c r="D929" s="41" t="s">
        <v>1690</v>
      </c>
      <c r="E929" s="41"/>
      <c r="F929" s="42">
        <v>40343.402650462958</v>
      </c>
      <c r="G929" s="43">
        <v>97</v>
      </c>
      <c r="H929" s="44">
        <v>43320</v>
      </c>
      <c r="I929" s="44">
        <v>43336</v>
      </c>
      <c r="J929" s="43">
        <v>3975298</v>
      </c>
      <c r="K929" s="43">
        <v>0</v>
      </c>
      <c r="L929" s="43">
        <v>0</v>
      </c>
      <c r="M929" s="43">
        <f>IFERROR(J929-K929-L929,0)</f>
        <v>3975298</v>
      </c>
      <c r="N929" s="43">
        <v>3975298</v>
      </c>
      <c r="O929" s="45">
        <f>IFERROR(IF(1 - M929/N929&lt;0,0,1-M929/N929),0)</f>
        <v>0</v>
      </c>
      <c r="P929" s="43">
        <v>0</v>
      </c>
      <c r="Q929" s="43">
        <v>3975298</v>
      </c>
      <c r="R929" s="46">
        <f>IF(F929&lt;DATEVALUE("2018-07-01"),1,0)</f>
        <v>1</v>
      </c>
      <c r="S929" s="47">
        <f>IF(R929=1,1%,0)</f>
        <v>0.01</v>
      </c>
      <c r="T929" s="46">
        <f>IFERROR(S929*M929,0)</f>
        <v>39752.980000000003</v>
      </c>
      <c r="U929" s="48">
        <f>IF(O929&lt;=0.12,1,0)*(1-R929)*M929</f>
        <v>0</v>
      </c>
      <c r="V929" s="49">
        <f>IF(0&lt;0.8,0,IF(0&lt;1,Sheet1!L590,1))*IF(G929&lt;3,0.12 - O929,0.01) *U929</f>
        <v>0</v>
      </c>
      <c r="W929" s="49">
        <f>IF(0&gt;1,IF(0&lt;=1.1,1,IF(0&lt;=1.2,2,IF(0&lt;=1.5,3,5))),0) * 1000000</f>
        <v>0</v>
      </c>
      <c r="X929" s="50">
        <f>IF(AND(P929&gt;=150000000,P929&lt;300000000),5000000,IF(AND(P929&gt;=300000000,P929&lt;500000000),10000000,IF(AND(P929&gt;=300000000,P929&lt;500000000),15000000,IF(AND(P929&gt;=500000000,P929&lt;3000000000),20000000,IF(P929&gt;=30000000000,35000000,0))))) * (1-R929)</f>
        <v>0</v>
      </c>
      <c r="Y929" s="50">
        <f>IFERROR(Q929 * (1-R929),0)</f>
        <v>0</v>
      </c>
      <c r="Z929" s="51">
        <f>IF(R929=1,0,0)</f>
        <v>0</v>
      </c>
      <c r="AA929" s="51">
        <f>IFERROR((1-R929) * Z929 * 2%,0)</f>
        <v>0</v>
      </c>
      <c r="AB929" s="52">
        <f>IF(R929=0,0,0)</f>
        <v>0</v>
      </c>
      <c r="AC929" s="52">
        <f> IFERROR(AB929 * (1-R929) * 2%,0)</f>
        <v>0</v>
      </c>
      <c r="AD929" s="53">
        <f>T929+V929+W929+X929+AA929+AC929</f>
        <v>39752.980000000003</v>
      </c>
    </row>
    <row r="930">
      <c r="C930" s="40" t="s">
        <v>1691</v>
      </c>
      <c r="D930" s="41" t="s">
        <v>1692</v>
      </c>
      <c r="E930" s="41"/>
      <c r="F930" s="42">
        <v>40345.413842592592</v>
      </c>
      <c r="G930" s="43">
        <v>97</v>
      </c>
      <c r="H930" s="44">
        <v>43316</v>
      </c>
      <c r="I930" s="44">
        <v>43334</v>
      </c>
      <c r="J930" s="43">
        <v>536182</v>
      </c>
      <c r="K930" s="43">
        <v>0</v>
      </c>
      <c r="L930" s="43">
        <v>0</v>
      </c>
      <c r="M930" s="43">
        <f>IFERROR(J930-K930-L930,0)</f>
        <v>536182</v>
      </c>
      <c r="N930" s="43">
        <v>536182</v>
      </c>
      <c r="O930" s="45">
        <f>IFERROR(IF(1 - M930/N930&lt;0,0,1-M930/N930),0)</f>
        <v>0</v>
      </c>
      <c r="P930" s="43">
        <v>0</v>
      </c>
      <c r="Q930" s="43">
        <v>536182</v>
      </c>
      <c r="R930" s="46">
        <f>IF(F930&lt;DATEVALUE("2018-07-01"),1,0)</f>
        <v>1</v>
      </c>
      <c r="S930" s="47">
        <f>IF(R930=1,1%,0)</f>
        <v>0.01</v>
      </c>
      <c r="T930" s="46">
        <f>IFERROR(S930*M930,0)</f>
        <v>5361.8199999999997</v>
      </c>
      <c r="U930" s="48">
        <f>IF(O930&lt;=0.12,1,0)*(1-R930)*M930</f>
        <v>0</v>
      </c>
      <c r="V930" s="49">
        <f>IF(0&lt;0.8,0,IF(0&lt;1,Sheet1!L590,1))*IF(G930&lt;3,0.12 - O930,0.01) *U930</f>
        <v>0</v>
      </c>
      <c r="W930" s="49">
        <f>IF(0&gt;1,IF(0&lt;=1.1,1,IF(0&lt;=1.2,2,IF(0&lt;=1.5,3,5))),0) * 1000000</f>
        <v>0</v>
      </c>
      <c r="X930" s="50">
        <f>IF(AND(P930&gt;=150000000,P930&lt;300000000),5000000,IF(AND(P930&gt;=300000000,P930&lt;500000000),10000000,IF(AND(P930&gt;=300000000,P930&lt;500000000),15000000,IF(AND(P930&gt;=500000000,P930&lt;3000000000),20000000,IF(P930&gt;=30000000000,35000000,0))))) * (1-R930)</f>
        <v>0</v>
      </c>
      <c r="Y930" s="50">
        <f>IFERROR(Q930 * (1-R930),0)</f>
        <v>0</v>
      </c>
      <c r="Z930" s="51">
        <f>IF(R930=1,0,0)</f>
        <v>0</v>
      </c>
      <c r="AA930" s="51">
        <f>IFERROR((1-R930) * Z930 * 2%,0)</f>
        <v>0</v>
      </c>
      <c r="AB930" s="52">
        <f>IF(R930=0,0,0)</f>
        <v>0</v>
      </c>
      <c r="AC930" s="52">
        <f> IFERROR(AB930 * (1-R930) * 2%,0)</f>
        <v>0</v>
      </c>
      <c r="AD930" s="53">
        <f>T930+V930+W930+X930+AA930+AC930</f>
        <v>5361.8199999999997</v>
      </c>
    </row>
    <row r="931">
      <c r="C931" s="40" t="s">
        <v>1693</v>
      </c>
      <c r="D931" s="41" t="s">
        <v>1694</v>
      </c>
      <c r="E931" s="41"/>
      <c r="F931" s="42">
        <v>40360.725046296291</v>
      </c>
      <c r="G931" s="43">
        <v>96</v>
      </c>
      <c r="H931" s="44">
        <v>43321</v>
      </c>
      <c r="I931" s="44">
        <v>43367</v>
      </c>
      <c r="J931" s="43">
        <v>2718650</v>
      </c>
      <c r="K931" s="43">
        <v>0</v>
      </c>
      <c r="L931" s="43">
        <v>0</v>
      </c>
      <c r="M931" s="43">
        <f>IFERROR(J931-K931-L931,0)</f>
        <v>2718650</v>
      </c>
      <c r="N931" s="43">
        <v>1598575</v>
      </c>
      <c r="O931" s="45">
        <f>IFERROR(IF(1 - M931/N931&lt;0,0,1-M931/N931),0)</f>
        <v>0</v>
      </c>
      <c r="P931" s="43">
        <v>0</v>
      </c>
      <c r="Q931" s="43">
        <v>2718650</v>
      </c>
      <c r="R931" s="46">
        <f>IF(F931&lt;DATEVALUE("2018-07-01"),1,0)</f>
        <v>1</v>
      </c>
      <c r="S931" s="47">
        <f>IF(R931=1,1%,0)</f>
        <v>0.01</v>
      </c>
      <c r="T931" s="46">
        <f>IFERROR(S931*M931,0)</f>
        <v>27186.5</v>
      </c>
      <c r="U931" s="48">
        <f>IF(O931&lt;=0.12,1,0)*(1-R931)*M931</f>
        <v>0</v>
      </c>
      <c r="V931" s="49">
        <f>IF(0&lt;0.8,0,IF(0&lt;1,Sheet1!L590,1))*IF(G931&lt;3,0.12 - O931,0.01) *U931</f>
        <v>0</v>
      </c>
      <c r="W931" s="49">
        <f>IF(0&gt;1,IF(0&lt;=1.1,1,IF(0&lt;=1.2,2,IF(0&lt;=1.5,3,5))),0) * 1000000</f>
        <v>0</v>
      </c>
      <c r="X931" s="50">
        <f>IF(AND(P931&gt;=150000000,P931&lt;300000000),5000000,IF(AND(P931&gt;=300000000,P931&lt;500000000),10000000,IF(AND(P931&gt;=300000000,P931&lt;500000000),15000000,IF(AND(P931&gt;=500000000,P931&lt;3000000000),20000000,IF(P931&gt;=30000000000,35000000,0))))) * (1-R931)</f>
        <v>0</v>
      </c>
      <c r="Y931" s="50">
        <f>IFERROR(Q931 * (1-R931),0)</f>
        <v>0</v>
      </c>
      <c r="Z931" s="51">
        <f>IF(R931=1,0,0)</f>
        <v>0</v>
      </c>
      <c r="AA931" s="51">
        <f>IFERROR((1-R931) * Z931 * 2%,0)</f>
        <v>0</v>
      </c>
      <c r="AB931" s="52">
        <f>IF(R931=0,1120074,0)</f>
        <v>0</v>
      </c>
      <c r="AC931" s="52">
        <f> IFERROR(AB931 * (1-R931) * 2%,0)</f>
        <v>0</v>
      </c>
      <c r="AD931" s="53">
        <f>T931+V931+W931+X931+AA931+AC931</f>
        <v>27186.5</v>
      </c>
    </row>
    <row r="932">
      <c r="C932" s="40" t="s">
        <v>1695</v>
      </c>
      <c r="D932" s="41" t="s">
        <v>1696</v>
      </c>
      <c r="E932" s="41"/>
      <c r="F932" s="42">
        <v>40373.639247685183</v>
      </c>
      <c r="G932" s="43">
        <v>96</v>
      </c>
      <c r="H932" s="44">
        <v>43312</v>
      </c>
      <c r="I932" s="44">
        <v>43341</v>
      </c>
      <c r="J932" s="43">
        <v>6459890</v>
      </c>
      <c r="K932" s="43">
        <v>0</v>
      </c>
      <c r="L932" s="43">
        <v>0</v>
      </c>
      <c r="M932" s="43">
        <f>IFERROR(J932-K932-L932,0)</f>
        <v>6459890</v>
      </c>
      <c r="N932" s="43">
        <v>7484487</v>
      </c>
      <c r="O932" s="45">
        <f>IFERROR(IF(1 - M932/N932&lt;0,0,1-M932/N932),0)</f>
        <v>0.13689608920424334</v>
      </c>
      <c r="P932" s="43">
        <v>0</v>
      </c>
      <c r="Q932" s="43">
        <v>6459890</v>
      </c>
      <c r="R932" s="46">
        <f>IF(F932&lt;DATEVALUE("2018-07-01"),1,0)</f>
        <v>1</v>
      </c>
      <c r="S932" s="47">
        <f>IF(R932=1,1%,0)</f>
        <v>0.01</v>
      </c>
      <c r="T932" s="46">
        <f>IFERROR(S932*M932,0)</f>
        <v>64598.900000000001</v>
      </c>
      <c r="U932" s="48">
        <f>IF(O932&lt;=0.12,1,0)*(1-R932)*M932</f>
        <v>0</v>
      </c>
      <c r="V932" s="49">
        <f>IF(0&lt;0.8,0,IF(0&lt;1,Sheet1!L590,1))*IF(G932&lt;3,0.12 - O932,0.01) *U932</f>
        <v>0</v>
      </c>
      <c r="W932" s="49">
        <f>IF(0&gt;1,IF(0&lt;=1.1,1,IF(0&lt;=1.2,2,IF(0&lt;=1.5,3,5))),0) * 1000000</f>
        <v>0</v>
      </c>
      <c r="X932" s="50">
        <f>IF(AND(P932&gt;=150000000,P932&lt;300000000),5000000,IF(AND(P932&gt;=300000000,P932&lt;500000000),10000000,IF(AND(P932&gt;=300000000,P932&lt;500000000),15000000,IF(AND(P932&gt;=500000000,P932&lt;3000000000),20000000,IF(P932&gt;=30000000000,35000000,0))))) * (1-R932)</f>
        <v>0</v>
      </c>
      <c r="Y932" s="50">
        <f>IFERROR(Q932 * (1-R932),0)</f>
        <v>0</v>
      </c>
      <c r="Z932" s="51">
        <f>IF(R932=1,0,0)</f>
        <v>0</v>
      </c>
      <c r="AA932" s="51">
        <f>IFERROR((1-R932) * Z932 * 2%,0)</f>
        <v>0</v>
      </c>
      <c r="AB932" s="52">
        <f>IF(R932=0,0,0)</f>
        <v>0</v>
      </c>
      <c r="AC932" s="52">
        <f> IFERROR(AB932 * (1-R932) * 2%,0)</f>
        <v>0</v>
      </c>
      <c r="AD932" s="53">
        <f>T932+V932+W932+X932+AA932+AC932</f>
        <v>64598.900000000001</v>
      </c>
    </row>
    <row r="933">
      <c r="C933" s="40" t="s">
        <v>1697</v>
      </c>
      <c r="D933" s="41" t="s">
        <v>1698</v>
      </c>
      <c r="E933" s="41"/>
      <c r="F933" s="42">
        <v>40394.650613425925</v>
      </c>
      <c r="G933" s="43">
        <v>95</v>
      </c>
      <c r="H933" s="44">
        <v>43321</v>
      </c>
      <c r="I933" s="44">
        <v>43362</v>
      </c>
      <c r="J933" s="43">
        <v>970288</v>
      </c>
      <c r="K933" s="43">
        <v>0</v>
      </c>
      <c r="L933" s="43">
        <v>0</v>
      </c>
      <c r="M933" s="43">
        <f>IFERROR(J933-K933-L933,0)</f>
        <v>970288</v>
      </c>
      <c r="N933" s="43">
        <v>1613450</v>
      </c>
      <c r="O933" s="45">
        <f>IFERROR(IF(1 - M933/N933&lt;0,0,1-M933/N933),0)</f>
        <v>0.39862530602125879</v>
      </c>
      <c r="P933" s="43">
        <v>0</v>
      </c>
      <c r="Q933" s="43">
        <v>970288</v>
      </c>
      <c r="R933" s="46">
        <f>IF(F933&lt;DATEVALUE("2018-07-01"),1,0)</f>
        <v>1</v>
      </c>
      <c r="S933" s="47">
        <f>IF(R933=1,1%,0)</f>
        <v>0.01</v>
      </c>
      <c r="T933" s="46">
        <f>IFERROR(S933*M933,0)</f>
        <v>9702.880000000001</v>
      </c>
      <c r="U933" s="48">
        <f>IF(O933&lt;=0.12,1,0)*(1-R933)*M933</f>
        <v>0</v>
      </c>
      <c r="V933" s="49">
        <f>IF(0&lt;0.8,0,IF(0&lt;1,Sheet1!L590,1))*IF(G933&lt;3,0.12 - O933,0.01) *U933</f>
        <v>0</v>
      </c>
      <c r="W933" s="49">
        <f>IF(0&gt;1,IF(0&lt;=1.1,1,IF(0&lt;=1.2,2,IF(0&lt;=1.5,3,5))),0) * 1000000</f>
        <v>0</v>
      </c>
      <c r="X933" s="50">
        <f>IF(AND(P933&gt;=150000000,P933&lt;300000000),5000000,IF(AND(P933&gt;=300000000,P933&lt;500000000),10000000,IF(AND(P933&gt;=300000000,P933&lt;500000000),15000000,IF(AND(P933&gt;=500000000,P933&lt;3000000000),20000000,IF(P933&gt;=30000000000,35000000,0))))) * (1-R933)</f>
        <v>0</v>
      </c>
      <c r="Y933" s="50">
        <f>IFERROR(Q933 * (1-R933),0)</f>
        <v>0</v>
      </c>
      <c r="Z933" s="51">
        <f>IF(R933=1,0,0)</f>
        <v>0</v>
      </c>
      <c r="AA933" s="51">
        <f>IFERROR((1-R933) * Z933 * 2%,0)</f>
        <v>0</v>
      </c>
      <c r="AB933" s="52">
        <f>IF(R933=0,0,0)</f>
        <v>0</v>
      </c>
      <c r="AC933" s="52">
        <f> IFERROR(AB933 * (1-R933) * 2%,0)</f>
        <v>0</v>
      </c>
      <c r="AD933" s="53">
        <f>T933+V933+W933+X933+AA933+AC933</f>
        <v>9702.880000000001</v>
      </c>
    </row>
    <row r="934">
      <c r="C934" s="40" t="s">
        <v>1699</v>
      </c>
      <c r="D934" s="41" t="s">
        <v>1700</v>
      </c>
      <c r="E934" s="41"/>
      <c r="F934" s="42">
        <v>40399.417731481481</v>
      </c>
      <c r="G934" s="43">
        <v>95</v>
      </c>
      <c r="H934" s="44">
        <v>43312</v>
      </c>
      <c r="I934" s="44">
        <v>43340</v>
      </c>
      <c r="J934" s="43">
        <v>5176040</v>
      </c>
      <c r="K934" s="43">
        <v>0</v>
      </c>
      <c r="L934" s="43">
        <v>0</v>
      </c>
      <c r="M934" s="43">
        <f>IFERROR(J934-K934-L934,0)</f>
        <v>5176040</v>
      </c>
      <c r="N934" s="43">
        <v>2768805</v>
      </c>
      <c r="O934" s="45">
        <f>IFERROR(IF(1 - M934/N934&lt;0,0,1-M934/N934),0)</f>
        <v>0</v>
      </c>
      <c r="P934" s="43">
        <v>0</v>
      </c>
      <c r="Q934" s="43">
        <v>5176040</v>
      </c>
      <c r="R934" s="46">
        <f>IF(F934&lt;DATEVALUE("2018-07-01"),1,0)</f>
        <v>1</v>
      </c>
      <c r="S934" s="47">
        <f>IF(R934=1,1%,0)</f>
        <v>0.01</v>
      </c>
      <c r="T934" s="46">
        <f>IFERROR(S934*M934,0)</f>
        <v>51760.400000000001</v>
      </c>
      <c r="U934" s="48">
        <f>IF(O934&lt;=0.12,1,0)*(1-R934)*M934</f>
        <v>0</v>
      </c>
      <c r="V934" s="49">
        <f>IF(0&lt;0.8,0,IF(0&lt;1,Sheet1!L590,1))*IF(G934&lt;3,0.12 - O934,0.01) *U934</f>
        <v>0</v>
      </c>
      <c r="W934" s="49">
        <f>IF(0&gt;1,IF(0&lt;=1.1,1,IF(0&lt;=1.2,2,IF(0&lt;=1.5,3,5))),0) * 1000000</f>
        <v>0</v>
      </c>
      <c r="X934" s="50">
        <f>IF(AND(P934&gt;=150000000,P934&lt;300000000),5000000,IF(AND(P934&gt;=300000000,P934&lt;500000000),10000000,IF(AND(P934&gt;=300000000,P934&lt;500000000),15000000,IF(AND(P934&gt;=500000000,P934&lt;3000000000),20000000,IF(P934&gt;=30000000000,35000000,0))))) * (1-R934)</f>
        <v>0</v>
      </c>
      <c r="Y934" s="50">
        <f>IFERROR(Q934 * (1-R934),0)</f>
        <v>0</v>
      </c>
      <c r="Z934" s="51">
        <f>IF(R934=1,0,0)</f>
        <v>0</v>
      </c>
      <c r="AA934" s="51">
        <f>IFERROR((1-R934) * Z934 * 2%,0)</f>
        <v>0</v>
      </c>
      <c r="AB934" s="52">
        <f>IF(R934=0,2407232,0)</f>
        <v>0</v>
      </c>
      <c r="AC934" s="52">
        <f> IFERROR(AB934 * (1-R934) * 2%,0)</f>
        <v>0</v>
      </c>
      <c r="AD934" s="53">
        <f>T934+V934+W934+X934+AA934+AC934</f>
        <v>51760.400000000001</v>
      </c>
    </row>
    <row r="935">
      <c r="C935" s="40" t="s">
        <v>1701</v>
      </c>
      <c r="D935" s="41" t="s">
        <v>1702</v>
      </c>
      <c r="E935" s="41"/>
      <c r="F935" s="42">
        <v>40404.40824074074</v>
      </c>
      <c r="G935" s="43">
        <v>95</v>
      </c>
      <c r="H935" s="44">
        <v>43311</v>
      </c>
      <c r="I935" s="44">
        <v>43297</v>
      </c>
      <c r="J935" s="43">
        <v>26961535</v>
      </c>
      <c r="K935" s="43">
        <v>0</v>
      </c>
      <c r="L935" s="43">
        <v>0</v>
      </c>
      <c r="M935" s="43">
        <f>IFERROR(J935-K935-L935,0)</f>
        <v>26961535</v>
      </c>
      <c r="N935" s="43">
        <v>34007270</v>
      </c>
      <c r="O935" s="45">
        <f>IFERROR(IF(1 - M935/N935&lt;0,0,1-M935/N935),0)</f>
        <v>0.20718319935707863</v>
      </c>
      <c r="P935" s="43">
        <v>0</v>
      </c>
      <c r="Q935" s="43">
        <v>26961535</v>
      </c>
      <c r="R935" s="46">
        <f>IF(F935&lt;DATEVALUE("2018-07-01"),1,0)</f>
        <v>1</v>
      </c>
      <c r="S935" s="47">
        <f>IF(R935=1,1%,0)</f>
        <v>0.01</v>
      </c>
      <c r="T935" s="46">
        <f>IFERROR(S935*M935,0)</f>
        <v>269615.34999999998</v>
      </c>
      <c r="U935" s="48">
        <f>IF(O935&lt;=0.12,1,0)*(1-R935)*M935</f>
        <v>0</v>
      </c>
      <c r="V935" s="49">
        <f>IF(0&lt;0.8,0,IF(0&lt;1,Sheet1!L590,1))*IF(G935&lt;3,0.12 - O935,0.01) *U935</f>
        <v>0</v>
      </c>
      <c r="W935" s="49">
        <f>IF(0&gt;1,IF(0&lt;=1.1,1,IF(0&lt;=1.2,2,IF(0&lt;=1.5,3,5))),0) * 1000000</f>
        <v>0</v>
      </c>
      <c r="X935" s="50">
        <f>IF(AND(P935&gt;=150000000,P935&lt;300000000),5000000,IF(AND(P935&gt;=300000000,P935&lt;500000000),10000000,IF(AND(P935&gt;=300000000,P935&lt;500000000),15000000,IF(AND(P935&gt;=500000000,P935&lt;3000000000),20000000,IF(P935&gt;=30000000000,35000000,0))))) * (1-R935)</f>
        <v>0</v>
      </c>
      <c r="Y935" s="50">
        <f>IFERROR(Q935 * (1-R935),0)</f>
        <v>0</v>
      </c>
      <c r="Z935" s="51">
        <f>IF(R935=1,0,0)</f>
        <v>0</v>
      </c>
      <c r="AA935" s="51">
        <f>IFERROR((1-R935) * Z935 * 2%,0)</f>
        <v>0</v>
      </c>
      <c r="AB935" s="52">
        <f>IF(R935=0,0,0)</f>
        <v>0</v>
      </c>
      <c r="AC935" s="52">
        <f> IFERROR(AB935 * (1-R935) * 2%,0)</f>
        <v>0</v>
      </c>
      <c r="AD935" s="53">
        <f>T935+V935+W935+X935+AA935+AC935</f>
        <v>269615.34999999998</v>
      </c>
    </row>
    <row r="936">
      <c r="C936" s="40" t="s">
        <v>1703</v>
      </c>
      <c r="D936" s="41" t="s">
        <v>1704</v>
      </c>
      <c r="E936" s="41"/>
      <c r="F936" s="42">
        <v>40443.42690972222</v>
      </c>
      <c r="G936" s="43">
        <v>94</v>
      </c>
      <c r="H936" s="44">
        <v>43320</v>
      </c>
      <c r="I936" s="44">
        <v>43342</v>
      </c>
      <c r="J936" s="43">
        <v>778959</v>
      </c>
      <c r="K936" s="43">
        <v>0</v>
      </c>
      <c r="L936" s="43">
        <v>0</v>
      </c>
      <c r="M936" s="43">
        <f>IFERROR(J936-K936-L936,0)</f>
        <v>778959</v>
      </c>
      <c r="N936" s="43">
        <v>778959</v>
      </c>
      <c r="O936" s="45">
        <f>IFERROR(IF(1 - M936/N936&lt;0,0,1-M936/N936),0)</f>
        <v>0</v>
      </c>
      <c r="P936" s="43">
        <v>0</v>
      </c>
      <c r="Q936" s="43">
        <v>778959</v>
      </c>
      <c r="R936" s="46">
        <f>IF(F936&lt;DATEVALUE("2018-07-01"),1,0)</f>
        <v>1</v>
      </c>
      <c r="S936" s="47">
        <f>IF(R936=1,1%,0)</f>
        <v>0.01</v>
      </c>
      <c r="T936" s="46">
        <f>IFERROR(S936*M936,0)</f>
        <v>7789.5900000000001</v>
      </c>
      <c r="U936" s="48">
        <f>IF(O936&lt;=0.12,1,0)*(1-R936)*M936</f>
        <v>0</v>
      </c>
      <c r="V936" s="49">
        <f>IF(0&lt;0.8,0,IF(0&lt;1,Sheet1!L590,1))*IF(G936&lt;3,0.12 - O936,0.01) *U936</f>
        <v>0</v>
      </c>
      <c r="W936" s="49">
        <f>IF(0&gt;1,IF(0&lt;=1.1,1,IF(0&lt;=1.2,2,IF(0&lt;=1.5,3,5))),0) * 1000000</f>
        <v>0</v>
      </c>
      <c r="X936" s="50">
        <f>IF(AND(P936&gt;=150000000,P936&lt;300000000),5000000,IF(AND(P936&gt;=300000000,P936&lt;500000000),10000000,IF(AND(P936&gt;=300000000,P936&lt;500000000),15000000,IF(AND(P936&gt;=500000000,P936&lt;3000000000),20000000,IF(P936&gt;=30000000000,35000000,0))))) * (1-R936)</f>
        <v>0</v>
      </c>
      <c r="Y936" s="50">
        <f>IFERROR(Q936 * (1-R936),0)</f>
        <v>0</v>
      </c>
      <c r="Z936" s="51">
        <f>IF(R936=1,0,0)</f>
        <v>0</v>
      </c>
      <c r="AA936" s="51">
        <f>IFERROR((1-R936) * Z936 * 2%,0)</f>
        <v>0</v>
      </c>
      <c r="AB936" s="52">
        <f>IF(R936=0,0,0)</f>
        <v>0</v>
      </c>
      <c r="AC936" s="52">
        <f> IFERROR(AB936 * (1-R936) * 2%,0)</f>
        <v>0</v>
      </c>
      <c r="AD936" s="53">
        <f>T936+V936+W936+X936+AA936+AC936</f>
        <v>7789.5900000000001</v>
      </c>
    </row>
    <row r="937">
      <c r="C937" s="40" t="s">
        <v>1705</v>
      </c>
      <c r="D937" s="41" t="s">
        <v>1706</v>
      </c>
      <c r="E937" s="41"/>
      <c r="F937" s="42">
        <v>40451.672488425924</v>
      </c>
      <c r="G937" s="43">
        <v>94</v>
      </c>
      <c r="H937" s="44">
        <v>43312</v>
      </c>
      <c r="I937" s="44">
        <v>43343</v>
      </c>
      <c r="J937" s="43">
        <v>1648383</v>
      </c>
      <c r="K937" s="43">
        <v>0</v>
      </c>
      <c r="L937" s="43">
        <v>0</v>
      </c>
      <c r="M937" s="43">
        <f>IFERROR(J937-K937-L937,0)</f>
        <v>1648383</v>
      </c>
      <c r="N937" s="43">
        <v>1648383</v>
      </c>
      <c r="O937" s="45">
        <f>IFERROR(IF(1 - M937/N937&lt;0,0,1-M937/N937),0)</f>
        <v>0</v>
      </c>
      <c r="P937" s="43">
        <v>0</v>
      </c>
      <c r="Q937" s="43">
        <v>1648383</v>
      </c>
      <c r="R937" s="46">
        <f>IF(F937&lt;DATEVALUE("2018-07-01"),1,0)</f>
        <v>1</v>
      </c>
      <c r="S937" s="47">
        <f>IF(R937=1,1%,0)</f>
        <v>0.01</v>
      </c>
      <c r="T937" s="46">
        <f>IFERROR(S937*M937,0)</f>
        <v>16483.830000000002</v>
      </c>
      <c r="U937" s="48">
        <f>IF(O937&lt;=0.12,1,0)*(1-R937)*M937</f>
        <v>0</v>
      </c>
      <c r="V937" s="49">
        <f>IF(0&lt;0.8,0,IF(0&lt;1,Sheet1!L590,1))*IF(G937&lt;3,0.12 - O937,0.01) *U937</f>
        <v>0</v>
      </c>
      <c r="W937" s="49">
        <f>IF(0&gt;1,IF(0&lt;=1.1,1,IF(0&lt;=1.2,2,IF(0&lt;=1.5,3,5))),0) * 1000000</f>
        <v>0</v>
      </c>
      <c r="X937" s="50">
        <f>IF(AND(P937&gt;=150000000,P937&lt;300000000),5000000,IF(AND(P937&gt;=300000000,P937&lt;500000000),10000000,IF(AND(P937&gt;=300000000,P937&lt;500000000),15000000,IF(AND(P937&gt;=500000000,P937&lt;3000000000),20000000,IF(P937&gt;=30000000000,35000000,0))))) * (1-R937)</f>
        <v>0</v>
      </c>
      <c r="Y937" s="50">
        <f>IFERROR(Q937 * (1-R937),0)</f>
        <v>0</v>
      </c>
      <c r="Z937" s="51">
        <f>IF(R937=1,0,0)</f>
        <v>0</v>
      </c>
      <c r="AA937" s="51">
        <f>IFERROR((1-R937) * Z937 * 2%,0)</f>
        <v>0</v>
      </c>
      <c r="AB937" s="52">
        <f>IF(R937=0,0,0)</f>
        <v>0</v>
      </c>
      <c r="AC937" s="52">
        <f> IFERROR(AB937 * (1-R937) * 2%,0)</f>
        <v>0</v>
      </c>
      <c r="AD937" s="53">
        <f>T937+V937+W937+X937+AA937+AC937</f>
        <v>16483.830000000002</v>
      </c>
    </row>
    <row r="938">
      <c r="C938" s="40" t="s">
        <v>1707</v>
      </c>
      <c r="D938" s="41" t="s">
        <v>1708</v>
      </c>
      <c r="E938" s="41"/>
      <c r="F938" s="42">
        <v>40484.649085648147</v>
      </c>
      <c r="G938" s="43">
        <v>92</v>
      </c>
      <c r="H938" s="44">
        <v>43319</v>
      </c>
      <c r="I938" s="44">
        <v>43337</v>
      </c>
      <c r="J938" s="43">
        <v>103285</v>
      </c>
      <c r="K938" s="43">
        <v>0</v>
      </c>
      <c r="L938" s="43">
        <v>0</v>
      </c>
      <c r="M938" s="43">
        <f>IFERROR(J938-K938-L938,0)</f>
        <v>103285</v>
      </c>
      <c r="N938" s="43">
        <v>103285</v>
      </c>
      <c r="O938" s="45">
        <f>IFERROR(IF(1 - M938/N938&lt;0,0,1-M938/N938),0)</f>
        <v>0</v>
      </c>
      <c r="P938" s="43">
        <v>0</v>
      </c>
      <c r="Q938" s="43">
        <v>103285</v>
      </c>
      <c r="R938" s="46">
        <f>IF(F938&lt;DATEVALUE("2018-07-01"),1,0)</f>
        <v>1</v>
      </c>
      <c r="S938" s="47">
        <f>IF(R938=1,1%,0)</f>
        <v>0.01</v>
      </c>
      <c r="T938" s="46">
        <f>IFERROR(S938*M938,0)</f>
        <v>1032.8499999999999</v>
      </c>
      <c r="U938" s="48">
        <f>IF(O938&lt;=0.12,1,0)*(1-R938)*M938</f>
        <v>0</v>
      </c>
      <c r="V938" s="49">
        <f>IF(0&lt;0.8,0,IF(0&lt;1,Sheet1!L590,1))*IF(G938&lt;3,0.12 - O938,0.01) *U938</f>
        <v>0</v>
      </c>
      <c r="W938" s="49">
        <f>IF(0&gt;1,IF(0&lt;=1.1,1,IF(0&lt;=1.2,2,IF(0&lt;=1.5,3,5))),0) * 1000000</f>
        <v>0</v>
      </c>
      <c r="X938" s="50">
        <f>IF(AND(P938&gt;=150000000,P938&lt;300000000),5000000,IF(AND(P938&gt;=300000000,P938&lt;500000000),10000000,IF(AND(P938&gt;=300000000,P938&lt;500000000),15000000,IF(AND(P938&gt;=500000000,P938&lt;3000000000),20000000,IF(P938&gt;=30000000000,35000000,0))))) * (1-R938)</f>
        <v>0</v>
      </c>
      <c r="Y938" s="50">
        <f>IFERROR(Q938 * (1-R938),0)</f>
        <v>0</v>
      </c>
      <c r="Z938" s="51">
        <f>IF(R938=1,0,0)</f>
        <v>0</v>
      </c>
      <c r="AA938" s="51">
        <f>IFERROR((1-R938) * Z938 * 2%,0)</f>
        <v>0</v>
      </c>
      <c r="AB938" s="52">
        <f>IF(R938=0,0,0)</f>
        <v>0</v>
      </c>
      <c r="AC938" s="52">
        <f> IFERROR(AB938 * (1-R938) * 2%,0)</f>
        <v>0</v>
      </c>
      <c r="AD938" s="53">
        <f>T938+V938+W938+X938+AA938+AC938</f>
        <v>1032.8499999999999</v>
      </c>
    </row>
    <row r="939">
      <c r="C939" s="40" t="s">
        <v>1709</v>
      </c>
      <c r="D939" s="41" t="s">
        <v>1710</v>
      </c>
      <c r="E939" s="41"/>
      <c r="F939" s="42">
        <v>40487.607442129629</v>
      </c>
      <c r="G939" s="43">
        <v>92</v>
      </c>
      <c r="H939" s="44">
        <v>43320</v>
      </c>
      <c r="I939" s="44">
        <v>43406</v>
      </c>
      <c r="J939" s="43">
        <v>385990</v>
      </c>
      <c r="K939" s="43">
        <v>0</v>
      </c>
      <c r="L939" s="43">
        <v>0</v>
      </c>
      <c r="M939" s="43">
        <f>IFERROR(J939-K939-L939,0)</f>
        <v>385990</v>
      </c>
      <c r="N939" s="43">
        <v>385990</v>
      </c>
      <c r="O939" s="45">
        <f>IFERROR(IF(1 - M939/N939&lt;0,0,1-M939/N939),0)</f>
        <v>0</v>
      </c>
      <c r="P939" s="43">
        <v>0</v>
      </c>
      <c r="Q939" s="43">
        <v>385990</v>
      </c>
      <c r="R939" s="46">
        <f>IF(F939&lt;DATEVALUE("2018-07-01"),1,0)</f>
        <v>1</v>
      </c>
      <c r="S939" s="47">
        <f>IF(R939=1,1%,0)</f>
        <v>0.01</v>
      </c>
      <c r="T939" s="46">
        <f>IFERROR(S939*M939,0)</f>
        <v>3859.9000000000001</v>
      </c>
      <c r="U939" s="48">
        <f>IF(O939&lt;=0.12,1,0)*(1-R939)*M939</f>
        <v>0</v>
      </c>
      <c r="V939" s="49">
        <f>IF(0&lt;0.8,0,IF(0&lt;1,Sheet1!L590,1))*IF(G939&lt;3,0.12 - O939,0.01) *U939</f>
        <v>0</v>
      </c>
      <c r="W939" s="49">
        <f>IF(0&gt;1,IF(0&lt;=1.1,1,IF(0&lt;=1.2,2,IF(0&lt;=1.5,3,5))),0) * 1000000</f>
        <v>0</v>
      </c>
      <c r="X939" s="50">
        <f>IF(AND(P939&gt;=150000000,P939&lt;300000000),5000000,IF(AND(P939&gt;=300000000,P939&lt;500000000),10000000,IF(AND(P939&gt;=300000000,P939&lt;500000000),15000000,IF(AND(P939&gt;=500000000,P939&lt;3000000000),20000000,IF(P939&gt;=30000000000,35000000,0))))) * (1-R939)</f>
        <v>0</v>
      </c>
      <c r="Y939" s="50">
        <f>IFERROR(Q939 * (1-R939),0)</f>
        <v>0</v>
      </c>
      <c r="Z939" s="51">
        <f>IF(R939=1,0,0)</f>
        <v>0</v>
      </c>
      <c r="AA939" s="51">
        <f>IFERROR((1-R939) * Z939 * 2%,0)</f>
        <v>0</v>
      </c>
      <c r="AB939" s="52">
        <f>IF(R939=0,0,0)</f>
        <v>0</v>
      </c>
      <c r="AC939" s="52">
        <f> IFERROR(AB939 * (1-R939) * 2%,0)</f>
        <v>0</v>
      </c>
      <c r="AD939" s="53">
        <f>T939+V939+W939+X939+AA939+AC939</f>
        <v>3859.9000000000001</v>
      </c>
    </row>
    <row r="940">
      <c r="C940" s="40" t="s">
        <v>1711</v>
      </c>
      <c r="D940" s="41" t="s">
        <v>1712</v>
      </c>
      <c r="E940" s="41"/>
      <c r="F940" s="42">
        <v>40513.666979166665</v>
      </c>
      <c r="G940" s="43">
        <v>91</v>
      </c>
      <c r="H940" s="44">
        <v>43320</v>
      </c>
      <c r="I940" s="44">
        <v>43332</v>
      </c>
      <c r="J940" s="43">
        <v>751363</v>
      </c>
      <c r="K940" s="43">
        <v>0</v>
      </c>
      <c r="L940" s="43">
        <v>0</v>
      </c>
      <c r="M940" s="43">
        <f>IFERROR(J940-K940-L940,0)</f>
        <v>751363</v>
      </c>
      <c r="N940" s="43">
        <v>751363</v>
      </c>
      <c r="O940" s="45">
        <f>IFERROR(IF(1 - M940/N940&lt;0,0,1-M940/N940),0)</f>
        <v>0</v>
      </c>
      <c r="P940" s="43">
        <v>0</v>
      </c>
      <c r="Q940" s="43">
        <v>751363</v>
      </c>
      <c r="R940" s="46">
        <f>IF(F940&lt;DATEVALUE("2018-07-01"),1,0)</f>
        <v>1</v>
      </c>
      <c r="S940" s="47">
        <f>IF(R940=1,1%,0)</f>
        <v>0.01</v>
      </c>
      <c r="T940" s="46">
        <f>IFERROR(S940*M940,0)</f>
        <v>7513.6300000000001</v>
      </c>
      <c r="U940" s="48">
        <f>IF(O940&lt;=0.12,1,0)*(1-R940)*M940</f>
        <v>0</v>
      </c>
      <c r="V940" s="49">
        <f>IF(0&lt;0.8,0,IF(0&lt;1,Sheet1!L590,1))*IF(G940&lt;3,0.12 - O940,0.01) *U940</f>
        <v>0</v>
      </c>
      <c r="W940" s="49">
        <f>IF(0&gt;1,IF(0&lt;=1.1,1,IF(0&lt;=1.2,2,IF(0&lt;=1.5,3,5))),0) * 1000000</f>
        <v>0</v>
      </c>
      <c r="X940" s="50">
        <f>IF(AND(P940&gt;=150000000,P940&lt;300000000),5000000,IF(AND(P940&gt;=300000000,P940&lt;500000000),10000000,IF(AND(P940&gt;=300000000,P940&lt;500000000),15000000,IF(AND(P940&gt;=500000000,P940&lt;3000000000),20000000,IF(P940&gt;=30000000000,35000000,0))))) * (1-R940)</f>
        <v>0</v>
      </c>
      <c r="Y940" s="50">
        <f>IFERROR(Q940 * (1-R940),0)</f>
        <v>0</v>
      </c>
      <c r="Z940" s="51">
        <f>IF(R940=1,0,0)</f>
        <v>0</v>
      </c>
      <c r="AA940" s="51">
        <f>IFERROR((1-R940) * Z940 * 2%,0)</f>
        <v>0</v>
      </c>
      <c r="AB940" s="52">
        <f>IF(R940=0,0,0)</f>
        <v>0</v>
      </c>
      <c r="AC940" s="52">
        <f> IFERROR(AB940 * (1-R940) * 2%,0)</f>
        <v>0</v>
      </c>
      <c r="AD940" s="53">
        <f>T940+V940+W940+X940+AA940+AC940</f>
        <v>7513.6300000000001</v>
      </c>
    </row>
    <row r="941">
      <c r="C941" s="40" t="s">
        <v>1713</v>
      </c>
      <c r="D941" s="41" t="s">
        <v>1714</v>
      </c>
      <c r="E941" s="41"/>
      <c r="F941" s="42">
        <v>40536.467002314814</v>
      </c>
      <c r="G941" s="43">
        <v>91</v>
      </c>
      <c r="H941" s="44">
        <v>43312</v>
      </c>
      <c r="I941" s="44">
        <v>43321</v>
      </c>
      <c r="J941" s="43">
        <v>41536</v>
      </c>
      <c r="K941" s="43">
        <v>0</v>
      </c>
      <c r="L941" s="43">
        <v>0</v>
      </c>
      <c r="M941" s="43">
        <f>IFERROR(J941-K941-L941,0)</f>
        <v>41536</v>
      </c>
      <c r="N941" s="43">
        <v>53240</v>
      </c>
      <c r="O941" s="45">
        <f>IFERROR(IF(1 - M941/N941&lt;0,0,1-M941/N941),0)</f>
        <v>0.21983471074380168</v>
      </c>
      <c r="P941" s="43">
        <v>0</v>
      </c>
      <c r="Q941" s="43">
        <v>41536</v>
      </c>
      <c r="R941" s="46">
        <f>IF(F941&lt;DATEVALUE("2018-07-01"),1,0)</f>
        <v>1</v>
      </c>
      <c r="S941" s="47">
        <f>IF(R941=1,1%,0)</f>
        <v>0.01</v>
      </c>
      <c r="T941" s="46">
        <f>IFERROR(S941*M941,0)</f>
        <v>415.36000000000001</v>
      </c>
      <c r="U941" s="48">
        <f>IF(O941&lt;=0.12,1,0)*(1-R941)*M941</f>
        <v>0</v>
      </c>
      <c r="V941" s="49">
        <f>IF(0&lt;0.8,0,IF(0&lt;1,Sheet1!L590,1))*IF(G941&lt;3,0.12 - O941,0.01) *U941</f>
        <v>0</v>
      </c>
      <c r="W941" s="49">
        <f>IF(0&gt;1,IF(0&lt;=1.1,1,IF(0&lt;=1.2,2,IF(0&lt;=1.5,3,5))),0) * 1000000</f>
        <v>0</v>
      </c>
      <c r="X941" s="50">
        <f>IF(AND(P941&gt;=150000000,P941&lt;300000000),5000000,IF(AND(P941&gt;=300000000,P941&lt;500000000),10000000,IF(AND(P941&gt;=300000000,P941&lt;500000000),15000000,IF(AND(P941&gt;=500000000,P941&lt;3000000000),20000000,IF(P941&gt;=30000000000,35000000,0))))) * (1-R941)</f>
        <v>0</v>
      </c>
      <c r="Y941" s="50">
        <f>IFERROR(Q941 * (1-R941),0)</f>
        <v>0</v>
      </c>
      <c r="Z941" s="51">
        <f>IF(R941=1,0,0)</f>
        <v>0</v>
      </c>
      <c r="AA941" s="51">
        <f>IFERROR((1-R941) * Z941 * 2%,0)</f>
        <v>0</v>
      </c>
      <c r="AB941" s="52">
        <f>IF(R941=0,0,0)</f>
        <v>0</v>
      </c>
      <c r="AC941" s="52">
        <f> IFERROR(AB941 * (1-R941) * 2%,0)</f>
        <v>0</v>
      </c>
      <c r="AD941" s="53">
        <f>T941+V941+W941+X941+AA941+AC941</f>
        <v>415.36000000000001</v>
      </c>
    </row>
    <row r="942">
      <c r="C942" s="40" t="s">
        <v>1715</v>
      </c>
      <c r="D942" s="41" t="s">
        <v>1716</v>
      </c>
      <c r="E942" s="41"/>
      <c r="F942" s="42">
        <v>40554.455983796295</v>
      </c>
      <c r="G942" s="43">
        <v>90</v>
      </c>
      <c r="H942" s="44">
        <v>43321</v>
      </c>
      <c r="I942" s="44">
        <v>43326</v>
      </c>
      <c r="J942" s="43">
        <v>339239</v>
      </c>
      <c r="K942" s="43">
        <v>0</v>
      </c>
      <c r="L942" s="43">
        <v>0</v>
      </c>
      <c r="M942" s="43">
        <f>IFERROR(J942-K942-L942,0)</f>
        <v>339239</v>
      </c>
      <c r="N942" s="43">
        <v>339239</v>
      </c>
      <c r="O942" s="45">
        <f>IFERROR(IF(1 - M942/N942&lt;0,0,1-M942/N942),0)</f>
        <v>0</v>
      </c>
      <c r="P942" s="43">
        <v>0</v>
      </c>
      <c r="Q942" s="43">
        <v>339239</v>
      </c>
      <c r="R942" s="46">
        <f>IF(F942&lt;DATEVALUE("2018-07-01"),1,0)</f>
        <v>1</v>
      </c>
      <c r="S942" s="47">
        <f>IF(R942=1,1%,0)</f>
        <v>0.01</v>
      </c>
      <c r="T942" s="46">
        <f>IFERROR(S942*M942,0)</f>
        <v>3392.3899999999999</v>
      </c>
      <c r="U942" s="48">
        <f>IF(O942&lt;=0.12,1,0)*(1-R942)*M942</f>
        <v>0</v>
      </c>
      <c r="V942" s="49">
        <f>IF(0&lt;0.8,0,IF(0&lt;1,Sheet1!L590,1))*IF(G942&lt;3,0.12 - O942,0.01) *U942</f>
        <v>0</v>
      </c>
      <c r="W942" s="49">
        <f>IF(0&gt;1,IF(0&lt;=1.1,1,IF(0&lt;=1.2,2,IF(0&lt;=1.5,3,5))),0) * 1000000</f>
        <v>0</v>
      </c>
      <c r="X942" s="50">
        <f>IF(AND(P942&gt;=150000000,P942&lt;300000000),5000000,IF(AND(P942&gt;=300000000,P942&lt;500000000),10000000,IF(AND(P942&gt;=300000000,P942&lt;500000000),15000000,IF(AND(P942&gt;=500000000,P942&lt;3000000000),20000000,IF(P942&gt;=30000000000,35000000,0))))) * (1-R942)</f>
        <v>0</v>
      </c>
      <c r="Y942" s="50">
        <f>IFERROR(Q942 * (1-R942),0)</f>
        <v>0</v>
      </c>
      <c r="Z942" s="51">
        <f>IF(R942=1,0,0)</f>
        <v>0</v>
      </c>
      <c r="AA942" s="51">
        <f>IFERROR((1-R942) * Z942 * 2%,0)</f>
        <v>0</v>
      </c>
      <c r="AB942" s="52">
        <f>IF(R942=0,0,0)</f>
        <v>0</v>
      </c>
      <c r="AC942" s="52">
        <f> IFERROR(AB942 * (1-R942) * 2%,0)</f>
        <v>0</v>
      </c>
      <c r="AD942" s="53">
        <f>T942+V942+W942+X942+AA942+AC942</f>
        <v>3392.3899999999999</v>
      </c>
    </row>
    <row r="943">
      <c r="C943" s="40" t="s">
        <v>1717</v>
      </c>
      <c r="D943" s="41" t="s">
        <v>1718</v>
      </c>
      <c r="E943" s="41"/>
      <c r="F943" s="42">
        <v>40554.692812499998</v>
      </c>
      <c r="G943" s="43">
        <v>90</v>
      </c>
      <c r="H943" s="44">
        <v>43319</v>
      </c>
      <c r="I943" s="44">
        <v>43326</v>
      </c>
      <c r="J943" s="43">
        <v>4706655</v>
      </c>
      <c r="K943" s="43">
        <v>245350</v>
      </c>
      <c r="L943" s="43">
        <v>0</v>
      </c>
      <c r="M943" s="43">
        <f>IFERROR(J943-K943-L943,0)</f>
        <v>4461305</v>
      </c>
      <c r="N943" s="43">
        <v>4706655</v>
      </c>
      <c r="O943" s="45">
        <f>IFERROR(IF(1 - M943/N943&lt;0,0,1-M943/N943),0)</f>
        <v>0.052128316182086909</v>
      </c>
      <c r="P943" s="43">
        <v>0</v>
      </c>
      <c r="Q943" s="43">
        <v>4706655</v>
      </c>
      <c r="R943" s="46">
        <f>IF(F943&lt;DATEVALUE("2018-07-01"),1,0)</f>
        <v>1</v>
      </c>
      <c r="S943" s="47">
        <f>IF(R943=1,1%,0)</f>
        <v>0.01</v>
      </c>
      <c r="T943" s="46">
        <f>IFERROR(S943*M943,0)</f>
        <v>44613.050000000003</v>
      </c>
      <c r="U943" s="48">
        <f>IF(O943&lt;=0.12,1,0)*(1-R943)*M943</f>
        <v>0</v>
      </c>
      <c r="V943" s="49">
        <f>IF(0&lt;0.8,0,IF(0&lt;1,Sheet1!L590,1))*IF(G943&lt;3,0.12 - O943,0.01) *U943</f>
        <v>0</v>
      </c>
      <c r="W943" s="49">
        <f>IF(0&gt;1,IF(0&lt;=1.1,1,IF(0&lt;=1.2,2,IF(0&lt;=1.5,3,5))),0) * 1000000</f>
        <v>0</v>
      </c>
      <c r="X943" s="50">
        <f>IF(AND(P943&gt;=150000000,P943&lt;300000000),5000000,IF(AND(P943&gt;=300000000,P943&lt;500000000),10000000,IF(AND(P943&gt;=300000000,P943&lt;500000000),15000000,IF(AND(P943&gt;=500000000,P943&lt;3000000000),20000000,IF(P943&gt;=30000000000,35000000,0))))) * (1-R943)</f>
        <v>0</v>
      </c>
      <c r="Y943" s="50">
        <f>IFERROR(Q943 * (1-R943),0)</f>
        <v>0</v>
      </c>
      <c r="Z943" s="51">
        <f>IF(R943=1,0,0)</f>
        <v>0</v>
      </c>
      <c r="AA943" s="51">
        <f>IFERROR((1-R943) * Z943 * 2%,0)</f>
        <v>0</v>
      </c>
      <c r="AB943" s="52">
        <f>IF(R943=0,0,0)</f>
        <v>0</v>
      </c>
      <c r="AC943" s="52">
        <f> IFERROR(AB943 * (1-R943) * 2%,0)</f>
        <v>0</v>
      </c>
      <c r="AD943" s="53">
        <f>T943+V943+W943+X943+AA943+AC943</f>
        <v>44613.050000000003</v>
      </c>
    </row>
    <row r="944">
      <c r="C944" s="40" t="s">
        <v>1719</v>
      </c>
      <c r="D944" s="41" t="s">
        <v>1720</v>
      </c>
      <c r="E944" s="41"/>
      <c r="F944" s="42">
        <v>40567.640138888884</v>
      </c>
      <c r="G944" s="43">
        <v>90</v>
      </c>
      <c r="H944" s="44">
        <v>43319</v>
      </c>
      <c r="I944" s="44">
        <v>43327</v>
      </c>
      <c r="J944" s="43">
        <v>277174</v>
      </c>
      <c r="K944" s="43">
        <v>0</v>
      </c>
      <c r="L944" s="43">
        <v>0</v>
      </c>
      <c r="M944" s="43">
        <f>IFERROR(J944-K944-L944,0)</f>
        <v>277174</v>
      </c>
      <c r="N944" s="43">
        <v>277174</v>
      </c>
      <c r="O944" s="45">
        <f>IFERROR(IF(1 - M944/N944&lt;0,0,1-M944/N944),0)</f>
        <v>0</v>
      </c>
      <c r="P944" s="43">
        <v>0</v>
      </c>
      <c r="Q944" s="43">
        <v>277174</v>
      </c>
      <c r="R944" s="46">
        <f>IF(F944&lt;DATEVALUE("2018-07-01"),1,0)</f>
        <v>1</v>
      </c>
      <c r="S944" s="47">
        <f>IF(R944=1,1%,0)</f>
        <v>0.01</v>
      </c>
      <c r="T944" s="46">
        <f>IFERROR(S944*M944,0)</f>
        <v>2771.7400000000002</v>
      </c>
      <c r="U944" s="48">
        <f>IF(O944&lt;=0.12,1,0)*(1-R944)*M944</f>
        <v>0</v>
      </c>
      <c r="V944" s="49">
        <f>IF(0&lt;0.8,0,IF(0&lt;1,Sheet1!L590,1))*IF(G944&lt;3,0.12 - O944,0.01) *U944</f>
        <v>0</v>
      </c>
      <c r="W944" s="49">
        <f>IF(0&gt;1,IF(0&lt;=1.1,1,IF(0&lt;=1.2,2,IF(0&lt;=1.5,3,5))),0) * 1000000</f>
        <v>0</v>
      </c>
      <c r="X944" s="50">
        <f>IF(AND(P944&gt;=150000000,P944&lt;300000000),5000000,IF(AND(P944&gt;=300000000,P944&lt;500000000),10000000,IF(AND(P944&gt;=300000000,P944&lt;500000000),15000000,IF(AND(P944&gt;=500000000,P944&lt;3000000000),20000000,IF(P944&gt;=30000000000,35000000,0))))) * (1-R944)</f>
        <v>0</v>
      </c>
      <c r="Y944" s="50">
        <f>IFERROR(Q944 * (1-R944),0)</f>
        <v>0</v>
      </c>
      <c r="Z944" s="51">
        <f>IF(R944=1,0,0)</f>
        <v>0</v>
      </c>
      <c r="AA944" s="51">
        <f>IFERROR((1-R944) * Z944 * 2%,0)</f>
        <v>0</v>
      </c>
      <c r="AB944" s="52">
        <f>IF(R944=0,0,0)</f>
        <v>0</v>
      </c>
      <c r="AC944" s="52">
        <f> IFERROR(AB944 * (1-R944) * 2%,0)</f>
        <v>0</v>
      </c>
      <c r="AD944" s="53">
        <f>T944+V944+W944+X944+AA944+AC944</f>
        <v>2771.7400000000002</v>
      </c>
    </row>
    <row r="945">
      <c r="C945" s="40" t="s">
        <v>1721</v>
      </c>
      <c r="D945" s="41" t="s">
        <v>1722</v>
      </c>
      <c r="E945" s="41"/>
      <c r="F945" s="42">
        <v>40592.632789351854</v>
      </c>
      <c r="G945" s="43">
        <v>89</v>
      </c>
      <c r="H945" s="44">
        <v>43316</v>
      </c>
      <c r="I945" s="44">
        <v>43364</v>
      </c>
      <c r="J945" s="43">
        <v>660672</v>
      </c>
      <c r="K945" s="43">
        <v>0</v>
      </c>
      <c r="L945" s="43">
        <v>0</v>
      </c>
      <c r="M945" s="43">
        <f>IFERROR(J945-K945-L945,0)</f>
        <v>660672</v>
      </c>
      <c r="N945" s="43">
        <v>660672</v>
      </c>
      <c r="O945" s="45">
        <f>IFERROR(IF(1 - M945/N945&lt;0,0,1-M945/N945),0)</f>
        <v>0</v>
      </c>
      <c r="P945" s="43">
        <v>0</v>
      </c>
      <c r="Q945" s="43">
        <v>660672</v>
      </c>
      <c r="R945" s="46">
        <f>IF(F945&lt;DATEVALUE("2018-07-01"),1,0)</f>
        <v>1</v>
      </c>
      <c r="S945" s="47">
        <f>IF(R945=1,1%,0)</f>
        <v>0.01</v>
      </c>
      <c r="T945" s="46">
        <f>IFERROR(S945*M945,0)</f>
        <v>6606.7200000000003</v>
      </c>
      <c r="U945" s="48">
        <f>IF(O945&lt;=0.12,1,0)*(1-R945)*M945</f>
        <v>0</v>
      </c>
      <c r="V945" s="49">
        <f>IF(0&lt;0.8,0,IF(0&lt;1,Sheet1!L590,1))*IF(G945&lt;3,0.12 - O945,0.01) *U945</f>
        <v>0</v>
      </c>
      <c r="W945" s="49">
        <f>IF(0&gt;1,IF(0&lt;=1.1,1,IF(0&lt;=1.2,2,IF(0&lt;=1.5,3,5))),0) * 1000000</f>
        <v>0</v>
      </c>
      <c r="X945" s="50">
        <f>IF(AND(P945&gt;=150000000,P945&lt;300000000),5000000,IF(AND(P945&gt;=300000000,P945&lt;500000000),10000000,IF(AND(P945&gt;=300000000,P945&lt;500000000),15000000,IF(AND(P945&gt;=500000000,P945&lt;3000000000),20000000,IF(P945&gt;=30000000000,35000000,0))))) * (1-R945)</f>
        <v>0</v>
      </c>
      <c r="Y945" s="50">
        <f>IFERROR(Q945 * (1-R945),0)</f>
        <v>0</v>
      </c>
      <c r="Z945" s="51">
        <f>IF(R945=1,0,0)</f>
        <v>0</v>
      </c>
      <c r="AA945" s="51">
        <f>IFERROR((1-R945) * Z945 * 2%,0)</f>
        <v>0</v>
      </c>
      <c r="AB945" s="52">
        <f>IF(R945=0,0,0)</f>
        <v>0</v>
      </c>
      <c r="AC945" s="52">
        <f> IFERROR(AB945 * (1-R945) * 2%,0)</f>
        <v>0</v>
      </c>
      <c r="AD945" s="53">
        <f>T945+V945+W945+X945+AA945+AC945</f>
        <v>6606.7200000000003</v>
      </c>
    </row>
    <row r="946">
      <c r="C946" s="40" t="s">
        <v>1723</v>
      </c>
      <c r="D946" s="41" t="s">
        <v>1724</v>
      </c>
      <c r="E946" s="41"/>
      <c r="F946" s="42">
        <v>40602.403009259258</v>
      </c>
      <c r="G946" s="43">
        <v>89</v>
      </c>
      <c r="H946" s="44">
        <v>43333</v>
      </c>
      <c r="I946" s="44">
        <v>43343</v>
      </c>
      <c r="J946" s="43">
        <v>6753843</v>
      </c>
      <c r="K946" s="43">
        <v>0</v>
      </c>
      <c r="L946" s="43">
        <v>0</v>
      </c>
      <c r="M946" s="43">
        <f>IFERROR(J946-K946-L946,0)</f>
        <v>6753843</v>
      </c>
      <c r="N946" s="43">
        <v>6753843</v>
      </c>
      <c r="O946" s="45">
        <f>IFERROR(IF(1 - M946/N946&lt;0,0,1-M946/N946),0)</f>
        <v>0</v>
      </c>
      <c r="P946" s="43">
        <v>0</v>
      </c>
      <c r="Q946" s="43">
        <v>6753843</v>
      </c>
      <c r="R946" s="46">
        <f>IF(F946&lt;DATEVALUE("2018-07-01"),1,0)</f>
        <v>1</v>
      </c>
      <c r="S946" s="47">
        <f>IF(R946=1,1%,0)</f>
        <v>0.01</v>
      </c>
      <c r="T946" s="46">
        <f>IFERROR(S946*M946,0)</f>
        <v>67538.430000000008</v>
      </c>
      <c r="U946" s="48">
        <f>IF(O946&lt;=0.12,1,0)*(1-R946)*M946</f>
        <v>0</v>
      </c>
      <c r="V946" s="49">
        <f>IF(0&lt;0.8,0,IF(0&lt;1,Sheet1!L590,1))*IF(G946&lt;3,0.12 - O946,0.01) *U946</f>
        <v>0</v>
      </c>
      <c r="W946" s="49">
        <f>IF(0&gt;1,IF(0&lt;=1.1,1,IF(0&lt;=1.2,2,IF(0&lt;=1.5,3,5))),0) * 1000000</f>
        <v>0</v>
      </c>
      <c r="X946" s="50">
        <f>IF(AND(P946&gt;=150000000,P946&lt;300000000),5000000,IF(AND(P946&gt;=300000000,P946&lt;500000000),10000000,IF(AND(P946&gt;=300000000,P946&lt;500000000),15000000,IF(AND(P946&gt;=500000000,P946&lt;3000000000),20000000,IF(P946&gt;=30000000000,35000000,0))))) * (1-R946)</f>
        <v>0</v>
      </c>
      <c r="Y946" s="50">
        <f>IFERROR(Q946 * (1-R946),0)</f>
        <v>0</v>
      </c>
      <c r="Z946" s="51">
        <f>IF(R946=1,0,0)</f>
        <v>0</v>
      </c>
      <c r="AA946" s="51">
        <f>IFERROR((1-R946) * Z946 * 2%,0)</f>
        <v>0</v>
      </c>
      <c r="AB946" s="52">
        <f>IF(R946=0,0,0)</f>
        <v>0</v>
      </c>
      <c r="AC946" s="52">
        <f> IFERROR(AB946 * (1-R946) * 2%,0)</f>
        <v>0</v>
      </c>
      <c r="AD946" s="53">
        <f>T946+V946+W946+X946+AA946+AC946</f>
        <v>67538.430000000008</v>
      </c>
    </row>
    <row r="947">
      <c r="C947" s="40" t="s">
        <v>1725</v>
      </c>
      <c r="D947" s="41" t="s">
        <v>1726</v>
      </c>
      <c r="E947" s="41"/>
      <c r="F947" s="42">
        <v>40602.421747685185</v>
      </c>
      <c r="G947" s="43">
        <v>89</v>
      </c>
      <c r="H947" s="44">
        <v>43320</v>
      </c>
      <c r="I947" s="44">
        <v>43358</v>
      </c>
      <c r="J947" s="43">
        <v>2428091</v>
      </c>
      <c r="K947" s="43">
        <v>0</v>
      </c>
      <c r="L947" s="43">
        <v>0</v>
      </c>
      <c r="M947" s="43">
        <f>IFERROR(J947-K947-L947,0)</f>
        <v>2428091</v>
      </c>
      <c r="N947" s="43">
        <v>2428091</v>
      </c>
      <c r="O947" s="45">
        <f>IFERROR(IF(1 - M947/N947&lt;0,0,1-M947/N947),0)</f>
        <v>0</v>
      </c>
      <c r="P947" s="43">
        <v>0</v>
      </c>
      <c r="Q947" s="43">
        <v>2428091</v>
      </c>
      <c r="R947" s="46">
        <f>IF(F947&lt;DATEVALUE("2018-07-01"),1,0)</f>
        <v>1</v>
      </c>
      <c r="S947" s="47">
        <f>IF(R947=1,1%,0)</f>
        <v>0.01</v>
      </c>
      <c r="T947" s="46">
        <f>IFERROR(S947*M947,0)</f>
        <v>24280.91</v>
      </c>
      <c r="U947" s="48">
        <f>IF(O947&lt;=0.12,1,0)*(1-R947)*M947</f>
        <v>0</v>
      </c>
      <c r="V947" s="49">
        <f>IF(0&lt;0.8,0,IF(0&lt;1,Sheet1!L590,1))*IF(G947&lt;3,0.12 - O947,0.01) *U947</f>
        <v>0</v>
      </c>
      <c r="W947" s="49">
        <f>IF(0&gt;1,IF(0&lt;=1.1,1,IF(0&lt;=1.2,2,IF(0&lt;=1.5,3,5))),0) * 1000000</f>
        <v>0</v>
      </c>
      <c r="X947" s="50">
        <f>IF(AND(P947&gt;=150000000,P947&lt;300000000),5000000,IF(AND(P947&gt;=300000000,P947&lt;500000000),10000000,IF(AND(P947&gt;=300000000,P947&lt;500000000),15000000,IF(AND(P947&gt;=500000000,P947&lt;3000000000),20000000,IF(P947&gt;=30000000000,35000000,0))))) * (1-R947)</f>
        <v>0</v>
      </c>
      <c r="Y947" s="50">
        <f>IFERROR(Q947 * (1-R947),0)</f>
        <v>0</v>
      </c>
      <c r="Z947" s="51">
        <f>IF(R947=1,0,0)</f>
        <v>0</v>
      </c>
      <c r="AA947" s="51">
        <f>IFERROR((1-R947) * Z947 * 2%,0)</f>
        <v>0</v>
      </c>
      <c r="AB947" s="52">
        <f>IF(R947=0,0,0)</f>
        <v>0</v>
      </c>
      <c r="AC947" s="52">
        <f> IFERROR(AB947 * (1-R947) * 2%,0)</f>
        <v>0</v>
      </c>
      <c r="AD947" s="53">
        <f>T947+V947+W947+X947+AA947+AC947</f>
        <v>24280.91</v>
      </c>
    </row>
    <row r="948">
      <c r="C948" s="40" t="s">
        <v>1727</v>
      </c>
      <c r="D948" s="41" t="s">
        <v>1728</v>
      </c>
      <c r="E948" s="41"/>
      <c r="F948" s="42">
        <v>40634.829317129625</v>
      </c>
      <c r="G948" s="43">
        <v>87</v>
      </c>
      <c r="H948" s="44">
        <v>43316</v>
      </c>
      <c r="I948" s="44">
        <v>43332</v>
      </c>
      <c r="J948" s="43">
        <v>334548</v>
      </c>
      <c r="K948" s="43">
        <v>0</v>
      </c>
      <c r="L948" s="43">
        <v>0</v>
      </c>
      <c r="M948" s="43">
        <f>IFERROR(J948-K948-L948,0)</f>
        <v>334548</v>
      </c>
      <c r="N948" s="43">
        <v>334548</v>
      </c>
      <c r="O948" s="45">
        <f>IFERROR(IF(1 - M948/N948&lt;0,0,1-M948/N948),0)</f>
        <v>0</v>
      </c>
      <c r="P948" s="43">
        <v>0</v>
      </c>
      <c r="Q948" s="43">
        <v>334548</v>
      </c>
      <c r="R948" s="46">
        <f>IF(F948&lt;DATEVALUE("2018-07-01"),1,0)</f>
        <v>1</v>
      </c>
      <c r="S948" s="47">
        <f>IF(R948=1,1%,0)</f>
        <v>0.01</v>
      </c>
      <c r="T948" s="46">
        <f>IFERROR(S948*M948,0)</f>
        <v>3345.48</v>
      </c>
      <c r="U948" s="48">
        <f>IF(O948&lt;=0.12,1,0)*(1-R948)*M948</f>
        <v>0</v>
      </c>
      <c r="V948" s="49">
        <f>IF(0&lt;0.8,0,IF(0&lt;1,Sheet1!L590,1))*IF(G948&lt;3,0.12 - O948,0.01) *U948</f>
        <v>0</v>
      </c>
      <c r="W948" s="49">
        <f>IF(0&gt;1,IF(0&lt;=1.1,1,IF(0&lt;=1.2,2,IF(0&lt;=1.5,3,5))),0) * 1000000</f>
        <v>0</v>
      </c>
      <c r="X948" s="50">
        <f>IF(AND(P948&gt;=150000000,P948&lt;300000000),5000000,IF(AND(P948&gt;=300000000,P948&lt;500000000),10000000,IF(AND(P948&gt;=300000000,P948&lt;500000000),15000000,IF(AND(P948&gt;=500000000,P948&lt;3000000000),20000000,IF(P948&gt;=30000000000,35000000,0))))) * (1-R948)</f>
        <v>0</v>
      </c>
      <c r="Y948" s="50">
        <f>IFERROR(Q948 * (1-R948),0)</f>
        <v>0</v>
      </c>
      <c r="Z948" s="51">
        <f>IF(R948=1,0,0)</f>
        <v>0</v>
      </c>
      <c r="AA948" s="51">
        <f>IFERROR((1-R948) * Z948 * 2%,0)</f>
        <v>0</v>
      </c>
      <c r="AB948" s="52">
        <f>IF(R948=0,0,0)</f>
        <v>0</v>
      </c>
      <c r="AC948" s="52">
        <f> IFERROR(AB948 * (1-R948) * 2%,0)</f>
        <v>0</v>
      </c>
      <c r="AD948" s="53">
        <f>T948+V948+W948+X948+AA948+AC948</f>
        <v>3345.48</v>
      </c>
    </row>
    <row r="949">
      <c r="C949" s="40" t="s">
        <v>1729</v>
      </c>
      <c r="D949" s="41" t="s">
        <v>1730</v>
      </c>
      <c r="E949" s="41"/>
      <c r="F949" s="42">
        <v>40639.740381944444</v>
      </c>
      <c r="G949" s="43">
        <v>87</v>
      </c>
      <c r="H949" s="44">
        <v>43320</v>
      </c>
      <c r="I949" s="44">
        <v>43420</v>
      </c>
      <c r="J949" s="43">
        <v>1797688</v>
      </c>
      <c r="K949" s="43">
        <v>0</v>
      </c>
      <c r="L949" s="43">
        <v>0</v>
      </c>
      <c r="M949" s="43">
        <f>IFERROR(J949-K949-L949,0)</f>
        <v>1797688</v>
      </c>
      <c r="N949" s="43">
        <v>1797688</v>
      </c>
      <c r="O949" s="45">
        <f>IFERROR(IF(1 - M949/N949&lt;0,0,1-M949/N949),0)</f>
        <v>0</v>
      </c>
      <c r="P949" s="43">
        <v>0</v>
      </c>
      <c r="Q949" s="43">
        <v>1797688</v>
      </c>
      <c r="R949" s="46">
        <f>IF(F949&lt;DATEVALUE("2018-07-01"),1,0)</f>
        <v>1</v>
      </c>
      <c r="S949" s="47">
        <f>IF(R949=1,1%,0)</f>
        <v>0.01</v>
      </c>
      <c r="T949" s="46">
        <f>IFERROR(S949*M949,0)</f>
        <v>17976.880000000001</v>
      </c>
      <c r="U949" s="48">
        <f>IF(O949&lt;=0.12,1,0)*(1-R949)*M949</f>
        <v>0</v>
      </c>
      <c r="V949" s="49">
        <f>IF(0&lt;0.8,0,IF(0&lt;1,Sheet1!L590,1))*IF(G949&lt;3,0.12 - O949,0.01) *U949</f>
        <v>0</v>
      </c>
      <c r="W949" s="49">
        <f>IF(0&gt;1,IF(0&lt;=1.1,1,IF(0&lt;=1.2,2,IF(0&lt;=1.5,3,5))),0) * 1000000</f>
        <v>0</v>
      </c>
      <c r="X949" s="50">
        <f>IF(AND(P949&gt;=150000000,P949&lt;300000000),5000000,IF(AND(P949&gt;=300000000,P949&lt;500000000),10000000,IF(AND(P949&gt;=300000000,P949&lt;500000000),15000000,IF(AND(P949&gt;=500000000,P949&lt;3000000000),20000000,IF(P949&gt;=30000000000,35000000,0))))) * (1-R949)</f>
        <v>0</v>
      </c>
      <c r="Y949" s="50">
        <f>IFERROR(Q949 * (1-R949),0)</f>
        <v>0</v>
      </c>
      <c r="Z949" s="51">
        <f>IF(R949=1,0,0)</f>
        <v>0</v>
      </c>
      <c r="AA949" s="51">
        <f>IFERROR((1-R949) * Z949 * 2%,0)</f>
        <v>0</v>
      </c>
      <c r="AB949" s="52">
        <f>IF(R949=0,0,0)</f>
        <v>0</v>
      </c>
      <c r="AC949" s="52">
        <f> IFERROR(AB949 * (1-R949) * 2%,0)</f>
        <v>0</v>
      </c>
      <c r="AD949" s="53">
        <f>T949+V949+W949+X949+AA949+AC949</f>
        <v>17976.880000000001</v>
      </c>
    </row>
    <row r="950">
      <c r="C950" s="40" t="s">
        <v>1731</v>
      </c>
      <c r="D950" s="41" t="s">
        <v>1732</v>
      </c>
      <c r="E950" s="41"/>
      <c r="F950" s="42">
        <v>40656.697037037033</v>
      </c>
      <c r="G950" s="43">
        <v>87</v>
      </c>
      <c r="H950" s="44">
        <v>43316</v>
      </c>
      <c r="I950" s="44">
        <v>43334</v>
      </c>
      <c r="J950" s="43">
        <v>545563</v>
      </c>
      <c r="K950" s="43">
        <v>0</v>
      </c>
      <c r="L950" s="43">
        <v>0</v>
      </c>
      <c r="M950" s="43">
        <f>IFERROR(J950-K950-L950,0)</f>
        <v>545563</v>
      </c>
      <c r="N950" s="43">
        <v>545563</v>
      </c>
      <c r="O950" s="45">
        <f>IFERROR(IF(1 - M950/N950&lt;0,0,1-M950/N950),0)</f>
        <v>0</v>
      </c>
      <c r="P950" s="43">
        <v>0</v>
      </c>
      <c r="Q950" s="43">
        <v>545563</v>
      </c>
      <c r="R950" s="46">
        <f>IF(F950&lt;DATEVALUE("2018-07-01"),1,0)</f>
        <v>1</v>
      </c>
      <c r="S950" s="47">
        <f>IF(R950=1,1%,0)</f>
        <v>0.01</v>
      </c>
      <c r="T950" s="46">
        <f>IFERROR(S950*M950,0)</f>
        <v>5455.6300000000001</v>
      </c>
      <c r="U950" s="48">
        <f>IF(O950&lt;=0.12,1,0)*(1-R950)*M950</f>
        <v>0</v>
      </c>
      <c r="V950" s="49">
        <f>IF(0&lt;0.8,0,IF(0&lt;1,Sheet1!L590,1))*IF(G950&lt;3,0.12 - O950,0.01) *U950</f>
        <v>0</v>
      </c>
      <c r="W950" s="49">
        <f>IF(0&gt;1,IF(0&lt;=1.1,1,IF(0&lt;=1.2,2,IF(0&lt;=1.5,3,5))),0) * 1000000</f>
        <v>0</v>
      </c>
      <c r="X950" s="50">
        <f>IF(AND(P950&gt;=150000000,P950&lt;300000000),5000000,IF(AND(P950&gt;=300000000,P950&lt;500000000),10000000,IF(AND(P950&gt;=300000000,P950&lt;500000000),15000000,IF(AND(P950&gt;=500000000,P950&lt;3000000000),20000000,IF(P950&gt;=30000000000,35000000,0))))) * (1-R950)</f>
        <v>0</v>
      </c>
      <c r="Y950" s="50">
        <f>IFERROR(Q950 * (1-R950),0)</f>
        <v>0</v>
      </c>
      <c r="Z950" s="51">
        <f>IF(R950=1,0,0)</f>
        <v>0</v>
      </c>
      <c r="AA950" s="51">
        <f>IFERROR((1-R950) * Z950 * 2%,0)</f>
        <v>0</v>
      </c>
      <c r="AB950" s="52">
        <f>IF(R950=0,0,0)</f>
        <v>0</v>
      </c>
      <c r="AC950" s="52">
        <f> IFERROR(AB950 * (1-R950) * 2%,0)</f>
        <v>0</v>
      </c>
      <c r="AD950" s="53">
        <f>T950+V950+W950+X950+AA950+AC950</f>
        <v>5455.6300000000001</v>
      </c>
    </row>
    <row r="951">
      <c r="C951" s="40" t="s">
        <v>1733</v>
      </c>
      <c r="D951" s="41" t="s">
        <v>1734</v>
      </c>
      <c r="E951" s="41"/>
      <c r="F951" s="42">
        <v>40656.733923611107</v>
      </c>
      <c r="G951" s="43">
        <v>87</v>
      </c>
      <c r="H951" s="44">
        <v>43319</v>
      </c>
      <c r="I951" s="44">
        <v>43343</v>
      </c>
      <c r="J951" s="43">
        <v>9832638</v>
      </c>
      <c r="K951" s="43">
        <v>0</v>
      </c>
      <c r="L951" s="43">
        <v>0</v>
      </c>
      <c r="M951" s="43">
        <f>IFERROR(J951-K951-L951,0)</f>
        <v>9832638</v>
      </c>
      <c r="N951" s="43">
        <v>12180119</v>
      </c>
      <c r="O951" s="45">
        <f>IFERROR(IF(1 - M951/N951&lt;0,0,1-M951/N951),0)</f>
        <v>0.19273054721386551</v>
      </c>
      <c r="P951" s="43">
        <v>0</v>
      </c>
      <c r="Q951" s="43">
        <v>9832638</v>
      </c>
      <c r="R951" s="46">
        <f>IF(F951&lt;DATEVALUE("2018-07-01"),1,0)</f>
        <v>1</v>
      </c>
      <c r="S951" s="47">
        <f>IF(R951=1,1%,0)</f>
        <v>0.01</v>
      </c>
      <c r="T951" s="46">
        <f>IFERROR(S951*M951,0)</f>
        <v>98326.380000000005</v>
      </c>
      <c r="U951" s="48">
        <f>IF(O951&lt;=0.12,1,0)*(1-R951)*M951</f>
        <v>0</v>
      </c>
      <c r="V951" s="49">
        <f>IF(0&lt;0.8,0,IF(0&lt;1,Sheet1!L590,1))*IF(G951&lt;3,0.12 - O951,0.01) *U951</f>
        <v>0</v>
      </c>
      <c r="W951" s="49">
        <f>IF(0&gt;1,IF(0&lt;=1.1,1,IF(0&lt;=1.2,2,IF(0&lt;=1.5,3,5))),0) * 1000000</f>
        <v>0</v>
      </c>
      <c r="X951" s="50">
        <f>IF(AND(P951&gt;=150000000,P951&lt;300000000),5000000,IF(AND(P951&gt;=300000000,P951&lt;500000000),10000000,IF(AND(P951&gt;=300000000,P951&lt;500000000),15000000,IF(AND(P951&gt;=500000000,P951&lt;3000000000),20000000,IF(P951&gt;=30000000000,35000000,0))))) * (1-R951)</f>
        <v>0</v>
      </c>
      <c r="Y951" s="50">
        <f>IFERROR(Q951 * (1-R951),0)</f>
        <v>0</v>
      </c>
      <c r="Z951" s="51">
        <f>IF(R951=1,0,0)</f>
        <v>0</v>
      </c>
      <c r="AA951" s="51">
        <f>IFERROR((1-R951) * Z951 * 2%,0)</f>
        <v>0</v>
      </c>
      <c r="AB951" s="52">
        <f>IF(R951=0,0,0)</f>
        <v>0</v>
      </c>
      <c r="AC951" s="52">
        <f> IFERROR(AB951 * (1-R951) * 2%,0)</f>
        <v>0</v>
      </c>
      <c r="AD951" s="53">
        <f>T951+V951+W951+X951+AA951+AC951</f>
        <v>98326.380000000005</v>
      </c>
    </row>
    <row r="952">
      <c r="C952" s="40" t="s">
        <v>1735</v>
      </c>
      <c r="D952" s="41" t="s">
        <v>1736</v>
      </c>
      <c r="E952" s="41"/>
      <c r="F952" s="42">
        <v>40662.720810185187</v>
      </c>
      <c r="G952" s="43">
        <v>87</v>
      </c>
      <c r="H952" s="44">
        <v>43321</v>
      </c>
      <c r="I952" s="44">
        <v>43370</v>
      </c>
      <c r="J952" s="43">
        <v>525857</v>
      </c>
      <c r="K952" s="43">
        <v>0</v>
      </c>
      <c r="L952" s="43">
        <v>0</v>
      </c>
      <c r="M952" s="43">
        <f>IFERROR(J952-K952-L952,0)</f>
        <v>525857</v>
      </c>
      <c r="N952" s="43">
        <v>525857</v>
      </c>
      <c r="O952" s="45">
        <f>IFERROR(IF(1 - M952/N952&lt;0,0,1-M952/N952),0)</f>
        <v>0</v>
      </c>
      <c r="P952" s="43">
        <v>0</v>
      </c>
      <c r="Q952" s="43">
        <v>525857</v>
      </c>
      <c r="R952" s="46">
        <f>IF(F952&lt;DATEVALUE("2018-07-01"),1,0)</f>
        <v>1</v>
      </c>
      <c r="S952" s="47">
        <f>IF(R952=1,1%,0)</f>
        <v>0.01</v>
      </c>
      <c r="T952" s="46">
        <f>IFERROR(S952*M952,0)</f>
        <v>5258.5699999999997</v>
      </c>
      <c r="U952" s="48">
        <f>IF(O952&lt;=0.12,1,0)*(1-R952)*M952</f>
        <v>0</v>
      </c>
      <c r="V952" s="49">
        <f>IF(0&lt;0.8,0,IF(0&lt;1,Sheet1!L590,1))*IF(G952&lt;3,0.12 - O952,0.01) *U952</f>
        <v>0</v>
      </c>
      <c r="W952" s="49">
        <f>IF(0&gt;1,IF(0&lt;=1.1,1,IF(0&lt;=1.2,2,IF(0&lt;=1.5,3,5))),0) * 1000000</f>
        <v>0</v>
      </c>
      <c r="X952" s="50">
        <f>IF(AND(P952&gt;=150000000,P952&lt;300000000),5000000,IF(AND(P952&gt;=300000000,P952&lt;500000000),10000000,IF(AND(P952&gt;=300000000,P952&lt;500000000),15000000,IF(AND(P952&gt;=500000000,P952&lt;3000000000),20000000,IF(P952&gt;=30000000000,35000000,0))))) * (1-R952)</f>
        <v>0</v>
      </c>
      <c r="Y952" s="50">
        <f>IFERROR(Q952 * (1-R952),0)</f>
        <v>0</v>
      </c>
      <c r="Z952" s="51">
        <f>IF(R952=1,0,0)</f>
        <v>0</v>
      </c>
      <c r="AA952" s="51">
        <f>IFERROR((1-R952) * Z952 * 2%,0)</f>
        <v>0</v>
      </c>
      <c r="AB952" s="52">
        <f>IF(R952=0,0,0)</f>
        <v>0</v>
      </c>
      <c r="AC952" s="52">
        <f> IFERROR(AB952 * (1-R952) * 2%,0)</f>
        <v>0</v>
      </c>
      <c r="AD952" s="53">
        <f>T952+V952+W952+X952+AA952+AC952</f>
        <v>5258.5699999999997</v>
      </c>
    </row>
    <row r="953">
      <c r="C953" s="40" t="s">
        <v>1737</v>
      </c>
      <c r="D953" s="41" t="s">
        <v>1738</v>
      </c>
      <c r="E953" s="41"/>
      <c r="F953" s="42">
        <v>40677.479826388888</v>
      </c>
      <c r="G953" s="43">
        <v>86</v>
      </c>
      <c r="H953" s="44">
        <v>43316</v>
      </c>
      <c r="I953" s="44">
        <v>43334</v>
      </c>
      <c r="J953" s="43">
        <v>1299318</v>
      </c>
      <c r="K953" s="43">
        <v>0</v>
      </c>
      <c r="L953" s="43">
        <v>0</v>
      </c>
      <c r="M953" s="43">
        <f>IFERROR(J953-K953-L953,0)</f>
        <v>1299318</v>
      </c>
      <c r="N953" s="43">
        <v>1299318</v>
      </c>
      <c r="O953" s="45">
        <f>IFERROR(IF(1 - M953/N953&lt;0,0,1-M953/N953),0)</f>
        <v>0</v>
      </c>
      <c r="P953" s="43">
        <v>0</v>
      </c>
      <c r="Q953" s="43">
        <v>1299318</v>
      </c>
      <c r="R953" s="46">
        <f>IF(F953&lt;DATEVALUE("2018-07-01"),1,0)</f>
        <v>1</v>
      </c>
      <c r="S953" s="47">
        <f>IF(R953=1,1%,0)</f>
        <v>0.01</v>
      </c>
      <c r="T953" s="46">
        <f>IFERROR(S953*M953,0)</f>
        <v>12993.18</v>
      </c>
      <c r="U953" s="48">
        <f>IF(O953&lt;=0.12,1,0)*(1-R953)*M953</f>
        <v>0</v>
      </c>
      <c r="V953" s="49">
        <f>IF(0&lt;0.8,0,IF(0&lt;1,Sheet1!L590,1))*IF(G953&lt;3,0.12 - O953,0.01) *U953</f>
        <v>0</v>
      </c>
      <c r="W953" s="49">
        <f>IF(0&gt;1,IF(0&lt;=1.1,1,IF(0&lt;=1.2,2,IF(0&lt;=1.5,3,5))),0) * 1000000</f>
        <v>0</v>
      </c>
      <c r="X953" s="50">
        <f>IF(AND(P953&gt;=150000000,P953&lt;300000000),5000000,IF(AND(P953&gt;=300000000,P953&lt;500000000),10000000,IF(AND(P953&gt;=300000000,P953&lt;500000000),15000000,IF(AND(P953&gt;=500000000,P953&lt;3000000000),20000000,IF(P953&gt;=30000000000,35000000,0))))) * (1-R953)</f>
        <v>0</v>
      </c>
      <c r="Y953" s="50">
        <f>IFERROR(Q953 * (1-R953),0)</f>
        <v>0</v>
      </c>
      <c r="Z953" s="51">
        <f>IF(R953=1,0,0)</f>
        <v>0</v>
      </c>
      <c r="AA953" s="51">
        <f>IFERROR((1-R953) * Z953 * 2%,0)</f>
        <v>0</v>
      </c>
      <c r="AB953" s="52">
        <f>IF(R953=0,0,0)</f>
        <v>0</v>
      </c>
      <c r="AC953" s="52">
        <f> IFERROR(AB953 * (1-R953) * 2%,0)</f>
        <v>0</v>
      </c>
      <c r="AD953" s="53">
        <f>T953+V953+W953+X953+AA953+AC953</f>
        <v>12993.18</v>
      </c>
    </row>
    <row r="954">
      <c r="C954" s="40" t="s">
        <v>1739</v>
      </c>
      <c r="D954" s="41" t="s">
        <v>1740</v>
      </c>
      <c r="E954" s="41"/>
      <c r="F954" s="42">
        <v>40695.620752314811</v>
      </c>
      <c r="G954" s="43">
        <v>85</v>
      </c>
      <c r="H954" s="44">
        <v>43343</v>
      </c>
      <c r="I954" s="44">
        <v>43362</v>
      </c>
      <c r="J954" s="43">
        <v>5665905</v>
      </c>
      <c r="K954" s="43">
        <v>0</v>
      </c>
      <c r="L954" s="43">
        <v>0</v>
      </c>
      <c r="M954" s="43">
        <f>IFERROR(J954-K954-L954,0)</f>
        <v>5665905</v>
      </c>
      <c r="N954" s="43">
        <v>6220191</v>
      </c>
      <c r="O954" s="45">
        <f>IFERROR(IF(1 - M954/N954&lt;0,0,1-M954/N954),0)</f>
        <v>0.089110768463540713</v>
      </c>
      <c r="P954" s="43">
        <v>0</v>
      </c>
      <c r="Q954" s="43">
        <v>5665905</v>
      </c>
      <c r="R954" s="46">
        <f>IF(F954&lt;DATEVALUE("2018-07-01"),1,0)</f>
        <v>1</v>
      </c>
      <c r="S954" s="47">
        <f>IF(R954=1,1%,0)</f>
        <v>0.01</v>
      </c>
      <c r="T954" s="46">
        <f>IFERROR(S954*M954,0)</f>
        <v>56659.050000000003</v>
      </c>
      <c r="U954" s="48">
        <f>IF(O954&lt;=0.12,1,0)*(1-R954)*M954</f>
        <v>0</v>
      </c>
      <c r="V954" s="49">
        <f>IF(0&lt;0.8,0,IF(0&lt;1,Sheet1!L590,1))*IF(G954&lt;3,0.12 - O954,0.01) *U954</f>
        <v>0</v>
      </c>
      <c r="W954" s="49">
        <f>IF(0&gt;1,IF(0&lt;=1.1,1,IF(0&lt;=1.2,2,IF(0&lt;=1.5,3,5))),0) * 1000000</f>
        <v>0</v>
      </c>
      <c r="X954" s="50">
        <f>IF(AND(P954&gt;=150000000,P954&lt;300000000),5000000,IF(AND(P954&gt;=300000000,P954&lt;500000000),10000000,IF(AND(P954&gt;=300000000,P954&lt;500000000),15000000,IF(AND(P954&gt;=500000000,P954&lt;3000000000),20000000,IF(P954&gt;=30000000000,35000000,0))))) * (1-R954)</f>
        <v>0</v>
      </c>
      <c r="Y954" s="50">
        <f>IFERROR(Q954 * (1-R954),0)</f>
        <v>0</v>
      </c>
      <c r="Z954" s="51">
        <f>IF(R954=1,0,0)</f>
        <v>0</v>
      </c>
      <c r="AA954" s="51">
        <f>IFERROR((1-R954) * Z954 * 2%,0)</f>
        <v>0</v>
      </c>
      <c r="AB954" s="52">
        <f>IF(R954=0,0,0)</f>
        <v>0</v>
      </c>
      <c r="AC954" s="52">
        <f> IFERROR(AB954 * (1-R954) * 2%,0)</f>
        <v>0</v>
      </c>
      <c r="AD954" s="53">
        <f>T954+V954+W954+X954+AA954+AC954</f>
        <v>56659.050000000003</v>
      </c>
    </row>
    <row r="955">
      <c r="C955" s="40" t="s">
        <v>1741</v>
      </c>
      <c r="D955" s="41" t="s">
        <v>1742</v>
      </c>
      <c r="E955" s="41"/>
      <c r="F955" s="42">
        <v>40695.624780092592</v>
      </c>
      <c r="G955" s="43">
        <v>85</v>
      </c>
      <c r="H955" s="44">
        <v>43312</v>
      </c>
      <c r="I955" s="44">
        <v>43333</v>
      </c>
      <c r="J955" s="43">
        <v>139090</v>
      </c>
      <c r="K955" s="43">
        <v>0</v>
      </c>
      <c r="L955" s="43">
        <v>0</v>
      </c>
      <c r="M955" s="43">
        <f>IFERROR(J955-K955-L955,0)</f>
        <v>139090</v>
      </c>
      <c r="N955" s="43">
        <v>139090</v>
      </c>
      <c r="O955" s="45">
        <f>IFERROR(IF(1 - M955/N955&lt;0,0,1-M955/N955),0)</f>
        <v>0</v>
      </c>
      <c r="P955" s="43">
        <v>0</v>
      </c>
      <c r="Q955" s="43">
        <v>139090</v>
      </c>
      <c r="R955" s="46">
        <f>IF(F955&lt;DATEVALUE("2018-07-01"),1,0)</f>
        <v>1</v>
      </c>
      <c r="S955" s="47">
        <f>IF(R955=1,1%,0)</f>
        <v>0.01</v>
      </c>
      <c r="T955" s="46">
        <f>IFERROR(S955*M955,0)</f>
        <v>1390.9000000000001</v>
      </c>
      <c r="U955" s="48">
        <f>IF(O955&lt;=0.12,1,0)*(1-R955)*M955</f>
        <v>0</v>
      </c>
      <c r="V955" s="49">
        <f>IF(0&lt;0.8,0,IF(0&lt;1,Sheet1!L590,1))*IF(G955&lt;3,0.12 - O955,0.01) *U955</f>
        <v>0</v>
      </c>
      <c r="W955" s="49">
        <f>IF(0&gt;1,IF(0&lt;=1.1,1,IF(0&lt;=1.2,2,IF(0&lt;=1.5,3,5))),0) * 1000000</f>
        <v>0</v>
      </c>
      <c r="X955" s="50">
        <f>IF(AND(P955&gt;=150000000,P955&lt;300000000),5000000,IF(AND(P955&gt;=300000000,P955&lt;500000000),10000000,IF(AND(P955&gt;=300000000,P955&lt;500000000),15000000,IF(AND(P955&gt;=500000000,P955&lt;3000000000),20000000,IF(P955&gt;=30000000000,35000000,0))))) * (1-R955)</f>
        <v>0</v>
      </c>
      <c r="Y955" s="50">
        <f>IFERROR(Q955 * (1-R955),0)</f>
        <v>0</v>
      </c>
      <c r="Z955" s="51">
        <f>IF(R955=1,0,0)</f>
        <v>0</v>
      </c>
      <c r="AA955" s="51">
        <f>IFERROR((1-R955) * Z955 * 2%,0)</f>
        <v>0</v>
      </c>
      <c r="AB955" s="52">
        <f>IF(R955=0,0,0)</f>
        <v>0</v>
      </c>
      <c r="AC955" s="52">
        <f> IFERROR(AB955 * (1-R955) * 2%,0)</f>
        <v>0</v>
      </c>
      <c r="AD955" s="53">
        <f>T955+V955+W955+X955+AA955+AC955</f>
        <v>1390.9000000000001</v>
      </c>
    </row>
    <row r="956">
      <c r="C956" s="40" t="s">
        <v>1743</v>
      </c>
      <c r="D956" s="41" t="s">
        <v>1744</v>
      </c>
      <c r="E956" s="41"/>
      <c r="F956" s="42">
        <v>40700.356863425921</v>
      </c>
      <c r="G956" s="43">
        <v>85</v>
      </c>
      <c r="H956" s="44">
        <v>43325</v>
      </c>
      <c r="I956" s="44">
        <v>43347</v>
      </c>
      <c r="J956" s="43">
        <v>2819364</v>
      </c>
      <c r="K956" s="43">
        <v>0</v>
      </c>
      <c r="L956" s="43">
        <v>0</v>
      </c>
      <c r="M956" s="43">
        <f>IFERROR(J956-K956-L956,0)</f>
        <v>2819364</v>
      </c>
      <c r="N956" s="43">
        <v>2819364</v>
      </c>
      <c r="O956" s="45">
        <f>IFERROR(IF(1 - M956/N956&lt;0,0,1-M956/N956),0)</f>
        <v>0</v>
      </c>
      <c r="P956" s="43">
        <v>0</v>
      </c>
      <c r="Q956" s="43">
        <v>2819364</v>
      </c>
      <c r="R956" s="46">
        <f>IF(F956&lt;DATEVALUE("2018-07-01"),1,0)</f>
        <v>1</v>
      </c>
      <c r="S956" s="47">
        <f>IF(R956=1,1%,0)</f>
        <v>0.01</v>
      </c>
      <c r="T956" s="46">
        <f>IFERROR(S956*M956,0)</f>
        <v>28193.639999999999</v>
      </c>
      <c r="U956" s="48">
        <f>IF(O956&lt;=0.12,1,0)*(1-R956)*M956</f>
        <v>0</v>
      </c>
      <c r="V956" s="49">
        <f>IF(0&lt;0.8,0,IF(0&lt;1,Sheet1!L590,1))*IF(G956&lt;3,0.12 - O956,0.01) *U956</f>
        <v>0</v>
      </c>
      <c r="W956" s="49">
        <f>IF(0&gt;1,IF(0&lt;=1.1,1,IF(0&lt;=1.2,2,IF(0&lt;=1.5,3,5))),0) * 1000000</f>
        <v>0</v>
      </c>
      <c r="X956" s="50">
        <f>IF(AND(P956&gt;=150000000,P956&lt;300000000),5000000,IF(AND(P956&gt;=300000000,P956&lt;500000000),10000000,IF(AND(P956&gt;=300000000,P956&lt;500000000),15000000,IF(AND(P956&gt;=500000000,P956&lt;3000000000),20000000,IF(P956&gt;=30000000000,35000000,0))))) * (1-R956)</f>
        <v>0</v>
      </c>
      <c r="Y956" s="50">
        <f>IFERROR(Q956 * (1-R956),0)</f>
        <v>0</v>
      </c>
      <c r="Z956" s="51">
        <f>IF(R956=1,0,0)</f>
        <v>0</v>
      </c>
      <c r="AA956" s="51">
        <f>IFERROR((1-R956) * Z956 * 2%,0)</f>
        <v>0</v>
      </c>
      <c r="AB956" s="52">
        <f>IF(R956=0,0,0)</f>
        <v>0</v>
      </c>
      <c r="AC956" s="52">
        <f> IFERROR(AB956 * (1-R956) * 2%,0)</f>
        <v>0</v>
      </c>
      <c r="AD956" s="53">
        <f>T956+V956+W956+X956+AA956+AC956</f>
        <v>28193.639999999999</v>
      </c>
    </row>
    <row r="957">
      <c r="C957" s="40" t="s">
        <v>1745</v>
      </c>
      <c r="D957" s="41" t="s">
        <v>1746</v>
      </c>
      <c r="E957" s="41"/>
      <c r="F957" s="42">
        <v>40700.573773148149</v>
      </c>
      <c r="G957" s="43">
        <v>85</v>
      </c>
      <c r="H957" s="44">
        <v>43343</v>
      </c>
      <c r="I957" s="44">
        <v>43398</v>
      </c>
      <c r="J957" s="43">
        <v>289477</v>
      </c>
      <c r="K957" s="43">
        <v>0</v>
      </c>
      <c r="L957" s="43">
        <v>0</v>
      </c>
      <c r="M957" s="43">
        <f>IFERROR(J957-K957-L957,0)</f>
        <v>289477</v>
      </c>
      <c r="N957" s="43">
        <v>287797</v>
      </c>
      <c r="O957" s="45">
        <f>IFERROR(IF(1 - M957/N957&lt;0,0,1-M957/N957),0)</f>
        <v>0</v>
      </c>
      <c r="P957" s="43">
        <v>0</v>
      </c>
      <c r="Q957" s="43">
        <v>289477</v>
      </c>
      <c r="R957" s="46">
        <f>IF(F957&lt;DATEVALUE("2018-07-01"),1,0)</f>
        <v>1</v>
      </c>
      <c r="S957" s="47">
        <f>IF(R957=1,1%,0)</f>
        <v>0.01</v>
      </c>
      <c r="T957" s="46">
        <f>IFERROR(S957*M957,0)</f>
        <v>2894.77</v>
      </c>
      <c r="U957" s="48">
        <f>IF(O957&lt;=0.12,1,0)*(1-R957)*M957</f>
        <v>0</v>
      </c>
      <c r="V957" s="49">
        <f>IF(0&lt;0.8,0,IF(0&lt;1,Sheet1!L590,1))*IF(G957&lt;3,0.12 - O957,0.01) *U957</f>
        <v>0</v>
      </c>
      <c r="W957" s="49">
        <f>IF(0&gt;1,IF(0&lt;=1.1,1,IF(0&lt;=1.2,2,IF(0&lt;=1.5,3,5))),0) * 1000000</f>
        <v>0</v>
      </c>
      <c r="X957" s="50">
        <f>IF(AND(P957&gt;=150000000,P957&lt;300000000),5000000,IF(AND(P957&gt;=300000000,P957&lt;500000000),10000000,IF(AND(P957&gt;=300000000,P957&lt;500000000),15000000,IF(AND(P957&gt;=500000000,P957&lt;3000000000),20000000,IF(P957&gt;=30000000000,35000000,0))))) * (1-R957)</f>
        <v>0</v>
      </c>
      <c r="Y957" s="50">
        <f>IFERROR(Q957 * (1-R957),0)</f>
        <v>0</v>
      </c>
      <c r="Z957" s="51">
        <f>IF(R957=1,0,0)</f>
        <v>0</v>
      </c>
      <c r="AA957" s="51">
        <f>IFERROR((1-R957) * Z957 * 2%,0)</f>
        <v>0</v>
      </c>
      <c r="AB957" s="52">
        <f>IF(R957=0,0,0)</f>
        <v>0</v>
      </c>
      <c r="AC957" s="52">
        <f> IFERROR(AB957 * (1-R957) * 2%,0)</f>
        <v>0</v>
      </c>
      <c r="AD957" s="53">
        <f>T957+V957+W957+X957+AA957+AC957</f>
        <v>2894.77</v>
      </c>
    </row>
    <row r="958">
      <c r="C958" s="40" t="s">
        <v>1747</v>
      </c>
      <c r="D958" s="41" t="s">
        <v>1748</v>
      </c>
      <c r="E958" s="41"/>
      <c r="F958" s="42">
        <v>40700.608854166669</v>
      </c>
      <c r="G958" s="43">
        <v>85</v>
      </c>
      <c r="H958" s="44">
        <v>43318</v>
      </c>
      <c r="I958" s="44">
        <v>43335</v>
      </c>
      <c r="J958" s="43">
        <v>1624849</v>
      </c>
      <c r="K958" s="43">
        <v>0</v>
      </c>
      <c r="L958" s="43">
        <v>0</v>
      </c>
      <c r="M958" s="43">
        <f>IFERROR(J958-K958-L958,0)</f>
        <v>1624849</v>
      </c>
      <c r="N958" s="43">
        <v>1624849</v>
      </c>
      <c r="O958" s="45">
        <f>IFERROR(IF(1 - M958/N958&lt;0,0,1-M958/N958),0)</f>
        <v>0</v>
      </c>
      <c r="P958" s="43">
        <v>0</v>
      </c>
      <c r="Q958" s="43">
        <v>1624849</v>
      </c>
      <c r="R958" s="46">
        <f>IF(F958&lt;DATEVALUE("2018-07-01"),1,0)</f>
        <v>1</v>
      </c>
      <c r="S958" s="47">
        <f>IF(R958=1,1%,0)</f>
        <v>0.01</v>
      </c>
      <c r="T958" s="46">
        <f>IFERROR(S958*M958,0)</f>
        <v>16248.49</v>
      </c>
      <c r="U958" s="48">
        <f>IF(O958&lt;=0.12,1,0)*(1-R958)*M958</f>
        <v>0</v>
      </c>
      <c r="V958" s="49">
        <f>IF(0&lt;0.8,0,IF(0&lt;1,Sheet1!L590,1))*IF(G958&lt;3,0.12 - O958,0.01) *U958</f>
        <v>0</v>
      </c>
      <c r="W958" s="49">
        <f>IF(0&gt;1,IF(0&lt;=1.1,1,IF(0&lt;=1.2,2,IF(0&lt;=1.5,3,5))),0) * 1000000</f>
        <v>0</v>
      </c>
      <c r="X958" s="50">
        <f>IF(AND(P958&gt;=150000000,P958&lt;300000000),5000000,IF(AND(P958&gt;=300000000,P958&lt;500000000),10000000,IF(AND(P958&gt;=300000000,P958&lt;500000000),15000000,IF(AND(P958&gt;=500000000,P958&lt;3000000000),20000000,IF(P958&gt;=30000000000,35000000,0))))) * (1-R958)</f>
        <v>0</v>
      </c>
      <c r="Y958" s="50">
        <f>IFERROR(Q958 * (1-R958),0)</f>
        <v>0</v>
      </c>
      <c r="Z958" s="51">
        <f>IF(R958=1,0,0)</f>
        <v>0</v>
      </c>
      <c r="AA958" s="51">
        <f>IFERROR((1-R958) * Z958 * 2%,0)</f>
        <v>0</v>
      </c>
      <c r="AB958" s="52">
        <f>IF(R958=0,0,0)</f>
        <v>0</v>
      </c>
      <c r="AC958" s="52">
        <f> IFERROR(AB958 * (1-R958) * 2%,0)</f>
        <v>0</v>
      </c>
      <c r="AD958" s="53">
        <f>T958+V958+W958+X958+AA958+AC958</f>
        <v>16248.49</v>
      </c>
    </row>
    <row r="959">
      <c r="C959" s="40" t="s">
        <v>1749</v>
      </c>
      <c r="D959" s="41" t="s">
        <v>1750</v>
      </c>
      <c r="E959" s="41"/>
      <c r="F959" s="42">
        <v>40703.576053240737</v>
      </c>
      <c r="G959" s="43">
        <v>85</v>
      </c>
      <c r="H959" s="44">
        <v>43316</v>
      </c>
      <c r="I959" s="44">
        <v>43320</v>
      </c>
      <c r="J959" s="43">
        <v>365028</v>
      </c>
      <c r="K959" s="43">
        <v>0</v>
      </c>
      <c r="L959" s="43">
        <v>0</v>
      </c>
      <c r="M959" s="43">
        <f>IFERROR(J959-K959-L959,0)</f>
        <v>365028</v>
      </c>
      <c r="N959" s="43">
        <v>365028</v>
      </c>
      <c r="O959" s="45">
        <f>IFERROR(IF(1 - M959/N959&lt;0,0,1-M959/N959),0)</f>
        <v>0</v>
      </c>
      <c r="P959" s="43">
        <v>0</v>
      </c>
      <c r="Q959" s="43">
        <v>365028</v>
      </c>
      <c r="R959" s="46">
        <f>IF(F959&lt;DATEVALUE("2018-07-01"),1,0)</f>
        <v>1</v>
      </c>
      <c r="S959" s="47">
        <f>IF(R959=1,1%,0)</f>
        <v>0.01</v>
      </c>
      <c r="T959" s="46">
        <f>IFERROR(S959*M959,0)</f>
        <v>3650.2800000000002</v>
      </c>
      <c r="U959" s="48">
        <f>IF(O959&lt;=0.12,1,0)*(1-R959)*M959</f>
        <v>0</v>
      </c>
      <c r="V959" s="49">
        <f>IF(0&lt;0.8,0,IF(0&lt;1,Sheet1!L590,1))*IF(G959&lt;3,0.12 - O959,0.01) *U959</f>
        <v>0</v>
      </c>
      <c r="W959" s="49">
        <f>IF(0&gt;1,IF(0&lt;=1.1,1,IF(0&lt;=1.2,2,IF(0&lt;=1.5,3,5))),0) * 1000000</f>
        <v>0</v>
      </c>
      <c r="X959" s="50">
        <f>IF(AND(P959&gt;=150000000,P959&lt;300000000),5000000,IF(AND(P959&gt;=300000000,P959&lt;500000000),10000000,IF(AND(P959&gt;=300000000,P959&lt;500000000),15000000,IF(AND(P959&gt;=500000000,P959&lt;3000000000),20000000,IF(P959&gt;=30000000000,35000000,0))))) * (1-R959)</f>
        <v>0</v>
      </c>
      <c r="Y959" s="50">
        <f>IFERROR(Q959 * (1-R959),0)</f>
        <v>0</v>
      </c>
      <c r="Z959" s="51">
        <f>IF(R959=1,0,0)</f>
        <v>0</v>
      </c>
      <c r="AA959" s="51">
        <f>IFERROR((1-R959) * Z959 * 2%,0)</f>
        <v>0</v>
      </c>
      <c r="AB959" s="52">
        <f>IF(R959=0,0,0)</f>
        <v>0</v>
      </c>
      <c r="AC959" s="52">
        <f> IFERROR(AB959 * (1-R959) * 2%,0)</f>
        <v>0</v>
      </c>
      <c r="AD959" s="53">
        <f>T959+V959+W959+X959+AA959+AC959</f>
        <v>3650.2800000000002</v>
      </c>
    </row>
    <row r="960">
      <c r="C960" s="40" t="s">
        <v>1751</v>
      </c>
      <c r="D960" s="41" t="s">
        <v>1752</v>
      </c>
      <c r="E960" s="41"/>
      <c r="F960" s="42">
        <v>40718.638935185183</v>
      </c>
      <c r="G960" s="43">
        <v>85</v>
      </c>
      <c r="H960" s="44">
        <v>43318</v>
      </c>
      <c r="I960" s="44">
        <v>43363</v>
      </c>
      <c r="J960" s="43">
        <v>71874</v>
      </c>
      <c r="K960" s="43">
        <v>0</v>
      </c>
      <c r="L960" s="43">
        <v>0</v>
      </c>
      <c r="M960" s="43">
        <f>IFERROR(J960-K960-L960,0)</f>
        <v>71874</v>
      </c>
      <c r="N960" s="43">
        <v>71874</v>
      </c>
      <c r="O960" s="45">
        <f>IFERROR(IF(1 - M960/N960&lt;0,0,1-M960/N960),0)</f>
        <v>0</v>
      </c>
      <c r="P960" s="43">
        <v>0</v>
      </c>
      <c r="Q960" s="43">
        <v>71874</v>
      </c>
      <c r="R960" s="46">
        <f>IF(F960&lt;DATEVALUE("2018-07-01"),1,0)</f>
        <v>1</v>
      </c>
      <c r="S960" s="47">
        <f>IF(R960=1,1%,0)</f>
        <v>0.01</v>
      </c>
      <c r="T960" s="46">
        <f>IFERROR(S960*M960,0)</f>
        <v>718.74000000000001</v>
      </c>
      <c r="U960" s="48">
        <f>IF(O960&lt;=0.12,1,0)*(1-R960)*M960</f>
        <v>0</v>
      </c>
      <c r="V960" s="49">
        <f>IF(0&lt;0.8,0,IF(0&lt;1,Sheet1!L590,1))*IF(G960&lt;3,0.12 - O960,0.01) *U960</f>
        <v>0</v>
      </c>
      <c r="W960" s="49">
        <f>IF(0&gt;1,IF(0&lt;=1.1,1,IF(0&lt;=1.2,2,IF(0&lt;=1.5,3,5))),0) * 1000000</f>
        <v>0</v>
      </c>
      <c r="X960" s="50">
        <f>IF(AND(P960&gt;=150000000,P960&lt;300000000),5000000,IF(AND(P960&gt;=300000000,P960&lt;500000000),10000000,IF(AND(P960&gt;=300000000,P960&lt;500000000),15000000,IF(AND(P960&gt;=500000000,P960&lt;3000000000),20000000,IF(P960&gt;=30000000000,35000000,0))))) * (1-R960)</f>
        <v>0</v>
      </c>
      <c r="Y960" s="50">
        <f>IFERROR(Q960 * (1-R960),0)</f>
        <v>0</v>
      </c>
      <c r="Z960" s="51">
        <f>IF(R960=1,0,0)</f>
        <v>0</v>
      </c>
      <c r="AA960" s="51">
        <f>IFERROR((1-R960) * Z960 * 2%,0)</f>
        <v>0</v>
      </c>
      <c r="AB960" s="52">
        <f>IF(R960=0,0,0)</f>
        <v>0</v>
      </c>
      <c r="AC960" s="52">
        <f> IFERROR(AB960 * (1-R960) * 2%,0)</f>
        <v>0</v>
      </c>
      <c r="AD960" s="53">
        <f>T960+V960+W960+X960+AA960+AC960</f>
        <v>718.74000000000001</v>
      </c>
    </row>
    <row r="961">
      <c r="C961" s="40" t="s">
        <v>1753</v>
      </c>
      <c r="D961" s="41" t="s">
        <v>1754</v>
      </c>
      <c r="E961" s="41"/>
      <c r="F961" s="42">
        <v>40731.446030092593</v>
      </c>
      <c r="G961" s="43">
        <v>84</v>
      </c>
      <c r="H961" s="44">
        <v>43312</v>
      </c>
      <c r="I961" s="44">
        <v>43325</v>
      </c>
      <c r="J961" s="43">
        <v>359424</v>
      </c>
      <c r="K961" s="43">
        <v>0</v>
      </c>
      <c r="L961" s="43">
        <v>0</v>
      </c>
      <c r="M961" s="43">
        <f>IFERROR(J961-K961-L961,0)</f>
        <v>359424</v>
      </c>
      <c r="N961" s="43">
        <v>352890</v>
      </c>
      <c r="O961" s="45">
        <f>IFERROR(IF(1 - M961/N961&lt;0,0,1-M961/N961),0)</f>
        <v>0</v>
      </c>
      <c r="P961" s="43">
        <v>0</v>
      </c>
      <c r="Q961" s="43">
        <v>359424</v>
      </c>
      <c r="R961" s="46">
        <f>IF(F961&lt;DATEVALUE("2018-07-01"),1,0)</f>
        <v>1</v>
      </c>
      <c r="S961" s="47">
        <f>IF(R961=1,1%,0)</f>
        <v>0.01</v>
      </c>
      <c r="T961" s="46">
        <f>IFERROR(S961*M961,0)</f>
        <v>3594.2400000000002</v>
      </c>
      <c r="U961" s="48">
        <f>IF(O961&lt;=0.12,1,0)*(1-R961)*M961</f>
        <v>0</v>
      </c>
      <c r="V961" s="49">
        <f>IF(0&lt;0.8,0,IF(0&lt;1,Sheet1!L590,1))*IF(G961&lt;3,0.12 - O961,0.01) *U961</f>
        <v>0</v>
      </c>
      <c r="W961" s="49">
        <f>IF(0&gt;1,IF(0&lt;=1.1,1,IF(0&lt;=1.2,2,IF(0&lt;=1.5,3,5))),0) * 1000000</f>
        <v>0</v>
      </c>
      <c r="X961" s="50">
        <f>IF(AND(P961&gt;=150000000,P961&lt;300000000),5000000,IF(AND(P961&gt;=300000000,P961&lt;500000000),10000000,IF(AND(P961&gt;=300000000,P961&lt;500000000),15000000,IF(AND(P961&gt;=500000000,P961&lt;3000000000),20000000,IF(P961&gt;=30000000000,35000000,0))))) * (1-R961)</f>
        <v>0</v>
      </c>
      <c r="Y961" s="50">
        <f>IFERROR(Q961 * (1-R961),0)</f>
        <v>0</v>
      </c>
      <c r="Z961" s="51">
        <f>IF(R961=1,0,0)</f>
        <v>0</v>
      </c>
      <c r="AA961" s="51">
        <f>IFERROR((1-R961) * Z961 * 2%,0)</f>
        <v>0</v>
      </c>
      <c r="AB961" s="52">
        <f>IF(R961=0,0,0)</f>
        <v>0</v>
      </c>
      <c r="AC961" s="52">
        <f> IFERROR(AB961 * (1-R961) * 2%,0)</f>
        <v>0</v>
      </c>
      <c r="AD961" s="53">
        <f>T961+V961+W961+X961+AA961+AC961</f>
        <v>3594.2400000000002</v>
      </c>
    </row>
    <row r="962">
      <c r="C962" s="40" t="s">
        <v>1755</v>
      </c>
      <c r="D962" s="41" t="s">
        <v>1756</v>
      </c>
      <c r="E962" s="41"/>
      <c r="F962" s="42">
        <v>40752.720625000002</v>
      </c>
      <c r="G962" s="43">
        <v>84</v>
      </c>
      <c r="H962" s="44">
        <v>43319</v>
      </c>
      <c r="I962" s="44">
        <v>43364</v>
      </c>
      <c r="J962" s="43">
        <v>121871350</v>
      </c>
      <c r="K962" s="43">
        <v>0</v>
      </c>
      <c r="L962" s="43">
        <v>0</v>
      </c>
      <c r="M962" s="43">
        <f>IFERROR(J962-K962-L962,0)</f>
        <v>121871350</v>
      </c>
      <c r="N962" s="43">
        <v>165548215</v>
      </c>
      <c r="O962" s="45">
        <f>IFERROR(IF(1 - M962/N962&lt;0,0,1-M962/N962),0)</f>
        <v>0.26383168794662026</v>
      </c>
      <c r="P962" s="43">
        <v>0</v>
      </c>
      <c r="Q962" s="43">
        <v>121871350</v>
      </c>
      <c r="R962" s="46">
        <f>IF(F962&lt;DATEVALUE("2018-07-01"),1,0)</f>
        <v>1</v>
      </c>
      <c r="S962" s="47">
        <f>IF(R962=1,1%,0)</f>
        <v>0.01</v>
      </c>
      <c r="T962" s="46">
        <f>IFERROR(S962*M962,0)</f>
        <v>1218713.5</v>
      </c>
      <c r="U962" s="48">
        <f>IF(O962&lt;=0.12,1,0)*(1-R962)*M962</f>
        <v>0</v>
      </c>
      <c r="V962" s="49">
        <f>IF(0&lt;0.8,0,IF(0&lt;1,Sheet1!L590,1))*IF(G962&lt;3,0.12 - O962,0.01) *U962</f>
        <v>0</v>
      </c>
      <c r="W962" s="49">
        <f>IF(0&gt;1,IF(0&lt;=1.1,1,IF(0&lt;=1.2,2,IF(0&lt;=1.5,3,5))),0) * 1000000</f>
        <v>0</v>
      </c>
      <c r="X962" s="50">
        <f>IF(AND(P962&gt;=150000000,P962&lt;300000000),5000000,IF(AND(P962&gt;=300000000,P962&lt;500000000),10000000,IF(AND(P962&gt;=300000000,P962&lt;500000000),15000000,IF(AND(P962&gt;=500000000,P962&lt;3000000000),20000000,IF(P962&gt;=30000000000,35000000,0))))) * (1-R962)</f>
        <v>0</v>
      </c>
      <c r="Y962" s="50">
        <f>IFERROR(Q962 * (1-R962),0)</f>
        <v>0</v>
      </c>
      <c r="Z962" s="51">
        <f>IF(R962=1,0,0)</f>
        <v>0</v>
      </c>
      <c r="AA962" s="51">
        <f>IFERROR((1-R962) * Z962 * 2%,0)</f>
        <v>0</v>
      </c>
      <c r="AB962" s="52">
        <f>IF(R962=0,0,0)</f>
        <v>0</v>
      </c>
      <c r="AC962" s="52">
        <f> IFERROR(AB962 * (1-R962) * 2%,0)</f>
        <v>0</v>
      </c>
      <c r="AD962" s="53">
        <f>T962+V962+W962+X962+AA962+AC962</f>
        <v>1218713.5</v>
      </c>
    </row>
    <row r="963">
      <c r="C963" s="40" t="s">
        <v>1757</v>
      </c>
      <c r="D963" s="41" t="s">
        <v>1758</v>
      </c>
      <c r="E963" s="41"/>
      <c r="F963" s="42">
        <v>40764.423611111109</v>
      </c>
      <c r="G963" s="43">
        <v>83</v>
      </c>
      <c r="H963" s="44" t="s">
        <v>24</v>
      </c>
      <c r="I963" s="44" t="s">
        <v>24</v>
      </c>
      <c r="J963" s="43">
        <v>207449</v>
      </c>
      <c r="K963" s="43">
        <v>0</v>
      </c>
      <c r="L963" s="43">
        <v>0</v>
      </c>
      <c r="M963" s="43">
        <f>IFERROR(J963-K963-L963,0)</f>
        <v>207449</v>
      </c>
      <c r="N963" s="43" t="s">
        <v>24</v>
      </c>
      <c r="O963" s="45">
        <f>IFERROR(IF(1 - M963/N963&lt;0,0,1-M963/N963),0)</f>
        <v>0</v>
      </c>
      <c r="P963" s="43">
        <v>0</v>
      </c>
      <c r="Q963" s="43">
        <v>0</v>
      </c>
      <c r="R963" s="46">
        <f>IF(F963&lt;DATEVALUE("2018-07-01"),1,0)</f>
        <v>1</v>
      </c>
      <c r="S963" s="47">
        <f>IF(R963=1,1%,0)</f>
        <v>0.01</v>
      </c>
      <c r="T963" s="46">
        <f>IFERROR(S963*M963,0)</f>
        <v>2074.4900000000002</v>
      </c>
      <c r="U963" s="48">
        <f>IF(O963&lt;=0.12,1,0)*(1-R963)*M963</f>
        <v>0</v>
      </c>
      <c r="V963" s="49">
        <f>IF(0&lt;0.8,0,IF(0&lt;1,Sheet1!L590,1))*IF(G963&lt;3,0.12 - O963,0.01) *U963</f>
        <v>0</v>
      </c>
      <c r="W963" s="49">
        <f>IF(0&gt;1,IF(0&lt;=1.1,1,IF(0&lt;=1.2,2,IF(0&lt;=1.5,3,5))),0) * 1000000</f>
        <v>0</v>
      </c>
      <c r="X963" s="50">
        <f>IF(AND(P963&gt;=150000000,P963&lt;300000000),5000000,IF(AND(P963&gt;=300000000,P963&lt;500000000),10000000,IF(AND(P963&gt;=300000000,P963&lt;500000000),15000000,IF(AND(P963&gt;=500000000,P963&lt;3000000000),20000000,IF(P963&gt;=30000000000,35000000,0))))) * (1-R963)</f>
        <v>0</v>
      </c>
      <c r="Y963" s="50">
        <f>IFERROR(Q963 * (1-R963),0)</f>
        <v>0</v>
      </c>
      <c r="Z963" s="51">
        <f>IF(R963=1,0,"")</f>
        <v>0</v>
      </c>
      <c r="AA963" s="51">
        <f>IFERROR((1-R963) * Z963 * 2%,0)</f>
        <v>0</v>
      </c>
      <c r="AB963" s="52">
        <f>IF(R963=0,"",0)</f>
        <v>0</v>
      </c>
      <c r="AC963" s="52">
        <f> IFERROR(AB963 * (1-R963) * 2%,0)</f>
        <v>0</v>
      </c>
      <c r="AD963" s="53">
        <f>T963+V963+W963+X963+AA963+AC963</f>
        <v>2074.4900000000002</v>
      </c>
    </row>
    <row r="964">
      <c r="C964" s="40" t="s">
        <v>1759</v>
      </c>
      <c r="D964" s="41" t="s">
        <v>1760</v>
      </c>
      <c r="E964" s="41"/>
      <c r="F964" s="42">
        <v>40773.57844907407</v>
      </c>
      <c r="G964" s="43">
        <v>83</v>
      </c>
      <c r="H964" s="44">
        <v>43321</v>
      </c>
      <c r="I964" s="44">
        <v>43333</v>
      </c>
      <c r="J964" s="43">
        <v>1727855</v>
      </c>
      <c r="K964" s="43">
        <v>0</v>
      </c>
      <c r="L964" s="43">
        <v>0</v>
      </c>
      <c r="M964" s="43">
        <f>IFERROR(J964-K964-L964,0)</f>
        <v>1727855</v>
      </c>
      <c r="N964" s="43">
        <v>1727855</v>
      </c>
      <c r="O964" s="45">
        <f>IFERROR(IF(1 - M964/N964&lt;0,0,1-M964/N964),0)</f>
        <v>0</v>
      </c>
      <c r="P964" s="43">
        <v>0</v>
      </c>
      <c r="Q964" s="43">
        <v>1727855</v>
      </c>
      <c r="R964" s="46">
        <f>IF(F964&lt;DATEVALUE("2018-07-01"),1,0)</f>
        <v>1</v>
      </c>
      <c r="S964" s="47">
        <f>IF(R964=1,1%,0)</f>
        <v>0.01</v>
      </c>
      <c r="T964" s="46">
        <f>IFERROR(S964*M964,0)</f>
        <v>17278.549999999999</v>
      </c>
      <c r="U964" s="48">
        <f>IF(O964&lt;=0.12,1,0)*(1-R964)*M964</f>
        <v>0</v>
      </c>
      <c r="V964" s="49">
        <f>IF(0&lt;0.8,0,IF(0&lt;1,Sheet1!L590,1))*IF(G964&lt;3,0.12 - O964,0.01) *U964</f>
        <v>0</v>
      </c>
      <c r="W964" s="49">
        <f>IF(0&gt;1,IF(0&lt;=1.1,1,IF(0&lt;=1.2,2,IF(0&lt;=1.5,3,5))),0) * 1000000</f>
        <v>0</v>
      </c>
      <c r="X964" s="50">
        <f>IF(AND(P964&gt;=150000000,P964&lt;300000000),5000000,IF(AND(P964&gt;=300000000,P964&lt;500000000),10000000,IF(AND(P964&gt;=300000000,P964&lt;500000000),15000000,IF(AND(P964&gt;=500000000,P964&lt;3000000000),20000000,IF(P964&gt;=30000000000,35000000,0))))) * (1-R964)</f>
        <v>0</v>
      </c>
      <c r="Y964" s="50">
        <f>IFERROR(Q964 * (1-R964),0)</f>
        <v>0</v>
      </c>
      <c r="Z964" s="51">
        <f>IF(R964=1,0,0)</f>
        <v>0</v>
      </c>
      <c r="AA964" s="51">
        <f>IFERROR((1-R964) * Z964 * 2%,0)</f>
        <v>0</v>
      </c>
      <c r="AB964" s="52">
        <f>IF(R964=0,0,0)</f>
        <v>0</v>
      </c>
      <c r="AC964" s="52">
        <f> IFERROR(AB964 * (1-R964) * 2%,0)</f>
        <v>0</v>
      </c>
      <c r="AD964" s="53">
        <f>T964+V964+W964+X964+AA964+AC964</f>
        <v>17278.549999999999</v>
      </c>
    </row>
    <row r="965">
      <c r="C965" s="40" t="s">
        <v>1761</v>
      </c>
      <c r="D965" s="41" t="s">
        <v>1762</v>
      </c>
      <c r="E965" s="41"/>
      <c r="F965" s="42">
        <v>40773.69767361111</v>
      </c>
      <c r="G965" s="43">
        <v>83</v>
      </c>
      <c r="H965" s="44">
        <v>43337</v>
      </c>
      <c r="I965" s="44">
        <v>43406</v>
      </c>
      <c r="J965" s="43">
        <v>15060030</v>
      </c>
      <c r="K965" s="43">
        <v>5987605</v>
      </c>
      <c r="L965" s="43">
        <v>0</v>
      </c>
      <c r="M965" s="43">
        <f>IFERROR(J965-K965-L965,0)</f>
        <v>9072425</v>
      </c>
      <c r="N965" s="43">
        <v>19448959</v>
      </c>
      <c r="O965" s="45">
        <f>IFERROR(IF(1 - M965/N965&lt;0,0,1-M965/N965),0)</f>
        <v>0.5335264473538146</v>
      </c>
      <c r="P965" s="43">
        <v>0</v>
      </c>
      <c r="Q965" s="43">
        <v>9186778</v>
      </c>
      <c r="R965" s="46">
        <f>IF(F965&lt;DATEVALUE("2018-07-01"),1,0)</f>
        <v>1</v>
      </c>
      <c r="S965" s="47">
        <f>IF(R965=1,1%,0)</f>
        <v>0.01</v>
      </c>
      <c r="T965" s="46">
        <f>IFERROR(S965*M965,0)</f>
        <v>90724.25</v>
      </c>
      <c r="U965" s="48">
        <f>IF(O965&lt;=0.12,1,0)*(1-R965)*M965</f>
        <v>0</v>
      </c>
      <c r="V965" s="49">
        <f>IF(0&lt;0.8,0,IF(0&lt;1,Sheet1!L590,1))*IF(G965&lt;3,0.12 - O965,0.01) *U965</f>
        <v>0</v>
      </c>
      <c r="W965" s="49">
        <f>IF(0&gt;1,IF(0&lt;=1.1,1,IF(0&lt;=1.2,2,IF(0&lt;=1.5,3,5))),0) * 1000000</f>
        <v>0</v>
      </c>
      <c r="X965" s="50">
        <f>IF(AND(P965&gt;=150000000,P965&lt;300000000),5000000,IF(AND(P965&gt;=300000000,P965&lt;500000000),10000000,IF(AND(P965&gt;=300000000,P965&lt;500000000),15000000,IF(AND(P965&gt;=500000000,P965&lt;3000000000),20000000,IF(P965&gt;=30000000000,35000000,0))))) * (1-R965)</f>
        <v>0</v>
      </c>
      <c r="Y965" s="50">
        <f>IFERROR(Q965 * (1-R965),0)</f>
        <v>0</v>
      </c>
      <c r="Z965" s="51">
        <f>IF(R965=1,0,0)</f>
        <v>0</v>
      </c>
      <c r="AA965" s="51">
        <f>IFERROR((1-R965) * Z965 * 2%,0)</f>
        <v>0</v>
      </c>
      <c r="AB965" s="52">
        <f>IF(R965=0,0,0)</f>
        <v>0</v>
      </c>
      <c r="AC965" s="52">
        <f> IFERROR(AB965 * (1-R965) * 2%,0)</f>
        <v>0</v>
      </c>
      <c r="AD965" s="53">
        <f>T965+V965+W965+X965+AA965+AC965</f>
        <v>90724.25</v>
      </c>
    </row>
    <row r="966">
      <c r="C966" s="40" t="s">
        <v>1763</v>
      </c>
      <c r="D966" s="41" t="s">
        <v>1764</v>
      </c>
      <c r="E966" s="41"/>
      <c r="F966" s="42">
        <v>40778.721145833333</v>
      </c>
      <c r="G966" s="43">
        <v>83</v>
      </c>
      <c r="H966" s="44">
        <v>43325</v>
      </c>
      <c r="I966" s="44">
        <v>43335</v>
      </c>
      <c r="J966" s="43">
        <v>2116854</v>
      </c>
      <c r="K966" s="43">
        <v>0</v>
      </c>
      <c r="L966" s="43">
        <v>0</v>
      </c>
      <c r="M966" s="43">
        <f>IFERROR(J966-K966-L966,0)</f>
        <v>2116854</v>
      </c>
      <c r="N966" s="43">
        <v>2116854</v>
      </c>
      <c r="O966" s="45">
        <f>IFERROR(IF(1 - M966/N966&lt;0,0,1-M966/N966),0)</f>
        <v>0</v>
      </c>
      <c r="P966" s="43">
        <v>0</v>
      </c>
      <c r="Q966" s="43">
        <v>2116854</v>
      </c>
      <c r="R966" s="46">
        <f>IF(F966&lt;DATEVALUE("2018-07-01"),1,0)</f>
        <v>1</v>
      </c>
      <c r="S966" s="47">
        <f>IF(R966=1,1%,0)</f>
        <v>0.01</v>
      </c>
      <c r="T966" s="46">
        <f>IFERROR(S966*M966,0)</f>
        <v>21168.540000000001</v>
      </c>
      <c r="U966" s="48">
        <f>IF(O966&lt;=0.12,1,0)*(1-R966)*M966</f>
        <v>0</v>
      </c>
      <c r="V966" s="49">
        <f>IF(0&lt;0.8,0,IF(0&lt;1,Sheet1!L590,1))*IF(G966&lt;3,0.12 - O966,0.01) *U966</f>
        <v>0</v>
      </c>
      <c r="W966" s="49">
        <f>IF(0&gt;1,IF(0&lt;=1.1,1,IF(0&lt;=1.2,2,IF(0&lt;=1.5,3,5))),0) * 1000000</f>
        <v>0</v>
      </c>
      <c r="X966" s="50">
        <f>IF(AND(P966&gt;=150000000,P966&lt;300000000),5000000,IF(AND(P966&gt;=300000000,P966&lt;500000000),10000000,IF(AND(P966&gt;=300000000,P966&lt;500000000),15000000,IF(AND(P966&gt;=500000000,P966&lt;3000000000),20000000,IF(P966&gt;=30000000000,35000000,0))))) * (1-R966)</f>
        <v>0</v>
      </c>
      <c r="Y966" s="50">
        <f>IFERROR(Q966 * (1-R966),0)</f>
        <v>0</v>
      </c>
      <c r="Z966" s="51">
        <f>IF(R966=1,0,0)</f>
        <v>0</v>
      </c>
      <c r="AA966" s="51">
        <f>IFERROR((1-R966) * Z966 * 2%,0)</f>
        <v>0</v>
      </c>
      <c r="AB966" s="52">
        <f>IF(R966=0,0,0)</f>
        <v>0</v>
      </c>
      <c r="AC966" s="52">
        <f> IFERROR(AB966 * (1-R966) * 2%,0)</f>
        <v>0</v>
      </c>
      <c r="AD966" s="53">
        <f>T966+V966+W966+X966+AA966+AC966</f>
        <v>21168.540000000001</v>
      </c>
    </row>
    <row r="967">
      <c r="C967" s="40" t="s">
        <v>1765</v>
      </c>
      <c r="D967" s="41" t="s">
        <v>1766</v>
      </c>
      <c r="E967" s="41"/>
      <c r="F967" s="42">
        <v>40798.707858796297</v>
      </c>
      <c r="G967" s="43">
        <v>82</v>
      </c>
      <c r="H967" s="44">
        <v>43319</v>
      </c>
      <c r="I967" s="44">
        <v>43337</v>
      </c>
      <c r="J967" s="43">
        <v>3425513</v>
      </c>
      <c r="K967" s="43">
        <v>306570</v>
      </c>
      <c r="L967" s="43">
        <v>0</v>
      </c>
      <c r="M967" s="43">
        <f>IFERROR(J967-K967-L967,0)</f>
        <v>3118943</v>
      </c>
      <c r="N967" s="43">
        <v>4630080</v>
      </c>
      <c r="O967" s="45">
        <f>IFERROR(IF(1 - M967/N967&lt;0,0,1-M967/N967),0)</f>
        <v>0.32637384235261591</v>
      </c>
      <c r="P967" s="43">
        <v>0</v>
      </c>
      <c r="Q967" s="43">
        <v>3425513</v>
      </c>
      <c r="R967" s="46">
        <f>IF(F967&lt;DATEVALUE("2018-07-01"),1,0)</f>
        <v>1</v>
      </c>
      <c r="S967" s="47">
        <f>IF(R967=1,1%,0)</f>
        <v>0.01</v>
      </c>
      <c r="T967" s="46">
        <f>IFERROR(S967*M967,0)</f>
        <v>31189.43</v>
      </c>
      <c r="U967" s="48">
        <f>IF(O967&lt;=0.12,1,0)*(1-R967)*M967</f>
        <v>0</v>
      </c>
      <c r="V967" s="49">
        <f>IF(0&lt;0.8,0,IF(0&lt;1,Sheet1!L590,1))*IF(G967&lt;3,0.12 - O967,0.01) *U967</f>
        <v>0</v>
      </c>
      <c r="W967" s="49">
        <f>IF(0&gt;1,IF(0&lt;=1.1,1,IF(0&lt;=1.2,2,IF(0&lt;=1.5,3,5))),0) * 1000000</f>
        <v>0</v>
      </c>
      <c r="X967" s="50">
        <f>IF(AND(P967&gt;=150000000,P967&lt;300000000),5000000,IF(AND(P967&gt;=300000000,P967&lt;500000000),10000000,IF(AND(P967&gt;=300000000,P967&lt;500000000),15000000,IF(AND(P967&gt;=500000000,P967&lt;3000000000),20000000,IF(P967&gt;=30000000000,35000000,0))))) * (1-R967)</f>
        <v>0</v>
      </c>
      <c r="Y967" s="50">
        <f>IFERROR(Q967 * (1-R967),0)</f>
        <v>0</v>
      </c>
      <c r="Z967" s="51">
        <f>IF(R967=1,0,0)</f>
        <v>0</v>
      </c>
      <c r="AA967" s="51">
        <f>IFERROR((1-R967) * Z967 * 2%,0)</f>
        <v>0</v>
      </c>
      <c r="AB967" s="52">
        <f>IF(R967=0,0,0)</f>
        <v>0</v>
      </c>
      <c r="AC967" s="52">
        <f> IFERROR(AB967 * (1-R967) * 2%,0)</f>
        <v>0</v>
      </c>
      <c r="AD967" s="53">
        <f>T967+V967+W967+X967+AA967+AC967</f>
        <v>31189.43</v>
      </c>
    </row>
    <row r="968">
      <c r="C968" s="40" t="s">
        <v>1767</v>
      </c>
      <c r="D968" s="41" t="s">
        <v>1768</v>
      </c>
      <c r="E968" s="41"/>
      <c r="F968" s="42">
        <v>40801.470960648148</v>
      </c>
      <c r="G968" s="43">
        <v>82</v>
      </c>
      <c r="H968" s="44">
        <v>43321</v>
      </c>
      <c r="I968" s="44">
        <v>43334</v>
      </c>
      <c r="J968" s="43">
        <v>61831</v>
      </c>
      <c r="K968" s="43">
        <v>0</v>
      </c>
      <c r="L968" s="43">
        <v>0</v>
      </c>
      <c r="M968" s="43">
        <f>IFERROR(J968-K968-L968,0)</f>
        <v>61831</v>
      </c>
      <c r="N968" s="43">
        <v>61831</v>
      </c>
      <c r="O968" s="45">
        <f>IFERROR(IF(1 - M968/N968&lt;0,0,1-M968/N968),0)</f>
        <v>0</v>
      </c>
      <c r="P968" s="43">
        <v>0</v>
      </c>
      <c r="Q968" s="43">
        <v>61831</v>
      </c>
      <c r="R968" s="46">
        <f>IF(F968&lt;DATEVALUE("2018-07-01"),1,0)</f>
        <v>1</v>
      </c>
      <c r="S968" s="47">
        <f>IF(R968=1,1%,0)</f>
        <v>0.01</v>
      </c>
      <c r="T968" s="46">
        <f>IFERROR(S968*M968,0)</f>
        <v>618.31000000000006</v>
      </c>
      <c r="U968" s="48">
        <f>IF(O968&lt;=0.12,1,0)*(1-R968)*M968</f>
        <v>0</v>
      </c>
      <c r="V968" s="49">
        <f>IF(0&lt;0.8,0,IF(0&lt;1,Sheet1!L590,1))*IF(G968&lt;3,0.12 - O968,0.01) *U968</f>
        <v>0</v>
      </c>
      <c r="W968" s="49">
        <f>IF(0&gt;1,IF(0&lt;=1.1,1,IF(0&lt;=1.2,2,IF(0&lt;=1.5,3,5))),0) * 1000000</f>
        <v>0</v>
      </c>
      <c r="X968" s="50">
        <f>IF(AND(P968&gt;=150000000,P968&lt;300000000),5000000,IF(AND(P968&gt;=300000000,P968&lt;500000000),10000000,IF(AND(P968&gt;=300000000,P968&lt;500000000),15000000,IF(AND(P968&gt;=500000000,P968&lt;3000000000),20000000,IF(P968&gt;=30000000000,35000000,0))))) * (1-R968)</f>
        <v>0</v>
      </c>
      <c r="Y968" s="50">
        <f>IFERROR(Q968 * (1-R968),0)</f>
        <v>0</v>
      </c>
      <c r="Z968" s="51">
        <f>IF(R968=1,0,0)</f>
        <v>0</v>
      </c>
      <c r="AA968" s="51">
        <f>IFERROR((1-R968) * Z968 * 2%,0)</f>
        <v>0</v>
      </c>
      <c r="AB968" s="52">
        <f>IF(R968=0,0,0)</f>
        <v>0</v>
      </c>
      <c r="AC968" s="52">
        <f> IFERROR(AB968 * (1-R968) * 2%,0)</f>
        <v>0</v>
      </c>
      <c r="AD968" s="53">
        <f>T968+V968+W968+X968+AA968+AC968</f>
        <v>618.31000000000006</v>
      </c>
    </row>
    <row r="969">
      <c r="C969" s="40" t="s">
        <v>1769</v>
      </c>
      <c r="D969" s="41" t="s">
        <v>1770</v>
      </c>
      <c r="E969" s="41"/>
      <c r="F969" s="42">
        <v>40805.389444444445</v>
      </c>
      <c r="G969" s="43">
        <v>82</v>
      </c>
      <c r="H969" s="44">
        <v>43316</v>
      </c>
      <c r="I969" s="44">
        <v>43340</v>
      </c>
      <c r="J969" s="43">
        <v>2503616</v>
      </c>
      <c r="K969" s="43">
        <v>0</v>
      </c>
      <c r="L969" s="43">
        <v>0</v>
      </c>
      <c r="M969" s="43">
        <f>IFERROR(J969-K969-L969,0)</f>
        <v>2503616</v>
      </c>
      <c r="N969" s="43">
        <v>2503616</v>
      </c>
      <c r="O969" s="45">
        <f>IFERROR(IF(1 - M969/N969&lt;0,0,1-M969/N969),0)</f>
        <v>0</v>
      </c>
      <c r="P969" s="43">
        <v>0</v>
      </c>
      <c r="Q969" s="43">
        <v>2503616</v>
      </c>
      <c r="R969" s="46">
        <f>IF(F969&lt;DATEVALUE("2018-07-01"),1,0)</f>
        <v>1</v>
      </c>
      <c r="S969" s="47">
        <f>IF(R969=1,1%,0)</f>
        <v>0.01</v>
      </c>
      <c r="T969" s="46">
        <f>IFERROR(S969*M969,0)</f>
        <v>25036.16</v>
      </c>
      <c r="U969" s="48">
        <f>IF(O969&lt;=0.12,1,0)*(1-R969)*M969</f>
        <v>0</v>
      </c>
      <c r="V969" s="49">
        <f>IF(0&lt;0.8,0,IF(0&lt;1,Sheet1!L590,1))*IF(G969&lt;3,0.12 - O969,0.01) *U969</f>
        <v>0</v>
      </c>
      <c r="W969" s="49">
        <f>IF(0&gt;1,IF(0&lt;=1.1,1,IF(0&lt;=1.2,2,IF(0&lt;=1.5,3,5))),0) * 1000000</f>
        <v>0</v>
      </c>
      <c r="X969" s="50">
        <f>IF(AND(P969&gt;=150000000,P969&lt;300000000),5000000,IF(AND(P969&gt;=300000000,P969&lt;500000000),10000000,IF(AND(P969&gt;=300000000,P969&lt;500000000),15000000,IF(AND(P969&gt;=500000000,P969&lt;3000000000),20000000,IF(P969&gt;=30000000000,35000000,0))))) * (1-R969)</f>
        <v>0</v>
      </c>
      <c r="Y969" s="50">
        <f>IFERROR(Q969 * (1-R969),0)</f>
        <v>0</v>
      </c>
      <c r="Z969" s="51">
        <f>IF(R969=1,0,0)</f>
        <v>0</v>
      </c>
      <c r="AA969" s="51">
        <f>IFERROR((1-R969) * Z969 * 2%,0)</f>
        <v>0</v>
      </c>
      <c r="AB969" s="52">
        <f>IF(R969=0,0,0)</f>
        <v>0</v>
      </c>
      <c r="AC969" s="52">
        <f> IFERROR(AB969 * (1-R969) * 2%,0)</f>
        <v>0</v>
      </c>
      <c r="AD969" s="53">
        <f>T969+V969+W969+X969+AA969+AC969</f>
        <v>25036.16</v>
      </c>
    </row>
    <row r="970">
      <c r="C970" s="40" t="s">
        <v>1771</v>
      </c>
      <c r="D970" s="41" t="s">
        <v>1772</v>
      </c>
      <c r="E970" s="41"/>
      <c r="F970" s="42">
        <v>40820.571296296293</v>
      </c>
      <c r="G970" s="43">
        <v>81</v>
      </c>
      <c r="H970" s="44">
        <v>43371</v>
      </c>
      <c r="I970" s="44">
        <v>43369</v>
      </c>
      <c r="J970" s="43">
        <v>56537137</v>
      </c>
      <c r="K970" s="43">
        <v>2564640</v>
      </c>
      <c r="L970" s="43">
        <v>0</v>
      </c>
      <c r="M970" s="43">
        <f>IFERROR(J970-K970-L970,0)</f>
        <v>53972497</v>
      </c>
      <c r="N970" s="43">
        <v>94551406</v>
      </c>
      <c r="O970" s="45">
        <f>IFERROR(IF(1 - M970/N970&lt;0,0,1-M970/N970),0)</f>
        <v>0.42917298342448762</v>
      </c>
      <c r="P970" s="43">
        <v>0</v>
      </c>
      <c r="Q970" s="43">
        <v>56537137</v>
      </c>
      <c r="R970" s="46">
        <f>IF(F970&lt;DATEVALUE("2018-07-01"),1,0)</f>
        <v>1</v>
      </c>
      <c r="S970" s="47">
        <f>IF(R970=1,1%,0)</f>
        <v>0.01</v>
      </c>
      <c r="T970" s="46">
        <f>IFERROR(S970*M970,0)</f>
        <v>539724.96999999997</v>
      </c>
      <c r="U970" s="48">
        <f>IF(O970&lt;=0.12,1,0)*(1-R970)*M970</f>
        <v>0</v>
      </c>
      <c r="V970" s="49">
        <f>IF(0&lt;0.8,0,IF(0&lt;1,Sheet1!L590,1))*IF(G970&lt;3,0.12 - O970,0.01) *U970</f>
        <v>0</v>
      </c>
      <c r="W970" s="49">
        <f>IF(0&gt;1,IF(0&lt;=1.1,1,IF(0&lt;=1.2,2,IF(0&lt;=1.5,3,5))),0) * 1000000</f>
        <v>0</v>
      </c>
      <c r="X970" s="50">
        <f>IF(AND(P970&gt;=150000000,P970&lt;300000000),5000000,IF(AND(P970&gt;=300000000,P970&lt;500000000),10000000,IF(AND(P970&gt;=300000000,P970&lt;500000000),15000000,IF(AND(P970&gt;=500000000,P970&lt;3000000000),20000000,IF(P970&gt;=30000000000,35000000,0))))) * (1-R970)</f>
        <v>0</v>
      </c>
      <c r="Y970" s="50">
        <f>IFERROR(Q970 * (1-R970),0)</f>
        <v>0</v>
      </c>
      <c r="Z970" s="51">
        <f>IF(R970=1,0,0)</f>
        <v>0</v>
      </c>
      <c r="AA970" s="51">
        <f>IFERROR((1-R970) * Z970 * 2%,0)</f>
        <v>0</v>
      </c>
      <c r="AB970" s="52">
        <f>IF(R970=0,0,0)</f>
        <v>0</v>
      </c>
      <c r="AC970" s="52">
        <f> IFERROR(AB970 * (1-R970) * 2%,0)</f>
        <v>0</v>
      </c>
      <c r="AD970" s="53">
        <f>T970+V970+W970+X970+AA970+AC970</f>
        <v>539724.96999999997</v>
      </c>
    </row>
    <row r="971">
      <c r="C971" s="40" t="s">
        <v>1773</v>
      </c>
      <c r="D971" s="41" t="s">
        <v>1774</v>
      </c>
      <c r="E971" s="41"/>
      <c r="F971" s="42">
        <v>40820.657627314817</v>
      </c>
      <c r="G971" s="43">
        <v>81</v>
      </c>
      <c r="H971" s="44">
        <v>43319</v>
      </c>
      <c r="I971" s="44">
        <v>43335</v>
      </c>
      <c r="J971" s="43">
        <v>553273</v>
      </c>
      <c r="K971" s="43">
        <v>0</v>
      </c>
      <c r="L971" s="43">
        <v>0</v>
      </c>
      <c r="M971" s="43">
        <f>IFERROR(J971-K971-L971,0)</f>
        <v>553273</v>
      </c>
      <c r="N971" s="43">
        <v>553273</v>
      </c>
      <c r="O971" s="45">
        <f>IFERROR(IF(1 - M971/N971&lt;0,0,1-M971/N971),0)</f>
        <v>0</v>
      </c>
      <c r="P971" s="43">
        <v>0</v>
      </c>
      <c r="Q971" s="43">
        <v>553273</v>
      </c>
      <c r="R971" s="46">
        <f>IF(F971&lt;DATEVALUE("2018-07-01"),1,0)</f>
        <v>1</v>
      </c>
      <c r="S971" s="47">
        <f>IF(R971=1,1%,0)</f>
        <v>0.01</v>
      </c>
      <c r="T971" s="46">
        <f>IFERROR(S971*M971,0)</f>
        <v>5532.7300000000005</v>
      </c>
      <c r="U971" s="48">
        <f>IF(O971&lt;=0.12,1,0)*(1-R971)*M971</f>
        <v>0</v>
      </c>
      <c r="V971" s="49">
        <f>IF(0&lt;0.8,0,IF(0&lt;1,Sheet1!L590,1))*IF(G971&lt;3,0.12 - O971,0.01) *U971</f>
        <v>0</v>
      </c>
      <c r="W971" s="49">
        <f>IF(0&gt;1,IF(0&lt;=1.1,1,IF(0&lt;=1.2,2,IF(0&lt;=1.5,3,5))),0) * 1000000</f>
        <v>0</v>
      </c>
      <c r="X971" s="50">
        <f>IF(AND(P971&gt;=150000000,P971&lt;300000000),5000000,IF(AND(P971&gt;=300000000,P971&lt;500000000),10000000,IF(AND(P971&gt;=300000000,P971&lt;500000000),15000000,IF(AND(P971&gt;=500000000,P971&lt;3000000000),20000000,IF(P971&gt;=30000000000,35000000,0))))) * (1-R971)</f>
        <v>0</v>
      </c>
      <c r="Y971" s="50">
        <f>IFERROR(Q971 * (1-R971),0)</f>
        <v>0</v>
      </c>
      <c r="Z971" s="51">
        <f>IF(R971=1,0,0)</f>
        <v>0</v>
      </c>
      <c r="AA971" s="51">
        <f>IFERROR((1-R971) * Z971 * 2%,0)</f>
        <v>0</v>
      </c>
      <c r="AB971" s="52">
        <f>IF(R971=0,0,0)</f>
        <v>0</v>
      </c>
      <c r="AC971" s="52">
        <f> IFERROR(AB971 * (1-R971) * 2%,0)</f>
        <v>0</v>
      </c>
      <c r="AD971" s="53">
        <f>T971+V971+W971+X971+AA971+AC971</f>
        <v>5532.7300000000005</v>
      </c>
    </row>
    <row r="972">
      <c r="C972" s="40" t="s">
        <v>1775</v>
      </c>
      <c r="D972" s="41" t="s">
        <v>1776</v>
      </c>
      <c r="E972" s="41"/>
      <c r="F972" s="42">
        <v>40828.756157407406</v>
      </c>
      <c r="G972" s="43">
        <v>81</v>
      </c>
      <c r="H972" s="44">
        <v>43316</v>
      </c>
      <c r="I972" s="44">
        <v>43333</v>
      </c>
      <c r="J972" s="43">
        <v>472942</v>
      </c>
      <c r="K972" s="43">
        <v>0</v>
      </c>
      <c r="L972" s="43">
        <v>0</v>
      </c>
      <c r="M972" s="43">
        <f>IFERROR(J972-K972-L972,0)</f>
        <v>472942</v>
      </c>
      <c r="N972" s="43">
        <v>472942</v>
      </c>
      <c r="O972" s="45">
        <f>IFERROR(IF(1 - M972/N972&lt;0,0,1-M972/N972),0)</f>
        <v>0</v>
      </c>
      <c r="P972" s="43">
        <v>0</v>
      </c>
      <c r="Q972" s="43">
        <v>472942</v>
      </c>
      <c r="R972" s="46">
        <f>IF(F972&lt;DATEVALUE("2018-07-01"),1,0)</f>
        <v>1</v>
      </c>
      <c r="S972" s="47">
        <f>IF(R972=1,1%,0)</f>
        <v>0.01</v>
      </c>
      <c r="T972" s="46">
        <f>IFERROR(S972*M972,0)</f>
        <v>4729.4200000000001</v>
      </c>
      <c r="U972" s="48">
        <f>IF(O972&lt;=0.12,1,0)*(1-R972)*M972</f>
        <v>0</v>
      </c>
      <c r="V972" s="49">
        <f>IF(0&lt;0.8,0,IF(0&lt;1,Sheet1!L590,1))*IF(G972&lt;3,0.12 - O972,0.01) *U972</f>
        <v>0</v>
      </c>
      <c r="W972" s="49">
        <f>IF(0&gt;1,IF(0&lt;=1.1,1,IF(0&lt;=1.2,2,IF(0&lt;=1.5,3,5))),0) * 1000000</f>
        <v>0</v>
      </c>
      <c r="X972" s="50">
        <f>IF(AND(P972&gt;=150000000,P972&lt;300000000),5000000,IF(AND(P972&gt;=300000000,P972&lt;500000000),10000000,IF(AND(P972&gt;=300000000,P972&lt;500000000),15000000,IF(AND(P972&gt;=500000000,P972&lt;3000000000),20000000,IF(P972&gt;=30000000000,35000000,0))))) * (1-R972)</f>
        <v>0</v>
      </c>
      <c r="Y972" s="50">
        <f>IFERROR(Q972 * (1-R972),0)</f>
        <v>0</v>
      </c>
      <c r="Z972" s="51">
        <f>IF(R972=1,0,0)</f>
        <v>0</v>
      </c>
      <c r="AA972" s="51">
        <f>IFERROR((1-R972) * Z972 * 2%,0)</f>
        <v>0</v>
      </c>
      <c r="AB972" s="52">
        <f>IF(R972=0,0,0)</f>
        <v>0</v>
      </c>
      <c r="AC972" s="52">
        <f> IFERROR(AB972 * (1-R972) * 2%,0)</f>
        <v>0</v>
      </c>
      <c r="AD972" s="53">
        <f>T972+V972+W972+X972+AA972+AC972</f>
        <v>4729.4200000000001</v>
      </c>
    </row>
    <row r="973">
      <c r="C973" s="40" t="s">
        <v>1777</v>
      </c>
      <c r="D973" s="41" t="s">
        <v>1778</v>
      </c>
      <c r="E973" s="41"/>
      <c r="F973" s="42">
        <v>40843.641331018516</v>
      </c>
      <c r="G973" s="43">
        <v>81</v>
      </c>
      <c r="H973" s="44">
        <v>43320</v>
      </c>
      <c r="I973" s="44">
        <v>43342</v>
      </c>
      <c r="J973" s="43">
        <v>3968595</v>
      </c>
      <c r="K973" s="43">
        <v>0</v>
      </c>
      <c r="L973" s="43">
        <v>0</v>
      </c>
      <c r="M973" s="43">
        <f>IFERROR(J973-K973-L973,0)</f>
        <v>3968595</v>
      </c>
      <c r="N973" s="43">
        <v>3968595</v>
      </c>
      <c r="O973" s="45">
        <f>IFERROR(IF(1 - M973/N973&lt;0,0,1-M973/N973),0)</f>
        <v>0</v>
      </c>
      <c r="P973" s="43">
        <v>0</v>
      </c>
      <c r="Q973" s="43">
        <v>3968595</v>
      </c>
      <c r="R973" s="46">
        <f>IF(F973&lt;DATEVALUE("2018-07-01"),1,0)</f>
        <v>1</v>
      </c>
      <c r="S973" s="47">
        <f>IF(R973=1,1%,0)</f>
        <v>0.01</v>
      </c>
      <c r="T973" s="46">
        <f>IFERROR(S973*M973,0)</f>
        <v>39685.950000000004</v>
      </c>
      <c r="U973" s="48">
        <f>IF(O973&lt;=0.12,1,0)*(1-R973)*M973</f>
        <v>0</v>
      </c>
      <c r="V973" s="49">
        <f>IF(0&lt;0.8,0,IF(0&lt;1,Sheet1!L590,1))*IF(G973&lt;3,0.12 - O973,0.01) *U973</f>
        <v>0</v>
      </c>
      <c r="W973" s="49">
        <f>IF(0&gt;1,IF(0&lt;=1.1,1,IF(0&lt;=1.2,2,IF(0&lt;=1.5,3,5))),0) * 1000000</f>
        <v>0</v>
      </c>
      <c r="X973" s="50">
        <f>IF(AND(P973&gt;=150000000,P973&lt;300000000),5000000,IF(AND(P973&gt;=300000000,P973&lt;500000000),10000000,IF(AND(P973&gt;=300000000,P973&lt;500000000),15000000,IF(AND(P973&gt;=500000000,P973&lt;3000000000),20000000,IF(P973&gt;=30000000000,35000000,0))))) * (1-R973)</f>
        <v>0</v>
      </c>
      <c r="Y973" s="50">
        <f>IFERROR(Q973 * (1-R973),0)</f>
        <v>0</v>
      </c>
      <c r="Z973" s="51">
        <f>IF(R973=1,0,0)</f>
        <v>0</v>
      </c>
      <c r="AA973" s="51">
        <f>IFERROR((1-R973) * Z973 * 2%,0)</f>
        <v>0</v>
      </c>
      <c r="AB973" s="52">
        <f>IF(R973=0,0,0)</f>
        <v>0</v>
      </c>
      <c r="AC973" s="52">
        <f> IFERROR(AB973 * (1-R973) * 2%,0)</f>
        <v>0</v>
      </c>
      <c r="AD973" s="53">
        <f>T973+V973+W973+X973+AA973+AC973</f>
        <v>39685.950000000004</v>
      </c>
    </row>
    <row r="974">
      <c r="C974" s="40" t="s">
        <v>1779</v>
      </c>
      <c r="D974" s="41" t="s">
        <v>1780</v>
      </c>
      <c r="E974" s="41"/>
      <c r="F974" s="42">
        <v>40859.692245370366</v>
      </c>
      <c r="G974" s="43">
        <v>80</v>
      </c>
      <c r="H974" s="44">
        <v>43321</v>
      </c>
      <c r="I974" s="44">
        <v>43329</v>
      </c>
      <c r="J974" s="43">
        <v>2050085</v>
      </c>
      <c r="K974" s="43">
        <v>0</v>
      </c>
      <c r="L974" s="43">
        <v>0</v>
      </c>
      <c r="M974" s="43">
        <f>IFERROR(J974-K974-L974,0)</f>
        <v>2050085</v>
      </c>
      <c r="N974" s="43">
        <v>1111300</v>
      </c>
      <c r="O974" s="45">
        <f>IFERROR(IF(1 - M974/N974&lt;0,0,1-M974/N974),0)</f>
        <v>0</v>
      </c>
      <c r="P974" s="43">
        <v>0</v>
      </c>
      <c r="Q974" s="43">
        <v>2050085</v>
      </c>
      <c r="R974" s="46">
        <f>IF(F974&lt;DATEVALUE("2018-07-01"),1,0)</f>
        <v>1</v>
      </c>
      <c r="S974" s="47">
        <f>IF(R974=1,1%,0)</f>
        <v>0.01</v>
      </c>
      <c r="T974" s="46">
        <f>IFERROR(S974*M974,0)</f>
        <v>20500.850000000002</v>
      </c>
      <c r="U974" s="48">
        <f>IF(O974&lt;=0.12,1,0)*(1-R974)*M974</f>
        <v>0</v>
      </c>
      <c r="V974" s="49">
        <f>IF(0&lt;0.8,0,IF(0&lt;1,Sheet1!L590,1))*IF(G974&lt;3,0.12 - O974,0.01) *U974</f>
        <v>0</v>
      </c>
      <c r="W974" s="49">
        <f>IF(0&gt;1,IF(0&lt;=1.1,1,IF(0&lt;=1.2,2,IF(0&lt;=1.5,3,5))),0) * 1000000</f>
        <v>0</v>
      </c>
      <c r="X974" s="50">
        <f>IF(AND(P974&gt;=150000000,P974&lt;300000000),5000000,IF(AND(P974&gt;=300000000,P974&lt;500000000),10000000,IF(AND(P974&gt;=300000000,P974&lt;500000000),15000000,IF(AND(P974&gt;=500000000,P974&lt;3000000000),20000000,IF(P974&gt;=30000000000,35000000,0))))) * (1-R974)</f>
        <v>0</v>
      </c>
      <c r="Y974" s="50">
        <f>IFERROR(Q974 * (1-R974),0)</f>
        <v>0</v>
      </c>
      <c r="Z974" s="51">
        <f>IF(R974=1,0,0)</f>
        <v>0</v>
      </c>
      <c r="AA974" s="51">
        <f>IFERROR((1-R974) * Z974 * 2%,0)</f>
        <v>0</v>
      </c>
      <c r="AB974" s="52">
        <f>IF(R974=0,938784,0)</f>
        <v>0</v>
      </c>
      <c r="AC974" s="52">
        <f> IFERROR(AB974 * (1-R974) * 2%,0)</f>
        <v>0</v>
      </c>
      <c r="AD974" s="53">
        <f>T974+V974+W974+X974+AA974+AC974</f>
        <v>20500.850000000002</v>
      </c>
    </row>
    <row r="975">
      <c r="C975" s="40" t="s">
        <v>1781</v>
      </c>
      <c r="D975" s="41" t="s">
        <v>1782</v>
      </c>
      <c r="E975" s="41"/>
      <c r="F975" s="42">
        <v>40862.695810185185</v>
      </c>
      <c r="G975" s="43">
        <v>80</v>
      </c>
      <c r="H975" s="44">
        <v>43318</v>
      </c>
      <c r="I975" s="44">
        <v>43350</v>
      </c>
      <c r="J975" s="43">
        <v>3650282</v>
      </c>
      <c r="K975" s="43">
        <v>0</v>
      </c>
      <c r="L975" s="43">
        <v>0</v>
      </c>
      <c r="M975" s="43">
        <f>IFERROR(J975-K975-L975,0)</f>
        <v>3650282</v>
      </c>
      <c r="N975" s="43">
        <v>3650282</v>
      </c>
      <c r="O975" s="45">
        <f>IFERROR(IF(1 - M975/N975&lt;0,0,1-M975/N975),0)</f>
        <v>0</v>
      </c>
      <c r="P975" s="43">
        <v>0</v>
      </c>
      <c r="Q975" s="43">
        <v>3650282</v>
      </c>
      <c r="R975" s="46">
        <f>IF(F975&lt;DATEVALUE("2018-07-01"),1,0)</f>
        <v>1</v>
      </c>
      <c r="S975" s="47">
        <f>IF(R975=1,1%,0)</f>
        <v>0.01</v>
      </c>
      <c r="T975" s="46">
        <f>IFERROR(S975*M975,0)</f>
        <v>36502.82</v>
      </c>
      <c r="U975" s="48">
        <f>IF(O975&lt;=0.12,1,0)*(1-R975)*M975</f>
        <v>0</v>
      </c>
      <c r="V975" s="49">
        <f>IF(0&lt;0.8,0,IF(0&lt;1,Sheet1!L590,1))*IF(G975&lt;3,0.12 - O975,0.01) *U975</f>
        <v>0</v>
      </c>
      <c r="W975" s="49">
        <f>IF(0&gt;1,IF(0&lt;=1.1,1,IF(0&lt;=1.2,2,IF(0&lt;=1.5,3,5))),0) * 1000000</f>
        <v>0</v>
      </c>
      <c r="X975" s="50">
        <f>IF(AND(P975&gt;=150000000,P975&lt;300000000),5000000,IF(AND(P975&gt;=300000000,P975&lt;500000000),10000000,IF(AND(P975&gt;=300000000,P975&lt;500000000),15000000,IF(AND(P975&gt;=500000000,P975&lt;3000000000),20000000,IF(P975&gt;=30000000000,35000000,0))))) * (1-R975)</f>
        <v>0</v>
      </c>
      <c r="Y975" s="50">
        <f>IFERROR(Q975 * (1-R975),0)</f>
        <v>0</v>
      </c>
      <c r="Z975" s="51">
        <f>IF(R975=1,0,0)</f>
        <v>0</v>
      </c>
      <c r="AA975" s="51">
        <f>IFERROR((1-R975) * Z975 * 2%,0)</f>
        <v>0</v>
      </c>
      <c r="AB975" s="52">
        <f>IF(R975=0,0,0)</f>
        <v>0</v>
      </c>
      <c r="AC975" s="52">
        <f> IFERROR(AB975 * (1-R975) * 2%,0)</f>
        <v>0</v>
      </c>
      <c r="AD975" s="53">
        <f>T975+V975+W975+X975+AA975+AC975</f>
        <v>36502.82</v>
      </c>
    </row>
    <row r="976">
      <c r="C976" s="40" t="s">
        <v>1783</v>
      </c>
      <c r="D976" s="41" t="s">
        <v>1784</v>
      </c>
      <c r="E976" s="41"/>
      <c r="F976" s="42">
        <v>40885.668553240735</v>
      </c>
      <c r="G976" s="43">
        <v>79</v>
      </c>
      <c r="H976" s="44">
        <v>43319</v>
      </c>
      <c r="I976" s="44">
        <v>43322</v>
      </c>
      <c r="J976" s="43">
        <v>332059</v>
      </c>
      <c r="K976" s="43">
        <v>0</v>
      </c>
      <c r="L976" s="43">
        <v>0</v>
      </c>
      <c r="M976" s="43">
        <f>IFERROR(J976-K976-L976,0)</f>
        <v>332059</v>
      </c>
      <c r="N976" s="43">
        <v>332059</v>
      </c>
      <c r="O976" s="45">
        <f>IFERROR(IF(1 - M976/N976&lt;0,0,1-M976/N976),0)</f>
        <v>0</v>
      </c>
      <c r="P976" s="43">
        <v>0</v>
      </c>
      <c r="Q976" s="43">
        <v>332059</v>
      </c>
      <c r="R976" s="46">
        <f>IF(F976&lt;DATEVALUE("2018-07-01"),1,0)</f>
        <v>1</v>
      </c>
      <c r="S976" s="47">
        <f>IF(R976=1,1%,0)</f>
        <v>0.01</v>
      </c>
      <c r="T976" s="46">
        <f>IFERROR(S976*M976,0)</f>
        <v>3320.5900000000001</v>
      </c>
      <c r="U976" s="48">
        <f>IF(O976&lt;=0.12,1,0)*(1-R976)*M976</f>
        <v>0</v>
      </c>
      <c r="V976" s="49">
        <f>IF(0&lt;0.8,0,IF(0&lt;1,Sheet1!L590,1))*IF(G976&lt;3,0.12 - O976,0.01) *U976</f>
        <v>0</v>
      </c>
      <c r="W976" s="49">
        <f>IF(0&gt;1,IF(0&lt;=1.1,1,IF(0&lt;=1.2,2,IF(0&lt;=1.5,3,5))),0) * 1000000</f>
        <v>0</v>
      </c>
      <c r="X976" s="50">
        <f>IF(AND(P976&gt;=150000000,P976&lt;300000000),5000000,IF(AND(P976&gt;=300000000,P976&lt;500000000),10000000,IF(AND(P976&gt;=300000000,P976&lt;500000000),15000000,IF(AND(P976&gt;=500000000,P976&lt;3000000000),20000000,IF(P976&gt;=30000000000,35000000,0))))) * (1-R976)</f>
        <v>0</v>
      </c>
      <c r="Y976" s="50">
        <f>IFERROR(Q976 * (1-R976),0)</f>
        <v>0</v>
      </c>
      <c r="Z976" s="51">
        <f>IF(R976=1,0,0)</f>
        <v>0</v>
      </c>
      <c r="AA976" s="51">
        <f>IFERROR((1-R976) * Z976 * 2%,0)</f>
        <v>0</v>
      </c>
      <c r="AB976" s="52">
        <f>IF(R976=0,0,0)</f>
        <v>0</v>
      </c>
      <c r="AC976" s="52">
        <f> IFERROR(AB976 * (1-R976) * 2%,0)</f>
        <v>0</v>
      </c>
      <c r="AD976" s="53">
        <f>T976+V976+W976+X976+AA976+AC976</f>
        <v>3320.5900000000001</v>
      </c>
    </row>
    <row r="977">
      <c r="C977" s="40" t="s">
        <v>1785</v>
      </c>
      <c r="D977" s="41" t="s">
        <v>1786</v>
      </c>
      <c r="E977" s="41"/>
      <c r="F977" s="42">
        <v>40898.612083333333</v>
      </c>
      <c r="G977" s="43">
        <v>79</v>
      </c>
      <c r="H977" s="44">
        <v>43323</v>
      </c>
      <c r="I977" s="44">
        <v>43348</v>
      </c>
      <c r="J977" s="43">
        <v>14113574</v>
      </c>
      <c r="K977" s="43">
        <v>0</v>
      </c>
      <c r="L977" s="43">
        <v>0</v>
      </c>
      <c r="M977" s="43">
        <f>IFERROR(J977-K977-L977,0)</f>
        <v>14113574</v>
      </c>
      <c r="N977" s="43">
        <v>14113574</v>
      </c>
      <c r="O977" s="45">
        <f>IFERROR(IF(1 - M977/N977&lt;0,0,1-M977/N977),0)</f>
        <v>0</v>
      </c>
      <c r="P977" s="43">
        <v>0</v>
      </c>
      <c r="Q977" s="43">
        <v>14113574</v>
      </c>
      <c r="R977" s="46">
        <f>IF(F977&lt;DATEVALUE("2018-07-01"),1,0)</f>
        <v>1</v>
      </c>
      <c r="S977" s="47">
        <f>IF(R977=1,1%,0)</f>
        <v>0.01</v>
      </c>
      <c r="T977" s="46">
        <f>IFERROR(S977*M977,0)</f>
        <v>141135.73999999999</v>
      </c>
      <c r="U977" s="48">
        <f>IF(O977&lt;=0.12,1,0)*(1-R977)*M977</f>
        <v>0</v>
      </c>
      <c r="V977" s="49">
        <f>IF(0&lt;0.8,0,IF(0&lt;1,Sheet1!L590,1))*IF(G977&lt;3,0.12 - O977,0.01) *U977</f>
        <v>0</v>
      </c>
      <c r="W977" s="49">
        <f>IF(0&gt;1,IF(0&lt;=1.1,1,IF(0&lt;=1.2,2,IF(0&lt;=1.5,3,5))),0) * 1000000</f>
        <v>0</v>
      </c>
      <c r="X977" s="50">
        <f>IF(AND(P977&gt;=150000000,P977&lt;300000000),5000000,IF(AND(P977&gt;=300000000,P977&lt;500000000),10000000,IF(AND(P977&gt;=300000000,P977&lt;500000000),15000000,IF(AND(P977&gt;=500000000,P977&lt;3000000000),20000000,IF(P977&gt;=30000000000,35000000,0))))) * (1-R977)</f>
        <v>0</v>
      </c>
      <c r="Y977" s="50">
        <f>IFERROR(Q977 * (1-R977),0)</f>
        <v>0</v>
      </c>
      <c r="Z977" s="51">
        <f>IF(R977=1,0,0)</f>
        <v>0</v>
      </c>
      <c r="AA977" s="51">
        <f>IFERROR((1-R977) * Z977 * 2%,0)</f>
        <v>0</v>
      </c>
      <c r="AB977" s="52">
        <f>IF(R977=0,0,0)</f>
        <v>0</v>
      </c>
      <c r="AC977" s="52">
        <f> IFERROR(AB977 * (1-R977) * 2%,0)</f>
        <v>0</v>
      </c>
      <c r="AD977" s="53">
        <f>T977+V977+W977+X977+AA977+AC977</f>
        <v>141135.73999999999</v>
      </c>
    </row>
    <row r="978">
      <c r="C978" s="40" t="s">
        <v>1787</v>
      </c>
      <c r="D978" s="41" t="s">
        <v>1788</v>
      </c>
      <c r="E978" s="41"/>
      <c r="F978" s="42">
        <v>40911.630173611113</v>
      </c>
      <c r="G978" s="43">
        <v>78</v>
      </c>
      <c r="H978" s="44">
        <v>43321</v>
      </c>
      <c r="I978" s="44">
        <v>43392</v>
      </c>
      <c r="J978" s="43">
        <v>15843597</v>
      </c>
      <c r="K978" s="43">
        <v>0</v>
      </c>
      <c r="L978" s="43">
        <v>0</v>
      </c>
      <c r="M978" s="43">
        <f>IFERROR(J978-K978-L978,0)</f>
        <v>15843597</v>
      </c>
      <c r="N978" s="43">
        <v>22126154</v>
      </c>
      <c r="O978" s="45">
        <f>IFERROR(IF(1 - M978/N978&lt;0,0,1-M978/N978),0)</f>
        <v>0.28394256860003775</v>
      </c>
      <c r="P978" s="43">
        <v>0</v>
      </c>
      <c r="Q978" s="43">
        <v>15843597</v>
      </c>
      <c r="R978" s="46">
        <f>IF(F978&lt;DATEVALUE("2018-07-01"),1,0)</f>
        <v>1</v>
      </c>
      <c r="S978" s="47">
        <f>IF(R978=1,1%,0)</f>
        <v>0.01</v>
      </c>
      <c r="T978" s="46">
        <f>IFERROR(S978*M978,0)</f>
        <v>158435.97</v>
      </c>
      <c r="U978" s="48">
        <f>IF(O978&lt;=0.12,1,0)*(1-R978)*M978</f>
        <v>0</v>
      </c>
      <c r="V978" s="49">
        <f>IF(0&lt;0.8,0,IF(0&lt;1,Sheet1!L590,1))*IF(G978&lt;3,0.12 - O978,0.01) *U978</f>
        <v>0</v>
      </c>
      <c r="W978" s="49">
        <f>IF(0&gt;1,IF(0&lt;=1.1,1,IF(0&lt;=1.2,2,IF(0&lt;=1.5,3,5))),0) * 1000000</f>
        <v>0</v>
      </c>
      <c r="X978" s="50">
        <f>IF(AND(P978&gt;=150000000,P978&lt;300000000),5000000,IF(AND(P978&gt;=300000000,P978&lt;500000000),10000000,IF(AND(P978&gt;=300000000,P978&lt;500000000),15000000,IF(AND(P978&gt;=500000000,P978&lt;3000000000),20000000,IF(P978&gt;=30000000000,35000000,0))))) * (1-R978)</f>
        <v>0</v>
      </c>
      <c r="Y978" s="50">
        <f>IFERROR(Q978 * (1-R978),0)</f>
        <v>0</v>
      </c>
      <c r="Z978" s="51">
        <f>IF(R978=1,0,0)</f>
        <v>0</v>
      </c>
      <c r="AA978" s="51">
        <f>IFERROR((1-R978) * Z978 * 2%,0)</f>
        <v>0</v>
      </c>
      <c r="AB978" s="52">
        <f>IF(R978=0,2437561,0)</f>
        <v>0</v>
      </c>
      <c r="AC978" s="52">
        <f> IFERROR(AB978 * (1-R978) * 2%,0)</f>
        <v>0</v>
      </c>
      <c r="AD978" s="53">
        <f>T978+V978+W978+X978+AA978+AC978</f>
        <v>158435.97</v>
      </c>
    </row>
    <row r="979">
      <c r="C979" s="40" t="s">
        <v>1789</v>
      </c>
      <c r="D979" s="41" t="s">
        <v>1790</v>
      </c>
      <c r="E979" s="41"/>
      <c r="F979" s="42">
        <v>40918.701655092591</v>
      </c>
      <c r="G979" s="43">
        <v>78</v>
      </c>
      <c r="H979" s="44">
        <v>43323</v>
      </c>
      <c r="I979" s="44">
        <v>43368</v>
      </c>
      <c r="J979" s="43">
        <v>832165</v>
      </c>
      <c r="K979" s="43">
        <v>0</v>
      </c>
      <c r="L979" s="43">
        <v>0</v>
      </c>
      <c r="M979" s="43">
        <f>IFERROR(J979-K979-L979,0)</f>
        <v>832165</v>
      </c>
      <c r="N979" s="43">
        <v>832165</v>
      </c>
      <c r="O979" s="45">
        <f>IFERROR(IF(1 - M979/N979&lt;0,0,1-M979/N979),0)</f>
        <v>0</v>
      </c>
      <c r="P979" s="43">
        <v>0</v>
      </c>
      <c r="Q979" s="43">
        <v>832165</v>
      </c>
      <c r="R979" s="46">
        <f>IF(F979&lt;DATEVALUE("2018-07-01"),1,0)</f>
        <v>1</v>
      </c>
      <c r="S979" s="47">
        <f>IF(R979=1,1%,0)</f>
        <v>0.01</v>
      </c>
      <c r="T979" s="46">
        <f>IFERROR(S979*M979,0)</f>
        <v>8321.6499999999996</v>
      </c>
      <c r="U979" s="48">
        <f>IF(O979&lt;=0.12,1,0)*(1-R979)*M979</f>
        <v>0</v>
      </c>
      <c r="V979" s="49">
        <f>IF(0&lt;0.8,0,IF(0&lt;1,Sheet1!L590,1))*IF(G979&lt;3,0.12 - O979,0.01) *U979</f>
        <v>0</v>
      </c>
      <c r="W979" s="49">
        <f>IF(0&gt;1,IF(0&lt;=1.1,1,IF(0&lt;=1.2,2,IF(0&lt;=1.5,3,5))),0) * 1000000</f>
        <v>0</v>
      </c>
      <c r="X979" s="50">
        <f>IF(AND(P979&gt;=150000000,P979&lt;300000000),5000000,IF(AND(P979&gt;=300000000,P979&lt;500000000),10000000,IF(AND(P979&gt;=300000000,P979&lt;500000000),15000000,IF(AND(P979&gt;=500000000,P979&lt;3000000000),20000000,IF(P979&gt;=30000000000,35000000,0))))) * (1-R979)</f>
        <v>0</v>
      </c>
      <c r="Y979" s="50">
        <f>IFERROR(Q979 * (1-R979),0)</f>
        <v>0</v>
      </c>
      <c r="Z979" s="51">
        <f>IF(R979=1,0,0)</f>
        <v>0</v>
      </c>
      <c r="AA979" s="51">
        <f>IFERROR((1-R979) * Z979 * 2%,0)</f>
        <v>0</v>
      </c>
      <c r="AB979" s="52">
        <f>IF(R979=0,0,0)</f>
        <v>0</v>
      </c>
      <c r="AC979" s="52">
        <f> IFERROR(AB979 * (1-R979) * 2%,0)</f>
        <v>0</v>
      </c>
      <c r="AD979" s="53">
        <f>T979+V979+W979+X979+AA979+AC979</f>
        <v>8321.6499999999996</v>
      </c>
    </row>
    <row r="980">
      <c r="C980" s="40" t="s">
        <v>1791</v>
      </c>
      <c r="D980" s="41" t="s">
        <v>1730</v>
      </c>
      <c r="E980" s="41"/>
      <c r="F980" s="42">
        <v>40953.596249999995</v>
      </c>
      <c r="G980" s="43">
        <v>77</v>
      </c>
      <c r="H980" s="44">
        <v>43320</v>
      </c>
      <c r="I980" s="44">
        <v>43431</v>
      </c>
      <c r="J980" s="43">
        <v>1825716</v>
      </c>
      <c r="K980" s="43">
        <v>0</v>
      </c>
      <c r="L980" s="43">
        <v>0</v>
      </c>
      <c r="M980" s="43">
        <f>IFERROR(J980-K980-L980,0)</f>
        <v>1825716</v>
      </c>
      <c r="N980" s="43">
        <v>1825716</v>
      </c>
      <c r="O980" s="45">
        <f>IFERROR(IF(1 - M980/N980&lt;0,0,1-M980/N980),0)</f>
        <v>0</v>
      </c>
      <c r="P980" s="43">
        <v>0</v>
      </c>
      <c r="Q980" s="43">
        <v>1825716</v>
      </c>
      <c r="R980" s="46">
        <f>IF(F980&lt;DATEVALUE("2018-07-01"),1,0)</f>
        <v>1</v>
      </c>
      <c r="S980" s="47">
        <f>IF(R980=1,1%,0)</f>
        <v>0.01</v>
      </c>
      <c r="T980" s="46">
        <f>IFERROR(S980*M980,0)</f>
        <v>18257.16</v>
      </c>
      <c r="U980" s="48">
        <f>IF(O980&lt;=0.12,1,0)*(1-R980)*M980</f>
        <v>0</v>
      </c>
      <c r="V980" s="49">
        <f>IF(0&lt;0.8,0,IF(0&lt;1,Sheet1!L590,1))*IF(G980&lt;3,0.12 - O980,0.01) *U980</f>
        <v>0</v>
      </c>
      <c r="W980" s="49">
        <f>IF(0&gt;1,IF(0&lt;=1.1,1,IF(0&lt;=1.2,2,IF(0&lt;=1.5,3,5))),0) * 1000000</f>
        <v>0</v>
      </c>
      <c r="X980" s="50">
        <f>IF(AND(P980&gt;=150000000,P980&lt;300000000),5000000,IF(AND(P980&gt;=300000000,P980&lt;500000000),10000000,IF(AND(P980&gt;=300000000,P980&lt;500000000),15000000,IF(AND(P980&gt;=500000000,P980&lt;3000000000),20000000,IF(P980&gt;=30000000000,35000000,0))))) * (1-R980)</f>
        <v>0</v>
      </c>
      <c r="Y980" s="50">
        <f>IFERROR(Q980 * (1-R980),0)</f>
        <v>0</v>
      </c>
      <c r="Z980" s="51">
        <f>IF(R980=1,0,0)</f>
        <v>0</v>
      </c>
      <c r="AA980" s="51">
        <f>IFERROR((1-R980) * Z980 * 2%,0)</f>
        <v>0</v>
      </c>
      <c r="AB980" s="52">
        <f>IF(R980=0,0,0)</f>
        <v>0</v>
      </c>
      <c r="AC980" s="52">
        <f> IFERROR(AB980 * (1-R980) * 2%,0)</f>
        <v>0</v>
      </c>
      <c r="AD980" s="53">
        <f>T980+V980+W980+X980+AA980+AC980</f>
        <v>18257.16</v>
      </c>
    </row>
    <row r="981">
      <c r="C981" s="40" t="s">
        <v>1792</v>
      </c>
      <c r="D981" s="41" t="s">
        <v>1793</v>
      </c>
      <c r="E981" s="41"/>
      <c r="F981" s="42">
        <v>40960.411944444444</v>
      </c>
      <c r="G981" s="43">
        <v>77</v>
      </c>
      <c r="H981" s="44">
        <v>43320</v>
      </c>
      <c r="I981" s="44">
        <v>43336</v>
      </c>
      <c r="J981" s="43">
        <v>904312</v>
      </c>
      <c r="K981" s="43">
        <v>0</v>
      </c>
      <c r="L981" s="43">
        <v>0</v>
      </c>
      <c r="M981" s="43">
        <f>IFERROR(J981-K981-L981,0)</f>
        <v>904312</v>
      </c>
      <c r="N981" s="43">
        <v>904312</v>
      </c>
      <c r="O981" s="45">
        <f>IFERROR(IF(1 - M981/N981&lt;0,0,1-M981/N981),0)</f>
        <v>0</v>
      </c>
      <c r="P981" s="43">
        <v>0</v>
      </c>
      <c r="Q981" s="43">
        <v>904312</v>
      </c>
      <c r="R981" s="46">
        <f>IF(F981&lt;DATEVALUE("2018-07-01"),1,0)</f>
        <v>1</v>
      </c>
      <c r="S981" s="47">
        <f>IF(R981=1,1%,0)</f>
        <v>0.01</v>
      </c>
      <c r="T981" s="46">
        <f>IFERROR(S981*M981,0)</f>
        <v>9043.1200000000008</v>
      </c>
      <c r="U981" s="48">
        <f>IF(O981&lt;=0.12,1,0)*(1-R981)*M981</f>
        <v>0</v>
      </c>
      <c r="V981" s="49">
        <f>IF(0&lt;0.8,0,IF(0&lt;1,Sheet1!L590,1))*IF(G981&lt;3,0.12 - O981,0.01) *U981</f>
        <v>0</v>
      </c>
      <c r="W981" s="49">
        <f>IF(0&gt;1,IF(0&lt;=1.1,1,IF(0&lt;=1.2,2,IF(0&lt;=1.5,3,5))),0) * 1000000</f>
        <v>0</v>
      </c>
      <c r="X981" s="50">
        <f>IF(AND(P981&gt;=150000000,P981&lt;300000000),5000000,IF(AND(P981&gt;=300000000,P981&lt;500000000),10000000,IF(AND(P981&gt;=300000000,P981&lt;500000000),15000000,IF(AND(P981&gt;=500000000,P981&lt;3000000000),20000000,IF(P981&gt;=30000000000,35000000,0))))) * (1-R981)</f>
        <v>0</v>
      </c>
      <c r="Y981" s="50">
        <f>IFERROR(Q981 * (1-R981),0)</f>
        <v>0</v>
      </c>
      <c r="Z981" s="51">
        <f>IF(R981=1,0,0)</f>
        <v>0</v>
      </c>
      <c r="AA981" s="51">
        <f>IFERROR((1-R981) * Z981 * 2%,0)</f>
        <v>0</v>
      </c>
      <c r="AB981" s="52">
        <f>IF(R981=0,0,0)</f>
        <v>0</v>
      </c>
      <c r="AC981" s="52">
        <f> IFERROR(AB981 * (1-R981) * 2%,0)</f>
        <v>0</v>
      </c>
      <c r="AD981" s="53">
        <f>T981+V981+W981+X981+AA981+AC981</f>
        <v>9043.1200000000008</v>
      </c>
    </row>
    <row r="982">
      <c r="C982" s="40" t="s">
        <v>1794</v>
      </c>
      <c r="D982" s="41" t="s">
        <v>1795</v>
      </c>
      <c r="E982" s="41"/>
      <c r="F982" s="42">
        <v>40960.416261574072</v>
      </c>
      <c r="G982" s="43">
        <v>77</v>
      </c>
      <c r="H982" s="44">
        <v>43325</v>
      </c>
      <c r="I982" s="44">
        <v>43347</v>
      </c>
      <c r="J982" s="43">
        <v>5345016</v>
      </c>
      <c r="K982" s="43">
        <v>662605</v>
      </c>
      <c r="L982" s="43">
        <v>0</v>
      </c>
      <c r="M982" s="43">
        <f>IFERROR(J982-K982-L982,0)</f>
        <v>4682411</v>
      </c>
      <c r="N982" s="43">
        <v>5345016</v>
      </c>
      <c r="O982" s="45">
        <f>IFERROR(IF(1 - M982/N982&lt;0,0,1-M982/N982),0)</f>
        <v>0.12396688803176637</v>
      </c>
      <c r="P982" s="43">
        <v>0</v>
      </c>
      <c r="Q982" s="43">
        <v>5345016</v>
      </c>
      <c r="R982" s="46">
        <f>IF(F982&lt;DATEVALUE("2018-07-01"),1,0)</f>
        <v>1</v>
      </c>
      <c r="S982" s="47">
        <f>IF(R982=1,1%,0)</f>
        <v>0.01</v>
      </c>
      <c r="T982" s="46">
        <f>IFERROR(S982*M982,0)</f>
        <v>46824.110000000001</v>
      </c>
      <c r="U982" s="48">
        <f>IF(O982&lt;=0.12,1,0)*(1-R982)*M982</f>
        <v>0</v>
      </c>
      <c r="V982" s="49">
        <f>IF(0&lt;0.8,0,IF(0&lt;1,Sheet1!L590,1))*IF(G982&lt;3,0.12 - O982,0.01) *U982</f>
        <v>0</v>
      </c>
      <c r="W982" s="49">
        <f>IF(0&gt;1,IF(0&lt;=1.1,1,IF(0&lt;=1.2,2,IF(0&lt;=1.5,3,5))),0) * 1000000</f>
        <v>0</v>
      </c>
      <c r="X982" s="50">
        <f>IF(AND(P982&gt;=150000000,P982&lt;300000000),5000000,IF(AND(P982&gt;=300000000,P982&lt;500000000),10000000,IF(AND(P982&gt;=300000000,P982&lt;500000000),15000000,IF(AND(P982&gt;=500000000,P982&lt;3000000000),20000000,IF(P982&gt;=30000000000,35000000,0))))) * (1-R982)</f>
        <v>0</v>
      </c>
      <c r="Y982" s="50">
        <f>IFERROR(Q982 * (1-R982),0)</f>
        <v>0</v>
      </c>
      <c r="Z982" s="51">
        <f>IF(R982=1,0,0)</f>
        <v>0</v>
      </c>
      <c r="AA982" s="51">
        <f>IFERROR((1-R982) * Z982 * 2%,0)</f>
        <v>0</v>
      </c>
      <c r="AB982" s="52">
        <f>IF(R982=0,0,0)</f>
        <v>0</v>
      </c>
      <c r="AC982" s="52">
        <f> IFERROR(AB982 * (1-R982) * 2%,0)</f>
        <v>0</v>
      </c>
      <c r="AD982" s="53">
        <f>T982+V982+W982+X982+AA982+AC982</f>
        <v>46824.110000000001</v>
      </c>
    </row>
    <row r="983">
      <c r="C983" s="40" t="s">
        <v>1796</v>
      </c>
      <c r="D983" s="41" t="s">
        <v>1797</v>
      </c>
      <c r="E983" s="41"/>
      <c r="F983" s="42">
        <v>40977.428460648145</v>
      </c>
      <c r="G983" s="43">
        <v>76</v>
      </c>
      <c r="H983" s="44">
        <v>43312</v>
      </c>
      <c r="I983" s="44">
        <v>43361</v>
      </c>
      <c r="J983" s="43">
        <v>6755178</v>
      </c>
      <c r="K983" s="43">
        <v>0</v>
      </c>
      <c r="L983" s="43">
        <v>0</v>
      </c>
      <c r="M983" s="43">
        <f>IFERROR(J983-K983-L983,0)</f>
        <v>6755178</v>
      </c>
      <c r="N983" s="43">
        <v>6755178</v>
      </c>
      <c r="O983" s="45">
        <f>IFERROR(IF(1 - M983/N983&lt;0,0,1-M983/N983),0)</f>
        <v>0</v>
      </c>
      <c r="P983" s="43">
        <v>0</v>
      </c>
      <c r="Q983" s="43">
        <v>6755178</v>
      </c>
      <c r="R983" s="46">
        <f>IF(F983&lt;DATEVALUE("2018-07-01"),1,0)</f>
        <v>1</v>
      </c>
      <c r="S983" s="47">
        <f>IF(R983=1,1%,0)</f>
        <v>0.01</v>
      </c>
      <c r="T983" s="46">
        <f>IFERROR(S983*M983,0)</f>
        <v>67551.779999999999</v>
      </c>
      <c r="U983" s="48">
        <f>IF(O983&lt;=0.12,1,0)*(1-R983)*M983</f>
        <v>0</v>
      </c>
      <c r="V983" s="49">
        <f>IF(0&lt;0.8,0,IF(0&lt;1,Sheet1!L590,1))*IF(G983&lt;3,0.12 - O983,0.01) *U983</f>
        <v>0</v>
      </c>
      <c r="W983" s="49">
        <f>IF(0&gt;1,IF(0&lt;=1.1,1,IF(0&lt;=1.2,2,IF(0&lt;=1.5,3,5))),0) * 1000000</f>
        <v>0</v>
      </c>
      <c r="X983" s="50">
        <f>IF(AND(P983&gt;=150000000,P983&lt;300000000),5000000,IF(AND(P983&gt;=300000000,P983&lt;500000000),10000000,IF(AND(P983&gt;=300000000,P983&lt;500000000),15000000,IF(AND(P983&gt;=500000000,P983&lt;3000000000),20000000,IF(P983&gt;=30000000000,35000000,0))))) * (1-R983)</f>
        <v>0</v>
      </c>
      <c r="Y983" s="50">
        <f>IFERROR(Q983 * (1-R983),0)</f>
        <v>0</v>
      </c>
      <c r="Z983" s="51">
        <f>IF(R983=1,0,0)</f>
        <v>0</v>
      </c>
      <c r="AA983" s="51">
        <f>IFERROR((1-R983) * Z983 * 2%,0)</f>
        <v>0</v>
      </c>
      <c r="AB983" s="52">
        <f>IF(R983=0,0,0)</f>
        <v>0</v>
      </c>
      <c r="AC983" s="52">
        <f> IFERROR(AB983 * (1-R983) * 2%,0)</f>
        <v>0</v>
      </c>
      <c r="AD983" s="53">
        <f>T983+V983+W983+X983+AA983+AC983</f>
        <v>67551.779999999999</v>
      </c>
    </row>
    <row r="984">
      <c r="C984" s="40" t="s">
        <v>1798</v>
      </c>
      <c r="D984" s="41" t="s">
        <v>1799</v>
      </c>
      <c r="E984" s="41"/>
      <c r="F984" s="42">
        <v>40981.468414351853</v>
      </c>
      <c r="G984" s="43">
        <v>76</v>
      </c>
      <c r="H984" s="44">
        <v>43318</v>
      </c>
      <c r="I984" s="44">
        <v>43329</v>
      </c>
      <c r="J984" s="43">
        <v>89510</v>
      </c>
      <c r="K984" s="43">
        <v>0</v>
      </c>
      <c r="L984" s="43">
        <v>0</v>
      </c>
      <c r="M984" s="43">
        <f>IFERROR(J984-K984-L984,0)</f>
        <v>89510</v>
      </c>
      <c r="N984" s="43">
        <v>89510</v>
      </c>
      <c r="O984" s="45">
        <f>IFERROR(IF(1 - M984/N984&lt;0,0,1-M984/N984),0)</f>
        <v>0</v>
      </c>
      <c r="P984" s="43">
        <v>0</v>
      </c>
      <c r="Q984" s="43">
        <v>89510</v>
      </c>
      <c r="R984" s="46">
        <f>IF(F984&lt;DATEVALUE("2018-07-01"),1,0)</f>
        <v>1</v>
      </c>
      <c r="S984" s="47">
        <f>IF(R984=1,1%,0)</f>
        <v>0.01</v>
      </c>
      <c r="T984" s="46">
        <f>IFERROR(S984*M984,0)</f>
        <v>895.10000000000002</v>
      </c>
      <c r="U984" s="48">
        <f>IF(O984&lt;=0.12,1,0)*(1-R984)*M984</f>
        <v>0</v>
      </c>
      <c r="V984" s="49">
        <f>IF(0&lt;0.8,0,IF(0&lt;1,Sheet1!L590,1))*IF(G984&lt;3,0.12 - O984,0.01) *U984</f>
        <v>0</v>
      </c>
      <c r="W984" s="49">
        <f>IF(0&gt;1,IF(0&lt;=1.1,1,IF(0&lt;=1.2,2,IF(0&lt;=1.5,3,5))),0) * 1000000</f>
        <v>0</v>
      </c>
      <c r="X984" s="50">
        <f>IF(AND(P984&gt;=150000000,P984&lt;300000000),5000000,IF(AND(P984&gt;=300000000,P984&lt;500000000),10000000,IF(AND(P984&gt;=300000000,P984&lt;500000000),15000000,IF(AND(P984&gt;=500000000,P984&lt;3000000000),20000000,IF(P984&gt;=30000000000,35000000,0))))) * (1-R984)</f>
        <v>0</v>
      </c>
      <c r="Y984" s="50">
        <f>IFERROR(Q984 * (1-R984),0)</f>
        <v>0</v>
      </c>
      <c r="Z984" s="51">
        <f>IF(R984=1,0,0)</f>
        <v>0</v>
      </c>
      <c r="AA984" s="51">
        <f>IFERROR((1-R984) * Z984 * 2%,0)</f>
        <v>0</v>
      </c>
      <c r="AB984" s="52">
        <f>IF(R984=0,0,0)</f>
        <v>0</v>
      </c>
      <c r="AC984" s="52">
        <f> IFERROR(AB984 * (1-R984) * 2%,0)</f>
        <v>0</v>
      </c>
      <c r="AD984" s="53">
        <f>T984+V984+W984+X984+AA984+AC984</f>
        <v>895.10000000000002</v>
      </c>
    </row>
    <row r="985">
      <c r="C985" s="40" t="s">
        <v>1800</v>
      </c>
      <c r="D985" s="41" t="s">
        <v>1801</v>
      </c>
      <c r="E985" s="41"/>
      <c r="F985" s="42">
        <v>40981.461701388886</v>
      </c>
      <c r="G985" s="43">
        <v>76</v>
      </c>
      <c r="H985" s="44">
        <v>43319</v>
      </c>
      <c r="I985" s="44">
        <v>43322</v>
      </c>
      <c r="J985" s="43">
        <v>84700</v>
      </c>
      <c r="K985" s="43">
        <v>0</v>
      </c>
      <c r="L985" s="43">
        <v>0</v>
      </c>
      <c r="M985" s="43">
        <f>IFERROR(J985-K985-L985,0)</f>
        <v>84700</v>
      </c>
      <c r="N985" s="43">
        <v>84700</v>
      </c>
      <c r="O985" s="45">
        <f>IFERROR(IF(1 - M985/N985&lt;0,0,1-M985/N985),0)</f>
        <v>0</v>
      </c>
      <c r="P985" s="43">
        <v>0</v>
      </c>
      <c r="Q985" s="43">
        <v>84700</v>
      </c>
      <c r="R985" s="46">
        <f>IF(F985&lt;DATEVALUE("2018-07-01"),1,0)</f>
        <v>1</v>
      </c>
      <c r="S985" s="47">
        <f>IF(R985=1,1%,0)</f>
        <v>0.01</v>
      </c>
      <c r="T985" s="46">
        <f>IFERROR(S985*M985,0)</f>
        <v>847</v>
      </c>
      <c r="U985" s="48">
        <f>IF(O985&lt;=0.12,1,0)*(1-R985)*M985</f>
        <v>0</v>
      </c>
      <c r="V985" s="49">
        <f>IF(0&lt;0.8,0,IF(0&lt;1,Sheet1!L590,1))*IF(G985&lt;3,0.12 - O985,0.01) *U985</f>
        <v>0</v>
      </c>
      <c r="W985" s="49">
        <f>IF(0&gt;1,IF(0&lt;=1.1,1,IF(0&lt;=1.2,2,IF(0&lt;=1.5,3,5))),0) * 1000000</f>
        <v>0</v>
      </c>
      <c r="X985" s="50">
        <f>IF(AND(P985&gt;=150000000,P985&lt;300000000),5000000,IF(AND(P985&gt;=300000000,P985&lt;500000000),10000000,IF(AND(P985&gt;=300000000,P985&lt;500000000),15000000,IF(AND(P985&gt;=500000000,P985&lt;3000000000),20000000,IF(P985&gt;=30000000000,35000000,0))))) * (1-R985)</f>
        <v>0</v>
      </c>
      <c r="Y985" s="50">
        <f>IFERROR(Q985 * (1-R985),0)</f>
        <v>0</v>
      </c>
      <c r="Z985" s="51">
        <f>IF(R985=1,0,0)</f>
        <v>0</v>
      </c>
      <c r="AA985" s="51">
        <f>IFERROR((1-R985) * Z985 * 2%,0)</f>
        <v>0</v>
      </c>
      <c r="AB985" s="52">
        <f>IF(R985=0,0,0)</f>
        <v>0</v>
      </c>
      <c r="AC985" s="52">
        <f> IFERROR(AB985 * (1-R985) * 2%,0)</f>
        <v>0</v>
      </c>
      <c r="AD985" s="53">
        <f>T985+V985+W985+X985+AA985+AC985</f>
        <v>847</v>
      </c>
    </row>
    <row r="986">
      <c r="C986" s="40" t="s">
        <v>1802</v>
      </c>
      <c r="D986" s="41" t="s">
        <v>1803</v>
      </c>
      <c r="E986" s="41"/>
      <c r="F986" s="42">
        <v>40982.612453703703</v>
      </c>
      <c r="G986" s="43">
        <v>76</v>
      </c>
      <c r="H986" s="44">
        <v>43321</v>
      </c>
      <c r="I986" s="44">
        <v>43369</v>
      </c>
      <c r="J986" s="43">
        <v>612814</v>
      </c>
      <c r="K986" s="43">
        <v>0</v>
      </c>
      <c r="L986" s="43">
        <v>0</v>
      </c>
      <c r="M986" s="43">
        <f>IFERROR(J986-K986-L986,0)</f>
        <v>612814</v>
      </c>
      <c r="N986" s="43">
        <v>612814</v>
      </c>
      <c r="O986" s="45">
        <f>IFERROR(IF(1 - M986/N986&lt;0,0,1-M986/N986),0)</f>
        <v>0</v>
      </c>
      <c r="P986" s="43">
        <v>0</v>
      </c>
      <c r="Q986" s="43">
        <v>612814</v>
      </c>
      <c r="R986" s="46">
        <f>IF(F986&lt;DATEVALUE("2018-07-01"),1,0)</f>
        <v>1</v>
      </c>
      <c r="S986" s="47">
        <f>IF(R986=1,1%,0)</f>
        <v>0.01</v>
      </c>
      <c r="T986" s="46">
        <f>IFERROR(S986*M986,0)</f>
        <v>6128.1400000000003</v>
      </c>
      <c r="U986" s="48">
        <f>IF(O986&lt;=0.12,1,0)*(1-R986)*M986</f>
        <v>0</v>
      </c>
      <c r="V986" s="49">
        <f>IF(0&lt;0.8,0,IF(0&lt;1,Sheet1!L590,1))*IF(G986&lt;3,0.12 - O986,0.01) *U986</f>
        <v>0</v>
      </c>
      <c r="W986" s="49">
        <f>IF(0&gt;1,IF(0&lt;=1.1,1,IF(0&lt;=1.2,2,IF(0&lt;=1.5,3,5))),0) * 1000000</f>
        <v>0</v>
      </c>
      <c r="X986" s="50">
        <f>IF(AND(P986&gt;=150000000,P986&lt;300000000),5000000,IF(AND(P986&gt;=300000000,P986&lt;500000000),10000000,IF(AND(P986&gt;=300000000,P986&lt;500000000),15000000,IF(AND(P986&gt;=500000000,P986&lt;3000000000),20000000,IF(P986&gt;=30000000000,35000000,0))))) * (1-R986)</f>
        <v>0</v>
      </c>
      <c r="Y986" s="50">
        <f>IFERROR(Q986 * (1-R986),0)</f>
        <v>0</v>
      </c>
      <c r="Z986" s="51">
        <f>IF(R986=1,0,0)</f>
        <v>0</v>
      </c>
      <c r="AA986" s="51">
        <f>IFERROR((1-R986) * Z986 * 2%,0)</f>
        <v>0</v>
      </c>
      <c r="AB986" s="52">
        <f>IF(R986=0,0,0)</f>
        <v>0</v>
      </c>
      <c r="AC986" s="52">
        <f> IFERROR(AB986 * (1-R986) * 2%,0)</f>
        <v>0</v>
      </c>
      <c r="AD986" s="53">
        <f>T986+V986+W986+X986+AA986+AC986</f>
        <v>6128.1400000000003</v>
      </c>
    </row>
    <row r="987">
      <c r="C987" s="40" t="s">
        <v>1804</v>
      </c>
      <c r="D987" s="41" t="s">
        <v>1805</v>
      </c>
      <c r="E987" s="41"/>
      <c r="F987" s="42">
        <v>40991.441643518519</v>
      </c>
      <c r="G987" s="43">
        <v>76</v>
      </c>
      <c r="H987" s="44">
        <v>43316</v>
      </c>
      <c r="I987" s="44">
        <v>43325</v>
      </c>
      <c r="J987" s="43">
        <v>14457035</v>
      </c>
      <c r="K987" s="43">
        <v>0</v>
      </c>
      <c r="L987" s="43">
        <v>0</v>
      </c>
      <c r="M987" s="43">
        <f>IFERROR(J987-K987-L987,0)</f>
        <v>14457035</v>
      </c>
      <c r="N987" s="43">
        <v>14457035</v>
      </c>
      <c r="O987" s="45">
        <f>IFERROR(IF(1 - M987/N987&lt;0,0,1-M987/N987),0)</f>
        <v>0</v>
      </c>
      <c r="P987" s="43">
        <v>0</v>
      </c>
      <c r="Q987" s="43">
        <v>14457035</v>
      </c>
      <c r="R987" s="46">
        <f>IF(F987&lt;DATEVALUE("2018-07-01"),1,0)</f>
        <v>1</v>
      </c>
      <c r="S987" s="47">
        <f>IF(R987=1,1%,0)</f>
        <v>0.01</v>
      </c>
      <c r="T987" s="46">
        <f>IFERROR(S987*M987,0)</f>
        <v>144570.35000000001</v>
      </c>
      <c r="U987" s="48">
        <f>IF(O987&lt;=0.12,1,0)*(1-R987)*M987</f>
        <v>0</v>
      </c>
      <c r="V987" s="49">
        <f>IF(0&lt;0.8,0,IF(0&lt;1,Sheet1!L590,1))*IF(G987&lt;3,0.12 - O987,0.01) *U987</f>
        <v>0</v>
      </c>
      <c r="W987" s="49">
        <f>IF(0&gt;1,IF(0&lt;=1.1,1,IF(0&lt;=1.2,2,IF(0&lt;=1.5,3,5))),0) * 1000000</f>
        <v>0</v>
      </c>
      <c r="X987" s="50">
        <f>IF(AND(P987&gt;=150000000,P987&lt;300000000),5000000,IF(AND(P987&gt;=300000000,P987&lt;500000000),10000000,IF(AND(P987&gt;=300000000,P987&lt;500000000),15000000,IF(AND(P987&gt;=500000000,P987&lt;3000000000),20000000,IF(P987&gt;=30000000000,35000000,0))))) * (1-R987)</f>
        <v>0</v>
      </c>
      <c r="Y987" s="50">
        <f>IFERROR(Q987 * (1-R987),0)</f>
        <v>0</v>
      </c>
      <c r="Z987" s="51">
        <f>IF(R987=1,0,0)</f>
        <v>0</v>
      </c>
      <c r="AA987" s="51">
        <f>IFERROR((1-R987) * Z987 * 2%,0)</f>
        <v>0</v>
      </c>
      <c r="AB987" s="52">
        <f>IF(R987=0,0,0)</f>
        <v>0</v>
      </c>
      <c r="AC987" s="52">
        <f> IFERROR(AB987 * (1-R987) * 2%,0)</f>
        <v>0</v>
      </c>
      <c r="AD987" s="53">
        <f>T987+V987+W987+X987+AA987+AC987</f>
        <v>144570.35000000001</v>
      </c>
    </row>
    <row r="988">
      <c r="C988" s="40" t="s">
        <v>1806</v>
      </c>
      <c r="D988" s="41" t="s">
        <v>1807</v>
      </c>
      <c r="E988" s="41"/>
      <c r="F988" s="42">
        <v>40991.439699074072</v>
      </c>
      <c r="G988" s="43">
        <v>76</v>
      </c>
      <c r="H988" s="44">
        <v>43312</v>
      </c>
      <c r="I988" s="44">
        <v>43348</v>
      </c>
      <c r="J988" s="43">
        <v>2424114</v>
      </c>
      <c r="K988" s="43">
        <v>0</v>
      </c>
      <c r="L988" s="43">
        <v>0</v>
      </c>
      <c r="M988" s="43">
        <f>IFERROR(J988-K988-L988,0)</f>
        <v>2424114</v>
      </c>
      <c r="N988" s="43">
        <v>2424114</v>
      </c>
      <c r="O988" s="45">
        <f>IFERROR(IF(1 - M988/N988&lt;0,0,1-M988/N988),0)</f>
        <v>0</v>
      </c>
      <c r="P988" s="43">
        <v>0</v>
      </c>
      <c r="Q988" s="43">
        <v>2424114</v>
      </c>
      <c r="R988" s="46">
        <f>IF(F988&lt;DATEVALUE("2018-07-01"),1,0)</f>
        <v>1</v>
      </c>
      <c r="S988" s="47">
        <f>IF(R988=1,1%,0)</f>
        <v>0.01</v>
      </c>
      <c r="T988" s="46">
        <f>IFERROR(S988*M988,0)</f>
        <v>24241.139999999999</v>
      </c>
      <c r="U988" s="48">
        <f>IF(O988&lt;=0.12,1,0)*(1-R988)*M988</f>
        <v>0</v>
      </c>
      <c r="V988" s="49">
        <f>IF(0&lt;0.8,0,IF(0&lt;1,Sheet1!L590,1))*IF(G988&lt;3,0.12 - O988,0.01) *U988</f>
        <v>0</v>
      </c>
      <c r="W988" s="49">
        <f>IF(0&gt;1,IF(0&lt;=1.1,1,IF(0&lt;=1.2,2,IF(0&lt;=1.5,3,5))),0) * 1000000</f>
        <v>0</v>
      </c>
      <c r="X988" s="50">
        <f>IF(AND(P988&gt;=150000000,P988&lt;300000000),5000000,IF(AND(P988&gt;=300000000,P988&lt;500000000),10000000,IF(AND(P988&gt;=300000000,P988&lt;500000000),15000000,IF(AND(P988&gt;=500000000,P988&lt;3000000000),20000000,IF(P988&gt;=30000000000,35000000,0))))) * (1-R988)</f>
        <v>0</v>
      </c>
      <c r="Y988" s="50">
        <f>IFERROR(Q988 * (1-R988),0)</f>
        <v>0</v>
      </c>
      <c r="Z988" s="51">
        <f>IF(R988=1,0,0)</f>
        <v>0</v>
      </c>
      <c r="AA988" s="51">
        <f>IFERROR((1-R988) * Z988 * 2%,0)</f>
        <v>0</v>
      </c>
      <c r="AB988" s="52">
        <f>IF(R988=0,0,0)</f>
        <v>0</v>
      </c>
      <c r="AC988" s="52">
        <f> IFERROR(AB988 * (1-R988) * 2%,0)</f>
        <v>0</v>
      </c>
      <c r="AD988" s="53">
        <f>T988+V988+W988+X988+AA988+AC988</f>
        <v>24241.139999999999</v>
      </c>
    </row>
    <row r="989">
      <c r="C989" s="40" t="s">
        <v>1808</v>
      </c>
      <c r="D989" s="41" t="s">
        <v>1809</v>
      </c>
      <c r="E989" s="41"/>
      <c r="F989" s="42">
        <v>41005.64293981481</v>
      </c>
      <c r="G989" s="43">
        <v>75</v>
      </c>
      <c r="H989" s="44">
        <v>43320</v>
      </c>
      <c r="I989" s="44">
        <v>43348</v>
      </c>
      <c r="J989" s="43">
        <v>2083983</v>
      </c>
      <c r="K989" s="43">
        <v>0</v>
      </c>
      <c r="L989" s="43">
        <v>0</v>
      </c>
      <c r="M989" s="43">
        <f>IFERROR(J989-K989-L989,0)</f>
        <v>2083983</v>
      </c>
      <c r="N989" s="43">
        <v>2083983</v>
      </c>
      <c r="O989" s="45">
        <f>IFERROR(IF(1 - M989/N989&lt;0,0,1-M989/N989),0)</f>
        <v>0</v>
      </c>
      <c r="P989" s="43">
        <v>0</v>
      </c>
      <c r="Q989" s="43">
        <v>2083983</v>
      </c>
      <c r="R989" s="46">
        <f>IF(F989&lt;DATEVALUE("2018-07-01"),1,0)</f>
        <v>1</v>
      </c>
      <c r="S989" s="47">
        <f>IF(R989=1,1%,0)</f>
        <v>0.01</v>
      </c>
      <c r="T989" s="46">
        <f>IFERROR(S989*M989,0)</f>
        <v>20839.830000000002</v>
      </c>
      <c r="U989" s="48">
        <f>IF(O989&lt;=0.12,1,0)*(1-R989)*M989</f>
        <v>0</v>
      </c>
      <c r="V989" s="49">
        <f>IF(0&lt;0.8,0,IF(0&lt;1,Sheet1!L590,1))*IF(G989&lt;3,0.12 - O989,0.01) *U989</f>
        <v>0</v>
      </c>
      <c r="W989" s="49">
        <f>IF(0&gt;1,IF(0&lt;=1.1,1,IF(0&lt;=1.2,2,IF(0&lt;=1.5,3,5))),0) * 1000000</f>
        <v>0</v>
      </c>
      <c r="X989" s="50">
        <f>IF(AND(P989&gt;=150000000,P989&lt;300000000),5000000,IF(AND(P989&gt;=300000000,P989&lt;500000000),10000000,IF(AND(P989&gt;=300000000,P989&lt;500000000),15000000,IF(AND(P989&gt;=500000000,P989&lt;3000000000),20000000,IF(P989&gt;=30000000000,35000000,0))))) * (1-R989)</f>
        <v>0</v>
      </c>
      <c r="Y989" s="50">
        <f>IFERROR(Q989 * (1-R989),0)</f>
        <v>0</v>
      </c>
      <c r="Z989" s="51">
        <f>IF(R989=1,0,0)</f>
        <v>0</v>
      </c>
      <c r="AA989" s="51">
        <f>IFERROR((1-R989) * Z989 * 2%,0)</f>
        <v>0</v>
      </c>
      <c r="AB989" s="52">
        <f>IF(R989=0,0,0)</f>
        <v>0</v>
      </c>
      <c r="AC989" s="52">
        <f> IFERROR(AB989 * (1-R989) * 2%,0)</f>
        <v>0</v>
      </c>
      <c r="AD989" s="53">
        <f>T989+V989+W989+X989+AA989+AC989</f>
        <v>20839.830000000002</v>
      </c>
    </row>
    <row r="990">
      <c r="C990" s="40" t="s">
        <v>1810</v>
      </c>
      <c r="D990" s="41" t="s">
        <v>1811</v>
      </c>
      <c r="E990" s="41"/>
      <c r="F990" s="42">
        <v>41008.679745370369</v>
      </c>
      <c r="G990" s="43">
        <v>75</v>
      </c>
      <c r="H990" s="44">
        <v>43319</v>
      </c>
      <c r="I990" s="44">
        <v>43323</v>
      </c>
      <c r="J990" s="43">
        <v>179884</v>
      </c>
      <c r="K990" s="43">
        <v>0</v>
      </c>
      <c r="L990" s="43">
        <v>0</v>
      </c>
      <c r="M990" s="43">
        <f>IFERROR(J990-K990-L990,0)</f>
        <v>179884</v>
      </c>
      <c r="N990" s="43">
        <v>179884</v>
      </c>
      <c r="O990" s="45">
        <f>IFERROR(IF(1 - M990/N990&lt;0,0,1-M990/N990),0)</f>
        <v>0</v>
      </c>
      <c r="P990" s="43">
        <v>0</v>
      </c>
      <c r="Q990" s="43">
        <v>179884</v>
      </c>
      <c r="R990" s="46">
        <f>IF(F990&lt;DATEVALUE("2018-07-01"),1,0)</f>
        <v>1</v>
      </c>
      <c r="S990" s="47">
        <f>IF(R990=1,1%,0)</f>
        <v>0.01</v>
      </c>
      <c r="T990" s="46">
        <f>IFERROR(S990*M990,0)</f>
        <v>1798.8400000000002</v>
      </c>
      <c r="U990" s="48">
        <f>IF(O990&lt;=0.12,1,0)*(1-R990)*M990</f>
        <v>0</v>
      </c>
      <c r="V990" s="49">
        <f>IF(0&lt;0.8,0,IF(0&lt;1,Sheet1!L590,1))*IF(G990&lt;3,0.12 - O990,0.01) *U990</f>
        <v>0</v>
      </c>
      <c r="W990" s="49">
        <f>IF(0&gt;1,IF(0&lt;=1.1,1,IF(0&lt;=1.2,2,IF(0&lt;=1.5,3,5))),0) * 1000000</f>
        <v>0</v>
      </c>
      <c r="X990" s="50">
        <f>IF(AND(P990&gt;=150000000,P990&lt;300000000),5000000,IF(AND(P990&gt;=300000000,P990&lt;500000000),10000000,IF(AND(P990&gt;=300000000,P990&lt;500000000),15000000,IF(AND(P990&gt;=500000000,P990&lt;3000000000),20000000,IF(P990&gt;=30000000000,35000000,0))))) * (1-R990)</f>
        <v>0</v>
      </c>
      <c r="Y990" s="50">
        <f>IFERROR(Q990 * (1-R990),0)</f>
        <v>0</v>
      </c>
      <c r="Z990" s="51">
        <f>IF(R990=1,0,0)</f>
        <v>0</v>
      </c>
      <c r="AA990" s="51">
        <f>IFERROR((1-R990) * Z990 * 2%,0)</f>
        <v>0</v>
      </c>
      <c r="AB990" s="52">
        <f>IF(R990=0,0,0)</f>
        <v>0</v>
      </c>
      <c r="AC990" s="52">
        <f> IFERROR(AB990 * (1-R990) * 2%,0)</f>
        <v>0</v>
      </c>
      <c r="AD990" s="53">
        <f>T990+V990+W990+X990+AA990+AC990</f>
        <v>1798.8400000000002</v>
      </c>
    </row>
    <row r="991">
      <c r="C991" s="40" t="s">
        <v>1812</v>
      </c>
      <c r="D991" s="41" t="s">
        <v>1813</v>
      </c>
      <c r="E991" s="41"/>
      <c r="F991" s="42">
        <v>41008.681192129625</v>
      </c>
      <c r="G991" s="43">
        <v>75</v>
      </c>
      <c r="H991" s="44">
        <v>43318</v>
      </c>
      <c r="I991" s="44">
        <v>43335</v>
      </c>
      <c r="J991" s="43">
        <v>712035</v>
      </c>
      <c r="K991" s="43">
        <v>0</v>
      </c>
      <c r="L991" s="43">
        <v>0</v>
      </c>
      <c r="M991" s="43">
        <f>IFERROR(J991-K991-L991,0)</f>
        <v>712035</v>
      </c>
      <c r="N991" s="43">
        <v>712035</v>
      </c>
      <c r="O991" s="45">
        <f>IFERROR(IF(1 - M991/N991&lt;0,0,1-M991/N991),0)</f>
        <v>0</v>
      </c>
      <c r="P991" s="43">
        <v>0</v>
      </c>
      <c r="Q991" s="43">
        <v>712035</v>
      </c>
      <c r="R991" s="46">
        <f>IF(F991&lt;DATEVALUE("2018-07-01"),1,0)</f>
        <v>1</v>
      </c>
      <c r="S991" s="47">
        <f>IF(R991=1,1%,0)</f>
        <v>0.01</v>
      </c>
      <c r="T991" s="46">
        <f>IFERROR(S991*M991,0)</f>
        <v>7120.3500000000004</v>
      </c>
      <c r="U991" s="48">
        <f>IF(O991&lt;=0.12,1,0)*(1-R991)*M991</f>
        <v>0</v>
      </c>
      <c r="V991" s="49">
        <f>IF(0&lt;0.8,0,IF(0&lt;1,Sheet1!L590,1))*IF(G991&lt;3,0.12 - O991,0.01) *U991</f>
        <v>0</v>
      </c>
      <c r="W991" s="49">
        <f>IF(0&gt;1,IF(0&lt;=1.1,1,IF(0&lt;=1.2,2,IF(0&lt;=1.5,3,5))),0) * 1000000</f>
        <v>0</v>
      </c>
      <c r="X991" s="50">
        <f>IF(AND(P991&gt;=150000000,P991&lt;300000000),5000000,IF(AND(P991&gt;=300000000,P991&lt;500000000),10000000,IF(AND(P991&gt;=300000000,P991&lt;500000000),15000000,IF(AND(P991&gt;=500000000,P991&lt;3000000000),20000000,IF(P991&gt;=30000000000,35000000,0))))) * (1-R991)</f>
        <v>0</v>
      </c>
      <c r="Y991" s="50">
        <f>IFERROR(Q991 * (1-R991),0)</f>
        <v>0</v>
      </c>
      <c r="Z991" s="51">
        <f>IF(R991=1,0,0)</f>
        <v>0</v>
      </c>
      <c r="AA991" s="51">
        <f>IFERROR((1-R991) * Z991 * 2%,0)</f>
        <v>0</v>
      </c>
      <c r="AB991" s="52">
        <f>IF(R991=0,0,0)</f>
        <v>0</v>
      </c>
      <c r="AC991" s="52">
        <f> IFERROR(AB991 * (1-R991) * 2%,0)</f>
        <v>0</v>
      </c>
      <c r="AD991" s="53">
        <f>T991+V991+W991+X991+AA991+AC991</f>
        <v>7120.3500000000004</v>
      </c>
    </row>
    <row r="992">
      <c r="C992" s="40" t="s">
        <v>1814</v>
      </c>
      <c r="D992" s="41" t="s">
        <v>1815</v>
      </c>
      <c r="E992" s="41"/>
      <c r="F992" s="42">
        <v>41017.437013888884</v>
      </c>
      <c r="G992" s="43">
        <v>75</v>
      </c>
      <c r="H992" s="44">
        <v>43319</v>
      </c>
      <c r="I992" s="44">
        <v>43323</v>
      </c>
      <c r="J992" s="43">
        <v>125980</v>
      </c>
      <c r="K992" s="43">
        <v>0</v>
      </c>
      <c r="L992" s="43">
        <v>0</v>
      </c>
      <c r="M992" s="43">
        <f>IFERROR(J992-K992-L992,0)</f>
        <v>125980</v>
      </c>
      <c r="N992" s="43">
        <v>125980</v>
      </c>
      <c r="O992" s="45">
        <f>IFERROR(IF(1 - M992/N992&lt;0,0,1-M992/N992),0)</f>
        <v>0</v>
      </c>
      <c r="P992" s="43">
        <v>0</v>
      </c>
      <c r="Q992" s="43">
        <v>125980</v>
      </c>
      <c r="R992" s="46">
        <f>IF(F992&lt;DATEVALUE("2018-07-01"),1,0)</f>
        <v>1</v>
      </c>
      <c r="S992" s="47">
        <f>IF(R992=1,1%,0)</f>
        <v>0.01</v>
      </c>
      <c r="T992" s="46">
        <f>IFERROR(S992*M992,0)</f>
        <v>1259.8</v>
      </c>
      <c r="U992" s="48">
        <f>IF(O992&lt;=0.12,1,0)*(1-R992)*M992</f>
        <v>0</v>
      </c>
      <c r="V992" s="49">
        <f>IF(0&lt;0.8,0,IF(0&lt;1,Sheet1!L590,1))*IF(G992&lt;3,0.12 - O992,0.01) *U992</f>
        <v>0</v>
      </c>
      <c r="W992" s="49">
        <f>IF(0&gt;1,IF(0&lt;=1.1,1,IF(0&lt;=1.2,2,IF(0&lt;=1.5,3,5))),0) * 1000000</f>
        <v>0</v>
      </c>
      <c r="X992" s="50">
        <f>IF(AND(P992&gt;=150000000,P992&lt;300000000),5000000,IF(AND(P992&gt;=300000000,P992&lt;500000000),10000000,IF(AND(P992&gt;=300000000,P992&lt;500000000),15000000,IF(AND(P992&gt;=500000000,P992&lt;3000000000),20000000,IF(P992&gt;=30000000000,35000000,0))))) * (1-R992)</f>
        <v>0</v>
      </c>
      <c r="Y992" s="50">
        <f>IFERROR(Q992 * (1-R992),0)</f>
        <v>0</v>
      </c>
      <c r="Z992" s="51">
        <f>IF(R992=1,0,0)</f>
        <v>0</v>
      </c>
      <c r="AA992" s="51">
        <f>IFERROR((1-R992) * Z992 * 2%,0)</f>
        <v>0</v>
      </c>
      <c r="AB992" s="52">
        <f>IF(R992=0,0,0)</f>
        <v>0</v>
      </c>
      <c r="AC992" s="52">
        <f> IFERROR(AB992 * (1-R992) * 2%,0)</f>
        <v>0</v>
      </c>
      <c r="AD992" s="53">
        <f>T992+V992+W992+X992+AA992+AC992</f>
        <v>1259.8</v>
      </c>
    </row>
    <row r="993">
      <c r="C993" s="40" t="s">
        <v>1816</v>
      </c>
      <c r="D993" s="41" t="s">
        <v>1817</v>
      </c>
      <c r="E993" s="41"/>
      <c r="F993" s="42">
        <v>41024.454837962963</v>
      </c>
      <c r="G993" s="43">
        <v>75</v>
      </c>
      <c r="H993" s="44">
        <v>43316</v>
      </c>
      <c r="I993" s="44">
        <v>43334</v>
      </c>
      <c r="J993" s="43">
        <v>1141562</v>
      </c>
      <c r="K993" s="43">
        <v>0</v>
      </c>
      <c r="L993" s="43">
        <v>0</v>
      </c>
      <c r="M993" s="43">
        <f>IFERROR(J993-K993-L993,0)</f>
        <v>1141562</v>
      </c>
      <c r="N993" s="43">
        <v>1141562</v>
      </c>
      <c r="O993" s="45">
        <f>IFERROR(IF(1 - M993/N993&lt;0,0,1-M993/N993),0)</f>
        <v>0</v>
      </c>
      <c r="P993" s="43">
        <v>0</v>
      </c>
      <c r="Q993" s="43">
        <v>1141562</v>
      </c>
      <c r="R993" s="46">
        <f>IF(F993&lt;DATEVALUE("2018-07-01"),1,0)</f>
        <v>1</v>
      </c>
      <c r="S993" s="47">
        <f>IF(R993=1,1%,0)</f>
        <v>0.01</v>
      </c>
      <c r="T993" s="46">
        <f>IFERROR(S993*M993,0)</f>
        <v>11415.620000000001</v>
      </c>
      <c r="U993" s="48">
        <f>IF(O993&lt;=0.12,1,0)*(1-R993)*M993</f>
        <v>0</v>
      </c>
      <c r="V993" s="49">
        <f>IF(0&lt;0.8,0,IF(0&lt;1,Sheet1!L590,1))*IF(G993&lt;3,0.12 - O993,0.01) *U993</f>
        <v>0</v>
      </c>
      <c r="W993" s="49">
        <f>IF(0&gt;1,IF(0&lt;=1.1,1,IF(0&lt;=1.2,2,IF(0&lt;=1.5,3,5))),0) * 1000000</f>
        <v>0</v>
      </c>
      <c r="X993" s="50">
        <f>IF(AND(P993&gt;=150000000,P993&lt;300000000),5000000,IF(AND(P993&gt;=300000000,P993&lt;500000000),10000000,IF(AND(P993&gt;=300000000,P993&lt;500000000),15000000,IF(AND(P993&gt;=500000000,P993&lt;3000000000),20000000,IF(P993&gt;=30000000000,35000000,0))))) * (1-R993)</f>
        <v>0</v>
      </c>
      <c r="Y993" s="50">
        <f>IFERROR(Q993 * (1-R993),0)</f>
        <v>0</v>
      </c>
      <c r="Z993" s="51">
        <f>IF(R993=1,0,0)</f>
        <v>0</v>
      </c>
      <c r="AA993" s="51">
        <f>IFERROR((1-R993) * Z993 * 2%,0)</f>
        <v>0</v>
      </c>
      <c r="AB993" s="52">
        <f>IF(R993=0,0,0)</f>
        <v>0</v>
      </c>
      <c r="AC993" s="52">
        <f> IFERROR(AB993 * (1-R993) * 2%,0)</f>
        <v>0</v>
      </c>
      <c r="AD993" s="53">
        <f>T993+V993+W993+X993+AA993+AC993</f>
        <v>11415.620000000001</v>
      </c>
    </row>
    <row r="994">
      <c r="C994" s="40" t="s">
        <v>1818</v>
      </c>
      <c r="D994" s="41" t="s">
        <v>1819</v>
      </c>
      <c r="E994" s="41"/>
      <c r="F994" s="42">
        <v>41025.62731481481</v>
      </c>
      <c r="G994" s="43">
        <v>75</v>
      </c>
      <c r="H994" s="44">
        <v>43320</v>
      </c>
      <c r="I994" s="44">
        <v>43339</v>
      </c>
      <c r="J994" s="43">
        <v>332131</v>
      </c>
      <c r="K994" s="43">
        <v>0</v>
      </c>
      <c r="L994" s="43">
        <v>0</v>
      </c>
      <c r="M994" s="43">
        <f>IFERROR(J994-K994-L994,0)</f>
        <v>332131</v>
      </c>
      <c r="N994" s="43">
        <v>332131</v>
      </c>
      <c r="O994" s="45">
        <f>IFERROR(IF(1 - M994/N994&lt;0,0,1-M994/N994),0)</f>
        <v>0</v>
      </c>
      <c r="P994" s="43">
        <v>0</v>
      </c>
      <c r="Q994" s="43">
        <v>332131</v>
      </c>
      <c r="R994" s="46">
        <f>IF(F994&lt;DATEVALUE("2018-07-01"),1,0)</f>
        <v>1</v>
      </c>
      <c r="S994" s="47">
        <f>IF(R994=1,1%,0)</f>
        <v>0.01</v>
      </c>
      <c r="T994" s="46">
        <f>IFERROR(S994*M994,0)</f>
        <v>3321.3099999999999</v>
      </c>
      <c r="U994" s="48">
        <f>IF(O994&lt;=0.12,1,0)*(1-R994)*M994</f>
        <v>0</v>
      </c>
      <c r="V994" s="49">
        <f>IF(0&lt;0.8,0,IF(0&lt;1,Sheet1!L590,1))*IF(G994&lt;3,0.12 - O994,0.01) *U994</f>
        <v>0</v>
      </c>
      <c r="W994" s="49">
        <f>IF(0&gt;1,IF(0&lt;=1.1,1,IF(0&lt;=1.2,2,IF(0&lt;=1.5,3,5))),0) * 1000000</f>
        <v>0</v>
      </c>
      <c r="X994" s="50">
        <f>IF(AND(P994&gt;=150000000,P994&lt;300000000),5000000,IF(AND(P994&gt;=300000000,P994&lt;500000000),10000000,IF(AND(P994&gt;=300000000,P994&lt;500000000),15000000,IF(AND(P994&gt;=500000000,P994&lt;3000000000),20000000,IF(P994&gt;=30000000000,35000000,0))))) * (1-R994)</f>
        <v>0</v>
      </c>
      <c r="Y994" s="50">
        <f>IFERROR(Q994 * (1-R994),0)</f>
        <v>0</v>
      </c>
      <c r="Z994" s="51">
        <f>IF(R994=1,0,0)</f>
        <v>0</v>
      </c>
      <c r="AA994" s="51">
        <f>IFERROR((1-R994) * Z994 * 2%,0)</f>
        <v>0</v>
      </c>
      <c r="AB994" s="52">
        <f>IF(R994=0,0,0)</f>
        <v>0</v>
      </c>
      <c r="AC994" s="52">
        <f> IFERROR(AB994 * (1-R994) * 2%,0)</f>
        <v>0</v>
      </c>
      <c r="AD994" s="53">
        <f>T994+V994+W994+X994+AA994+AC994</f>
        <v>3321.3099999999999</v>
      </c>
    </row>
    <row r="995">
      <c r="C995" s="40" t="s">
        <v>1820</v>
      </c>
      <c r="D995" s="41" t="s">
        <v>1821</v>
      </c>
      <c r="E995" s="41"/>
      <c r="F995" s="42">
        <v>41032.383680555555</v>
      </c>
      <c r="G995" s="43">
        <v>74</v>
      </c>
      <c r="H995" s="44">
        <v>43316</v>
      </c>
      <c r="I995" s="44">
        <v>43325</v>
      </c>
      <c r="J995" s="43">
        <v>1431168</v>
      </c>
      <c r="K995" s="43">
        <v>0</v>
      </c>
      <c r="L995" s="43">
        <v>0</v>
      </c>
      <c r="M995" s="43">
        <f>IFERROR(J995-K995-L995,0)</f>
        <v>1431168</v>
      </c>
      <c r="N995" s="43">
        <v>1431168</v>
      </c>
      <c r="O995" s="45">
        <f>IFERROR(IF(1 - M995/N995&lt;0,0,1-M995/N995),0)</f>
        <v>0</v>
      </c>
      <c r="P995" s="43">
        <v>0</v>
      </c>
      <c r="Q995" s="43">
        <v>1431168</v>
      </c>
      <c r="R995" s="46">
        <f>IF(F995&lt;DATEVALUE("2018-07-01"),1,0)</f>
        <v>1</v>
      </c>
      <c r="S995" s="47">
        <f>IF(R995=1,1%,0)</f>
        <v>0.01</v>
      </c>
      <c r="T995" s="46">
        <f>IFERROR(S995*M995,0)</f>
        <v>14311.68</v>
      </c>
      <c r="U995" s="48">
        <f>IF(O995&lt;=0.12,1,0)*(1-R995)*M995</f>
        <v>0</v>
      </c>
      <c r="V995" s="49">
        <f>IF(0&lt;0.8,0,IF(0&lt;1,Sheet1!L590,1))*IF(G995&lt;3,0.12 - O995,0.01) *U995</f>
        <v>0</v>
      </c>
      <c r="W995" s="49">
        <f>IF(0&gt;1,IF(0&lt;=1.1,1,IF(0&lt;=1.2,2,IF(0&lt;=1.5,3,5))),0) * 1000000</f>
        <v>0</v>
      </c>
      <c r="X995" s="50">
        <f>IF(AND(P995&gt;=150000000,P995&lt;300000000),5000000,IF(AND(P995&gt;=300000000,P995&lt;500000000),10000000,IF(AND(P995&gt;=300000000,P995&lt;500000000),15000000,IF(AND(P995&gt;=500000000,P995&lt;3000000000),20000000,IF(P995&gt;=30000000000,35000000,0))))) * (1-R995)</f>
        <v>0</v>
      </c>
      <c r="Y995" s="50">
        <f>IFERROR(Q995 * (1-R995),0)</f>
        <v>0</v>
      </c>
      <c r="Z995" s="51">
        <f>IF(R995=1,0,0)</f>
        <v>0</v>
      </c>
      <c r="AA995" s="51">
        <f>IFERROR((1-R995) * Z995 * 2%,0)</f>
        <v>0</v>
      </c>
      <c r="AB995" s="52">
        <f>IF(R995=0,0,0)</f>
        <v>0</v>
      </c>
      <c r="AC995" s="52">
        <f> IFERROR(AB995 * (1-R995) * 2%,0)</f>
        <v>0</v>
      </c>
      <c r="AD995" s="53">
        <f>T995+V995+W995+X995+AA995+AC995</f>
        <v>14311.68</v>
      </c>
    </row>
    <row r="996">
      <c r="C996" s="40" t="s">
        <v>1822</v>
      </c>
      <c r="D996" s="41" t="s">
        <v>1823</v>
      </c>
      <c r="E996" s="41"/>
      <c r="F996" s="42">
        <v>41055.452372685184</v>
      </c>
      <c r="G996" s="43">
        <v>74</v>
      </c>
      <c r="H996" s="44">
        <v>43323</v>
      </c>
      <c r="I996" s="44">
        <v>43356</v>
      </c>
      <c r="J996" s="43">
        <v>5965933</v>
      </c>
      <c r="K996" s="43">
        <v>417740</v>
      </c>
      <c r="L996" s="43">
        <v>0</v>
      </c>
      <c r="M996" s="43">
        <f>IFERROR(J996-K996-L996,0)</f>
        <v>5548193</v>
      </c>
      <c r="N996" s="43">
        <v>5965933</v>
      </c>
      <c r="O996" s="45">
        <f>IFERROR(IF(1 - M996/N996&lt;0,0,1-M996/N996),0)</f>
        <v>0.070020900335287073</v>
      </c>
      <c r="P996" s="43">
        <v>0</v>
      </c>
      <c r="Q996" s="43">
        <v>5965933</v>
      </c>
      <c r="R996" s="46">
        <f>IF(F996&lt;DATEVALUE("2018-07-01"),1,0)</f>
        <v>1</v>
      </c>
      <c r="S996" s="47">
        <f>IF(R996=1,1%,0)</f>
        <v>0.01</v>
      </c>
      <c r="T996" s="46">
        <f>IFERROR(S996*M996,0)</f>
        <v>55481.93</v>
      </c>
      <c r="U996" s="48">
        <f>IF(O996&lt;=0.12,1,0)*(1-R996)*M996</f>
        <v>0</v>
      </c>
      <c r="V996" s="49">
        <f>IF(0&lt;0.8,0,IF(0&lt;1,Sheet1!L590,1))*IF(G996&lt;3,0.12 - O996,0.01) *U996</f>
        <v>0</v>
      </c>
      <c r="W996" s="49">
        <f>IF(0&gt;1,IF(0&lt;=1.1,1,IF(0&lt;=1.2,2,IF(0&lt;=1.5,3,5))),0) * 1000000</f>
        <v>0</v>
      </c>
      <c r="X996" s="50">
        <f>IF(AND(P996&gt;=150000000,P996&lt;300000000),5000000,IF(AND(P996&gt;=300000000,P996&lt;500000000),10000000,IF(AND(P996&gt;=300000000,P996&lt;500000000),15000000,IF(AND(P996&gt;=500000000,P996&lt;3000000000),20000000,IF(P996&gt;=30000000000,35000000,0))))) * (1-R996)</f>
        <v>0</v>
      </c>
      <c r="Y996" s="50">
        <f>IFERROR(Q996 * (1-R996),0)</f>
        <v>0</v>
      </c>
      <c r="Z996" s="51">
        <f>IF(R996=1,0,0)</f>
        <v>0</v>
      </c>
      <c r="AA996" s="51">
        <f>IFERROR((1-R996) * Z996 * 2%,0)</f>
        <v>0</v>
      </c>
      <c r="AB996" s="52">
        <f>IF(R996=0,0,0)</f>
        <v>0</v>
      </c>
      <c r="AC996" s="52">
        <f> IFERROR(AB996 * (1-R996) * 2%,0)</f>
        <v>0</v>
      </c>
      <c r="AD996" s="53">
        <f>T996+V996+W996+X996+AA996+AC996</f>
        <v>55481.93</v>
      </c>
    </row>
    <row r="997">
      <c r="C997" s="40" t="s">
        <v>1824</v>
      </c>
      <c r="D997" s="41" t="s">
        <v>1825</v>
      </c>
      <c r="E997" s="41"/>
      <c r="F997" s="42">
        <v>41062.603043981479</v>
      </c>
      <c r="G997" s="43">
        <v>73</v>
      </c>
      <c r="H997" s="44">
        <v>43316</v>
      </c>
      <c r="I997" s="44">
        <v>43322</v>
      </c>
      <c r="J997" s="43">
        <v>1301838</v>
      </c>
      <c r="K997" s="43">
        <v>0</v>
      </c>
      <c r="L997" s="43">
        <v>0</v>
      </c>
      <c r="M997" s="43">
        <f>IFERROR(J997-K997-L997,0)</f>
        <v>1301838</v>
      </c>
      <c r="N997" s="43">
        <v>1301838</v>
      </c>
      <c r="O997" s="45">
        <f>IFERROR(IF(1 - M997/N997&lt;0,0,1-M997/N997),0)</f>
        <v>0</v>
      </c>
      <c r="P997" s="43">
        <v>0</v>
      </c>
      <c r="Q997" s="43">
        <v>1301838</v>
      </c>
      <c r="R997" s="46">
        <f>IF(F997&lt;DATEVALUE("2018-07-01"),1,0)</f>
        <v>1</v>
      </c>
      <c r="S997" s="47">
        <f>IF(R997=1,1%,0)</f>
        <v>0.01</v>
      </c>
      <c r="T997" s="46">
        <f>IFERROR(S997*M997,0)</f>
        <v>13018.380000000001</v>
      </c>
      <c r="U997" s="48">
        <f>IF(O997&lt;=0.12,1,0)*(1-R997)*M997</f>
        <v>0</v>
      </c>
      <c r="V997" s="49">
        <f>IF(0&lt;0.8,0,IF(0&lt;1,Sheet1!L590,1))*IF(G997&lt;3,0.12 - O997,0.01) *U997</f>
        <v>0</v>
      </c>
      <c r="W997" s="49">
        <f>IF(0&gt;1,IF(0&lt;=1.1,1,IF(0&lt;=1.2,2,IF(0&lt;=1.5,3,5))),0) * 1000000</f>
        <v>0</v>
      </c>
      <c r="X997" s="50">
        <f>IF(AND(P997&gt;=150000000,P997&lt;300000000),5000000,IF(AND(P997&gt;=300000000,P997&lt;500000000),10000000,IF(AND(P997&gt;=300000000,P997&lt;500000000),15000000,IF(AND(P997&gt;=500000000,P997&lt;3000000000),20000000,IF(P997&gt;=30000000000,35000000,0))))) * (1-R997)</f>
        <v>0</v>
      </c>
      <c r="Y997" s="50">
        <f>IFERROR(Q997 * (1-R997),0)</f>
        <v>0</v>
      </c>
      <c r="Z997" s="51">
        <f>IF(R997=1,0,0)</f>
        <v>0</v>
      </c>
      <c r="AA997" s="51">
        <f>IFERROR((1-R997) * Z997 * 2%,0)</f>
        <v>0</v>
      </c>
      <c r="AB997" s="52">
        <f>IF(R997=0,0,0)</f>
        <v>0</v>
      </c>
      <c r="AC997" s="52">
        <f> IFERROR(AB997 * (1-R997) * 2%,0)</f>
        <v>0</v>
      </c>
      <c r="AD997" s="53">
        <f>T997+V997+W997+X997+AA997+AC997</f>
        <v>13018.380000000001</v>
      </c>
    </row>
    <row r="998">
      <c r="C998" s="40" t="s">
        <v>1826</v>
      </c>
      <c r="D998" s="41" t="s">
        <v>1827</v>
      </c>
      <c r="E998" s="41"/>
      <c r="F998" s="42">
        <v>41062.652372685181</v>
      </c>
      <c r="G998" s="43">
        <v>73</v>
      </c>
      <c r="H998" s="44">
        <v>43312</v>
      </c>
      <c r="I998" s="44">
        <v>43357</v>
      </c>
      <c r="J998" s="43">
        <v>1562714</v>
      </c>
      <c r="K998" s="43">
        <v>0</v>
      </c>
      <c r="L998" s="43">
        <v>0</v>
      </c>
      <c r="M998" s="43">
        <f>IFERROR(J998-K998-L998,0)</f>
        <v>1562714</v>
      </c>
      <c r="N998" s="43">
        <v>1562714</v>
      </c>
      <c r="O998" s="45">
        <f>IFERROR(IF(1 - M998/N998&lt;0,0,1-M998/N998),0)</f>
        <v>0</v>
      </c>
      <c r="P998" s="43">
        <v>0</v>
      </c>
      <c r="Q998" s="43">
        <v>1562714</v>
      </c>
      <c r="R998" s="46">
        <f>IF(F998&lt;DATEVALUE("2018-07-01"),1,0)</f>
        <v>1</v>
      </c>
      <c r="S998" s="47">
        <f>IF(R998=1,1%,0)</f>
        <v>0.01</v>
      </c>
      <c r="T998" s="46">
        <f>IFERROR(S998*M998,0)</f>
        <v>15627.139999999999</v>
      </c>
      <c r="U998" s="48">
        <f>IF(O998&lt;=0.12,1,0)*(1-R998)*M998</f>
        <v>0</v>
      </c>
      <c r="V998" s="49">
        <f>IF(0&lt;0.8,0,IF(0&lt;1,Sheet1!L590,1))*IF(G998&lt;3,0.12 - O998,0.01) *U998</f>
        <v>0</v>
      </c>
      <c r="W998" s="49">
        <f>IF(0&gt;1,IF(0&lt;=1.1,1,IF(0&lt;=1.2,2,IF(0&lt;=1.5,3,5))),0) * 1000000</f>
        <v>0</v>
      </c>
      <c r="X998" s="50">
        <f>IF(AND(P998&gt;=150000000,P998&lt;300000000),5000000,IF(AND(P998&gt;=300000000,P998&lt;500000000),10000000,IF(AND(P998&gt;=300000000,P998&lt;500000000),15000000,IF(AND(P998&gt;=500000000,P998&lt;3000000000),20000000,IF(P998&gt;=30000000000,35000000,0))))) * (1-R998)</f>
        <v>0</v>
      </c>
      <c r="Y998" s="50">
        <f>IFERROR(Q998 * (1-R998),0)</f>
        <v>0</v>
      </c>
      <c r="Z998" s="51">
        <f>IF(R998=1,0,0)</f>
        <v>0</v>
      </c>
      <c r="AA998" s="51">
        <f>IFERROR((1-R998) * Z998 * 2%,0)</f>
        <v>0</v>
      </c>
      <c r="AB998" s="52">
        <f>IF(R998=0,0,0)</f>
        <v>0</v>
      </c>
      <c r="AC998" s="52">
        <f> IFERROR(AB998 * (1-R998) * 2%,0)</f>
        <v>0</v>
      </c>
      <c r="AD998" s="53">
        <f>T998+V998+W998+X998+AA998+AC998</f>
        <v>15627.139999999999</v>
      </c>
    </row>
    <row r="999">
      <c r="C999" s="40" t="s">
        <v>1828</v>
      </c>
      <c r="D999" s="41" t="s">
        <v>1829</v>
      </c>
      <c r="E999" s="41"/>
      <c r="F999" s="42">
        <v>41069.649155092593</v>
      </c>
      <c r="G999" s="43">
        <v>73</v>
      </c>
      <c r="H999" s="44">
        <v>43342</v>
      </c>
      <c r="I999" s="44">
        <v>43356</v>
      </c>
      <c r="J999" s="43">
        <v>11814450</v>
      </c>
      <c r="K999" s="43">
        <v>2030625</v>
      </c>
      <c r="L999" s="43">
        <v>0</v>
      </c>
      <c r="M999" s="43">
        <f>IFERROR(J999-K999-L999,0)</f>
        <v>9783825</v>
      </c>
      <c r="N999" s="43">
        <v>9946008</v>
      </c>
      <c r="O999" s="45">
        <f>IFERROR(IF(1 - M999/N999&lt;0,0,1-M999/N999),0)</f>
        <v>0.016306341197392937</v>
      </c>
      <c r="P999" s="43">
        <v>0</v>
      </c>
      <c r="Q999" s="43">
        <v>11814450</v>
      </c>
      <c r="R999" s="46">
        <f>IF(F999&lt;DATEVALUE("2018-07-01"),1,0)</f>
        <v>1</v>
      </c>
      <c r="S999" s="47">
        <f>IF(R999=1,1%,0)</f>
        <v>0.01</v>
      </c>
      <c r="T999" s="46">
        <f>IFERROR(S999*M999,0)</f>
        <v>97838.25</v>
      </c>
      <c r="U999" s="48">
        <f>IF(O999&lt;=0.12,1,0)*(1-R999)*M999</f>
        <v>0</v>
      </c>
      <c r="V999" s="49">
        <f>IF(0&lt;0.8,0,IF(0&lt;1,Sheet1!L590,1))*IF(G999&lt;3,0.12 - O999,0.01) *U999</f>
        <v>0</v>
      </c>
      <c r="W999" s="49">
        <f>IF(0&gt;1,IF(0&lt;=1.1,1,IF(0&lt;=1.2,2,IF(0&lt;=1.5,3,5))),0) * 1000000</f>
        <v>0</v>
      </c>
      <c r="X999" s="50">
        <f>IF(AND(P999&gt;=150000000,P999&lt;300000000),5000000,IF(AND(P999&gt;=300000000,P999&lt;500000000),10000000,IF(AND(P999&gt;=300000000,P999&lt;500000000),15000000,IF(AND(P999&gt;=500000000,P999&lt;3000000000),20000000,IF(P999&gt;=30000000000,35000000,0))))) * (1-R999)</f>
        <v>0</v>
      </c>
      <c r="Y999" s="50">
        <f>IFERROR(Q999 * (1-R999),0)</f>
        <v>0</v>
      </c>
      <c r="Z999" s="51">
        <f>IF(R999=1,0,0)</f>
        <v>0</v>
      </c>
      <c r="AA999" s="51">
        <f>IFERROR((1-R999) * Z999 * 2%,0)</f>
        <v>0</v>
      </c>
      <c r="AB999" s="52">
        <f>IF(R999=0,0,0)</f>
        <v>0</v>
      </c>
      <c r="AC999" s="52">
        <f> IFERROR(AB999 * (1-R999) * 2%,0)</f>
        <v>0</v>
      </c>
      <c r="AD999" s="53">
        <f>T999+V999+W999+X999+AA999+AC999</f>
        <v>97838.25</v>
      </c>
    </row>
    <row r="1000">
      <c r="C1000" s="40" t="s">
        <v>1830</v>
      </c>
      <c r="D1000" s="41" t="s">
        <v>1831</v>
      </c>
      <c r="E1000" s="41"/>
      <c r="F1000" s="42">
        <v>41072.61887731481</v>
      </c>
      <c r="G1000" s="43">
        <v>73</v>
      </c>
      <c r="H1000" s="44">
        <v>43319</v>
      </c>
      <c r="I1000" s="44">
        <v>43329</v>
      </c>
      <c r="J1000" s="43">
        <v>726874</v>
      </c>
      <c r="K1000" s="43">
        <v>0</v>
      </c>
      <c r="L1000" s="43">
        <v>0</v>
      </c>
      <c r="M1000" s="43">
        <f>IFERROR(J1000-K1000-L1000,0)</f>
        <v>726874</v>
      </c>
      <c r="N1000" s="43">
        <v>726874</v>
      </c>
      <c r="O1000" s="45">
        <f>IFERROR(IF(1 - M1000/N1000&lt;0,0,1-M1000/N1000),0)</f>
        <v>0</v>
      </c>
      <c r="P1000" s="43">
        <v>0</v>
      </c>
      <c r="Q1000" s="43">
        <v>726874</v>
      </c>
      <c r="R1000" s="46">
        <f>IF(F1000&lt;DATEVALUE("2018-07-01"),1,0)</f>
        <v>1</v>
      </c>
      <c r="S1000" s="47">
        <f>IF(R1000=1,1%,0)</f>
        <v>0.01</v>
      </c>
      <c r="T1000" s="46">
        <f>IFERROR(S1000*M1000,0)</f>
        <v>7268.7399999999998</v>
      </c>
      <c r="U1000" s="48">
        <f>IF(O1000&lt;=0.12,1,0)*(1-R1000)*M1000</f>
        <v>0</v>
      </c>
      <c r="V1000" s="49">
        <f>IF(0&lt;0.8,0,IF(0&lt;1,Sheet1!L590,1))*IF(G1000&lt;3,0.12 - O1000,0.01) *U1000</f>
        <v>0</v>
      </c>
      <c r="W1000" s="49">
        <f>IF(0&gt;1,IF(0&lt;=1.1,1,IF(0&lt;=1.2,2,IF(0&lt;=1.5,3,5))),0) * 1000000</f>
        <v>0</v>
      </c>
      <c r="X1000" s="50">
        <f>IF(AND(P1000&gt;=150000000,P1000&lt;300000000),5000000,IF(AND(P1000&gt;=300000000,P1000&lt;500000000),10000000,IF(AND(P1000&gt;=300000000,P1000&lt;500000000),15000000,IF(AND(P1000&gt;=500000000,P1000&lt;3000000000),20000000,IF(P1000&gt;=30000000000,35000000,0))))) * (1-R1000)</f>
        <v>0</v>
      </c>
      <c r="Y1000" s="50">
        <f>IFERROR(Q1000 * (1-R1000),0)</f>
        <v>0</v>
      </c>
      <c r="Z1000" s="51">
        <f>IF(R1000=1,0,0)</f>
        <v>0</v>
      </c>
      <c r="AA1000" s="51">
        <f>IFERROR((1-R1000) * Z1000 * 2%,0)</f>
        <v>0</v>
      </c>
      <c r="AB1000" s="52">
        <f>IF(R1000=0,0,0)</f>
        <v>0</v>
      </c>
      <c r="AC1000" s="52">
        <f> IFERROR(AB1000 * (1-R1000) * 2%,0)</f>
        <v>0</v>
      </c>
      <c r="AD1000" s="53">
        <f>T1000+V1000+W1000+X1000+AA1000+AC1000</f>
        <v>7268.7399999999998</v>
      </c>
    </row>
    <row r="1001">
      <c r="C1001" s="40" t="s">
        <v>1832</v>
      </c>
      <c r="D1001" s="41" t="s">
        <v>1833</v>
      </c>
      <c r="E1001" s="41"/>
      <c r="F1001" s="42">
        <v>41078.690937499996</v>
      </c>
      <c r="G1001" s="43">
        <v>73</v>
      </c>
      <c r="H1001" s="44" t="s">
        <v>24</v>
      </c>
      <c r="I1001" s="44" t="s">
        <v>24</v>
      </c>
      <c r="J1001" s="43">
        <v>263780</v>
      </c>
      <c r="K1001" s="43">
        <v>0</v>
      </c>
      <c r="L1001" s="43">
        <v>0</v>
      </c>
      <c r="M1001" s="43">
        <f>IFERROR(J1001-K1001-L1001,0)</f>
        <v>263780</v>
      </c>
      <c r="N1001" s="43" t="s">
        <v>24</v>
      </c>
      <c r="O1001" s="45">
        <f>IFERROR(IF(1 - M1001/N1001&lt;0,0,1-M1001/N1001),0)</f>
        <v>0</v>
      </c>
      <c r="P1001" s="43">
        <v>0</v>
      </c>
      <c r="Q1001" s="43">
        <v>0</v>
      </c>
      <c r="R1001" s="46">
        <f>IF(F1001&lt;DATEVALUE("2018-07-01"),1,0)</f>
        <v>1</v>
      </c>
      <c r="S1001" s="47">
        <f>IF(R1001=1,1%,0)</f>
        <v>0.01</v>
      </c>
      <c r="T1001" s="46">
        <f>IFERROR(S1001*M1001,0)</f>
        <v>2637.8000000000002</v>
      </c>
      <c r="U1001" s="48">
        <f>IF(O1001&lt;=0.12,1,0)*(1-R1001)*M1001</f>
        <v>0</v>
      </c>
      <c r="V1001" s="49">
        <f>IF(0&lt;0.8,0,IF(0&lt;1,Sheet1!L590,1))*IF(G1001&lt;3,0.12 - O1001,0.01) *U1001</f>
        <v>0</v>
      </c>
      <c r="W1001" s="49">
        <f>IF(0&gt;1,IF(0&lt;=1.1,1,IF(0&lt;=1.2,2,IF(0&lt;=1.5,3,5))),0) * 1000000</f>
        <v>0</v>
      </c>
      <c r="X1001" s="50">
        <f>IF(AND(P1001&gt;=150000000,P1001&lt;300000000),5000000,IF(AND(P1001&gt;=300000000,P1001&lt;500000000),10000000,IF(AND(P1001&gt;=300000000,P1001&lt;500000000),15000000,IF(AND(P1001&gt;=500000000,P1001&lt;3000000000),20000000,IF(P1001&gt;=30000000000,35000000,0))))) * (1-R1001)</f>
        <v>0</v>
      </c>
      <c r="Y1001" s="50">
        <f>IFERROR(Q1001 * (1-R1001),0)</f>
        <v>0</v>
      </c>
      <c r="Z1001" s="51">
        <f>IF(R1001=1,0,"")</f>
        <v>0</v>
      </c>
      <c r="AA1001" s="51">
        <f>IFERROR((1-R1001) * Z1001 * 2%,0)</f>
        <v>0</v>
      </c>
      <c r="AB1001" s="52">
        <f>IF(R1001=0,"",0)</f>
        <v>0</v>
      </c>
      <c r="AC1001" s="52">
        <f> IFERROR(AB1001 * (1-R1001) * 2%,0)</f>
        <v>0</v>
      </c>
      <c r="AD1001" s="53">
        <f>T1001+V1001+W1001+X1001+AA1001+AC1001</f>
        <v>2637.8000000000002</v>
      </c>
    </row>
    <row r="1002">
      <c r="C1002" s="40" t="s">
        <v>1834</v>
      </c>
      <c r="D1002" s="41" t="s">
        <v>1835</v>
      </c>
      <c r="E1002" s="41"/>
      <c r="F1002" s="42">
        <v>41083.370266203703</v>
      </c>
      <c r="G1002" s="43">
        <v>73</v>
      </c>
      <c r="H1002" s="44" t="s">
        <v>24</v>
      </c>
      <c r="I1002" s="44" t="s">
        <v>24</v>
      </c>
      <c r="J1002" s="43">
        <v>59902</v>
      </c>
      <c r="K1002" s="43">
        <v>0</v>
      </c>
      <c r="L1002" s="43">
        <v>0</v>
      </c>
      <c r="M1002" s="43">
        <f>IFERROR(J1002-K1002-L1002,0)</f>
        <v>59902</v>
      </c>
      <c r="N1002" s="43" t="s">
        <v>24</v>
      </c>
      <c r="O1002" s="45">
        <f>IFERROR(IF(1 - M1002/N1002&lt;0,0,1-M1002/N1002),0)</f>
        <v>0</v>
      </c>
      <c r="P1002" s="43">
        <v>0</v>
      </c>
      <c r="Q1002" s="43">
        <v>0</v>
      </c>
      <c r="R1002" s="46">
        <f>IF(F1002&lt;DATEVALUE("2018-07-01"),1,0)</f>
        <v>1</v>
      </c>
      <c r="S1002" s="47">
        <f>IF(R1002=1,1%,0)</f>
        <v>0.01</v>
      </c>
      <c r="T1002" s="46">
        <f>IFERROR(S1002*M1002,0)</f>
        <v>599.01999999999998</v>
      </c>
      <c r="U1002" s="48">
        <f>IF(O1002&lt;=0.12,1,0)*(1-R1002)*M1002</f>
        <v>0</v>
      </c>
      <c r="V1002" s="49">
        <f>IF(0&lt;0.8,0,IF(0&lt;1,Sheet1!L590,1))*IF(G1002&lt;3,0.12 - O1002,0.01) *U1002</f>
        <v>0</v>
      </c>
      <c r="W1002" s="49">
        <f>IF(0&gt;1,IF(0&lt;=1.1,1,IF(0&lt;=1.2,2,IF(0&lt;=1.5,3,5))),0) * 1000000</f>
        <v>0</v>
      </c>
      <c r="X1002" s="50">
        <f>IF(AND(P1002&gt;=150000000,P1002&lt;300000000),5000000,IF(AND(P1002&gt;=300000000,P1002&lt;500000000),10000000,IF(AND(P1002&gt;=300000000,P1002&lt;500000000),15000000,IF(AND(P1002&gt;=500000000,P1002&lt;3000000000),20000000,IF(P1002&gt;=30000000000,35000000,0))))) * (1-R1002)</f>
        <v>0</v>
      </c>
      <c r="Y1002" s="50">
        <f>IFERROR(Q1002 * (1-R1002),0)</f>
        <v>0</v>
      </c>
      <c r="Z1002" s="51">
        <f>IF(R1002=1,0,"")</f>
        <v>0</v>
      </c>
      <c r="AA1002" s="51">
        <f>IFERROR((1-R1002) * Z1002 * 2%,0)</f>
        <v>0</v>
      </c>
      <c r="AB1002" s="52">
        <f>IF(R1002=0,"",0)</f>
        <v>0</v>
      </c>
      <c r="AC1002" s="52">
        <f> IFERROR(AB1002 * (1-R1002) * 2%,0)</f>
        <v>0</v>
      </c>
      <c r="AD1002" s="53">
        <f>T1002+V1002+W1002+X1002+AA1002+AC1002</f>
        <v>599.01999999999998</v>
      </c>
    </row>
    <row r="1003">
      <c r="C1003" s="40" t="s">
        <v>1836</v>
      </c>
      <c r="D1003" s="41" t="s">
        <v>1837</v>
      </c>
      <c r="E1003" s="41"/>
      <c r="F1003" s="42">
        <v>41088.574062499996</v>
      </c>
      <c r="G1003" s="43">
        <v>73</v>
      </c>
      <c r="H1003" s="44">
        <v>43321</v>
      </c>
      <c r="I1003" s="44">
        <v>43328</v>
      </c>
      <c r="J1003" s="43">
        <v>173393</v>
      </c>
      <c r="K1003" s="43">
        <v>0</v>
      </c>
      <c r="L1003" s="43">
        <v>0</v>
      </c>
      <c r="M1003" s="43">
        <f>IFERROR(J1003-K1003-L1003,0)</f>
        <v>173393</v>
      </c>
      <c r="N1003" s="43">
        <v>173393</v>
      </c>
      <c r="O1003" s="45">
        <f>IFERROR(IF(1 - M1003/N1003&lt;0,0,1-M1003/N1003),0)</f>
        <v>0</v>
      </c>
      <c r="P1003" s="43">
        <v>0</v>
      </c>
      <c r="Q1003" s="43">
        <v>173393</v>
      </c>
      <c r="R1003" s="46">
        <f>IF(F1003&lt;DATEVALUE("2018-07-01"),1,0)</f>
        <v>1</v>
      </c>
      <c r="S1003" s="47">
        <f>IF(R1003=1,1%,0)</f>
        <v>0.01</v>
      </c>
      <c r="T1003" s="46">
        <f>IFERROR(S1003*M1003,0)</f>
        <v>1733.9300000000001</v>
      </c>
      <c r="U1003" s="48">
        <f>IF(O1003&lt;=0.12,1,0)*(1-R1003)*M1003</f>
        <v>0</v>
      </c>
      <c r="V1003" s="49">
        <f>IF(0&lt;0.8,0,IF(0&lt;1,Sheet1!L590,1))*IF(G1003&lt;3,0.12 - O1003,0.01) *U1003</f>
        <v>0</v>
      </c>
      <c r="W1003" s="49">
        <f>IF(0&gt;1,IF(0&lt;=1.1,1,IF(0&lt;=1.2,2,IF(0&lt;=1.5,3,5))),0) * 1000000</f>
        <v>0</v>
      </c>
      <c r="X1003" s="50">
        <f>IF(AND(P1003&gt;=150000000,P1003&lt;300000000),5000000,IF(AND(P1003&gt;=300000000,P1003&lt;500000000),10000000,IF(AND(P1003&gt;=300000000,P1003&lt;500000000),15000000,IF(AND(P1003&gt;=500000000,P1003&lt;3000000000),20000000,IF(P1003&gt;=30000000000,35000000,0))))) * (1-R1003)</f>
        <v>0</v>
      </c>
      <c r="Y1003" s="50">
        <f>IFERROR(Q1003 * (1-R1003),0)</f>
        <v>0</v>
      </c>
      <c r="Z1003" s="51">
        <f>IF(R1003=1,0,0)</f>
        <v>0</v>
      </c>
      <c r="AA1003" s="51">
        <f>IFERROR((1-R1003) * Z1003 * 2%,0)</f>
        <v>0</v>
      </c>
      <c r="AB1003" s="52">
        <f>IF(R1003=0,0,0)</f>
        <v>0</v>
      </c>
      <c r="AC1003" s="52">
        <f> IFERROR(AB1003 * (1-R1003) * 2%,0)</f>
        <v>0</v>
      </c>
      <c r="AD1003" s="53">
        <f>T1003+V1003+W1003+X1003+AA1003+AC1003</f>
        <v>1733.9300000000001</v>
      </c>
    </row>
    <row r="1004">
      <c r="C1004" s="40" t="s">
        <v>1838</v>
      </c>
      <c r="D1004" s="41" t="s">
        <v>1839</v>
      </c>
      <c r="E1004" s="41"/>
      <c r="F1004" s="42">
        <v>41109.608032407406</v>
      </c>
      <c r="G1004" s="43">
        <v>72</v>
      </c>
      <c r="H1004" s="44">
        <v>43311</v>
      </c>
      <c r="I1004" s="44">
        <v>43315</v>
      </c>
      <c r="J1004" s="43">
        <v>2518474</v>
      </c>
      <c r="K1004" s="43">
        <v>0</v>
      </c>
      <c r="L1004" s="43">
        <v>0</v>
      </c>
      <c r="M1004" s="43">
        <f>IFERROR(J1004-K1004-L1004,0)</f>
        <v>2518474</v>
      </c>
      <c r="N1004" s="43">
        <v>2317150</v>
      </c>
      <c r="O1004" s="45">
        <f>IFERROR(IF(1 - M1004/N1004&lt;0,0,1-M1004/N1004),0)</f>
        <v>0</v>
      </c>
      <c r="P1004" s="43">
        <v>0</v>
      </c>
      <c r="Q1004" s="43">
        <v>2518474</v>
      </c>
      <c r="R1004" s="46">
        <f>IF(F1004&lt;DATEVALUE("2018-07-01"),1,0)</f>
        <v>1</v>
      </c>
      <c r="S1004" s="47">
        <f>IF(R1004=1,1%,0)</f>
        <v>0.01</v>
      </c>
      <c r="T1004" s="46">
        <f>IFERROR(S1004*M1004,0)</f>
        <v>25184.740000000002</v>
      </c>
      <c r="U1004" s="48">
        <f>IF(O1004&lt;=0.12,1,0)*(1-R1004)*M1004</f>
        <v>0</v>
      </c>
      <c r="V1004" s="49">
        <f>IF(0&lt;0.8,0,IF(0&lt;1,Sheet1!L590,1))*IF(G1004&lt;3,0.12 - O1004,0.01) *U1004</f>
        <v>0</v>
      </c>
      <c r="W1004" s="49">
        <f>IF(0&gt;1,IF(0&lt;=1.1,1,IF(0&lt;=1.2,2,IF(0&lt;=1.5,3,5))),0) * 1000000</f>
        <v>0</v>
      </c>
      <c r="X1004" s="50">
        <f>IF(AND(P1004&gt;=150000000,P1004&lt;300000000),5000000,IF(AND(P1004&gt;=300000000,P1004&lt;500000000),10000000,IF(AND(P1004&gt;=300000000,P1004&lt;500000000),15000000,IF(AND(P1004&gt;=500000000,P1004&lt;3000000000),20000000,IF(P1004&gt;=30000000000,35000000,0))))) * (1-R1004)</f>
        <v>0</v>
      </c>
      <c r="Y1004" s="50">
        <f>IFERROR(Q1004 * (1-R1004),0)</f>
        <v>0</v>
      </c>
      <c r="Z1004" s="51">
        <f>IF(R1004=1,0,0)</f>
        <v>0</v>
      </c>
      <c r="AA1004" s="51">
        <f>IFERROR((1-R1004) * Z1004 * 2%,0)</f>
        <v>0</v>
      </c>
      <c r="AB1004" s="52">
        <f>IF(R1004=0,0,0)</f>
        <v>0</v>
      </c>
      <c r="AC1004" s="52">
        <f> IFERROR(AB1004 * (1-R1004) * 2%,0)</f>
        <v>0</v>
      </c>
      <c r="AD1004" s="53">
        <f>T1004+V1004+W1004+X1004+AA1004+AC1004</f>
        <v>25184.740000000002</v>
      </c>
    </row>
    <row r="1005">
      <c r="C1005" s="40" t="s">
        <v>1840</v>
      </c>
      <c r="D1005" s="41" t="s">
        <v>1841</v>
      </c>
      <c r="E1005" s="41"/>
      <c r="F1005" s="42">
        <v>41114.456516203703</v>
      </c>
      <c r="G1005" s="43">
        <v>72</v>
      </c>
      <c r="H1005" s="44">
        <v>43319</v>
      </c>
      <c r="I1005" s="44">
        <v>43322</v>
      </c>
      <c r="J1005" s="43">
        <v>317822</v>
      </c>
      <c r="K1005" s="43">
        <v>0</v>
      </c>
      <c r="L1005" s="43">
        <v>0</v>
      </c>
      <c r="M1005" s="43">
        <f>IFERROR(J1005-K1005-L1005,0)</f>
        <v>317822</v>
      </c>
      <c r="N1005" s="43">
        <v>317822</v>
      </c>
      <c r="O1005" s="45">
        <f>IFERROR(IF(1 - M1005/N1005&lt;0,0,1-M1005/N1005),0)</f>
        <v>0</v>
      </c>
      <c r="P1005" s="43">
        <v>0</v>
      </c>
      <c r="Q1005" s="43">
        <v>317822</v>
      </c>
      <c r="R1005" s="46">
        <f>IF(F1005&lt;DATEVALUE("2018-07-01"),1,0)</f>
        <v>1</v>
      </c>
      <c r="S1005" s="47">
        <f>IF(R1005=1,1%,0)</f>
        <v>0.01</v>
      </c>
      <c r="T1005" s="46">
        <f>IFERROR(S1005*M1005,0)</f>
        <v>3178.2200000000003</v>
      </c>
      <c r="U1005" s="48">
        <f>IF(O1005&lt;=0.12,1,0)*(1-R1005)*M1005</f>
        <v>0</v>
      </c>
      <c r="V1005" s="49">
        <f>IF(0&lt;0.8,0,IF(0&lt;1,Sheet1!L590,1))*IF(G1005&lt;3,0.12 - O1005,0.01) *U1005</f>
        <v>0</v>
      </c>
      <c r="W1005" s="49">
        <f>IF(0&gt;1,IF(0&lt;=1.1,1,IF(0&lt;=1.2,2,IF(0&lt;=1.5,3,5))),0) * 1000000</f>
        <v>0</v>
      </c>
      <c r="X1005" s="50">
        <f>IF(AND(P1005&gt;=150000000,P1005&lt;300000000),5000000,IF(AND(P1005&gt;=300000000,P1005&lt;500000000),10000000,IF(AND(P1005&gt;=300000000,P1005&lt;500000000),15000000,IF(AND(P1005&gt;=500000000,P1005&lt;3000000000),20000000,IF(P1005&gt;=30000000000,35000000,0))))) * (1-R1005)</f>
        <v>0</v>
      </c>
      <c r="Y1005" s="50">
        <f>IFERROR(Q1005 * (1-R1005),0)</f>
        <v>0</v>
      </c>
      <c r="Z1005" s="51">
        <f>IF(R1005=1,0,0)</f>
        <v>0</v>
      </c>
      <c r="AA1005" s="51">
        <f>IFERROR((1-R1005) * Z1005 * 2%,0)</f>
        <v>0</v>
      </c>
      <c r="AB1005" s="52">
        <f>IF(R1005=0,0,0)</f>
        <v>0</v>
      </c>
      <c r="AC1005" s="52">
        <f> IFERROR(AB1005 * (1-R1005) * 2%,0)</f>
        <v>0</v>
      </c>
      <c r="AD1005" s="53">
        <f>T1005+V1005+W1005+X1005+AA1005+AC1005</f>
        <v>3178.2200000000003</v>
      </c>
    </row>
    <row r="1006">
      <c r="C1006" s="40" t="s">
        <v>1842</v>
      </c>
      <c r="D1006" s="41" t="s">
        <v>1843</v>
      </c>
      <c r="E1006" s="41"/>
      <c r="F1006" s="42">
        <v>41115.618344907409</v>
      </c>
      <c r="G1006" s="43">
        <v>72</v>
      </c>
      <c r="H1006" s="44">
        <v>43321</v>
      </c>
      <c r="I1006" s="44">
        <v>43327</v>
      </c>
      <c r="J1006" s="43">
        <v>233950</v>
      </c>
      <c r="K1006" s="43">
        <v>0</v>
      </c>
      <c r="L1006" s="43">
        <v>0</v>
      </c>
      <c r="M1006" s="43">
        <f>IFERROR(J1006-K1006-L1006,0)</f>
        <v>233950</v>
      </c>
      <c r="N1006" s="43">
        <v>233950</v>
      </c>
      <c r="O1006" s="45">
        <f>IFERROR(IF(1 - M1006/N1006&lt;0,0,1-M1006/N1006),0)</f>
        <v>0</v>
      </c>
      <c r="P1006" s="43">
        <v>0</v>
      </c>
      <c r="Q1006" s="43">
        <v>233950</v>
      </c>
      <c r="R1006" s="46">
        <f>IF(F1006&lt;DATEVALUE("2018-07-01"),1,0)</f>
        <v>1</v>
      </c>
      <c r="S1006" s="47">
        <f>IF(R1006=1,1%,0)</f>
        <v>0.01</v>
      </c>
      <c r="T1006" s="46">
        <f>IFERROR(S1006*M1006,0)</f>
        <v>2339.5</v>
      </c>
      <c r="U1006" s="48">
        <f>IF(O1006&lt;=0.12,1,0)*(1-R1006)*M1006</f>
        <v>0</v>
      </c>
      <c r="V1006" s="49">
        <f>IF(0&lt;0.8,0,IF(0&lt;1,Sheet1!L590,1))*IF(G1006&lt;3,0.12 - O1006,0.01) *U1006</f>
        <v>0</v>
      </c>
      <c r="W1006" s="49">
        <f>IF(0&gt;1,IF(0&lt;=1.1,1,IF(0&lt;=1.2,2,IF(0&lt;=1.5,3,5))),0) * 1000000</f>
        <v>0</v>
      </c>
      <c r="X1006" s="50">
        <f>IF(AND(P1006&gt;=150000000,P1006&lt;300000000),5000000,IF(AND(P1006&gt;=300000000,P1006&lt;500000000),10000000,IF(AND(P1006&gt;=300000000,P1006&lt;500000000),15000000,IF(AND(P1006&gt;=500000000,P1006&lt;3000000000),20000000,IF(P1006&gt;=30000000000,35000000,0))))) * (1-R1006)</f>
        <v>0</v>
      </c>
      <c r="Y1006" s="50">
        <f>IFERROR(Q1006 * (1-R1006),0)</f>
        <v>0</v>
      </c>
      <c r="Z1006" s="51">
        <f>IF(R1006=1,0,0)</f>
        <v>0</v>
      </c>
      <c r="AA1006" s="51">
        <f>IFERROR((1-R1006) * Z1006 * 2%,0)</f>
        <v>0</v>
      </c>
      <c r="AB1006" s="52">
        <f>IF(R1006=0,0,0)</f>
        <v>0</v>
      </c>
      <c r="AC1006" s="52">
        <f> IFERROR(AB1006 * (1-R1006) * 2%,0)</f>
        <v>0</v>
      </c>
      <c r="AD1006" s="53">
        <f>T1006+V1006+W1006+X1006+AA1006+AC1006</f>
        <v>2339.5</v>
      </c>
    </row>
    <row r="1007">
      <c r="C1007" s="40" t="s">
        <v>1844</v>
      </c>
      <c r="D1007" s="41" t="s">
        <v>1845</v>
      </c>
      <c r="E1007" s="41"/>
      <c r="F1007" s="42">
        <v>41116.711793981478</v>
      </c>
      <c r="G1007" s="43">
        <v>72</v>
      </c>
      <c r="H1007" s="44">
        <v>43312</v>
      </c>
      <c r="I1007" s="44">
        <v>43334</v>
      </c>
      <c r="J1007" s="43">
        <v>672162</v>
      </c>
      <c r="K1007" s="43">
        <v>0</v>
      </c>
      <c r="L1007" s="43">
        <v>0</v>
      </c>
      <c r="M1007" s="43">
        <f>IFERROR(J1007-K1007-L1007,0)</f>
        <v>672162</v>
      </c>
      <c r="N1007" s="43">
        <v>672162</v>
      </c>
      <c r="O1007" s="45">
        <f>IFERROR(IF(1 - M1007/N1007&lt;0,0,1-M1007/N1007),0)</f>
        <v>0</v>
      </c>
      <c r="P1007" s="43">
        <v>0</v>
      </c>
      <c r="Q1007" s="43">
        <v>672162</v>
      </c>
      <c r="R1007" s="46">
        <f>IF(F1007&lt;DATEVALUE("2018-07-01"),1,0)</f>
        <v>1</v>
      </c>
      <c r="S1007" s="47">
        <f>IF(R1007=1,1%,0)</f>
        <v>0.01</v>
      </c>
      <c r="T1007" s="46">
        <f>IFERROR(S1007*M1007,0)</f>
        <v>6721.6199999999999</v>
      </c>
      <c r="U1007" s="48">
        <f>IF(O1007&lt;=0.12,1,0)*(1-R1007)*M1007</f>
        <v>0</v>
      </c>
      <c r="V1007" s="49">
        <f>IF(0&lt;0.8,0,IF(0&lt;1,Sheet1!L590,1))*IF(G1007&lt;3,0.12 - O1007,0.01) *U1007</f>
        <v>0</v>
      </c>
      <c r="W1007" s="49">
        <f>IF(0&gt;1,IF(0&lt;=1.1,1,IF(0&lt;=1.2,2,IF(0&lt;=1.5,3,5))),0) * 1000000</f>
        <v>0</v>
      </c>
      <c r="X1007" s="50">
        <f>IF(AND(P1007&gt;=150000000,P1007&lt;300000000),5000000,IF(AND(P1007&gt;=300000000,P1007&lt;500000000),10000000,IF(AND(P1007&gt;=300000000,P1007&lt;500000000),15000000,IF(AND(P1007&gt;=500000000,P1007&lt;3000000000),20000000,IF(P1007&gt;=30000000000,35000000,0))))) * (1-R1007)</f>
        <v>0</v>
      </c>
      <c r="Y1007" s="50">
        <f>IFERROR(Q1007 * (1-R1007),0)</f>
        <v>0</v>
      </c>
      <c r="Z1007" s="51">
        <f>IF(R1007=1,0,0)</f>
        <v>0</v>
      </c>
      <c r="AA1007" s="51">
        <f>IFERROR((1-R1007) * Z1007 * 2%,0)</f>
        <v>0</v>
      </c>
      <c r="AB1007" s="52">
        <f>IF(R1007=0,0,0)</f>
        <v>0</v>
      </c>
      <c r="AC1007" s="52">
        <f> IFERROR(AB1007 * (1-R1007) * 2%,0)</f>
        <v>0</v>
      </c>
      <c r="AD1007" s="53">
        <f>T1007+V1007+W1007+X1007+AA1007+AC1007</f>
        <v>6721.6199999999999</v>
      </c>
    </row>
    <row r="1008">
      <c r="C1008" s="40" t="s">
        <v>1846</v>
      </c>
      <c r="D1008" s="41" t="s">
        <v>1847</v>
      </c>
      <c r="E1008" s="41"/>
      <c r="F1008" s="42">
        <v>41121.459386574075</v>
      </c>
      <c r="G1008" s="43">
        <v>72</v>
      </c>
      <c r="H1008" s="44">
        <v>43343</v>
      </c>
      <c r="I1008" s="44">
        <v>43369</v>
      </c>
      <c r="J1008" s="43">
        <v>1052897</v>
      </c>
      <c r="K1008" s="43">
        <v>0</v>
      </c>
      <c r="L1008" s="43">
        <v>0</v>
      </c>
      <c r="M1008" s="43">
        <f>IFERROR(J1008-K1008-L1008,0)</f>
        <v>1052897</v>
      </c>
      <c r="N1008" s="43">
        <v>1052897</v>
      </c>
      <c r="O1008" s="45">
        <f>IFERROR(IF(1 - M1008/N1008&lt;0,0,1-M1008/N1008),0)</f>
        <v>0</v>
      </c>
      <c r="P1008" s="43">
        <v>0</v>
      </c>
      <c r="Q1008" s="43">
        <v>1052897</v>
      </c>
      <c r="R1008" s="46">
        <f>IF(F1008&lt;DATEVALUE("2018-07-01"),1,0)</f>
        <v>1</v>
      </c>
      <c r="S1008" s="47">
        <f>IF(R1008=1,1%,0)</f>
        <v>0.01</v>
      </c>
      <c r="T1008" s="46">
        <f>IFERROR(S1008*M1008,0)</f>
        <v>10528.969999999999</v>
      </c>
      <c r="U1008" s="48">
        <f>IF(O1008&lt;=0.12,1,0)*(1-R1008)*M1008</f>
        <v>0</v>
      </c>
      <c r="V1008" s="49">
        <f>IF(0&lt;0.8,0,IF(0&lt;1,Sheet1!L590,1))*IF(G1008&lt;3,0.12 - O1008,0.01) *U1008</f>
        <v>0</v>
      </c>
      <c r="W1008" s="49">
        <f>IF(0&gt;1,IF(0&lt;=1.1,1,IF(0&lt;=1.2,2,IF(0&lt;=1.5,3,5))),0) * 1000000</f>
        <v>0</v>
      </c>
      <c r="X1008" s="50">
        <f>IF(AND(P1008&gt;=150000000,P1008&lt;300000000),5000000,IF(AND(P1008&gt;=300000000,P1008&lt;500000000),10000000,IF(AND(P1008&gt;=300000000,P1008&lt;500000000),15000000,IF(AND(P1008&gt;=500000000,P1008&lt;3000000000),20000000,IF(P1008&gt;=30000000000,35000000,0))))) * (1-R1008)</f>
        <v>0</v>
      </c>
      <c r="Y1008" s="50">
        <f>IFERROR(Q1008 * (1-R1008),0)</f>
        <v>0</v>
      </c>
      <c r="Z1008" s="51">
        <f>IF(R1008=1,0,0)</f>
        <v>0</v>
      </c>
      <c r="AA1008" s="51">
        <f>IFERROR((1-R1008) * Z1008 * 2%,0)</f>
        <v>0</v>
      </c>
      <c r="AB1008" s="52">
        <f>IF(R1008=0,0,0)</f>
        <v>0</v>
      </c>
      <c r="AC1008" s="52">
        <f> IFERROR(AB1008 * (1-R1008) * 2%,0)</f>
        <v>0</v>
      </c>
      <c r="AD1008" s="53">
        <f>T1008+V1008+W1008+X1008+AA1008+AC1008</f>
        <v>10528.969999999999</v>
      </c>
    </row>
    <row r="1009">
      <c r="C1009" s="40" t="s">
        <v>1848</v>
      </c>
      <c r="D1009" s="41" t="s">
        <v>1849</v>
      </c>
      <c r="E1009" s="41"/>
      <c r="F1009" s="42">
        <v>41124.383680555555</v>
      </c>
      <c r="G1009" s="43">
        <v>71</v>
      </c>
      <c r="H1009" s="44">
        <v>43312</v>
      </c>
      <c r="I1009" s="44">
        <v>43350</v>
      </c>
      <c r="J1009" s="43">
        <v>4086320</v>
      </c>
      <c r="K1009" s="43">
        <v>0</v>
      </c>
      <c r="L1009" s="43">
        <v>0</v>
      </c>
      <c r="M1009" s="43">
        <f>IFERROR(J1009-K1009-L1009,0)</f>
        <v>4086320</v>
      </c>
      <c r="N1009" s="43">
        <v>1442770</v>
      </c>
      <c r="O1009" s="45">
        <f>IFERROR(IF(1 - M1009/N1009&lt;0,0,1-M1009/N1009),0)</f>
        <v>0</v>
      </c>
      <c r="P1009" s="43">
        <v>0</v>
      </c>
      <c r="Q1009" s="43">
        <v>4086320</v>
      </c>
      <c r="R1009" s="46">
        <f>IF(F1009&lt;DATEVALUE("2018-07-01"),1,0)</f>
        <v>1</v>
      </c>
      <c r="S1009" s="47">
        <f>IF(R1009=1,1%,0)</f>
        <v>0.01</v>
      </c>
      <c r="T1009" s="46">
        <f>IFERROR(S1009*M1009,0)</f>
        <v>40863.200000000004</v>
      </c>
      <c r="U1009" s="48">
        <f>IF(O1009&lt;=0.12,1,0)*(1-R1009)*M1009</f>
        <v>0</v>
      </c>
      <c r="V1009" s="49">
        <f>IF(0&lt;0.8,0,IF(0&lt;1,Sheet1!L590,1))*IF(G1009&lt;3,0.12 - O1009,0.01) *U1009</f>
        <v>0</v>
      </c>
      <c r="W1009" s="49">
        <f>IF(0&gt;1,IF(0&lt;=1.1,1,IF(0&lt;=1.2,2,IF(0&lt;=1.5,3,5))),0) * 1000000</f>
        <v>0</v>
      </c>
      <c r="X1009" s="50">
        <f>IF(AND(P1009&gt;=150000000,P1009&lt;300000000),5000000,IF(AND(P1009&gt;=300000000,P1009&lt;500000000),10000000,IF(AND(P1009&gt;=300000000,P1009&lt;500000000),15000000,IF(AND(P1009&gt;=500000000,P1009&lt;3000000000),20000000,IF(P1009&gt;=30000000000,35000000,0))))) * (1-R1009)</f>
        <v>0</v>
      </c>
      <c r="Y1009" s="50">
        <f>IFERROR(Q1009 * (1-R1009),0)</f>
        <v>0</v>
      </c>
      <c r="Z1009" s="51">
        <f>IF(R1009=1,0,0)</f>
        <v>0</v>
      </c>
      <c r="AA1009" s="51">
        <f>IFERROR((1-R1009) * Z1009 * 2%,0)</f>
        <v>0</v>
      </c>
      <c r="AB1009" s="52">
        <f>IF(R1009=0,2643549,0)</f>
        <v>0</v>
      </c>
      <c r="AC1009" s="52">
        <f> IFERROR(AB1009 * (1-R1009) * 2%,0)</f>
        <v>0</v>
      </c>
      <c r="AD1009" s="53">
        <f>T1009+V1009+W1009+X1009+AA1009+AC1009</f>
        <v>40863.200000000004</v>
      </c>
    </row>
    <row r="1010">
      <c r="C1010" s="40" t="s">
        <v>1850</v>
      </c>
      <c r="D1010" s="41" t="s">
        <v>1851</v>
      </c>
      <c r="E1010" s="41"/>
      <c r="F1010" s="42">
        <v>41128.639374999999</v>
      </c>
      <c r="G1010" s="43">
        <v>71</v>
      </c>
      <c r="H1010" s="44">
        <v>43312</v>
      </c>
      <c r="I1010" s="44">
        <v>43382</v>
      </c>
      <c r="J1010" s="43">
        <v>926373</v>
      </c>
      <c r="K1010" s="43">
        <v>0</v>
      </c>
      <c r="L1010" s="43">
        <v>0</v>
      </c>
      <c r="M1010" s="43">
        <f>IFERROR(J1010-K1010-L1010,0)</f>
        <v>926373</v>
      </c>
      <c r="N1010" s="43">
        <v>926373</v>
      </c>
      <c r="O1010" s="45">
        <f>IFERROR(IF(1 - M1010/N1010&lt;0,0,1-M1010/N1010),0)</f>
        <v>0</v>
      </c>
      <c r="P1010" s="43">
        <v>0</v>
      </c>
      <c r="Q1010" s="43">
        <v>926373</v>
      </c>
      <c r="R1010" s="46">
        <f>IF(F1010&lt;DATEVALUE("2018-07-01"),1,0)</f>
        <v>1</v>
      </c>
      <c r="S1010" s="47">
        <f>IF(R1010=1,1%,0)</f>
        <v>0.01</v>
      </c>
      <c r="T1010" s="46">
        <f>IFERROR(S1010*M1010,0)</f>
        <v>9263.7299999999996</v>
      </c>
      <c r="U1010" s="48">
        <f>IF(O1010&lt;=0.12,1,0)*(1-R1010)*M1010</f>
        <v>0</v>
      </c>
      <c r="V1010" s="49">
        <f>IF(0&lt;0.8,0,IF(0&lt;1,Sheet1!L590,1))*IF(G1010&lt;3,0.12 - O1010,0.01) *U1010</f>
        <v>0</v>
      </c>
      <c r="W1010" s="49">
        <f>IF(0&gt;1,IF(0&lt;=1.1,1,IF(0&lt;=1.2,2,IF(0&lt;=1.5,3,5))),0) * 1000000</f>
        <v>0</v>
      </c>
      <c r="X1010" s="50">
        <f>IF(AND(P1010&gt;=150000000,P1010&lt;300000000),5000000,IF(AND(P1010&gt;=300000000,P1010&lt;500000000),10000000,IF(AND(P1010&gt;=300000000,P1010&lt;500000000),15000000,IF(AND(P1010&gt;=500000000,P1010&lt;3000000000),20000000,IF(P1010&gt;=30000000000,35000000,0))))) * (1-R1010)</f>
        <v>0</v>
      </c>
      <c r="Y1010" s="50">
        <f>IFERROR(Q1010 * (1-R1010),0)</f>
        <v>0</v>
      </c>
      <c r="Z1010" s="51">
        <f>IF(R1010=1,0,0)</f>
        <v>0</v>
      </c>
      <c r="AA1010" s="51">
        <f>IFERROR((1-R1010) * Z1010 * 2%,0)</f>
        <v>0</v>
      </c>
      <c r="AB1010" s="52">
        <f>IF(R1010=0,0,0)</f>
        <v>0</v>
      </c>
      <c r="AC1010" s="52">
        <f> IFERROR(AB1010 * (1-R1010) * 2%,0)</f>
        <v>0</v>
      </c>
      <c r="AD1010" s="53">
        <f>T1010+V1010+W1010+X1010+AA1010+AC1010</f>
        <v>9263.7299999999996</v>
      </c>
    </row>
    <row r="1011">
      <c r="C1011" s="40" t="s">
        <v>1852</v>
      </c>
      <c r="D1011" s="41" t="s">
        <v>1853</v>
      </c>
      <c r="E1011" s="41"/>
      <c r="F1011" s="42">
        <v>41128.641388888886</v>
      </c>
      <c r="G1011" s="43">
        <v>71</v>
      </c>
      <c r="H1011" s="44">
        <v>43320</v>
      </c>
      <c r="I1011" s="44">
        <v>43339</v>
      </c>
      <c r="J1011" s="43">
        <v>290400</v>
      </c>
      <c r="K1011" s="43">
        <v>0</v>
      </c>
      <c r="L1011" s="43">
        <v>0</v>
      </c>
      <c r="M1011" s="43">
        <f>IFERROR(J1011-K1011-L1011,0)</f>
        <v>290400</v>
      </c>
      <c r="N1011" s="43">
        <v>290400</v>
      </c>
      <c r="O1011" s="45">
        <f>IFERROR(IF(1 - M1011/N1011&lt;0,0,1-M1011/N1011),0)</f>
        <v>0</v>
      </c>
      <c r="P1011" s="43">
        <v>0</v>
      </c>
      <c r="Q1011" s="43">
        <v>290400</v>
      </c>
      <c r="R1011" s="46">
        <f>IF(F1011&lt;DATEVALUE("2018-07-01"),1,0)</f>
        <v>1</v>
      </c>
      <c r="S1011" s="47">
        <f>IF(R1011=1,1%,0)</f>
        <v>0.01</v>
      </c>
      <c r="T1011" s="46">
        <f>IFERROR(S1011*M1011,0)</f>
        <v>2904</v>
      </c>
      <c r="U1011" s="48">
        <f>IF(O1011&lt;=0.12,1,0)*(1-R1011)*M1011</f>
        <v>0</v>
      </c>
      <c r="V1011" s="49">
        <f>IF(0&lt;0.8,0,IF(0&lt;1,Sheet1!L590,1))*IF(G1011&lt;3,0.12 - O1011,0.01) *U1011</f>
        <v>0</v>
      </c>
      <c r="W1011" s="49">
        <f>IF(0&gt;1,IF(0&lt;=1.1,1,IF(0&lt;=1.2,2,IF(0&lt;=1.5,3,5))),0) * 1000000</f>
        <v>0</v>
      </c>
      <c r="X1011" s="50">
        <f>IF(AND(P1011&gt;=150000000,P1011&lt;300000000),5000000,IF(AND(P1011&gt;=300000000,P1011&lt;500000000),10000000,IF(AND(P1011&gt;=300000000,P1011&lt;500000000),15000000,IF(AND(P1011&gt;=500000000,P1011&lt;3000000000),20000000,IF(P1011&gt;=30000000000,35000000,0))))) * (1-R1011)</f>
        <v>0</v>
      </c>
      <c r="Y1011" s="50">
        <f>IFERROR(Q1011 * (1-R1011),0)</f>
        <v>0</v>
      </c>
      <c r="Z1011" s="51">
        <f>IF(R1011=1,0,0)</f>
        <v>0</v>
      </c>
      <c r="AA1011" s="51">
        <f>IFERROR((1-R1011) * Z1011 * 2%,0)</f>
        <v>0</v>
      </c>
      <c r="AB1011" s="52">
        <f>IF(R1011=0,0,0)</f>
        <v>0</v>
      </c>
      <c r="AC1011" s="52">
        <f> IFERROR(AB1011 * (1-R1011) * 2%,0)</f>
        <v>0</v>
      </c>
      <c r="AD1011" s="53">
        <f>T1011+V1011+W1011+X1011+AA1011+AC1011</f>
        <v>2904</v>
      </c>
    </row>
    <row r="1012">
      <c r="C1012" s="40" t="s">
        <v>1854</v>
      </c>
      <c r="D1012" s="41" t="s">
        <v>1855</v>
      </c>
      <c r="E1012" s="41"/>
      <c r="F1012" s="42">
        <v>41141.652627314812</v>
      </c>
      <c r="G1012" s="43">
        <v>71</v>
      </c>
      <c r="H1012" s="44">
        <v>43312</v>
      </c>
      <c r="I1012" s="44">
        <v>43322</v>
      </c>
      <c r="J1012" s="43">
        <v>329677</v>
      </c>
      <c r="K1012" s="43">
        <v>0</v>
      </c>
      <c r="L1012" s="43">
        <v>0</v>
      </c>
      <c r="M1012" s="43">
        <f>IFERROR(J1012-K1012-L1012,0)</f>
        <v>329677</v>
      </c>
      <c r="N1012" s="43">
        <v>329677</v>
      </c>
      <c r="O1012" s="45">
        <f>IFERROR(IF(1 - M1012/N1012&lt;0,0,1-M1012/N1012),0)</f>
        <v>0</v>
      </c>
      <c r="P1012" s="43">
        <v>0</v>
      </c>
      <c r="Q1012" s="43">
        <v>329677</v>
      </c>
      <c r="R1012" s="46">
        <f>IF(F1012&lt;DATEVALUE("2018-07-01"),1,0)</f>
        <v>1</v>
      </c>
      <c r="S1012" s="47">
        <f>IF(R1012=1,1%,0)</f>
        <v>0.01</v>
      </c>
      <c r="T1012" s="46">
        <f>IFERROR(S1012*M1012,0)</f>
        <v>3296.77</v>
      </c>
      <c r="U1012" s="48">
        <f>IF(O1012&lt;=0.12,1,0)*(1-R1012)*M1012</f>
        <v>0</v>
      </c>
      <c r="V1012" s="49">
        <f>IF(0&lt;0.8,0,IF(0&lt;1,Sheet1!L590,1))*IF(G1012&lt;3,0.12 - O1012,0.01) *U1012</f>
        <v>0</v>
      </c>
      <c r="W1012" s="49">
        <f>IF(0&gt;1,IF(0&lt;=1.1,1,IF(0&lt;=1.2,2,IF(0&lt;=1.5,3,5))),0) * 1000000</f>
        <v>0</v>
      </c>
      <c r="X1012" s="50">
        <f>IF(AND(P1012&gt;=150000000,P1012&lt;300000000),5000000,IF(AND(P1012&gt;=300000000,P1012&lt;500000000),10000000,IF(AND(P1012&gt;=300000000,P1012&lt;500000000),15000000,IF(AND(P1012&gt;=500000000,P1012&lt;3000000000),20000000,IF(P1012&gt;=30000000000,35000000,0))))) * (1-R1012)</f>
        <v>0</v>
      </c>
      <c r="Y1012" s="50">
        <f>IFERROR(Q1012 * (1-R1012),0)</f>
        <v>0</v>
      </c>
      <c r="Z1012" s="51">
        <f>IF(R1012=1,0,0)</f>
        <v>0</v>
      </c>
      <c r="AA1012" s="51">
        <f>IFERROR((1-R1012) * Z1012 * 2%,0)</f>
        <v>0</v>
      </c>
      <c r="AB1012" s="52">
        <f>IF(R1012=0,0,0)</f>
        <v>0</v>
      </c>
      <c r="AC1012" s="52">
        <f> IFERROR(AB1012 * (1-R1012) * 2%,0)</f>
        <v>0</v>
      </c>
      <c r="AD1012" s="53">
        <f>T1012+V1012+W1012+X1012+AA1012+AC1012</f>
        <v>3296.77</v>
      </c>
    </row>
    <row r="1013">
      <c r="C1013" s="40" t="s">
        <v>1856</v>
      </c>
      <c r="D1013" s="41" t="s">
        <v>1857</v>
      </c>
      <c r="E1013" s="41"/>
      <c r="F1013" s="42">
        <v>41142.45721064815</v>
      </c>
      <c r="G1013" s="43">
        <v>71</v>
      </c>
      <c r="H1013" s="44">
        <v>43316</v>
      </c>
      <c r="I1013" s="44">
        <v>43341</v>
      </c>
      <c r="J1013" s="43">
        <v>12176877</v>
      </c>
      <c r="K1013" s="43">
        <v>0</v>
      </c>
      <c r="L1013" s="43">
        <v>0</v>
      </c>
      <c r="M1013" s="43">
        <f>IFERROR(J1013-K1013-L1013,0)</f>
        <v>12176877</v>
      </c>
      <c r="N1013" s="43">
        <v>15814877</v>
      </c>
      <c r="O1013" s="45">
        <f>IFERROR(IF(1 - M1013/N1013&lt;0,0,1-M1013/N1013),0)</f>
        <v>0.23003656620282287</v>
      </c>
      <c r="P1013" s="43">
        <v>0</v>
      </c>
      <c r="Q1013" s="43">
        <v>12176877</v>
      </c>
      <c r="R1013" s="46">
        <f>IF(F1013&lt;DATEVALUE("2018-07-01"),1,0)</f>
        <v>1</v>
      </c>
      <c r="S1013" s="47">
        <f>IF(R1013=1,1%,0)</f>
        <v>0.01</v>
      </c>
      <c r="T1013" s="46">
        <f>IFERROR(S1013*M1013,0)</f>
        <v>121768.77</v>
      </c>
      <c r="U1013" s="48">
        <f>IF(O1013&lt;=0.12,1,0)*(1-R1013)*M1013</f>
        <v>0</v>
      </c>
      <c r="V1013" s="49">
        <f>IF(0&lt;0.8,0,IF(0&lt;1,Sheet1!L590,1))*IF(G1013&lt;3,0.12 - O1013,0.01) *U1013</f>
        <v>0</v>
      </c>
      <c r="W1013" s="49">
        <f>IF(0&gt;1,IF(0&lt;=1.1,1,IF(0&lt;=1.2,2,IF(0&lt;=1.5,3,5))),0) * 1000000</f>
        <v>0</v>
      </c>
      <c r="X1013" s="50">
        <f>IF(AND(P1013&gt;=150000000,P1013&lt;300000000),5000000,IF(AND(P1013&gt;=300000000,P1013&lt;500000000),10000000,IF(AND(P1013&gt;=300000000,P1013&lt;500000000),15000000,IF(AND(P1013&gt;=500000000,P1013&lt;3000000000),20000000,IF(P1013&gt;=30000000000,35000000,0))))) * (1-R1013)</f>
        <v>0</v>
      </c>
      <c r="Y1013" s="50">
        <f>IFERROR(Q1013 * (1-R1013),0)</f>
        <v>0</v>
      </c>
      <c r="Z1013" s="51">
        <f>IF(R1013=1,0,0)</f>
        <v>0</v>
      </c>
      <c r="AA1013" s="51">
        <f>IFERROR((1-R1013) * Z1013 * 2%,0)</f>
        <v>0</v>
      </c>
      <c r="AB1013" s="52">
        <f>IF(R1013=0,0,0)</f>
        <v>0</v>
      </c>
      <c r="AC1013" s="52">
        <f> IFERROR(AB1013 * (1-R1013) * 2%,0)</f>
        <v>0</v>
      </c>
      <c r="AD1013" s="53">
        <f>T1013+V1013+W1013+X1013+AA1013+AC1013</f>
        <v>121768.77</v>
      </c>
    </row>
    <row r="1014">
      <c r="C1014" s="40" t="s">
        <v>1858</v>
      </c>
      <c r="D1014" s="41" t="s">
        <v>1859</v>
      </c>
      <c r="E1014" s="41"/>
      <c r="F1014" s="42">
        <v>41144.671377314815</v>
      </c>
      <c r="G1014" s="43">
        <v>71</v>
      </c>
      <c r="H1014" s="44" t="s">
        <v>24</v>
      </c>
      <c r="I1014" s="44" t="s">
        <v>24</v>
      </c>
      <c r="J1014" s="43">
        <v>1396598</v>
      </c>
      <c r="K1014" s="43">
        <v>0</v>
      </c>
      <c r="L1014" s="43">
        <v>0</v>
      </c>
      <c r="M1014" s="43">
        <f>IFERROR(J1014-K1014-L1014,0)</f>
        <v>1396598</v>
      </c>
      <c r="N1014" s="43">
        <v>1396598</v>
      </c>
      <c r="O1014" s="45">
        <f>IFERROR(IF(1 - M1014/N1014&lt;0,0,1-M1014/N1014),0)</f>
        <v>0</v>
      </c>
      <c r="P1014" s="43">
        <v>0</v>
      </c>
      <c r="Q1014" s="43">
        <v>1396598</v>
      </c>
      <c r="R1014" s="46">
        <f>IF(F1014&lt;DATEVALUE("2018-07-01"),1,0)</f>
        <v>1</v>
      </c>
      <c r="S1014" s="47">
        <f>IF(R1014=1,1%,0)</f>
        <v>0.01</v>
      </c>
      <c r="T1014" s="46">
        <f>IFERROR(S1014*M1014,0)</f>
        <v>13965.98</v>
      </c>
      <c r="U1014" s="48">
        <f>IF(O1014&lt;=0.12,1,0)*(1-R1014)*M1014</f>
        <v>0</v>
      </c>
      <c r="V1014" s="49">
        <f>IF(0&lt;0.8,0,IF(0&lt;1,Sheet1!L590,1))*IF(G1014&lt;3,0.12 - O1014,0.01) *U1014</f>
        <v>0</v>
      </c>
      <c r="W1014" s="49">
        <f>IF(0&gt;1,IF(0&lt;=1.1,1,IF(0&lt;=1.2,2,IF(0&lt;=1.5,3,5))),0) * 1000000</f>
        <v>0</v>
      </c>
      <c r="X1014" s="50">
        <f>IF(AND(P1014&gt;=150000000,P1014&lt;300000000),5000000,IF(AND(P1014&gt;=300000000,P1014&lt;500000000),10000000,IF(AND(P1014&gt;=300000000,P1014&lt;500000000),15000000,IF(AND(P1014&gt;=500000000,P1014&lt;3000000000),20000000,IF(P1014&gt;=30000000000,35000000,0))))) * (1-R1014)</f>
        <v>0</v>
      </c>
      <c r="Y1014" s="50">
        <f>IFERROR(Q1014 * (1-R1014),0)</f>
        <v>0</v>
      </c>
      <c r="Z1014" s="51">
        <f>IF(R1014=1,0,0)</f>
        <v>0</v>
      </c>
      <c r="AA1014" s="51">
        <f>IFERROR((1-R1014) * Z1014 * 2%,0)</f>
        <v>0</v>
      </c>
      <c r="AB1014" s="52">
        <f>IF(R1014=0,0,0)</f>
        <v>0</v>
      </c>
      <c r="AC1014" s="52">
        <f> IFERROR(AB1014 * (1-R1014) * 2%,0)</f>
        <v>0</v>
      </c>
      <c r="AD1014" s="53">
        <f>T1014+V1014+W1014+X1014+AA1014+AC1014</f>
        <v>13965.98</v>
      </c>
    </row>
    <row r="1015">
      <c r="C1015" s="40" t="s">
        <v>1860</v>
      </c>
      <c r="D1015" s="41" t="s">
        <v>1861</v>
      </c>
      <c r="E1015" s="41"/>
      <c r="F1015" s="42">
        <v>41157.360613425924</v>
      </c>
      <c r="G1015" s="43">
        <v>70</v>
      </c>
      <c r="H1015" s="44">
        <v>43335</v>
      </c>
      <c r="I1015" s="44">
        <v>43354</v>
      </c>
      <c r="J1015" s="43">
        <v>2894545</v>
      </c>
      <c r="K1015" s="43">
        <v>0</v>
      </c>
      <c r="L1015" s="43">
        <v>0</v>
      </c>
      <c r="M1015" s="43">
        <f>IFERROR(J1015-K1015-L1015,0)</f>
        <v>2894545</v>
      </c>
      <c r="N1015" s="43">
        <v>3903711</v>
      </c>
      <c r="O1015" s="45">
        <f>IFERROR(IF(1 - M1015/N1015&lt;0,0,1-M1015/N1015),0)</f>
        <v>0.25851452630586635</v>
      </c>
      <c r="P1015" s="43">
        <v>0</v>
      </c>
      <c r="Q1015" s="43">
        <v>2894545</v>
      </c>
      <c r="R1015" s="46">
        <f>IF(F1015&lt;DATEVALUE("2018-07-01"),1,0)</f>
        <v>1</v>
      </c>
      <c r="S1015" s="47">
        <f>IF(R1015=1,1%,0)</f>
        <v>0.01</v>
      </c>
      <c r="T1015" s="46">
        <f>IFERROR(S1015*M1015,0)</f>
        <v>28945.450000000001</v>
      </c>
      <c r="U1015" s="48">
        <f>IF(O1015&lt;=0.12,1,0)*(1-R1015)*M1015</f>
        <v>0</v>
      </c>
      <c r="V1015" s="49">
        <f>IF(0&lt;0.8,0,IF(0&lt;1,Sheet1!L590,1))*IF(G1015&lt;3,0.12 - O1015,0.01) *U1015</f>
        <v>0</v>
      </c>
      <c r="W1015" s="49">
        <f>IF(0&gt;1,IF(0&lt;=1.1,1,IF(0&lt;=1.2,2,IF(0&lt;=1.5,3,5))),0) * 1000000</f>
        <v>0</v>
      </c>
      <c r="X1015" s="50">
        <f>IF(AND(P1015&gt;=150000000,P1015&lt;300000000),5000000,IF(AND(P1015&gt;=300000000,P1015&lt;500000000),10000000,IF(AND(P1015&gt;=300000000,P1015&lt;500000000),15000000,IF(AND(P1015&gt;=500000000,P1015&lt;3000000000),20000000,IF(P1015&gt;=30000000000,35000000,0))))) * (1-R1015)</f>
        <v>0</v>
      </c>
      <c r="Y1015" s="50">
        <f>IFERROR(Q1015 * (1-R1015),0)</f>
        <v>0</v>
      </c>
      <c r="Z1015" s="51">
        <f>IF(R1015=1,0,0)</f>
        <v>0</v>
      </c>
      <c r="AA1015" s="51">
        <f>IFERROR((1-R1015) * Z1015 * 2%,0)</f>
        <v>0</v>
      </c>
      <c r="AB1015" s="52">
        <f>IF(R1015=0,0,0)</f>
        <v>0</v>
      </c>
      <c r="AC1015" s="52">
        <f> IFERROR(AB1015 * (1-R1015) * 2%,0)</f>
        <v>0</v>
      </c>
      <c r="AD1015" s="53">
        <f>T1015+V1015+W1015+X1015+AA1015+AC1015</f>
        <v>28945.450000000001</v>
      </c>
    </row>
    <row r="1016">
      <c r="C1016" s="40" t="s">
        <v>1862</v>
      </c>
      <c r="D1016" s="41" t="s">
        <v>1863</v>
      </c>
      <c r="E1016" s="41"/>
      <c r="F1016" s="42">
        <v>41157.371122685181</v>
      </c>
      <c r="G1016" s="43">
        <v>70</v>
      </c>
      <c r="H1016" s="44">
        <v>43335</v>
      </c>
      <c r="I1016" s="44">
        <v>43354</v>
      </c>
      <c r="J1016" s="43">
        <v>1550040</v>
      </c>
      <c r="K1016" s="43">
        <v>0</v>
      </c>
      <c r="L1016" s="43">
        <v>0</v>
      </c>
      <c r="M1016" s="43">
        <f>IFERROR(J1016-K1016-L1016,0)</f>
        <v>1550040</v>
      </c>
      <c r="N1016" s="43">
        <v>2102803</v>
      </c>
      <c r="O1016" s="45">
        <f>IFERROR(IF(1 - M1016/N1016&lt;0,0,1-M1016/N1016),0)</f>
        <v>0.26286960785199565</v>
      </c>
      <c r="P1016" s="43">
        <v>0</v>
      </c>
      <c r="Q1016" s="43">
        <v>1550040</v>
      </c>
      <c r="R1016" s="46">
        <f>IF(F1016&lt;DATEVALUE("2018-07-01"),1,0)</f>
        <v>1</v>
      </c>
      <c r="S1016" s="47">
        <f>IF(R1016=1,1%,0)</f>
        <v>0.01</v>
      </c>
      <c r="T1016" s="46">
        <f>IFERROR(S1016*M1016,0)</f>
        <v>15500.4</v>
      </c>
      <c r="U1016" s="48">
        <f>IF(O1016&lt;=0.12,1,0)*(1-R1016)*M1016</f>
        <v>0</v>
      </c>
      <c r="V1016" s="49">
        <f>IF(0&lt;0.8,0,IF(0&lt;1,Sheet1!L590,1))*IF(G1016&lt;3,0.12 - O1016,0.01) *U1016</f>
        <v>0</v>
      </c>
      <c r="W1016" s="49">
        <f>IF(0&gt;1,IF(0&lt;=1.1,1,IF(0&lt;=1.2,2,IF(0&lt;=1.5,3,5))),0) * 1000000</f>
        <v>0</v>
      </c>
      <c r="X1016" s="50">
        <f>IF(AND(P1016&gt;=150000000,P1016&lt;300000000),5000000,IF(AND(P1016&gt;=300000000,P1016&lt;500000000),10000000,IF(AND(P1016&gt;=300000000,P1016&lt;500000000),15000000,IF(AND(P1016&gt;=500000000,P1016&lt;3000000000),20000000,IF(P1016&gt;=30000000000,35000000,0))))) * (1-R1016)</f>
        <v>0</v>
      </c>
      <c r="Y1016" s="50">
        <f>IFERROR(Q1016 * (1-R1016),0)</f>
        <v>0</v>
      </c>
      <c r="Z1016" s="51">
        <f>IF(R1016=1,0,0)</f>
        <v>0</v>
      </c>
      <c r="AA1016" s="51">
        <f>IFERROR((1-R1016) * Z1016 * 2%,0)</f>
        <v>0</v>
      </c>
      <c r="AB1016" s="52">
        <f>IF(R1016=0,0,0)</f>
        <v>0</v>
      </c>
      <c r="AC1016" s="52">
        <f> IFERROR(AB1016 * (1-R1016) * 2%,0)</f>
        <v>0</v>
      </c>
      <c r="AD1016" s="53">
        <f>T1016+V1016+W1016+X1016+AA1016+AC1016</f>
        <v>15500.4</v>
      </c>
    </row>
    <row r="1017">
      <c r="C1017" s="40" t="s">
        <v>1864</v>
      </c>
      <c r="D1017" s="41" t="s">
        <v>1865</v>
      </c>
      <c r="E1017" s="41"/>
      <c r="F1017" s="42">
        <v>41157.375358796293</v>
      </c>
      <c r="G1017" s="43">
        <v>70</v>
      </c>
      <c r="H1017" s="44" t="s">
        <v>24</v>
      </c>
      <c r="I1017" s="44" t="s">
        <v>24</v>
      </c>
      <c r="J1017" s="43">
        <v>2030894</v>
      </c>
      <c r="K1017" s="43">
        <v>0</v>
      </c>
      <c r="L1017" s="43">
        <v>0</v>
      </c>
      <c r="M1017" s="43">
        <f>IFERROR(J1017-K1017-L1017,0)</f>
        <v>2030894</v>
      </c>
      <c r="N1017" s="43">
        <v>2850067</v>
      </c>
      <c r="O1017" s="45">
        <f>IFERROR(IF(1 - M1017/N1017&lt;0,0,1-M1017/N1017),0)</f>
        <v>0.287422365860171</v>
      </c>
      <c r="P1017" s="43">
        <v>0</v>
      </c>
      <c r="Q1017" s="43">
        <v>2030894</v>
      </c>
      <c r="R1017" s="46">
        <f>IF(F1017&lt;DATEVALUE("2018-07-01"),1,0)</f>
        <v>1</v>
      </c>
      <c r="S1017" s="47">
        <f>IF(R1017=1,1%,0)</f>
        <v>0.01</v>
      </c>
      <c r="T1017" s="46">
        <f>IFERROR(S1017*M1017,0)</f>
        <v>20308.939999999999</v>
      </c>
      <c r="U1017" s="48">
        <f>IF(O1017&lt;=0.12,1,0)*(1-R1017)*M1017</f>
        <v>0</v>
      </c>
      <c r="V1017" s="49">
        <f>IF(0&lt;0.8,0,IF(0&lt;1,Sheet1!L590,1))*IF(G1017&lt;3,0.12 - O1017,0.01) *U1017</f>
        <v>0</v>
      </c>
      <c r="W1017" s="49">
        <f>IF(0&gt;1,IF(0&lt;=1.1,1,IF(0&lt;=1.2,2,IF(0&lt;=1.5,3,5))),0) * 1000000</f>
        <v>0</v>
      </c>
      <c r="X1017" s="50">
        <f>IF(AND(P1017&gt;=150000000,P1017&lt;300000000),5000000,IF(AND(P1017&gt;=300000000,P1017&lt;500000000),10000000,IF(AND(P1017&gt;=300000000,P1017&lt;500000000),15000000,IF(AND(P1017&gt;=500000000,P1017&lt;3000000000),20000000,IF(P1017&gt;=30000000000,35000000,0))))) * (1-R1017)</f>
        <v>0</v>
      </c>
      <c r="Y1017" s="50">
        <f>IFERROR(Q1017 * (1-R1017),0)</f>
        <v>0</v>
      </c>
      <c r="Z1017" s="51">
        <f>IF(R1017=1,0,0)</f>
        <v>0</v>
      </c>
      <c r="AA1017" s="51">
        <f>IFERROR((1-R1017) * Z1017 * 2%,0)</f>
        <v>0</v>
      </c>
      <c r="AB1017" s="52">
        <f>IF(R1017=0,0,0)</f>
        <v>0</v>
      </c>
      <c r="AC1017" s="52">
        <f> IFERROR(AB1017 * (1-R1017) * 2%,0)</f>
        <v>0</v>
      </c>
      <c r="AD1017" s="53">
        <f>T1017+V1017+W1017+X1017+AA1017+AC1017</f>
        <v>20308.939999999999</v>
      </c>
    </row>
    <row r="1018">
      <c r="C1018" s="40" t="s">
        <v>1866</v>
      </c>
      <c r="D1018" s="41" t="s">
        <v>1867</v>
      </c>
      <c r="E1018" s="41"/>
      <c r="F1018" s="42">
        <v>41158.474826388891</v>
      </c>
      <c r="G1018" s="43">
        <v>70</v>
      </c>
      <c r="H1018" s="44">
        <v>43318</v>
      </c>
      <c r="I1018" s="44">
        <v>43340</v>
      </c>
      <c r="J1018" s="43">
        <v>510469</v>
      </c>
      <c r="K1018" s="43">
        <v>0</v>
      </c>
      <c r="L1018" s="43">
        <v>0</v>
      </c>
      <c r="M1018" s="43">
        <f>IFERROR(J1018-K1018-L1018,0)</f>
        <v>510469</v>
      </c>
      <c r="N1018" s="43">
        <v>510469</v>
      </c>
      <c r="O1018" s="45">
        <f>IFERROR(IF(1 - M1018/N1018&lt;0,0,1-M1018/N1018),0)</f>
        <v>0</v>
      </c>
      <c r="P1018" s="43">
        <v>0</v>
      </c>
      <c r="Q1018" s="43">
        <v>510469</v>
      </c>
      <c r="R1018" s="46">
        <f>IF(F1018&lt;DATEVALUE("2018-07-01"),1,0)</f>
        <v>1</v>
      </c>
      <c r="S1018" s="47">
        <f>IF(R1018=1,1%,0)</f>
        <v>0.01</v>
      </c>
      <c r="T1018" s="46">
        <f>IFERROR(S1018*M1018,0)</f>
        <v>5104.6900000000005</v>
      </c>
      <c r="U1018" s="48">
        <f>IF(O1018&lt;=0.12,1,0)*(1-R1018)*M1018</f>
        <v>0</v>
      </c>
      <c r="V1018" s="49">
        <f>IF(0&lt;0.8,0,IF(0&lt;1,Sheet1!L590,1))*IF(G1018&lt;3,0.12 - O1018,0.01) *U1018</f>
        <v>0</v>
      </c>
      <c r="W1018" s="49">
        <f>IF(0&gt;1,IF(0&lt;=1.1,1,IF(0&lt;=1.2,2,IF(0&lt;=1.5,3,5))),0) * 1000000</f>
        <v>0</v>
      </c>
      <c r="X1018" s="50">
        <f>IF(AND(P1018&gt;=150000000,P1018&lt;300000000),5000000,IF(AND(P1018&gt;=300000000,P1018&lt;500000000),10000000,IF(AND(P1018&gt;=300000000,P1018&lt;500000000),15000000,IF(AND(P1018&gt;=500000000,P1018&lt;3000000000),20000000,IF(P1018&gt;=30000000000,35000000,0))))) * (1-R1018)</f>
        <v>0</v>
      </c>
      <c r="Y1018" s="50">
        <f>IFERROR(Q1018 * (1-R1018),0)</f>
        <v>0</v>
      </c>
      <c r="Z1018" s="51">
        <f>IF(R1018=1,0,0)</f>
        <v>0</v>
      </c>
      <c r="AA1018" s="51">
        <f>IFERROR((1-R1018) * Z1018 * 2%,0)</f>
        <v>0</v>
      </c>
      <c r="AB1018" s="52">
        <f>IF(R1018=0,0,0)</f>
        <v>0</v>
      </c>
      <c r="AC1018" s="52">
        <f> IFERROR(AB1018 * (1-R1018) * 2%,0)</f>
        <v>0</v>
      </c>
      <c r="AD1018" s="53">
        <f>T1018+V1018+W1018+X1018+AA1018+AC1018</f>
        <v>5104.6900000000005</v>
      </c>
    </row>
    <row r="1019">
      <c r="C1019" s="40" t="s">
        <v>1868</v>
      </c>
      <c r="D1019" s="41" t="s">
        <v>1869</v>
      </c>
      <c r="E1019" s="41"/>
      <c r="F1019" s="42">
        <v>41184.640347222223</v>
      </c>
      <c r="G1019" s="43">
        <v>69</v>
      </c>
      <c r="H1019" s="44">
        <v>43316</v>
      </c>
      <c r="I1019" s="44">
        <v>43272</v>
      </c>
      <c r="J1019" s="43">
        <v>2330084</v>
      </c>
      <c r="K1019" s="43">
        <v>0</v>
      </c>
      <c r="L1019" s="43">
        <v>0</v>
      </c>
      <c r="M1019" s="43">
        <f>IFERROR(J1019-K1019-L1019,0)</f>
        <v>2330084</v>
      </c>
      <c r="N1019" s="43">
        <v>2330084</v>
      </c>
      <c r="O1019" s="45">
        <f>IFERROR(IF(1 - M1019/N1019&lt;0,0,1-M1019/N1019),0)</f>
        <v>0</v>
      </c>
      <c r="P1019" s="43">
        <v>0</v>
      </c>
      <c r="Q1019" s="43">
        <v>2330084</v>
      </c>
      <c r="R1019" s="46">
        <f>IF(F1019&lt;DATEVALUE("2018-07-01"),1,0)</f>
        <v>1</v>
      </c>
      <c r="S1019" s="47">
        <f>IF(R1019=1,1%,0)</f>
        <v>0.01</v>
      </c>
      <c r="T1019" s="46">
        <f>IFERROR(S1019*M1019,0)</f>
        <v>23300.84</v>
      </c>
      <c r="U1019" s="48">
        <f>IF(O1019&lt;=0.12,1,0)*(1-R1019)*M1019</f>
        <v>0</v>
      </c>
      <c r="V1019" s="49">
        <f>IF(0&lt;0.8,0,IF(0&lt;1,Sheet1!L590,1))*IF(G1019&lt;3,0.12 - O1019,0.01) *U1019</f>
        <v>0</v>
      </c>
      <c r="W1019" s="49">
        <f>IF(0&gt;1,IF(0&lt;=1.1,1,IF(0&lt;=1.2,2,IF(0&lt;=1.5,3,5))),0) * 1000000</f>
        <v>0</v>
      </c>
      <c r="X1019" s="50">
        <f>IF(AND(P1019&gt;=150000000,P1019&lt;300000000),5000000,IF(AND(P1019&gt;=300000000,P1019&lt;500000000),10000000,IF(AND(P1019&gt;=300000000,P1019&lt;500000000),15000000,IF(AND(P1019&gt;=500000000,P1019&lt;3000000000),20000000,IF(P1019&gt;=30000000000,35000000,0))))) * (1-R1019)</f>
        <v>0</v>
      </c>
      <c r="Y1019" s="50">
        <f>IFERROR(Q1019 * (1-R1019),0)</f>
        <v>0</v>
      </c>
      <c r="Z1019" s="51">
        <f>IF(R1019=1,0,0)</f>
        <v>0</v>
      </c>
      <c r="AA1019" s="51">
        <f>IFERROR((1-R1019) * Z1019 * 2%,0)</f>
        <v>0</v>
      </c>
      <c r="AB1019" s="52">
        <f>IF(R1019=0,0,0)</f>
        <v>0</v>
      </c>
      <c r="AC1019" s="52">
        <f> IFERROR(AB1019 * (1-R1019) * 2%,0)</f>
        <v>0</v>
      </c>
      <c r="AD1019" s="53">
        <f>T1019+V1019+W1019+X1019+AA1019+AC1019</f>
        <v>23300.84</v>
      </c>
    </row>
    <row r="1020">
      <c r="C1020" s="40" t="s">
        <v>1870</v>
      </c>
      <c r="D1020" s="41" t="s">
        <v>1871</v>
      </c>
      <c r="E1020" s="41"/>
      <c r="F1020" s="42">
        <v>41184.64163194444</v>
      </c>
      <c r="G1020" s="43">
        <v>69</v>
      </c>
      <c r="H1020" s="44">
        <v>43316</v>
      </c>
      <c r="I1020" s="44">
        <v>43354</v>
      </c>
      <c r="J1020" s="43">
        <v>1025934</v>
      </c>
      <c r="K1020" s="43">
        <v>0</v>
      </c>
      <c r="L1020" s="43">
        <v>0</v>
      </c>
      <c r="M1020" s="43">
        <f>IFERROR(J1020-K1020-L1020,0)</f>
        <v>1025934</v>
      </c>
      <c r="N1020" s="43">
        <v>1025934</v>
      </c>
      <c r="O1020" s="45">
        <f>IFERROR(IF(1 - M1020/N1020&lt;0,0,1-M1020/N1020),0)</f>
        <v>0</v>
      </c>
      <c r="P1020" s="43">
        <v>0</v>
      </c>
      <c r="Q1020" s="43">
        <v>1025934</v>
      </c>
      <c r="R1020" s="46">
        <f>IF(F1020&lt;DATEVALUE("2018-07-01"),1,0)</f>
        <v>1</v>
      </c>
      <c r="S1020" s="47">
        <f>IF(R1020=1,1%,0)</f>
        <v>0.01</v>
      </c>
      <c r="T1020" s="46">
        <f>IFERROR(S1020*M1020,0)</f>
        <v>10259.34</v>
      </c>
      <c r="U1020" s="48">
        <f>IF(O1020&lt;=0.12,1,0)*(1-R1020)*M1020</f>
        <v>0</v>
      </c>
      <c r="V1020" s="49">
        <f>IF(0&lt;0.8,0,IF(0&lt;1,Sheet1!L590,1))*IF(G1020&lt;3,0.12 - O1020,0.01) *U1020</f>
        <v>0</v>
      </c>
      <c r="W1020" s="49">
        <f>IF(0&gt;1,IF(0&lt;=1.1,1,IF(0&lt;=1.2,2,IF(0&lt;=1.5,3,5))),0) * 1000000</f>
        <v>0</v>
      </c>
      <c r="X1020" s="50">
        <f>IF(AND(P1020&gt;=150000000,P1020&lt;300000000),5000000,IF(AND(P1020&gt;=300000000,P1020&lt;500000000),10000000,IF(AND(P1020&gt;=300000000,P1020&lt;500000000),15000000,IF(AND(P1020&gt;=500000000,P1020&lt;3000000000),20000000,IF(P1020&gt;=30000000000,35000000,0))))) * (1-R1020)</f>
        <v>0</v>
      </c>
      <c r="Y1020" s="50">
        <f>IFERROR(Q1020 * (1-R1020),0)</f>
        <v>0</v>
      </c>
      <c r="Z1020" s="51">
        <f>IF(R1020=1,0,0)</f>
        <v>0</v>
      </c>
      <c r="AA1020" s="51">
        <f>IFERROR((1-R1020) * Z1020 * 2%,0)</f>
        <v>0</v>
      </c>
      <c r="AB1020" s="52">
        <f>IF(R1020=0,0,0)</f>
        <v>0</v>
      </c>
      <c r="AC1020" s="52">
        <f> IFERROR(AB1020 * (1-R1020) * 2%,0)</f>
        <v>0</v>
      </c>
      <c r="AD1020" s="53">
        <f>T1020+V1020+W1020+X1020+AA1020+AC1020</f>
        <v>10259.34</v>
      </c>
    </row>
    <row r="1021">
      <c r="C1021" s="40" t="s">
        <v>1872</v>
      </c>
      <c r="D1021" s="41" t="s">
        <v>1873</v>
      </c>
      <c r="E1021" s="41"/>
      <c r="F1021" s="42">
        <v>41187.479837962965</v>
      </c>
      <c r="G1021" s="43">
        <v>69</v>
      </c>
      <c r="H1021" s="44">
        <v>43321</v>
      </c>
      <c r="I1021" s="44">
        <v>43451</v>
      </c>
      <c r="J1021" s="43">
        <v>357948</v>
      </c>
      <c r="K1021" s="43">
        <v>0</v>
      </c>
      <c r="L1021" s="43">
        <v>0</v>
      </c>
      <c r="M1021" s="43">
        <f>IFERROR(J1021-K1021-L1021,0)</f>
        <v>357948</v>
      </c>
      <c r="N1021" s="43">
        <v>357948</v>
      </c>
      <c r="O1021" s="45">
        <f>IFERROR(IF(1 - M1021/N1021&lt;0,0,1-M1021/N1021),0)</f>
        <v>0</v>
      </c>
      <c r="P1021" s="43">
        <v>0</v>
      </c>
      <c r="Q1021" s="43">
        <v>357948</v>
      </c>
      <c r="R1021" s="46">
        <f>IF(F1021&lt;DATEVALUE("2018-07-01"),1,0)</f>
        <v>1</v>
      </c>
      <c r="S1021" s="47">
        <f>IF(R1021=1,1%,0)</f>
        <v>0.01</v>
      </c>
      <c r="T1021" s="46">
        <f>IFERROR(S1021*M1021,0)</f>
        <v>3579.48</v>
      </c>
      <c r="U1021" s="48">
        <f>IF(O1021&lt;=0.12,1,0)*(1-R1021)*M1021</f>
        <v>0</v>
      </c>
      <c r="V1021" s="49">
        <f>IF(0&lt;0.8,0,IF(0&lt;1,Sheet1!L590,1))*IF(G1021&lt;3,0.12 - O1021,0.01) *U1021</f>
        <v>0</v>
      </c>
      <c r="W1021" s="49">
        <f>IF(0&gt;1,IF(0&lt;=1.1,1,IF(0&lt;=1.2,2,IF(0&lt;=1.5,3,5))),0) * 1000000</f>
        <v>0</v>
      </c>
      <c r="X1021" s="50">
        <f>IF(AND(P1021&gt;=150000000,P1021&lt;300000000),5000000,IF(AND(P1021&gt;=300000000,P1021&lt;500000000),10000000,IF(AND(P1021&gt;=300000000,P1021&lt;500000000),15000000,IF(AND(P1021&gt;=500000000,P1021&lt;3000000000),20000000,IF(P1021&gt;=30000000000,35000000,0))))) * (1-R1021)</f>
        <v>0</v>
      </c>
      <c r="Y1021" s="50">
        <f>IFERROR(Q1021 * (1-R1021),0)</f>
        <v>0</v>
      </c>
      <c r="Z1021" s="51">
        <f>IF(R1021=1,0,0)</f>
        <v>0</v>
      </c>
      <c r="AA1021" s="51">
        <f>IFERROR((1-R1021) * Z1021 * 2%,0)</f>
        <v>0</v>
      </c>
      <c r="AB1021" s="52">
        <f>IF(R1021=0,0,0)</f>
        <v>0</v>
      </c>
      <c r="AC1021" s="52">
        <f> IFERROR(AB1021 * (1-R1021) * 2%,0)</f>
        <v>0</v>
      </c>
      <c r="AD1021" s="53">
        <f>T1021+V1021+W1021+X1021+AA1021+AC1021</f>
        <v>3579.48</v>
      </c>
    </row>
    <row r="1022">
      <c r="C1022" s="40" t="s">
        <v>1874</v>
      </c>
      <c r="D1022" s="41" t="s">
        <v>1875</v>
      </c>
      <c r="E1022" s="41"/>
      <c r="F1022" s="42">
        <v>41187.47887731481</v>
      </c>
      <c r="G1022" s="43">
        <v>69</v>
      </c>
      <c r="H1022" s="44">
        <v>43321</v>
      </c>
      <c r="I1022" s="44">
        <v>43353</v>
      </c>
      <c r="J1022" s="43">
        <v>774110</v>
      </c>
      <c r="K1022" s="43">
        <v>0</v>
      </c>
      <c r="L1022" s="43">
        <v>0</v>
      </c>
      <c r="M1022" s="43">
        <f>IFERROR(J1022-K1022-L1022,0)</f>
        <v>774110</v>
      </c>
      <c r="N1022" s="43">
        <v>774110</v>
      </c>
      <c r="O1022" s="45">
        <f>IFERROR(IF(1 - M1022/N1022&lt;0,0,1-M1022/N1022),0)</f>
        <v>0</v>
      </c>
      <c r="P1022" s="43">
        <v>0</v>
      </c>
      <c r="Q1022" s="43">
        <v>774110</v>
      </c>
      <c r="R1022" s="46">
        <f>IF(F1022&lt;DATEVALUE("2018-07-01"),1,0)</f>
        <v>1</v>
      </c>
      <c r="S1022" s="47">
        <f>IF(R1022=1,1%,0)</f>
        <v>0.01</v>
      </c>
      <c r="T1022" s="46">
        <f>IFERROR(S1022*M1022,0)</f>
        <v>7741.1000000000004</v>
      </c>
      <c r="U1022" s="48">
        <f>IF(O1022&lt;=0.12,1,0)*(1-R1022)*M1022</f>
        <v>0</v>
      </c>
      <c r="V1022" s="49">
        <f>IF(0&lt;0.8,0,IF(0&lt;1,Sheet1!L590,1))*IF(G1022&lt;3,0.12 - O1022,0.01) *U1022</f>
        <v>0</v>
      </c>
      <c r="W1022" s="49">
        <f>IF(0&gt;1,IF(0&lt;=1.1,1,IF(0&lt;=1.2,2,IF(0&lt;=1.5,3,5))),0) * 1000000</f>
        <v>0</v>
      </c>
      <c r="X1022" s="50">
        <f>IF(AND(P1022&gt;=150000000,P1022&lt;300000000),5000000,IF(AND(P1022&gt;=300000000,P1022&lt;500000000),10000000,IF(AND(P1022&gt;=300000000,P1022&lt;500000000),15000000,IF(AND(P1022&gt;=500000000,P1022&lt;3000000000),20000000,IF(P1022&gt;=30000000000,35000000,0))))) * (1-R1022)</f>
        <v>0</v>
      </c>
      <c r="Y1022" s="50">
        <f>IFERROR(Q1022 * (1-R1022),0)</f>
        <v>0</v>
      </c>
      <c r="Z1022" s="51">
        <f>IF(R1022=1,0,0)</f>
        <v>0</v>
      </c>
      <c r="AA1022" s="51">
        <f>IFERROR((1-R1022) * Z1022 * 2%,0)</f>
        <v>0</v>
      </c>
      <c r="AB1022" s="52">
        <f>IF(R1022=0,0,0)</f>
        <v>0</v>
      </c>
      <c r="AC1022" s="52">
        <f> IFERROR(AB1022 * (1-R1022) * 2%,0)</f>
        <v>0</v>
      </c>
      <c r="AD1022" s="53">
        <f>T1022+V1022+W1022+X1022+AA1022+AC1022</f>
        <v>7741.1000000000004</v>
      </c>
    </row>
    <row r="1023">
      <c r="C1023" s="40" t="s">
        <v>1876</v>
      </c>
      <c r="D1023" s="41" t="s">
        <v>1877</v>
      </c>
      <c r="E1023" s="41"/>
      <c r="F1023" s="42">
        <v>41187.475428240738</v>
      </c>
      <c r="G1023" s="43">
        <v>69</v>
      </c>
      <c r="H1023" s="44">
        <v>43336</v>
      </c>
      <c r="I1023" s="44">
        <v>43392</v>
      </c>
      <c r="J1023" s="43">
        <v>54944190</v>
      </c>
      <c r="K1023" s="43">
        <v>0</v>
      </c>
      <c r="L1023" s="43">
        <v>0</v>
      </c>
      <c r="M1023" s="43">
        <f>IFERROR(J1023-K1023-L1023,0)</f>
        <v>54944190</v>
      </c>
      <c r="N1023" s="43">
        <v>4044919</v>
      </c>
      <c r="O1023" s="45">
        <f>IFERROR(IF(1 - M1023/N1023&lt;0,0,1-M1023/N1023),0)</f>
        <v>0</v>
      </c>
      <c r="P1023" s="43">
        <v>0</v>
      </c>
      <c r="Q1023" s="43">
        <v>54944190</v>
      </c>
      <c r="R1023" s="46">
        <f>IF(F1023&lt;DATEVALUE("2018-07-01"),1,0)</f>
        <v>1</v>
      </c>
      <c r="S1023" s="47">
        <f>IF(R1023=1,1%,0)</f>
        <v>0.01</v>
      </c>
      <c r="T1023" s="46">
        <f>IFERROR(S1023*M1023,0)</f>
        <v>549441.90000000002</v>
      </c>
      <c r="U1023" s="48">
        <f>IF(O1023&lt;=0.12,1,0)*(1-R1023)*M1023</f>
        <v>0</v>
      </c>
      <c r="V1023" s="49">
        <f>IF(0&lt;0.8,0,IF(0&lt;1,Sheet1!L590,1))*IF(G1023&lt;3,0.12 - O1023,0.01) *U1023</f>
        <v>0</v>
      </c>
      <c r="W1023" s="49">
        <f>IF(0&gt;1,IF(0&lt;=1.1,1,IF(0&lt;=1.2,2,IF(0&lt;=1.5,3,5))),0) * 1000000</f>
        <v>0</v>
      </c>
      <c r="X1023" s="50">
        <f>IF(AND(P1023&gt;=150000000,P1023&lt;300000000),5000000,IF(AND(P1023&gt;=300000000,P1023&lt;500000000),10000000,IF(AND(P1023&gt;=300000000,P1023&lt;500000000),15000000,IF(AND(P1023&gt;=500000000,P1023&lt;3000000000),20000000,IF(P1023&gt;=30000000000,35000000,0))))) * (1-R1023)</f>
        <v>0</v>
      </c>
      <c r="Y1023" s="50">
        <f>IFERROR(Q1023 * (1-R1023),0)</f>
        <v>0</v>
      </c>
      <c r="Z1023" s="51">
        <f>IF(R1023=1,0,0)</f>
        <v>0</v>
      </c>
      <c r="AA1023" s="51">
        <f>IFERROR((1-R1023) * Z1023 * 2%,0)</f>
        <v>0</v>
      </c>
      <c r="AB1023" s="52">
        <f>IF(R1023=0,52740717,0)</f>
        <v>0</v>
      </c>
      <c r="AC1023" s="52">
        <f> IFERROR(AB1023 * (1-R1023) * 2%,0)</f>
        <v>0</v>
      </c>
      <c r="AD1023" s="53">
        <f>T1023+V1023+W1023+X1023+AA1023+AC1023</f>
        <v>549441.90000000002</v>
      </c>
    </row>
    <row r="1024">
      <c r="C1024" s="40" t="s">
        <v>1878</v>
      </c>
      <c r="D1024" s="41" t="s">
        <v>1879</v>
      </c>
      <c r="E1024" s="41"/>
      <c r="F1024" s="42">
        <v>41187.468564814815</v>
      </c>
      <c r="G1024" s="43">
        <v>69</v>
      </c>
      <c r="H1024" s="44">
        <v>43321</v>
      </c>
      <c r="I1024" s="44">
        <v>43248</v>
      </c>
      <c r="J1024" s="43">
        <v>851983</v>
      </c>
      <c r="K1024" s="43">
        <v>0</v>
      </c>
      <c r="L1024" s="43">
        <v>0</v>
      </c>
      <c r="M1024" s="43">
        <f>IFERROR(J1024-K1024-L1024,0)</f>
        <v>851983</v>
      </c>
      <c r="N1024" s="43">
        <v>851983</v>
      </c>
      <c r="O1024" s="45">
        <f>IFERROR(IF(1 - M1024/N1024&lt;0,0,1-M1024/N1024),0)</f>
        <v>0</v>
      </c>
      <c r="P1024" s="43">
        <v>0</v>
      </c>
      <c r="Q1024" s="43">
        <v>851983</v>
      </c>
      <c r="R1024" s="46">
        <f>IF(F1024&lt;DATEVALUE("2018-07-01"),1,0)</f>
        <v>1</v>
      </c>
      <c r="S1024" s="47">
        <f>IF(R1024=1,1%,0)</f>
        <v>0.01</v>
      </c>
      <c r="T1024" s="46">
        <f>IFERROR(S1024*M1024,0)</f>
        <v>8519.8299999999999</v>
      </c>
      <c r="U1024" s="48">
        <f>IF(O1024&lt;=0.12,1,0)*(1-R1024)*M1024</f>
        <v>0</v>
      </c>
      <c r="V1024" s="49">
        <f>IF(0&lt;0.8,0,IF(0&lt;1,Sheet1!L590,1))*IF(G1024&lt;3,0.12 - O1024,0.01) *U1024</f>
        <v>0</v>
      </c>
      <c r="W1024" s="49">
        <f>IF(0&gt;1,IF(0&lt;=1.1,1,IF(0&lt;=1.2,2,IF(0&lt;=1.5,3,5))),0) * 1000000</f>
        <v>0</v>
      </c>
      <c r="X1024" s="50">
        <f>IF(AND(P1024&gt;=150000000,P1024&lt;300000000),5000000,IF(AND(P1024&gt;=300000000,P1024&lt;500000000),10000000,IF(AND(P1024&gt;=300000000,P1024&lt;500000000),15000000,IF(AND(P1024&gt;=500000000,P1024&lt;3000000000),20000000,IF(P1024&gt;=30000000000,35000000,0))))) * (1-R1024)</f>
        <v>0</v>
      </c>
      <c r="Y1024" s="50">
        <f>IFERROR(Q1024 * (1-R1024),0)</f>
        <v>0</v>
      </c>
      <c r="Z1024" s="51">
        <f>IF(R1024=1,0,0)</f>
        <v>0</v>
      </c>
      <c r="AA1024" s="51">
        <f>IFERROR((1-R1024) * Z1024 * 2%,0)</f>
        <v>0</v>
      </c>
      <c r="AB1024" s="52">
        <f>IF(R1024=0,0,0)</f>
        <v>0</v>
      </c>
      <c r="AC1024" s="52">
        <f> IFERROR(AB1024 * (1-R1024) * 2%,0)</f>
        <v>0</v>
      </c>
      <c r="AD1024" s="53">
        <f>T1024+V1024+W1024+X1024+AA1024+AC1024</f>
        <v>8519.8299999999999</v>
      </c>
    </row>
    <row r="1025">
      <c r="C1025" s="40" t="s">
        <v>1880</v>
      </c>
      <c r="D1025" s="41" t="s">
        <v>1881</v>
      </c>
      <c r="E1025" s="41"/>
      <c r="F1025" s="42">
        <v>41187.382743055554</v>
      </c>
      <c r="G1025" s="43">
        <v>69</v>
      </c>
      <c r="H1025" s="44">
        <v>43321</v>
      </c>
      <c r="I1025" s="44">
        <v>43332</v>
      </c>
      <c r="J1025" s="43">
        <v>446453</v>
      </c>
      <c r="K1025" s="43">
        <v>0</v>
      </c>
      <c r="L1025" s="43">
        <v>0</v>
      </c>
      <c r="M1025" s="43">
        <f>IFERROR(J1025-K1025-L1025,0)</f>
        <v>446453</v>
      </c>
      <c r="N1025" s="43">
        <v>446453</v>
      </c>
      <c r="O1025" s="45">
        <f>IFERROR(IF(1 - M1025/N1025&lt;0,0,1-M1025/N1025),0)</f>
        <v>0</v>
      </c>
      <c r="P1025" s="43">
        <v>0</v>
      </c>
      <c r="Q1025" s="43">
        <v>446453</v>
      </c>
      <c r="R1025" s="46">
        <f>IF(F1025&lt;DATEVALUE("2018-07-01"),1,0)</f>
        <v>1</v>
      </c>
      <c r="S1025" s="47">
        <f>IF(R1025=1,1%,0)</f>
        <v>0.01</v>
      </c>
      <c r="T1025" s="46">
        <f>IFERROR(S1025*M1025,0)</f>
        <v>4464.5299999999997</v>
      </c>
      <c r="U1025" s="48">
        <f>IF(O1025&lt;=0.12,1,0)*(1-R1025)*M1025</f>
        <v>0</v>
      </c>
      <c r="V1025" s="49">
        <f>IF(0&lt;0.8,0,IF(0&lt;1,Sheet1!L590,1))*IF(G1025&lt;3,0.12 - O1025,0.01) *U1025</f>
        <v>0</v>
      </c>
      <c r="W1025" s="49">
        <f>IF(0&gt;1,IF(0&lt;=1.1,1,IF(0&lt;=1.2,2,IF(0&lt;=1.5,3,5))),0) * 1000000</f>
        <v>0</v>
      </c>
      <c r="X1025" s="50">
        <f>IF(AND(P1025&gt;=150000000,P1025&lt;300000000),5000000,IF(AND(P1025&gt;=300000000,P1025&lt;500000000),10000000,IF(AND(P1025&gt;=300000000,P1025&lt;500000000),15000000,IF(AND(P1025&gt;=500000000,P1025&lt;3000000000),20000000,IF(P1025&gt;=30000000000,35000000,0))))) * (1-R1025)</f>
        <v>0</v>
      </c>
      <c r="Y1025" s="50">
        <f>IFERROR(Q1025 * (1-R1025),0)</f>
        <v>0</v>
      </c>
      <c r="Z1025" s="51">
        <f>IF(R1025=1,0,0)</f>
        <v>0</v>
      </c>
      <c r="AA1025" s="51">
        <f>IFERROR((1-R1025) * Z1025 * 2%,0)</f>
        <v>0</v>
      </c>
      <c r="AB1025" s="52">
        <f>IF(R1025=0,0,0)</f>
        <v>0</v>
      </c>
      <c r="AC1025" s="52">
        <f> IFERROR(AB1025 * (1-R1025) * 2%,0)</f>
        <v>0</v>
      </c>
      <c r="AD1025" s="53">
        <f>T1025+V1025+W1025+X1025+AA1025+AC1025</f>
        <v>4464.5299999999997</v>
      </c>
    </row>
    <row r="1026">
      <c r="C1026" s="40" t="s">
        <v>1882</v>
      </c>
      <c r="D1026" s="41" t="s">
        <v>1883</v>
      </c>
      <c r="E1026" s="41"/>
      <c r="F1026" s="42">
        <v>41191.501504629625</v>
      </c>
      <c r="G1026" s="43">
        <v>69</v>
      </c>
      <c r="H1026" s="44">
        <v>43322</v>
      </c>
      <c r="I1026" s="44">
        <v>43334</v>
      </c>
      <c r="J1026" s="43">
        <v>102455</v>
      </c>
      <c r="K1026" s="43">
        <v>0</v>
      </c>
      <c r="L1026" s="43">
        <v>0</v>
      </c>
      <c r="M1026" s="43">
        <f>IFERROR(J1026-K1026-L1026,0)</f>
        <v>102455</v>
      </c>
      <c r="N1026" s="43">
        <v>102455</v>
      </c>
      <c r="O1026" s="45">
        <f>IFERROR(IF(1 - M1026/N1026&lt;0,0,1-M1026/N1026),0)</f>
        <v>0</v>
      </c>
      <c r="P1026" s="43">
        <v>0</v>
      </c>
      <c r="Q1026" s="43">
        <v>102455</v>
      </c>
      <c r="R1026" s="46">
        <f>IF(F1026&lt;DATEVALUE("2018-07-01"),1,0)</f>
        <v>1</v>
      </c>
      <c r="S1026" s="47">
        <f>IF(R1026=1,1%,0)</f>
        <v>0.01</v>
      </c>
      <c r="T1026" s="46">
        <f>IFERROR(S1026*M1026,0)</f>
        <v>1024.55</v>
      </c>
      <c r="U1026" s="48">
        <f>IF(O1026&lt;=0.12,1,0)*(1-R1026)*M1026</f>
        <v>0</v>
      </c>
      <c r="V1026" s="49">
        <f>IF(0&lt;0.8,0,IF(0&lt;1,Sheet1!L590,1))*IF(G1026&lt;3,0.12 - O1026,0.01) *U1026</f>
        <v>0</v>
      </c>
      <c r="W1026" s="49">
        <f>IF(0&gt;1,IF(0&lt;=1.1,1,IF(0&lt;=1.2,2,IF(0&lt;=1.5,3,5))),0) * 1000000</f>
        <v>0</v>
      </c>
      <c r="X1026" s="50">
        <f>IF(AND(P1026&gt;=150000000,P1026&lt;300000000),5000000,IF(AND(P1026&gt;=300000000,P1026&lt;500000000),10000000,IF(AND(P1026&gt;=300000000,P1026&lt;500000000),15000000,IF(AND(P1026&gt;=500000000,P1026&lt;3000000000),20000000,IF(P1026&gt;=30000000000,35000000,0))))) * (1-R1026)</f>
        <v>0</v>
      </c>
      <c r="Y1026" s="50">
        <f>IFERROR(Q1026 * (1-R1026),0)</f>
        <v>0</v>
      </c>
      <c r="Z1026" s="51">
        <f>IF(R1026=1,0,0)</f>
        <v>0</v>
      </c>
      <c r="AA1026" s="51">
        <f>IFERROR((1-R1026) * Z1026 * 2%,0)</f>
        <v>0</v>
      </c>
      <c r="AB1026" s="52">
        <f>IF(R1026=0,0,0)</f>
        <v>0</v>
      </c>
      <c r="AC1026" s="52">
        <f> IFERROR(AB1026 * (1-R1026) * 2%,0)</f>
        <v>0</v>
      </c>
      <c r="AD1026" s="53">
        <f>T1026+V1026+W1026+X1026+AA1026+AC1026</f>
        <v>1024.55</v>
      </c>
    </row>
    <row r="1027">
      <c r="C1027" s="40" t="s">
        <v>1884</v>
      </c>
      <c r="D1027" s="41" t="s">
        <v>1885</v>
      </c>
      <c r="E1027" s="41"/>
      <c r="F1027" s="42">
        <v>41198.694467592592</v>
      </c>
      <c r="G1027" s="43">
        <v>69</v>
      </c>
      <c r="H1027" s="44">
        <v>43339</v>
      </c>
      <c r="I1027" s="44">
        <v>43397</v>
      </c>
      <c r="J1027" s="43">
        <v>30164875</v>
      </c>
      <c r="K1027" s="43">
        <v>0</v>
      </c>
      <c r="L1027" s="43">
        <v>0</v>
      </c>
      <c r="M1027" s="43">
        <f>IFERROR(J1027-K1027-L1027,0)</f>
        <v>30164875</v>
      </c>
      <c r="N1027" s="43">
        <v>42334485</v>
      </c>
      <c r="O1027" s="45">
        <f>IFERROR(IF(1 - M1027/N1027&lt;0,0,1-M1027/N1027),0)</f>
        <v>0.28746328200283999</v>
      </c>
      <c r="P1027" s="43">
        <v>0</v>
      </c>
      <c r="Q1027" s="43">
        <v>30164875</v>
      </c>
      <c r="R1027" s="46">
        <f>IF(F1027&lt;DATEVALUE("2018-07-01"),1,0)</f>
        <v>1</v>
      </c>
      <c r="S1027" s="47">
        <f>IF(R1027=1,1%,0)</f>
        <v>0.01</v>
      </c>
      <c r="T1027" s="46">
        <f>IFERROR(S1027*M1027,0)</f>
        <v>301648.75</v>
      </c>
      <c r="U1027" s="48">
        <f>IF(O1027&lt;=0.12,1,0)*(1-R1027)*M1027</f>
        <v>0</v>
      </c>
      <c r="V1027" s="49">
        <f>IF(0&lt;0.8,0,IF(0&lt;1,Sheet1!L590,1))*IF(G1027&lt;3,0.12 - O1027,0.01) *U1027</f>
        <v>0</v>
      </c>
      <c r="W1027" s="49">
        <f>IF(0&gt;1,IF(0&lt;=1.1,1,IF(0&lt;=1.2,2,IF(0&lt;=1.5,3,5))),0) * 1000000</f>
        <v>0</v>
      </c>
      <c r="X1027" s="50">
        <f>IF(AND(P1027&gt;=150000000,P1027&lt;300000000),5000000,IF(AND(P1027&gt;=300000000,P1027&lt;500000000),10000000,IF(AND(P1027&gt;=300000000,P1027&lt;500000000),15000000,IF(AND(P1027&gt;=500000000,P1027&lt;3000000000),20000000,IF(P1027&gt;=30000000000,35000000,0))))) * (1-R1027)</f>
        <v>0</v>
      </c>
      <c r="Y1027" s="50">
        <f>IFERROR(Q1027 * (1-R1027),0)</f>
        <v>0</v>
      </c>
      <c r="Z1027" s="51">
        <f>IF(R1027=1,0,0)</f>
        <v>0</v>
      </c>
      <c r="AA1027" s="51">
        <f>IFERROR((1-R1027) * Z1027 * 2%,0)</f>
        <v>0</v>
      </c>
      <c r="AB1027" s="52">
        <f>IF(R1027=0,0,0)</f>
        <v>0</v>
      </c>
      <c r="AC1027" s="52">
        <f> IFERROR(AB1027 * (1-R1027) * 2%,0)</f>
        <v>0</v>
      </c>
      <c r="AD1027" s="53">
        <f>T1027+V1027+W1027+X1027+AA1027+AC1027</f>
        <v>301648.75</v>
      </c>
    </row>
    <row r="1028">
      <c r="C1028" s="40" t="s">
        <v>1886</v>
      </c>
      <c r="D1028" s="41" t="s">
        <v>1887</v>
      </c>
      <c r="E1028" s="41"/>
      <c r="F1028" s="42">
        <v>41204.429259259261</v>
      </c>
      <c r="G1028" s="43">
        <v>69</v>
      </c>
      <c r="H1028" s="44">
        <v>43319</v>
      </c>
      <c r="I1028" s="44">
        <v>43322</v>
      </c>
      <c r="J1028" s="43">
        <v>1014750</v>
      </c>
      <c r="K1028" s="43">
        <v>0</v>
      </c>
      <c r="L1028" s="43">
        <v>0</v>
      </c>
      <c r="M1028" s="43">
        <f>IFERROR(J1028-K1028-L1028,0)</f>
        <v>1014750</v>
      </c>
      <c r="N1028" s="43">
        <v>1116225</v>
      </c>
      <c r="O1028" s="45">
        <f>IFERROR(IF(1 - M1028/N1028&lt;0,0,1-M1028/N1028),0)</f>
        <v>0.090909090909090939</v>
      </c>
      <c r="P1028" s="43">
        <v>0</v>
      </c>
      <c r="Q1028" s="43">
        <v>1014750</v>
      </c>
      <c r="R1028" s="46">
        <f>IF(F1028&lt;DATEVALUE("2018-07-01"),1,0)</f>
        <v>1</v>
      </c>
      <c r="S1028" s="47">
        <f>IF(R1028=1,1%,0)</f>
        <v>0.01</v>
      </c>
      <c r="T1028" s="46">
        <f>IFERROR(S1028*M1028,0)</f>
        <v>10147.5</v>
      </c>
      <c r="U1028" s="48">
        <f>IF(O1028&lt;=0.12,1,0)*(1-R1028)*M1028</f>
        <v>0</v>
      </c>
      <c r="V1028" s="49">
        <f>IF(0&lt;0.8,0,IF(0&lt;1,Sheet1!L590,1))*IF(G1028&lt;3,0.12 - O1028,0.01) *U1028</f>
        <v>0</v>
      </c>
      <c r="W1028" s="49">
        <f>IF(0&gt;1,IF(0&lt;=1.1,1,IF(0&lt;=1.2,2,IF(0&lt;=1.5,3,5))),0) * 1000000</f>
        <v>0</v>
      </c>
      <c r="X1028" s="50">
        <f>IF(AND(P1028&gt;=150000000,P1028&lt;300000000),5000000,IF(AND(P1028&gt;=300000000,P1028&lt;500000000),10000000,IF(AND(P1028&gt;=300000000,P1028&lt;500000000),15000000,IF(AND(P1028&gt;=500000000,P1028&lt;3000000000),20000000,IF(P1028&gt;=30000000000,35000000,0))))) * (1-R1028)</f>
        <v>0</v>
      </c>
      <c r="Y1028" s="50">
        <f>IFERROR(Q1028 * (1-R1028),0)</f>
        <v>0</v>
      </c>
      <c r="Z1028" s="51">
        <f>IF(R1028=1,0,0)</f>
        <v>0</v>
      </c>
      <c r="AA1028" s="51">
        <f>IFERROR((1-R1028) * Z1028 * 2%,0)</f>
        <v>0</v>
      </c>
      <c r="AB1028" s="52">
        <f>IF(R1028=0,0,0)</f>
        <v>0</v>
      </c>
      <c r="AC1028" s="52">
        <f> IFERROR(AB1028 * (1-R1028) * 2%,0)</f>
        <v>0</v>
      </c>
      <c r="AD1028" s="53">
        <f>T1028+V1028+W1028+X1028+AA1028+AC1028</f>
        <v>10147.5</v>
      </c>
    </row>
    <row r="1029">
      <c r="C1029" s="40" t="s">
        <v>1888</v>
      </c>
      <c r="D1029" s="41" t="s">
        <v>1889</v>
      </c>
      <c r="E1029" s="41"/>
      <c r="F1029" s="42">
        <v>41214.60392361111</v>
      </c>
      <c r="G1029" s="43">
        <v>68</v>
      </c>
      <c r="H1029" s="44">
        <v>43312</v>
      </c>
      <c r="I1029" s="44">
        <v>43228</v>
      </c>
      <c r="J1029" s="43">
        <v>1792038</v>
      </c>
      <c r="K1029" s="43">
        <v>0</v>
      </c>
      <c r="L1029" s="43">
        <v>0</v>
      </c>
      <c r="M1029" s="43">
        <f>IFERROR(J1029-K1029-L1029,0)</f>
        <v>1792038</v>
      </c>
      <c r="N1029" s="43">
        <v>1792038</v>
      </c>
      <c r="O1029" s="45">
        <f>IFERROR(IF(1 - M1029/N1029&lt;0,0,1-M1029/N1029),0)</f>
        <v>0</v>
      </c>
      <c r="P1029" s="43">
        <v>0</v>
      </c>
      <c r="Q1029" s="43">
        <v>1792038</v>
      </c>
      <c r="R1029" s="46">
        <f>IF(F1029&lt;DATEVALUE("2018-07-01"),1,0)</f>
        <v>1</v>
      </c>
      <c r="S1029" s="47">
        <f>IF(R1029=1,1%,0)</f>
        <v>0.01</v>
      </c>
      <c r="T1029" s="46">
        <f>IFERROR(S1029*M1029,0)</f>
        <v>17920.380000000001</v>
      </c>
      <c r="U1029" s="48">
        <f>IF(O1029&lt;=0.12,1,0)*(1-R1029)*M1029</f>
        <v>0</v>
      </c>
      <c r="V1029" s="49">
        <f>IF(0&lt;0.8,0,IF(0&lt;1,Sheet1!L590,1))*IF(G1029&lt;3,0.12 - O1029,0.01) *U1029</f>
        <v>0</v>
      </c>
      <c r="W1029" s="49">
        <f>IF(0&gt;1,IF(0&lt;=1.1,1,IF(0&lt;=1.2,2,IF(0&lt;=1.5,3,5))),0) * 1000000</f>
        <v>0</v>
      </c>
      <c r="X1029" s="50">
        <f>IF(AND(P1029&gt;=150000000,P1029&lt;300000000),5000000,IF(AND(P1029&gt;=300000000,P1029&lt;500000000),10000000,IF(AND(P1029&gt;=300000000,P1029&lt;500000000),15000000,IF(AND(P1029&gt;=500000000,P1029&lt;3000000000),20000000,IF(P1029&gt;=30000000000,35000000,0))))) * (1-R1029)</f>
        <v>0</v>
      </c>
      <c r="Y1029" s="50">
        <f>IFERROR(Q1029 * (1-R1029),0)</f>
        <v>0</v>
      </c>
      <c r="Z1029" s="51">
        <f>IF(R1029=1,0,0)</f>
        <v>0</v>
      </c>
      <c r="AA1029" s="51">
        <f>IFERROR((1-R1029) * Z1029 * 2%,0)</f>
        <v>0</v>
      </c>
      <c r="AB1029" s="52">
        <f>IF(R1029=0,0,0)</f>
        <v>0</v>
      </c>
      <c r="AC1029" s="52">
        <f> IFERROR(AB1029 * (1-R1029) * 2%,0)</f>
        <v>0</v>
      </c>
      <c r="AD1029" s="53">
        <f>T1029+V1029+W1029+X1029+AA1029+AC1029</f>
        <v>17920.380000000001</v>
      </c>
    </row>
    <row r="1030">
      <c r="C1030" s="40" t="s">
        <v>1890</v>
      </c>
      <c r="D1030" s="41" t="s">
        <v>1891</v>
      </c>
      <c r="E1030" s="41"/>
      <c r="F1030" s="42">
        <v>41235.450810185182</v>
      </c>
      <c r="G1030" s="43">
        <v>68</v>
      </c>
      <c r="H1030" s="44">
        <v>43367</v>
      </c>
      <c r="I1030" s="44">
        <v>43357</v>
      </c>
      <c r="J1030" s="43">
        <v>228485</v>
      </c>
      <c r="K1030" s="43">
        <v>0</v>
      </c>
      <c r="L1030" s="43">
        <v>0</v>
      </c>
      <c r="M1030" s="43">
        <f>IFERROR(J1030-K1030-L1030,0)</f>
        <v>228485</v>
      </c>
      <c r="N1030" s="43">
        <v>226950</v>
      </c>
      <c r="O1030" s="45">
        <f>IFERROR(IF(1 - M1030/N1030&lt;0,0,1-M1030/N1030),0)</f>
        <v>0</v>
      </c>
      <c r="P1030" s="43">
        <v>0</v>
      </c>
      <c r="Q1030" s="43">
        <v>228485</v>
      </c>
      <c r="R1030" s="46">
        <f>IF(F1030&lt;DATEVALUE("2018-07-01"),1,0)</f>
        <v>1</v>
      </c>
      <c r="S1030" s="47">
        <f>IF(R1030=1,1%,0)</f>
        <v>0.01</v>
      </c>
      <c r="T1030" s="46">
        <f>IFERROR(S1030*M1030,0)</f>
        <v>2284.8499999999999</v>
      </c>
      <c r="U1030" s="48">
        <f>IF(O1030&lt;=0.12,1,0)*(1-R1030)*M1030</f>
        <v>0</v>
      </c>
      <c r="V1030" s="49">
        <f>IF(0&lt;0.8,0,IF(0&lt;1,Sheet1!L590,1))*IF(G1030&lt;3,0.12 - O1030,0.01) *U1030</f>
        <v>0</v>
      </c>
      <c r="W1030" s="49">
        <f>IF(0&gt;1,IF(0&lt;=1.1,1,IF(0&lt;=1.2,2,IF(0&lt;=1.5,3,5))),0) * 1000000</f>
        <v>0</v>
      </c>
      <c r="X1030" s="50">
        <f>IF(AND(P1030&gt;=150000000,P1030&lt;300000000),5000000,IF(AND(P1030&gt;=300000000,P1030&lt;500000000),10000000,IF(AND(P1030&gt;=300000000,P1030&lt;500000000),15000000,IF(AND(P1030&gt;=500000000,P1030&lt;3000000000),20000000,IF(P1030&gt;=30000000000,35000000,0))))) * (1-R1030)</f>
        <v>0</v>
      </c>
      <c r="Y1030" s="50">
        <f>IFERROR(Q1030 * (1-R1030),0)</f>
        <v>0</v>
      </c>
      <c r="Z1030" s="51">
        <f>IF(R1030=1,0,0)</f>
        <v>0</v>
      </c>
      <c r="AA1030" s="51">
        <f>IFERROR((1-R1030) * Z1030 * 2%,0)</f>
        <v>0</v>
      </c>
      <c r="AB1030" s="52">
        <f>IF(R1030=0,0,0)</f>
        <v>0</v>
      </c>
      <c r="AC1030" s="52">
        <f> IFERROR(AB1030 * (1-R1030) * 2%,0)</f>
        <v>0</v>
      </c>
      <c r="AD1030" s="53">
        <f>T1030+V1030+W1030+X1030+AA1030+AC1030</f>
        <v>2284.8499999999999</v>
      </c>
    </row>
    <row r="1031">
      <c r="C1031" s="40" t="s">
        <v>1892</v>
      </c>
      <c r="D1031" s="41" t="s">
        <v>1893</v>
      </c>
      <c r="E1031" s="41"/>
      <c r="F1031" s="42">
        <v>41241.603749999995</v>
      </c>
      <c r="G1031" s="43">
        <v>68</v>
      </c>
      <c r="H1031" s="44">
        <v>43343</v>
      </c>
      <c r="I1031" s="44">
        <v>43360</v>
      </c>
      <c r="J1031" s="43">
        <v>550439</v>
      </c>
      <c r="K1031" s="43">
        <v>0</v>
      </c>
      <c r="L1031" s="43">
        <v>0</v>
      </c>
      <c r="M1031" s="43">
        <f>IFERROR(J1031-K1031-L1031,0)</f>
        <v>550439</v>
      </c>
      <c r="N1031" s="43">
        <v>550439</v>
      </c>
      <c r="O1031" s="45">
        <f>IFERROR(IF(1 - M1031/N1031&lt;0,0,1-M1031/N1031),0)</f>
        <v>0</v>
      </c>
      <c r="P1031" s="43">
        <v>0</v>
      </c>
      <c r="Q1031" s="43">
        <v>550439</v>
      </c>
      <c r="R1031" s="46">
        <f>IF(F1031&lt;DATEVALUE("2018-07-01"),1,0)</f>
        <v>1</v>
      </c>
      <c r="S1031" s="47">
        <f>IF(R1031=1,1%,0)</f>
        <v>0.01</v>
      </c>
      <c r="T1031" s="46">
        <f>IFERROR(S1031*M1031,0)</f>
        <v>5504.3900000000003</v>
      </c>
      <c r="U1031" s="48">
        <f>IF(O1031&lt;=0.12,1,0)*(1-R1031)*M1031</f>
        <v>0</v>
      </c>
      <c r="V1031" s="49">
        <f>IF(0&lt;0.8,0,IF(0&lt;1,Sheet1!L590,1))*IF(G1031&lt;3,0.12 - O1031,0.01) *U1031</f>
        <v>0</v>
      </c>
      <c r="W1031" s="49">
        <f>IF(0&gt;1,IF(0&lt;=1.1,1,IF(0&lt;=1.2,2,IF(0&lt;=1.5,3,5))),0) * 1000000</f>
        <v>0</v>
      </c>
      <c r="X1031" s="50">
        <f>IF(AND(P1031&gt;=150000000,P1031&lt;300000000),5000000,IF(AND(P1031&gt;=300000000,P1031&lt;500000000),10000000,IF(AND(P1031&gt;=300000000,P1031&lt;500000000),15000000,IF(AND(P1031&gt;=500000000,P1031&lt;3000000000),20000000,IF(P1031&gt;=30000000000,35000000,0))))) * (1-R1031)</f>
        <v>0</v>
      </c>
      <c r="Y1031" s="50">
        <f>IFERROR(Q1031 * (1-R1031),0)</f>
        <v>0</v>
      </c>
      <c r="Z1031" s="51">
        <f>IF(R1031=1,0,0)</f>
        <v>0</v>
      </c>
      <c r="AA1031" s="51">
        <f>IFERROR((1-R1031) * Z1031 * 2%,0)</f>
        <v>0</v>
      </c>
      <c r="AB1031" s="52">
        <f>IF(R1031=0,0,0)</f>
        <v>0</v>
      </c>
      <c r="AC1031" s="52">
        <f> IFERROR(AB1031 * (1-R1031) * 2%,0)</f>
        <v>0</v>
      </c>
      <c r="AD1031" s="53">
        <f>T1031+V1031+W1031+X1031+AA1031+AC1031</f>
        <v>5504.3900000000003</v>
      </c>
    </row>
    <row r="1032">
      <c r="C1032" s="40" t="s">
        <v>1894</v>
      </c>
      <c r="D1032" s="41" t="s">
        <v>1895</v>
      </c>
      <c r="E1032" s="41"/>
      <c r="F1032" s="42">
        <v>41242.724560185183</v>
      </c>
      <c r="G1032" s="43">
        <v>68</v>
      </c>
      <c r="H1032" s="44">
        <v>43316</v>
      </c>
      <c r="I1032" s="44">
        <v>43355</v>
      </c>
      <c r="J1032" s="43">
        <v>424563</v>
      </c>
      <c r="K1032" s="43">
        <v>0</v>
      </c>
      <c r="L1032" s="43">
        <v>0</v>
      </c>
      <c r="M1032" s="43">
        <f>IFERROR(J1032-K1032-L1032,0)</f>
        <v>424563</v>
      </c>
      <c r="N1032" s="43">
        <v>424563</v>
      </c>
      <c r="O1032" s="45">
        <f>IFERROR(IF(1 - M1032/N1032&lt;0,0,1-M1032/N1032),0)</f>
        <v>0</v>
      </c>
      <c r="P1032" s="43">
        <v>0</v>
      </c>
      <c r="Q1032" s="43">
        <v>424563</v>
      </c>
      <c r="R1032" s="46">
        <f>IF(F1032&lt;DATEVALUE("2018-07-01"),1,0)</f>
        <v>1</v>
      </c>
      <c r="S1032" s="47">
        <f>IF(R1032=1,1%,0)</f>
        <v>0.01</v>
      </c>
      <c r="T1032" s="46">
        <f>IFERROR(S1032*M1032,0)</f>
        <v>4245.6300000000001</v>
      </c>
      <c r="U1032" s="48">
        <f>IF(O1032&lt;=0.12,1,0)*(1-R1032)*M1032</f>
        <v>0</v>
      </c>
      <c r="V1032" s="49">
        <f>IF(0&lt;0.8,0,IF(0&lt;1,Sheet1!L590,1))*IF(G1032&lt;3,0.12 - O1032,0.01) *U1032</f>
        <v>0</v>
      </c>
      <c r="W1032" s="49">
        <f>IF(0&gt;1,IF(0&lt;=1.1,1,IF(0&lt;=1.2,2,IF(0&lt;=1.5,3,5))),0) * 1000000</f>
        <v>0</v>
      </c>
      <c r="X1032" s="50">
        <f>IF(AND(P1032&gt;=150000000,P1032&lt;300000000),5000000,IF(AND(P1032&gt;=300000000,P1032&lt;500000000),10000000,IF(AND(P1032&gt;=300000000,P1032&lt;500000000),15000000,IF(AND(P1032&gt;=500000000,P1032&lt;3000000000),20000000,IF(P1032&gt;=30000000000,35000000,0))))) * (1-R1032)</f>
        <v>0</v>
      </c>
      <c r="Y1032" s="50">
        <f>IFERROR(Q1032 * (1-R1032),0)</f>
        <v>0</v>
      </c>
      <c r="Z1032" s="51">
        <f>IF(R1032=1,0,0)</f>
        <v>0</v>
      </c>
      <c r="AA1032" s="51">
        <f>IFERROR((1-R1032) * Z1032 * 2%,0)</f>
        <v>0</v>
      </c>
      <c r="AB1032" s="52">
        <f>IF(R1032=0,0,0)</f>
        <v>0</v>
      </c>
      <c r="AC1032" s="52">
        <f> IFERROR(AB1032 * (1-R1032) * 2%,0)</f>
        <v>0</v>
      </c>
      <c r="AD1032" s="53">
        <f>T1032+V1032+W1032+X1032+AA1032+AC1032</f>
        <v>4245.6300000000001</v>
      </c>
    </row>
    <row r="1033">
      <c r="C1033" s="40" t="s">
        <v>1896</v>
      </c>
      <c r="D1033" s="41" t="s">
        <v>1897</v>
      </c>
      <c r="E1033" s="41"/>
      <c r="F1033" s="42">
        <v>41246.46597222222</v>
      </c>
      <c r="G1033" s="43">
        <v>67</v>
      </c>
      <c r="H1033" s="44">
        <v>43318</v>
      </c>
      <c r="I1033" s="44">
        <v>43342</v>
      </c>
      <c r="J1033" s="43">
        <v>1950005</v>
      </c>
      <c r="K1033" s="43">
        <v>177262</v>
      </c>
      <c r="L1033" s="43">
        <v>0</v>
      </c>
      <c r="M1033" s="43">
        <f>IFERROR(J1033-K1033-L1033,0)</f>
        <v>1772743</v>
      </c>
      <c r="N1033" s="43">
        <v>1950005</v>
      </c>
      <c r="O1033" s="45">
        <f>IFERROR(IF(1 - M1033/N1033&lt;0,0,1-M1033/N1033),0)</f>
        <v>0.09090335665805982</v>
      </c>
      <c r="P1033" s="43">
        <v>0</v>
      </c>
      <c r="Q1033" s="43">
        <v>1950005</v>
      </c>
      <c r="R1033" s="46">
        <f>IF(F1033&lt;DATEVALUE("2018-07-01"),1,0)</f>
        <v>1</v>
      </c>
      <c r="S1033" s="47">
        <f>IF(R1033=1,1%,0)</f>
        <v>0.01</v>
      </c>
      <c r="T1033" s="46">
        <f>IFERROR(S1033*M1033,0)</f>
        <v>17727.43</v>
      </c>
      <c r="U1033" s="48">
        <f>IF(O1033&lt;=0.12,1,0)*(1-R1033)*M1033</f>
        <v>0</v>
      </c>
      <c r="V1033" s="49">
        <f>IF(0&lt;0.8,0,IF(0&lt;1,Sheet1!L590,1))*IF(G1033&lt;3,0.12 - O1033,0.01) *U1033</f>
        <v>0</v>
      </c>
      <c r="W1033" s="49">
        <f>IF(0&gt;1,IF(0&lt;=1.1,1,IF(0&lt;=1.2,2,IF(0&lt;=1.5,3,5))),0) * 1000000</f>
        <v>0</v>
      </c>
      <c r="X1033" s="50">
        <f>IF(AND(P1033&gt;=150000000,P1033&lt;300000000),5000000,IF(AND(P1033&gt;=300000000,P1033&lt;500000000),10000000,IF(AND(P1033&gt;=300000000,P1033&lt;500000000),15000000,IF(AND(P1033&gt;=500000000,P1033&lt;3000000000),20000000,IF(P1033&gt;=30000000000,35000000,0))))) * (1-R1033)</f>
        <v>0</v>
      </c>
      <c r="Y1033" s="50">
        <f>IFERROR(Q1033 * (1-R1033),0)</f>
        <v>0</v>
      </c>
      <c r="Z1033" s="51">
        <f>IF(R1033=1,0,0)</f>
        <v>0</v>
      </c>
      <c r="AA1033" s="51">
        <f>IFERROR((1-R1033) * Z1033 * 2%,0)</f>
        <v>0</v>
      </c>
      <c r="AB1033" s="52">
        <f>IF(R1033=0,0,0)</f>
        <v>0</v>
      </c>
      <c r="AC1033" s="52">
        <f> IFERROR(AB1033 * (1-R1033) * 2%,0)</f>
        <v>0</v>
      </c>
      <c r="AD1033" s="53">
        <f>T1033+V1033+W1033+X1033+AA1033+AC1033</f>
        <v>17727.43</v>
      </c>
    </row>
    <row r="1034">
      <c r="C1034" s="40" t="s">
        <v>1898</v>
      </c>
      <c r="D1034" s="41" t="s">
        <v>1899</v>
      </c>
      <c r="E1034" s="41"/>
      <c r="F1034" s="42">
        <v>41267.696377314816</v>
      </c>
      <c r="G1034" s="43">
        <v>67</v>
      </c>
      <c r="H1034" s="44">
        <v>43334</v>
      </c>
      <c r="I1034" s="44">
        <v>43337</v>
      </c>
      <c r="J1034" s="43">
        <v>782931</v>
      </c>
      <c r="K1034" s="43">
        <v>0</v>
      </c>
      <c r="L1034" s="43">
        <v>0</v>
      </c>
      <c r="M1034" s="43">
        <f>IFERROR(J1034-K1034-L1034,0)</f>
        <v>782931</v>
      </c>
      <c r="N1034" s="43">
        <v>782931</v>
      </c>
      <c r="O1034" s="45">
        <f>IFERROR(IF(1 - M1034/N1034&lt;0,0,1-M1034/N1034),0)</f>
        <v>0</v>
      </c>
      <c r="P1034" s="43">
        <v>0</v>
      </c>
      <c r="Q1034" s="43">
        <v>782931</v>
      </c>
      <c r="R1034" s="46">
        <f>IF(F1034&lt;DATEVALUE("2018-07-01"),1,0)</f>
        <v>1</v>
      </c>
      <c r="S1034" s="47">
        <f>IF(R1034=1,1%,0)</f>
        <v>0.01</v>
      </c>
      <c r="T1034" s="46">
        <f>IFERROR(S1034*M1034,0)</f>
        <v>7829.3100000000004</v>
      </c>
      <c r="U1034" s="48">
        <f>IF(O1034&lt;=0.12,1,0)*(1-R1034)*M1034</f>
        <v>0</v>
      </c>
      <c r="V1034" s="49">
        <f>IF(0&lt;0.8,0,IF(0&lt;1,Sheet1!L590,1))*IF(G1034&lt;3,0.12 - O1034,0.01) *U1034</f>
        <v>0</v>
      </c>
      <c r="W1034" s="49">
        <f>IF(0&gt;1,IF(0&lt;=1.1,1,IF(0&lt;=1.2,2,IF(0&lt;=1.5,3,5))),0) * 1000000</f>
        <v>0</v>
      </c>
      <c r="X1034" s="50">
        <f>IF(AND(P1034&gt;=150000000,P1034&lt;300000000),5000000,IF(AND(P1034&gt;=300000000,P1034&lt;500000000),10000000,IF(AND(P1034&gt;=300000000,P1034&lt;500000000),15000000,IF(AND(P1034&gt;=500000000,P1034&lt;3000000000),20000000,IF(P1034&gt;=30000000000,35000000,0))))) * (1-R1034)</f>
        <v>0</v>
      </c>
      <c r="Y1034" s="50">
        <f>IFERROR(Q1034 * (1-R1034),0)</f>
        <v>0</v>
      </c>
      <c r="Z1034" s="51">
        <f>IF(R1034=1,0,0)</f>
        <v>0</v>
      </c>
      <c r="AA1034" s="51">
        <f>IFERROR((1-R1034) * Z1034 * 2%,0)</f>
        <v>0</v>
      </c>
      <c r="AB1034" s="52">
        <f>IF(R1034=0,0,0)</f>
        <v>0</v>
      </c>
      <c r="AC1034" s="52">
        <f> IFERROR(AB1034 * (1-R1034) * 2%,0)</f>
        <v>0</v>
      </c>
      <c r="AD1034" s="53">
        <f>T1034+V1034+W1034+X1034+AA1034+AC1034</f>
        <v>7829.3100000000004</v>
      </c>
    </row>
    <row r="1035">
      <c r="C1035" s="40" t="s">
        <v>1900</v>
      </c>
      <c r="D1035" s="41" t="s">
        <v>1901</v>
      </c>
      <c r="E1035" s="41"/>
      <c r="F1035" s="42">
        <v>41291.417407407404</v>
      </c>
      <c r="G1035" s="43">
        <v>66</v>
      </c>
      <c r="H1035" s="44">
        <v>43343</v>
      </c>
      <c r="I1035" s="44">
        <v>43365</v>
      </c>
      <c r="J1035" s="43">
        <v>1956222</v>
      </c>
      <c r="K1035" s="43">
        <v>0</v>
      </c>
      <c r="L1035" s="43">
        <v>0</v>
      </c>
      <c r="M1035" s="43">
        <f>IFERROR(J1035-K1035-L1035,0)</f>
        <v>1956222</v>
      </c>
      <c r="N1035" s="43">
        <v>1956222</v>
      </c>
      <c r="O1035" s="45">
        <f>IFERROR(IF(1 - M1035/N1035&lt;0,0,1-M1035/N1035),0)</f>
        <v>0</v>
      </c>
      <c r="P1035" s="43">
        <v>0</v>
      </c>
      <c r="Q1035" s="43">
        <v>1956222</v>
      </c>
      <c r="R1035" s="46">
        <f>IF(F1035&lt;DATEVALUE("2018-07-01"),1,0)</f>
        <v>1</v>
      </c>
      <c r="S1035" s="47">
        <f>IF(R1035=1,1%,0)</f>
        <v>0.01</v>
      </c>
      <c r="T1035" s="46">
        <f>IFERROR(S1035*M1035,0)</f>
        <v>19562.220000000001</v>
      </c>
      <c r="U1035" s="48">
        <f>IF(O1035&lt;=0.12,1,0)*(1-R1035)*M1035</f>
        <v>0</v>
      </c>
      <c r="V1035" s="49">
        <f>IF(0&lt;0.8,0,IF(0&lt;1,Sheet1!L590,1))*IF(G1035&lt;3,0.12 - O1035,0.01) *U1035</f>
        <v>0</v>
      </c>
      <c r="W1035" s="49">
        <f>IF(0&gt;1,IF(0&lt;=1.1,1,IF(0&lt;=1.2,2,IF(0&lt;=1.5,3,5))),0) * 1000000</f>
        <v>0</v>
      </c>
      <c r="X1035" s="50">
        <f>IF(AND(P1035&gt;=150000000,P1035&lt;300000000),5000000,IF(AND(P1035&gt;=300000000,P1035&lt;500000000),10000000,IF(AND(P1035&gt;=300000000,P1035&lt;500000000),15000000,IF(AND(P1035&gt;=500000000,P1035&lt;3000000000),20000000,IF(P1035&gt;=30000000000,35000000,0))))) * (1-R1035)</f>
        <v>0</v>
      </c>
      <c r="Y1035" s="50">
        <f>IFERROR(Q1035 * (1-R1035),0)</f>
        <v>0</v>
      </c>
      <c r="Z1035" s="51">
        <f>IF(R1035=1,0,0)</f>
        <v>0</v>
      </c>
      <c r="AA1035" s="51">
        <f>IFERROR((1-R1035) * Z1035 * 2%,0)</f>
        <v>0</v>
      </c>
      <c r="AB1035" s="52">
        <f>IF(R1035=0,0,0)</f>
        <v>0</v>
      </c>
      <c r="AC1035" s="52">
        <f> IFERROR(AB1035 * (1-R1035) * 2%,0)</f>
        <v>0</v>
      </c>
      <c r="AD1035" s="53">
        <f>T1035+V1035+W1035+X1035+AA1035+AC1035</f>
        <v>19562.220000000001</v>
      </c>
    </row>
    <row r="1036">
      <c r="C1036" s="40" t="s">
        <v>1902</v>
      </c>
      <c r="D1036" s="41" t="s">
        <v>1903</v>
      </c>
      <c r="E1036" s="41"/>
      <c r="F1036" s="42">
        <v>41298.444155092591</v>
      </c>
      <c r="G1036" s="43">
        <v>66</v>
      </c>
      <c r="H1036" s="44">
        <v>43343</v>
      </c>
      <c r="I1036" s="44">
        <v>43381</v>
      </c>
      <c r="J1036" s="43">
        <v>2389167</v>
      </c>
      <c r="K1036" s="43">
        <v>0</v>
      </c>
      <c r="L1036" s="43">
        <v>0</v>
      </c>
      <c r="M1036" s="43">
        <f>IFERROR(J1036-K1036-L1036,0)</f>
        <v>2389167</v>
      </c>
      <c r="N1036" s="43">
        <v>2389167</v>
      </c>
      <c r="O1036" s="45">
        <f>IFERROR(IF(1 - M1036/N1036&lt;0,0,1-M1036/N1036),0)</f>
        <v>0</v>
      </c>
      <c r="P1036" s="43">
        <v>0</v>
      </c>
      <c r="Q1036" s="43">
        <v>2389167</v>
      </c>
      <c r="R1036" s="46">
        <f>IF(F1036&lt;DATEVALUE("2018-07-01"),1,0)</f>
        <v>1</v>
      </c>
      <c r="S1036" s="47">
        <f>IF(R1036=1,1%,0)</f>
        <v>0.01</v>
      </c>
      <c r="T1036" s="46">
        <f>IFERROR(S1036*M1036,0)</f>
        <v>23891.670000000002</v>
      </c>
      <c r="U1036" s="48">
        <f>IF(O1036&lt;=0.12,1,0)*(1-R1036)*M1036</f>
        <v>0</v>
      </c>
      <c r="V1036" s="49">
        <f>IF(0&lt;0.8,0,IF(0&lt;1,Sheet1!L590,1))*IF(G1036&lt;3,0.12 - O1036,0.01) *U1036</f>
        <v>0</v>
      </c>
      <c r="W1036" s="49">
        <f>IF(0&gt;1,IF(0&lt;=1.1,1,IF(0&lt;=1.2,2,IF(0&lt;=1.5,3,5))),0) * 1000000</f>
        <v>0</v>
      </c>
      <c r="X1036" s="50">
        <f>IF(AND(P1036&gt;=150000000,P1036&lt;300000000),5000000,IF(AND(P1036&gt;=300000000,P1036&lt;500000000),10000000,IF(AND(P1036&gt;=300000000,P1036&lt;500000000),15000000,IF(AND(P1036&gt;=500000000,P1036&lt;3000000000),20000000,IF(P1036&gt;=30000000000,35000000,0))))) * (1-R1036)</f>
        <v>0</v>
      </c>
      <c r="Y1036" s="50">
        <f>IFERROR(Q1036 * (1-R1036),0)</f>
        <v>0</v>
      </c>
      <c r="Z1036" s="51">
        <f>IF(R1036=1,0,0)</f>
        <v>0</v>
      </c>
      <c r="AA1036" s="51">
        <f>IFERROR((1-R1036) * Z1036 * 2%,0)</f>
        <v>0</v>
      </c>
      <c r="AB1036" s="52">
        <f>IF(R1036=0,0,0)</f>
        <v>0</v>
      </c>
      <c r="AC1036" s="52">
        <f> IFERROR(AB1036 * (1-R1036) * 2%,0)</f>
        <v>0</v>
      </c>
      <c r="AD1036" s="53">
        <f>T1036+V1036+W1036+X1036+AA1036+AC1036</f>
        <v>23891.670000000002</v>
      </c>
    </row>
    <row r="1037">
      <c r="C1037" s="40" t="s">
        <v>1904</v>
      </c>
      <c r="D1037" s="41" t="s">
        <v>1905</v>
      </c>
      <c r="E1037" s="41"/>
      <c r="F1037" s="42">
        <v>41328.410798611112</v>
      </c>
      <c r="G1037" s="43">
        <v>65</v>
      </c>
      <c r="H1037" s="44">
        <v>43312</v>
      </c>
      <c r="I1037" s="44">
        <v>43329</v>
      </c>
      <c r="J1037" s="43">
        <v>2055952</v>
      </c>
      <c r="K1037" s="43">
        <v>0</v>
      </c>
      <c r="L1037" s="43">
        <v>0</v>
      </c>
      <c r="M1037" s="43">
        <f>IFERROR(J1037-K1037-L1037,0)</f>
        <v>2055952</v>
      </c>
      <c r="N1037" s="43">
        <v>2055952</v>
      </c>
      <c r="O1037" s="45">
        <f>IFERROR(IF(1 - M1037/N1037&lt;0,0,1-M1037/N1037),0)</f>
        <v>0</v>
      </c>
      <c r="P1037" s="43">
        <v>0</v>
      </c>
      <c r="Q1037" s="43">
        <v>2055952</v>
      </c>
      <c r="R1037" s="46">
        <f>IF(F1037&lt;DATEVALUE("2018-07-01"),1,0)</f>
        <v>1</v>
      </c>
      <c r="S1037" s="47">
        <f>IF(R1037=1,1%,0)</f>
        <v>0.01</v>
      </c>
      <c r="T1037" s="46">
        <f>IFERROR(S1037*M1037,0)</f>
        <v>20559.52</v>
      </c>
      <c r="U1037" s="48">
        <f>IF(O1037&lt;=0.12,1,0)*(1-R1037)*M1037</f>
        <v>0</v>
      </c>
      <c r="V1037" s="49">
        <f>IF(0&lt;0.8,0,IF(0&lt;1,Sheet1!L590,1))*IF(G1037&lt;3,0.12 - O1037,0.01) *U1037</f>
        <v>0</v>
      </c>
      <c r="W1037" s="49">
        <f>IF(0&gt;1,IF(0&lt;=1.1,1,IF(0&lt;=1.2,2,IF(0&lt;=1.5,3,5))),0) * 1000000</f>
        <v>0</v>
      </c>
      <c r="X1037" s="50">
        <f>IF(AND(P1037&gt;=150000000,P1037&lt;300000000),5000000,IF(AND(P1037&gt;=300000000,P1037&lt;500000000),10000000,IF(AND(P1037&gt;=300000000,P1037&lt;500000000),15000000,IF(AND(P1037&gt;=500000000,P1037&lt;3000000000),20000000,IF(P1037&gt;=30000000000,35000000,0))))) * (1-R1037)</f>
        <v>0</v>
      </c>
      <c r="Y1037" s="50">
        <f>IFERROR(Q1037 * (1-R1037),0)</f>
        <v>0</v>
      </c>
      <c r="Z1037" s="51">
        <f>IF(R1037=1,0,0)</f>
        <v>0</v>
      </c>
      <c r="AA1037" s="51">
        <f>IFERROR((1-R1037) * Z1037 * 2%,0)</f>
        <v>0</v>
      </c>
      <c r="AB1037" s="52">
        <f>IF(R1037=0,0,0)</f>
        <v>0</v>
      </c>
      <c r="AC1037" s="52">
        <f> IFERROR(AB1037 * (1-R1037) * 2%,0)</f>
        <v>0</v>
      </c>
      <c r="AD1037" s="53">
        <f>T1037+V1037+W1037+X1037+AA1037+AC1037</f>
        <v>20559.52</v>
      </c>
    </row>
    <row r="1038">
      <c r="C1038" s="40" t="s">
        <v>1906</v>
      </c>
      <c r="D1038" s="41" t="s">
        <v>1907</v>
      </c>
      <c r="E1038" s="41"/>
      <c r="F1038" s="42">
        <v>41338.384699074071</v>
      </c>
      <c r="G1038" s="43">
        <v>64</v>
      </c>
      <c r="H1038" s="44">
        <v>43318</v>
      </c>
      <c r="I1038" s="44">
        <v>43325</v>
      </c>
      <c r="J1038" s="43">
        <v>343633</v>
      </c>
      <c r="K1038" s="43">
        <v>0</v>
      </c>
      <c r="L1038" s="43">
        <v>0</v>
      </c>
      <c r="M1038" s="43">
        <f>IFERROR(J1038-K1038-L1038,0)</f>
        <v>343633</v>
      </c>
      <c r="N1038" s="43">
        <v>343633</v>
      </c>
      <c r="O1038" s="45">
        <f>IFERROR(IF(1 - M1038/N1038&lt;0,0,1-M1038/N1038),0)</f>
        <v>0</v>
      </c>
      <c r="P1038" s="43">
        <v>0</v>
      </c>
      <c r="Q1038" s="43">
        <v>343633</v>
      </c>
      <c r="R1038" s="46">
        <f>IF(F1038&lt;DATEVALUE("2018-07-01"),1,0)</f>
        <v>1</v>
      </c>
      <c r="S1038" s="47">
        <f>IF(R1038=1,1%,0)</f>
        <v>0.01</v>
      </c>
      <c r="T1038" s="46">
        <f>IFERROR(S1038*M1038,0)</f>
        <v>3436.3299999999999</v>
      </c>
      <c r="U1038" s="48">
        <f>IF(O1038&lt;=0.12,1,0)*(1-R1038)*M1038</f>
        <v>0</v>
      </c>
      <c r="V1038" s="49">
        <f>IF(0&lt;0.8,0,IF(0&lt;1,Sheet1!L590,1))*IF(G1038&lt;3,0.12 - O1038,0.01) *U1038</f>
        <v>0</v>
      </c>
      <c r="W1038" s="49">
        <f>IF(0&gt;1,IF(0&lt;=1.1,1,IF(0&lt;=1.2,2,IF(0&lt;=1.5,3,5))),0) * 1000000</f>
        <v>0</v>
      </c>
      <c r="X1038" s="50">
        <f>IF(AND(P1038&gt;=150000000,P1038&lt;300000000),5000000,IF(AND(P1038&gt;=300000000,P1038&lt;500000000),10000000,IF(AND(P1038&gt;=300000000,P1038&lt;500000000),15000000,IF(AND(P1038&gt;=500000000,P1038&lt;3000000000),20000000,IF(P1038&gt;=30000000000,35000000,0))))) * (1-R1038)</f>
        <v>0</v>
      </c>
      <c r="Y1038" s="50">
        <f>IFERROR(Q1038 * (1-R1038),0)</f>
        <v>0</v>
      </c>
      <c r="Z1038" s="51">
        <f>IF(R1038=1,0,0)</f>
        <v>0</v>
      </c>
      <c r="AA1038" s="51">
        <f>IFERROR((1-R1038) * Z1038 * 2%,0)</f>
        <v>0</v>
      </c>
      <c r="AB1038" s="52">
        <f>IF(R1038=0,0,0)</f>
        <v>0</v>
      </c>
      <c r="AC1038" s="52">
        <f> IFERROR(AB1038 * (1-R1038) * 2%,0)</f>
        <v>0</v>
      </c>
      <c r="AD1038" s="53">
        <f>T1038+V1038+W1038+X1038+AA1038+AC1038</f>
        <v>3436.3299999999999</v>
      </c>
    </row>
    <row r="1039">
      <c r="C1039" s="40" t="s">
        <v>1908</v>
      </c>
      <c r="D1039" s="41" t="s">
        <v>1909</v>
      </c>
      <c r="E1039" s="41"/>
      <c r="F1039" s="42">
        <v>41345.4299537037</v>
      </c>
      <c r="G1039" s="43">
        <v>64</v>
      </c>
      <c r="H1039" s="44">
        <v>43312</v>
      </c>
      <c r="I1039" s="44">
        <v>43336</v>
      </c>
      <c r="J1039" s="43">
        <v>443503</v>
      </c>
      <c r="K1039" s="43">
        <v>0</v>
      </c>
      <c r="L1039" s="43">
        <v>0</v>
      </c>
      <c r="M1039" s="43">
        <f>IFERROR(J1039-K1039-L1039,0)</f>
        <v>443503</v>
      </c>
      <c r="N1039" s="43">
        <v>443503</v>
      </c>
      <c r="O1039" s="45">
        <f>IFERROR(IF(1 - M1039/N1039&lt;0,0,1-M1039/N1039),0)</f>
        <v>0</v>
      </c>
      <c r="P1039" s="43">
        <v>0</v>
      </c>
      <c r="Q1039" s="43">
        <v>443503</v>
      </c>
      <c r="R1039" s="46">
        <f>IF(F1039&lt;DATEVALUE("2018-07-01"),1,0)</f>
        <v>1</v>
      </c>
      <c r="S1039" s="47">
        <f>IF(R1039=1,1%,0)</f>
        <v>0.01</v>
      </c>
      <c r="T1039" s="46">
        <f>IFERROR(S1039*M1039,0)</f>
        <v>4435.0299999999997</v>
      </c>
      <c r="U1039" s="48">
        <f>IF(O1039&lt;=0.12,1,0)*(1-R1039)*M1039</f>
        <v>0</v>
      </c>
      <c r="V1039" s="49">
        <f>IF(0&lt;0.8,0,IF(0&lt;1,Sheet1!L590,1))*IF(G1039&lt;3,0.12 - O1039,0.01) *U1039</f>
        <v>0</v>
      </c>
      <c r="W1039" s="49">
        <f>IF(0&gt;1,IF(0&lt;=1.1,1,IF(0&lt;=1.2,2,IF(0&lt;=1.5,3,5))),0) * 1000000</f>
        <v>0</v>
      </c>
      <c r="X1039" s="50">
        <f>IF(AND(P1039&gt;=150000000,P1039&lt;300000000),5000000,IF(AND(P1039&gt;=300000000,P1039&lt;500000000),10000000,IF(AND(P1039&gt;=300000000,P1039&lt;500000000),15000000,IF(AND(P1039&gt;=500000000,P1039&lt;3000000000),20000000,IF(P1039&gt;=30000000000,35000000,0))))) * (1-R1039)</f>
        <v>0</v>
      </c>
      <c r="Y1039" s="50">
        <f>IFERROR(Q1039 * (1-R1039),0)</f>
        <v>0</v>
      </c>
      <c r="Z1039" s="51">
        <f>IF(R1039=1,0,0)</f>
        <v>0</v>
      </c>
      <c r="AA1039" s="51">
        <f>IFERROR((1-R1039) * Z1039 * 2%,0)</f>
        <v>0</v>
      </c>
      <c r="AB1039" s="52">
        <f>IF(R1039=0,0,0)</f>
        <v>0</v>
      </c>
      <c r="AC1039" s="52">
        <f> IFERROR(AB1039 * (1-R1039) * 2%,0)</f>
        <v>0</v>
      </c>
      <c r="AD1039" s="53">
        <f>T1039+V1039+W1039+X1039+AA1039+AC1039</f>
        <v>4435.0299999999997</v>
      </c>
    </row>
    <row r="1040">
      <c r="C1040" s="40" t="s">
        <v>1910</v>
      </c>
      <c r="D1040" s="41" t="s">
        <v>1911</v>
      </c>
      <c r="E1040" s="41"/>
      <c r="F1040" s="42">
        <v>41355.615162037036</v>
      </c>
      <c r="G1040" s="43">
        <v>64</v>
      </c>
      <c r="H1040" s="44">
        <v>43312</v>
      </c>
      <c r="I1040" s="44">
        <v>43340</v>
      </c>
      <c r="J1040" s="43">
        <v>5512360</v>
      </c>
      <c r="K1040" s="43">
        <v>0</v>
      </c>
      <c r="L1040" s="43">
        <v>0</v>
      </c>
      <c r="M1040" s="43">
        <f>IFERROR(J1040-K1040-L1040,0)</f>
        <v>5512360</v>
      </c>
      <c r="N1040" s="43">
        <v>5512360</v>
      </c>
      <c r="O1040" s="45">
        <f>IFERROR(IF(1 - M1040/N1040&lt;0,0,1-M1040/N1040),0)</f>
        <v>0</v>
      </c>
      <c r="P1040" s="43">
        <v>0</v>
      </c>
      <c r="Q1040" s="43">
        <v>5512360</v>
      </c>
      <c r="R1040" s="46">
        <f>IF(F1040&lt;DATEVALUE("2018-07-01"),1,0)</f>
        <v>1</v>
      </c>
      <c r="S1040" s="47">
        <f>IF(R1040=1,1%,0)</f>
        <v>0.01</v>
      </c>
      <c r="T1040" s="46">
        <f>IFERROR(S1040*M1040,0)</f>
        <v>55123.599999999999</v>
      </c>
      <c r="U1040" s="48">
        <f>IF(O1040&lt;=0.12,1,0)*(1-R1040)*M1040</f>
        <v>0</v>
      </c>
      <c r="V1040" s="49">
        <f>IF(0&lt;0.8,0,IF(0&lt;1,Sheet1!L590,1))*IF(G1040&lt;3,0.12 - O1040,0.01) *U1040</f>
        <v>0</v>
      </c>
      <c r="W1040" s="49">
        <f>IF(0&gt;1,IF(0&lt;=1.1,1,IF(0&lt;=1.2,2,IF(0&lt;=1.5,3,5))),0) * 1000000</f>
        <v>0</v>
      </c>
      <c r="X1040" s="50">
        <f>IF(AND(P1040&gt;=150000000,P1040&lt;300000000),5000000,IF(AND(P1040&gt;=300000000,P1040&lt;500000000),10000000,IF(AND(P1040&gt;=300000000,P1040&lt;500000000),15000000,IF(AND(P1040&gt;=500000000,P1040&lt;3000000000),20000000,IF(P1040&gt;=30000000000,35000000,0))))) * (1-R1040)</f>
        <v>0</v>
      </c>
      <c r="Y1040" s="50">
        <f>IFERROR(Q1040 * (1-R1040),0)</f>
        <v>0</v>
      </c>
      <c r="Z1040" s="51">
        <f>IF(R1040=1,0,0)</f>
        <v>0</v>
      </c>
      <c r="AA1040" s="51">
        <f>IFERROR((1-R1040) * Z1040 * 2%,0)</f>
        <v>0</v>
      </c>
      <c r="AB1040" s="52">
        <f>IF(R1040=0,0,0)</f>
        <v>0</v>
      </c>
      <c r="AC1040" s="52">
        <f> IFERROR(AB1040 * (1-R1040) * 2%,0)</f>
        <v>0</v>
      </c>
      <c r="AD1040" s="53">
        <f>T1040+V1040+W1040+X1040+AA1040+AC1040</f>
        <v>55123.599999999999</v>
      </c>
    </row>
    <row r="1041">
      <c r="C1041" s="40" t="s">
        <v>1912</v>
      </c>
      <c r="D1041" s="41" t="s">
        <v>1913</v>
      </c>
      <c r="E1041" s="41"/>
      <c r="F1041" s="42">
        <v>41359.43608796296</v>
      </c>
      <c r="G1041" s="43">
        <v>64</v>
      </c>
      <c r="H1041" s="44">
        <v>43312</v>
      </c>
      <c r="I1041" s="44">
        <v>43339</v>
      </c>
      <c r="J1041" s="43">
        <v>1937361</v>
      </c>
      <c r="K1041" s="43">
        <v>0</v>
      </c>
      <c r="L1041" s="43">
        <v>0</v>
      </c>
      <c r="M1041" s="43">
        <f>IFERROR(J1041-K1041-L1041,0)</f>
        <v>1937361</v>
      </c>
      <c r="N1041" s="43">
        <v>1937361</v>
      </c>
      <c r="O1041" s="45">
        <f>IFERROR(IF(1 - M1041/N1041&lt;0,0,1-M1041/N1041),0)</f>
        <v>0</v>
      </c>
      <c r="P1041" s="43">
        <v>0</v>
      </c>
      <c r="Q1041" s="43">
        <v>1937361</v>
      </c>
      <c r="R1041" s="46">
        <f>IF(F1041&lt;DATEVALUE("2018-07-01"),1,0)</f>
        <v>1</v>
      </c>
      <c r="S1041" s="47">
        <f>IF(R1041=1,1%,0)</f>
        <v>0.01</v>
      </c>
      <c r="T1041" s="46">
        <f>IFERROR(S1041*M1041,0)</f>
        <v>19373.610000000001</v>
      </c>
      <c r="U1041" s="48">
        <f>IF(O1041&lt;=0.12,1,0)*(1-R1041)*M1041</f>
        <v>0</v>
      </c>
      <c r="V1041" s="49">
        <f>IF(0&lt;0.8,0,IF(0&lt;1,Sheet1!L590,1))*IF(G1041&lt;3,0.12 - O1041,0.01) *U1041</f>
        <v>0</v>
      </c>
      <c r="W1041" s="49">
        <f>IF(0&gt;1,IF(0&lt;=1.1,1,IF(0&lt;=1.2,2,IF(0&lt;=1.5,3,5))),0) * 1000000</f>
        <v>0</v>
      </c>
      <c r="X1041" s="50">
        <f>IF(AND(P1041&gt;=150000000,P1041&lt;300000000),5000000,IF(AND(P1041&gt;=300000000,P1041&lt;500000000),10000000,IF(AND(P1041&gt;=300000000,P1041&lt;500000000),15000000,IF(AND(P1041&gt;=500000000,P1041&lt;3000000000),20000000,IF(P1041&gt;=30000000000,35000000,0))))) * (1-R1041)</f>
        <v>0</v>
      </c>
      <c r="Y1041" s="50">
        <f>IFERROR(Q1041 * (1-R1041),0)</f>
        <v>0</v>
      </c>
      <c r="Z1041" s="51">
        <f>IF(R1041=1,0,0)</f>
        <v>0</v>
      </c>
      <c r="AA1041" s="51">
        <f>IFERROR((1-R1041) * Z1041 * 2%,0)</f>
        <v>0</v>
      </c>
      <c r="AB1041" s="52">
        <f>IF(R1041=0,0,0)</f>
        <v>0</v>
      </c>
      <c r="AC1041" s="52">
        <f> IFERROR(AB1041 * (1-R1041) * 2%,0)</f>
        <v>0</v>
      </c>
      <c r="AD1041" s="53">
        <f>T1041+V1041+W1041+X1041+AA1041+AC1041</f>
        <v>19373.610000000001</v>
      </c>
    </row>
    <row r="1042">
      <c r="C1042" s="40" t="s">
        <v>1914</v>
      </c>
      <c r="D1042" s="41" t="s">
        <v>1915</v>
      </c>
      <c r="E1042" s="41"/>
      <c r="F1042" s="42">
        <v>41366.601759259254</v>
      </c>
      <c r="G1042" s="43">
        <v>63</v>
      </c>
      <c r="H1042" s="44">
        <v>43316</v>
      </c>
      <c r="I1042" s="44">
        <v>43399</v>
      </c>
      <c r="J1042" s="43">
        <v>10639337</v>
      </c>
      <c r="K1042" s="43">
        <v>400000</v>
      </c>
      <c r="L1042" s="43">
        <v>0</v>
      </c>
      <c r="M1042" s="43">
        <f>IFERROR(J1042-K1042-L1042,0)</f>
        <v>10239337</v>
      </c>
      <c r="N1042" s="43">
        <v>10637647</v>
      </c>
      <c r="O1042" s="45">
        <f>IFERROR(IF(1 - M1042/N1042&lt;0,0,1-M1042/N1042),0)</f>
        <v>0.037443430863987159</v>
      </c>
      <c r="P1042" s="43">
        <v>0</v>
      </c>
      <c r="Q1042" s="43">
        <v>10624337</v>
      </c>
      <c r="R1042" s="46">
        <f>IF(F1042&lt;DATEVALUE("2018-07-01"),1,0)</f>
        <v>1</v>
      </c>
      <c r="S1042" s="47">
        <f>IF(R1042=1,1%,0)</f>
        <v>0.01</v>
      </c>
      <c r="T1042" s="46">
        <f>IFERROR(S1042*M1042,0)</f>
        <v>102393.37</v>
      </c>
      <c r="U1042" s="48">
        <f>IF(O1042&lt;=0.12,1,0)*(1-R1042)*M1042</f>
        <v>0</v>
      </c>
      <c r="V1042" s="49">
        <f>IF(0&lt;0.8,0,IF(0&lt;1,Sheet1!L590,1))*IF(G1042&lt;3,0.12 - O1042,0.01) *U1042</f>
        <v>0</v>
      </c>
      <c r="W1042" s="49">
        <f>IF(0&gt;1,IF(0&lt;=1.1,1,IF(0&lt;=1.2,2,IF(0&lt;=1.5,3,5))),0) * 1000000</f>
        <v>0</v>
      </c>
      <c r="X1042" s="50">
        <f>IF(AND(P1042&gt;=150000000,P1042&lt;300000000),5000000,IF(AND(P1042&gt;=300000000,P1042&lt;500000000),10000000,IF(AND(P1042&gt;=300000000,P1042&lt;500000000),15000000,IF(AND(P1042&gt;=500000000,P1042&lt;3000000000),20000000,IF(P1042&gt;=30000000000,35000000,0))))) * (1-R1042)</f>
        <v>0</v>
      </c>
      <c r="Y1042" s="50">
        <f>IFERROR(Q1042 * (1-R1042),0)</f>
        <v>0</v>
      </c>
      <c r="Z1042" s="51">
        <f>IF(R1042=1,0,0)</f>
        <v>0</v>
      </c>
      <c r="AA1042" s="51">
        <f>IFERROR((1-R1042) * Z1042 * 2%,0)</f>
        <v>0</v>
      </c>
      <c r="AB1042" s="52">
        <f>IF(R1042=0,0,0)</f>
        <v>0</v>
      </c>
      <c r="AC1042" s="52">
        <f> IFERROR(AB1042 * (1-R1042) * 2%,0)</f>
        <v>0</v>
      </c>
      <c r="AD1042" s="53">
        <f>T1042+V1042+W1042+X1042+AA1042+AC1042</f>
        <v>102393.37</v>
      </c>
    </row>
    <row r="1043">
      <c r="C1043" s="40" t="s">
        <v>1916</v>
      </c>
      <c r="D1043" s="41" t="s">
        <v>1917</v>
      </c>
      <c r="E1043" s="41"/>
      <c r="F1043" s="42">
        <v>41374.460127314815</v>
      </c>
      <c r="G1043" s="43">
        <v>63</v>
      </c>
      <c r="H1043" s="44">
        <v>43321</v>
      </c>
      <c r="I1043" s="44">
        <v>43332</v>
      </c>
      <c r="J1043" s="43">
        <v>5737223</v>
      </c>
      <c r="K1043" s="43">
        <v>0</v>
      </c>
      <c r="L1043" s="43">
        <v>0</v>
      </c>
      <c r="M1043" s="43">
        <f>IFERROR(J1043-K1043-L1043,0)</f>
        <v>5737223</v>
      </c>
      <c r="N1043" s="43">
        <v>5737223</v>
      </c>
      <c r="O1043" s="45">
        <f>IFERROR(IF(1 - M1043/N1043&lt;0,0,1-M1043/N1043),0)</f>
        <v>0</v>
      </c>
      <c r="P1043" s="43">
        <v>0</v>
      </c>
      <c r="Q1043" s="43">
        <v>5737223</v>
      </c>
      <c r="R1043" s="46">
        <f>IF(F1043&lt;DATEVALUE("2018-07-01"),1,0)</f>
        <v>1</v>
      </c>
      <c r="S1043" s="47">
        <f>IF(R1043=1,1%,0)</f>
        <v>0.01</v>
      </c>
      <c r="T1043" s="46">
        <f>IFERROR(S1043*M1043,0)</f>
        <v>57372.230000000003</v>
      </c>
      <c r="U1043" s="48">
        <f>IF(O1043&lt;=0.12,1,0)*(1-R1043)*M1043</f>
        <v>0</v>
      </c>
      <c r="V1043" s="49">
        <f>IF(0&lt;0.8,0,IF(0&lt;1,Sheet1!L590,1))*IF(G1043&lt;3,0.12 - O1043,0.01) *U1043</f>
        <v>0</v>
      </c>
      <c r="W1043" s="49">
        <f>IF(0&gt;1,IF(0&lt;=1.1,1,IF(0&lt;=1.2,2,IF(0&lt;=1.5,3,5))),0) * 1000000</f>
        <v>0</v>
      </c>
      <c r="X1043" s="50">
        <f>IF(AND(P1043&gt;=150000000,P1043&lt;300000000),5000000,IF(AND(P1043&gt;=300000000,P1043&lt;500000000),10000000,IF(AND(P1043&gt;=300000000,P1043&lt;500000000),15000000,IF(AND(P1043&gt;=500000000,P1043&lt;3000000000),20000000,IF(P1043&gt;=30000000000,35000000,0))))) * (1-R1043)</f>
        <v>0</v>
      </c>
      <c r="Y1043" s="50">
        <f>IFERROR(Q1043 * (1-R1043),0)</f>
        <v>0</v>
      </c>
      <c r="Z1043" s="51">
        <f>IF(R1043=1,0,0)</f>
        <v>0</v>
      </c>
      <c r="AA1043" s="51">
        <f>IFERROR((1-R1043) * Z1043 * 2%,0)</f>
        <v>0</v>
      </c>
      <c r="AB1043" s="52">
        <f>IF(R1043=0,0,0)</f>
        <v>0</v>
      </c>
      <c r="AC1043" s="52">
        <f> IFERROR(AB1043 * (1-R1043) * 2%,0)</f>
        <v>0</v>
      </c>
      <c r="AD1043" s="53">
        <f>T1043+V1043+W1043+X1043+AA1043+AC1043</f>
        <v>57372.230000000003</v>
      </c>
    </row>
    <row r="1044">
      <c r="C1044" s="40" t="s">
        <v>1918</v>
      </c>
      <c r="D1044" s="41" t="s">
        <v>1919</v>
      </c>
      <c r="E1044" s="41"/>
      <c r="F1044" s="42">
        <v>41375.6799537037</v>
      </c>
      <c r="G1044" s="43">
        <v>63</v>
      </c>
      <c r="H1044" s="44" t="s">
        <v>24</v>
      </c>
      <c r="I1044" s="44" t="s">
        <v>24</v>
      </c>
      <c r="J1044" s="43">
        <v>112969</v>
      </c>
      <c r="K1044" s="43">
        <v>0</v>
      </c>
      <c r="L1044" s="43">
        <v>0</v>
      </c>
      <c r="M1044" s="43">
        <f>IFERROR(J1044-K1044-L1044,0)</f>
        <v>112969</v>
      </c>
      <c r="N1044" s="43">
        <v>112969</v>
      </c>
      <c r="O1044" s="45">
        <f>IFERROR(IF(1 - M1044/N1044&lt;0,0,1-M1044/N1044),0)</f>
        <v>0</v>
      </c>
      <c r="P1044" s="43">
        <v>0</v>
      </c>
      <c r="Q1044" s="43">
        <v>112969</v>
      </c>
      <c r="R1044" s="46">
        <f>IF(F1044&lt;DATEVALUE("2018-07-01"),1,0)</f>
        <v>1</v>
      </c>
      <c r="S1044" s="47">
        <f>IF(R1044=1,1%,0)</f>
        <v>0.01</v>
      </c>
      <c r="T1044" s="46">
        <f>IFERROR(S1044*M1044,0)</f>
        <v>1129.6900000000001</v>
      </c>
      <c r="U1044" s="48">
        <f>IF(O1044&lt;=0.12,1,0)*(1-R1044)*M1044</f>
        <v>0</v>
      </c>
      <c r="V1044" s="49">
        <f>IF(0&lt;0.8,0,IF(0&lt;1,Sheet1!L590,1))*IF(G1044&lt;3,0.12 - O1044,0.01) *U1044</f>
        <v>0</v>
      </c>
      <c r="W1044" s="49">
        <f>IF(0&gt;1,IF(0&lt;=1.1,1,IF(0&lt;=1.2,2,IF(0&lt;=1.5,3,5))),0) * 1000000</f>
        <v>0</v>
      </c>
      <c r="X1044" s="50">
        <f>IF(AND(P1044&gt;=150000000,P1044&lt;300000000),5000000,IF(AND(P1044&gt;=300000000,P1044&lt;500000000),10000000,IF(AND(P1044&gt;=300000000,P1044&lt;500000000),15000000,IF(AND(P1044&gt;=500000000,P1044&lt;3000000000),20000000,IF(P1044&gt;=30000000000,35000000,0))))) * (1-R1044)</f>
        <v>0</v>
      </c>
      <c r="Y1044" s="50">
        <f>IFERROR(Q1044 * (1-R1044),0)</f>
        <v>0</v>
      </c>
      <c r="Z1044" s="51">
        <f>IF(R1044=1,0,0)</f>
        <v>0</v>
      </c>
      <c r="AA1044" s="51">
        <f>IFERROR((1-R1044) * Z1044 * 2%,0)</f>
        <v>0</v>
      </c>
      <c r="AB1044" s="52">
        <f>IF(R1044=0,0,0)</f>
        <v>0</v>
      </c>
      <c r="AC1044" s="52">
        <f> IFERROR(AB1044 * (1-R1044) * 2%,0)</f>
        <v>0</v>
      </c>
      <c r="AD1044" s="53">
        <f>T1044+V1044+W1044+X1044+AA1044+AC1044</f>
        <v>1129.6900000000001</v>
      </c>
    </row>
    <row r="1045">
      <c r="C1045" s="40" t="s">
        <v>1920</v>
      </c>
      <c r="D1045" s="41" t="s">
        <v>1921</v>
      </c>
      <c r="E1045" s="41"/>
      <c r="F1045" s="42">
        <v>41381.600023148145</v>
      </c>
      <c r="G1045" s="43">
        <v>63</v>
      </c>
      <c r="H1045" s="44">
        <v>43319</v>
      </c>
      <c r="I1045" s="44">
        <v>43356</v>
      </c>
      <c r="J1045" s="43">
        <v>711000</v>
      </c>
      <c r="K1045" s="43">
        <v>0</v>
      </c>
      <c r="L1045" s="43">
        <v>0</v>
      </c>
      <c r="M1045" s="43">
        <f>IFERROR(J1045-K1045-L1045,0)</f>
        <v>711000</v>
      </c>
      <c r="N1045" s="43">
        <v>1080409</v>
      </c>
      <c r="O1045" s="45">
        <f>IFERROR(IF(1 - M1045/N1045&lt;0,0,1-M1045/N1045),0)</f>
        <v>0.34191588555815433</v>
      </c>
      <c r="P1045" s="43">
        <v>0</v>
      </c>
      <c r="Q1045" s="43">
        <v>711000</v>
      </c>
      <c r="R1045" s="46">
        <f>IF(F1045&lt;DATEVALUE("2018-07-01"),1,0)</f>
        <v>1</v>
      </c>
      <c r="S1045" s="47">
        <f>IF(R1045=1,1%,0)</f>
        <v>0.01</v>
      </c>
      <c r="T1045" s="46">
        <f>IFERROR(S1045*M1045,0)</f>
        <v>7110</v>
      </c>
      <c r="U1045" s="48">
        <f>IF(O1045&lt;=0.12,1,0)*(1-R1045)*M1045</f>
        <v>0</v>
      </c>
      <c r="V1045" s="49">
        <f>IF(0&lt;0.8,0,IF(0&lt;1,Sheet1!L590,1))*IF(G1045&lt;3,0.12 - O1045,0.01) *U1045</f>
        <v>0</v>
      </c>
      <c r="W1045" s="49">
        <f>IF(0&gt;1,IF(0&lt;=1.1,1,IF(0&lt;=1.2,2,IF(0&lt;=1.5,3,5))),0) * 1000000</f>
        <v>0</v>
      </c>
      <c r="X1045" s="50">
        <f>IF(AND(P1045&gt;=150000000,P1045&lt;300000000),5000000,IF(AND(P1045&gt;=300000000,P1045&lt;500000000),10000000,IF(AND(P1045&gt;=300000000,P1045&lt;500000000),15000000,IF(AND(P1045&gt;=500000000,P1045&lt;3000000000),20000000,IF(P1045&gt;=30000000000,35000000,0))))) * (1-R1045)</f>
        <v>0</v>
      </c>
      <c r="Y1045" s="50">
        <f>IFERROR(Q1045 * (1-R1045),0)</f>
        <v>0</v>
      </c>
      <c r="Z1045" s="51">
        <f>IF(R1045=1,0,0)</f>
        <v>0</v>
      </c>
      <c r="AA1045" s="51">
        <f>IFERROR((1-R1045) * Z1045 * 2%,0)</f>
        <v>0</v>
      </c>
      <c r="AB1045" s="52">
        <f>IF(R1045=0,0,0)</f>
        <v>0</v>
      </c>
      <c r="AC1045" s="52">
        <f> IFERROR(AB1045 * (1-R1045) * 2%,0)</f>
        <v>0</v>
      </c>
      <c r="AD1045" s="53">
        <f>T1045+V1045+W1045+X1045+AA1045+AC1045</f>
        <v>7110</v>
      </c>
    </row>
    <row r="1046">
      <c r="C1046" s="40" t="s">
        <v>1922</v>
      </c>
      <c r="D1046" s="41" t="s">
        <v>1923</v>
      </c>
      <c r="E1046" s="41"/>
      <c r="F1046" s="42">
        <v>41386.614340277774</v>
      </c>
      <c r="G1046" s="43">
        <v>63</v>
      </c>
      <c r="H1046" s="44">
        <v>43312</v>
      </c>
      <c r="I1046" s="44">
        <v>43327</v>
      </c>
      <c r="J1046" s="43">
        <v>1184620</v>
      </c>
      <c r="K1046" s="43">
        <v>0</v>
      </c>
      <c r="L1046" s="43">
        <v>0</v>
      </c>
      <c r="M1046" s="43">
        <f>IFERROR(J1046-K1046-L1046,0)</f>
        <v>1184620</v>
      </c>
      <c r="N1046" s="43">
        <v>1184620</v>
      </c>
      <c r="O1046" s="45">
        <f>IFERROR(IF(1 - M1046/N1046&lt;0,0,1-M1046/N1046),0)</f>
        <v>0</v>
      </c>
      <c r="P1046" s="43">
        <v>0</v>
      </c>
      <c r="Q1046" s="43">
        <v>1184620</v>
      </c>
      <c r="R1046" s="46">
        <f>IF(F1046&lt;DATEVALUE("2018-07-01"),1,0)</f>
        <v>1</v>
      </c>
      <c r="S1046" s="47">
        <f>IF(R1046=1,1%,0)</f>
        <v>0.01</v>
      </c>
      <c r="T1046" s="46">
        <f>IFERROR(S1046*M1046,0)</f>
        <v>11846.200000000001</v>
      </c>
      <c r="U1046" s="48">
        <f>IF(O1046&lt;=0.12,1,0)*(1-R1046)*M1046</f>
        <v>0</v>
      </c>
      <c r="V1046" s="49">
        <f>IF(0&lt;0.8,0,IF(0&lt;1,Sheet1!L590,1))*IF(G1046&lt;3,0.12 - O1046,0.01) *U1046</f>
        <v>0</v>
      </c>
      <c r="W1046" s="49">
        <f>IF(0&gt;1,IF(0&lt;=1.1,1,IF(0&lt;=1.2,2,IF(0&lt;=1.5,3,5))),0) * 1000000</f>
        <v>0</v>
      </c>
      <c r="X1046" s="50">
        <f>IF(AND(P1046&gt;=150000000,P1046&lt;300000000),5000000,IF(AND(P1046&gt;=300000000,P1046&lt;500000000),10000000,IF(AND(P1046&gt;=300000000,P1046&lt;500000000),15000000,IF(AND(P1046&gt;=500000000,P1046&lt;3000000000),20000000,IF(P1046&gt;=30000000000,35000000,0))))) * (1-R1046)</f>
        <v>0</v>
      </c>
      <c r="Y1046" s="50">
        <f>IFERROR(Q1046 * (1-R1046),0)</f>
        <v>0</v>
      </c>
      <c r="Z1046" s="51">
        <f>IF(R1046=1,0,0)</f>
        <v>0</v>
      </c>
      <c r="AA1046" s="51">
        <f>IFERROR((1-R1046) * Z1046 * 2%,0)</f>
        <v>0</v>
      </c>
      <c r="AB1046" s="52">
        <f>IF(R1046=0,0,0)</f>
        <v>0</v>
      </c>
      <c r="AC1046" s="52">
        <f> IFERROR(AB1046 * (1-R1046) * 2%,0)</f>
        <v>0</v>
      </c>
      <c r="AD1046" s="53">
        <f>T1046+V1046+W1046+X1046+AA1046+AC1046</f>
        <v>11846.200000000001</v>
      </c>
    </row>
    <row r="1047">
      <c r="C1047" s="40" t="s">
        <v>1924</v>
      </c>
      <c r="D1047" s="41" t="s">
        <v>1925</v>
      </c>
      <c r="E1047" s="41"/>
      <c r="F1047" s="42">
        <v>41396.400092592594</v>
      </c>
      <c r="G1047" s="43">
        <v>62</v>
      </c>
      <c r="H1047" s="44">
        <v>43316</v>
      </c>
      <c r="I1047" s="44">
        <v>43330</v>
      </c>
      <c r="J1047" s="43">
        <v>718116</v>
      </c>
      <c r="K1047" s="43">
        <v>0</v>
      </c>
      <c r="L1047" s="43">
        <v>0</v>
      </c>
      <c r="M1047" s="43">
        <f>IFERROR(J1047-K1047-L1047,0)</f>
        <v>718116</v>
      </c>
      <c r="N1047" s="43">
        <v>718116</v>
      </c>
      <c r="O1047" s="45">
        <f>IFERROR(IF(1 - M1047/N1047&lt;0,0,1-M1047/N1047),0)</f>
        <v>0</v>
      </c>
      <c r="P1047" s="43">
        <v>0</v>
      </c>
      <c r="Q1047" s="43">
        <v>718116</v>
      </c>
      <c r="R1047" s="46">
        <f>IF(F1047&lt;DATEVALUE("2018-07-01"),1,0)</f>
        <v>1</v>
      </c>
      <c r="S1047" s="47">
        <f>IF(R1047=1,1%,0)</f>
        <v>0.01</v>
      </c>
      <c r="T1047" s="46">
        <f>IFERROR(S1047*M1047,0)</f>
        <v>7181.1599999999999</v>
      </c>
      <c r="U1047" s="48">
        <f>IF(O1047&lt;=0.12,1,0)*(1-R1047)*M1047</f>
        <v>0</v>
      </c>
      <c r="V1047" s="49">
        <f>IF(0&lt;0.8,0,IF(0&lt;1,Sheet1!L590,1))*IF(G1047&lt;3,0.12 - O1047,0.01) *U1047</f>
        <v>0</v>
      </c>
      <c r="W1047" s="49">
        <f>IF(0&gt;1,IF(0&lt;=1.1,1,IF(0&lt;=1.2,2,IF(0&lt;=1.5,3,5))),0) * 1000000</f>
        <v>0</v>
      </c>
      <c r="X1047" s="50">
        <f>IF(AND(P1047&gt;=150000000,P1047&lt;300000000),5000000,IF(AND(P1047&gt;=300000000,P1047&lt;500000000),10000000,IF(AND(P1047&gt;=300000000,P1047&lt;500000000),15000000,IF(AND(P1047&gt;=500000000,P1047&lt;3000000000),20000000,IF(P1047&gt;=30000000000,35000000,0))))) * (1-R1047)</f>
        <v>0</v>
      </c>
      <c r="Y1047" s="50">
        <f>IFERROR(Q1047 * (1-R1047),0)</f>
        <v>0</v>
      </c>
      <c r="Z1047" s="51">
        <f>IF(R1047=1,0,0)</f>
        <v>0</v>
      </c>
      <c r="AA1047" s="51">
        <f>IFERROR((1-R1047) * Z1047 * 2%,0)</f>
        <v>0</v>
      </c>
      <c r="AB1047" s="52">
        <f>IF(R1047=0,0,0)</f>
        <v>0</v>
      </c>
      <c r="AC1047" s="52">
        <f> IFERROR(AB1047 * (1-R1047) * 2%,0)</f>
        <v>0</v>
      </c>
      <c r="AD1047" s="53">
        <f>T1047+V1047+W1047+X1047+AA1047+AC1047</f>
        <v>7181.1599999999999</v>
      </c>
    </row>
    <row r="1048">
      <c r="C1048" s="40" t="s">
        <v>1926</v>
      </c>
      <c r="D1048" s="41" t="s">
        <v>1927</v>
      </c>
      <c r="E1048" s="41"/>
      <c r="F1048" s="42">
        <v>41396.410127314812</v>
      </c>
      <c r="G1048" s="43">
        <v>62</v>
      </c>
      <c r="H1048" s="44" t="s">
        <v>24</v>
      </c>
      <c r="I1048" s="44" t="s">
        <v>24</v>
      </c>
      <c r="J1048" s="43">
        <v>368887</v>
      </c>
      <c r="K1048" s="43">
        <v>0</v>
      </c>
      <c r="L1048" s="43">
        <v>0</v>
      </c>
      <c r="M1048" s="43">
        <f>IFERROR(J1048-K1048-L1048,0)</f>
        <v>368887</v>
      </c>
      <c r="N1048" s="43">
        <v>368887</v>
      </c>
      <c r="O1048" s="45">
        <f>IFERROR(IF(1 - M1048/N1048&lt;0,0,1-M1048/N1048),0)</f>
        <v>0</v>
      </c>
      <c r="P1048" s="43">
        <v>0</v>
      </c>
      <c r="Q1048" s="43">
        <v>368887</v>
      </c>
      <c r="R1048" s="46">
        <f>IF(F1048&lt;DATEVALUE("2018-07-01"),1,0)</f>
        <v>1</v>
      </c>
      <c r="S1048" s="47">
        <f>IF(R1048=1,1%,0)</f>
        <v>0.01</v>
      </c>
      <c r="T1048" s="46">
        <f>IFERROR(S1048*M1048,0)</f>
        <v>3688.8699999999999</v>
      </c>
      <c r="U1048" s="48">
        <f>IF(O1048&lt;=0.12,1,0)*(1-R1048)*M1048</f>
        <v>0</v>
      </c>
      <c r="V1048" s="49">
        <f>IF(0&lt;0.8,0,IF(0&lt;1,Sheet1!L590,1))*IF(G1048&lt;3,0.12 - O1048,0.01) *U1048</f>
        <v>0</v>
      </c>
      <c r="W1048" s="49">
        <f>IF(0&gt;1,IF(0&lt;=1.1,1,IF(0&lt;=1.2,2,IF(0&lt;=1.5,3,5))),0) * 1000000</f>
        <v>0</v>
      </c>
      <c r="X1048" s="50">
        <f>IF(AND(P1048&gt;=150000000,P1048&lt;300000000),5000000,IF(AND(P1048&gt;=300000000,P1048&lt;500000000),10000000,IF(AND(P1048&gt;=300000000,P1048&lt;500000000),15000000,IF(AND(P1048&gt;=500000000,P1048&lt;3000000000),20000000,IF(P1048&gt;=30000000000,35000000,0))))) * (1-R1048)</f>
        <v>0</v>
      </c>
      <c r="Y1048" s="50">
        <f>IFERROR(Q1048 * (1-R1048),0)</f>
        <v>0</v>
      </c>
      <c r="Z1048" s="51">
        <f>IF(R1048=1,0,0)</f>
        <v>0</v>
      </c>
      <c r="AA1048" s="51">
        <f>IFERROR((1-R1048) * Z1048 * 2%,0)</f>
        <v>0</v>
      </c>
      <c r="AB1048" s="52">
        <f>IF(R1048=0,0,0)</f>
        <v>0</v>
      </c>
      <c r="AC1048" s="52">
        <f> IFERROR(AB1048 * (1-R1048) * 2%,0)</f>
        <v>0</v>
      </c>
      <c r="AD1048" s="53">
        <f>T1048+V1048+W1048+X1048+AA1048+AC1048</f>
        <v>3688.8699999999999</v>
      </c>
    </row>
    <row r="1049">
      <c r="C1049" s="40" t="s">
        <v>1928</v>
      </c>
      <c r="D1049" s="41" t="s">
        <v>1929</v>
      </c>
      <c r="E1049" s="41"/>
      <c r="F1049" s="42">
        <v>41401.660439814812</v>
      </c>
      <c r="G1049" s="43">
        <v>62</v>
      </c>
      <c r="H1049" s="44">
        <v>43319</v>
      </c>
      <c r="I1049" s="44">
        <v>43362</v>
      </c>
      <c r="J1049" s="43">
        <v>2419756</v>
      </c>
      <c r="K1049" s="43">
        <v>0</v>
      </c>
      <c r="L1049" s="43">
        <v>0</v>
      </c>
      <c r="M1049" s="43">
        <f>IFERROR(J1049-K1049-L1049,0)</f>
        <v>2419756</v>
      </c>
      <c r="N1049" s="43">
        <v>2419756</v>
      </c>
      <c r="O1049" s="45">
        <f>IFERROR(IF(1 - M1049/N1049&lt;0,0,1-M1049/N1049),0)</f>
        <v>0</v>
      </c>
      <c r="P1049" s="43">
        <v>0</v>
      </c>
      <c r="Q1049" s="43">
        <v>2419756</v>
      </c>
      <c r="R1049" s="46">
        <f>IF(F1049&lt;DATEVALUE("2018-07-01"),1,0)</f>
        <v>1</v>
      </c>
      <c r="S1049" s="47">
        <f>IF(R1049=1,1%,0)</f>
        <v>0.01</v>
      </c>
      <c r="T1049" s="46">
        <f>IFERROR(S1049*M1049,0)</f>
        <v>24197.560000000001</v>
      </c>
      <c r="U1049" s="48">
        <f>IF(O1049&lt;=0.12,1,0)*(1-R1049)*M1049</f>
        <v>0</v>
      </c>
      <c r="V1049" s="49">
        <f>IF(0&lt;0.8,0,IF(0&lt;1,Sheet1!L590,1))*IF(G1049&lt;3,0.12 - O1049,0.01) *U1049</f>
        <v>0</v>
      </c>
      <c r="W1049" s="49">
        <f>IF(0&gt;1,IF(0&lt;=1.1,1,IF(0&lt;=1.2,2,IF(0&lt;=1.5,3,5))),0) * 1000000</f>
        <v>0</v>
      </c>
      <c r="X1049" s="50">
        <f>IF(AND(P1049&gt;=150000000,P1049&lt;300000000),5000000,IF(AND(P1049&gt;=300000000,P1049&lt;500000000),10000000,IF(AND(P1049&gt;=300000000,P1049&lt;500000000),15000000,IF(AND(P1049&gt;=500000000,P1049&lt;3000000000),20000000,IF(P1049&gt;=30000000000,35000000,0))))) * (1-R1049)</f>
        <v>0</v>
      </c>
      <c r="Y1049" s="50">
        <f>IFERROR(Q1049 * (1-R1049),0)</f>
        <v>0</v>
      </c>
      <c r="Z1049" s="51">
        <f>IF(R1049=1,0,0)</f>
        <v>0</v>
      </c>
      <c r="AA1049" s="51">
        <f>IFERROR((1-R1049) * Z1049 * 2%,0)</f>
        <v>0</v>
      </c>
      <c r="AB1049" s="52">
        <f>IF(R1049=0,0,0)</f>
        <v>0</v>
      </c>
      <c r="AC1049" s="52">
        <f> IFERROR(AB1049 * (1-R1049) * 2%,0)</f>
        <v>0</v>
      </c>
      <c r="AD1049" s="53">
        <f>T1049+V1049+W1049+X1049+AA1049+AC1049</f>
        <v>24197.560000000001</v>
      </c>
    </row>
    <row r="1050">
      <c r="C1050" s="40" t="s">
        <v>1930</v>
      </c>
      <c r="D1050" s="41" t="s">
        <v>1931</v>
      </c>
      <c r="E1050" s="41"/>
      <c r="F1050" s="42">
        <v>41405.455497685187</v>
      </c>
      <c r="G1050" s="43">
        <v>62</v>
      </c>
      <c r="H1050" s="44">
        <v>43360</v>
      </c>
      <c r="I1050" s="44">
        <v>43406</v>
      </c>
      <c r="J1050" s="43">
        <v>12899666</v>
      </c>
      <c r="K1050" s="43">
        <v>0</v>
      </c>
      <c r="L1050" s="43">
        <v>0</v>
      </c>
      <c r="M1050" s="43">
        <f>IFERROR(J1050-K1050-L1050,0)</f>
        <v>12899666</v>
      </c>
      <c r="N1050" s="43">
        <v>24732092</v>
      </c>
      <c r="O1050" s="45">
        <f>IFERROR(IF(1 - M1050/N1050&lt;0,0,1-M1050/N1050),0)</f>
        <v>0.47842398451372414</v>
      </c>
      <c r="P1050" s="43">
        <v>0</v>
      </c>
      <c r="Q1050" s="43">
        <v>12899666</v>
      </c>
      <c r="R1050" s="46">
        <f>IF(F1050&lt;DATEVALUE("2018-07-01"),1,0)</f>
        <v>1</v>
      </c>
      <c r="S1050" s="47">
        <f>IF(R1050=1,1%,0)</f>
        <v>0.01</v>
      </c>
      <c r="T1050" s="46">
        <f>IFERROR(S1050*M1050,0)</f>
        <v>128996.66</v>
      </c>
      <c r="U1050" s="48">
        <f>IF(O1050&lt;=0.12,1,0)*(1-R1050)*M1050</f>
        <v>0</v>
      </c>
      <c r="V1050" s="49">
        <f>IF(0&lt;0.8,0,IF(0&lt;1,Sheet1!L590,1))*IF(G1050&lt;3,0.12 - O1050,0.01) *U1050</f>
        <v>0</v>
      </c>
      <c r="W1050" s="49">
        <f>IF(0&gt;1,IF(0&lt;=1.1,1,IF(0&lt;=1.2,2,IF(0&lt;=1.5,3,5))),0) * 1000000</f>
        <v>0</v>
      </c>
      <c r="X1050" s="50">
        <f>IF(AND(P1050&gt;=150000000,P1050&lt;300000000),5000000,IF(AND(P1050&gt;=300000000,P1050&lt;500000000),10000000,IF(AND(P1050&gt;=300000000,P1050&lt;500000000),15000000,IF(AND(P1050&gt;=500000000,P1050&lt;3000000000),20000000,IF(P1050&gt;=30000000000,35000000,0))))) * (1-R1050)</f>
        <v>0</v>
      </c>
      <c r="Y1050" s="50">
        <f>IFERROR(Q1050 * (1-R1050),0)</f>
        <v>0</v>
      </c>
      <c r="Z1050" s="51">
        <f>IF(R1050=1,0,0)</f>
        <v>0</v>
      </c>
      <c r="AA1050" s="51">
        <f>IFERROR((1-R1050) * Z1050 * 2%,0)</f>
        <v>0</v>
      </c>
      <c r="AB1050" s="52">
        <f>IF(R1050=0,0,0)</f>
        <v>0</v>
      </c>
      <c r="AC1050" s="52">
        <f> IFERROR(AB1050 * (1-R1050) * 2%,0)</f>
        <v>0</v>
      </c>
      <c r="AD1050" s="53">
        <f>T1050+V1050+W1050+X1050+AA1050+AC1050</f>
        <v>128996.66</v>
      </c>
    </row>
    <row r="1051">
      <c r="C1051" s="40" t="s">
        <v>1932</v>
      </c>
      <c r="D1051" s="41" t="s">
        <v>1933</v>
      </c>
      <c r="E1051" s="41"/>
      <c r="F1051" s="42">
        <v>41407.70413194444</v>
      </c>
      <c r="G1051" s="43">
        <v>62</v>
      </c>
      <c r="H1051" s="44">
        <v>43321</v>
      </c>
      <c r="I1051" s="44">
        <v>43327</v>
      </c>
      <c r="J1051" s="43">
        <v>222910</v>
      </c>
      <c r="K1051" s="43">
        <v>0</v>
      </c>
      <c r="L1051" s="43">
        <v>0</v>
      </c>
      <c r="M1051" s="43">
        <f>IFERROR(J1051-K1051-L1051,0)</f>
        <v>222910</v>
      </c>
      <c r="N1051" s="43">
        <v>222910</v>
      </c>
      <c r="O1051" s="45">
        <f>IFERROR(IF(1 - M1051/N1051&lt;0,0,1-M1051/N1051),0)</f>
        <v>0</v>
      </c>
      <c r="P1051" s="43">
        <v>0</v>
      </c>
      <c r="Q1051" s="43">
        <v>222910</v>
      </c>
      <c r="R1051" s="46">
        <f>IF(F1051&lt;DATEVALUE("2018-07-01"),1,0)</f>
        <v>1</v>
      </c>
      <c r="S1051" s="47">
        <f>IF(R1051=1,1%,0)</f>
        <v>0.01</v>
      </c>
      <c r="T1051" s="46">
        <f>IFERROR(S1051*M1051,0)</f>
        <v>2229.0999999999999</v>
      </c>
      <c r="U1051" s="48">
        <f>IF(O1051&lt;=0.12,1,0)*(1-R1051)*M1051</f>
        <v>0</v>
      </c>
      <c r="V1051" s="49">
        <f>IF(0&lt;0.8,0,IF(0&lt;1,Sheet1!L590,1))*IF(G1051&lt;3,0.12 - O1051,0.01) *U1051</f>
        <v>0</v>
      </c>
      <c r="W1051" s="49">
        <f>IF(0&gt;1,IF(0&lt;=1.1,1,IF(0&lt;=1.2,2,IF(0&lt;=1.5,3,5))),0) * 1000000</f>
        <v>0</v>
      </c>
      <c r="X1051" s="50">
        <f>IF(AND(P1051&gt;=150000000,P1051&lt;300000000),5000000,IF(AND(P1051&gt;=300000000,P1051&lt;500000000),10000000,IF(AND(P1051&gt;=300000000,P1051&lt;500000000),15000000,IF(AND(P1051&gt;=500000000,P1051&lt;3000000000),20000000,IF(P1051&gt;=30000000000,35000000,0))))) * (1-R1051)</f>
        <v>0</v>
      </c>
      <c r="Y1051" s="50">
        <f>IFERROR(Q1051 * (1-R1051),0)</f>
        <v>0</v>
      </c>
      <c r="Z1051" s="51">
        <f>IF(R1051=1,0,0)</f>
        <v>0</v>
      </c>
      <c r="AA1051" s="51">
        <f>IFERROR((1-R1051) * Z1051 * 2%,0)</f>
        <v>0</v>
      </c>
      <c r="AB1051" s="52">
        <f>IF(R1051=0,0,0)</f>
        <v>0</v>
      </c>
      <c r="AC1051" s="52">
        <f> IFERROR(AB1051 * (1-R1051) * 2%,0)</f>
        <v>0</v>
      </c>
      <c r="AD1051" s="53">
        <f>T1051+V1051+W1051+X1051+AA1051+AC1051</f>
        <v>2229.0999999999999</v>
      </c>
    </row>
    <row r="1052">
      <c r="C1052" s="40" t="s">
        <v>1934</v>
      </c>
      <c r="D1052" s="41" t="s">
        <v>1935</v>
      </c>
      <c r="E1052" s="41"/>
      <c r="F1052" s="42">
        <v>41410.673668981479</v>
      </c>
      <c r="G1052" s="43">
        <v>62</v>
      </c>
      <c r="H1052" s="44">
        <v>43320</v>
      </c>
      <c r="I1052" s="44">
        <v>43355</v>
      </c>
      <c r="J1052" s="43">
        <v>176086</v>
      </c>
      <c r="K1052" s="43">
        <v>0</v>
      </c>
      <c r="L1052" s="43">
        <v>0</v>
      </c>
      <c r="M1052" s="43">
        <f>IFERROR(J1052-K1052-L1052,0)</f>
        <v>176086</v>
      </c>
      <c r="N1052" s="43">
        <v>176086</v>
      </c>
      <c r="O1052" s="45">
        <f>IFERROR(IF(1 - M1052/N1052&lt;0,0,1-M1052/N1052),0)</f>
        <v>0</v>
      </c>
      <c r="P1052" s="43">
        <v>0</v>
      </c>
      <c r="Q1052" s="43">
        <v>176086</v>
      </c>
      <c r="R1052" s="46">
        <f>IF(F1052&lt;DATEVALUE("2018-07-01"),1,0)</f>
        <v>1</v>
      </c>
      <c r="S1052" s="47">
        <f>IF(R1052=1,1%,0)</f>
        <v>0.01</v>
      </c>
      <c r="T1052" s="46">
        <f>IFERROR(S1052*M1052,0)</f>
        <v>1760.8600000000001</v>
      </c>
      <c r="U1052" s="48">
        <f>IF(O1052&lt;=0.12,1,0)*(1-R1052)*M1052</f>
        <v>0</v>
      </c>
      <c r="V1052" s="49">
        <f>IF(0&lt;0.8,0,IF(0&lt;1,Sheet1!L590,1))*IF(G1052&lt;3,0.12 - O1052,0.01) *U1052</f>
        <v>0</v>
      </c>
      <c r="W1052" s="49">
        <f>IF(0&gt;1,IF(0&lt;=1.1,1,IF(0&lt;=1.2,2,IF(0&lt;=1.5,3,5))),0) * 1000000</f>
        <v>0</v>
      </c>
      <c r="X1052" s="50">
        <f>IF(AND(P1052&gt;=150000000,P1052&lt;300000000),5000000,IF(AND(P1052&gt;=300000000,P1052&lt;500000000),10000000,IF(AND(P1052&gt;=300000000,P1052&lt;500000000),15000000,IF(AND(P1052&gt;=500000000,P1052&lt;3000000000),20000000,IF(P1052&gt;=30000000000,35000000,0))))) * (1-R1052)</f>
        <v>0</v>
      </c>
      <c r="Y1052" s="50">
        <f>IFERROR(Q1052 * (1-R1052),0)</f>
        <v>0</v>
      </c>
      <c r="Z1052" s="51">
        <f>IF(R1052=1,0,0)</f>
        <v>0</v>
      </c>
      <c r="AA1052" s="51">
        <f>IFERROR((1-R1052) * Z1052 * 2%,0)</f>
        <v>0</v>
      </c>
      <c r="AB1052" s="52">
        <f>IF(R1052=0,0,0)</f>
        <v>0</v>
      </c>
      <c r="AC1052" s="52">
        <f> IFERROR(AB1052 * (1-R1052) * 2%,0)</f>
        <v>0</v>
      </c>
      <c r="AD1052" s="53">
        <f>T1052+V1052+W1052+X1052+AA1052+AC1052</f>
        <v>1760.8600000000001</v>
      </c>
    </row>
    <row r="1053">
      <c r="C1053" s="40" t="s">
        <v>1936</v>
      </c>
      <c r="D1053" s="41" t="s">
        <v>1937</v>
      </c>
      <c r="E1053" s="41"/>
      <c r="F1053" s="42">
        <v>41419.46634259259</v>
      </c>
      <c r="G1053" s="43">
        <v>62</v>
      </c>
      <c r="H1053" s="44">
        <v>43356</v>
      </c>
      <c r="I1053" s="44">
        <v>43406</v>
      </c>
      <c r="J1053" s="43">
        <v>432777163</v>
      </c>
      <c r="K1053" s="43">
        <v>58230848</v>
      </c>
      <c r="L1053" s="43">
        <v>0</v>
      </c>
      <c r="M1053" s="43">
        <f>IFERROR(J1053-K1053-L1053,0)</f>
        <v>374546315</v>
      </c>
      <c r="N1053" s="43">
        <v>568071689</v>
      </c>
      <c r="O1053" s="45">
        <f>IFERROR(IF(1 - M1053/N1053&lt;0,0,1-M1053/N1053),0)</f>
        <v>0.34067068954038304</v>
      </c>
      <c r="P1053" s="43">
        <v>0</v>
      </c>
      <c r="Q1053" s="43">
        <v>376608587</v>
      </c>
      <c r="R1053" s="46">
        <f>IF(F1053&lt;DATEVALUE("2018-07-01"),1,0)</f>
        <v>1</v>
      </c>
      <c r="S1053" s="47">
        <f>IF(R1053=1,1%,0)</f>
        <v>0.01</v>
      </c>
      <c r="T1053" s="46">
        <f>IFERROR(S1053*M1053,0)</f>
        <v>3745463.1499999999</v>
      </c>
      <c r="U1053" s="48">
        <f>IF(O1053&lt;=0.12,1,0)*(1-R1053)*M1053</f>
        <v>0</v>
      </c>
      <c r="V1053" s="49">
        <f>IF(0&lt;0.8,0,IF(0&lt;1,Sheet1!L590,1))*IF(G1053&lt;3,0.12 - O1053,0.01) *U1053</f>
        <v>0</v>
      </c>
      <c r="W1053" s="49">
        <f>IF(0&gt;1,IF(0&lt;=1.1,1,IF(0&lt;=1.2,2,IF(0&lt;=1.5,3,5))),0) * 1000000</f>
        <v>0</v>
      </c>
      <c r="X1053" s="50">
        <f>IF(AND(P1053&gt;=150000000,P1053&lt;300000000),5000000,IF(AND(P1053&gt;=300000000,P1053&lt;500000000),10000000,IF(AND(P1053&gt;=300000000,P1053&lt;500000000),15000000,IF(AND(P1053&gt;=500000000,P1053&lt;3000000000),20000000,IF(P1053&gt;=30000000000,35000000,0))))) * (1-R1053)</f>
        <v>0</v>
      </c>
      <c r="Y1053" s="50">
        <f>IFERROR(Q1053 * (1-R1053),0)</f>
        <v>0</v>
      </c>
      <c r="Z1053" s="51">
        <f>IF(R1053=1,0,0)</f>
        <v>0</v>
      </c>
      <c r="AA1053" s="51">
        <f>IFERROR((1-R1053) * Z1053 * 2%,0)</f>
        <v>0</v>
      </c>
      <c r="AB1053" s="52">
        <f>IF(R1053=0,0,0)</f>
        <v>0</v>
      </c>
      <c r="AC1053" s="52">
        <f> IFERROR(AB1053 * (1-R1053) * 2%,0)</f>
        <v>0</v>
      </c>
      <c r="AD1053" s="53">
        <f>T1053+V1053+W1053+X1053+AA1053+AC1053</f>
        <v>3745463.1499999999</v>
      </c>
    </row>
    <row r="1054">
      <c r="C1054" s="40" t="s">
        <v>1938</v>
      </c>
      <c r="D1054" s="41" t="s">
        <v>1939</v>
      </c>
      <c r="E1054" s="41"/>
      <c r="F1054" s="42">
        <v>41424.405798611107</v>
      </c>
      <c r="G1054" s="43">
        <v>62</v>
      </c>
      <c r="H1054" s="44">
        <v>43319</v>
      </c>
      <c r="I1054" s="44">
        <v>43323</v>
      </c>
      <c r="J1054" s="43">
        <v>823142</v>
      </c>
      <c r="K1054" s="43">
        <v>0</v>
      </c>
      <c r="L1054" s="43">
        <v>0</v>
      </c>
      <c r="M1054" s="43">
        <f>IFERROR(J1054-K1054-L1054,0)</f>
        <v>823142</v>
      </c>
      <c r="N1054" s="43">
        <v>823142</v>
      </c>
      <c r="O1054" s="45">
        <f>IFERROR(IF(1 - M1054/N1054&lt;0,0,1-M1054/N1054),0)</f>
        <v>0</v>
      </c>
      <c r="P1054" s="43">
        <v>0</v>
      </c>
      <c r="Q1054" s="43">
        <v>823142</v>
      </c>
      <c r="R1054" s="46">
        <f>IF(F1054&lt;DATEVALUE("2018-07-01"),1,0)</f>
        <v>1</v>
      </c>
      <c r="S1054" s="47">
        <f>IF(R1054=1,1%,0)</f>
        <v>0.01</v>
      </c>
      <c r="T1054" s="46">
        <f>IFERROR(S1054*M1054,0)</f>
        <v>8231.4200000000001</v>
      </c>
      <c r="U1054" s="48">
        <f>IF(O1054&lt;=0.12,1,0)*(1-R1054)*M1054</f>
        <v>0</v>
      </c>
      <c r="V1054" s="49">
        <f>IF(0&lt;0.8,0,IF(0&lt;1,Sheet1!L590,1))*IF(G1054&lt;3,0.12 - O1054,0.01) *U1054</f>
        <v>0</v>
      </c>
      <c r="W1054" s="49">
        <f>IF(0&gt;1,IF(0&lt;=1.1,1,IF(0&lt;=1.2,2,IF(0&lt;=1.5,3,5))),0) * 1000000</f>
        <v>0</v>
      </c>
      <c r="X1054" s="50">
        <f>IF(AND(P1054&gt;=150000000,P1054&lt;300000000),5000000,IF(AND(P1054&gt;=300000000,P1054&lt;500000000),10000000,IF(AND(P1054&gt;=300000000,P1054&lt;500000000),15000000,IF(AND(P1054&gt;=500000000,P1054&lt;3000000000),20000000,IF(P1054&gt;=30000000000,35000000,0))))) * (1-R1054)</f>
        <v>0</v>
      </c>
      <c r="Y1054" s="50">
        <f>IFERROR(Q1054 * (1-R1054),0)</f>
        <v>0</v>
      </c>
      <c r="Z1054" s="51">
        <f>IF(R1054=1,0,0)</f>
        <v>0</v>
      </c>
      <c r="AA1054" s="51">
        <f>IFERROR((1-R1054) * Z1054 * 2%,0)</f>
        <v>0</v>
      </c>
      <c r="AB1054" s="52">
        <f>IF(R1054=0,0,0)</f>
        <v>0</v>
      </c>
      <c r="AC1054" s="52">
        <f> IFERROR(AB1054 * (1-R1054) * 2%,0)</f>
        <v>0</v>
      </c>
      <c r="AD1054" s="53">
        <f>T1054+V1054+W1054+X1054+AA1054+AC1054</f>
        <v>8231.4200000000001</v>
      </c>
    </row>
    <row r="1055">
      <c r="C1055" s="40" t="s">
        <v>1940</v>
      </c>
      <c r="D1055" s="41" t="s">
        <v>1941</v>
      </c>
      <c r="E1055" s="41"/>
      <c r="F1055" s="42">
        <v>41424.454652777778</v>
      </c>
      <c r="G1055" s="43">
        <v>62</v>
      </c>
      <c r="H1055" s="44">
        <v>43356</v>
      </c>
      <c r="I1055" s="44">
        <v>43426</v>
      </c>
      <c r="J1055" s="43">
        <v>10723842</v>
      </c>
      <c r="K1055" s="43">
        <v>0</v>
      </c>
      <c r="L1055" s="43">
        <v>0</v>
      </c>
      <c r="M1055" s="43">
        <f>IFERROR(J1055-K1055-L1055,0)</f>
        <v>10723842</v>
      </c>
      <c r="N1055" s="43">
        <v>12923842</v>
      </c>
      <c r="O1055" s="45">
        <f>IFERROR(IF(1 - M1055/N1055&lt;0,0,1-M1055/N1055),0)</f>
        <v>0.17022801733416426</v>
      </c>
      <c r="P1055" s="43">
        <v>0</v>
      </c>
      <c r="Q1055" s="43">
        <v>11024976</v>
      </c>
      <c r="R1055" s="46">
        <f>IF(F1055&lt;DATEVALUE("2018-07-01"),1,0)</f>
        <v>1</v>
      </c>
      <c r="S1055" s="47">
        <f>IF(R1055=1,1%,0)</f>
        <v>0.01</v>
      </c>
      <c r="T1055" s="46">
        <f>IFERROR(S1055*M1055,0)</f>
        <v>107238.42</v>
      </c>
      <c r="U1055" s="48">
        <f>IF(O1055&lt;=0.12,1,0)*(1-R1055)*M1055</f>
        <v>0</v>
      </c>
      <c r="V1055" s="49">
        <f>IF(0&lt;0.8,0,IF(0&lt;1,Sheet1!L590,1))*IF(G1055&lt;3,0.12 - O1055,0.01) *U1055</f>
        <v>0</v>
      </c>
      <c r="W1055" s="49">
        <f>IF(0&gt;1,IF(0&lt;=1.1,1,IF(0&lt;=1.2,2,IF(0&lt;=1.5,3,5))),0) * 1000000</f>
        <v>0</v>
      </c>
      <c r="X1055" s="50">
        <f>IF(AND(P1055&gt;=150000000,P1055&lt;300000000),5000000,IF(AND(P1055&gt;=300000000,P1055&lt;500000000),10000000,IF(AND(P1055&gt;=300000000,P1055&lt;500000000),15000000,IF(AND(P1055&gt;=500000000,P1055&lt;3000000000),20000000,IF(P1055&gt;=30000000000,35000000,0))))) * (1-R1055)</f>
        <v>0</v>
      </c>
      <c r="Y1055" s="50">
        <f>IFERROR(Q1055 * (1-R1055),0)</f>
        <v>0</v>
      </c>
      <c r="Z1055" s="51">
        <f>IF(R1055=1,0,0)</f>
        <v>0</v>
      </c>
      <c r="AA1055" s="51">
        <f>IFERROR((1-R1055) * Z1055 * 2%,0)</f>
        <v>0</v>
      </c>
      <c r="AB1055" s="52">
        <f>IF(R1055=0,0,0)</f>
        <v>0</v>
      </c>
      <c r="AC1055" s="52">
        <f> IFERROR(AB1055 * (1-R1055) * 2%,0)</f>
        <v>0</v>
      </c>
      <c r="AD1055" s="53">
        <f>T1055+V1055+W1055+X1055+AA1055+AC1055</f>
        <v>107238.42</v>
      </c>
    </row>
    <row r="1056">
      <c r="C1056" s="40" t="s">
        <v>1942</v>
      </c>
      <c r="D1056" s="41" t="s">
        <v>1943</v>
      </c>
      <c r="E1056" s="41"/>
      <c r="F1056" s="42">
        <v>41433.644583333335</v>
      </c>
      <c r="G1056" s="43">
        <v>61</v>
      </c>
      <c r="H1056" s="44">
        <v>43321</v>
      </c>
      <c r="I1056" s="44">
        <v>43337</v>
      </c>
      <c r="J1056" s="43">
        <v>126844</v>
      </c>
      <c r="K1056" s="43">
        <v>0</v>
      </c>
      <c r="L1056" s="43">
        <v>0</v>
      </c>
      <c r="M1056" s="43">
        <f>IFERROR(J1056-K1056-L1056,0)</f>
        <v>126844</v>
      </c>
      <c r="N1056" s="43">
        <v>126844</v>
      </c>
      <c r="O1056" s="45">
        <f>IFERROR(IF(1 - M1056/N1056&lt;0,0,1-M1056/N1056),0)</f>
        <v>0</v>
      </c>
      <c r="P1056" s="43">
        <v>0</v>
      </c>
      <c r="Q1056" s="43">
        <v>126844</v>
      </c>
      <c r="R1056" s="46">
        <f>IF(F1056&lt;DATEVALUE("2018-07-01"),1,0)</f>
        <v>1</v>
      </c>
      <c r="S1056" s="47">
        <f>IF(R1056=1,1%,0)</f>
        <v>0.01</v>
      </c>
      <c r="T1056" s="46">
        <f>IFERROR(S1056*M1056,0)</f>
        <v>1268.4400000000001</v>
      </c>
      <c r="U1056" s="48">
        <f>IF(O1056&lt;=0.12,1,0)*(1-R1056)*M1056</f>
        <v>0</v>
      </c>
      <c r="V1056" s="49">
        <f>IF(0&lt;0.8,0,IF(0&lt;1,Sheet1!L590,1))*IF(G1056&lt;3,0.12 - O1056,0.01) *U1056</f>
        <v>0</v>
      </c>
      <c r="W1056" s="49">
        <f>IF(0&gt;1,IF(0&lt;=1.1,1,IF(0&lt;=1.2,2,IF(0&lt;=1.5,3,5))),0) * 1000000</f>
        <v>0</v>
      </c>
      <c r="X1056" s="50">
        <f>IF(AND(P1056&gt;=150000000,P1056&lt;300000000),5000000,IF(AND(P1056&gt;=300000000,P1056&lt;500000000),10000000,IF(AND(P1056&gt;=300000000,P1056&lt;500000000),15000000,IF(AND(P1056&gt;=500000000,P1056&lt;3000000000),20000000,IF(P1056&gt;=30000000000,35000000,0))))) * (1-R1056)</f>
        <v>0</v>
      </c>
      <c r="Y1056" s="50">
        <f>IFERROR(Q1056 * (1-R1056),0)</f>
        <v>0</v>
      </c>
      <c r="Z1056" s="51">
        <f>IF(R1056=1,0,0)</f>
        <v>0</v>
      </c>
      <c r="AA1056" s="51">
        <f>IFERROR((1-R1056) * Z1056 * 2%,0)</f>
        <v>0</v>
      </c>
      <c r="AB1056" s="52">
        <f>IF(R1056=0,0,0)</f>
        <v>0</v>
      </c>
      <c r="AC1056" s="52">
        <f> IFERROR(AB1056 * (1-R1056) * 2%,0)</f>
        <v>0</v>
      </c>
      <c r="AD1056" s="53">
        <f>T1056+V1056+W1056+X1056+AA1056+AC1056</f>
        <v>1268.4400000000001</v>
      </c>
    </row>
    <row r="1057">
      <c r="C1057" s="40" t="s">
        <v>1944</v>
      </c>
      <c r="D1057" s="41" t="s">
        <v>1945</v>
      </c>
      <c r="E1057" s="41"/>
      <c r="F1057" s="42">
        <v>41457.440671296295</v>
      </c>
      <c r="G1057" s="43">
        <v>60</v>
      </c>
      <c r="H1057" s="44">
        <v>43319</v>
      </c>
      <c r="I1057" s="44">
        <v>43322</v>
      </c>
      <c r="J1057" s="43">
        <v>1401096</v>
      </c>
      <c r="K1057" s="43">
        <v>0</v>
      </c>
      <c r="L1057" s="43">
        <v>0</v>
      </c>
      <c r="M1057" s="43">
        <f>IFERROR(J1057-K1057-L1057,0)</f>
        <v>1401096</v>
      </c>
      <c r="N1057" s="43">
        <v>1401096</v>
      </c>
      <c r="O1057" s="45">
        <f>IFERROR(IF(1 - M1057/N1057&lt;0,0,1-M1057/N1057),0)</f>
        <v>0</v>
      </c>
      <c r="P1057" s="43">
        <v>0</v>
      </c>
      <c r="Q1057" s="43">
        <v>1401096</v>
      </c>
      <c r="R1057" s="46">
        <f>IF(F1057&lt;DATEVALUE("2018-07-01"),1,0)</f>
        <v>1</v>
      </c>
      <c r="S1057" s="47">
        <f>IF(R1057=1,1%,0)</f>
        <v>0.01</v>
      </c>
      <c r="T1057" s="46">
        <f>IFERROR(S1057*M1057,0)</f>
        <v>14010.960000000001</v>
      </c>
      <c r="U1057" s="48">
        <f>IF(O1057&lt;=0.12,1,0)*(1-R1057)*M1057</f>
        <v>0</v>
      </c>
      <c r="V1057" s="49">
        <f>IF(0&lt;0.8,0,IF(0&lt;1,Sheet1!L590,1))*IF(G1057&lt;3,0.12 - O1057,0.01) *U1057</f>
        <v>0</v>
      </c>
      <c r="W1057" s="49">
        <f>IF(0&gt;1,IF(0&lt;=1.1,1,IF(0&lt;=1.2,2,IF(0&lt;=1.5,3,5))),0) * 1000000</f>
        <v>0</v>
      </c>
      <c r="X1057" s="50">
        <f>IF(AND(P1057&gt;=150000000,P1057&lt;300000000),5000000,IF(AND(P1057&gt;=300000000,P1057&lt;500000000),10000000,IF(AND(P1057&gt;=300000000,P1057&lt;500000000),15000000,IF(AND(P1057&gt;=500000000,P1057&lt;3000000000),20000000,IF(P1057&gt;=30000000000,35000000,0))))) * (1-R1057)</f>
        <v>0</v>
      </c>
      <c r="Y1057" s="50">
        <f>IFERROR(Q1057 * (1-R1057),0)</f>
        <v>0</v>
      </c>
      <c r="Z1057" s="51">
        <f>IF(R1057=1,0,0)</f>
        <v>0</v>
      </c>
      <c r="AA1057" s="51">
        <f>IFERROR((1-R1057) * Z1057 * 2%,0)</f>
        <v>0</v>
      </c>
      <c r="AB1057" s="52">
        <f>IF(R1057=0,0,0)</f>
        <v>0</v>
      </c>
      <c r="AC1057" s="52">
        <f> IFERROR(AB1057 * (1-R1057) * 2%,0)</f>
        <v>0</v>
      </c>
      <c r="AD1057" s="53">
        <f>T1057+V1057+W1057+X1057+AA1057+AC1057</f>
        <v>14010.960000000001</v>
      </c>
    </row>
    <row r="1058">
      <c r="C1058" s="40" t="s">
        <v>1946</v>
      </c>
      <c r="D1058" s="41" t="s">
        <v>1947</v>
      </c>
      <c r="E1058" s="41"/>
      <c r="F1058" s="42">
        <v>41457.434513888889</v>
      </c>
      <c r="G1058" s="43">
        <v>60</v>
      </c>
      <c r="H1058" s="44">
        <v>43318</v>
      </c>
      <c r="I1058" s="44">
        <v>43342</v>
      </c>
      <c r="J1058" s="43">
        <v>27951</v>
      </c>
      <c r="K1058" s="43">
        <v>0</v>
      </c>
      <c r="L1058" s="43">
        <v>0</v>
      </c>
      <c r="M1058" s="43">
        <f>IFERROR(J1058-K1058-L1058,0)</f>
        <v>27951</v>
      </c>
      <c r="N1058" s="43">
        <v>27951</v>
      </c>
      <c r="O1058" s="45">
        <f>IFERROR(IF(1 - M1058/N1058&lt;0,0,1-M1058/N1058),0)</f>
        <v>0</v>
      </c>
      <c r="P1058" s="43">
        <v>0</v>
      </c>
      <c r="Q1058" s="43">
        <v>27951</v>
      </c>
      <c r="R1058" s="46">
        <f>IF(F1058&lt;DATEVALUE("2018-07-01"),1,0)</f>
        <v>1</v>
      </c>
      <c r="S1058" s="47">
        <f>IF(R1058=1,1%,0)</f>
        <v>0.01</v>
      </c>
      <c r="T1058" s="46">
        <f>IFERROR(S1058*M1058,0)</f>
        <v>279.50999999999999</v>
      </c>
      <c r="U1058" s="48">
        <f>IF(O1058&lt;=0.12,1,0)*(1-R1058)*M1058</f>
        <v>0</v>
      </c>
      <c r="V1058" s="49">
        <f>IF(0&lt;0.8,0,IF(0&lt;1,Sheet1!L590,1))*IF(G1058&lt;3,0.12 - O1058,0.01) *U1058</f>
        <v>0</v>
      </c>
      <c r="W1058" s="49">
        <f>IF(0&gt;1,IF(0&lt;=1.1,1,IF(0&lt;=1.2,2,IF(0&lt;=1.5,3,5))),0) * 1000000</f>
        <v>0</v>
      </c>
      <c r="X1058" s="50">
        <f>IF(AND(P1058&gt;=150000000,P1058&lt;300000000),5000000,IF(AND(P1058&gt;=300000000,P1058&lt;500000000),10000000,IF(AND(P1058&gt;=300000000,P1058&lt;500000000),15000000,IF(AND(P1058&gt;=500000000,P1058&lt;3000000000),20000000,IF(P1058&gt;=30000000000,35000000,0))))) * (1-R1058)</f>
        <v>0</v>
      </c>
      <c r="Y1058" s="50">
        <f>IFERROR(Q1058 * (1-R1058),0)</f>
        <v>0</v>
      </c>
      <c r="Z1058" s="51">
        <f>IF(R1058=1,0,0)</f>
        <v>0</v>
      </c>
      <c r="AA1058" s="51">
        <f>IFERROR((1-R1058) * Z1058 * 2%,0)</f>
        <v>0</v>
      </c>
      <c r="AB1058" s="52">
        <f>IF(R1058=0,0,0)</f>
        <v>0</v>
      </c>
      <c r="AC1058" s="52">
        <f> IFERROR(AB1058 * (1-R1058) * 2%,0)</f>
        <v>0</v>
      </c>
      <c r="AD1058" s="53">
        <f>T1058+V1058+W1058+X1058+AA1058+AC1058</f>
        <v>279.50999999999999</v>
      </c>
    </row>
    <row r="1059">
      <c r="C1059" s="40" t="s">
        <v>1948</v>
      </c>
      <c r="D1059" s="41" t="s">
        <v>1949</v>
      </c>
      <c r="E1059" s="41"/>
      <c r="F1059" s="42">
        <v>41479.59480324074</v>
      </c>
      <c r="G1059" s="43">
        <v>60</v>
      </c>
      <c r="H1059" s="44" t="s">
        <v>24</v>
      </c>
      <c r="I1059" s="44" t="s">
        <v>24</v>
      </c>
      <c r="J1059" s="43">
        <v>1245816</v>
      </c>
      <c r="K1059" s="43">
        <v>0</v>
      </c>
      <c r="L1059" s="43">
        <v>0</v>
      </c>
      <c r="M1059" s="43">
        <f>IFERROR(J1059-K1059-L1059,0)</f>
        <v>1245816</v>
      </c>
      <c r="N1059" s="43" t="s">
        <v>24</v>
      </c>
      <c r="O1059" s="45">
        <f>IFERROR(IF(1 - M1059/N1059&lt;0,0,1-M1059/N1059),0)</f>
        <v>0</v>
      </c>
      <c r="P1059" s="43">
        <v>0</v>
      </c>
      <c r="Q1059" s="43">
        <v>0</v>
      </c>
      <c r="R1059" s="46">
        <f>IF(F1059&lt;DATEVALUE("2018-07-01"),1,0)</f>
        <v>1</v>
      </c>
      <c r="S1059" s="47">
        <f>IF(R1059=1,1%,0)</f>
        <v>0.01</v>
      </c>
      <c r="T1059" s="46">
        <f>IFERROR(S1059*M1059,0)</f>
        <v>12458.16</v>
      </c>
      <c r="U1059" s="48">
        <f>IF(O1059&lt;=0.12,1,0)*(1-R1059)*M1059</f>
        <v>0</v>
      </c>
      <c r="V1059" s="49">
        <f>IF(0&lt;0.8,0,IF(0&lt;1,Sheet1!L590,1))*IF(G1059&lt;3,0.12 - O1059,0.01) *U1059</f>
        <v>0</v>
      </c>
      <c r="W1059" s="49">
        <f>IF(0&gt;1,IF(0&lt;=1.1,1,IF(0&lt;=1.2,2,IF(0&lt;=1.5,3,5))),0) * 1000000</f>
        <v>0</v>
      </c>
      <c r="X1059" s="50">
        <f>IF(AND(P1059&gt;=150000000,P1059&lt;300000000),5000000,IF(AND(P1059&gt;=300000000,P1059&lt;500000000),10000000,IF(AND(P1059&gt;=300000000,P1059&lt;500000000),15000000,IF(AND(P1059&gt;=500000000,P1059&lt;3000000000),20000000,IF(P1059&gt;=30000000000,35000000,0))))) * (1-R1059)</f>
        <v>0</v>
      </c>
      <c r="Y1059" s="50">
        <f>IFERROR(Q1059 * (1-R1059),0)</f>
        <v>0</v>
      </c>
      <c r="Z1059" s="51">
        <f>IF(R1059=1,0,"")</f>
        <v>0</v>
      </c>
      <c r="AA1059" s="51">
        <f>IFERROR((1-R1059) * Z1059 * 2%,0)</f>
        <v>0</v>
      </c>
      <c r="AB1059" s="52">
        <f>IF(R1059=0,"",0)</f>
        <v>0</v>
      </c>
      <c r="AC1059" s="52">
        <f> IFERROR(AB1059 * (1-R1059) * 2%,0)</f>
        <v>0</v>
      </c>
      <c r="AD1059" s="53">
        <f>T1059+V1059+W1059+X1059+AA1059+AC1059</f>
        <v>12458.16</v>
      </c>
    </row>
    <row r="1060">
      <c r="C1060" s="40" t="s">
        <v>1950</v>
      </c>
      <c r="D1060" s="41" t="s">
        <v>1951</v>
      </c>
      <c r="E1060" s="41"/>
      <c r="F1060" s="42">
        <v>41479.59306712963</v>
      </c>
      <c r="G1060" s="43">
        <v>60</v>
      </c>
      <c r="H1060" s="44">
        <v>43318</v>
      </c>
      <c r="I1060" s="44">
        <v>43391</v>
      </c>
      <c r="J1060" s="43">
        <v>130201</v>
      </c>
      <c r="K1060" s="43">
        <v>0</v>
      </c>
      <c r="L1060" s="43">
        <v>0</v>
      </c>
      <c r="M1060" s="43">
        <f>IFERROR(J1060-K1060-L1060,0)</f>
        <v>130201</v>
      </c>
      <c r="N1060" s="43">
        <v>130201</v>
      </c>
      <c r="O1060" s="45">
        <f>IFERROR(IF(1 - M1060/N1060&lt;0,0,1-M1060/N1060),0)</f>
        <v>0</v>
      </c>
      <c r="P1060" s="43">
        <v>0</v>
      </c>
      <c r="Q1060" s="43">
        <v>130201</v>
      </c>
      <c r="R1060" s="46">
        <f>IF(F1060&lt;DATEVALUE("2018-07-01"),1,0)</f>
        <v>1</v>
      </c>
      <c r="S1060" s="47">
        <f>IF(R1060=1,1%,0)</f>
        <v>0.01</v>
      </c>
      <c r="T1060" s="46">
        <f>IFERROR(S1060*M1060,0)</f>
        <v>1302.01</v>
      </c>
      <c r="U1060" s="48">
        <f>IF(O1060&lt;=0.12,1,0)*(1-R1060)*M1060</f>
        <v>0</v>
      </c>
      <c r="V1060" s="49">
        <f>IF(0&lt;0.8,0,IF(0&lt;1,Sheet1!L590,1))*IF(G1060&lt;3,0.12 - O1060,0.01) *U1060</f>
        <v>0</v>
      </c>
      <c r="W1060" s="49">
        <f>IF(0&gt;1,IF(0&lt;=1.1,1,IF(0&lt;=1.2,2,IF(0&lt;=1.5,3,5))),0) * 1000000</f>
        <v>0</v>
      </c>
      <c r="X1060" s="50">
        <f>IF(AND(P1060&gt;=150000000,P1060&lt;300000000),5000000,IF(AND(P1060&gt;=300000000,P1060&lt;500000000),10000000,IF(AND(P1060&gt;=300000000,P1060&lt;500000000),15000000,IF(AND(P1060&gt;=500000000,P1060&lt;3000000000),20000000,IF(P1060&gt;=30000000000,35000000,0))))) * (1-R1060)</f>
        <v>0</v>
      </c>
      <c r="Y1060" s="50">
        <f>IFERROR(Q1060 * (1-R1060),0)</f>
        <v>0</v>
      </c>
      <c r="Z1060" s="51">
        <f>IF(R1060=1,0,0)</f>
        <v>0</v>
      </c>
      <c r="AA1060" s="51">
        <f>IFERROR((1-R1060) * Z1060 * 2%,0)</f>
        <v>0</v>
      </c>
      <c r="AB1060" s="52">
        <f>IF(R1060=0,0,0)</f>
        <v>0</v>
      </c>
      <c r="AC1060" s="52">
        <f> IFERROR(AB1060 * (1-R1060) * 2%,0)</f>
        <v>0</v>
      </c>
      <c r="AD1060" s="53">
        <f>T1060+V1060+W1060+X1060+AA1060+AC1060</f>
        <v>1302.01</v>
      </c>
    </row>
    <row r="1061">
      <c r="C1061" s="40" t="s">
        <v>1952</v>
      </c>
      <c r="D1061" s="41" t="s">
        <v>1953</v>
      </c>
      <c r="E1061" s="41"/>
      <c r="F1061" s="42">
        <v>41479.588738425926</v>
      </c>
      <c r="G1061" s="43">
        <v>60</v>
      </c>
      <c r="H1061" s="44">
        <v>43320</v>
      </c>
      <c r="I1061" s="44">
        <v>43336</v>
      </c>
      <c r="J1061" s="43">
        <v>578042</v>
      </c>
      <c r="K1061" s="43">
        <v>0</v>
      </c>
      <c r="L1061" s="43">
        <v>0</v>
      </c>
      <c r="M1061" s="43">
        <f>IFERROR(J1061-K1061-L1061,0)</f>
        <v>578042</v>
      </c>
      <c r="N1061" s="43">
        <v>578042</v>
      </c>
      <c r="O1061" s="45">
        <f>IFERROR(IF(1 - M1061/N1061&lt;0,0,1-M1061/N1061),0)</f>
        <v>0</v>
      </c>
      <c r="P1061" s="43">
        <v>0</v>
      </c>
      <c r="Q1061" s="43">
        <v>578042</v>
      </c>
      <c r="R1061" s="46">
        <f>IF(F1061&lt;DATEVALUE("2018-07-01"),1,0)</f>
        <v>1</v>
      </c>
      <c r="S1061" s="47">
        <f>IF(R1061=1,1%,0)</f>
        <v>0.01</v>
      </c>
      <c r="T1061" s="46">
        <f>IFERROR(S1061*M1061,0)</f>
        <v>5780.4200000000001</v>
      </c>
      <c r="U1061" s="48">
        <f>IF(O1061&lt;=0.12,1,0)*(1-R1061)*M1061</f>
        <v>0</v>
      </c>
      <c r="V1061" s="49">
        <f>IF(0&lt;0.8,0,IF(0&lt;1,Sheet1!L590,1))*IF(G1061&lt;3,0.12 - O1061,0.01) *U1061</f>
        <v>0</v>
      </c>
      <c r="W1061" s="49">
        <f>IF(0&gt;1,IF(0&lt;=1.1,1,IF(0&lt;=1.2,2,IF(0&lt;=1.5,3,5))),0) * 1000000</f>
        <v>0</v>
      </c>
      <c r="X1061" s="50">
        <f>IF(AND(P1061&gt;=150000000,P1061&lt;300000000),5000000,IF(AND(P1061&gt;=300000000,P1061&lt;500000000),10000000,IF(AND(P1061&gt;=300000000,P1061&lt;500000000),15000000,IF(AND(P1061&gt;=500000000,P1061&lt;3000000000),20000000,IF(P1061&gt;=30000000000,35000000,0))))) * (1-R1061)</f>
        <v>0</v>
      </c>
      <c r="Y1061" s="50">
        <f>IFERROR(Q1061 * (1-R1061),0)</f>
        <v>0</v>
      </c>
      <c r="Z1061" s="51">
        <f>IF(R1061=1,0,0)</f>
        <v>0</v>
      </c>
      <c r="AA1061" s="51">
        <f>IFERROR((1-R1061) * Z1061 * 2%,0)</f>
        <v>0</v>
      </c>
      <c r="AB1061" s="52">
        <f>IF(R1061=0,0,0)</f>
        <v>0</v>
      </c>
      <c r="AC1061" s="52">
        <f> IFERROR(AB1061 * (1-R1061) * 2%,0)</f>
        <v>0</v>
      </c>
      <c r="AD1061" s="53">
        <f>T1061+V1061+W1061+X1061+AA1061+AC1061</f>
        <v>5780.4200000000001</v>
      </c>
    </row>
    <row r="1062">
      <c r="C1062" s="40" t="s">
        <v>1954</v>
      </c>
      <c r="D1062" s="41" t="s">
        <v>1955</v>
      </c>
      <c r="E1062" s="41"/>
      <c r="F1062" s="42">
        <v>41479.585856481477</v>
      </c>
      <c r="G1062" s="43">
        <v>60</v>
      </c>
      <c r="H1062" s="44">
        <v>43316</v>
      </c>
      <c r="I1062" s="44">
        <v>43325</v>
      </c>
      <c r="J1062" s="43">
        <v>2615848</v>
      </c>
      <c r="K1062" s="43">
        <v>0</v>
      </c>
      <c r="L1062" s="43">
        <v>0</v>
      </c>
      <c r="M1062" s="43">
        <f>IFERROR(J1062-K1062-L1062,0)</f>
        <v>2615848</v>
      </c>
      <c r="N1062" s="43">
        <v>2615848</v>
      </c>
      <c r="O1062" s="45">
        <f>IFERROR(IF(1 - M1062/N1062&lt;0,0,1-M1062/N1062),0)</f>
        <v>0</v>
      </c>
      <c r="P1062" s="43">
        <v>0</v>
      </c>
      <c r="Q1062" s="43">
        <v>2615848</v>
      </c>
      <c r="R1062" s="46">
        <f>IF(F1062&lt;DATEVALUE("2018-07-01"),1,0)</f>
        <v>1</v>
      </c>
      <c r="S1062" s="47">
        <f>IF(R1062=1,1%,0)</f>
        <v>0.01</v>
      </c>
      <c r="T1062" s="46">
        <f>IFERROR(S1062*M1062,0)</f>
        <v>26158.48</v>
      </c>
      <c r="U1062" s="48">
        <f>IF(O1062&lt;=0.12,1,0)*(1-R1062)*M1062</f>
        <v>0</v>
      </c>
      <c r="V1062" s="49">
        <f>IF(0&lt;0.8,0,IF(0&lt;1,Sheet1!L590,1))*IF(G1062&lt;3,0.12 - O1062,0.01) *U1062</f>
        <v>0</v>
      </c>
      <c r="W1062" s="49">
        <f>IF(0&gt;1,IF(0&lt;=1.1,1,IF(0&lt;=1.2,2,IF(0&lt;=1.5,3,5))),0) * 1000000</f>
        <v>0</v>
      </c>
      <c r="X1062" s="50">
        <f>IF(AND(P1062&gt;=150000000,P1062&lt;300000000),5000000,IF(AND(P1062&gt;=300000000,P1062&lt;500000000),10000000,IF(AND(P1062&gt;=300000000,P1062&lt;500000000),15000000,IF(AND(P1062&gt;=500000000,P1062&lt;3000000000),20000000,IF(P1062&gt;=30000000000,35000000,0))))) * (1-R1062)</f>
        <v>0</v>
      </c>
      <c r="Y1062" s="50">
        <f>IFERROR(Q1062 * (1-R1062),0)</f>
        <v>0</v>
      </c>
      <c r="Z1062" s="51">
        <f>IF(R1062=1,0,0)</f>
        <v>0</v>
      </c>
      <c r="AA1062" s="51">
        <f>IFERROR((1-R1062) * Z1062 * 2%,0)</f>
        <v>0</v>
      </c>
      <c r="AB1062" s="52">
        <f>IF(R1062=0,0,0)</f>
        <v>0</v>
      </c>
      <c r="AC1062" s="52">
        <f> IFERROR(AB1062 * (1-R1062) * 2%,0)</f>
        <v>0</v>
      </c>
      <c r="AD1062" s="53">
        <f>T1062+V1062+W1062+X1062+AA1062+AC1062</f>
        <v>26158.48</v>
      </c>
    </row>
    <row r="1063">
      <c r="C1063" s="40" t="s">
        <v>1956</v>
      </c>
      <c r="D1063" s="41" t="s">
        <v>1957</v>
      </c>
      <c r="E1063" s="41"/>
      <c r="F1063" s="42">
        <v>41494.614884259259</v>
      </c>
      <c r="G1063" s="43">
        <v>59</v>
      </c>
      <c r="H1063" s="44">
        <v>43320</v>
      </c>
      <c r="I1063" s="44">
        <v>43335</v>
      </c>
      <c r="J1063" s="43">
        <v>129833</v>
      </c>
      <c r="K1063" s="43">
        <v>0</v>
      </c>
      <c r="L1063" s="43">
        <v>0</v>
      </c>
      <c r="M1063" s="43">
        <f>IFERROR(J1063-K1063-L1063,0)</f>
        <v>129833</v>
      </c>
      <c r="N1063" s="43">
        <v>129833</v>
      </c>
      <c r="O1063" s="45">
        <f>IFERROR(IF(1 - M1063/N1063&lt;0,0,1-M1063/N1063),0)</f>
        <v>0</v>
      </c>
      <c r="P1063" s="43">
        <v>0</v>
      </c>
      <c r="Q1063" s="43">
        <v>129833</v>
      </c>
      <c r="R1063" s="46">
        <f>IF(F1063&lt;DATEVALUE("2018-07-01"),1,0)</f>
        <v>1</v>
      </c>
      <c r="S1063" s="47">
        <f>IF(R1063=1,1%,0)</f>
        <v>0.01</v>
      </c>
      <c r="T1063" s="46">
        <f>IFERROR(S1063*M1063,0)</f>
        <v>1298.3299999999999</v>
      </c>
      <c r="U1063" s="48">
        <f>IF(O1063&lt;=0.12,1,0)*(1-R1063)*M1063</f>
        <v>0</v>
      </c>
      <c r="V1063" s="49">
        <f>IF(0&lt;0.8,0,IF(0&lt;1,Sheet1!L590,1))*IF(G1063&lt;3,0.12 - O1063,0.01) *U1063</f>
        <v>0</v>
      </c>
      <c r="W1063" s="49">
        <f>IF(0&gt;1,IF(0&lt;=1.1,1,IF(0&lt;=1.2,2,IF(0&lt;=1.5,3,5))),0) * 1000000</f>
        <v>0</v>
      </c>
      <c r="X1063" s="50">
        <f>IF(AND(P1063&gt;=150000000,P1063&lt;300000000),5000000,IF(AND(P1063&gt;=300000000,P1063&lt;500000000),10000000,IF(AND(P1063&gt;=300000000,P1063&lt;500000000),15000000,IF(AND(P1063&gt;=500000000,P1063&lt;3000000000),20000000,IF(P1063&gt;=30000000000,35000000,0))))) * (1-R1063)</f>
        <v>0</v>
      </c>
      <c r="Y1063" s="50">
        <f>IFERROR(Q1063 * (1-R1063),0)</f>
        <v>0</v>
      </c>
      <c r="Z1063" s="51">
        <f>IF(R1063=1,0,0)</f>
        <v>0</v>
      </c>
      <c r="AA1063" s="51">
        <f>IFERROR((1-R1063) * Z1063 * 2%,0)</f>
        <v>0</v>
      </c>
      <c r="AB1063" s="52">
        <f>IF(R1063=0,0,0)</f>
        <v>0</v>
      </c>
      <c r="AC1063" s="52">
        <f> IFERROR(AB1063 * (1-R1063) * 2%,0)</f>
        <v>0</v>
      </c>
      <c r="AD1063" s="53">
        <f>T1063+V1063+W1063+X1063+AA1063+AC1063</f>
        <v>1298.3299999999999</v>
      </c>
    </row>
    <row r="1064">
      <c r="C1064" s="40" t="s">
        <v>1958</v>
      </c>
      <c r="D1064" s="41" t="s">
        <v>1959</v>
      </c>
      <c r="E1064" s="41"/>
      <c r="F1064" s="42">
        <v>41506.634999999995</v>
      </c>
      <c r="G1064" s="43">
        <v>59</v>
      </c>
      <c r="H1064" s="44">
        <v>43318</v>
      </c>
      <c r="I1064" s="44">
        <v>43356</v>
      </c>
      <c r="J1064" s="43">
        <v>2520204</v>
      </c>
      <c r="K1064" s="43">
        <v>220354</v>
      </c>
      <c r="L1064" s="43">
        <v>0</v>
      </c>
      <c r="M1064" s="43">
        <f>IFERROR(J1064-K1064-L1064,0)</f>
        <v>2299850</v>
      </c>
      <c r="N1064" s="43">
        <v>2509889</v>
      </c>
      <c r="O1064" s="45">
        <f>IFERROR(IF(1 - M1064/N1064&lt;0,0,1-M1064/N1064),0)</f>
        <v>0.083684577286087136</v>
      </c>
      <c r="P1064" s="43">
        <v>0</v>
      </c>
      <c r="Q1064" s="43">
        <v>2520204</v>
      </c>
      <c r="R1064" s="46">
        <f>IF(F1064&lt;DATEVALUE("2018-07-01"),1,0)</f>
        <v>1</v>
      </c>
      <c r="S1064" s="47">
        <f>IF(R1064=1,1%,0)</f>
        <v>0.01</v>
      </c>
      <c r="T1064" s="46">
        <f>IFERROR(S1064*M1064,0)</f>
        <v>22998.5</v>
      </c>
      <c r="U1064" s="48">
        <f>IF(O1064&lt;=0.12,1,0)*(1-R1064)*M1064</f>
        <v>0</v>
      </c>
      <c r="V1064" s="49">
        <f>IF(0&lt;0.8,0,IF(0&lt;1,Sheet1!L590,1))*IF(G1064&lt;3,0.12 - O1064,0.01) *U1064</f>
        <v>0</v>
      </c>
      <c r="W1064" s="49">
        <f>IF(0&gt;1,IF(0&lt;=1.1,1,IF(0&lt;=1.2,2,IF(0&lt;=1.5,3,5))),0) * 1000000</f>
        <v>0</v>
      </c>
      <c r="X1064" s="50">
        <f>IF(AND(P1064&gt;=150000000,P1064&lt;300000000),5000000,IF(AND(P1064&gt;=300000000,P1064&lt;500000000),10000000,IF(AND(P1064&gt;=300000000,P1064&lt;500000000),15000000,IF(AND(P1064&gt;=500000000,P1064&lt;3000000000),20000000,IF(P1064&gt;=30000000000,35000000,0))))) * (1-R1064)</f>
        <v>0</v>
      </c>
      <c r="Y1064" s="50">
        <f>IFERROR(Q1064 * (1-R1064),0)</f>
        <v>0</v>
      </c>
      <c r="Z1064" s="51">
        <f>IF(R1064=1,0,0)</f>
        <v>0</v>
      </c>
      <c r="AA1064" s="51">
        <f>IFERROR((1-R1064) * Z1064 * 2%,0)</f>
        <v>0</v>
      </c>
      <c r="AB1064" s="52">
        <f>IF(R1064=0,0,0)</f>
        <v>0</v>
      </c>
      <c r="AC1064" s="52">
        <f> IFERROR(AB1064 * (1-R1064) * 2%,0)</f>
        <v>0</v>
      </c>
      <c r="AD1064" s="53">
        <f>T1064+V1064+W1064+X1064+AA1064+AC1064</f>
        <v>22998.5</v>
      </c>
    </row>
    <row r="1065">
      <c r="C1065" s="40" t="s">
        <v>1960</v>
      </c>
      <c r="D1065" s="41" t="s">
        <v>1961</v>
      </c>
      <c r="E1065" s="41"/>
      <c r="F1065" s="42">
        <v>41514.616666666661</v>
      </c>
      <c r="G1065" s="43">
        <v>59</v>
      </c>
      <c r="H1065" s="44">
        <v>43319</v>
      </c>
      <c r="I1065" s="44">
        <v>43327</v>
      </c>
      <c r="J1065" s="43">
        <v>885895</v>
      </c>
      <c r="K1065" s="43">
        <v>0</v>
      </c>
      <c r="L1065" s="43">
        <v>0</v>
      </c>
      <c r="M1065" s="43">
        <f>IFERROR(J1065-K1065-L1065,0)</f>
        <v>885895</v>
      </c>
      <c r="N1065" s="43">
        <v>885895</v>
      </c>
      <c r="O1065" s="45">
        <f>IFERROR(IF(1 - M1065/N1065&lt;0,0,1-M1065/N1065),0)</f>
        <v>0</v>
      </c>
      <c r="P1065" s="43">
        <v>0</v>
      </c>
      <c r="Q1065" s="43">
        <v>885895</v>
      </c>
      <c r="R1065" s="46">
        <f>IF(F1065&lt;DATEVALUE("2018-07-01"),1,0)</f>
        <v>1</v>
      </c>
      <c r="S1065" s="47">
        <f>IF(R1065=1,1%,0)</f>
        <v>0.01</v>
      </c>
      <c r="T1065" s="46">
        <f>IFERROR(S1065*M1065,0)</f>
        <v>8858.9500000000007</v>
      </c>
      <c r="U1065" s="48">
        <f>IF(O1065&lt;=0.12,1,0)*(1-R1065)*M1065</f>
        <v>0</v>
      </c>
      <c r="V1065" s="49">
        <f>IF(0&lt;0.8,0,IF(0&lt;1,Sheet1!L590,1))*IF(G1065&lt;3,0.12 - O1065,0.01) *U1065</f>
        <v>0</v>
      </c>
      <c r="W1065" s="49">
        <f>IF(0&gt;1,IF(0&lt;=1.1,1,IF(0&lt;=1.2,2,IF(0&lt;=1.5,3,5))),0) * 1000000</f>
        <v>0</v>
      </c>
      <c r="X1065" s="50">
        <f>IF(AND(P1065&gt;=150000000,P1065&lt;300000000),5000000,IF(AND(P1065&gt;=300000000,P1065&lt;500000000),10000000,IF(AND(P1065&gt;=300000000,P1065&lt;500000000),15000000,IF(AND(P1065&gt;=500000000,P1065&lt;3000000000),20000000,IF(P1065&gt;=30000000000,35000000,0))))) * (1-R1065)</f>
        <v>0</v>
      </c>
      <c r="Y1065" s="50">
        <f>IFERROR(Q1065 * (1-R1065),0)</f>
        <v>0</v>
      </c>
      <c r="Z1065" s="51">
        <f>IF(R1065=1,0,0)</f>
        <v>0</v>
      </c>
      <c r="AA1065" s="51">
        <f>IFERROR((1-R1065) * Z1065 * 2%,0)</f>
        <v>0</v>
      </c>
      <c r="AB1065" s="52">
        <f>IF(R1065=0,0,0)</f>
        <v>0</v>
      </c>
      <c r="AC1065" s="52">
        <f> IFERROR(AB1065 * (1-R1065) * 2%,0)</f>
        <v>0</v>
      </c>
      <c r="AD1065" s="53">
        <f>T1065+V1065+W1065+X1065+AA1065+AC1065</f>
        <v>8858.9500000000007</v>
      </c>
    </row>
    <row r="1066">
      <c r="C1066" s="40" t="s">
        <v>1962</v>
      </c>
      <c r="D1066" s="41" t="s">
        <v>1963</v>
      </c>
      <c r="E1066" s="41"/>
      <c r="F1066" s="42">
        <v>41514.604155092587</v>
      </c>
      <c r="G1066" s="43">
        <v>59</v>
      </c>
      <c r="H1066" s="44">
        <v>43312</v>
      </c>
      <c r="I1066" s="44">
        <v>43336</v>
      </c>
      <c r="J1066" s="43">
        <v>3277410</v>
      </c>
      <c r="K1066" s="43">
        <v>0</v>
      </c>
      <c r="L1066" s="43">
        <v>0</v>
      </c>
      <c r="M1066" s="43">
        <f>IFERROR(J1066-K1066-L1066,0)</f>
        <v>3277410</v>
      </c>
      <c r="N1066" s="43">
        <v>3277410</v>
      </c>
      <c r="O1066" s="45">
        <f>IFERROR(IF(1 - M1066/N1066&lt;0,0,1-M1066/N1066),0)</f>
        <v>0</v>
      </c>
      <c r="P1066" s="43">
        <v>0</v>
      </c>
      <c r="Q1066" s="43">
        <v>3277410</v>
      </c>
      <c r="R1066" s="46">
        <f>IF(F1066&lt;DATEVALUE("2018-07-01"),1,0)</f>
        <v>1</v>
      </c>
      <c r="S1066" s="47">
        <f>IF(R1066=1,1%,0)</f>
        <v>0.01</v>
      </c>
      <c r="T1066" s="46">
        <f>IFERROR(S1066*M1066,0)</f>
        <v>32774.099999999999</v>
      </c>
      <c r="U1066" s="48">
        <f>IF(O1066&lt;=0.12,1,0)*(1-R1066)*M1066</f>
        <v>0</v>
      </c>
      <c r="V1066" s="49">
        <f>IF(0&lt;0.8,0,IF(0&lt;1,Sheet1!L590,1))*IF(G1066&lt;3,0.12 - O1066,0.01) *U1066</f>
        <v>0</v>
      </c>
      <c r="W1066" s="49">
        <f>IF(0&gt;1,IF(0&lt;=1.1,1,IF(0&lt;=1.2,2,IF(0&lt;=1.5,3,5))),0) * 1000000</f>
        <v>0</v>
      </c>
      <c r="X1066" s="50">
        <f>IF(AND(P1066&gt;=150000000,P1066&lt;300000000),5000000,IF(AND(P1066&gt;=300000000,P1066&lt;500000000),10000000,IF(AND(P1066&gt;=300000000,P1066&lt;500000000),15000000,IF(AND(P1066&gt;=500000000,P1066&lt;3000000000),20000000,IF(P1066&gt;=30000000000,35000000,0))))) * (1-R1066)</f>
        <v>0</v>
      </c>
      <c r="Y1066" s="50">
        <f>IFERROR(Q1066 * (1-R1066),0)</f>
        <v>0</v>
      </c>
      <c r="Z1066" s="51">
        <f>IF(R1066=1,0,0)</f>
        <v>0</v>
      </c>
      <c r="AA1066" s="51">
        <f>IFERROR((1-R1066) * Z1066 * 2%,0)</f>
        <v>0</v>
      </c>
      <c r="AB1066" s="52">
        <f>IF(R1066=0,0,0)</f>
        <v>0</v>
      </c>
      <c r="AC1066" s="52">
        <f> IFERROR(AB1066 * (1-R1066) * 2%,0)</f>
        <v>0</v>
      </c>
      <c r="AD1066" s="53">
        <f>T1066+V1066+W1066+X1066+AA1066+AC1066</f>
        <v>32774.099999999999</v>
      </c>
    </row>
    <row r="1067">
      <c r="C1067" s="40" t="s">
        <v>1964</v>
      </c>
      <c r="D1067" s="41" t="s">
        <v>1965</v>
      </c>
      <c r="E1067" s="41"/>
      <c r="F1067" s="42">
        <v>41514.580462962964</v>
      </c>
      <c r="G1067" s="43">
        <v>59</v>
      </c>
      <c r="H1067" s="44">
        <v>43332</v>
      </c>
      <c r="I1067" s="44">
        <v>43334</v>
      </c>
      <c r="J1067" s="43">
        <v>4009743</v>
      </c>
      <c r="K1067" s="43">
        <v>0</v>
      </c>
      <c r="L1067" s="43">
        <v>0</v>
      </c>
      <c r="M1067" s="43">
        <f>IFERROR(J1067-K1067-L1067,0)</f>
        <v>4009743</v>
      </c>
      <c r="N1067" s="43">
        <v>6358743</v>
      </c>
      <c r="O1067" s="45">
        <f>IFERROR(IF(1 - M1067/N1067&lt;0,0,1-M1067/N1067),0)</f>
        <v>0.36941263391207979</v>
      </c>
      <c r="P1067" s="43">
        <v>0</v>
      </c>
      <c r="Q1067" s="43">
        <v>4009743</v>
      </c>
      <c r="R1067" s="46">
        <f>IF(F1067&lt;DATEVALUE("2018-07-01"),1,0)</f>
        <v>1</v>
      </c>
      <c r="S1067" s="47">
        <f>IF(R1067=1,1%,0)</f>
        <v>0.01</v>
      </c>
      <c r="T1067" s="46">
        <f>IFERROR(S1067*M1067,0)</f>
        <v>40097.43</v>
      </c>
      <c r="U1067" s="48">
        <f>IF(O1067&lt;=0.12,1,0)*(1-R1067)*M1067</f>
        <v>0</v>
      </c>
      <c r="V1067" s="49">
        <f>IF(0&lt;0.8,0,IF(0&lt;1,Sheet1!L590,1))*IF(G1067&lt;3,0.12 - O1067,0.01) *U1067</f>
        <v>0</v>
      </c>
      <c r="W1067" s="49">
        <f>IF(0&gt;1,IF(0&lt;=1.1,1,IF(0&lt;=1.2,2,IF(0&lt;=1.5,3,5))),0) * 1000000</f>
        <v>0</v>
      </c>
      <c r="X1067" s="50">
        <f>IF(AND(P1067&gt;=150000000,P1067&lt;300000000),5000000,IF(AND(P1067&gt;=300000000,P1067&lt;500000000),10000000,IF(AND(P1067&gt;=300000000,P1067&lt;500000000),15000000,IF(AND(P1067&gt;=500000000,P1067&lt;3000000000),20000000,IF(P1067&gt;=30000000000,35000000,0))))) * (1-R1067)</f>
        <v>0</v>
      </c>
      <c r="Y1067" s="50">
        <f>IFERROR(Q1067 * (1-R1067),0)</f>
        <v>0</v>
      </c>
      <c r="Z1067" s="51">
        <f>IF(R1067=1,0,0)</f>
        <v>0</v>
      </c>
      <c r="AA1067" s="51">
        <f>IFERROR((1-R1067) * Z1067 * 2%,0)</f>
        <v>0</v>
      </c>
      <c r="AB1067" s="52">
        <f>IF(R1067=0,0,0)</f>
        <v>0</v>
      </c>
      <c r="AC1067" s="52">
        <f> IFERROR(AB1067 * (1-R1067) * 2%,0)</f>
        <v>0</v>
      </c>
      <c r="AD1067" s="53">
        <f>T1067+V1067+W1067+X1067+AA1067+AC1067</f>
        <v>40097.43</v>
      </c>
    </row>
    <row r="1068">
      <c r="C1068" s="40" t="s">
        <v>1966</v>
      </c>
      <c r="D1068" s="41" t="s">
        <v>1967</v>
      </c>
      <c r="E1068" s="41"/>
      <c r="F1068" s="42">
        <v>41514.579039351847</v>
      </c>
      <c r="G1068" s="43">
        <v>59</v>
      </c>
      <c r="H1068" s="44">
        <v>43321</v>
      </c>
      <c r="I1068" s="44">
        <v>43327</v>
      </c>
      <c r="J1068" s="43">
        <v>1622591</v>
      </c>
      <c r="K1068" s="43">
        <v>0</v>
      </c>
      <c r="L1068" s="43">
        <v>0</v>
      </c>
      <c r="M1068" s="43">
        <f>IFERROR(J1068-K1068-L1068,0)</f>
        <v>1622591</v>
      </c>
      <c r="N1068" s="43">
        <v>1622591</v>
      </c>
      <c r="O1068" s="45">
        <f>IFERROR(IF(1 - M1068/N1068&lt;0,0,1-M1068/N1068),0)</f>
        <v>0</v>
      </c>
      <c r="P1068" s="43">
        <v>0</v>
      </c>
      <c r="Q1068" s="43">
        <v>1622591</v>
      </c>
      <c r="R1068" s="46">
        <f>IF(F1068&lt;DATEVALUE("2018-07-01"),1,0)</f>
        <v>1</v>
      </c>
      <c r="S1068" s="47">
        <f>IF(R1068=1,1%,0)</f>
        <v>0.01</v>
      </c>
      <c r="T1068" s="46">
        <f>IFERROR(S1068*M1068,0)</f>
        <v>16225.91</v>
      </c>
      <c r="U1068" s="48">
        <f>IF(O1068&lt;=0.12,1,0)*(1-R1068)*M1068</f>
        <v>0</v>
      </c>
      <c r="V1068" s="49">
        <f>IF(0&lt;0.8,0,IF(0&lt;1,Sheet1!L590,1))*IF(G1068&lt;3,0.12 - O1068,0.01) *U1068</f>
        <v>0</v>
      </c>
      <c r="W1068" s="49">
        <f>IF(0&gt;1,IF(0&lt;=1.1,1,IF(0&lt;=1.2,2,IF(0&lt;=1.5,3,5))),0) * 1000000</f>
        <v>0</v>
      </c>
      <c r="X1068" s="50">
        <f>IF(AND(P1068&gt;=150000000,P1068&lt;300000000),5000000,IF(AND(P1068&gt;=300000000,P1068&lt;500000000),10000000,IF(AND(P1068&gt;=300000000,P1068&lt;500000000),15000000,IF(AND(P1068&gt;=500000000,P1068&lt;3000000000),20000000,IF(P1068&gt;=30000000000,35000000,0))))) * (1-R1068)</f>
        <v>0</v>
      </c>
      <c r="Y1068" s="50">
        <f>IFERROR(Q1068 * (1-R1068),0)</f>
        <v>0</v>
      </c>
      <c r="Z1068" s="51">
        <f>IF(R1068=1,0,0)</f>
        <v>0</v>
      </c>
      <c r="AA1068" s="51">
        <f>IFERROR((1-R1068) * Z1068 * 2%,0)</f>
        <v>0</v>
      </c>
      <c r="AB1068" s="52">
        <f>IF(R1068=0,0,0)</f>
        <v>0</v>
      </c>
      <c r="AC1068" s="52">
        <f> IFERROR(AB1068 * (1-R1068) * 2%,0)</f>
        <v>0</v>
      </c>
      <c r="AD1068" s="53">
        <f>T1068+V1068+W1068+X1068+AA1068+AC1068</f>
        <v>16225.91</v>
      </c>
    </row>
    <row r="1069">
      <c r="C1069" s="40" t="s">
        <v>1968</v>
      </c>
      <c r="D1069" s="41" t="s">
        <v>1969</v>
      </c>
      <c r="E1069" s="41"/>
      <c r="F1069" s="42">
        <v>41527.407905092594</v>
      </c>
      <c r="G1069" s="43">
        <v>58</v>
      </c>
      <c r="H1069" s="44">
        <v>43319</v>
      </c>
      <c r="I1069" s="44">
        <v>43343</v>
      </c>
      <c r="J1069" s="43">
        <v>1815301</v>
      </c>
      <c r="K1069" s="43">
        <v>0</v>
      </c>
      <c r="L1069" s="43">
        <v>0</v>
      </c>
      <c r="M1069" s="43">
        <f>IFERROR(J1069-K1069-L1069,0)</f>
        <v>1815301</v>
      </c>
      <c r="N1069" s="43">
        <v>1815301</v>
      </c>
      <c r="O1069" s="45">
        <f>IFERROR(IF(1 - M1069/N1069&lt;0,0,1-M1069/N1069),0)</f>
        <v>0</v>
      </c>
      <c r="P1069" s="43">
        <v>0</v>
      </c>
      <c r="Q1069" s="43">
        <v>1815301</v>
      </c>
      <c r="R1069" s="46">
        <f>IF(F1069&lt;DATEVALUE("2018-07-01"),1,0)</f>
        <v>1</v>
      </c>
      <c r="S1069" s="47">
        <f>IF(R1069=1,1%,0)</f>
        <v>0.01</v>
      </c>
      <c r="T1069" s="46">
        <f>IFERROR(S1069*M1069,0)</f>
        <v>18153.010000000002</v>
      </c>
      <c r="U1069" s="48">
        <f>IF(O1069&lt;=0.12,1,0)*(1-R1069)*M1069</f>
        <v>0</v>
      </c>
      <c r="V1069" s="49">
        <f>IF(0&lt;0.8,0,IF(0&lt;1,Sheet1!L590,1))*IF(G1069&lt;3,0.12 - O1069,0.01) *U1069</f>
        <v>0</v>
      </c>
      <c r="W1069" s="49">
        <f>IF(0&gt;1,IF(0&lt;=1.1,1,IF(0&lt;=1.2,2,IF(0&lt;=1.5,3,5))),0) * 1000000</f>
        <v>0</v>
      </c>
      <c r="X1069" s="50">
        <f>IF(AND(P1069&gt;=150000000,P1069&lt;300000000),5000000,IF(AND(P1069&gt;=300000000,P1069&lt;500000000),10000000,IF(AND(P1069&gt;=300000000,P1069&lt;500000000),15000000,IF(AND(P1069&gt;=500000000,P1069&lt;3000000000),20000000,IF(P1069&gt;=30000000000,35000000,0))))) * (1-R1069)</f>
        <v>0</v>
      </c>
      <c r="Y1069" s="50">
        <f>IFERROR(Q1069 * (1-R1069),0)</f>
        <v>0</v>
      </c>
      <c r="Z1069" s="51">
        <f>IF(R1069=1,0,0)</f>
        <v>0</v>
      </c>
      <c r="AA1069" s="51">
        <f>IFERROR((1-R1069) * Z1069 * 2%,0)</f>
        <v>0</v>
      </c>
      <c r="AB1069" s="52">
        <f>IF(R1069=0,0,0)</f>
        <v>0</v>
      </c>
      <c r="AC1069" s="52">
        <f> IFERROR(AB1069 * (1-R1069) * 2%,0)</f>
        <v>0</v>
      </c>
      <c r="AD1069" s="53">
        <f>T1069+V1069+W1069+X1069+AA1069+AC1069</f>
        <v>18153.010000000002</v>
      </c>
    </row>
    <row r="1070">
      <c r="C1070" s="40" t="s">
        <v>1970</v>
      </c>
      <c r="D1070" s="41" t="s">
        <v>1971</v>
      </c>
      <c r="E1070" s="41"/>
      <c r="F1070" s="42">
        <v>41535.632071759261</v>
      </c>
      <c r="G1070" s="43">
        <v>58</v>
      </c>
      <c r="H1070" s="44">
        <v>43319</v>
      </c>
      <c r="I1070" s="44">
        <v>43294</v>
      </c>
      <c r="J1070" s="43">
        <v>849946</v>
      </c>
      <c r="K1070" s="43">
        <v>0</v>
      </c>
      <c r="L1070" s="43">
        <v>0</v>
      </c>
      <c r="M1070" s="43">
        <f>IFERROR(J1070-K1070-L1070,0)</f>
        <v>849946</v>
      </c>
      <c r="N1070" s="43">
        <v>849946</v>
      </c>
      <c r="O1070" s="45">
        <f>IFERROR(IF(1 - M1070/N1070&lt;0,0,1-M1070/N1070),0)</f>
        <v>0</v>
      </c>
      <c r="P1070" s="43">
        <v>0</v>
      </c>
      <c r="Q1070" s="43">
        <v>849946</v>
      </c>
      <c r="R1070" s="46">
        <f>IF(F1070&lt;DATEVALUE("2018-07-01"),1,0)</f>
        <v>1</v>
      </c>
      <c r="S1070" s="47">
        <f>IF(R1070=1,1%,0)</f>
        <v>0.01</v>
      </c>
      <c r="T1070" s="46">
        <f>IFERROR(S1070*M1070,0)</f>
        <v>8499.4600000000009</v>
      </c>
      <c r="U1070" s="48">
        <f>IF(O1070&lt;=0.12,1,0)*(1-R1070)*M1070</f>
        <v>0</v>
      </c>
      <c r="V1070" s="49">
        <f>IF(0&lt;0.8,0,IF(0&lt;1,Sheet1!L590,1))*IF(G1070&lt;3,0.12 - O1070,0.01) *U1070</f>
        <v>0</v>
      </c>
      <c r="W1070" s="49">
        <f>IF(0&gt;1,IF(0&lt;=1.1,1,IF(0&lt;=1.2,2,IF(0&lt;=1.5,3,5))),0) * 1000000</f>
        <v>0</v>
      </c>
      <c r="X1070" s="50">
        <f>IF(AND(P1070&gt;=150000000,P1070&lt;300000000),5000000,IF(AND(P1070&gt;=300000000,P1070&lt;500000000),10000000,IF(AND(P1070&gt;=300000000,P1070&lt;500000000),15000000,IF(AND(P1070&gt;=500000000,P1070&lt;3000000000),20000000,IF(P1070&gt;=30000000000,35000000,0))))) * (1-R1070)</f>
        <v>0</v>
      </c>
      <c r="Y1070" s="50">
        <f>IFERROR(Q1070 * (1-R1070),0)</f>
        <v>0</v>
      </c>
      <c r="Z1070" s="51">
        <f>IF(R1070=1,0,0)</f>
        <v>0</v>
      </c>
      <c r="AA1070" s="51">
        <f>IFERROR((1-R1070) * Z1070 * 2%,0)</f>
        <v>0</v>
      </c>
      <c r="AB1070" s="52">
        <f>IF(R1070=0,0,0)</f>
        <v>0</v>
      </c>
      <c r="AC1070" s="52">
        <f> IFERROR(AB1070 * (1-R1070) * 2%,0)</f>
        <v>0</v>
      </c>
      <c r="AD1070" s="53">
        <f>T1070+V1070+W1070+X1070+AA1070+AC1070</f>
        <v>8499.4600000000009</v>
      </c>
    </row>
    <row r="1071">
      <c r="C1071" s="40" t="s">
        <v>1972</v>
      </c>
      <c r="D1071" s="41" t="s">
        <v>1973</v>
      </c>
      <c r="E1071" s="41"/>
      <c r="F1071" s="42">
        <v>41535.629432870366</v>
      </c>
      <c r="G1071" s="43">
        <v>58</v>
      </c>
      <c r="H1071" s="44" t="s">
        <v>24</v>
      </c>
      <c r="I1071" s="44" t="s">
        <v>24</v>
      </c>
      <c r="J1071" s="43">
        <v>2338047</v>
      </c>
      <c r="K1071" s="43">
        <v>0</v>
      </c>
      <c r="L1071" s="43">
        <v>0</v>
      </c>
      <c r="M1071" s="43">
        <f>IFERROR(J1071-K1071-L1071,0)</f>
        <v>2338047</v>
      </c>
      <c r="N1071" s="43">
        <v>1019762</v>
      </c>
      <c r="O1071" s="45">
        <f>IFERROR(IF(1 - M1071/N1071&lt;0,0,1-M1071/N1071),0)</f>
        <v>0</v>
      </c>
      <c r="P1071" s="43">
        <v>0</v>
      </c>
      <c r="Q1071" s="43">
        <v>2338047</v>
      </c>
      <c r="R1071" s="46">
        <f>IF(F1071&lt;DATEVALUE("2018-07-01"),1,0)</f>
        <v>1</v>
      </c>
      <c r="S1071" s="47">
        <f>IF(R1071=1,1%,0)</f>
        <v>0.01</v>
      </c>
      <c r="T1071" s="46">
        <f>IFERROR(S1071*M1071,0)</f>
        <v>23380.470000000001</v>
      </c>
      <c r="U1071" s="48">
        <f>IF(O1071&lt;=0.12,1,0)*(1-R1071)*M1071</f>
        <v>0</v>
      </c>
      <c r="V1071" s="49">
        <f>IF(0&lt;0.8,0,IF(0&lt;1,Sheet1!L590,1))*IF(G1071&lt;3,0.12 - O1071,0.01) *U1071</f>
        <v>0</v>
      </c>
      <c r="W1071" s="49">
        <f>IF(0&gt;1,IF(0&lt;=1.1,1,IF(0&lt;=1.2,2,IF(0&lt;=1.5,3,5))),0) * 1000000</f>
        <v>0</v>
      </c>
      <c r="X1071" s="50">
        <f>IF(AND(P1071&gt;=150000000,P1071&lt;300000000),5000000,IF(AND(P1071&gt;=300000000,P1071&lt;500000000),10000000,IF(AND(P1071&gt;=300000000,P1071&lt;500000000),15000000,IF(AND(P1071&gt;=500000000,P1071&lt;3000000000),20000000,IF(P1071&gt;=30000000000,35000000,0))))) * (1-R1071)</f>
        <v>0</v>
      </c>
      <c r="Y1071" s="50">
        <f>IFERROR(Q1071 * (1-R1071),0)</f>
        <v>0</v>
      </c>
      <c r="Z1071" s="51">
        <f>IF(R1071=1,0,0)</f>
        <v>0</v>
      </c>
      <c r="AA1071" s="51">
        <f>IFERROR((1-R1071) * Z1071 * 2%,0)</f>
        <v>0</v>
      </c>
      <c r="AB1071" s="52">
        <f>IF(R1071=0,1318284,0)</f>
        <v>0</v>
      </c>
      <c r="AC1071" s="52">
        <f> IFERROR(AB1071 * (1-R1071) * 2%,0)</f>
        <v>0</v>
      </c>
      <c r="AD1071" s="53">
        <f>T1071+V1071+W1071+X1071+AA1071+AC1071</f>
        <v>23380.470000000001</v>
      </c>
    </row>
    <row r="1072">
      <c r="C1072" s="40" t="s">
        <v>1974</v>
      </c>
      <c r="D1072" s="41" t="s">
        <v>1975</v>
      </c>
      <c r="E1072" s="41"/>
      <c r="F1072" s="42">
        <v>41541.392881944441</v>
      </c>
      <c r="G1072" s="43">
        <v>58</v>
      </c>
      <c r="H1072" s="44">
        <v>43312</v>
      </c>
      <c r="I1072" s="44">
        <v>43340</v>
      </c>
      <c r="J1072" s="43">
        <v>11282314</v>
      </c>
      <c r="K1072" s="43">
        <v>0</v>
      </c>
      <c r="L1072" s="43">
        <v>0</v>
      </c>
      <c r="M1072" s="43">
        <f>IFERROR(J1072-K1072-L1072,0)</f>
        <v>11282314</v>
      </c>
      <c r="N1072" s="43">
        <v>12142314</v>
      </c>
      <c r="O1072" s="45">
        <f>IFERROR(IF(1 - M1072/N1072&lt;0,0,1-M1072/N1072),0)</f>
        <v>0.070826697448278852</v>
      </c>
      <c r="P1072" s="43">
        <v>0</v>
      </c>
      <c r="Q1072" s="43">
        <v>11282314</v>
      </c>
      <c r="R1072" s="46">
        <f>IF(F1072&lt;DATEVALUE("2018-07-01"),1,0)</f>
        <v>1</v>
      </c>
      <c r="S1072" s="47">
        <f>IF(R1072=1,1%,0)</f>
        <v>0.01</v>
      </c>
      <c r="T1072" s="46">
        <f>IFERROR(S1072*M1072,0)</f>
        <v>112823.14</v>
      </c>
      <c r="U1072" s="48">
        <f>IF(O1072&lt;=0.12,1,0)*(1-R1072)*M1072</f>
        <v>0</v>
      </c>
      <c r="V1072" s="49">
        <f>IF(0&lt;0.8,0,IF(0&lt;1,Sheet1!L590,1))*IF(G1072&lt;3,0.12 - O1072,0.01) *U1072</f>
        <v>0</v>
      </c>
      <c r="W1072" s="49">
        <f>IF(0&gt;1,IF(0&lt;=1.1,1,IF(0&lt;=1.2,2,IF(0&lt;=1.5,3,5))),0) * 1000000</f>
        <v>0</v>
      </c>
      <c r="X1072" s="50">
        <f>IF(AND(P1072&gt;=150000000,P1072&lt;300000000),5000000,IF(AND(P1072&gt;=300000000,P1072&lt;500000000),10000000,IF(AND(P1072&gt;=300000000,P1072&lt;500000000),15000000,IF(AND(P1072&gt;=500000000,P1072&lt;3000000000),20000000,IF(P1072&gt;=30000000000,35000000,0))))) * (1-R1072)</f>
        <v>0</v>
      </c>
      <c r="Y1072" s="50">
        <f>IFERROR(Q1072 * (1-R1072),0)</f>
        <v>0</v>
      </c>
      <c r="Z1072" s="51">
        <f>IF(R1072=1,0,0)</f>
        <v>0</v>
      </c>
      <c r="AA1072" s="51">
        <f>IFERROR((1-R1072) * Z1072 * 2%,0)</f>
        <v>0</v>
      </c>
      <c r="AB1072" s="52">
        <f>IF(R1072=0,0,0)</f>
        <v>0</v>
      </c>
      <c r="AC1072" s="52">
        <f> IFERROR(AB1072 * (1-R1072) * 2%,0)</f>
        <v>0</v>
      </c>
      <c r="AD1072" s="53">
        <f>T1072+V1072+W1072+X1072+AA1072+AC1072</f>
        <v>112823.14</v>
      </c>
    </row>
    <row r="1073">
      <c r="C1073" s="40" t="s">
        <v>1976</v>
      </c>
      <c r="D1073" s="41" t="s">
        <v>1977</v>
      </c>
      <c r="E1073" s="41"/>
      <c r="F1073" s="42">
        <v>41555.681087962963</v>
      </c>
      <c r="G1073" s="43">
        <v>57</v>
      </c>
      <c r="H1073" s="44">
        <v>43356</v>
      </c>
      <c r="I1073" s="44">
        <v>43357</v>
      </c>
      <c r="J1073" s="43">
        <v>109809</v>
      </c>
      <c r="K1073" s="43">
        <v>0</v>
      </c>
      <c r="L1073" s="43">
        <v>0</v>
      </c>
      <c r="M1073" s="43">
        <f>IFERROR(J1073-K1073-L1073,0)</f>
        <v>109809</v>
      </c>
      <c r="N1073" s="43">
        <v>109809</v>
      </c>
      <c r="O1073" s="45">
        <f>IFERROR(IF(1 - M1073/N1073&lt;0,0,1-M1073/N1073),0)</f>
        <v>0</v>
      </c>
      <c r="P1073" s="43">
        <v>0</v>
      </c>
      <c r="Q1073" s="43">
        <v>109809</v>
      </c>
      <c r="R1073" s="46">
        <f>IF(F1073&lt;DATEVALUE("2018-07-01"),1,0)</f>
        <v>1</v>
      </c>
      <c r="S1073" s="47">
        <f>IF(R1073=1,1%,0)</f>
        <v>0.01</v>
      </c>
      <c r="T1073" s="46">
        <f>IFERROR(S1073*M1073,0)</f>
        <v>1098.0899999999999</v>
      </c>
      <c r="U1073" s="48">
        <f>IF(O1073&lt;=0.12,1,0)*(1-R1073)*M1073</f>
        <v>0</v>
      </c>
      <c r="V1073" s="49">
        <f>IF(0&lt;0.8,0,IF(0&lt;1,Sheet1!L590,1))*IF(G1073&lt;3,0.12 - O1073,0.01) *U1073</f>
        <v>0</v>
      </c>
      <c r="W1073" s="49">
        <f>IF(0&gt;1,IF(0&lt;=1.1,1,IF(0&lt;=1.2,2,IF(0&lt;=1.5,3,5))),0) * 1000000</f>
        <v>0</v>
      </c>
      <c r="X1073" s="50">
        <f>IF(AND(P1073&gt;=150000000,P1073&lt;300000000),5000000,IF(AND(P1073&gt;=300000000,P1073&lt;500000000),10000000,IF(AND(P1073&gt;=300000000,P1073&lt;500000000),15000000,IF(AND(P1073&gt;=500000000,P1073&lt;3000000000),20000000,IF(P1073&gt;=30000000000,35000000,0))))) * (1-R1073)</f>
        <v>0</v>
      </c>
      <c r="Y1073" s="50">
        <f>IFERROR(Q1073 * (1-R1073),0)</f>
        <v>0</v>
      </c>
      <c r="Z1073" s="51">
        <f>IF(R1073=1,0,0)</f>
        <v>0</v>
      </c>
      <c r="AA1073" s="51">
        <f>IFERROR((1-R1073) * Z1073 * 2%,0)</f>
        <v>0</v>
      </c>
      <c r="AB1073" s="52">
        <f>IF(R1073=0,0,0)</f>
        <v>0</v>
      </c>
      <c r="AC1073" s="52">
        <f> IFERROR(AB1073 * (1-R1073) * 2%,0)</f>
        <v>0</v>
      </c>
      <c r="AD1073" s="53">
        <f>T1073+V1073+W1073+X1073+AA1073+AC1073</f>
        <v>1098.0899999999999</v>
      </c>
    </row>
    <row r="1074">
      <c r="C1074" s="40" t="s">
        <v>1978</v>
      </c>
      <c r="D1074" s="41" t="s">
        <v>1979</v>
      </c>
      <c r="E1074" s="41"/>
      <c r="F1074" s="42">
        <v>41555.669027777774</v>
      </c>
      <c r="G1074" s="43">
        <v>57</v>
      </c>
      <c r="H1074" s="44">
        <v>43316</v>
      </c>
      <c r="I1074" s="44">
        <v>43326</v>
      </c>
      <c r="J1074" s="43">
        <v>1145798</v>
      </c>
      <c r="K1074" s="43">
        <v>0</v>
      </c>
      <c r="L1074" s="43">
        <v>0</v>
      </c>
      <c r="M1074" s="43">
        <f>IFERROR(J1074-K1074-L1074,0)</f>
        <v>1145798</v>
      </c>
      <c r="N1074" s="43">
        <v>1145798</v>
      </c>
      <c r="O1074" s="45">
        <f>IFERROR(IF(1 - M1074/N1074&lt;0,0,1-M1074/N1074),0)</f>
        <v>0</v>
      </c>
      <c r="P1074" s="43">
        <v>0</v>
      </c>
      <c r="Q1074" s="43">
        <v>1145798</v>
      </c>
      <c r="R1074" s="46">
        <f>IF(F1074&lt;DATEVALUE("2018-07-01"),1,0)</f>
        <v>1</v>
      </c>
      <c r="S1074" s="47">
        <f>IF(R1074=1,1%,0)</f>
        <v>0.01</v>
      </c>
      <c r="T1074" s="46">
        <f>IFERROR(S1074*M1074,0)</f>
        <v>11457.98</v>
      </c>
      <c r="U1074" s="48">
        <f>IF(O1074&lt;=0.12,1,0)*(1-R1074)*M1074</f>
        <v>0</v>
      </c>
      <c r="V1074" s="49">
        <f>IF(0&lt;0.8,0,IF(0&lt;1,Sheet1!L590,1))*IF(G1074&lt;3,0.12 - O1074,0.01) *U1074</f>
        <v>0</v>
      </c>
      <c r="W1074" s="49">
        <f>IF(0&gt;1,IF(0&lt;=1.1,1,IF(0&lt;=1.2,2,IF(0&lt;=1.5,3,5))),0) * 1000000</f>
        <v>0</v>
      </c>
      <c r="X1074" s="50">
        <f>IF(AND(P1074&gt;=150000000,P1074&lt;300000000),5000000,IF(AND(P1074&gt;=300000000,P1074&lt;500000000),10000000,IF(AND(P1074&gt;=300000000,P1074&lt;500000000),15000000,IF(AND(P1074&gt;=500000000,P1074&lt;3000000000),20000000,IF(P1074&gt;=30000000000,35000000,0))))) * (1-R1074)</f>
        <v>0</v>
      </c>
      <c r="Y1074" s="50">
        <f>IFERROR(Q1074 * (1-R1074),0)</f>
        <v>0</v>
      </c>
      <c r="Z1074" s="51">
        <f>IF(R1074=1,0,0)</f>
        <v>0</v>
      </c>
      <c r="AA1074" s="51">
        <f>IFERROR((1-R1074) * Z1074 * 2%,0)</f>
        <v>0</v>
      </c>
      <c r="AB1074" s="52">
        <f>IF(R1074=0,0,0)</f>
        <v>0</v>
      </c>
      <c r="AC1074" s="52">
        <f> IFERROR(AB1074 * (1-R1074) * 2%,0)</f>
        <v>0</v>
      </c>
      <c r="AD1074" s="53">
        <f>T1074+V1074+W1074+X1074+AA1074+AC1074</f>
        <v>11457.98</v>
      </c>
    </row>
    <row r="1075">
      <c r="C1075" s="40" t="s">
        <v>1980</v>
      </c>
      <c r="D1075" s="41" t="s">
        <v>1981</v>
      </c>
      <c r="E1075" s="41"/>
      <c r="F1075" s="42">
        <v>41564.629432870366</v>
      </c>
      <c r="G1075" s="43">
        <v>57</v>
      </c>
      <c r="H1075" s="44">
        <v>43326</v>
      </c>
      <c r="I1075" s="44">
        <v>43329</v>
      </c>
      <c r="J1075" s="43">
        <v>165286</v>
      </c>
      <c r="K1075" s="43">
        <v>0</v>
      </c>
      <c r="L1075" s="43">
        <v>0</v>
      </c>
      <c r="M1075" s="43">
        <f>IFERROR(J1075-K1075-L1075,0)</f>
        <v>165286</v>
      </c>
      <c r="N1075" s="43">
        <v>190212</v>
      </c>
      <c r="O1075" s="45">
        <f>IFERROR(IF(1 - M1075/N1075&lt;0,0,1-M1075/N1075),0)</f>
        <v>0.13104325699745545</v>
      </c>
      <c r="P1075" s="43">
        <v>0</v>
      </c>
      <c r="Q1075" s="43">
        <v>165286</v>
      </c>
      <c r="R1075" s="46">
        <f>IF(F1075&lt;DATEVALUE("2018-07-01"),1,0)</f>
        <v>1</v>
      </c>
      <c r="S1075" s="47">
        <f>IF(R1075=1,1%,0)</f>
        <v>0.01</v>
      </c>
      <c r="T1075" s="46">
        <f>IFERROR(S1075*M1075,0)</f>
        <v>1652.8600000000001</v>
      </c>
      <c r="U1075" s="48">
        <f>IF(O1075&lt;=0.12,1,0)*(1-R1075)*M1075</f>
        <v>0</v>
      </c>
      <c r="V1075" s="49">
        <f>IF(0&lt;0.8,0,IF(0&lt;1,Sheet1!L590,1))*IF(G1075&lt;3,0.12 - O1075,0.01) *U1075</f>
        <v>0</v>
      </c>
      <c r="W1075" s="49">
        <f>IF(0&gt;1,IF(0&lt;=1.1,1,IF(0&lt;=1.2,2,IF(0&lt;=1.5,3,5))),0) * 1000000</f>
        <v>0</v>
      </c>
      <c r="X1075" s="50">
        <f>IF(AND(P1075&gt;=150000000,P1075&lt;300000000),5000000,IF(AND(P1075&gt;=300000000,P1075&lt;500000000),10000000,IF(AND(P1075&gt;=300000000,P1075&lt;500000000),15000000,IF(AND(P1075&gt;=500000000,P1075&lt;3000000000),20000000,IF(P1075&gt;=30000000000,35000000,0))))) * (1-R1075)</f>
        <v>0</v>
      </c>
      <c r="Y1075" s="50">
        <f>IFERROR(Q1075 * (1-R1075),0)</f>
        <v>0</v>
      </c>
      <c r="Z1075" s="51">
        <f>IF(R1075=1,0,0)</f>
        <v>0</v>
      </c>
      <c r="AA1075" s="51">
        <f>IFERROR((1-R1075) * Z1075 * 2%,0)</f>
        <v>0</v>
      </c>
      <c r="AB1075" s="52">
        <f>IF(R1075=0,0,0)</f>
        <v>0</v>
      </c>
      <c r="AC1075" s="52">
        <f> IFERROR(AB1075 * (1-R1075) * 2%,0)</f>
        <v>0</v>
      </c>
      <c r="AD1075" s="53">
        <f>T1075+V1075+W1075+X1075+AA1075+AC1075</f>
        <v>1652.8600000000001</v>
      </c>
    </row>
    <row r="1076">
      <c r="C1076" s="40" t="s">
        <v>1982</v>
      </c>
      <c r="D1076" s="41" t="s">
        <v>1983</v>
      </c>
      <c r="E1076" s="41"/>
      <c r="F1076" s="42">
        <v>41572.61482638889</v>
      </c>
      <c r="G1076" s="43">
        <v>57</v>
      </c>
      <c r="H1076" s="44">
        <v>43318</v>
      </c>
      <c r="I1076" s="44">
        <v>43337</v>
      </c>
      <c r="J1076" s="43">
        <v>1618125</v>
      </c>
      <c r="K1076" s="43">
        <v>145873</v>
      </c>
      <c r="L1076" s="43">
        <v>0</v>
      </c>
      <c r="M1076" s="43">
        <f>IFERROR(J1076-K1076-L1076,0)</f>
        <v>1472252</v>
      </c>
      <c r="N1076" s="43">
        <v>1618125</v>
      </c>
      <c r="O1076" s="45">
        <f>IFERROR(IF(1 - M1076/N1076&lt;0,0,1-M1076/N1076),0)</f>
        <v>0.090149401313248334</v>
      </c>
      <c r="P1076" s="43">
        <v>0</v>
      </c>
      <c r="Q1076" s="43">
        <v>1618125</v>
      </c>
      <c r="R1076" s="46">
        <f>IF(F1076&lt;DATEVALUE("2018-07-01"),1,0)</f>
        <v>1</v>
      </c>
      <c r="S1076" s="47">
        <f>IF(R1076=1,1%,0)</f>
        <v>0.01</v>
      </c>
      <c r="T1076" s="46">
        <f>IFERROR(S1076*M1076,0)</f>
        <v>14722.52</v>
      </c>
      <c r="U1076" s="48">
        <f>IF(O1076&lt;=0.12,1,0)*(1-R1076)*M1076</f>
        <v>0</v>
      </c>
      <c r="V1076" s="49">
        <f>IF(0&lt;0.8,0,IF(0&lt;1,Sheet1!L590,1))*IF(G1076&lt;3,0.12 - O1076,0.01) *U1076</f>
        <v>0</v>
      </c>
      <c r="W1076" s="49">
        <f>IF(0&gt;1,IF(0&lt;=1.1,1,IF(0&lt;=1.2,2,IF(0&lt;=1.5,3,5))),0) * 1000000</f>
        <v>0</v>
      </c>
      <c r="X1076" s="50">
        <f>IF(AND(P1076&gt;=150000000,P1076&lt;300000000),5000000,IF(AND(P1076&gt;=300000000,P1076&lt;500000000),10000000,IF(AND(P1076&gt;=300000000,P1076&lt;500000000),15000000,IF(AND(P1076&gt;=500000000,P1076&lt;3000000000),20000000,IF(P1076&gt;=30000000000,35000000,0))))) * (1-R1076)</f>
        <v>0</v>
      </c>
      <c r="Y1076" s="50">
        <f>IFERROR(Q1076 * (1-R1076),0)</f>
        <v>0</v>
      </c>
      <c r="Z1076" s="51">
        <f>IF(R1076=1,0,0)</f>
        <v>0</v>
      </c>
      <c r="AA1076" s="51">
        <f>IFERROR((1-R1076) * Z1076 * 2%,0)</f>
        <v>0</v>
      </c>
      <c r="AB1076" s="52">
        <f>IF(R1076=0,0,0)</f>
        <v>0</v>
      </c>
      <c r="AC1076" s="52">
        <f> IFERROR(AB1076 * (1-R1076) * 2%,0)</f>
        <v>0</v>
      </c>
      <c r="AD1076" s="53">
        <f>T1076+V1076+W1076+X1076+AA1076+AC1076</f>
        <v>14722.52</v>
      </c>
    </row>
    <row r="1077">
      <c r="C1077" s="40" t="s">
        <v>1984</v>
      </c>
      <c r="D1077" s="41" t="s">
        <v>1985</v>
      </c>
      <c r="E1077" s="41"/>
      <c r="F1077" s="42">
        <v>41575.448923611111</v>
      </c>
      <c r="G1077" s="43">
        <v>57</v>
      </c>
      <c r="H1077" s="44">
        <v>43319</v>
      </c>
      <c r="I1077" s="44">
        <v>43337</v>
      </c>
      <c r="J1077" s="43">
        <v>570200</v>
      </c>
      <c r="K1077" s="43">
        <v>0</v>
      </c>
      <c r="L1077" s="43">
        <v>0</v>
      </c>
      <c r="M1077" s="43">
        <f>IFERROR(J1077-K1077-L1077,0)</f>
        <v>570200</v>
      </c>
      <c r="N1077" s="43">
        <v>570200</v>
      </c>
      <c r="O1077" s="45">
        <f>IFERROR(IF(1 - M1077/N1077&lt;0,0,1-M1077/N1077),0)</f>
        <v>0</v>
      </c>
      <c r="P1077" s="43">
        <v>0</v>
      </c>
      <c r="Q1077" s="43">
        <v>570200</v>
      </c>
      <c r="R1077" s="46">
        <f>IF(F1077&lt;DATEVALUE("2018-07-01"),1,0)</f>
        <v>1</v>
      </c>
      <c r="S1077" s="47">
        <f>IF(R1077=1,1%,0)</f>
        <v>0.01</v>
      </c>
      <c r="T1077" s="46">
        <f>IFERROR(S1077*M1077,0)</f>
        <v>5702</v>
      </c>
      <c r="U1077" s="48">
        <f>IF(O1077&lt;=0.12,1,0)*(1-R1077)*M1077</f>
        <v>0</v>
      </c>
      <c r="V1077" s="49">
        <f>IF(0&lt;0.8,0,IF(0&lt;1,Sheet1!L590,1))*IF(G1077&lt;3,0.12 - O1077,0.01) *U1077</f>
        <v>0</v>
      </c>
      <c r="W1077" s="49">
        <f>IF(0&gt;1,IF(0&lt;=1.1,1,IF(0&lt;=1.2,2,IF(0&lt;=1.5,3,5))),0) * 1000000</f>
        <v>0</v>
      </c>
      <c r="X1077" s="50">
        <f>IF(AND(P1077&gt;=150000000,P1077&lt;300000000),5000000,IF(AND(P1077&gt;=300000000,P1077&lt;500000000),10000000,IF(AND(P1077&gt;=300000000,P1077&lt;500000000),15000000,IF(AND(P1077&gt;=500000000,P1077&lt;3000000000),20000000,IF(P1077&gt;=30000000000,35000000,0))))) * (1-R1077)</f>
        <v>0</v>
      </c>
      <c r="Y1077" s="50">
        <f>IFERROR(Q1077 * (1-R1077),0)</f>
        <v>0</v>
      </c>
      <c r="Z1077" s="51">
        <f>IF(R1077=1,0,0)</f>
        <v>0</v>
      </c>
      <c r="AA1077" s="51">
        <f>IFERROR((1-R1077) * Z1077 * 2%,0)</f>
        <v>0</v>
      </c>
      <c r="AB1077" s="52">
        <f>IF(R1077=0,0,0)</f>
        <v>0</v>
      </c>
      <c r="AC1077" s="52">
        <f> IFERROR(AB1077 * (1-R1077) * 2%,0)</f>
        <v>0</v>
      </c>
      <c r="AD1077" s="53">
        <f>T1077+V1077+W1077+X1077+AA1077+AC1077</f>
        <v>5702</v>
      </c>
    </row>
    <row r="1078">
      <c r="C1078" s="40" t="s">
        <v>1986</v>
      </c>
      <c r="D1078" s="41" t="s">
        <v>1987</v>
      </c>
      <c r="E1078" s="41"/>
      <c r="F1078" s="42">
        <v>41575.446099537032</v>
      </c>
      <c r="G1078" s="43">
        <v>57</v>
      </c>
      <c r="H1078" s="44">
        <v>43320</v>
      </c>
      <c r="I1078" s="44">
        <v>43336</v>
      </c>
      <c r="J1078" s="43">
        <v>374664</v>
      </c>
      <c r="K1078" s="43">
        <v>0</v>
      </c>
      <c r="L1078" s="43">
        <v>0</v>
      </c>
      <c r="M1078" s="43">
        <f>IFERROR(J1078-K1078-L1078,0)</f>
        <v>374664</v>
      </c>
      <c r="N1078" s="43">
        <v>374664</v>
      </c>
      <c r="O1078" s="45">
        <f>IFERROR(IF(1 - M1078/N1078&lt;0,0,1-M1078/N1078),0)</f>
        <v>0</v>
      </c>
      <c r="P1078" s="43">
        <v>0</v>
      </c>
      <c r="Q1078" s="43">
        <v>374664</v>
      </c>
      <c r="R1078" s="46">
        <f>IF(F1078&lt;DATEVALUE("2018-07-01"),1,0)</f>
        <v>1</v>
      </c>
      <c r="S1078" s="47">
        <f>IF(R1078=1,1%,0)</f>
        <v>0.01</v>
      </c>
      <c r="T1078" s="46">
        <f>IFERROR(S1078*M1078,0)</f>
        <v>3746.6399999999999</v>
      </c>
      <c r="U1078" s="48">
        <f>IF(O1078&lt;=0.12,1,0)*(1-R1078)*M1078</f>
        <v>0</v>
      </c>
      <c r="V1078" s="49">
        <f>IF(0&lt;0.8,0,IF(0&lt;1,Sheet1!L590,1))*IF(G1078&lt;3,0.12 - O1078,0.01) *U1078</f>
        <v>0</v>
      </c>
      <c r="W1078" s="49">
        <f>IF(0&gt;1,IF(0&lt;=1.1,1,IF(0&lt;=1.2,2,IF(0&lt;=1.5,3,5))),0) * 1000000</f>
        <v>0</v>
      </c>
      <c r="X1078" s="50">
        <f>IF(AND(P1078&gt;=150000000,P1078&lt;300000000),5000000,IF(AND(P1078&gt;=300000000,P1078&lt;500000000),10000000,IF(AND(P1078&gt;=300000000,P1078&lt;500000000),15000000,IF(AND(P1078&gt;=500000000,P1078&lt;3000000000),20000000,IF(P1078&gt;=30000000000,35000000,0))))) * (1-R1078)</f>
        <v>0</v>
      </c>
      <c r="Y1078" s="50">
        <f>IFERROR(Q1078 * (1-R1078),0)</f>
        <v>0</v>
      </c>
      <c r="Z1078" s="51">
        <f>IF(R1078=1,0,0)</f>
        <v>0</v>
      </c>
      <c r="AA1078" s="51">
        <f>IFERROR((1-R1078) * Z1078 * 2%,0)</f>
        <v>0</v>
      </c>
      <c r="AB1078" s="52">
        <f>IF(R1078=0,0,0)</f>
        <v>0</v>
      </c>
      <c r="AC1078" s="52">
        <f> IFERROR(AB1078 * (1-R1078) * 2%,0)</f>
        <v>0</v>
      </c>
      <c r="AD1078" s="53">
        <f>T1078+V1078+W1078+X1078+AA1078+AC1078</f>
        <v>3746.6399999999999</v>
      </c>
    </row>
    <row r="1079">
      <c r="C1079" s="40" t="s">
        <v>1988</v>
      </c>
      <c r="D1079" s="41" t="s">
        <v>1989</v>
      </c>
      <c r="E1079" s="41"/>
      <c r="F1079" s="42">
        <v>41575.440428240741</v>
      </c>
      <c r="G1079" s="43">
        <v>57</v>
      </c>
      <c r="H1079" s="44">
        <v>43328</v>
      </c>
      <c r="I1079" s="44">
        <v>43335</v>
      </c>
      <c r="J1079" s="43">
        <v>640860</v>
      </c>
      <c r="K1079" s="43">
        <v>0</v>
      </c>
      <c r="L1079" s="43">
        <v>0</v>
      </c>
      <c r="M1079" s="43">
        <f>IFERROR(J1079-K1079-L1079,0)</f>
        <v>640860</v>
      </c>
      <c r="N1079" s="43">
        <v>728470</v>
      </c>
      <c r="O1079" s="45">
        <f>IFERROR(IF(1 - M1079/N1079&lt;0,0,1-M1079/N1079),0)</f>
        <v>0.12026576248850329</v>
      </c>
      <c r="P1079" s="43">
        <v>0</v>
      </c>
      <c r="Q1079" s="43">
        <v>640860</v>
      </c>
      <c r="R1079" s="46">
        <f>IF(F1079&lt;DATEVALUE("2018-07-01"),1,0)</f>
        <v>1</v>
      </c>
      <c r="S1079" s="47">
        <f>IF(R1079=1,1%,0)</f>
        <v>0.01</v>
      </c>
      <c r="T1079" s="46">
        <f>IFERROR(S1079*M1079,0)</f>
        <v>6408.6000000000004</v>
      </c>
      <c r="U1079" s="48">
        <f>IF(O1079&lt;=0.12,1,0)*(1-R1079)*M1079</f>
        <v>0</v>
      </c>
      <c r="V1079" s="49">
        <f>IF(0&lt;0.8,0,IF(0&lt;1,Sheet1!L590,1))*IF(G1079&lt;3,0.12 - O1079,0.01) *U1079</f>
        <v>0</v>
      </c>
      <c r="W1079" s="49">
        <f>IF(0&gt;1,IF(0&lt;=1.1,1,IF(0&lt;=1.2,2,IF(0&lt;=1.5,3,5))),0) * 1000000</f>
        <v>0</v>
      </c>
      <c r="X1079" s="50">
        <f>IF(AND(P1079&gt;=150000000,P1079&lt;300000000),5000000,IF(AND(P1079&gt;=300000000,P1079&lt;500000000),10000000,IF(AND(P1079&gt;=300000000,P1079&lt;500000000),15000000,IF(AND(P1079&gt;=500000000,P1079&lt;3000000000),20000000,IF(P1079&gt;=30000000000,35000000,0))))) * (1-R1079)</f>
        <v>0</v>
      </c>
      <c r="Y1079" s="50">
        <f>IFERROR(Q1079 * (1-R1079),0)</f>
        <v>0</v>
      </c>
      <c r="Z1079" s="51">
        <f>IF(R1079=1,0,0)</f>
        <v>0</v>
      </c>
      <c r="AA1079" s="51">
        <f>IFERROR((1-R1079) * Z1079 * 2%,0)</f>
        <v>0</v>
      </c>
      <c r="AB1079" s="52">
        <f>IF(R1079=0,0,0)</f>
        <v>0</v>
      </c>
      <c r="AC1079" s="52">
        <f> IFERROR(AB1079 * (1-R1079) * 2%,0)</f>
        <v>0</v>
      </c>
      <c r="AD1079" s="53">
        <f>T1079+V1079+W1079+X1079+AA1079+AC1079</f>
        <v>6408.6000000000004</v>
      </c>
    </row>
    <row r="1080">
      <c r="C1080" s="40" t="s">
        <v>1990</v>
      </c>
      <c r="D1080" s="41" t="s">
        <v>1991</v>
      </c>
      <c r="E1080" s="41"/>
      <c r="F1080" s="42">
        <v>41578.586168981477</v>
      </c>
      <c r="G1080" s="43">
        <v>57</v>
      </c>
      <c r="H1080" s="44">
        <v>43316</v>
      </c>
      <c r="I1080" s="44">
        <v>43334</v>
      </c>
      <c r="J1080" s="43">
        <v>894036</v>
      </c>
      <c r="K1080" s="43">
        <v>0</v>
      </c>
      <c r="L1080" s="43">
        <v>0</v>
      </c>
      <c r="M1080" s="43">
        <f>IFERROR(J1080-K1080-L1080,0)</f>
        <v>894036</v>
      </c>
      <c r="N1080" s="43">
        <v>894036</v>
      </c>
      <c r="O1080" s="45">
        <f>IFERROR(IF(1 - M1080/N1080&lt;0,0,1-M1080/N1080),0)</f>
        <v>0</v>
      </c>
      <c r="P1080" s="43">
        <v>0</v>
      </c>
      <c r="Q1080" s="43">
        <v>894036</v>
      </c>
      <c r="R1080" s="46">
        <f>IF(F1080&lt;DATEVALUE("2018-07-01"),1,0)</f>
        <v>1</v>
      </c>
      <c r="S1080" s="47">
        <f>IF(R1080=1,1%,0)</f>
        <v>0.01</v>
      </c>
      <c r="T1080" s="46">
        <f>IFERROR(S1080*M1080,0)</f>
        <v>8940.3600000000006</v>
      </c>
      <c r="U1080" s="48">
        <f>IF(O1080&lt;=0.12,1,0)*(1-R1080)*M1080</f>
        <v>0</v>
      </c>
      <c r="V1080" s="49">
        <f>IF(0&lt;0.8,0,IF(0&lt;1,Sheet1!L590,1))*IF(G1080&lt;3,0.12 - O1080,0.01) *U1080</f>
        <v>0</v>
      </c>
      <c r="W1080" s="49">
        <f>IF(0&gt;1,IF(0&lt;=1.1,1,IF(0&lt;=1.2,2,IF(0&lt;=1.5,3,5))),0) * 1000000</f>
        <v>0</v>
      </c>
      <c r="X1080" s="50">
        <f>IF(AND(P1080&gt;=150000000,P1080&lt;300000000),5000000,IF(AND(P1080&gt;=300000000,P1080&lt;500000000),10000000,IF(AND(P1080&gt;=300000000,P1080&lt;500000000),15000000,IF(AND(P1080&gt;=500000000,P1080&lt;3000000000),20000000,IF(P1080&gt;=30000000000,35000000,0))))) * (1-R1080)</f>
        <v>0</v>
      </c>
      <c r="Y1080" s="50">
        <f>IFERROR(Q1080 * (1-R1080),0)</f>
        <v>0</v>
      </c>
      <c r="Z1080" s="51">
        <f>IF(R1080=1,0,0)</f>
        <v>0</v>
      </c>
      <c r="AA1080" s="51">
        <f>IFERROR((1-R1080) * Z1080 * 2%,0)</f>
        <v>0</v>
      </c>
      <c r="AB1080" s="52">
        <f>IF(R1080=0,0,0)</f>
        <v>0</v>
      </c>
      <c r="AC1080" s="52">
        <f> IFERROR(AB1080 * (1-R1080) * 2%,0)</f>
        <v>0</v>
      </c>
      <c r="AD1080" s="53">
        <f>T1080+V1080+W1080+X1080+AA1080+AC1080</f>
        <v>8940.3600000000006</v>
      </c>
    </row>
    <row r="1081">
      <c r="C1081" s="40" t="s">
        <v>1992</v>
      </c>
      <c r="D1081" s="41" t="s">
        <v>1993</v>
      </c>
      <c r="E1081" s="41"/>
      <c r="F1081" s="42">
        <v>41586.613391203704</v>
      </c>
      <c r="G1081" s="43">
        <v>56</v>
      </c>
      <c r="H1081" s="44">
        <v>43319</v>
      </c>
      <c r="I1081" s="44">
        <v>43327</v>
      </c>
      <c r="J1081" s="43">
        <v>39930</v>
      </c>
      <c r="K1081" s="43">
        <v>0</v>
      </c>
      <c r="L1081" s="43">
        <v>0</v>
      </c>
      <c r="M1081" s="43">
        <f>IFERROR(J1081-K1081-L1081,0)</f>
        <v>39930</v>
      </c>
      <c r="N1081" s="43">
        <v>39930</v>
      </c>
      <c r="O1081" s="45">
        <f>IFERROR(IF(1 - M1081/N1081&lt;0,0,1-M1081/N1081),0)</f>
        <v>0</v>
      </c>
      <c r="P1081" s="43">
        <v>0</v>
      </c>
      <c r="Q1081" s="43">
        <v>39930</v>
      </c>
      <c r="R1081" s="46">
        <f>IF(F1081&lt;DATEVALUE("2018-07-01"),1,0)</f>
        <v>1</v>
      </c>
      <c r="S1081" s="47">
        <f>IF(R1081=1,1%,0)</f>
        <v>0.01</v>
      </c>
      <c r="T1081" s="46">
        <f>IFERROR(S1081*M1081,0)</f>
        <v>399.30000000000001</v>
      </c>
      <c r="U1081" s="48">
        <f>IF(O1081&lt;=0.12,1,0)*(1-R1081)*M1081</f>
        <v>0</v>
      </c>
      <c r="V1081" s="49">
        <f>IF(0&lt;0.8,0,IF(0&lt;1,Sheet1!L590,1))*IF(G1081&lt;3,0.12 - O1081,0.01) *U1081</f>
        <v>0</v>
      </c>
      <c r="W1081" s="49">
        <f>IF(0&gt;1,IF(0&lt;=1.1,1,IF(0&lt;=1.2,2,IF(0&lt;=1.5,3,5))),0) * 1000000</f>
        <v>0</v>
      </c>
      <c r="X1081" s="50">
        <f>IF(AND(P1081&gt;=150000000,P1081&lt;300000000),5000000,IF(AND(P1081&gt;=300000000,P1081&lt;500000000),10000000,IF(AND(P1081&gt;=300000000,P1081&lt;500000000),15000000,IF(AND(P1081&gt;=500000000,P1081&lt;3000000000),20000000,IF(P1081&gt;=30000000000,35000000,0))))) * (1-R1081)</f>
        <v>0</v>
      </c>
      <c r="Y1081" s="50">
        <f>IFERROR(Q1081 * (1-R1081),0)</f>
        <v>0</v>
      </c>
      <c r="Z1081" s="51">
        <f>IF(R1081=1,0,0)</f>
        <v>0</v>
      </c>
      <c r="AA1081" s="51">
        <f>IFERROR((1-R1081) * Z1081 * 2%,0)</f>
        <v>0</v>
      </c>
      <c r="AB1081" s="52">
        <f>IF(R1081=0,0,0)</f>
        <v>0</v>
      </c>
      <c r="AC1081" s="52">
        <f> IFERROR(AB1081 * (1-R1081) * 2%,0)</f>
        <v>0</v>
      </c>
      <c r="AD1081" s="53">
        <f>T1081+V1081+W1081+X1081+AA1081+AC1081</f>
        <v>399.30000000000001</v>
      </c>
    </row>
    <row r="1082">
      <c r="C1082" s="40" t="s">
        <v>1994</v>
      </c>
      <c r="D1082" s="41" t="s">
        <v>1995</v>
      </c>
      <c r="E1082" s="41"/>
      <c r="F1082" s="42">
        <v>41593.395115740735</v>
      </c>
      <c r="G1082" s="43">
        <v>56</v>
      </c>
      <c r="H1082" s="44">
        <v>43321</v>
      </c>
      <c r="I1082" s="44">
        <v>43362</v>
      </c>
      <c r="J1082" s="43">
        <v>5730060</v>
      </c>
      <c r="K1082" s="43">
        <v>0</v>
      </c>
      <c r="L1082" s="43">
        <v>0</v>
      </c>
      <c r="M1082" s="43">
        <f>IFERROR(J1082-K1082-L1082,0)</f>
        <v>5730060</v>
      </c>
      <c r="N1082" s="43">
        <v>5730060</v>
      </c>
      <c r="O1082" s="45">
        <f>IFERROR(IF(1 - M1082/N1082&lt;0,0,1-M1082/N1082),0)</f>
        <v>0</v>
      </c>
      <c r="P1082" s="43">
        <v>0</v>
      </c>
      <c r="Q1082" s="43">
        <v>5730060</v>
      </c>
      <c r="R1082" s="46">
        <f>IF(F1082&lt;DATEVALUE("2018-07-01"),1,0)</f>
        <v>1</v>
      </c>
      <c r="S1082" s="47">
        <f>IF(R1082=1,1%,0)</f>
        <v>0.01</v>
      </c>
      <c r="T1082" s="46">
        <f>IFERROR(S1082*M1082,0)</f>
        <v>57300.599999999999</v>
      </c>
      <c r="U1082" s="48">
        <f>IF(O1082&lt;=0.12,1,0)*(1-R1082)*M1082</f>
        <v>0</v>
      </c>
      <c r="V1082" s="49">
        <f>IF(0&lt;0.8,0,IF(0&lt;1,Sheet1!L590,1))*IF(G1082&lt;3,0.12 - O1082,0.01) *U1082</f>
        <v>0</v>
      </c>
      <c r="W1082" s="49">
        <f>IF(0&gt;1,IF(0&lt;=1.1,1,IF(0&lt;=1.2,2,IF(0&lt;=1.5,3,5))),0) * 1000000</f>
        <v>0</v>
      </c>
      <c r="X1082" s="50">
        <f>IF(AND(P1082&gt;=150000000,P1082&lt;300000000),5000000,IF(AND(P1082&gt;=300000000,P1082&lt;500000000),10000000,IF(AND(P1082&gt;=300000000,P1082&lt;500000000),15000000,IF(AND(P1082&gt;=500000000,P1082&lt;3000000000),20000000,IF(P1082&gt;=30000000000,35000000,0))))) * (1-R1082)</f>
        <v>0</v>
      </c>
      <c r="Y1082" s="50">
        <f>IFERROR(Q1082 * (1-R1082),0)</f>
        <v>0</v>
      </c>
      <c r="Z1082" s="51">
        <f>IF(R1082=1,0,0)</f>
        <v>0</v>
      </c>
      <c r="AA1082" s="51">
        <f>IFERROR((1-R1082) * Z1082 * 2%,0)</f>
        <v>0</v>
      </c>
      <c r="AB1082" s="52">
        <f>IF(R1082=0,0,0)</f>
        <v>0</v>
      </c>
      <c r="AC1082" s="52">
        <f> IFERROR(AB1082 * (1-R1082) * 2%,0)</f>
        <v>0</v>
      </c>
      <c r="AD1082" s="53">
        <f>T1082+V1082+W1082+X1082+AA1082+AC1082</f>
        <v>57300.599999999999</v>
      </c>
    </row>
    <row r="1083">
      <c r="C1083" s="40" t="s">
        <v>1996</v>
      </c>
      <c r="D1083" s="41" t="s">
        <v>1997</v>
      </c>
      <c r="E1083" s="41"/>
      <c r="F1083" s="42">
        <v>41593.675509259258</v>
      </c>
      <c r="G1083" s="43">
        <v>56</v>
      </c>
      <c r="H1083" s="44">
        <v>43312</v>
      </c>
      <c r="I1083" s="44">
        <v>43326</v>
      </c>
      <c r="J1083" s="43">
        <v>453419</v>
      </c>
      <c r="K1083" s="43">
        <v>0</v>
      </c>
      <c r="L1083" s="43">
        <v>0</v>
      </c>
      <c r="M1083" s="43">
        <f>IFERROR(J1083-K1083-L1083,0)</f>
        <v>453419</v>
      </c>
      <c r="N1083" s="43">
        <v>453419</v>
      </c>
      <c r="O1083" s="45">
        <f>IFERROR(IF(1 - M1083/N1083&lt;0,0,1-M1083/N1083),0)</f>
        <v>0</v>
      </c>
      <c r="P1083" s="43">
        <v>0</v>
      </c>
      <c r="Q1083" s="43">
        <v>453419</v>
      </c>
      <c r="R1083" s="46">
        <f>IF(F1083&lt;DATEVALUE("2018-07-01"),1,0)</f>
        <v>1</v>
      </c>
      <c r="S1083" s="47">
        <f>IF(R1083=1,1%,0)</f>
        <v>0.01</v>
      </c>
      <c r="T1083" s="46">
        <f>IFERROR(S1083*M1083,0)</f>
        <v>4534.1900000000005</v>
      </c>
      <c r="U1083" s="48">
        <f>IF(O1083&lt;=0.12,1,0)*(1-R1083)*M1083</f>
        <v>0</v>
      </c>
      <c r="V1083" s="49">
        <f>IF(0&lt;0.8,0,IF(0&lt;1,Sheet1!L590,1))*IF(G1083&lt;3,0.12 - O1083,0.01) *U1083</f>
        <v>0</v>
      </c>
      <c r="W1083" s="49">
        <f>IF(0&gt;1,IF(0&lt;=1.1,1,IF(0&lt;=1.2,2,IF(0&lt;=1.5,3,5))),0) * 1000000</f>
        <v>0</v>
      </c>
      <c r="X1083" s="50">
        <f>IF(AND(P1083&gt;=150000000,P1083&lt;300000000),5000000,IF(AND(P1083&gt;=300000000,P1083&lt;500000000),10000000,IF(AND(P1083&gt;=300000000,P1083&lt;500000000),15000000,IF(AND(P1083&gt;=500000000,P1083&lt;3000000000),20000000,IF(P1083&gt;=30000000000,35000000,0))))) * (1-R1083)</f>
        <v>0</v>
      </c>
      <c r="Y1083" s="50">
        <f>IFERROR(Q1083 * (1-R1083),0)</f>
        <v>0</v>
      </c>
      <c r="Z1083" s="51">
        <f>IF(R1083=1,0,0)</f>
        <v>0</v>
      </c>
      <c r="AA1083" s="51">
        <f>IFERROR((1-R1083) * Z1083 * 2%,0)</f>
        <v>0</v>
      </c>
      <c r="AB1083" s="52">
        <f>IF(R1083=0,0,0)</f>
        <v>0</v>
      </c>
      <c r="AC1083" s="52">
        <f> IFERROR(AB1083 * (1-R1083) * 2%,0)</f>
        <v>0</v>
      </c>
      <c r="AD1083" s="53">
        <f>T1083+V1083+W1083+X1083+AA1083+AC1083</f>
        <v>4534.1900000000005</v>
      </c>
    </row>
    <row r="1084">
      <c r="C1084" s="40" t="s">
        <v>1998</v>
      </c>
      <c r="D1084" s="41" t="s">
        <v>1999</v>
      </c>
      <c r="E1084" s="41"/>
      <c r="F1084" s="42">
        <v>41593.667511574073</v>
      </c>
      <c r="G1084" s="43">
        <v>56</v>
      </c>
      <c r="H1084" s="44">
        <v>43320</v>
      </c>
      <c r="I1084" s="44">
        <v>43369</v>
      </c>
      <c r="J1084" s="43">
        <v>3169113</v>
      </c>
      <c r="K1084" s="43">
        <v>0</v>
      </c>
      <c r="L1084" s="43">
        <v>0</v>
      </c>
      <c r="M1084" s="43">
        <f>IFERROR(J1084-K1084-L1084,0)</f>
        <v>3169113</v>
      </c>
      <c r="N1084" s="43">
        <v>3169113</v>
      </c>
      <c r="O1084" s="45">
        <f>IFERROR(IF(1 - M1084/N1084&lt;0,0,1-M1084/N1084),0)</f>
        <v>0</v>
      </c>
      <c r="P1084" s="43">
        <v>0</v>
      </c>
      <c r="Q1084" s="43">
        <v>3169113</v>
      </c>
      <c r="R1084" s="46">
        <f>IF(F1084&lt;DATEVALUE("2018-07-01"),1,0)</f>
        <v>1</v>
      </c>
      <c r="S1084" s="47">
        <f>IF(R1084=1,1%,0)</f>
        <v>0.01</v>
      </c>
      <c r="T1084" s="46">
        <f>IFERROR(S1084*M1084,0)</f>
        <v>31691.130000000001</v>
      </c>
      <c r="U1084" s="48">
        <f>IF(O1084&lt;=0.12,1,0)*(1-R1084)*M1084</f>
        <v>0</v>
      </c>
      <c r="V1084" s="49">
        <f>IF(0&lt;0.8,0,IF(0&lt;1,Sheet1!L590,1))*IF(G1084&lt;3,0.12 - O1084,0.01) *U1084</f>
        <v>0</v>
      </c>
      <c r="W1084" s="49">
        <f>IF(0&gt;1,IF(0&lt;=1.1,1,IF(0&lt;=1.2,2,IF(0&lt;=1.5,3,5))),0) * 1000000</f>
        <v>0</v>
      </c>
      <c r="X1084" s="50">
        <f>IF(AND(P1084&gt;=150000000,P1084&lt;300000000),5000000,IF(AND(P1084&gt;=300000000,P1084&lt;500000000),10000000,IF(AND(P1084&gt;=300000000,P1084&lt;500000000),15000000,IF(AND(P1084&gt;=500000000,P1084&lt;3000000000),20000000,IF(P1084&gt;=30000000000,35000000,0))))) * (1-R1084)</f>
        <v>0</v>
      </c>
      <c r="Y1084" s="50">
        <f>IFERROR(Q1084 * (1-R1084),0)</f>
        <v>0</v>
      </c>
      <c r="Z1084" s="51">
        <f>IF(R1084=1,0,0)</f>
        <v>0</v>
      </c>
      <c r="AA1084" s="51">
        <f>IFERROR((1-R1084) * Z1084 * 2%,0)</f>
        <v>0</v>
      </c>
      <c r="AB1084" s="52">
        <f>IF(R1084=0,0,0)</f>
        <v>0</v>
      </c>
      <c r="AC1084" s="52">
        <f> IFERROR(AB1084 * (1-R1084) * 2%,0)</f>
        <v>0</v>
      </c>
      <c r="AD1084" s="53">
        <f>T1084+V1084+W1084+X1084+AA1084+AC1084</f>
        <v>31691.130000000001</v>
      </c>
    </row>
    <row r="1085">
      <c r="C1085" s="40" t="s">
        <v>2000</v>
      </c>
      <c r="D1085" s="41" t="s">
        <v>2001</v>
      </c>
      <c r="E1085" s="41"/>
      <c r="F1085" s="42">
        <v>41593.65997685185</v>
      </c>
      <c r="G1085" s="43">
        <v>56</v>
      </c>
      <c r="H1085" s="44">
        <v>43320</v>
      </c>
      <c r="I1085" s="44">
        <v>43343</v>
      </c>
      <c r="J1085" s="43">
        <v>365541</v>
      </c>
      <c r="K1085" s="43">
        <v>0</v>
      </c>
      <c r="L1085" s="43">
        <v>0</v>
      </c>
      <c r="M1085" s="43">
        <f>IFERROR(J1085-K1085-L1085,0)</f>
        <v>365541</v>
      </c>
      <c r="N1085" s="43">
        <v>365541</v>
      </c>
      <c r="O1085" s="45">
        <f>IFERROR(IF(1 - M1085/N1085&lt;0,0,1-M1085/N1085),0)</f>
        <v>0</v>
      </c>
      <c r="P1085" s="43">
        <v>0</v>
      </c>
      <c r="Q1085" s="43">
        <v>365541</v>
      </c>
      <c r="R1085" s="46">
        <f>IF(F1085&lt;DATEVALUE("2018-07-01"),1,0)</f>
        <v>1</v>
      </c>
      <c r="S1085" s="47">
        <f>IF(R1085=1,1%,0)</f>
        <v>0.01</v>
      </c>
      <c r="T1085" s="46">
        <f>IFERROR(S1085*M1085,0)</f>
        <v>3655.4099999999999</v>
      </c>
      <c r="U1085" s="48">
        <f>IF(O1085&lt;=0.12,1,0)*(1-R1085)*M1085</f>
        <v>0</v>
      </c>
      <c r="V1085" s="49">
        <f>IF(0&lt;0.8,0,IF(0&lt;1,Sheet1!L590,1))*IF(G1085&lt;3,0.12 - O1085,0.01) *U1085</f>
        <v>0</v>
      </c>
      <c r="W1085" s="49">
        <f>IF(0&gt;1,IF(0&lt;=1.1,1,IF(0&lt;=1.2,2,IF(0&lt;=1.5,3,5))),0) * 1000000</f>
        <v>0</v>
      </c>
      <c r="X1085" s="50">
        <f>IF(AND(P1085&gt;=150000000,P1085&lt;300000000),5000000,IF(AND(P1085&gt;=300000000,P1085&lt;500000000),10000000,IF(AND(P1085&gt;=300000000,P1085&lt;500000000),15000000,IF(AND(P1085&gt;=500000000,P1085&lt;3000000000),20000000,IF(P1085&gt;=30000000000,35000000,0))))) * (1-R1085)</f>
        <v>0</v>
      </c>
      <c r="Y1085" s="50">
        <f>IFERROR(Q1085 * (1-R1085),0)</f>
        <v>0</v>
      </c>
      <c r="Z1085" s="51">
        <f>IF(R1085=1,0,0)</f>
        <v>0</v>
      </c>
      <c r="AA1085" s="51">
        <f>IFERROR((1-R1085) * Z1085 * 2%,0)</f>
        <v>0</v>
      </c>
      <c r="AB1085" s="52">
        <f>IF(R1085=0,0,0)</f>
        <v>0</v>
      </c>
      <c r="AC1085" s="52">
        <f> IFERROR(AB1085 * (1-R1085) * 2%,0)</f>
        <v>0</v>
      </c>
      <c r="AD1085" s="53">
        <f>T1085+V1085+W1085+X1085+AA1085+AC1085</f>
        <v>3655.4099999999999</v>
      </c>
    </row>
    <row r="1086">
      <c r="C1086" s="40" t="s">
        <v>2002</v>
      </c>
      <c r="D1086" s="41" t="s">
        <v>2003</v>
      </c>
      <c r="E1086" s="41"/>
      <c r="F1086" s="42">
        <v>41598.475937499999</v>
      </c>
      <c r="G1086" s="43">
        <v>56</v>
      </c>
      <c r="H1086" s="44">
        <v>43316</v>
      </c>
      <c r="I1086" s="44">
        <v>43321</v>
      </c>
      <c r="J1086" s="43">
        <v>2157556</v>
      </c>
      <c r="K1086" s="43">
        <v>0</v>
      </c>
      <c r="L1086" s="43">
        <v>0</v>
      </c>
      <c r="M1086" s="43">
        <f>IFERROR(J1086-K1086-L1086,0)</f>
        <v>2157556</v>
      </c>
      <c r="N1086" s="43">
        <v>2157556</v>
      </c>
      <c r="O1086" s="45">
        <f>IFERROR(IF(1 - M1086/N1086&lt;0,0,1-M1086/N1086),0)</f>
        <v>0</v>
      </c>
      <c r="P1086" s="43">
        <v>0</v>
      </c>
      <c r="Q1086" s="43">
        <v>2157556</v>
      </c>
      <c r="R1086" s="46">
        <f>IF(F1086&lt;DATEVALUE("2018-07-01"),1,0)</f>
        <v>1</v>
      </c>
      <c r="S1086" s="47">
        <f>IF(R1086=1,1%,0)</f>
        <v>0.01</v>
      </c>
      <c r="T1086" s="46">
        <f>IFERROR(S1086*M1086,0)</f>
        <v>21575.560000000001</v>
      </c>
      <c r="U1086" s="48">
        <f>IF(O1086&lt;=0.12,1,0)*(1-R1086)*M1086</f>
        <v>0</v>
      </c>
      <c r="V1086" s="49">
        <f>IF(0&lt;0.8,0,IF(0&lt;1,Sheet1!L590,1))*IF(G1086&lt;3,0.12 - O1086,0.01) *U1086</f>
        <v>0</v>
      </c>
      <c r="W1086" s="49">
        <f>IF(0&gt;1,IF(0&lt;=1.1,1,IF(0&lt;=1.2,2,IF(0&lt;=1.5,3,5))),0) * 1000000</f>
        <v>0</v>
      </c>
      <c r="X1086" s="50">
        <f>IF(AND(P1086&gt;=150000000,P1086&lt;300000000),5000000,IF(AND(P1086&gt;=300000000,P1086&lt;500000000),10000000,IF(AND(P1086&gt;=300000000,P1086&lt;500000000),15000000,IF(AND(P1086&gt;=500000000,P1086&lt;3000000000),20000000,IF(P1086&gt;=30000000000,35000000,0))))) * (1-R1086)</f>
        <v>0</v>
      </c>
      <c r="Y1086" s="50">
        <f>IFERROR(Q1086 * (1-R1086),0)</f>
        <v>0</v>
      </c>
      <c r="Z1086" s="51">
        <f>IF(R1086=1,0,0)</f>
        <v>0</v>
      </c>
      <c r="AA1086" s="51">
        <f>IFERROR((1-R1086) * Z1086 * 2%,0)</f>
        <v>0</v>
      </c>
      <c r="AB1086" s="52">
        <f>IF(R1086=0,0,0)</f>
        <v>0</v>
      </c>
      <c r="AC1086" s="52">
        <f> IFERROR(AB1086 * (1-R1086) * 2%,0)</f>
        <v>0</v>
      </c>
      <c r="AD1086" s="53">
        <f>T1086+V1086+W1086+X1086+AA1086+AC1086</f>
        <v>21575.560000000001</v>
      </c>
    </row>
    <row r="1087">
      <c r="C1087" s="40" t="s">
        <v>2004</v>
      </c>
      <c r="D1087" s="41" t="s">
        <v>2005</v>
      </c>
      <c r="E1087" s="41"/>
      <c r="F1087" s="42">
        <v>41606.461076388885</v>
      </c>
      <c r="G1087" s="43">
        <v>56</v>
      </c>
      <c r="H1087" s="44">
        <v>43319</v>
      </c>
      <c r="I1087" s="44">
        <v>43337</v>
      </c>
      <c r="J1087" s="43">
        <v>413781</v>
      </c>
      <c r="K1087" s="43">
        <v>0</v>
      </c>
      <c r="L1087" s="43">
        <v>0</v>
      </c>
      <c r="M1087" s="43">
        <f>IFERROR(J1087-K1087-L1087,0)</f>
        <v>413781</v>
      </c>
      <c r="N1087" s="43">
        <v>413781</v>
      </c>
      <c r="O1087" s="45">
        <f>IFERROR(IF(1 - M1087/N1087&lt;0,0,1-M1087/N1087),0)</f>
        <v>0</v>
      </c>
      <c r="P1087" s="43">
        <v>0</v>
      </c>
      <c r="Q1087" s="43">
        <v>413781</v>
      </c>
      <c r="R1087" s="46">
        <f>IF(F1087&lt;DATEVALUE("2018-07-01"),1,0)</f>
        <v>1</v>
      </c>
      <c r="S1087" s="47">
        <f>IF(R1087=1,1%,0)</f>
        <v>0.01</v>
      </c>
      <c r="T1087" s="46">
        <f>IFERROR(S1087*M1087,0)</f>
        <v>4137.8100000000004</v>
      </c>
      <c r="U1087" s="48">
        <f>IF(O1087&lt;=0.12,1,0)*(1-R1087)*M1087</f>
        <v>0</v>
      </c>
      <c r="V1087" s="49">
        <f>IF(0&lt;0.8,0,IF(0&lt;1,Sheet1!L590,1))*IF(G1087&lt;3,0.12 - O1087,0.01) *U1087</f>
        <v>0</v>
      </c>
      <c r="W1087" s="49">
        <f>IF(0&gt;1,IF(0&lt;=1.1,1,IF(0&lt;=1.2,2,IF(0&lt;=1.5,3,5))),0) * 1000000</f>
        <v>0</v>
      </c>
      <c r="X1087" s="50">
        <f>IF(AND(P1087&gt;=150000000,P1087&lt;300000000),5000000,IF(AND(P1087&gt;=300000000,P1087&lt;500000000),10000000,IF(AND(P1087&gt;=300000000,P1087&lt;500000000),15000000,IF(AND(P1087&gt;=500000000,P1087&lt;3000000000),20000000,IF(P1087&gt;=30000000000,35000000,0))))) * (1-R1087)</f>
        <v>0</v>
      </c>
      <c r="Y1087" s="50">
        <f>IFERROR(Q1087 * (1-R1087),0)</f>
        <v>0</v>
      </c>
      <c r="Z1087" s="51">
        <f>IF(R1087=1,0,0)</f>
        <v>0</v>
      </c>
      <c r="AA1087" s="51">
        <f>IFERROR((1-R1087) * Z1087 * 2%,0)</f>
        <v>0</v>
      </c>
      <c r="AB1087" s="52">
        <f>IF(R1087=0,0,0)</f>
        <v>0</v>
      </c>
      <c r="AC1087" s="52">
        <f> IFERROR(AB1087 * (1-R1087) * 2%,0)</f>
        <v>0</v>
      </c>
      <c r="AD1087" s="53">
        <f>T1087+V1087+W1087+X1087+AA1087+AC1087</f>
        <v>4137.8100000000004</v>
      </c>
    </row>
    <row r="1088">
      <c r="C1088" s="40" t="s">
        <v>2006</v>
      </c>
      <c r="D1088" s="41" t="s">
        <v>2007</v>
      </c>
      <c r="E1088" s="41"/>
      <c r="F1088" s="42">
        <v>41613.383750000001</v>
      </c>
      <c r="G1088" s="43">
        <v>55</v>
      </c>
      <c r="H1088" s="44">
        <v>43312</v>
      </c>
      <c r="I1088" s="44">
        <v>43334</v>
      </c>
      <c r="J1088" s="43">
        <v>44962144</v>
      </c>
      <c r="K1088" s="43">
        <v>6128568</v>
      </c>
      <c r="L1088" s="43">
        <v>0</v>
      </c>
      <c r="M1088" s="43">
        <f>IFERROR(J1088-K1088-L1088,0)</f>
        <v>38833576</v>
      </c>
      <c r="N1088" s="43">
        <v>49117813</v>
      </c>
      <c r="O1088" s="45">
        <f>IFERROR(IF(1 - M1088/N1088&lt;0,0,1-M1088/N1088),0)</f>
        <v>0.20937896807416889</v>
      </c>
      <c r="P1088" s="43">
        <v>0</v>
      </c>
      <c r="Q1088" s="43">
        <v>44962144</v>
      </c>
      <c r="R1088" s="46">
        <f>IF(F1088&lt;DATEVALUE("2018-07-01"),1,0)</f>
        <v>1</v>
      </c>
      <c r="S1088" s="47">
        <f>IF(R1088=1,1%,0)</f>
        <v>0.01</v>
      </c>
      <c r="T1088" s="46">
        <f>IFERROR(S1088*M1088,0)</f>
        <v>388335.76000000001</v>
      </c>
      <c r="U1088" s="48">
        <f>IF(O1088&lt;=0.12,1,0)*(1-R1088)*M1088</f>
        <v>0</v>
      </c>
      <c r="V1088" s="49">
        <f>IF(0&lt;0.8,0,IF(0&lt;1,Sheet1!L590,1))*IF(G1088&lt;3,0.12 - O1088,0.01) *U1088</f>
        <v>0</v>
      </c>
      <c r="W1088" s="49">
        <f>IF(0&gt;1,IF(0&lt;=1.1,1,IF(0&lt;=1.2,2,IF(0&lt;=1.5,3,5))),0) * 1000000</f>
        <v>0</v>
      </c>
      <c r="X1088" s="50">
        <f>IF(AND(P1088&gt;=150000000,P1088&lt;300000000),5000000,IF(AND(P1088&gt;=300000000,P1088&lt;500000000),10000000,IF(AND(P1088&gt;=300000000,P1088&lt;500000000),15000000,IF(AND(P1088&gt;=500000000,P1088&lt;3000000000),20000000,IF(P1088&gt;=30000000000,35000000,0))))) * (1-R1088)</f>
        <v>0</v>
      </c>
      <c r="Y1088" s="50">
        <f>IFERROR(Q1088 * (1-R1088),0)</f>
        <v>0</v>
      </c>
      <c r="Z1088" s="51">
        <f>IF(R1088=1,0,0)</f>
        <v>0</v>
      </c>
      <c r="AA1088" s="51">
        <f>IFERROR((1-R1088) * Z1088 * 2%,0)</f>
        <v>0</v>
      </c>
      <c r="AB1088" s="52">
        <f>IF(R1088=0,0,0)</f>
        <v>0</v>
      </c>
      <c r="AC1088" s="52">
        <f> IFERROR(AB1088 * (1-R1088) * 2%,0)</f>
        <v>0</v>
      </c>
      <c r="AD1088" s="53">
        <f>T1088+V1088+W1088+X1088+AA1088+AC1088</f>
        <v>388335.76000000001</v>
      </c>
    </row>
    <row r="1089">
      <c r="C1089" s="40" t="s">
        <v>2008</v>
      </c>
      <c r="D1089" s="41" t="s">
        <v>2009</v>
      </c>
      <c r="E1089" s="41"/>
      <c r="F1089" s="42">
        <v>41653.431967592594</v>
      </c>
      <c r="G1089" s="43">
        <v>54</v>
      </c>
      <c r="H1089" s="44">
        <v>43326</v>
      </c>
      <c r="I1089" s="44">
        <v>43342</v>
      </c>
      <c r="J1089" s="43">
        <v>1143795</v>
      </c>
      <c r="K1089" s="43">
        <v>0</v>
      </c>
      <c r="L1089" s="43">
        <v>0</v>
      </c>
      <c r="M1089" s="43">
        <f>IFERROR(J1089-K1089-L1089,0)</f>
        <v>1143795</v>
      </c>
      <c r="N1089" s="43">
        <v>1143795</v>
      </c>
      <c r="O1089" s="45">
        <f>IFERROR(IF(1 - M1089/N1089&lt;0,0,1-M1089/N1089),0)</f>
        <v>0</v>
      </c>
      <c r="P1089" s="43">
        <v>0</v>
      </c>
      <c r="Q1089" s="43">
        <v>1143795</v>
      </c>
      <c r="R1089" s="46">
        <f>IF(F1089&lt;DATEVALUE("2018-07-01"),1,0)</f>
        <v>1</v>
      </c>
      <c r="S1089" s="47">
        <f>IF(R1089=1,1%,0)</f>
        <v>0.01</v>
      </c>
      <c r="T1089" s="46">
        <f>IFERROR(S1089*M1089,0)</f>
        <v>11437.950000000001</v>
      </c>
      <c r="U1089" s="48">
        <f>IF(O1089&lt;=0.12,1,0)*(1-R1089)*M1089</f>
        <v>0</v>
      </c>
      <c r="V1089" s="49">
        <f>IF(0&lt;0.8,0,IF(0&lt;1,Sheet1!L590,1))*IF(G1089&lt;3,0.12 - O1089,0.01) *U1089</f>
        <v>0</v>
      </c>
      <c r="W1089" s="49">
        <f>IF(0&gt;1,IF(0&lt;=1.1,1,IF(0&lt;=1.2,2,IF(0&lt;=1.5,3,5))),0) * 1000000</f>
        <v>0</v>
      </c>
      <c r="X1089" s="50">
        <f>IF(AND(P1089&gt;=150000000,P1089&lt;300000000),5000000,IF(AND(P1089&gt;=300000000,P1089&lt;500000000),10000000,IF(AND(P1089&gt;=300000000,P1089&lt;500000000),15000000,IF(AND(P1089&gt;=500000000,P1089&lt;3000000000),20000000,IF(P1089&gt;=30000000000,35000000,0))))) * (1-R1089)</f>
        <v>0</v>
      </c>
      <c r="Y1089" s="50">
        <f>IFERROR(Q1089 * (1-R1089),0)</f>
        <v>0</v>
      </c>
      <c r="Z1089" s="51">
        <f>IF(R1089=1,0,0)</f>
        <v>0</v>
      </c>
      <c r="AA1089" s="51">
        <f>IFERROR((1-R1089) * Z1089 * 2%,0)</f>
        <v>0</v>
      </c>
      <c r="AB1089" s="52">
        <f>IF(R1089=0,0,0)</f>
        <v>0</v>
      </c>
      <c r="AC1089" s="52">
        <f> IFERROR(AB1089 * (1-R1089) * 2%,0)</f>
        <v>0</v>
      </c>
      <c r="AD1089" s="53">
        <f>T1089+V1089+W1089+X1089+AA1089+AC1089</f>
        <v>11437.950000000001</v>
      </c>
    </row>
    <row r="1090">
      <c r="C1090" s="40" t="s">
        <v>2010</v>
      </c>
      <c r="D1090" s="41" t="s">
        <v>2011</v>
      </c>
      <c r="E1090" s="41"/>
      <c r="F1090" s="42">
        <v>41655.595532407402</v>
      </c>
      <c r="G1090" s="43">
        <v>54</v>
      </c>
      <c r="H1090" s="44">
        <v>43325</v>
      </c>
      <c r="I1090" s="44">
        <v>43367</v>
      </c>
      <c r="J1090" s="43">
        <v>15067888</v>
      </c>
      <c r="K1090" s="43">
        <v>0</v>
      </c>
      <c r="L1090" s="43">
        <v>0</v>
      </c>
      <c r="M1090" s="43">
        <f>IFERROR(J1090-K1090-L1090,0)</f>
        <v>15067888</v>
      </c>
      <c r="N1090" s="43">
        <v>15067888</v>
      </c>
      <c r="O1090" s="45">
        <f>IFERROR(IF(1 - M1090/N1090&lt;0,0,1-M1090/N1090),0)</f>
        <v>0</v>
      </c>
      <c r="P1090" s="43">
        <v>0</v>
      </c>
      <c r="Q1090" s="43">
        <v>15067888</v>
      </c>
      <c r="R1090" s="46">
        <f>IF(F1090&lt;DATEVALUE("2018-07-01"),1,0)</f>
        <v>1</v>
      </c>
      <c r="S1090" s="47">
        <f>IF(R1090=1,1%,0)</f>
        <v>0.01</v>
      </c>
      <c r="T1090" s="46">
        <f>IFERROR(S1090*M1090,0)</f>
        <v>150678.88000000001</v>
      </c>
      <c r="U1090" s="48">
        <f>IF(O1090&lt;=0.12,1,0)*(1-R1090)*M1090</f>
        <v>0</v>
      </c>
      <c r="V1090" s="49">
        <f>IF(0&lt;0.8,0,IF(0&lt;1,Sheet1!L590,1))*IF(G1090&lt;3,0.12 - O1090,0.01) *U1090</f>
        <v>0</v>
      </c>
      <c r="W1090" s="49">
        <f>IF(0&gt;1,IF(0&lt;=1.1,1,IF(0&lt;=1.2,2,IF(0&lt;=1.5,3,5))),0) * 1000000</f>
        <v>0</v>
      </c>
      <c r="X1090" s="50">
        <f>IF(AND(P1090&gt;=150000000,P1090&lt;300000000),5000000,IF(AND(P1090&gt;=300000000,P1090&lt;500000000),10000000,IF(AND(P1090&gt;=300000000,P1090&lt;500000000),15000000,IF(AND(P1090&gt;=500000000,P1090&lt;3000000000),20000000,IF(P1090&gt;=30000000000,35000000,0))))) * (1-R1090)</f>
        <v>0</v>
      </c>
      <c r="Y1090" s="50">
        <f>IFERROR(Q1090 * (1-R1090),0)</f>
        <v>0</v>
      </c>
      <c r="Z1090" s="51">
        <f>IF(R1090=1,0,0)</f>
        <v>0</v>
      </c>
      <c r="AA1090" s="51">
        <f>IFERROR((1-R1090) * Z1090 * 2%,0)</f>
        <v>0</v>
      </c>
      <c r="AB1090" s="52">
        <f>IF(R1090=0,0,0)</f>
        <v>0</v>
      </c>
      <c r="AC1090" s="52">
        <f> IFERROR(AB1090 * (1-R1090) * 2%,0)</f>
        <v>0</v>
      </c>
      <c r="AD1090" s="53">
        <f>T1090+V1090+W1090+X1090+AA1090+AC1090</f>
        <v>150678.88000000001</v>
      </c>
    </row>
    <row r="1091">
      <c r="C1091" s="40" t="s">
        <v>2012</v>
      </c>
      <c r="D1091" s="41" t="s">
        <v>2013</v>
      </c>
      <c r="E1091" s="41"/>
      <c r="F1091" s="42">
        <v>41661.636319444442</v>
      </c>
      <c r="G1091" s="43">
        <v>54</v>
      </c>
      <c r="H1091" s="44">
        <v>43316</v>
      </c>
      <c r="I1091" s="44">
        <v>43370</v>
      </c>
      <c r="J1091" s="43">
        <v>1033524</v>
      </c>
      <c r="K1091" s="43">
        <v>0</v>
      </c>
      <c r="L1091" s="43">
        <v>0</v>
      </c>
      <c r="M1091" s="43">
        <f>IFERROR(J1091-K1091-L1091,0)</f>
        <v>1033524</v>
      </c>
      <c r="N1091" s="43">
        <v>1033524</v>
      </c>
      <c r="O1091" s="45">
        <f>IFERROR(IF(1 - M1091/N1091&lt;0,0,1-M1091/N1091),0)</f>
        <v>0</v>
      </c>
      <c r="P1091" s="43">
        <v>0</v>
      </c>
      <c r="Q1091" s="43">
        <v>1033524</v>
      </c>
      <c r="R1091" s="46">
        <f>IF(F1091&lt;DATEVALUE("2018-07-01"),1,0)</f>
        <v>1</v>
      </c>
      <c r="S1091" s="47">
        <f>IF(R1091=1,1%,0)</f>
        <v>0.01</v>
      </c>
      <c r="T1091" s="46">
        <f>IFERROR(S1091*M1091,0)</f>
        <v>10335.24</v>
      </c>
      <c r="U1091" s="48">
        <f>IF(O1091&lt;=0.12,1,0)*(1-R1091)*M1091</f>
        <v>0</v>
      </c>
      <c r="V1091" s="49">
        <f>IF(0&lt;0.8,0,IF(0&lt;1,Sheet1!L590,1))*IF(G1091&lt;3,0.12 - O1091,0.01) *U1091</f>
        <v>0</v>
      </c>
      <c r="W1091" s="49">
        <f>IF(0&gt;1,IF(0&lt;=1.1,1,IF(0&lt;=1.2,2,IF(0&lt;=1.5,3,5))),0) * 1000000</f>
        <v>0</v>
      </c>
      <c r="X1091" s="50">
        <f>IF(AND(P1091&gt;=150000000,P1091&lt;300000000),5000000,IF(AND(P1091&gt;=300000000,P1091&lt;500000000),10000000,IF(AND(P1091&gt;=300000000,P1091&lt;500000000),15000000,IF(AND(P1091&gt;=500000000,P1091&lt;3000000000),20000000,IF(P1091&gt;=30000000000,35000000,0))))) * (1-R1091)</f>
        <v>0</v>
      </c>
      <c r="Y1091" s="50">
        <f>IFERROR(Q1091 * (1-R1091),0)</f>
        <v>0</v>
      </c>
      <c r="Z1091" s="51">
        <f>IF(R1091=1,0,0)</f>
        <v>0</v>
      </c>
      <c r="AA1091" s="51">
        <f>IFERROR((1-R1091) * Z1091 * 2%,0)</f>
        <v>0</v>
      </c>
      <c r="AB1091" s="52">
        <f>IF(R1091=0,0,0)</f>
        <v>0</v>
      </c>
      <c r="AC1091" s="52">
        <f> IFERROR(AB1091 * (1-R1091) * 2%,0)</f>
        <v>0</v>
      </c>
      <c r="AD1091" s="53">
        <f>T1091+V1091+W1091+X1091+AA1091+AC1091</f>
        <v>10335.24</v>
      </c>
    </row>
    <row r="1092">
      <c r="C1092" s="40" t="s">
        <v>2014</v>
      </c>
      <c r="D1092" s="41" t="s">
        <v>2015</v>
      </c>
      <c r="E1092" s="41"/>
      <c r="F1092" s="42">
        <v>41688.653425925921</v>
      </c>
      <c r="G1092" s="43">
        <v>53</v>
      </c>
      <c r="H1092" s="44">
        <v>43319</v>
      </c>
      <c r="I1092" s="44">
        <v>43319</v>
      </c>
      <c r="J1092" s="43">
        <v>182054</v>
      </c>
      <c r="K1092" s="43">
        <v>0</v>
      </c>
      <c r="L1092" s="43">
        <v>0</v>
      </c>
      <c r="M1092" s="43">
        <f>IFERROR(J1092-K1092-L1092,0)</f>
        <v>182054</v>
      </c>
      <c r="N1092" s="43">
        <v>182054</v>
      </c>
      <c r="O1092" s="45">
        <f>IFERROR(IF(1 - M1092/N1092&lt;0,0,1-M1092/N1092),0)</f>
        <v>0</v>
      </c>
      <c r="P1092" s="43">
        <v>0</v>
      </c>
      <c r="Q1092" s="43">
        <v>182054</v>
      </c>
      <c r="R1092" s="46">
        <f>IF(F1092&lt;DATEVALUE("2018-07-01"),1,0)</f>
        <v>1</v>
      </c>
      <c r="S1092" s="47">
        <f>IF(R1092=1,1%,0)</f>
        <v>0.01</v>
      </c>
      <c r="T1092" s="46">
        <f>IFERROR(S1092*M1092,0)</f>
        <v>1820.54</v>
      </c>
      <c r="U1092" s="48">
        <f>IF(O1092&lt;=0.12,1,0)*(1-R1092)*M1092</f>
        <v>0</v>
      </c>
      <c r="V1092" s="49">
        <f>IF(0&lt;0.8,0,IF(0&lt;1,Sheet1!L590,1))*IF(G1092&lt;3,0.12 - O1092,0.01) *U1092</f>
        <v>0</v>
      </c>
      <c r="W1092" s="49">
        <f>IF(0&gt;1,IF(0&lt;=1.1,1,IF(0&lt;=1.2,2,IF(0&lt;=1.5,3,5))),0) * 1000000</f>
        <v>0</v>
      </c>
      <c r="X1092" s="50">
        <f>IF(AND(P1092&gt;=150000000,P1092&lt;300000000),5000000,IF(AND(P1092&gt;=300000000,P1092&lt;500000000),10000000,IF(AND(P1092&gt;=300000000,P1092&lt;500000000),15000000,IF(AND(P1092&gt;=500000000,P1092&lt;3000000000),20000000,IF(P1092&gt;=30000000000,35000000,0))))) * (1-R1092)</f>
        <v>0</v>
      </c>
      <c r="Y1092" s="50">
        <f>IFERROR(Q1092 * (1-R1092),0)</f>
        <v>0</v>
      </c>
      <c r="Z1092" s="51">
        <f>IF(R1092=1,0,0)</f>
        <v>0</v>
      </c>
      <c r="AA1092" s="51">
        <f>IFERROR((1-R1092) * Z1092 * 2%,0)</f>
        <v>0</v>
      </c>
      <c r="AB1092" s="52">
        <f>IF(R1092=0,0,0)</f>
        <v>0</v>
      </c>
      <c r="AC1092" s="52">
        <f> IFERROR(AB1092 * (1-R1092) * 2%,0)</f>
        <v>0</v>
      </c>
      <c r="AD1092" s="53">
        <f>T1092+V1092+W1092+X1092+AA1092+AC1092</f>
        <v>1820.54</v>
      </c>
    </row>
    <row r="1093">
      <c r="C1093" s="40" t="s">
        <v>2016</v>
      </c>
      <c r="D1093" s="41" t="s">
        <v>2017</v>
      </c>
      <c r="E1093" s="41"/>
      <c r="F1093" s="42">
        <v>41689.407453703701</v>
      </c>
      <c r="G1093" s="43">
        <v>53</v>
      </c>
      <c r="H1093" s="44">
        <v>43312</v>
      </c>
      <c r="I1093" s="44">
        <v>43329</v>
      </c>
      <c r="J1093" s="43">
        <v>1987829</v>
      </c>
      <c r="K1093" s="43">
        <v>0</v>
      </c>
      <c r="L1093" s="43">
        <v>0</v>
      </c>
      <c r="M1093" s="43">
        <f>IFERROR(J1093-K1093-L1093,0)</f>
        <v>1987829</v>
      </c>
      <c r="N1093" s="43">
        <v>1987829</v>
      </c>
      <c r="O1093" s="45">
        <f>IFERROR(IF(1 - M1093/N1093&lt;0,0,1-M1093/N1093),0)</f>
        <v>0</v>
      </c>
      <c r="P1093" s="43">
        <v>0</v>
      </c>
      <c r="Q1093" s="43">
        <v>1987829</v>
      </c>
      <c r="R1093" s="46">
        <f>IF(F1093&lt;DATEVALUE("2018-07-01"),1,0)</f>
        <v>1</v>
      </c>
      <c r="S1093" s="47">
        <f>IF(R1093=1,1%,0)</f>
        <v>0.01</v>
      </c>
      <c r="T1093" s="46">
        <f>IFERROR(S1093*M1093,0)</f>
        <v>19878.290000000001</v>
      </c>
      <c r="U1093" s="48">
        <f>IF(O1093&lt;=0.12,1,0)*(1-R1093)*M1093</f>
        <v>0</v>
      </c>
      <c r="V1093" s="49">
        <f>IF(0&lt;0.8,0,IF(0&lt;1,Sheet1!L590,1))*IF(G1093&lt;3,0.12 - O1093,0.01) *U1093</f>
        <v>0</v>
      </c>
      <c r="W1093" s="49">
        <f>IF(0&gt;1,IF(0&lt;=1.1,1,IF(0&lt;=1.2,2,IF(0&lt;=1.5,3,5))),0) * 1000000</f>
        <v>0</v>
      </c>
      <c r="X1093" s="50">
        <f>IF(AND(P1093&gt;=150000000,P1093&lt;300000000),5000000,IF(AND(P1093&gt;=300000000,P1093&lt;500000000),10000000,IF(AND(P1093&gt;=300000000,P1093&lt;500000000),15000000,IF(AND(P1093&gt;=500000000,P1093&lt;3000000000),20000000,IF(P1093&gt;=30000000000,35000000,0))))) * (1-R1093)</f>
        <v>0</v>
      </c>
      <c r="Y1093" s="50">
        <f>IFERROR(Q1093 * (1-R1093),0)</f>
        <v>0</v>
      </c>
      <c r="Z1093" s="51">
        <f>IF(R1093=1,0,0)</f>
        <v>0</v>
      </c>
      <c r="AA1093" s="51">
        <f>IFERROR((1-R1093) * Z1093 * 2%,0)</f>
        <v>0</v>
      </c>
      <c r="AB1093" s="52">
        <f>IF(R1093=0,0,0)</f>
        <v>0</v>
      </c>
      <c r="AC1093" s="52">
        <f> IFERROR(AB1093 * (1-R1093) * 2%,0)</f>
        <v>0</v>
      </c>
      <c r="AD1093" s="53">
        <f>T1093+V1093+W1093+X1093+AA1093+AC1093</f>
        <v>19878.290000000001</v>
      </c>
    </row>
    <row r="1094">
      <c r="C1094" s="40" t="s">
        <v>2018</v>
      </c>
      <c r="D1094" s="41" t="s">
        <v>2019</v>
      </c>
      <c r="E1094" s="41"/>
      <c r="F1094" s="42">
        <v>41699.610636574071</v>
      </c>
      <c r="G1094" s="43">
        <v>52</v>
      </c>
      <c r="H1094" s="44">
        <v>43350</v>
      </c>
      <c r="I1094" s="44">
        <v>43403</v>
      </c>
      <c r="J1094" s="43">
        <v>84700</v>
      </c>
      <c r="K1094" s="43">
        <v>82000</v>
      </c>
      <c r="L1094" s="43">
        <v>0</v>
      </c>
      <c r="M1094" s="43">
        <f>IFERROR(J1094-K1094-L1094,0)</f>
        <v>2700</v>
      </c>
      <c r="N1094" s="43">
        <v>84700</v>
      </c>
      <c r="O1094" s="45">
        <f>IFERROR(IF(1 - M1094/N1094&lt;0,0,1-M1094/N1094),0)</f>
        <v>0.96812278630460447</v>
      </c>
      <c r="P1094" s="43">
        <v>0</v>
      </c>
      <c r="Q1094" s="43">
        <v>84700</v>
      </c>
      <c r="R1094" s="46">
        <f>IF(F1094&lt;DATEVALUE("2018-07-01"),1,0)</f>
        <v>1</v>
      </c>
      <c r="S1094" s="47">
        <f>IF(R1094=1,1%,0)</f>
        <v>0.01</v>
      </c>
      <c r="T1094" s="46">
        <f>IFERROR(S1094*M1094,0)</f>
        <v>27</v>
      </c>
      <c r="U1094" s="48">
        <f>IF(O1094&lt;=0.12,1,0)*(1-R1094)*M1094</f>
        <v>0</v>
      </c>
      <c r="V1094" s="49">
        <f>IF(0&lt;0.8,0,IF(0&lt;1,Sheet1!L590,1))*IF(G1094&lt;3,0.12 - O1094,0.01) *U1094</f>
        <v>0</v>
      </c>
      <c r="W1094" s="49">
        <f>IF(0&gt;1,IF(0&lt;=1.1,1,IF(0&lt;=1.2,2,IF(0&lt;=1.5,3,5))),0) * 1000000</f>
        <v>0</v>
      </c>
      <c r="X1094" s="50">
        <f>IF(AND(P1094&gt;=150000000,P1094&lt;300000000),5000000,IF(AND(P1094&gt;=300000000,P1094&lt;500000000),10000000,IF(AND(P1094&gt;=300000000,P1094&lt;500000000),15000000,IF(AND(P1094&gt;=500000000,P1094&lt;3000000000),20000000,IF(P1094&gt;=30000000000,35000000,0))))) * (1-R1094)</f>
        <v>0</v>
      </c>
      <c r="Y1094" s="50">
        <f>IFERROR(Q1094 * (1-R1094),0)</f>
        <v>0</v>
      </c>
      <c r="Z1094" s="51">
        <f>IF(R1094=1,0,0)</f>
        <v>0</v>
      </c>
      <c r="AA1094" s="51">
        <f>IFERROR((1-R1094) * Z1094 * 2%,0)</f>
        <v>0</v>
      </c>
      <c r="AB1094" s="52">
        <f>IF(R1094=0,0,0)</f>
        <v>0</v>
      </c>
      <c r="AC1094" s="52">
        <f> IFERROR(AB1094 * (1-R1094) * 2%,0)</f>
        <v>0</v>
      </c>
      <c r="AD1094" s="53">
        <f>T1094+V1094+W1094+X1094+AA1094+AC1094</f>
        <v>27</v>
      </c>
    </row>
    <row r="1095">
      <c r="C1095" s="40" t="s">
        <v>2020</v>
      </c>
      <c r="D1095" s="41" t="s">
        <v>2021</v>
      </c>
      <c r="E1095" s="41"/>
      <c r="F1095" s="42">
        <v>41708.674224537033</v>
      </c>
      <c r="G1095" s="43">
        <v>52</v>
      </c>
      <c r="H1095" s="44">
        <v>43367</v>
      </c>
      <c r="I1095" s="44">
        <v>43385</v>
      </c>
      <c r="J1095" s="43">
        <v>195919220</v>
      </c>
      <c r="K1095" s="43">
        <v>17828363</v>
      </c>
      <c r="L1095" s="43">
        <v>0</v>
      </c>
      <c r="M1095" s="43">
        <f>IFERROR(J1095-K1095-L1095,0)</f>
        <v>178090857</v>
      </c>
      <c r="N1095" s="43">
        <v>224654510</v>
      </c>
      <c r="O1095" s="45">
        <f>IFERROR(IF(1 - M1095/N1095&lt;0,0,1-M1095/N1095),0)</f>
        <v>0.20726783094628276</v>
      </c>
      <c r="P1095" s="43">
        <v>0</v>
      </c>
      <c r="Q1095" s="43">
        <v>197607801</v>
      </c>
      <c r="R1095" s="46">
        <f>IF(F1095&lt;DATEVALUE("2018-07-01"),1,0)</f>
        <v>1</v>
      </c>
      <c r="S1095" s="47">
        <f>IF(R1095=1,1%,0)</f>
        <v>0.01</v>
      </c>
      <c r="T1095" s="46">
        <f>IFERROR(S1095*M1095,0)</f>
        <v>1780908.5700000001</v>
      </c>
      <c r="U1095" s="48">
        <f>IF(O1095&lt;=0.12,1,0)*(1-R1095)*M1095</f>
        <v>0</v>
      </c>
      <c r="V1095" s="49">
        <f>IF(0&lt;0.8,0,IF(0&lt;1,Sheet1!L590,1))*IF(G1095&lt;3,0.12 - O1095,0.01) *U1095</f>
        <v>0</v>
      </c>
      <c r="W1095" s="49">
        <f>IF(0&gt;1,IF(0&lt;=1.1,1,IF(0&lt;=1.2,2,IF(0&lt;=1.5,3,5))),0) * 1000000</f>
        <v>0</v>
      </c>
      <c r="X1095" s="50">
        <f>IF(AND(P1095&gt;=150000000,P1095&lt;300000000),5000000,IF(AND(P1095&gt;=300000000,P1095&lt;500000000),10000000,IF(AND(P1095&gt;=300000000,P1095&lt;500000000),15000000,IF(AND(P1095&gt;=500000000,P1095&lt;3000000000),20000000,IF(P1095&gt;=30000000000,35000000,0))))) * (1-R1095)</f>
        <v>0</v>
      </c>
      <c r="Y1095" s="50">
        <f>IFERROR(Q1095 * (1-R1095),0)</f>
        <v>0</v>
      </c>
      <c r="Z1095" s="51">
        <f>IF(R1095=1,0,0)</f>
        <v>0</v>
      </c>
      <c r="AA1095" s="51">
        <f>IFERROR((1-R1095) * Z1095 * 2%,0)</f>
        <v>0</v>
      </c>
      <c r="AB1095" s="52">
        <f>IF(R1095=0,0,0)</f>
        <v>0</v>
      </c>
      <c r="AC1095" s="52">
        <f> IFERROR(AB1095 * (1-R1095) * 2%,0)</f>
        <v>0</v>
      </c>
      <c r="AD1095" s="53">
        <f>T1095+V1095+W1095+X1095+AA1095+AC1095</f>
        <v>1780908.5700000001</v>
      </c>
    </row>
    <row r="1096">
      <c r="C1096" s="40" t="s">
        <v>2022</v>
      </c>
      <c r="D1096" s="41" t="s">
        <v>2023</v>
      </c>
      <c r="E1096" s="41"/>
      <c r="F1096" s="42">
        <v>41737.462430555555</v>
      </c>
      <c r="G1096" s="43">
        <v>51</v>
      </c>
      <c r="H1096" s="44">
        <v>43316</v>
      </c>
      <c r="I1096" s="44">
        <v>43332</v>
      </c>
      <c r="J1096" s="43">
        <v>915428</v>
      </c>
      <c r="K1096" s="43">
        <v>0</v>
      </c>
      <c r="L1096" s="43">
        <v>0</v>
      </c>
      <c r="M1096" s="43">
        <f>IFERROR(J1096-K1096-L1096,0)</f>
        <v>915428</v>
      </c>
      <c r="N1096" s="43">
        <v>915428</v>
      </c>
      <c r="O1096" s="45">
        <f>IFERROR(IF(1 - M1096/N1096&lt;0,0,1-M1096/N1096),0)</f>
        <v>0</v>
      </c>
      <c r="P1096" s="43">
        <v>0</v>
      </c>
      <c r="Q1096" s="43">
        <v>915428</v>
      </c>
      <c r="R1096" s="46">
        <f>IF(F1096&lt;DATEVALUE("2018-07-01"),1,0)</f>
        <v>1</v>
      </c>
      <c r="S1096" s="47">
        <f>IF(R1096=1,1%,0)</f>
        <v>0.01</v>
      </c>
      <c r="T1096" s="46">
        <f>IFERROR(S1096*M1096,0)</f>
        <v>9154.2800000000007</v>
      </c>
      <c r="U1096" s="48">
        <f>IF(O1096&lt;=0.12,1,0)*(1-R1096)*M1096</f>
        <v>0</v>
      </c>
      <c r="V1096" s="49">
        <f>IF(0&lt;0.8,0,IF(0&lt;1,Sheet1!L590,1))*IF(G1096&lt;3,0.12 - O1096,0.01) *U1096</f>
        <v>0</v>
      </c>
      <c r="W1096" s="49">
        <f>IF(0&gt;1,IF(0&lt;=1.1,1,IF(0&lt;=1.2,2,IF(0&lt;=1.5,3,5))),0) * 1000000</f>
        <v>0</v>
      </c>
      <c r="X1096" s="50">
        <f>IF(AND(P1096&gt;=150000000,P1096&lt;300000000),5000000,IF(AND(P1096&gt;=300000000,P1096&lt;500000000),10000000,IF(AND(P1096&gt;=300000000,P1096&lt;500000000),15000000,IF(AND(P1096&gt;=500000000,P1096&lt;3000000000),20000000,IF(P1096&gt;=30000000000,35000000,0))))) * (1-R1096)</f>
        <v>0</v>
      </c>
      <c r="Y1096" s="50">
        <f>IFERROR(Q1096 * (1-R1096),0)</f>
        <v>0</v>
      </c>
      <c r="Z1096" s="51">
        <f>IF(R1096=1,0,0)</f>
        <v>0</v>
      </c>
      <c r="AA1096" s="51">
        <f>IFERROR((1-R1096) * Z1096 * 2%,0)</f>
        <v>0</v>
      </c>
      <c r="AB1096" s="52">
        <f>IF(R1096=0,0,0)</f>
        <v>0</v>
      </c>
      <c r="AC1096" s="52">
        <f> IFERROR(AB1096 * (1-R1096) * 2%,0)</f>
        <v>0</v>
      </c>
      <c r="AD1096" s="53">
        <f>T1096+V1096+W1096+X1096+AA1096+AC1096</f>
        <v>9154.2800000000007</v>
      </c>
    </row>
    <row r="1097">
      <c r="C1097" s="40" t="s">
        <v>2024</v>
      </c>
      <c r="D1097" s="41" t="s">
        <v>2025</v>
      </c>
      <c r="E1097" s="41"/>
      <c r="F1097" s="42">
        <v>41737.453067129631</v>
      </c>
      <c r="G1097" s="43">
        <v>51</v>
      </c>
      <c r="H1097" s="44">
        <v>43316</v>
      </c>
      <c r="I1097" s="44">
        <v>43284</v>
      </c>
      <c r="J1097" s="43">
        <v>1274922</v>
      </c>
      <c r="K1097" s="43">
        <v>0</v>
      </c>
      <c r="L1097" s="43">
        <v>0</v>
      </c>
      <c r="M1097" s="43">
        <f>IFERROR(J1097-K1097-L1097,0)</f>
        <v>1274922</v>
      </c>
      <c r="N1097" s="43">
        <v>1274922</v>
      </c>
      <c r="O1097" s="45">
        <f>IFERROR(IF(1 - M1097/N1097&lt;0,0,1-M1097/N1097),0)</f>
        <v>0</v>
      </c>
      <c r="P1097" s="43">
        <v>0</v>
      </c>
      <c r="Q1097" s="43">
        <v>1274922</v>
      </c>
      <c r="R1097" s="46">
        <f>IF(F1097&lt;DATEVALUE("2018-07-01"),1,0)</f>
        <v>1</v>
      </c>
      <c r="S1097" s="47">
        <f>IF(R1097=1,1%,0)</f>
        <v>0.01</v>
      </c>
      <c r="T1097" s="46">
        <f>IFERROR(S1097*M1097,0)</f>
        <v>12749.220000000001</v>
      </c>
      <c r="U1097" s="48">
        <f>IF(O1097&lt;=0.12,1,0)*(1-R1097)*M1097</f>
        <v>0</v>
      </c>
      <c r="V1097" s="49">
        <f>IF(0&lt;0.8,0,IF(0&lt;1,Sheet1!L590,1))*IF(G1097&lt;3,0.12 - O1097,0.01) *U1097</f>
        <v>0</v>
      </c>
      <c r="W1097" s="49">
        <f>IF(0&gt;1,IF(0&lt;=1.1,1,IF(0&lt;=1.2,2,IF(0&lt;=1.5,3,5))),0) * 1000000</f>
        <v>0</v>
      </c>
      <c r="X1097" s="50">
        <f>IF(AND(P1097&gt;=150000000,P1097&lt;300000000),5000000,IF(AND(P1097&gt;=300000000,P1097&lt;500000000),10000000,IF(AND(P1097&gt;=300000000,P1097&lt;500000000),15000000,IF(AND(P1097&gt;=500000000,P1097&lt;3000000000),20000000,IF(P1097&gt;=30000000000,35000000,0))))) * (1-R1097)</f>
        <v>0</v>
      </c>
      <c r="Y1097" s="50">
        <f>IFERROR(Q1097 * (1-R1097),0)</f>
        <v>0</v>
      </c>
      <c r="Z1097" s="51">
        <f>IF(R1097=1,0,0)</f>
        <v>0</v>
      </c>
      <c r="AA1097" s="51">
        <f>IFERROR((1-R1097) * Z1097 * 2%,0)</f>
        <v>0</v>
      </c>
      <c r="AB1097" s="52">
        <f>IF(R1097=0,0,0)</f>
        <v>0</v>
      </c>
      <c r="AC1097" s="52">
        <f> IFERROR(AB1097 * (1-R1097) * 2%,0)</f>
        <v>0</v>
      </c>
      <c r="AD1097" s="53">
        <f>T1097+V1097+W1097+X1097+AA1097+AC1097</f>
        <v>12749.220000000001</v>
      </c>
    </row>
    <row r="1098">
      <c r="C1098" s="40" t="s">
        <v>2026</v>
      </c>
      <c r="D1098" s="41" t="s">
        <v>2027</v>
      </c>
      <c r="E1098" s="41"/>
      <c r="F1098" s="42">
        <v>41737.441388888888</v>
      </c>
      <c r="G1098" s="43">
        <v>51</v>
      </c>
      <c r="H1098" s="44">
        <v>43329</v>
      </c>
      <c r="I1098" s="44">
        <v>43323</v>
      </c>
      <c r="J1098" s="43">
        <v>597513</v>
      </c>
      <c r="K1098" s="43">
        <v>16771</v>
      </c>
      <c r="L1098" s="43">
        <v>0</v>
      </c>
      <c r="M1098" s="43">
        <f>IFERROR(J1098-K1098-L1098,0)</f>
        <v>580742</v>
      </c>
      <c r="N1098" s="43">
        <v>597513</v>
      </c>
      <c r="O1098" s="45">
        <f>IFERROR(IF(1 - M1098/N1098&lt;0,0,1-M1098/N1098),0)</f>
        <v>0.028068008562156854</v>
      </c>
      <c r="P1098" s="43">
        <v>0</v>
      </c>
      <c r="Q1098" s="43">
        <v>580742</v>
      </c>
      <c r="R1098" s="46">
        <f>IF(F1098&lt;DATEVALUE("2018-07-01"),1,0)</f>
        <v>1</v>
      </c>
      <c r="S1098" s="47">
        <f>IF(R1098=1,1%,0)</f>
        <v>0.01</v>
      </c>
      <c r="T1098" s="46">
        <f>IFERROR(S1098*M1098,0)</f>
        <v>5807.4200000000001</v>
      </c>
      <c r="U1098" s="48">
        <f>IF(O1098&lt;=0.12,1,0)*(1-R1098)*M1098</f>
        <v>0</v>
      </c>
      <c r="V1098" s="49">
        <f>IF(0&lt;0.8,0,IF(0&lt;1,Sheet1!L590,1))*IF(G1098&lt;3,0.12 - O1098,0.01) *U1098</f>
        <v>0</v>
      </c>
      <c r="W1098" s="49">
        <f>IF(0&gt;1,IF(0&lt;=1.1,1,IF(0&lt;=1.2,2,IF(0&lt;=1.5,3,5))),0) * 1000000</f>
        <v>0</v>
      </c>
      <c r="X1098" s="50">
        <f>IF(AND(P1098&gt;=150000000,P1098&lt;300000000),5000000,IF(AND(P1098&gt;=300000000,P1098&lt;500000000),10000000,IF(AND(P1098&gt;=300000000,P1098&lt;500000000),15000000,IF(AND(P1098&gt;=500000000,P1098&lt;3000000000),20000000,IF(P1098&gt;=30000000000,35000000,0))))) * (1-R1098)</f>
        <v>0</v>
      </c>
      <c r="Y1098" s="50">
        <f>IFERROR(Q1098 * (1-R1098),0)</f>
        <v>0</v>
      </c>
      <c r="Z1098" s="51">
        <f>IF(R1098=1,0,0)</f>
        <v>0</v>
      </c>
      <c r="AA1098" s="51">
        <f>IFERROR((1-R1098) * Z1098 * 2%,0)</f>
        <v>0</v>
      </c>
      <c r="AB1098" s="52">
        <f>IF(R1098=0,0,0)</f>
        <v>0</v>
      </c>
      <c r="AC1098" s="52">
        <f> IFERROR(AB1098 * (1-R1098) * 2%,0)</f>
        <v>0</v>
      </c>
      <c r="AD1098" s="53">
        <f>T1098+V1098+W1098+X1098+AA1098+AC1098</f>
        <v>5807.4200000000001</v>
      </c>
    </row>
    <row r="1099">
      <c r="C1099" s="40" t="s">
        <v>2028</v>
      </c>
      <c r="D1099" s="41" t="s">
        <v>2029</v>
      </c>
      <c r="E1099" s="41"/>
      <c r="F1099" s="42">
        <v>41740.466203703705</v>
      </c>
      <c r="G1099" s="43">
        <v>51</v>
      </c>
      <c r="H1099" s="44">
        <v>43321</v>
      </c>
      <c r="I1099" s="44">
        <v>43377</v>
      </c>
      <c r="J1099" s="43">
        <v>703680</v>
      </c>
      <c r="K1099" s="43">
        <v>0</v>
      </c>
      <c r="L1099" s="43">
        <v>0</v>
      </c>
      <c r="M1099" s="43">
        <f>IFERROR(J1099-K1099-L1099,0)</f>
        <v>703680</v>
      </c>
      <c r="N1099" s="43">
        <v>703680</v>
      </c>
      <c r="O1099" s="45">
        <f>IFERROR(IF(1 - M1099/N1099&lt;0,0,1-M1099/N1099),0)</f>
        <v>0</v>
      </c>
      <c r="P1099" s="43">
        <v>0</v>
      </c>
      <c r="Q1099" s="43">
        <v>703680</v>
      </c>
      <c r="R1099" s="46">
        <f>IF(F1099&lt;DATEVALUE("2018-07-01"),1,0)</f>
        <v>1</v>
      </c>
      <c r="S1099" s="47">
        <f>IF(R1099=1,1%,0)</f>
        <v>0.01</v>
      </c>
      <c r="T1099" s="46">
        <f>IFERROR(S1099*M1099,0)</f>
        <v>7036.8000000000002</v>
      </c>
      <c r="U1099" s="48">
        <f>IF(O1099&lt;=0.12,1,0)*(1-R1099)*M1099</f>
        <v>0</v>
      </c>
      <c r="V1099" s="49">
        <f>IF(0&lt;0.8,0,IF(0&lt;1,Sheet1!L590,1))*IF(G1099&lt;3,0.12 - O1099,0.01) *U1099</f>
        <v>0</v>
      </c>
      <c r="W1099" s="49">
        <f>IF(0&gt;1,IF(0&lt;=1.1,1,IF(0&lt;=1.2,2,IF(0&lt;=1.5,3,5))),0) * 1000000</f>
        <v>0</v>
      </c>
      <c r="X1099" s="50">
        <f>IF(AND(P1099&gt;=150000000,P1099&lt;300000000),5000000,IF(AND(P1099&gt;=300000000,P1099&lt;500000000),10000000,IF(AND(P1099&gt;=300000000,P1099&lt;500000000),15000000,IF(AND(P1099&gt;=500000000,P1099&lt;3000000000),20000000,IF(P1099&gt;=30000000000,35000000,0))))) * (1-R1099)</f>
        <v>0</v>
      </c>
      <c r="Y1099" s="50">
        <f>IFERROR(Q1099 * (1-R1099),0)</f>
        <v>0</v>
      </c>
      <c r="Z1099" s="51">
        <f>IF(R1099=1,0,0)</f>
        <v>0</v>
      </c>
      <c r="AA1099" s="51">
        <f>IFERROR((1-R1099) * Z1099 * 2%,0)</f>
        <v>0</v>
      </c>
      <c r="AB1099" s="52">
        <f>IF(R1099=0,0,0)</f>
        <v>0</v>
      </c>
      <c r="AC1099" s="52">
        <f> IFERROR(AB1099 * (1-R1099) * 2%,0)</f>
        <v>0</v>
      </c>
      <c r="AD1099" s="53">
        <f>T1099+V1099+W1099+X1099+AA1099+AC1099</f>
        <v>7036.8000000000002</v>
      </c>
    </row>
    <row r="1100">
      <c r="C1100" s="40" t="s">
        <v>2030</v>
      </c>
      <c r="D1100" s="41" t="s">
        <v>2031</v>
      </c>
      <c r="E1100" s="41"/>
      <c r="F1100" s="42">
        <v>41743.680208333331</v>
      </c>
      <c r="G1100" s="43">
        <v>51</v>
      </c>
      <c r="H1100" s="44">
        <v>43318</v>
      </c>
      <c r="I1100" s="44">
        <v>43342</v>
      </c>
      <c r="J1100" s="43">
        <v>834529</v>
      </c>
      <c r="K1100" s="43">
        <v>0</v>
      </c>
      <c r="L1100" s="43">
        <v>0</v>
      </c>
      <c r="M1100" s="43">
        <f>IFERROR(J1100-K1100-L1100,0)</f>
        <v>834529</v>
      </c>
      <c r="N1100" s="43">
        <v>834529</v>
      </c>
      <c r="O1100" s="45">
        <f>IFERROR(IF(1 - M1100/N1100&lt;0,0,1-M1100/N1100),0)</f>
        <v>0</v>
      </c>
      <c r="P1100" s="43">
        <v>0</v>
      </c>
      <c r="Q1100" s="43">
        <v>834529</v>
      </c>
      <c r="R1100" s="46">
        <f>IF(F1100&lt;DATEVALUE("2018-07-01"),1,0)</f>
        <v>1</v>
      </c>
      <c r="S1100" s="47">
        <f>IF(R1100=1,1%,0)</f>
        <v>0.01</v>
      </c>
      <c r="T1100" s="46">
        <f>IFERROR(S1100*M1100,0)</f>
        <v>8345.2900000000009</v>
      </c>
      <c r="U1100" s="48">
        <f>IF(O1100&lt;=0.12,1,0)*(1-R1100)*M1100</f>
        <v>0</v>
      </c>
      <c r="V1100" s="49">
        <f>IF(0&lt;0.8,0,IF(0&lt;1,Sheet1!L590,1))*IF(G1100&lt;3,0.12 - O1100,0.01) *U1100</f>
        <v>0</v>
      </c>
      <c r="W1100" s="49">
        <f>IF(0&gt;1,IF(0&lt;=1.1,1,IF(0&lt;=1.2,2,IF(0&lt;=1.5,3,5))),0) * 1000000</f>
        <v>0</v>
      </c>
      <c r="X1100" s="50">
        <f>IF(AND(P1100&gt;=150000000,P1100&lt;300000000),5000000,IF(AND(P1100&gt;=300000000,P1100&lt;500000000),10000000,IF(AND(P1100&gt;=300000000,P1100&lt;500000000),15000000,IF(AND(P1100&gt;=500000000,P1100&lt;3000000000),20000000,IF(P1100&gt;=30000000000,35000000,0))))) * (1-R1100)</f>
        <v>0</v>
      </c>
      <c r="Y1100" s="50">
        <f>IFERROR(Q1100 * (1-R1100),0)</f>
        <v>0</v>
      </c>
      <c r="Z1100" s="51">
        <f>IF(R1100=1,0,0)</f>
        <v>0</v>
      </c>
      <c r="AA1100" s="51">
        <f>IFERROR((1-R1100) * Z1100 * 2%,0)</f>
        <v>0</v>
      </c>
      <c r="AB1100" s="52">
        <f>IF(R1100=0,0,0)</f>
        <v>0</v>
      </c>
      <c r="AC1100" s="52">
        <f> IFERROR(AB1100 * (1-R1100) * 2%,0)</f>
        <v>0</v>
      </c>
      <c r="AD1100" s="53">
        <f>T1100+V1100+W1100+X1100+AA1100+AC1100</f>
        <v>8345.2900000000009</v>
      </c>
    </row>
    <row r="1101">
      <c r="C1101" s="40" t="s">
        <v>2032</v>
      </c>
      <c r="D1101" s="41" t="s">
        <v>2033</v>
      </c>
      <c r="E1101" s="41"/>
      <c r="F1101" s="42">
        <v>41750.602905092594</v>
      </c>
      <c r="G1101" s="43">
        <v>51</v>
      </c>
      <c r="H1101" s="44">
        <v>43319</v>
      </c>
      <c r="I1101" s="44">
        <v>43323</v>
      </c>
      <c r="J1101" s="43">
        <v>833869</v>
      </c>
      <c r="K1101" s="43">
        <v>0</v>
      </c>
      <c r="L1101" s="43">
        <v>0</v>
      </c>
      <c r="M1101" s="43">
        <f>IFERROR(J1101-K1101-L1101,0)</f>
        <v>833869</v>
      </c>
      <c r="N1101" s="43">
        <v>833869</v>
      </c>
      <c r="O1101" s="45">
        <f>IFERROR(IF(1 - M1101/N1101&lt;0,0,1-M1101/N1101),0)</f>
        <v>0</v>
      </c>
      <c r="P1101" s="43">
        <v>0</v>
      </c>
      <c r="Q1101" s="43">
        <v>833869</v>
      </c>
      <c r="R1101" s="46">
        <f>IF(F1101&lt;DATEVALUE("2018-07-01"),1,0)</f>
        <v>1</v>
      </c>
      <c r="S1101" s="47">
        <f>IF(R1101=1,1%,0)</f>
        <v>0.01</v>
      </c>
      <c r="T1101" s="46">
        <f>IFERROR(S1101*M1101,0)</f>
        <v>8338.6900000000005</v>
      </c>
      <c r="U1101" s="48">
        <f>IF(O1101&lt;=0.12,1,0)*(1-R1101)*M1101</f>
        <v>0</v>
      </c>
      <c r="V1101" s="49">
        <f>IF(0&lt;0.8,0,IF(0&lt;1,Sheet1!L590,1))*IF(G1101&lt;3,0.12 - O1101,0.01) *U1101</f>
        <v>0</v>
      </c>
      <c r="W1101" s="49">
        <f>IF(0&gt;1,IF(0&lt;=1.1,1,IF(0&lt;=1.2,2,IF(0&lt;=1.5,3,5))),0) * 1000000</f>
        <v>0</v>
      </c>
      <c r="X1101" s="50">
        <f>IF(AND(P1101&gt;=150000000,P1101&lt;300000000),5000000,IF(AND(P1101&gt;=300000000,P1101&lt;500000000),10000000,IF(AND(P1101&gt;=300000000,P1101&lt;500000000),15000000,IF(AND(P1101&gt;=500000000,P1101&lt;3000000000),20000000,IF(P1101&gt;=30000000000,35000000,0))))) * (1-R1101)</f>
        <v>0</v>
      </c>
      <c r="Y1101" s="50">
        <f>IFERROR(Q1101 * (1-R1101),0)</f>
        <v>0</v>
      </c>
      <c r="Z1101" s="51">
        <f>IF(R1101=1,0,0)</f>
        <v>0</v>
      </c>
      <c r="AA1101" s="51">
        <f>IFERROR((1-R1101) * Z1101 * 2%,0)</f>
        <v>0</v>
      </c>
      <c r="AB1101" s="52">
        <f>IF(R1101=0,0,0)</f>
        <v>0</v>
      </c>
      <c r="AC1101" s="52">
        <f> IFERROR(AB1101 * (1-R1101) * 2%,0)</f>
        <v>0</v>
      </c>
      <c r="AD1101" s="53">
        <f>T1101+V1101+W1101+X1101+AA1101+AC1101</f>
        <v>8338.6900000000005</v>
      </c>
    </row>
    <row r="1102">
      <c r="C1102" s="40" t="s">
        <v>2034</v>
      </c>
      <c r="D1102" s="41" t="s">
        <v>2035</v>
      </c>
      <c r="E1102" s="41"/>
      <c r="F1102" s="42">
        <v>41751.658495370371</v>
      </c>
      <c r="G1102" s="43">
        <v>51</v>
      </c>
      <c r="H1102" s="44">
        <v>43343</v>
      </c>
      <c r="I1102" s="44">
        <v>43318</v>
      </c>
      <c r="J1102" s="43">
        <v>1057444</v>
      </c>
      <c r="K1102" s="43">
        <v>0</v>
      </c>
      <c r="L1102" s="43">
        <v>0</v>
      </c>
      <c r="M1102" s="43">
        <f>IFERROR(J1102-K1102-L1102,0)</f>
        <v>1057444</v>
      </c>
      <c r="N1102" s="43">
        <v>1057444</v>
      </c>
      <c r="O1102" s="45">
        <f>IFERROR(IF(1 - M1102/N1102&lt;0,0,1-M1102/N1102),0)</f>
        <v>0</v>
      </c>
      <c r="P1102" s="43">
        <v>0</v>
      </c>
      <c r="Q1102" s="43">
        <v>1057444</v>
      </c>
      <c r="R1102" s="46">
        <f>IF(F1102&lt;DATEVALUE("2018-07-01"),1,0)</f>
        <v>1</v>
      </c>
      <c r="S1102" s="47">
        <f>IF(R1102=1,1%,0)</f>
        <v>0.01</v>
      </c>
      <c r="T1102" s="46">
        <f>IFERROR(S1102*M1102,0)</f>
        <v>10574.440000000001</v>
      </c>
      <c r="U1102" s="48">
        <f>IF(O1102&lt;=0.12,1,0)*(1-R1102)*M1102</f>
        <v>0</v>
      </c>
      <c r="V1102" s="49">
        <f>IF(0&lt;0.8,0,IF(0&lt;1,Sheet1!L590,1))*IF(G1102&lt;3,0.12 - O1102,0.01) *U1102</f>
        <v>0</v>
      </c>
      <c r="W1102" s="49">
        <f>IF(0&gt;1,IF(0&lt;=1.1,1,IF(0&lt;=1.2,2,IF(0&lt;=1.5,3,5))),0) * 1000000</f>
        <v>0</v>
      </c>
      <c r="X1102" s="50">
        <f>IF(AND(P1102&gt;=150000000,P1102&lt;300000000),5000000,IF(AND(P1102&gt;=300000000,P1102&lt;500000000),10000000,IF(AND(P1102&gt;=300000000,P1102&lt;500000000),15000000,IF(AND(P1102&gt;=500000000,P1102&lt;3000000000),20000000,IF(P1102&gt;=30000000000,35000000,0))))) * (1-R1102)</f>
        <v>0</v>
      </c>
      <c r="Y1102" s="50">
        <f>IFERROR(Q1102 * (1-R1102),0)</f>
        <v>0</v>
      </c>
      <c r="Z1102" s="51">
        <f>IF(R1102=1,0,0)</f>
        <v>0</v>
      </c>
      <c r="AA1102" s="51">
        <f>IFERROR((1-R1102) * Z1102 * 2%,0)</f>
        <v>0</v>
      </c>
      <c r="AB1102" s="52">
        <f>IF(R1102=0,0,0)</f>
        <v>0</v>
      </c>
      <c r="AC1102" s="52">
        <f> IFERROR(AB1102 * (1-R1102) * 2%,0)</f>
        <v>0</v>
      </c>
      <c r="AD1102" s="53">
        <f>T1102+V1102+W1102+X1102+AA1102+AC1102</f>
        <v>10574.440000000001</v>
      </c>
    </row>
    <row r="1103">
      <c r="C1103" s="40" t="s">
        <v>2036</v>
      </c>
      <c r="D1103" s="41" t="s">
        <v>2037</v>
      </c>
      <c r="E1103" s="41"/>
      <c r="F1103" s="42">
        <v>41751.661689814813</v>
      </c>
      <c r="G1103" s="43">
        <v>51</v>
      </c>
      <c r="H1103" s="44">
        <v>43316</v>
      </c>
      <c r="I1103" s="44">
        <v>43340</v>
      </c>
      <c r="J1103" s="43">
        <v>54904</v>
      </c>
      <c r="K1103" s="43">
        <v>0</v>
      </c>
      <c r="L1103" s="43">
        <v>0</v>
      </c>
      <c r="M1103" s="43">
        <f>IFERROR(J1103-K1103-L1103,0)</f>
        <v>54904</v>
      </c>
      <c r="N1103" s="43">
        <v>54904</v>
      </c>
      <c r="O1103" s="45">
        <f>IFERROR(IF(1 - M1103/N1103&lt;0,0,1-M1103/N1103),0)</f>
        <v>0</v>
      </c>
      <c r="P1103" s="43">
        <v>0</v>
      </c>
      <c r="Q1103" s="43">
        <v>54904</v>
      </c>
      <c r="R1103" s="46">
        <f>IF(F1103&lt;DATEVALUE("2018-07-01"),1,0)</f>
        <v>1</v>
      </c>
      <c r="S1103" s="47">
        <f>IF(R1103=1,1%,0)</f>
        <v>0.01</v>
      </c>
      <c r="T1103" s="46">
        <f>IFERROR(S1103*M1103,0)</f>
        <v>549.03999999999996</v>
      </c>
      <c r="U1103" s="48">
        <f>IF(O1103&lt;=0.12,1,0)*(1-R1103)*M1103</f>
        <v>0</v>
      </c>
      <c r="V1103" s="49">
        <f>IF(0&lt;0.8,0,IF(0&lt;1,Sheet1!L590,1))*IF(G1103&lt;3,0.12 - O1103,0.01) *U1103</f>
        <v>0</v>
      </c>
      <c r="W1103" s="49">
        <f>IF(0&gt;1,IF(0&lt;=1.1,1,IF(0&lt;=1.2,2,IF(0&lt;=1.5,3,5))),0) * 1000000</f>
        <v>0</v>
      </c>
      <c r="X1103" s="50">
        <f>IF(AND(P1103&gt;=150000000,P1103&lt;300000000),5000000,IF(AND(P1103&gt;=300000000,P1103&lt;500000000),10000000,IF(AND(P1103&gt;=300000000,P1103&lt;500000000),15000000,IF(AND(P1103&gt;=500000000,P1103&lt;3000000000),20000000,IF(P1103&gt;=30000000000,35000000,0))))) * (1-R1103)</f>
        <v>0</v>
      </c>
      <c r="Y1103" s="50">
        <f>IFERROR(Q1103 * (1-R1103),0)</f>
        <v>0</v>
      </c>
      <c r="Z1103" s="51">
        <f>IF(R1103=1,0,0)</f>
        <v>0</v>
      </c>
      <c r="AA1103" s="51">
        <f>IFERROR((1-R1103) * Z1103 * 2%,0)</f>
        <v>0</v>
      </c>
      <c r="AB1103" s="52">
        <f>IF(R1103=0,0,0)</f>
        <v>0</v>
      </c>
      <c r="AC1103" s="52">
        <f> IFERROR(AB1103 * (1-R1103) * 2%,0)</f>
        <v>0</v>
      </c>
      <c r="AD1103" s="53">
        <f>T1103+V1103+W1103+X1103+AA1103+AC1103</f>
        <v>549.03999999999996</v>
      </c>
    </row>
    <row r="1104">
      <c r="C1104" s="40" t="s">
        <v>2038</v>
      </c>
      <c r="D1104" s="41" t="s">
        <v>2039</v>
      </c>
      <c r="E1104" s="41"/>
      <c r="F1104" s="42">
        <v>41751.663148148145</v>
      </c>
      <c r="G1104" s="43">
        <v>51</v>
      </c>
      <c r="H1104" s="44">
        <v>43319</v>
      </c>
      <c r="I1104" s="44">
        <v>43385</v>
      </c>
      <c r="J1104" s="43">
        <v>3629671</v>
      </c>
      <c r="K1104" s="43">
        <v>0</v>
      </c>
      <c r="L1104" s="43">
        <v>0</v>
      </c>
      <c r="M1104" s="43">
        <f>IFERROR(J1104-K1104-L1104,0)</f>
        <v>3629671</v>
      </c>
      <c r="N1104" s="43">
        <v>3629671</v>
      </c>
      <c r="O1104" s="45">
        <f>IFERROR(IF(1 - M1104/N1104&lt;0,0,1-M1104/N1104),0)</f>
        <v>0</v>
      </c>
      <c r="P1104" s="43">
        <v>0</v>
      </c>
      <c r="Q1104" s="43">
        <v>3629671</v>
      </c>
      <c r="R1104" s="46">
        <f>IF(F1104&lt;DATEVALUE("2018-07-01"),1,0)</f>
        <v>1</v>
      </c>
      <c r="S1104" s="47">
        <f>IF(R1104=1,1%,0)</f>
        <v>0.01</v>
      </c>
      <c r="T1104" s="46">
        <f>IFERROR(S1104*M1104,0)</f>
        <v>36296.709999999999</v>
      </c>
      <c r="U1104" s="48">
        <f>IF(O1104&lt;=0.12,1,0)*(1-R1104)*M1104</f>
        <v>0</v>
      </c>
      <c r="V1104" s="49">
        <f>IF(0&lt;0.8,0,IF(0&lt;1,Sheet1!L590,1))*IF(G1104&lt;3,0.12 - O1104,0.01) *U1104</f>
        <v>0</v>
      </c>
      <c r="W1104" s="49">
        <f>IF(0&gt;1,IF(0&lt;=1.1,1,IF(0&lt;=1.2,2,IF(0&lt;=1.5,3,5))),0) * 1000000</f>
        <v>0</v>
      </c>
      <c r="X1104" s="50">
        <f>IF(AND(P1104&gt;=150000000,P1104&lt;300000000),5000000,IF(AND(P1104&gt;=300000000,P1104&lt;500000000),10000000,IF(AND(P1104&gt;=300000000,P1104&lt;500000000),15000000,IF(AND(P1104&gt;=500000000,P1104&lt;3000000000),20000000,IF(P1104&gt;=30000000000,35000000,0))))) * (1-R1104)</f>
        <v>0</v>
      </c>
      <c r="Y1104" s="50">
        <f>IFERROR(Q1104 * (1-R1104),0)</f>
        <v>0</v>
      </c>
      <c r="Z1104" s="51">
        <f>IF(R1104=1,0,0)</f>
        <v>0</v>
      </c>
      <c r="AA1104" s="51">
        <f>IFERROR((1-R1104) * Z1104 * 2%,0)</f>
        <v>0</v>
      </c>
      <c r="AB1104" s="52">
        <f>IF(R1104=0,0,0)</f>
        <v>0</v>
      </c>
      <c r="AC1104" s="52">
        <f> IFERROR(AB1104 * (1-R1104) * 2%,0)</f>
        <v>0</v>
      </c>
      <c r="AD1104" s="53">
        <f>T1104+V1104+W1104+X1104+AA1104+AC1104</f>
        <v>36296.709999999999</v>
      </c>
    </row>
    <row r="1105">
      <c r="C1105" s="40" t="s">
        <v>2040</v>
      </c>
      <c r="D1105" s="41" t="s">
        <v>2041</v>
      </c>
      <c r="E1105" s="41"/>
      <c r="F1105" s="42">
        <v>41766.474803240737</v>
      </c>
      <c r="G1105" s="43">
        <v>50</v>
      </c>
      <c r="H1105" s="44">
        <v>43328</v>
      </c>
      <c r="I1105" s="44">
        <v>43369</v>
      </c>
      <c r="J1105" s="43">
        <v>414000</v>
      </c>
      <c r="K1105" s="43">
        <v>0</v>
      </c>
      <c r="L1105" s="43">
        <v>0</v>
      </c>
      <c r="M1105" s="43">
        <f>IFERROR(J1105-K1105-L1105,0)</f>
        <v>414000</v>
      </c>
      <c r="N1105" s="43">
        <v>515624</v>
      </c>
      <c r="O1105" s="45">
        <f>IFERROR(IF(1 - M1105/N1105&lt;0,0,1-M1105/N1105),0)</f>
        <v>0.1970893519308643</v>
      </c>
      <c r="P1105" s="43">
        <v>0</v>
      </c>
      <c r="Q1105" s="43">
        <v>414000</v>
      </c>
      <c r="R1105" s="46">
        <f>IF(F1105&lt;DATEVALUE("2018-07-01"),1,0)</f>
        <v>1</v>
      </c>
      <c r="S1105" s="47">
        <f>IF(R1105=1,1%,0)</f>
        <v>0.01</v>
      </c>
      <c r="T1105" s="46">
        <f>IFERROR(S1105*M1105,0)</f>
        <v>4140</v>
      </c>
      <c r="U1105" s="48">
        <f>IF(O1105&lt;=0.12,1,0)*(1-R1105)*M1105</f>
        <v>0</v>
      </c>
      <c r="V1105" s="49">
        <f>IF(0&lt;0.8,0,IF(0&lt;1,Sheet1!L590,1))*IF(G1105&lt;3,0.12 - O1105,0.01) *U1105</f>
        <v>0</v>
      </c>
      <c r="W1105" s="49">
        <f>IF(0&gt;1,IF(0&lt;=1.1,1,IF(0&lt;=1.2,2,IF(0&lt;=1.5,3,5))),0) * 1000000</f>
        <v>0</v>
      </c>
      <c r="X1105" s="50">
        <f>IF(AND(P1105&gt;=150000000,P1105&lt;300000000),5000000,IF(AND(P1105&gt;=300000000,P1105&lt;500000000),10000000,IF(AND(P1105&gt;=300000000,P1105&lt;500000000),15000000,IF(AND(P1105&gt;=500000000,P1105&lt;3000000000),20000000,IF(P1105&gt;=30000000000,35000000,0))))) * (1-R1105)</f>
        <v>0</v>
      </c>
      <c r="Y1105" s="50">
        <f>IFERROR(Q1105 * (1-R1105),0)</f>
        <v>0</v>
      </c>
      <c r="Z1105" s="51">
        <f>IF(R1105=1,0,0)</f>
        <v>0</v>
      </c>
      <c r="AA1105" s="51">
        <f>IFERROR((1-R1105) * Z1105 * 2%,0)</f>
        <v>0</v>
      </c>
      <c r="AB1105" s="52">
        <f>IF(R1105=0,0,0)</f>
        <v>0</v>
      </c>
      <c r="AC1105" s="52">
        <f> IFERROR(AB1105 * (1-R1105) * 2%,0)</f>
        <v>0</v>
      </c>
      <c r="AD1105" s="53">
        <f>T1105+V1105+W1105+X1105+AA1105+AC1105</f>
        <v>4140</v>
      </c>
    </row>
    <row r="1106">
      <c r="C1106" s="40" t="s">
        <v>2042</v>
      </c>
      <c r="D1106" s="41" t="s">
        <v>2043</v>
      </c>
      <c r="E1106" s="41"/>
      <c r="F1106" s="42">
        <v>41781.585439814815</v>
      </c>
      <c r="G1106" s="43">
        <v>50</v>
      </c>
      <c r="H1106" s="44">
        <v>43319</v>
      </c>
      <c r="I1106" s="44">
        <v>43323</v>
      </c>
      <c r="J1106" s="43">
        <v>952074</v>
      </c>
      <c r="K1106" s="43">
        <v>0</v>
      </c>
      <c r="L1106" s="43">
        <v>0</v>
      </c>
      <c r="M1106" s="43">
        <f>IFERROR(J1106-K1106-L1106,0)</f>
        <v>952074</v>
      </c>
      <c r="N1106" s="43">
        <v>952074</v>
      </c>
      <c r="O1106" s="45">
        <f>IFERROR(IF(1 - M1106/N1106&lt;0,0,1-M1106/N1106),0)</f>
        <v>0</v>
      </c>
      <c r="P1106" s="43">
        <v>0</v>
      </c>
      <c r="Q1106" s="43">
        <v>952074</v>
      </c>
      <c r="R1106" s="46">
        <f>IF(F1106&lt;DATEVALUE("2018-07-01"),1,0)</f>
        <v>1</v>
      </c>
      <c r="S1106" s="47">
        <f>IF(R1106=1,1%,0)</f>
        <v>0.01</v>
      </c>
      <c r="T1106" s="46">
        <f>IFERROR(S1106*M1106,0)</f>
        <v>9520.7399999999998</v>
      </c>
      <c r="U1106" s="48">
        <f>IF(O1106&lt;=0.12,1,0)*(1-R1106)*M1106</f>
        <v>0</v>
      </c>
      <c r="V1106" s="49">
        <f>IF(0&lt;0.8,0,IF(0&lt;1,Sheet1!L590,1))*IF(G1106&lt;3,0.12 - O1106,0.01) *U1106</f>
        <v>0</v>
      </c>
      <c r="W1106" s="49">
        <f>IF(0&gt;1,IF(0&lt;=1.1,1,IF(0&lt;=1.2,2,IF(0&lt;=1.5,3,5))),0) * 1000000</f>
        <v>0</v>
      </c>
      <c r="X1106" s="50">
        <f>IF(AND(P1106&gt;=150000000,P1106&lt;300000000),5000000,IF(AND(P1106&gt;=300000000,P1106&lt;500000000),10000000,IF(AND(P1106&gt;=300000000,P1106&lt;500000000),15000000,IF(AND(P1106&gt;=500000000,P1106&lt;3000000000),20000000,IF(P1106&gt;=30000000000,35000000,0))))) * (1-R1106)</f>
        <v>0</v>
      </c>
      <c r="Y1106" s="50">
        <f>IFERROR(Q1106 * (1-R1106),0)</f>
        <v>0</v>
      </c>
      <c r="Z1106" s="51">
        <f>IF(R1106=1,0,0)</f>
        <v>0</v>
      </c>
      <c r="AA1106" s="51">
        <f>IFERROR((1-R1106) * Z1106 * 2%,0)</f>
        <v>0</v>
      </c>
      <c r="AB1106" s="52">
        <f>IF(R1106=0,0,0)</f>
        <v>0</v>
      </c>
      <c r="AC1106" s="52">
        <f> IFERROR(AB1106 * (1-R1106) * 2%,0)</f>
        <v>0</v>
      </c>
      <c r="AD1106" s="53">
        <f>T1106+V1106+W1106+X1106+AA1106+AC1106</f>
        <v>9520.7399999999998</v>
      </c>
    </row>
    <row r="1107">
      <c r="C1107" s="40" t="s">
        <v>2044</v>
      </c>
      <c r="D1107" s="41" t="s">
        <v>2045</v>
      </c>
      <c r="E1107" s="41"/>
      <c r="F1107" s="42">
        <v>41782.578148148146</v>
      </c>
      <c r="G1107" s="43">
        <v>50</v>
      </c>
      <c r="H1107" s="44">
        <v>43321</v>
      </c>
      <c r="I1107" s="44">
        <v>43333</v>
      </c>
      <c r="J1107" s="43">
        <v>1325427</v>
      </c>
      <c r="K1107" s="43">
        <v>0</v>
      </c>
      <c r="L1107" s="43">
        <v>0</v>
      </c>
      <c r="M1107" s="43">
        <f>IFERROR(J1107-K1107-L1107,0)</f>
        <v>1325427</v>
      </c>
      <c r="N1107" s="43">
        <v>1325427</v>
      </c>
      <c r="O1107" s="45">
        <f>IFERROR(IF(1 - M1107/N1107&lt;0,0,1-M1107/N1107),0)</f>
        <v>0</v>
      </c>
      <c r="P1107" s="43">
        <v>0</v>
      </c>
      <c r="Q1107" s="43">
        <v>1325427</v>
      </c>
      <c r="R1107" s="46">
        <f>IF(F1107&lt;DATEVALUE("2018-07-01"),1,0)</f>
        <v>1</v>
      </c>
      <c r="S1107" s="47">
        <f>IF(R1107=1,1%,0)</f>
        <v>0.01</v>
      </c>
      <c r="T1107" s="46">
        <f>IFERROR(S1107*M1107,0)</f>
        <v>13254.27</v>
      </c>
      <c r="U1107" s="48">
        <f>IF(O1107&lt;=0.12,1,0)*(1-R1107)*M1107</f>
        <v>0</v>
      </c>
      <c r="V1107" s="49">
        <f>IF(0&lt;0.8,0,IF(0&lt;1,Sheet1!L590,1))*IF(G1107&lt;3,0.12 - O1107,0.01) *U1107</f>
        <v>0</v>
      </c>
      <c r="W1107" s="49">
        <f>IF(0&gt;1,IF(0&lt;=1.1,1,IF(0&lt;=1.2,2,IF(0&lt;=1.5,3,5))),0) * 1000000</f>
        <v>0</v>
      </c>
      <c r="X1107" s="50">
        <f>IF(AND(P1107&gt;=150000000,P1107&lt;300000000),5000000,IF(AND(P1107&gt;=300000000,P1107&lt;500000000),10000000,IF(AND(P1107&gt;=300000000,P1107&lt;500000000),15000000,IF(AND(P1107&gt;=500000000,P1107&lt;3000000000),20000000,IF(P1107&gt;=30000000000,35000000,0))))) * (1-R1107)</f>
        <v>0</v>
      </c>
      <c r="Y1107" s="50">
        <f>IFERROR(Q1107 * (1-R1107),0)</f>
        <v>0</v>
      </c>
      <c r="Z1107" s="51">
        <f>IF(R1107=1,0,0)</f>
        <v>0</v>
      </c>
      <c r="AA1107" s="51">
        <f>IFERROR((1-R1107) * Z1107 * 2%,0)</f>
        <v>0</v>
      </c>
      <c r="AB1107" s="52">
        <f>IF(R1107=0,0,0)</f>
        <v>0</v>
      </c>
      <c r="AC1107" s="52">
        <f> IFERROR(AB1107 * (1-R1107) * 2%,0)</f>
        <v>0</v>
      </c>
      <c r="AD1107" s="53">
        <f>T1107+V1107+W1107+X1107+AA1107+AC1107</f>
        <v>13254.27</v>
      </c>
    </row>
    <row r="1108">
      <c r="C1108" s="40" t="s">
        <v>2046</v>
      </c>
      <c r="D1108" s="41" t="s">
        <v>2047</v>
      </c>
      <c r="E1108" s="41"/>
      <c r="F1108" s="42">
        <v>41787.369270833333</v>
      </c>
      <c r="G1108" s="43">
        <v>50</v>
      </c>
      <c r="H1108" s="44" t="s">
        <v>24</v>
      </c>
      <c r="I1108" s="44" t="s">
        <v>24</v>
      </c>
      <c r="J1108" s="43">
        <v>73810</v>
      </c>
      <c r="K1108" s="43">
        <v>0</v>
      </c>
      <c r="L1108" s="43">
        <v>0</v>
      </c>
      <c r="M1108" s="43">
        <f>IFERROR(J1108-K1108-L1108,0)</f>
        <v>73810</v>
      </c>
      <c r="N1108" s="43">
        <v>73810</v>
      </c>
      <c r="O1108" s="45">
        <f>IFERROR(IF(1 - M1108/N1108&lt;0,0,1-M1108/N1108),0)</f>
        <v>0</v>
      </c>
      <c r="P1108" s="43">
        <v>0</v>
      </c>
      <c r="Q1108" s="43">
        <v>73810</v>
      </c>
      <c r="R1108" s="46">
        <f>IF(F1108&lt;DATEVALUE("2018-07-01"),1,0)</f>
        <v>1</v>
      </c>
      <c r="S1108" s="47">
        <f>IF(R1108=1,1%,0)</f>
        <v>0.01</v>
      </c>
      <c r="T1108" s="46">
        <f>IFERROR(S1108*M1108,0)</f>
        <v>738.10000000000002</v>
      </c>
      <c r="U1108" s="48">
        <f>IF(O1108&lt;=0.12,1,0)*(1-R1108)*M1108</f>
        <v>0</v>
      </c>
      <c r="V1108" s="49">
        <f>IF(0&lt;0.8,0,IF(0&lt;1,Sheet1!L590,1))*IF(G1108&lt;3,0.12 - O1108,0.01) *U1108</f>
        <v>0</v>
      </c>
      <c r="W1108" s="49">
        <f>IF(0&gt;1,IF(0&lt;=1.1,1,IF(0&lt;=1.2,2,IF(0&lt;=1.5,3,5))),0) * 1000000</f>
        <v>0</v>
      </c>
      <c r="X1108" s="50">
        <f>IF(AND(P1108&gt;=150000000,P1108&lt;300000000),5000000,IF(AND(P1108&gt;=300000000,P1108&lt;500000000),10000000,IF(AND(P1108&gt;=300000000,P1108&lt;500000000),15000000,IF(AND(P1108&gt;=500000000,P1108&lt;3000000000),20000000,IF(P1108&gt;=30000000000,35000000,0))))) * (1-R1108)</f>
        <v>0</v>
      </c>
      <c r="Y1108" s="50">
        <f>IFERROR(Q1108 * (1-R1108),0)</f>
        <v>0</v>
      </c>
      <c r="Z1108" s="51">
        <f>IF(R1108=1,0,0)</f>
        <v>0</v>
      </c>
      <c r="AA1108" s="51">
        <f>IFERROR((1-R1108) * Z1108 * 2%,0)</f>
        <v>0</v>
      </c>
      <c r="AB1108" s="52">
        <f>IF(R1108=0,0,0)</f>
        <v>0</v>
      </c>
      <c r="AC1108" s="52">
        <f> IFERROR(AB1108 * (1-R1108) * 2%,0)</f>
        <v>0</v>
      </c>
      <c r="AD1108" s="53">
        <f>T1108+V1108+W1108+X1108+AA1108+AC1108</f>
        <v>738.10000000000002</v>
      </c>
    </row>
    <row r="1109">
      <c r="C1109" s="40" t="s">
        <v>2048</v>
      </c>
      <c r="D1109" s="41" t="s">
        <v>2049</v>
      </c>
      <c r="E1109" s="41"/>
      <c r="F1109" s="42">
        <v>41802.628912037035</v>
      </c>
      <c r="G1109" s="43">
        <v>49</v>
      </c>
      <c r="H1109" s="44">
        <v>43319</v>
      </c>
      <c r="I1109" s="44">
        <v>43323</v>
      </c>
      <c r="J1109" s="43">
        <v>129408</v>
      </c>
      <c r="K1109" s="43">
        <v>0</v>
      </c>
      <c r="L1109" s="43">
        <v>0</v>
      </c>
      <c r="M1109" s="43">
        <f>IFERROR(J1109-K1109-L1109,0)</f>
        <v>129408</v>
      </c>
      <c r="N1109" s="43">
        <v>129408</v>
      </c>
      <c r="O1109" s="45">
        <f>IFERROR(IF(1 - M1109/N1109&lt;0,0,1-M1109/N1109),0)</f>
        <v>0</v>
      </c>
      <c r="P1109" s="43">
        <v>0</v>
      </c>
      <c r="Q1109" s="43">
        <v>129408</v>
      </c>
      <c r="R1109" s="46">
        <f>IF(F1109&lt;DATEVALUE("2018-07-01"),1,0)</f>
        <v>1</v>
      </c>
      <c r="S1109" s="47">
        <f>IF(R1109=1,1%,0)</f>
        <v>0.01</v>
      </c>
      <c r="T1109" s="46">
        <f>IFERROR(S1109*M1109,0)</f>
        <v>1294.0799999999999</v>
      </c>
      <c r="U1109" s="48">
        <f>IF(O1109&lt;=0.12,1,0)*(1-R1109)*M1109</f>
        <v>0</v>
      </c>
      <c r="V1109" s="49">
        <f>IF(0&lt;0.8,0,IF(0&lt;1,Sheet1!L590,1))*IF(G1109&lt;3,0.12 - O1109,0.01) *U1109</f>
        <v>0</v>
      </c>
      <c r="W1109" s="49">
        <f>IF(0&gt;1,IF(0&lt;=1.1,1,IF(0&lt;=1.2,2,IF(0&lt;=1.5,3,5))),0) * 1000000</f>
        <v>0</v>
      </c>
      <c r="X1109" s="50">
        <f>IF(AND(P1109&gt;=150000000,P1109&lt;300000000),5000000,IF(AND(P1109&gt;=300000000,P1109&lt;500000000),10000000,IF(AND(P1109&gt;=300000000,P1109&lt;500000000),15000000,IF(AND(P1109&gt;=500000000,P1109&lt;3000000000),20000000,IF(P1109&gt;=30000000000,35000000,0))))) * (1-R1109)</f>
        <v>0</v>
      </c>
      <c r="Y1109" s="50">
        <f>IFERROR(Q1109 * (1-R1109),0)</f>
        <v>0</v>
      </c>
      <c r="Z1109" s="51">
        <f>IF(R1109=1,0,0)</f>
        <v>0</v>
      </c>
      <c r="AA1109" s="51">
        <f>IFERROR((1-R1109) * Z1109 * 2%,0)</f>
        <v>0</v>
      </c>
      <c r="AB1109" s="52">
        <f>IF(R1109=0,0,0)</f>
        <v>0</v>
      </c>
      <c r="AC1109" s="52">
        <f> IFERROR(AB1109 * (1-R1109) * 2%,0)</f>
        <v>0</v>
      </c>
      <c r="AD1109" s="53">
        <f>T1109+V1109+W1109+X1109+AA1109+AC1109</f>
        <v>1294.0799999999999</v>
      </c>
    </row>
    <row r="1110">
      <c r="C1110" s="40" t="s">
        <v>2050</v>
      </c>
      <c r="D1110" s="41" t="s">
        <v>2051</v>
      </c>
      <c r="E1110" s="41"/>
      <c r="F1110" s="42">
        <v>41802.635509259257</v>
      </c>
      <c r="G1110" s="43">
        <v>49</v>
      </c>
      <c r="H1110" s="44">
        <v>43312</v>
      </c>
      <c r="I1110" s="44">
        <v>43370</v>
      </c>
      <c r="J1110" s="43">
        <v>10526396</v>
      </c>
      <c r="K1110" s="43">
        <v>0</v>
      </c>
      <c r="L1110" s="43">
        <v>0</v>
      </c>
      <c r="M1110" s="43">
        <f>IFERROR(J1110-K1110-L1110,0)</f>
        <v>10526396</v>
      </c>
      <c r="N1110" s="43">
        <v>14182163</v>
      </c>
      <c r="O1110" s="45">
        <f>IFERROR(IF(1 - M1110/N1110&lt;0,0,1-M1110/N1110),0)</f>
        <v>0.25777217480859582</v>
      </c>
      <c r="P1110" s="43">
        <v>0</v>
      </c>
      <c r="Q1110" s="43">
        <v>10526396</v>
      </c>
      <c r="R1110" s="46">
        <f>IF(F1110&lt;DATEVALUE("2018-07-01"),1,0)</f>
        <v>1</v>
      </c>
      <c r="S1110" s="47">
        <f>IF(R1110=1,1%,0)</f>
        <v>0.01</v>
      </c>
      <c r="T1110" s="46">
        <f>IFERROR(S1110*M1110,0)</f>
        <v>105263.96000000001</v>
      </c>
      <c r="U1110" s="48">
        <f>IF(O1110&lt;=0.12,1,0)*(1-R1110)*M1110</f>
        <v>0</v>
      </c>
      <c r="V1110" s="49">
        <f>IF(0&lt;0.8,0,IF(0&lt;1,Sheet1!L590,1))*IF(G1110&lt;3,0.12 - O1110,0.01) *U1110</f>
        <v>0</v>
      </c>
      <c r="W1110" s="49">
        <f>IF(0&gt;1,IF(0&lt;=1.1,1,IF(0&lt;=1.2,2,IF(0&lt;=1.5,3,5))),0) * 1000000</f>
        <v>0</v>
      </c>
      <c r="X1110" s="50">
        <f>IF(AND(P1110&gt;=150000000,P1110&lt;300000000),5000000,IF(AND(P1110&gt;=300000000,P1110&lt;500000000),10000000,IF(AND(P1110&gt;=300000000,P1110&lt;500000000),15000000,IF(AND(P1110&gt;=500000000,P1110&lt;3000000000),20000000,IF(P1110&gt;=30000000000,35000000,0))))) * (1-R1110)</f>
        <v>0</v>
      </c>
      <c r="Y1110" s="50">
        <f>IFERROR(Q1110 * (1-R1110),0)</f>
        <v>0</v>
      </c>
      <c r="Z1110" s="51">
        <f>IF(R1110=1,0,0)</f>
        <v>0</v>
      </c>
      <c r="AA1110" s="51">
        <f>IFERROR((1-R1110) * Z1110 * 2%,0)</f>
        <v>0</v>
      </c>
      <c r="AB1110" s="52">
        <f>IF(R1110=0,0,0)</f>
        <v>0</v>
      </c>
      <c r="AC1110" s="52">
        <f> IFERROR(AB1110 * (1-R1110) * 2%,0)</f>
        <v>0</v>
      </c>
      <c r="AD1110" s="53">
        <f>T1110+V1110+W1110+X1110+AA1110+AC1110</f>
        <v>105263.96000000001</v>
      </c>
    </row>
    <row r="1111">
      <c r="C1111" s="40" t="s">
        <v>2052</v>
      </c>
      <c r="D1111" s="41" t="s">
        <v>2053</v>
      </c>
      <c r="E1111" s="41"/>
      <c r="F1111" s="42">
        <v>41821.398356481477</v>
      </c>
      <c r="G1111" s="43">
        <v>48</v>
      </c>
      <c r="H1111" s="44">
        <v>43375</v>
      </c>
      <c r="I1111" s="44">
        <v>43368</v>
      </c>
      <c r="J1111" s="43">
        <v>17565438</v>
      </c>
      <c r="K1111" s="43">
        <v>0</v>
      </c>
      <c r="L1111" s="43">
        <v>0</v>
      </c>
      <c r="M1111" s="43">
        <f>IFERROR(J1111-K1111-L1111,0)</f>
        <v>17565438</v>
      </c>
      <c r="N1111" s="43">
        <v>22718438</v>
      </c>
      <c r="O1111" s="45">
        <f>IFERROR(IF(1 - M1111/N1111&lt;0,0,1-M1111/N1111),0)</f>
        <v>0.22682017135156918</v>
      </c>
      <c r="P1111" s="43">
        <v>0</v>
      </c>
      <c r="Q1111" s="43">
        <v>17860678</v>
      </c>
      <c r="R1111" s="46">
        <f>IF(F1111&lt;DATEVALUE("2018-07-01"),1,0)</f>
        <v>1</v>
      </c>
      <c r="S1111" s="47">
        <f>IF(R1111=1,1%,0)</f>
        <v>0.01</v>
      </c>
      <c r="T1111" s="46">
        <f>IFERROR(S1111*M1111,0)</f>
        <v>175654.38000000001</v>
      </c>
      <c r="U1111" s="48">
        <f>IF(O1111&lt;=0.12,1,0)*(1-R1111)*M1111</f>
        <v>0</v>
      </c>
      <c r="V1111" s="49">
        <f>IF(0&lt;0.8,0,IF(0&lt;1,Sheet1!L590,1))*IF(G1111&lt;3,0.12 - O1111,0.01) *U1111</f>
        <v>0</v>
      </c>
      <c r="W1111" s="49">
        <f>IF(0&gt;1,IF(0&lt;=1.1,1,IF(0&lt;=1.2,2,IF(0&lt;=1.5,3,5))),0) * 1000000</f>
        <v>0</v>
      </c>
      <c r="X1111" s="50">
        <f>IF(AND(P1111&gt;=150000000,P1111&lt;300000000),5000000,IF(AND(P1111&gt;=300000000,P1111&lt;500000000),10000000,IF(AND(P1111&gt;=300000000,P1111&lt;500000000),15000000,IF(AND(P1111&gt;=500000000,P1111&lt;3000000000),20000000,IF(P1111&gt;=30000000000,35000000,0))))) * (1-R1111)</f>
        <v>0</v>
      </c>
      <c r="Y1111" s="50">
        <f>IFERROR(Q1111 * (1-R1111),0)</f>
        <v>0</v>
      </c>
      <c r="Z1111" s="51">
        <f>IF(R1111=1,0,0)</f>
        <v>0</v>
      </c>
      <c r="AA1111" s="51">
        <f>IFERROR((1-R1111) * Z1111 * 2%,0)</f>
        <v>0</v>
      </c>
      <c r="AB1111" s="52">
        <f>IF(R1111=0,0,0)</f>
        <v>0</v>
      </c>
      <c r="AC1111" s="52">
        <f> IFERROR(AB1111 * (1-R1111) * 2%,0)</f>
        <v>0</v>
      </c>
      <c r="AD1111" s="53">
        <f>T1111+V1111+W1111+X1111+AA1111+AC1111</f>
        <v>175654.38000000001</v>
      </c>
    </row>
    <row r="1112">
      <c r="C1112" s="40" t="s">
        <v>2054</v>
      </c>
      <c r="D1112" s="41" t="s">
        <v>2055</v>
      </c>
      <c r="E1112" s="41"/>
      <c r="F1112" s="42">
        <v>41822.600624999999</v>
      </c>
      <c r="G1112" s="43">
        <v>48</v>
      </c>
      <c r="H1112" s="44">
        <v>43320</v>
      </c>
      <c r="I1112" s="44">
        <v>43397</v>
      </c>
      <c r="J1112" s="43">
        <v>1241007</v>
      </c>
      <c r="K1112" s="43">
        <v>0</v>
      </c>
      <c r="L1112" s="43">
        <v>0</v>
      </c>
      <c r="M1112" s="43">
        <f>IFERROR(J1112-K1112-L1112,0)</f>
        <v>1241007</v>
      </c>
      <c r="N1112" s="43">
        <v>1241007</v>
      </c>
      <c r="O1112" s="45">
        <f>IFERROR(IF(1 - M1112/N1112&lt;0,0,1-M1112/N1112),0)</f>
        <v>0</v>
      </c>
      <c r="P1112" s="43">
        <v>0</v>
      </c>
      <c r="Q1112" s="43">
        <v>1241007</v>
      </c>
      <c r="R1112" s="46">
        <f>IF(F1112&lt;DATEVALUE("2018-07-01"),1,0)</f>
        <v>1</v>
      </c>
      <c r="S1112" s="47">
        <f>IF(R1112=1,1%,0)</f>
        <v>0.01</v>
      </c>
      <c r="T1112" s="46">
        <f>IFERROR(S1112*M1112,0)</f>
        <v>12410.07</v>
      </c>
      <c r="U1112" s="48">
        <f>IF(O1112&lt;=0.12,1,0)*(1-R1112)*M1112</f>
        <v>0</v>
      </c>
      <c r="V1112" s="49">
        <f>IF(0&lt;0.8,0,IF(0&lt;1,Sheet1!L590,1))*IF(G1112&lt;3,0.12 - O1112,0.01) *U1112</f>
        <v>0</v>
      </c>
      <c r="W1112" s="49">
        <f>IF(0&gt;1,IF(0&lt;=1.1,1,IF(0&lt;=1.2,2,IF(0&lt;=1.5,3,5))),0) * 1000000</f>
        <v>0</v>
      </c>
      <c r="X1112" s="50">
        <f>IF(AND(P1112&gt;=150000000,P1112&lt;300000000),5000000,IF(AND(P1112&gt;=300000000,P1112&lt;500000000),10000000,IF(AND(P1112&gt;=300000000,P1112&lt;500000000),15000000,IF(AND(P1112&gt;=500000000,P1112&lt;3000000000),20000000,IF(P1112&gt;=30000000000,35000000,0))))) * (1-R1112)</f>
        <v>0</v>
      </c>
      <c r="Y1112" s="50">
        <f>IFERROR(Q1112 * (1-R1112),0)</f>
        <v>0</v>
      </c>
      <c r="Z1112" s="51">
        <f>IF(R1112=1,0,0)</f>
        <v>0</v>
      </c>
      <c r="AA1112" s="51">
        <f>IFERROR((1-R1112) * Z1112 * 2%,0)</f>
        <v>0</v>
      </c>
      <c r="AB1112" s="52">
        <f>IF(R1112=0,0,0)</f>
        <v>0</v>
      </c>
      <c r="AC1112" s="52">
        <f> IFERROR(AB1112 * (1-R1112) * 2%,0)</f>
        <v>0</v>
      </c>
      <c r="AD1112" s="53">
        <f>T1112+V1112+W1112+X1112+AA1112+AC1112</f>
        <v>12410.07</v>
      </c>
    </row>
    <row r="1113">
      <c r="C1113" s="40" t="s">
        <v>2056</v>
      </c>
      <c r="D1113" s="41" t="s">
        <v>2057</v>
      </c>
      <c r="E1113" s="41"/>
      <c r="F1113" s="42">
        <v>41827.455740740741</v>
      </c>
      <c r="G1113" s="43">
        <v>48</v>
      </c>
      <c r="H1113" s="44">
        <v>43316</v>
      </c>
      <c r="I1113" s="44">
        <v>43332</v>
      </c>
      <c r="J1113" s="43">
        <v>1141325</v>
      </c>
      <c r="K1113" s="43">
        <v>0</v>
      </c>
      <c r="L1113" s="43">
        <v>0</v>
      </c>
      <c r="M1113" s="43">
        <f>IFERROR(J1113-K1113-L1113,0)</f>
        <v>1141325</v>
      </c>
      <c r="N1113" s="43">
        <v>1141325</v>
      </c>
      <c r="O1113" s="45">
        <f>IFERROR(IF(1 - M1113/N1113&lt;0,0,1-M1113/N1113),0)</f>
        <v>0</v>
      </c>
      <c r="P1113" s="43">
        <v>0</v>
      </c>
      <c r="Q1113" s="43">
        <v>1141325</v>
      </c>
      <c r="R1113" s="46">
        <f>IF(F1113&lt;DATEVALUE("2018-07-01"),1,0)</f>
        <v>1</v>
      </c>
      <c r="S1113" s="47">
        <f>IF(R1113=1,1%,0)</f>
        <v>0.01</v>
      </c>
      <c r="T1113" s="46">
        <f>IFERROR(S1113*M1113,0)</f>
        <v>11413.25</v>
      </c>
      <c r="U1113" s="48">
        <f>IF(O1113&lt;=0.12,1,0)*(1-R1113)*M1113</f>
        <v>0</v>
      </c>
      <c r="V1113" s="49">
        <f>IF(0&lt;0.8,0,IF(0&lt;1,Sheet1!L590,1))*IF(G1113&lt;3,0.12 - O1113,0.01) *U1113</f>
        <v>0</v>
      </c>
      <c r="W1113" s="49">
        <f>IF(0&gt;1,IF(0&lt;=1.1,1,IF(0&lt;=1.2,2,IF(0&lt;=1.5,3,5))),0) * 1000000</f>
        <v>0</v>
      </c>
      <c r="X1113" s="50">
        <f>IF(AND(P1113&gt;=150000000,P1113&lt;300000000),5000000,IF(AND(P1113&gt;=300000000,P1113&lt;500000000),10000000,IF(AND(P1113&gt;=300000000,P1113&lt;500000000),15000000,IF(AND(P1113&gt;=500000000,P1113&lt;3000000000),20000000,IF(P1113&gt;=30000000000,35000000,0))))) * (1-R1113)</f>
        <v>0</v>
      </c>
      <c r="Y1113" s="50">
        <f>IFERROR(Q1113 * (1-R1113),0)</f>
        <v>0</v>
      </c>
      <c r="Z1113" s="51">
        <f>IF(R1113=1,0,0)</f>
        <v>0</v>
      </c>
      <c r="AA1113" s="51">
        <f>IFERROR((1-R1113) * Z1113 * 2%,0)</f>
        <v>0</v>
      </c>
      <c r="AB1113" s="52">
        <f>IF(R1113=0,0,0)</f>
        <v>0</v>
      </c>
      <c r="AC1113" s="52">
        <f> IFERROR(AB1113 * (1-R1113) * 2%,0)</f>
        <v>0</v>
      </c>
      <c r="AD1113" s="53">
        <f>T1113+V1113+W1113+X1113+AA1113+AC1113</f>
        <v>11413.25</v>
      </c>
    </row>
    <row r="1114">
      <c r="C1114" s="40" t="s">
        <v>2058</v>
      </c>
      <c r="D1114" s="41" t="s">
        <v>2059</v>
      </c>
      <c r="E1114" s="41"/>
      <c r="F1114" s="42">
        <v>41830.574502314812</v>
      </c>
      <c r="G1114" s="43">
        <v>48</v>
      </c>
      <c r="H1114" s="44">
        <v>43320</v>
      </c>
      <c r="I1114" s="44">
        <v>43336</v>
      </c>
      <c r="J1114" s="43">
        <v>650590</v>
      </c>
      <c r="K1114" s="43">
        <v>0</v>
      </c>
      <c r="L1114" s="43">
        <v>0</v>
      </c>
      <c r="M1114" s="43">
        <f>IFERROR(J1114-K1114-L1114,0)</f>
        <v>650590</v>
      </c>
      <c r="N1114" s="43">
        <v>650590</v>
      </c>
      <c r="O1114" s="45">
        <f>IFERROR(IF(1 - M1114/N1114&lt;0,0,1-M1114/N1114),0)</f>
        <v>0</v>
      </c>
      <c r="P1114" s="43">
        <v>0</v>
      </c>
      <c r="Q1114" s="43">
        <v>650590</v>
      </c>
      <c r="R1114" s="46">
        <f>IF(F1114&lt;DATEVALUE("2018-07-01"),1,0)</f>
        <v>1</v>
      </c>
      <c r="S1114" s="47">
        <f>IF(R1114=1,1%,0)</f>
        <v>0.01</v>
      </c>
      <c r="T1114" s="46">
        <f>IFERROR(S1114*M1114,0)</f>
        <v>6505.9000000000005</v>
      </c>
      <c r="U1114" s="48">
        <f>IF(O1114&lt;=0.12,1,0)*(1-R1114)*M1114</f>
        <v>0</v>
      </c>
      <c r="V1114" s="49">
        <f>IF(0&lt;0.8,0,IF(0&lt;1,Sheet1!L590,1))*IF(G1114&lt;3,0.12 - O1114,0.01) *U1114</f>
        <v>0</v>
      </c>
      <c r="W1114" s="49">
        <f>IF(0&gt;1,IF(0&lt;=1.1,1,IF(0&lt;=1.2,2,IF(0&lt;=1.5,3,5))),0) * 1000000</f>
        <v>0</v>
      </c>
      <c r="X1114" s="50">
        <f>IF(AND(P1114&gt;=150000000,P1114&lt;300000000),5000000,IF(AND(P1114&gt;=300000000,P1114&lt;500000000),10000000,IF(AND(P1114&gt;=300000000,P1114&lt;500000000),15000000,IF(AND(P1114&gt;=500000000,P1114&lt;3000000000),20000000,IF(P1114&gt;=30000000000,35000000,0))))) * (1-R1114)</f>
        <v>0</v>
      </c>
      <c r="Y1114" s="50">
        <f>IFERROR(Q1114 * (1-R1114),0)</f>
        <v>0</v>
      </c>
      <c r="Z1114" s="51">
        <f>IF(R1114=1,0,0)</f>
        <v>0</v>
      </c>
      <c r="AA1114" s="51">
        <f>IFERROR((1-R1114) * Z1114 * 2%,0)</f>
        <v>0</v>
      </c>
      <c r="AB1114" s="52">
        <f>IF(R1114=0,0,0)</f>
        <v>0</v>
      </c>
      <c r="AC1114" s="52">
        <f> IFERROR(AB1114 * (1-R1114) * 2%,0)</f>
        <v>0</v>
      </c>
      <c r="AD1114" s="53">
        <f>T1114+V1114+W1114+X1114+AA1114+AC1114</f>
        <v>6505.9000000000005</v>
      </c>
    </row>
    <row r="1115">
      <c r="C1115" s="40" t="s">
        <v>2060</v>
      </c>
      <c r="D1115" s="41" t="s">
        <v>2061</v>
      </c>
      <c r="E1115" s="41"/>
      <c r="F1115" s="42">
        <v>41830.587604166663</v>
      </c>
      <c r="G1115" s="43">
        <v>48</v>
      </c>
      <c r="H1115" s="44">
        <v>43316</v>
      </c>
      <c r="I1115" s="44">
        <v>43334</v>
      </c>
      <c r="J1115" s="43">
        <v>791340</v>
      </c>
      <c r="K1115" s="43">
        <v>0</v>
      </c>
      <c r="L1115" s="43">
        <v>0</v>
      </c>
      <c r="M1115" s="43">
        <f>IFERROR(J1115-K1115-L1115,0)</f>
        <v>791340</v>
      </c>
      <c r="N1115" s="43">
        <v>791340</v>
      </c>
      <c r="O1115" s="45">
        <f>IFERROR(IF(1 - M1115/N1115&lt;0,0,1-M1115/N1115),0)</f>
        <v>0</v>
      </c>
      <c r="P1115" s="43">
        <v>0</v>
      </c>
      <c r="Q1115" s="43">
        <v>791340</v>
      </c>
      <c r="R1115" s="46">
        <f>IF(F1115&lt;DATEVALUE("2018-07-01"),1,0)</f>
        <v>1</v>
      </c>
      <c r="S1115" s="47">
        <f>IF(R1115=1,1%,0)</f>
        <v>0.01</v>
      </c>
      <c r="T1115" s="46">
        <f>IFERROR(S1115*M1115,0)</f>
        <v>7913.4000000000005</v>
      </c>
      <c r="U1115" s="48">
        <f>IF(O1115&lt;=0.12,1,0)*(1-R1115)*M1115</f>
        <v>0</v>
      </c>
      <c r="V1115" s="49">
        <f>IF(0&lt;0.8,0,IF(0&lt;1,Sheet1!L590,1))*IF(G1115&lt;3,0.12 - O1115,0.01) *U1115</f>
        <v>0</v>
      </c>
      <c r="W1115" s="49">
        <f>IF(0&gt;1,IF(0&lt;=1.1,1,IF(0&lt;=1.2,2,IF(0&lt;=1.5,3,5))),0) * 1000000</f>
        <v>0</v>
      </c>
      <c r="X1115" s="50">
        <f>IF(AND(P1115&gt;=150000000,P1115&lt;300000000),5000000,IF(AND(P1115&gt;=300000000,P1115&lt;500000000),10000000,IF(AND(P1115&gt;=300000000,P1115&lt;500000000),15000000,IF(AND(P1115&gt;=500000000,P1115&lt;3000000000),20000000,IF(P1115&gt;=30000000000,35000000,0))))) * (1-R1115)</f>
        <v>0</v>
      </c>
      <c r="Y1115" s="50">
        <f>IFERROR(Q1115 * (1-R1115),0)</f>
        <v>0</v>
      </c>
      <c r="Z1115" s="51">
        <f>IF(R1115=1,0,0)</f>
        <v>0</v>
      </c>
      <c r="AA1115" s="51">
        <f>IFERROR((1-R1115) * Z1115 * 2%,0)</f>
        <v>0</v>
      </c>
      <c r="AB1115" s="52">
        <f>IF(R1115=0,0,0)</f>
        <v>0</v>
      </c>
      <c r="AC1115" s="52">
        <f> IFERROR(AB1115 * (1-R1115) * 2%,0)</f>
        <v>0</v>
      </c>
      <c r="AD1115" s="53">
        <f>T1115+V1115+W1115+X1115+AA1115+AC1115</f>
        <v>7913.4000000000005</v>
      </c>
    </row>
    <row r="1116">
      <c r="C1116" s="40" t="s">
        <v>2062</v>
      </c>
      <c r="D1116" s="41" t="s">
        <v>2063</v>
      </c>
      <c r="E1116" s="41"/>
      <c r="F1116" s="42">
        <v>41850.594317129631</v>
      </c>
      <c r="G1116" s="43">
        <v>48</v>
      </c>
      <c r="H1116" s="44">
        <v>43318</v>
      </c>
      <c r="I1116" s="44">
        <v>43342</v>
      </c>
      <c r="J1116" s="43">
        <v>291109</v>
      </c>
      <c r="K1116" s="43">
        <v>0</v>
      </c>
      <c r="L1116" s="43">
        <v>0</v>
      </c>
      <c r="M1116" s="43">
        <f>IFERROR(J1116-K1116-L1116,0)</f>
        <v>291109</v>
      </c>
      <c r="N1116" s="43">
        <v>291109</v>
      </c>
      <c r="O1116" s="45">
        <f>IFERROR(IF(1 - M1116/N1116&lt;0,0,1-M1116/N1116),0)</f>
        <v>0</v>
      </c>
      <c r="P1116" s="43">
        <v>0</v>
      </c>
      <c r="Q1116" s="43">
        <v>291109</v>
      </c>
      <c r="R1116" s="46">
        <f>IF(F1116&lt;DATEVALUE("2018-07-01"),1,0)</f>
        <v>1</v>
      </c>
      <c r="S1116" s="47">
        <f>IF(R1116=1,1%,0)</f>
        <v>0.01</v>
      </c>
      <c r="T1116" s="46">
        <f>IFERROR(S1116*M1116,0)</f>
        <v>2911.0900000000001</v>
      </c>
      <c r="U1116" s="48">
        <f>IF(O1116&lt;=0.12,1,0)*(1-R1116)*M1116</f>
        <v>0</v>
      </c>
      <c r="V1116" s="49">
        <f>IF(0&lt;0.8,0,IF(0&lt;1,Sheet1!L590,1))*IF(G1116&lt;3,0.12 - O1116,0.01) *U1116</f>
        <v>0</v>
      </c>
      <c r="W1116" s="49">
        <f>IF(0&gt;1,IF(0&lt;=1.1,1,IF(0&lt;=1.2,2,IF(0&lt;=1.5,3,5))),0) * 1000000</f>
        <v>0</v>
      </c>
      <c r="X1116" s="50">
        <f>IF(AND(P1116&gt;=150000000,P1116&lt;300000000),5000000,IF(AND(P1116&gt;=300000000,P1116&lt;500000000),10000000,IF(AND(P1116&gt;=300000000,P1116&lt;500000000),15000000,IF(AND(P1116&gt;=500000000,P1116&lt;3000000000),20000000,IF(P1116&gt;=30000000000,35000000,0))))) * (1-R1116)</f>
        <v>0</v>
      </c>
      <c r="Y1116" s="50">
        <f>IFERROR(Q1116 * (1-R1116),0)</f>
        <v>0</v>
      </c>
      <c r="Z1116" s="51">
        <f>IF(R1116=1,0,0)</f>
        <v>0</v>
      </c>
      <c r="AA1116" s="51">
        <f>IFERROR((1-R1116) * Z1116 * 2%,0)</f>
        <v>0</v>
      </c>
      <c r="AB1116" s="52">
        <f>IF(R1116=0,0,0)</f>
        <v>0</v>
      </c>
      <c r="AC1116" s="52">
        <f> IFERROR(AB1116 * (1-R1116) * 2%,0)</f>
        <v>0</v>
      </c>
      <c r="AD1116" s="53">
        <f>T1116+V1116+W1116+X1116+AA1116+AC1116</f>
        <v>2911.0900000000001</v>
      </c>
    </row>
    <row r="1117">
      <c r="C1117" s="40" t="s">
        <v>2064</v>
      </c>
      <c r="D1117" s="41" t="s">
        <v>2065</v>
      </c>
      <c r="E1117" s="41"/>
      <c r="F1117" s="42">
        <v>41851.603796296295</v>
      </c>
      <c r="G1117" s="43">
        <v>48</v>
      </c>
      <c r="H1117" s="44">
        <v>43321</v>
      </c>
      <c r="I1117" s="44">
        <v>43326</v>
      </c>
      <c r="J1117" s="43">
        <v>683142</v>
      </c>
      <c r="K1117" s="43">
        <v>0</v>
      </c>
      <c r="L1117" s="43">
        <v>0</v>
      </c>
      <c r="M1117" s="43">
        <f>IFERROR(J1117-K1117-L1117,0)</f>
        <v>683142</v>
      </c>
      <c r="N1117" s="43">
        <v>683142</v>
      </c>
      <c r="O1117" s="45">
        <f>IFERROR(IF(1 - M1117/N1117&lt;0,0,1-M1117/N1117),0)</f>
        <v>0</v>
      </c>
      <c r="P1117" s="43">
        <v>0</v>
      </c>
      <c r="Q1117" s="43">
        <v>683142</v>
      </c>
      <c r="R1117" s="46">
        <f>IF(F1117&lt;DATEVALUE("2018-07-01"),1,0)</f>
        <v>1</v>
      </c>
      <c r="S1117" s="47">
        <f>IF(R1117=1,1%,0)</f>
        <v>0.01</v>
      </c>
      <c r="T1117" s="46">
        <f>IFERROR(S1117*M1117,0)</f>
        <v>6831.4200000000001</v>
      </c>
      <c r="U1117" s="48">
        <f>IF(O1117&lt;=0.12,1,0)*(1-R1117)*M1117</f>
        <v>0</v>
      </c>
      <c r="V1117" s="49">
        <f>IF(0&lt;0.8,0,IF(0&lt;1,Sheet1!L590,1))*IF(G1117&lt;3,0.12 - O1117,0.01) *U1117</f>
        <v>0</v>
      </c>
      <c r="W1117" s="49">
        <f>IF(0&gt;1,IF(0&lt;=1.1,1,IF(0&lt;=1.2,2,IF(0&lt;=1.5,3,5))),0) * 1000000</f>
        <v>0</v>
      </c>
      <c r="X1117" s="50">
        <f>IF(AND(P1117&gt;=150000000,P1117&lt;300000000),5000000,IF(AND(P1117&gt;=300000000,P1117&lt;500000000),10000000,IF(AND(P1117&gt;=300000000,P1117&lt;500000000),15000000,IF(AND(P1117&gt;=500000000,P1117&lt;3000000000),20000000,IF(P1117&gt;=30000000000,35000000,0))))) * (1-R1117)</f>
        <v>0</v>
      </c>
      <c r="Y1117" s="50">
        <f>IFERROR(Q1117 * (1-R1117),0)</f>
        <v>0</v>
      </c>
      <c r="Z1117" s="51">
        <f>IF(R1117=1,0,0)</f>
        <v>0</v>
      </c>
      <c r="AA1117" s="51">
        <f>IFERROR((1-R1117) * Z1117 * 2%,0)</f>
        <v>0</v>
      </c>
      <c r="AB1117" s="52">
        <f>IF(R1117=0,0,0)</f>
        <v>0</v>
      </c>
      <c r="AC1117" s="52">
        <f> IFERROR(AB1117 * (1-R1117) * 2%,0)</f>
        <v>0</v>
      </c>
      <c r="AD1117" s="53">
        <f>T1117+V1117+W1117+X1117+AA1117+AC1117</f>
        <v>6831.4200000000001</v>
      </c>
    </row>
    <row r="1118">
      <c r="C1118" s="40" t="s">
        <v>2066</v>
      </c>
      <c r="D1118" s="41" t="s">
        <v>2067</v>
      </c>
      <c r="E1118" s="41"/>
      <c r="F1118" s="42">
        <v>41865.650891203702</v>
      </c>
      <c r="G1118" s="43">
        <v>47</v>
      </c>
      <c r="H1118" s="44">
        <v>43312</v>
      </c>
      <c r="I1118" s="44">
        <v>43329</v>
      </c>
      <c r="J1118" s="43">
        <v>658353</v>
      </c>
      <c r="K1118" s="43">
        <v>0</v>
      </c>
      <c r="L1118" s="43">
        <v>0</v>
      </c>
      <c r="M1118" s="43">
        <f>IFERROR(J1118-K1118-L1118,0)</f>
        <v>658353</v>
      </c>
      <c r="N1118" s="43">
        <v>658353</v>
      </c>
      <c r="O1118" s="45">
        <f>IFERROR(IF(1 - M1118/N1118&lt;0,0,1-M1118/N1118),0)</f>
        <v>0</v>
      </c>
      <c r="P1118" s="43">
        <v>0</v>
      </c>
      <c r="Q1118" s="43">
        <v>658353</v>
      </c>
      <c r="R1118" s="46">
        <f>IF(F1118&lt;DATEVALUE("2018-07-01"),1,0)</f>
        <v>1</v>
      </c>
      <c r="S1118" s="47">
        <f>IF(R1118=1,1%,0)</f>
        <v>0.01</v>
      </c>
      <c r="T1118" s="46">
        <f>IFERROR(S1118*M1118,0)</f>
        <v>6583.5299999999997</v>
      </c>
      <c r="U1118" s="48">
        <f>IF(O1118&lt;=0.12,1,0)*(1-R1118)*M1118</f>
        <v>0</v>
      </c>
      <c r="V1118" s="49">
        <f>IF(0&lt;0.8,0,IF(0&lt;1,Sheet1!L590,1))*IF(G1118&lt;3,0.12 - O1118,0.01) *U1118</f>
        <v>0</v>
      </c>
      <c r="W1118" s="49">
        <f>IF(0&gt;1,IF(0&lt;=1.1,1,IF(0&lt;=1.2,2,IF(0&lt;=1.5,3,5))),0) * 1000000</f>
        <v>0</v>
      </c>
      <c r="X1118" s="50">
        <f>IF(AND(P1118&gt;=150000000,P1118&lt;300000000),5000000,IF(AND(P1118&gt;=300000000,P1118&lt;500000000),10000000,IF(AND(P1118&gt;=300000000,P1118&lt;500000000),15000000,IF(AND(P1118&gt;=500000000,P1118&lt;3000000000),20000000,IF(P1118&gt;=30000000000,35000000,0))))) * (1-R1118)</f>
        <v>0</v>
      </c>
      <c r="Y1118" s="50">
        <f>IFERROR(Q1118 * (1-R1118),0)</f>
        <v>0</v>
      </c>
      <c r="Z1118" s="51">
        <f>IF(R1118=1,0,0)</f>
        <v>0</v>
      </c>
      <c r="AA1118" s="51">
        <f>IFERROR((1-R1118) * Z1118 * 2%,0)</f>
        <v>0</v>
      </c>
      <c r="AB1118" s="52">
        <f>IF(R1118=0,0,0)</f>
        <v>0</v>
      </c>
      <c r="AC1118" s="52">
        <f> IFERROR(AB1118 * (1-R1118) * 2%,0)</f>
        <v>0</v>
      </c>
      <c r="AD1118" s="53">
        <f>T1118+V1118+W1118+X1118+AA1118+AC1118</f>
        <v>6583.5299999999997</v>
      </c>
    </row>
    <row r="1119">
      <c r="C1119" s="40" t="s">
        <v>2068</v>
      </c>
      <c r="D1119" s="41" t="s">
        <v>2069</v>
      </c>
      <c r="E1119" s="41"/>
      <c r="F1119" s="42">
        <v>41867.583784722221</v>
      </c>
      <c r="G1119" s="43">
        <v>47</v>
      </c>
      <c r="H1119" s="44">
        <v>43319</v>
      </c>
      <c r="I1119" s="44">
        <v>43323</v>
      </c>
      <c r="J1119" s="43">
        <v>132967</v>
      </c>
      <c r="K1119" s="43">
        <v>0</v>
      </c>
      <c r="L1119" s="43">
        <v>0</v>
      </c>
      <c r="M1119" s="43">
        <f>IFERROR(J1119-K1119-L1119,0)</f>
        <v>132967</v>
      </c>
      <c r="N1119" s="43">
        <v>132967</v>
      </c>
      <c r="O1119" s="45">
        <f>IFERROR(IF(1 - M1119/N1119&lt;0,0,1-M1119/N1119),0)</f>
        <v>0</v>
      </c>
      <c r="P1119" s="43">
        <v>0</v>
      </c>
      <c r="Q1119" s="43">
        <v>132967</v>
      </c>
      <c r="R1119" s="46">
        <f>IF(F1119&lt;DATEVALUE("2018-07-01"),1,0)</f>
        <v>1</v>
      </c>
      <c r="S1119" s="47">
        <f>IF(R1119=1,1%,0)</f>
        <v>0.01</v>
      </c>
      <c r="T1119" s="46">
        <f>IFERROR(S1119*M1119,0)</f>
        <v>1329.6700000000001</v>
      </c>
      <c r="U1119" s="48">
        <f>IF(O1119&lt;=0.12,1,0)*(1-R1119)*M1119</f>
        <v>0</v>
      </c>
      <c r="V1119" s="49">
        <f>IF(0&lt;0.8,0,IF(0&lt;1,Sheet1!L590,1))*IF(G1119&lt;3,0.12 - O1119,0.01) *U1119</f>
        <v>0</v>
      </c>
      <c r="W1119" s="49">
        <f>IF(0&gt;1,IF(0&lt;=1.1,1,IF(0&lt;=1.2,2,IF(0&lt;=1.5,3,5))),0) * 1000000</f>
        <v>0</v>
      </c>
      <c r="X1119" s="50">
        <f>IF(AND(P1119&gt;=150000000,P1119&lt;300000000),5000000,IF(AND(P1119&gt;=300000000,P1119&lt;500000000),10000000,IF(AND(P1119&gt;=300000000,P1119&lt;500000000),15000000,IF(AND(P1119&gt;=500000000,P1119&lt;3000000000),20000000,IF(P1119&gt;=30000000000,35000000,0))))) * (1-R1119)</f>
        <v>0</v>
      </c>
      <c r="Y1119" s="50">
        <f>IFERROR(Q1119 * (1-R1119),0)</f>
        <v>0</v>
      </c>
      <c r="Z1119" s="51">
        <f>IF(R1119=1,0,0)</f>
        <v>0</v>
      </c>
      <c r="AA1119" s="51">
        <f>IFERROR((1-R1119) * Z1119 * 2%,0)</f>
        <v>0</v>
      </c>
      <c r="AB1119" s="52">
        <f>IF(R1119=0,0,0)</f>
        <v>0</v>
      </c>
      <c r="AC1119" s="52">
        <f> IFERROR(AB1119 * (1-R1119) * 2%,0)</f>
        <v>0</v>
      </c>
      <c r="AD1119" s="53">
        <f>T1119+V1119+W1119+X1119+AA1119+AC1119</f>
        <v>1329.6700000000001</v>
      </c>
    </row>
    <row r="1120">
      <c r="C1120" s="40" t="s">
        <v>2070</v>
      </c>
      <c r="D1120" s="41" t="s">
        <v>2071</v>
      </c>
      <c r="E1120" s="41"/>
      <c r="F1120" s="42">
        <v>41867.624780092592</v>
      </c>
      <c r="G1120" s="43">
        <v>47</v>
      </c>
      <c r="H1120" s="44">
        <v>43312</v>
      </c>
      <c r="I1120" s="44">
        <v>43332</v>
      </c>
      <c r="J1120" s="43">
        <v>219545518</v>
      </c>
      <c r="K1120" s="43">
        <v>0</v>
      </c>
      <c r="L1120" s="43">
        <v>0</v>
      </c>
      <c r="M1120" s="43">
        <f>IFERROR(J1120-K1120-L1120,0)</f>
        <v>219545518</v>
      </c>
      <c r="N1120" s="43">
        <v>252268156</v>
      </c>
      <c r="O1120" s="45">
        <f>IFERROR(IF(1 - M1120/N1120&lt;0,0,1-M1120/N1120),0)</f>
        <v>0.12971370829697582</v>
      </c>
      <c r="P1120" s="43">
        <v>0</v>
      </c>
      <c r="Q1120" s="43">
        <v>219844872</v>
      </c>
      <c r="R1120" s="46">
        <f>IF(F1120&lt;DATEVALUE("2018-07-01"),1,0)</f>
        <v>1</v>
      </c>
      <c r="S1120" s="47">
        <f>IF(R1120=1,1%,0)</f>
        <v>0.01</v>
      </c>
      <c r="T1120" s="46">
        <f>IFERROR(S1120*M1120,0)</f>
        <v>2195455.1800000002</v>
      </c>
      <c r="U1120" s="48">
        <f>IF(O1120&lt;=0.12,1,0)*(1-R1120)*M1120</f>
        <v>0</v>
      </c>
      <c r="V1120" s="49">
        <f>IF(0&lt;0.8,0,IF(0&lt;1,Sheet1!L590,1))*IF(G1120&lt;3,0.12 - O1120,0.01) *U1120</f>
        <v>0</v>
      </c>
      <c r="W1120" s="49">
        <f>IF(0&gt;1,IF(0&lt;=1.1,1,IF(0&lt;=1.2,2,IF(0&lt;=1.5,3,5))),0) * 1000000</f>
        <v>0</v>
      </c>
      <c r="X1120" s="50">
        <f>IF(AND(P1120&gt;=150000000,P1120&lt;300000000),5000000,IF(AND(P1120&gt;=300000000,P1120&lt;500000000),10000000,IF(AND(P1120&gt;=300000000,P1120&lt;500000000),15000000,IF(AND(P1120&gt;=500000000,P1120&lt;3000000000),20000000,IF(P1120&gt;=30000000000,35000000,0))))) * (1-R1120)</f>
        <v>0</v>
      </c>
      <c r="Y1120" s="50">
        <f>IFERROR(Q1120 * (1-R1120),0)</f>
        <v>0</v>
      </c>
      <c r="Z1120" s="51">
        <f>IF(R1120=1,0,2240000)</f>
        <v>0</v>
      </c>
      <c r="AA1120" s="51">
        <f>IFERROR((1-R1120) * Z1120 * 2%,0)</f>
        <v>0</v>
      </c>
      <c r="AB1120" s="52">
        <f>IF(R1120=0,0,0)</f>
        <v>0</v>
      </c>
      <c r="AC1120" s="52">
        <f> IFERROR(AB1120 * (1-R1120) * 2%,0)</f>
        <v>0</v>
      </c>
      <c r="AD1120" s="53">
        <f>T1120+V1120+W1120+X1120+AA1120+AC1120</f>
        <v>2195455.1800000002</v>
      </c>
    </row>
    <row r="1121">
      <c r="C1121" s="40" t="s">
        <v>2072</v>
      </c>
      <c r="D1121" s="41" t="s">
        <v>2073</v>
      </c>
      <c r="E1121" s="41"/>
      <c r="F1121" s="42">
        <v>41890.618414351848</v>
      </c>
      <c r="G1121" s="43">
        <v>46</v>
      </c>
      <c r="H1121" s="44">
        <v>43371</v>
      </c>
      <c r="I1121" s="44">
        <v>43382</v>
      </c>
      <c r="J1121" s="43">
        <v>1443468</v>
      </c>
      <c r="K1121" s="43">
        <v>0</v>
      </c>
      <c r="L1121" s="43">
        <v>0</v>
      </c>
      <c r="M1121" s="43">
        <f>IFERROR(J1121-K1121-L1121,0)</f>
        <v>1443468</v>
      </c>
      <c r="N1121" s="43">
        <v>1443468</v>
      </c>
      <c r="O1121" s="45">
        <f>IFERROR(IF(1 - M1121/N1121&lt;0,0,1-M1121/N1121),0)</f>
        <v>0</v>
      </c>
      <c r="P1121" s="43">
        <v>0</v>
      </c>
      <c r="Q1121" s="43">
        <v>1443468</v>
      </c>
      <c r="R1121" s="46">
        <f>IF(F1121&lt;DATEVALUE("2018-07-01"),1,0)</f>
        <v>1</v>
      </c>
      <c r="S1121" s="47">
        <f>IF(R1121=1,1%,0)</f>
        <v>0.01</v>
      </c>
      <c r="T1121" s="46">
        <f>IFERROR(S1121*M1121,0)</f>
        <v>14434.68</v>
      </c>
      <c r="U1121" s="48">
        <f>IF(O1121&lt;=0.12,1,0)*(1-R1121)*M1121</f>
        <v>0</v>
      </c>
      <c r="V1121" s="49">
        <f>IF(0&lt;0.8,0,IF(0&lt;1,Sheet1!L590,1))*IF(G1121&lt;3,0.12 - O1121,0.01) *U1121</f>
        <v>0</v>
      </c>
      <c r="W1121" s="49">
        <f>IF(0&gt;1,IF(0&lt;=1.1,1,IF(0&lt;=1.2,2,IF(0&lt;=1.5,3,5))),0) * 1000000</f>
        <v>0</v>
      </c>
      <c r="X1121" s="50">
        <f>IF(AND(P1121&gt;=150000000,P1121&lt;300000000),5000000,IF(AND(P1121&gt;=300000000,P1121&lt;500000000),10000000,IF(AND(P1121&gt;=300000000,P1121&lt;500000000),15000000,IF(AND(P1121&gt;=500000000,P1121&lt;3000000000),20000000,IF(P1121&gt;=30000000000,35000000,0))))) * (1-R1121)</f>
        <v>0</v>
      </c>
      <c r="Y1121" s="50">
        <f>IFERROR(Q1121 * (1-R1121),0)</f>
        <v>0</v>
      </c>
      <c r="Z1121" s="51">
        <f>IF(R1121=1,0,0)</f>
        <v>0</v>
      </c>
      <c r="AA1121" s="51">
        <f>IFERROR((1-R1121) * Z1121 * 2%,0)</f>
        <v>0</v>
      </c>
      <c r="AB1121" s="52">
        <f>IF(R1121=0,0,0)</f>
        <v>0</v>
      </c>
      <c r="AC1121" s="52">
        <f> IFERROR(AB1121 * (1-R1121) * 2%,0)</f>
        <v>0</v>
      </c>
      <c r="AD1121" s="53">
        <f>T1121+V1121+W1121+X1121+AA1121+AC1121</f>
        <v>14434.68</v>
      </c>
    </row>
    <row r="1122">
      <c r="C1122" s="40" t="s">
        <v>2074</v>
      </c>
      <c r="D1122" s="41" t="s">
        <v>2075</v>
      </c>
      <c r="E1122" s="41"/>
      <c r="F1122" s="42">
        <v>41901.598761574074</v>
      </c>
      <c r="G1122" s="43">
        <v>46</v>
      </c>
      <c r="H1122" s="44">
        <v>43316</v>
      </c>
      <c r="I1122" s="44">
        <v>43357</v>
      </c>
      <c r="J1122" s="43">
        <v>432443</v>
      </c>
      <c r="K1122" s="43">
        <v>0</v>
      </c>
      <c r="L1122" s="43">
        <v>0</v>
      </c>
      <c r="M1122" s="43">
        <f>IFERROR(J1122-K1122-L1122,0)</f>
        <v>432443</v>
      </c>
      <c r="N1122" s="43">
        <v>432443</v>
      </c>
      <c r="O1122" s="45">
        <f>IFERROR(IF(1 - M1122/N1122&lt;0,0,1-M1122/N1122),0)</f>
        <v>0</v>
      </c>
      <c r="P1122" s="43">
        <v>0</v>
      </c>
      <c r="Q1122" s="43">
        <v>432443</v>
      </c>
      <c r="R1122" s="46">
        <f>IF(F1122&lt;DATEVALUE("2018-07-01"),1,0)</f>
        <v>1</v>
      </c>
      <c r="S1122" s="47">
        <f>IF(R1122=1,1%,0)</f>
        <v>0.01</v>
      </c>
      <c r="T1122" s="46">
        <f>IFERROR(S1122*M1122,0)</f>
        <v>4324.4300000000003</v>
      </c>
      <c r="U1122" s="48">
        <f>IF(O1122&lt;=0.12,1,0)*(1-R1122)*M1122</f>
        <v>0</v>
      </c>
      <c r="V1122" s="49">
        <f>IF(0&lt;0.8,0,IF(0&lt;1,Sheet1!L590,1))*IF(G1122&lt;3,0.12 - O1122,0.01) *U1122</f>
        <v>0</v>
      </c>
      <c r="W1122" s="49">
        <f>IF(0&gt;1,IF(0&lt;=1.1,1,IF(0&lt;=1.2,2,IF(0&lt;=1.5,3,5))),0) * 1000000</f>
        <v>0</v>
      </c>
      <c r="X1122" s="50">
        <f>IF(AND(P1122&gt;=150000000,P1122&lt;300000000),5000000,IF(AND(P1122&gt;=300000000,P1122&lt;500000000),10000000,IF(AND(P1122&gt;=300000000,P1122&lt;500000000),15000000,IF(AND(P1122&gt;=500000000,P1122&lt;3000000000),20000000,IF(P1122&gt;=30000000000,35000000,0))))) * (1-R1122)</f>
        <v>0</v>
      </c>
      <c r="Y1122" s="50">
        <f>IFERROR(Q1122 * (1-R1122),0)</f>
        <v>0</v>
      </c>
      <c r="Z1122" s="51">
        <f>IF(R1122=1,0,0)</f>
        <v>0</v>
      </c>
      <c r="AA1122" s="51">
        <f>IFERROR((1-R1122) * Z1122 * 2%,0)</f>
        <v>0</v>
      </c>
      <c r="AB1122" s="52">
        <f>IF(R1122=0,0,0)</f>
        <v>0</v>
      </c>
      <c r="AC1122" s="52">
        <f> IFERROR(AB1122 * (1-R1122) * 2%,0)</f>
        <v>0</v>
      </c>
      <c r="AD1122" s="53">
        <f>T1122+V1122+W1122+X1122+AA1122+AC1122</f>
        <v>4324.4300000000003</v>
      </c>
    </row>
    <row r="1123">
      <c r="C1123" s="40" t="s">
        <v>2076</v>
      </c>
      <c r="D1123" s="41" t="s">
        <v>2077</v>
      </c>
      <c r="E1123" s="41"/>
      <c r="F1123" s="42">
        <v>41905.647372685184</v>
      </c>
      <c r="G1123" s="43">
        <v>46</v>
      </c>
      <c r="H1123" s="44">
        <v>43320</v>
      </c>
      <c r="I1123" s="44">
        <v>43334</v>
      </c>
      <c r="J1123" s="43">
        <v>366595</v>
      </c>
      <c r="K1123" s="43">
        <v>0</v>
      </c>
      <c r="L1123" s="43">
        <v>0</v>
      </c>
      <c r="M1123" s="43">
        <f>IFERROR(J1123-K1123-L1123,0)</f>
        <v>366595</v>
      </c>
      <c r="N1123" s="43">
        <v>366595</v>
      </c>
      <c r="O1123" s="45">
        <f>IFERROR(IF(1 - M1123/N1123&lt;0,0,1-M1123/N1123),0)</f>
        <v>0</v>
      </c>
      <c r="P1123" s="43">
        <v>0</v>
      </c>
      <c r="Q1123" s="43">
        <v>366595</v>
      </c>
      <c r="R1123" s="46">
        <f>IF(F1123&lt;DATEVALUE("2018-07-01"),1,0)</f>
        <v>1</v>
      </c>
      <c r="S1123" s="47">
        <f>IF(R1123=1,1%,0)</f>
        <v>0.01</v>
      </c>
      <c r="T1123" s="46">
        <f>IFERROR(S1123*M1123,0)</f>
        <v>3665.9500000000003</v>
      </c>
      <c r="U1123" s="48">
        <f>IF(O1123&lt;=0.12,1,0)*(1-R1123)*M1123</f>
        <v>0</v>
      </c>
      <c r="V1123" s="49">
        <f>IF(0&lt;0.8,0,IF(0&lt;1,Sheet1!L590,1))*IF(G1123&lt;3,0.12 - O1123,0.01) *U1123</f>
        <v>0</v>
      </c>
      <c r="W1123" s="49">
        <f>IF(0&gt;1,IF(0&lt;=1.1,1,IF(0&lt;=1.2,2,IF(0&lt;=1.5,3,5))),0) * 1000000</f>
        <v>0</v>
      </c>
      <c r="X1123" s="50">
        <f>IF(AND(P1123&gt;=150000000,P1123&lt;300000000),5000000,IF(AND(P1123&gt;=300000000,P1123&lt;500000000),10000000,IF(AND(P1123&gt;=300000000,P1123&lt;500000000),15000000,IF(AND(P1123&gt;=500000000,P1123&lt;3000000000),20000000,IF(P1123&gt;=30000000000,35000000,0))))) * (1-R1123)</f>
        <v>0</v>
      </c>
      <c r="Y1123" s="50">
        <f>IFERROR(Q1123 * (1-R1123),0)</f>
        <v>0</v>
      </c>
      <c r="Z1123" s="51">
        <f>IF(R1123=1,0,0)</f>
        <v>0</v>
      </c>
      <c r="AA1123" s="51">
        <f>IFERROR((1-R1123) * Z1123 * 2%,0)</f>
        <v>0</v>
      </c>
      <c r="AB1123" s="52">
        <f>IF(R1123=0,0,0)</f>
        <v>0</v>
      </c>
      <c r="AC1123" s="52">
        <f> IFERROR(AB1123 * (1-R1123) * 2%,0)</f>
        <v>0</v>
      </c>
      <c r="AD1123" s="53">
        <f>T1123+V1123+W1123+X1123+AA1123+AC1123</f>
        <v>3665.9500000000003</v>
      </c>
    </row>
    <row r="1124">
      <c r="C1124" s="40" t="s">
        <v>2078</v>
      </c>
      <c r="D1124" s="41" t="s">
        <v>2079</v>
      </c>
      <c r="E1124" s="41"/>
      <c r="F1124" s="42">
        <v>41905.664201388885</v>
      </c>
      <c r="G1124" s="43">
        <v>46</v>
      </c>
      <c r="H1124" s="44">
        <v>43329</v>
      </c>
      <c r="I1124" s="44">
        <v>43334</v>
      </c>
      <c r="J1124" s="43">
        <v>1154059</v>
      </c>
      <c r="K1124" s="43">
        <v>0</v>
      </c>
      <c r="L1124" s="43">
        <v>0</v>
      </c>
      <c r="M1124" s="43">
        <f>IFERROR(J1124-K1124-L1124,0)</f>
        <v>1154059</v>
      </c>
      <c r="N1124" s="43">
        <v>1154059</v>
      </c>
      <c r="O1124" s="45">
        <f>IFERROR(IF(1 - M1124/N1124&lt;0,0,1-M1124/N1124),0)</f>
        <v>0</v>
      </c>
      <c r="P1124" s="43">
        <v>0</v>
      </c>
      <c r="Q1124" s="43">
        <v>1154059</v>
      </c>
      <c r="R1124" s="46">
        <f>IF(F1124&lt;DATEVALUE("2018-07-01"),1,0)</f>
        <v>1</v>
      </c>
      <c r="S1124" s="47">
        <f>IF(R1124=1,1%,0)</f>
        <v>0.01</v>
      </c>
      <c r="T1124" s="46">
        <f>IFERROR(S1124*M1124,0)</f>
        <v>11540.59</v>
      </c>
      <c r="U1124" s="48">
        <f>IF(O1124&lt;=0.12,1,0)*(1-R1124)*M1124</f>
        <v>0</v>
      </c>
      <c r="V1124" s="49">
        <f>IF(0&lt;0.8,0,IF(0&lt;1,Sheet1!L590,1))*IF(G1124&lt;3,0.12 - O1124,0.01) *U1124</f>
        <v>0</v>
      </c>
      <c r="W1124" s="49">
        <f>IF(0&gt;1,IF(0&lt;=1.1,1,IF(0&lt;=1.2,2,IF(0&lt;=1.5,3,5))),0) * 1000000</f>
        <v>0</v>
      </c>
      <c r="X1124" s="50">
        <f>IF(AND(P1124&gt;=150000000,P1124&lt;300000000),5000000,IF(AND(P1124&gt;=300000000,P1124&lt;500000000),10000000,IF(AND(P1124&gt;=300000000,P1124&lt;500000000),15000000,IF(AND(P1124&gt;=500000000,P1124&lt;3000000000),20000000,IF(P1124&gt;=30000000000,35000000,0))))) * (1-R1124)</f>
        <v>0</v>
      </c>
      <c r="Y1124" s="50">
        <f>IFERROR(Q1124 * (1-R1124),0)</f>
        <v>0</v>
      </c>
      <c r="Z1124" s="51">
        <f>IF(R1124=1,0,0)</f>
        <v>0</v>
      </c>
      <c r="AA1124" s="51">
        <f>IFERROR((1-R1124) * Z1124 * 2%,0)</f>
        <v>0</v>
      </c>
      <c r="AB1124" s="52">
        <f>IF(R1124=0,0,0)</f>
        <v>0</v>
      </c>
      <c r="AC1124" s="52">
        <f> IFERROR(AB1124 * (1-R1124) * 2%,0)</f>
        <v>0</v>
      </c>
      <c r="AD1124" s="53">
        <f>T1124+V1124+W1124+X1124+AA1124+AC1124</f>
        <v>11540.59</v>
      </c>
    </row>
    <row r="1125">
      <c r="C1125" s="40" t="s">
        <v>2080</v>
      </c>
      <c r="D1125" s="41" t="s">
        <v>2081</v>
      </c>
      <c r="E1125" s="41"/>
      <c r="F1125" s="42">
        <v>41907.677870370368</v>
      </c>
      <c r="G1125" s="43">
        <v>46</v>
      </c>
      <c r="H1125" s="44">
        <v>43318</v>
      </c>
      <c r="I1125" s="44">
        <v>43356</v>
      </c>
      <c r="J1125" s="43">
        <v>2579986</v>
      </c>
      <c r="K1125" s="43">
        <v>0</v>
      </c>
      <c r="L1125" s="43">
        <v>0</v>
      </c>
      <c r="M1125" s="43">
        <f>IFERROR(J1125-K1125-L1125,0)</f>
        <v>2579986</v>
      </c>
      <c r="N1125" s="43">
        <v>2579986</v>
      </c>
      <c r="O1125" s="45">
        <f>IFERROR(IF(1 - M1125/N1125&lt;0,0,1-M1125/N1125),0)</f>
        <v>0</v>
      </c>
      <c r="P1125" s="43">
        <v>0</v>
      </c>
      <c r="Q1125" s="43">
        <v>2579986</v>
      </c>
      <c r="R1125" s="46">
        <f>IF(F1125&lt;DATEVALUE("2018-07-01"),1,0)</f>
        <v>1</v>
      </c>
      <c r="S1125" s="47">
        <f>IF(R1125=1,1%,0)</f>
        <v>0.01</v>
      </c>
      <c r="T1125" s="46">
        <f>IFERROR(S1125*M1125,0)</f>
        <v>25799.860000000001</v>
      </c>
      <c r="U1125" s="48">
        <f>IF(O1125&lt;=0.12,1,0)*(1-R1125)*M1125</f>
        <v>0</v>
      </c>
      <c r="V1125" s="49">
        <f>IF(0&lt;0.8,0,IF(0&lt;1,Sheet1!L590,1))*IF(G1125&lt;3,0.12 - O1125,0.01) *U1125</f>
        <v>0</v>
      </c>
      <c r="W1125" s="49">
        <f>IF(0&gt;1,IF(0&lt;=1.1,1,IF(0&lt;=1.2,2,IF(0&lt;=1.5,3,5))),0) * 1000000</f>
        <v>0</v>
      </c>
      <c r="X1125" s="50">
        <f>IF(AND(P1125&gt;=150000000,P1125&lt;300000000),5000000,IF(AND(P1125&gt;=300000000,P1125&lt;500000000),10000000,IF(AND(P1125&gt;=300000000,P1125&lt;500000000),15000000,IF(AND(P1125&gt;=500000000,P1125&lt;3000000000),20000000,IF(P1125&gt;=30000000000,35000000,0))))) * (1-R1125)</f>
        <v>0</v>
      </c>
      <c r="Y1125" s="50">
        <f>IFERROR(Q1125 * (1-R1125),0)</f>
        <v>0</v>
      </c>
      <c r="Z1125" s="51">
        <f>IF(R1125=1,0,0)</f>
        <v>0</v>
      </c>
      <c r="AA1125" s="51">
        <f>IFERROR((1-R1125) * Z1125 * 2%,0)</f>
        <v>0</v>
      </c>
      <c r="AB1125" s="52">
        <f>IF(R1125=0,0,0)</f>
        <v>0</v>
      </c>
      <c r="AC1125" s="52">
        <f> IFERROR(AB1125 * (1-R1125) * 2%,0)</f>
        <v>0</v>
      </c>
      <c r="AD1125" s="53">
        <f>T1125+V1125+W1125+X1125+AA1125+AC1125</f>
        <v>25799.860000000001</v>
      </c>
    </row>
    <row r="1126">
      <c r="C1126" s="40" t="s">
        <v>2082</v>
      </c>
      <c r="D1126" s="41" t="s">
        <v>2083</v>
      </c>
      <c r="E1126" s="41"/>
      <c r="F1126" s="42">
        <v>41914.613749999997</v>
      </c>
      <c r="G1126" s="43">
        <v>45</v>
      </c>
      <c r="H1126" s="44">
        <v>43321</v>
      </c>
      <c r="I1126" s="44">
        <v>43327</v>
      </c>
      <c r="J1126" s="43">
        <v>37268</v>
      </c>
      <c r="K1126" s="43">
        <v>0</v>
      </c>
      <c r="L1126" s="43">
        <v>0</v>
      </c>
      <c r="M1126" s="43">
        <f>IFERROR(J1126-K1126-L1126,0)</f>
        <v>37268</v>
      </c>
      <c r="N1126" s="43">
        <v>37268</v>
      </c>
      <c r="O1126" s="45">
        <f>IFERROR(IF(1 - M1126/N1126&lt;0,0,1-M1126/N1126),0)</f>
        <v>0</v>
      </c>
      <c r="P1126" s="43">
        <v>0</v>
      </c>
      <c r="Q1126" s="43">
        <v>37268</v>
      </c>
      <c r="R1126" s="46">
        <f>IF(F1126&lt;DATEVALUE("2018-07-01"),1,0)</f>
        <v>1</v>
      </c>
      <c r="S1126" s="47">
        <f>IF(R1126=1,1%,0)</f>
        <v>0.01</v>
      </c>
      <c r="T1126" s="46">
        <f>IFERROR(S1126*M1126,0)</f>
        <v>372.68000000000001</v>
      </c>
      <c r="U1126" s="48">
        <f>IF(O1126&lt;=0.12,1,0)*(1-R1126)*M1126</f>
        <v>0</v>
      </c>
      <c r="V1126" s="49">
        <f>IF(0&lt;0.8,0,IF(0&lt;1,Sheet1!L590,1))*IF(G1126&lt;3,0.12 - O1126,0.01) *U1126</f>
        <v>0</v>
      </c>
      <c r="W1126" s="49">
        <f>IF(0&gt;1,IF(0&lt;=1.1,1,IF(0&lt;=1.2,2,IF(0&lt;=1.5,3,5))),0) * 1000000</f>
        <v>0</v>
      </c>
      <c r="X1126" s="50">
        <f>IF(AND(P1126&gt;=150000000,P1126&lt;300000000),5000000,IF(AND(P1126&gt;=300000000,P1126&lt;500000000),10000000,IF(AND(P1126&gt;=300000000,P1126&lt;500000000),15000000,IF(AND(P1126&gt;=500000000,P1126&lt;3000000000),20000000,IF(P1126&gt;=30000000000,35000000,0))))) * (1-R1126)</f>
        <v>0</v>
      </c>
      <c r="Y1126" s="50">
        <f>IFERROR(Q1126 * (1-R1126),0)</f>
        <v>0</v>
      </c>
      <c r="Z1126" s="51">
        <f>IF(R1126=1,0,0)</f>
        <v>0</v>
      </c>
      <c r="AA1126" s="51">
        <f>IFERROR((1-R1126) * Z1126 * 2%,0)</f>
        <v>0</v>
      </c>
      <c r="AB1126" s="52">
        <f>IF(R1126=0,0,0)</f>
        <v>0</v>
      </c>
      <c r="AC1126" s="52">
        <f> IFERROR(AB1126 * (1-R1126) * 2%,0)</f>
        <v>0</v>
      </c>
      <c r="AD1126" s="53">
        <f>T1126+V1126+W1126+X1126+AA1126+AC1126</f>
        <v>372.68000000000001</v>
      </c>
    </row>
    <row r="1127">
      <c r="C1127" s="40" t="s">
        <v>2084</v>
      </c>
      <c r="D1127" s="41" t="s">
        <v>2085</v>
      </c>
      <c r="E1127" s="41"/>
      <c r="F1127" s="42">
        <v>41920.683807870366</v>
      </c>
      <c r="G1127" s="43">
        <v>45</v>
      </c>
      <c r="H1127" s="44">
        <v>43325</v>
      </c>
      <c r="I1127" s="44">
        <v>43347</v>
      </c>
      <c r="J1127" s="43">
        <v>1564128</v>
      </c>
      <c r="K1127" s="43">
        <v>0</v>
      </c>
      <c r="L1127" s="43">
        <v>0</v>
      </c>
      <c r="M1127" s="43">
        <f>IFERROR(J1127-K1127-L1127,0)</f>
        <v>1564128</v>
      </c>
      <c r="N1127" s="43">
        <v>1564128</v>
      </c>
      <c r="O1127" s="45">
        <f>IFERROR(IF(1 - M1127/N1127&lt;0,0,1-M1127/N1127),0)</f>
        <v>0</v>
      </c>
      <c r="P1127" s="43">
        <v>0</v>
      </c>
      <c r="Q1127" s="43">
        <v>1564128</v>
      </c>
      <c r="R1127" s="46">
        <f>IF(F1127&lt;DATEVALUE("2018-07-01"),1,0)</f>
        <v>1</v>
      </c>
      <c r="S1127" s="47">
        <f>IF(R1127=1,1%,0)</f>
        <v>0.01</v>
      </c>
      <c r="T1127" s="46">
        <f>IFERROR(S1127*M1127,0)</f>
        <v>15641.280000000001</v>
      </c>
      <c r="U1127" s="48">
        <f>IF(O1127&lt;=0.12,1,0)*(1-R1127)*M1127</f>
        <v>0</v>
      </c>
      <c r="V1127" s="49">
        <f>IF(0&lt;0.8,0,IF(0&lt;1,Sheet1!L590,1))*IF(G1127&lt;3,0.12 - O1127,0.01) *U1127</f>
        <v>0</v>
      </c>
      <c r="W1127" s="49">
        <f>IF(0&gt;1,IF(0&lt;=1.1,1,IF(0&lt;=1.2,2,IF(0&lt;=1.5,3,5))),0) * 1000000</f>
        <v>0</v>
      </c>
      <c r="X1127" s="50">
        <f>IF(AND(P1127&gt;=150000000,P1127&lt;300000000),5000000,IF(AND(P1127&gt;=300000000,P1127&lt;500000000),10000000,IF(AND(P1127&gt;=300000000,P1127&lt;500000000),15000000,IF(AND(P1127&gt;=500000000,P1127&lt;3000000000),20000000,IF(P1127&gt;=30000000000,35000000,0))))) * (1-R1127)</f>
        <v>0</v>
      </c>
      <c r="Y1127" s="50">
        <f>IFERROR(Q1127 * (1-R1127),0)</f>
        <v>0</v>
      </c>
      <c r="Z1127" s="51">
        <f>IF(R1127=1,0,0)</f>
        <v>0</v>
      </c>
      <c r="AA1127" s="51">
        <f>IFERROR((1-R1127) * Z1127 * 2%,0)</f>
        <v>0</v>
      </c>
      <c r="AB1127" s="52">
        <f>IF(R1127=0,0,0)</f>
        <v>0</v>
      </c>
      <c r="AC1127" s="52">
        <f> IFERROR(AB1127 * (1-R1127) * 2%,0)</f>
        <v>0</v>
      </c>
      <c r="AD1127" s="53">
        <f>T1127+V1127+W1127+X1127+AA1127+AC1127</f>
        <v>15641.280000000001</v>
      </c>
    </row>
    <row r="1128">
      <c r="C1128" s="40" t="s">
        <v>2086</v>
      </c>
      <c r="D1128" s="41" t="s">
        <v>2087</v>
      </c>
      <c r="E1128" s="41"/>
      <c r="F1128" s="42">
        <v>41933.617048611108</v>
      </c>
      <c r="G1128" s="43">
        <v>45</v>
      </c>
      <c r="H1128" s="44">
        <v>43320</v>
      </c>
      <c r="I1128" s="44">
        <v>43332</v>
      </c>
      <c r="J1128" s="43">
        <v>1289519</v>
      </c>
      <c r="K1128" s="43">
        <v>0</v>
      </c>
      <c r="L1128" s="43">
        <v>0</v>
      </c>
      <c r="M1128" s="43">
        <f>IFERROR(J1128-K1128-L1128,0)</f>
        <v>1289519</v>
      </c>
      <c r="N1128" s="43">
        <v>1289519</v>
      </c>
      <c r="O1128" s="45">
        <f>IFERROR(IF(1 - M1128/N1128&lt;0,0,1-M1128/N1128),0)</f>
        <v>0</v>
      </c>
      <c r="P1128" s="43">
        <v>0</v>
      </c>
      <c r="Q1128" s="43">
        <v>1289519</v>
      </c>
      <c r="R1128" s="46">
        <f>IF(F1128&lt;DATEVALUE("2018-07-01"),1,0)</f>
        <v>1</v>
      </c>
      <c r="S1128" s="47">
        <f>IF(R1128=1,1%,0)</f>
        <v>0.01</v>
      </c>
      <c r="T1128" s="46">
        <f>IFERROR(S1128*M1128,0)</f>
        <v>12895.190000000001</v>
      </c>
      <c r="U1128" s="48">
        <f>IF(O1128&lt;=0.12,1,0)*(1-R1128)*M1128</f>
        <v>0</v>
      </c>
      <c r="V1128" s="49">
        <f>IF(0&lt;0.8,0,IF(0&lt;1,Sheet1!L590,1))*IF(G1128&lt;3,0.12 - O1128,0.01) *U1128</f>
        <v>0</v>
      </c>
      <c r="W1128" s="49">
        <f>IF(0&gt;1,IF(0&lt;=1.1,1,IF(0&lt;=1.2,2,IF(0&lt;=1.5,3,5))),0) * 1000000</f>
        <v>0</v>
      </c>
      <c r="X1128" s="50">
        <f>IF(AND(P1128&gt;=150000000,P1128&lt;300000000),5000000,IF(AND(P1128&gt;=300000000,P1128&lt;500000000),10000000,IF(AND(P1128&gt;=300000000,P1128&lt;500000000),15000000,IF(AND(P1128&gt;=500000000,P1128&lt;3000000000),20000000,IF(P1128&gt;=30000000000,35000000,0))))) * (1-R1128)</f>
        <v>0</v>
      </c>
      <c r="Y1128" s="50">
        <f>IFERROR(Q1128 * (1-R1128),0)</f>
        <v>0</v>
      </c>
      <c r="Z1128" s="51">
        <f>IF(R1128=1,0,0)</f>
        <v>0</v>
      </c>
      <c r="AA1128" s="51">
        <f>IFERROR((1-R1128) * Z1128 * 2%,0)</f>
        <v>0</v>
      </c>
      <c r="AB1128" s="52">
        <f>IF(R1128=0,0,0)</f>
        <v>0</v>
      </c>
      <c r="AC1128" s="52">
        <f> IFERROR(AB1128 * (1-R1128) * 2%,0)</f>
        <v>0</v>
      </c>
      <c r="AD1128" s="53">
        <f>T1128+V1128+W1128+X1128+AA1128+AC1128</f>
        <v>12895.190000000001</v>
      </c>
    </row>
    <row r="1129">
      <c r="C1129" s="40" t="s">
        <v>2088</v>
      </c>
      <c r="D1129" s="41" t="s">
        <v>2089</v>
      </c>
      <c r="E1129" s="41"/>
      <c r="F1129" s="42">
        <v>41940.591446759259</v>
      </c>
      <c r="G1129" s="43">
        <v>45</v>
      </c>
      <c r="H1129" s="44">
        <v>43320</v>
      </c>
      <c r="I1129" s="44">
        <v>43332</v>
      </c>
      <c r="J1129" s="43">
        <v>763526</v>
      </c>
      <c r="K1129" s="43">
        <v>0</v>
      </c>
      <c r="L1129" s="43">
        <v>0</v>
      </c>
      <c r="M1129" s="43">
        <f>IFERROR(J1129-K1129-L1129,0)</f>
        <v>763526</v>
      </c>
      <c r="N1129" s="43">
        <v>763526</v>
      </c>
      <c r="O1129" s="45">
        <f>IFERROR(IF(1 - M1129/N1129&lt;0,0,1-M1129/N1129),0)</f>
        <v>0</v>
      </c>
      <c r="P1129" s="43">
        <v>0</v>
      </c>
      <c r="Q1129" s="43">
        <v>763526</v>
      </c>
      <c r="R1129" s="46">
        <f>IF(F1129&lt;DATEVALUE("2018-07-01"),1,0)</f>
        <v>1</v>
      </c>
      <c r="S1129" s="47">
        <f>IF(R1129=1,1%,0)</f>
        <v>0.01</v>
      </c>
      <c r="T1129" s="46">
        <f>IFERROR(S1129*M1129,0)</f>
        <v>7635.2600000000002</v>
      </c>
      <c r="U1129" s="48">
        <f>IF(O1129&lt;=0.12,1,0)*(1-R1129)*M1129</f>
        <v>0</v>
      </c>
      <c r="V1129" s="49">
        <f>IF(0&lt;0.8,0,IF(0&lt;1,Sheet1!L590,1))*IF(G1129&lt;3,0.12 - O1129,0.01) *U1129</f>
        <v>0</v>
      </c>
      <c r="W1129" s="49">
        <f>IF(0&gt;1,IF(0&lt;=1.1,1,IF(0&lt;=1.2,2,IF(0&lt;=1.5,3,5))),0) * 1000000</f>
        <v>0</v>
      </c>
      <c r="X1129" s="50">
        <f>IF(AND(P1129&gt;=150000000,P1129&lt;300000000),5000000,IF(AND(P1129&gt;=300000000,P1129&lt;500000000),10000000,IF(AND(P1129&gt;=300000000,P1129&lt;500000000),15000000,IF(AND(P1129&gt;=500000000,P1129&lt;3000000000),20000000,IF(P1129&gt;=30000000000,35000000,0))))) * (1-R1129)</f>
        <v>0</v>
      </c>
      <c r="Y1129" s="50">
        <f>IFERROR(Q1129 * (1-R1129),0)</f>
        <v>0</v>
      </c>
      <c r="Z1129" s="51">
        <f>IF(R1129=1,0,0)</f>
        <v>0</v>
      </c>
      <c r="AA1129" s="51">
        <f>IFERROR((1-R1129) * Z1129 * 2%,0)</f>
        <v>0</v>
      </c>
      <c r="AB1129" s="52">
        <f>IF(R1129=0,0,0)</f>
        <v>0</v>
      </c>
      <c r="AC1129" s="52">
        <f> IFERROR(AB1129 * (1-R1129) * 2%,0)</f>
        <v>0</v>
      </c>
      <c r="AD1129" s="53">
        <f>T1129+V1129+W1129+X1129+AA1129+AC1129</f>
        <v>7635.2600000000002</v>
      </c>
    </row>
    <row r="1130">
      <c r="C1130" s="40" t="s">
        <v>2090</v>
      </c>
      <c r="D1130" s="41" t="s">
        <v>2091</v>
      </c>
      <c r="E1130" s="41"/>
      <c r="F1130" s="42">
        <v>41942.377453703702</v>
      </c>
      <c r="G1130" s="43">
        <v>45</v>
      </c>
      <c r="H1130" s="44">
        <v>43318</v>
      </c>
      <c r="I1130" s="44">
        <v>43342</v>
      </c>
      <c r="J1130" s="43">
        <v>1424974</v>
      </c>
      <c r="K1130" s="43">
        <v>0</v>
      </c>
      <c r="L1130" s="43">
        <v>0</v>
      </c>
      <c r="M1130" s="43">
        <f>IFERROR(J1130-K1130-L1130,0)</f>
        <v>1424974</v>
      </c>
      <c r="N1130" s="43">
        <v>1424974</v>
      </c>
      <c r="O1130" s="45">
        <f>IFERROR(IF(1 - M1130/N1130&lt;0,0,1-M1130/N1130),0)</f>
        <v>0</v>
      </c>
      <c r="P1130" s="43">
        <v>0</v>
      </c>
      <c r="Q1130" s="43">
        <v>1424974</v>
      </c>
      <c r="R1130" s="46">
        <f>IF(F1130&lt;DATEVALUE("2018-07-01"),1,0)</f>
        <v>1</v>
      </c>
      <c r="S1130" s="47">
        <f>IF(R1130=1,1%,0)</f>
        <v>0.01</v>
      </c>
      <c r="T1130" s="46">
        <f>IFERROR(S1130*M1130,0)</f>
        <v>14249.74</v>
      </c>
      <c r="U1130" s="48">
        <f>IF(O1130&lt;=0.12,1,0)*(1-R1130)*M1130</f>
        <v>0</v>
      </c>
      <c r="V1130" s="49">
        <f>IF(0&lt;0.8,0,IF(0&lt;1,Sheet1!L590,1))*IF(G1130&lt;3,0.12 - O1130,0.01) *U1130</f>
        <v>0</v>
      </c>
      <c r="W1130" s="49">
        <f>IF(0&gt;1,IF(0&lt;=1.1,1,IF(0&lt;=1.2,2,IF(0&lt;=1.5,3,5))),0) * 1000000</f>
        <v>0</v>
      </c>
      <c r="X1130" s="50">
        <f>IF(AND(P1130&gt;=150000000,P1130&lt;300000000),5000000,IF(AND(P1130&gt;=300000000,P1130&lt;500000000),10000000,IF(AND(P1130&gt;=300000000,P1130&lt;500000000),15000000,IF(AND(P1130&gt;=500000000,P1130&lt;3000000000),20000000,IF(P1130&gt;=30000000000,35000000,0))))) * (1-R1130)</f>
        <v>0</v>
      </c>
      <c r="Y1130" s="50">
        <f>IFERROR(Q1130 * (1-R1130),0)</f>
        <v>0</v>
      </c>
      <c r="Z1130" s="51">
        <f>IF(R1130=1,0,0)</f>
        <v>0</v>
      </c>
      <c r="AA1130" s="51">
        <f>IFERROR((1-R1130) * Z1130 * 2%,0)</f>
        <v>0</v>
      </c>
      <c r="AB1130" s="52">
        <f>IF(R1130=0,0,0)</f>
        <v>0</v>
      </c>
      <c r="AC1130" s="52">
        <f> IFERROR(AB1130 * (1-R1130) * 2%,0)</f>
        <v>0</v>
      </c>
      <c r="AD1130" s="53">
        <f>T1130+V1130+W1130+X1130+AA1130+AC1130</f>
        <v>14249.74</v>
      </c>
    </row>
    <row r="1131">
      <c r="C1131" s="40" t="s">
        <v>2092</v>
      </c>
      <c r="D1131" s="41" t="s">
        <v>2093</v>
      </c>
      <c r="E1131" s="41"/>
      <c r="F1131" s="42">
        <v>41947.472581018519</v>
      </c>
      <c r="G1131" s="43">
        <v>44</v>
      </c>
      <c r="H1131" s="44">
        <v>43316</v>
      </c>
      <c r="I1131" s="44">
        <v>43321</v>
      </c>
      <c r="J1131" s="43">
        <v>783555</v>
      </c>
      <c r="K1131" s="43">
        <v>0</v>
      </c>
      <c r="L1131" s="43">
        <v>0</v>
      </c>
      <c r="M1131" s="43">
        <f>IFERROR(J1131-K1131-L1131,0)</f>
        <v>783555</v>
      </c>
      <c r="N1131" s="43">
        <v>783555</v>
      </c>
      <c r="O1131" s="45">
        <f>IFERROR(IF(1 - M1131/N1131&lt;0,0,1-M1131/N1131),0)</f>
        <v>0</v>
      </c>
      <c r="P1131" s="43">
        <v>0</v>
      </c>
      <c r="Q1131" s="43">
        <v>783555</v>
      </c>
      <c r="R1131" s="46">
        <f>IF(F1131&lt;DATEVALUE("2018-07-01"),1,0)</f>
        <v>1</v>
      </c>
      <c r="S1131" s="47">
        <f>IF(R1131=1,1%,0)</f>
        <v>0.01</v>
      </c>
      <c r="T1131" s="46">
        <f>IFERROR(S1131*M1131,0)</f>
        <v>7835.5500000000002</v>
      </c>
      <c r="U1131" s="48">
        <f>IF(O1131&lt;=0.12,1,0)*(1-R1131)*M1131</f>
        <v>0</v>
      </c>
      <c r="V1131" s="49">
        <f>IF(0&lt;0.8,0,IF(0&lt;1,Sheet1!L590,1))*IF(G1131&lt;3,0.12 - O1131,0.01) *U1131</f>
        <v>0</v>
      </c>
      <c r="W1131" s="49">
        <f>IF(0&gt;1,IF(0&lt;=1.1,1,IF(0&lt;=1.2,2,IF(0&lt;=1.5,3,5))),0) * 1000000</f>
        <v>0</v>
      </c>
      <c r="X1131" s="50">
        <f>IF(AND(P1131&gt;=150000000,P1131&lt;300000000),5000000,IF(AND(P1131&gt;=300000000,P1131&lt;500000000),10000000,IF(AND(P1131&gt;=300000000,P1131&lt;500000000),15000000,IF(AND(P1131&gt;=500000000,P1131&lt;3000000000),20000000,IF(P1131&gt;=30000000000,35000000,0))))) * (1-R1131)</f>
        <v>0</v>
      </c>
      <c r="Y1131" s="50">
        <f>IFERROR(Q1131 * (1-R1131),0)</f>
        <v>0</v>
      </c>
      <c r="Z1131" s="51">
        <f>IF(R1131=1,0,0)</f>
        <v>0</v>
      </c>
      <c r="AA1131" s="51">
        <f>IFERROR((1-R1131) * Z1131 * 2%,0)</f>
        <v>0</v>
      </c>
      <c r="AB1131" s="52">
        <f>IF(R1131=0,0,0)</f>
        <v>0</v>
      </c>
      <c r="AC1131" s="52">
        <f> IFERROR(AB1131 * (1-R1131) * 2%,0)</f>
        <v>0</v>
      </c>
      <c r="AD1131" s="53">
        <f>T1131+V1131+W1131+X1131+AA1131+AC1131</f>
        <v>7835.5500000000002</v>
      </c>
    </row>
    <row r="1132">
      <c r="C1132" s="40" t="s">
        <v>2094</v>
      </c>
      <c r="D1132" s="41" t="s">
        <v>2095</v>
      </c>
      <c r="E1132" s="41"/>
      <c r="F1132" s="42">
        <v>41951.435624999998</v>
      </c>
      <c r="G1132" s="43">
        <v>44</v>
      </c>
      <c r="H1132" s="44">
        <v>43321</v>
      </c>
      <c r="I1132" s="44">
        <v>43326</v>
      </c>
      <c r="J1132" s="43">
        <v>1385497</v>
      </c>
      <c r="K1132" s="43">
        <v>0</v>
      </c>
      <c r="L1132" s="43">
        <v>0</v>
      </c>
      <c r="M1132" s="43">
        <f>IFERROR(J1132-K1132-L1132,0)</f>
        <v>1385497</v>
      </c>
      <c r="N1132" s="43">
        <v>1385497</v>
      </c>
      <c r="O1132" s="45">
        <f>IFERROR(IF(1 - M1132/N1132&lt;0,0,1-M1132/N1132),0)</f>
        <v>0</v>
      </c>
      <c r="P1132" s="43">
        <v>0</v>
      </c>
      <c r="Q1132" s="43">
        <v>1385497</v>
      </c>
      <c r="R1132" s="46">
        <f>IF(F1132&lt;DATEVALUE("2018-07-01"),1,0)</f>
        <v>1</v>
      </c>
      <c r="S1132" s="47">
        <f>IF(R1132=1,1%,0)</f>
        <v>0.01</v>
      </c>
      <c r="T1132" s="46">
        <f>IFERROR(S1132*M1132,0)</f>
        <v>13854.970000000001</v>
      </c>
      <c r="U1132" s="48">
        <f>IF(O1132&lt;=0.12,1,0)*(1-R1132)*M1132</f>
        <v>0</v>
      </c>
      <c r="V1132" s="49">
        <f>IF(0&lt;0.8,0,IF(0&lt;1,Sheet1!L590,1))*IF(G1132&lt;3,0.12 - O1132,0.01) *U1132</f>
        <v>0</v>
      </c>
      <c r="W1132" s="49">
        <f>IF(0&gt;1,IF(0&lt;=1.1,1,IF(0&lt;=1.2,2,IF(0&lt;=1.5,3,5))),0) * 1000000</f>
        <v>0</v>
      </c>
      <c r="X1132" s="50">
        <f>IF(AND(P1132&gt;=150000000,P1132&lt;300000000),5000000,IF(AND(P1132&gt;=300000000,P1132&lt;500000000),10000000,IF(AND(P1132&gt;=300000000,P1132&lt;500000000),15000000,IF(AND(P1132&gt;=500000000,P1132&lt;3000000000),20000000,IF(P1132&gt;=30000000000,35000000,0))))) * (1-R1132)</f>
        <v>0</v>
      </c>
      <c r="Y1132" s="50">
        <f>IFERROR(Q1132 * (1-R1132),0)</f>
        <v>0</v>
      </c>
      <c r="Z1132" s="51">
        <f>IF(R1132=1,0,0)</f>
        <v>0</v>
      </c>
      <c r="AA1132" s="51">
        <f>IFERROR((1-R1132) * Z1132 * 2%,0)</f>
        <v>0</v>
      </c>
      <c r="AB1132" s="52">
        <f>IF(R1132=0,0,0)</f>
        <v>0</v>
      </c>
      <c r="AC1132" s="52">
        <f> IFERROR(AB1132 * (1-R1132) * 2%,0)</f>
        <v>0</v>
      </c>
      <c r="AD1132" s="53">
        <f>T1132+V1132+W1132+X1132+AA1132+AC1132</f>
        <v>13854.970000000001</v>
      </c>
    </row>
    <row r="1133">
      <c r="C1133" s="40" t="s">
        <v>2096</v>
      </c>
      <c r="D1133" s="41" t="s">
        <v>2097</v>
      </c>
      <c r="E1133" s="41"/>
      <c r="F1133" s="42">
        <v>41950.631597222222</v>
      </c>
      <c r="G1133" s="43">
        <v>44</v>
      </c>
      <c r="H1133" s="44">
        <v>43320</v>
      </c>
      <c r="I1133" s="44">
        <v>43339</v>
      </c>
      <c r="J1133" s="43">
        <v>984317</v>
      </c>
      <c r="K1133" s="43">
        <v>0</v>
      </c>
      <c r="L1133" s="43">
        <v>0</v>
      </c>
      <c r="M1133" s="43">
        <f>IFERROR(J1133-K1133-L1133,0)</f>
        <v>984317</v>
      </c>
      <c r="N1133" s="43">
        <v>984317</v>
      </c>
      <c r="O1133" s="45">
        <f>IFERROR(IF(1 - M1133/N1133&lt;0,0,1-M1133/N1133),0)</f>
        <v>0</v>
      </c>
      <c r="P1133" s="43">
        <v>0</v>
      </c>
      <c r="Q1133" s="43">
        <v>984317</v>
      </c>
      <c r="R1133" s="46">
        <f>IF(F1133&lt;DATEVALUE("2018-07-01"),1,0)</f>
        <v>1</v>
      </c>
      <c r="S1133" s="47">
        <f>IF(R1133=1,1%,0)</f>
        <v>0.01</v>
      </c>
      <c r="T1133" s="46">
        <f>IFERROR(S1133*M1133,0)</f>
        <v>9843.1700000000001</v>
      </c>
      <c r="U1133" s="48">
        <f>IF(O1133&lt;=0.12,1,0)*(1-R1133)*M1133</f>
        <v>0</v>
      </c>
      <c r="V1133" s="49">
        <f>IF(0&lt;0.8,0,IF(0&lt;1,Sheet1!L590,1))*IF(G1133&lt;3,0.12 - O1133,0.01) *U1133</f>
        <v>0</v>
      </c>
      <c r="W1133" s="49">
        <f>IF(0&gt;1,IF(0&lt;=1.1,1,IF(0&lt;=1.2,2,IF(0&lt;=1.5,3,5))),0) * 1000000</f>
        <v>0</v>
      </c>
      <c r="X1133" s="50">
        <f>IF(AND(P1133&gt;=150000000,P1133&lt;300000000),5000000,IF(AND(P1133&gt;=300000000,P1133&lt;500000000),10000000,IF(AND(P1133&gt;=300000000,P1133&lt;500000000),15000000,IF(AND(P1133&gt;=500000000,P1133&lt;3000000000),20000000,IF(P1133&gt;=30000000000,35000000,0))))) * (1-R1133)</f>
        <v>0</v>
      </c>
      <c r="Y1133" s="50">
        <f>IFERROR(Q1133 * (1-R1133),0)</f>
        <v>0</v>
      </c>
      <c r="Z1133" s="51">
        <f>IF(R1133=1,0,0)</f>
        <v>0</v>
      </c>
      <c r="AA1133" s="51">
        <f>IFERROR((1-R1133) * Z1133 * 2%,0)</f>
        <v>0</v>
      </c>
      <c r="AB1133" s="52">
        <f>IF(R1133=0,0,0)</f>
        <v>0</v>
      </c>
      <c r="AC1133" s="52">
        <f> IFERROR(AB1133 * (1-R1133) * 2%,0)</f>
        <v>0</v>
      </c>
      <c r="AD1133" s="53">
        <f>T1133+V1133+W1133+X1133+AA1133+AC1133</f>
        <v>9843.1700000000001</v>
      </c>
    </row>
    <row r="1134">
      <c r="C1134" s="40" t="s">
        <v>2098</v>
      </c>
      <c r="D1134" s="41" t="s">
        <v>2099</v>
      </c>
      <c r="E1134" s="41"/>
      <c r="F1134" s="42">
        <v>41950.623668981483</v>
      </c>
      <c r="G1134" s="43">
        <v>44</v>
      </c>
      <c r="H1134" s="44">
        <v>43320</v>
      </c>
      <c r="I1134" s="44">
        <v>43243</v>
      </c>
      <c r="J1134" s="43">
        <v>111605</v>
      </c>
      <c r="K1134" s="43">
        <v>0</v>
      </c>
      <c r="L1134" s="43">
        <v>0</v>
      </c>
      <c r="M1134" s="43">
        <f>IFERROR(J1134-K1134-L1134,0)</f>
        <v>111605</v>
      </c>
      <c r="N1134" s="43">
        <v>111605</v>
      </c>
      <c r="O1134" s="45">
        <f>IFERROR(IF(1 - M1134/N1134&lt;0,0,1-M1134/N1134),0)</f>
        <v>0</v>
      </c>
      <c r="P1134" s="43">
        <v>0</v>
      </c>
      <c r="Q1134" s="43">
        <v>111605</v>
      </c>
      <c r="R1134" s="46">
        <f>IF(F1134&lt;DATEVALUE("2018-07-01"),1,0)</f>
        <v>1</v>
      </c>
      <c r="S1134" s="47">
        <f>IF(R1134=1,1%,0)</f>
        <v>0.01</v>
      </c>
      <c r="T1134" s="46">
        <f>IFERROR(S1134*M1134,0)</f>
        <v>1116.05</v>
      </c>
      <c r="U1134" s="48">
        <f>IF(O1134&lt;=0.12,1,0)*(1-R1134)*M1134</f>
        <v>0</v>
      </c>
      <c r="V1134" s="49">
        <f>IF(0&lt;0.8,0,IF(0&lt;1,Sheet1!L590,1))*IF(G1134&lt;3,0.12 - O1134,0.01) *U1134</f>
        <v>0</v>
      </c>
      <c r="W1134" s="49">
        <f>IF(0&gt;1,IF(0&lt;=1.1,1,IF(0&lt;=1.2,2,IF(0&lt;=1.5,3,5))),0) * 1000000</f>
        <v>0</v>
      </c>
      <c r="X1134" s="50">
        <f>IF(AND(P1134&gt;=150000000,P1134&lt;300000000),5000000,IF(AND(P1134&gt;=300000000,P1134&lt;500000000),10000000,IF(AND(P1134&gt;=300000000,P1134&lt;500000000),15000000,IF(AND(P1134&gt;=500000000,P1134&lt;3000000000),20000000,IF(P1134&gt;=30000000000,35000000,0))))) * (1-R1134)</f>
        <v>0</v>
      </c>
      <c r="Y1134" s="50">
        <f>IFERROR(Q1134 * (1-R1134),0)</f>
        <v>0</v>
      </c>
      <c r="Z1134" s="51">
        <f>IF(R1134=1,0,0)</f>
        <v>0</v>
      </c>
      <c r="AA1134" s="51">
        <f>IFERROR((1-R1134) * Z1134 * 2%,0)</f>
        <v>0</v>
      </c>
      <c r="AB1134" s="52">
        <f>IF(R1134=0,0,0)</f>
        <v>0</v>
      </c>
      <c r="AC1134" s="52">
        <f> IFERROR(AB1134 * (1-R1134) * 2%,0)</f>
        <v>0</v>
      </c>
      <c r="AD1134" s="53">
        <f>T1134+V1134+W1134+X1134+AA1134+AC1134</f>
        <v>1116.05</v>
      </c>
    </row>
    <row r="1135">
      <c r="C1135" s="40" t="s">
        <v>2100</v>
      </c>
      <c r="D1135" s="41" t="s">
        <v>2101</v>
      </c>
      <c r="E1135" s="41"/>
      <c r="F1135" s="42">
        <v>41957.601006944446</v>
      </c>
      <c r="G1135" s="43">
        <v>44</v>
      </c>
      <c r="H1135" s="44">
        <v>43318</v>
      </c>
      <c r="I1135" s="44">
        <v>43335</v>
      </c>
      <c r="J1135" s="43">
        <v>985885</v>
      </c>
      <c r="K1135" s="43">
        <v>0</v>
      </c>
      <c r="L1135" s="43">
        <v>0</v>
      </c>
      <c r="M1135" s="43">
        <f>IFERROR(J1135-K1135-L1135,0)</f>
        <v>985885</v>
      </c>
      <c r="N1135" s="43">
        <v>985885</v>
      </c>
      <c r="O1135" s="45">
        <f>IFERROR(IF(1 - M1135/N1135&lt;0,0,1-M1135/N1135),0)</f>
        <v>0</v>
      </c>
      <c r="P1135" s="43">
        <v>0</v>
      </c>
      <c r="Q1135" s="43">
        <v>985885</v>
      </c>
      <c r="R1135" s="46">
        <f>IF(F1135&lt;DATEVALUE("2018-07-01"),1,0)</f>
        <v>1</v>
      </c>
      <c r="S1135" s="47">
        <f>IF(R1135=1,1%,0)</f>
        <v>0.01</v>
      </c>
      <c r="T1135" s="46">
        <f>IFERROR(S1135*M1135,0)</f>
        <v>9858.8500000000004</v>
      </c>
      <c r="U1135" s="48">
        <f>IF(O1135&lt;=0.12,1,0)*(1-R1135)*M1135</f>
        <v>0</v>
      </c>
      <c r="V1135" s="49">
        <f>IF(0&lt;0.8,0,IF(0&lt;1,Sheet1!L590,1))*IF(G1135&lt;3,0.12 - O1135,0.01) *U1135</f>
        <v>0</v>
      </c>
      <c r="W1135" s="49">
        <f>IF(0&gt;1,IF(0&lt;=1.1,1,IF(0&lt;=1.2,2,IF(0&lt;=1.5,3,5))),0) * 1000000</f>
        <v>0</v>
      </c>
      <c r="X1135" s="50">
        <f>IF(AND(P1135&gt;=150000000,P1135&lt;300000000),5000000,IF(AND(P1135&gt;=300000000,P1135&lt;500000000),10000000,IF(AND(P1135&gt;=300000000,P1135&lt;500000000),15000000,IF(AND(P1135&gt;=500000000,P1135&lt;3000000000),20000000,IF(P1135&gt;=30000000000,35000000,0))))) * (1-R1135)</f>
        <v>0</v>
      </c>
      <c r="Y1135" s="50">
        <f>IFERROR(Q1135 * (1-R1135),0)</f>
        <v>0</v>
      </c>
      <c r="Z1135" s="51">
        <f>IF(R1135=1,0,0)</f>
        <v>0</v>
      </c>
      <c r="AA1135" s="51">
        <f>IFERROR((1-R1135) * Z1135 * 2%,0)</f>
        <v>0</v>
      </c>
      <c r="AB1135" s="52">
        <f>IF(R1135=0,0,0)</f>
        <v>0</v>
      </c>
      <c r="AC1135" s="52">
        <f> IFERROR(AB1135 * (1-R1135) * 2%,0)</f>
        <v>0</v>
      </c>
      <c r="AD1135" s="53">
        <f>T1135+V1135+W1135+X1135+AA1135+AC1135</f>
        <v>9858.8500000000004</v>
      </c>
    </row>
    <row r="1136">
      <c r="C1136" s="40" t="s">
        <v>2102</v>
      </c>
      <c r="D1136" s="41" t="s">
        <v>2103</v>
      </c>
      <c r="E1136" s="41"/>
      <c r="F1136" s="42">
        <v>41963.389907407407</v>
      </c>
      <c r="G1136" s="43">
        <v>44</v>
      </c>
      <c r="H1136" s="44">
        <v>43321</v>
      </c>
      <c r="I1136" s="44">
        <v>43375</v>
      </c>
      <c r="J1136" s="43">
        <v>294708</v>
      </c>
      <c r="K1136" s="43">
        <v>0</v>
      </c>
      <c r="L1136" s="43">
        <v>0</v>
      </c>
      <c r="M1136" s="43">
        <f>IFERROR(J1136-K1136-L1136,0)</f>
        <v>294708</v>
      </c>
      <c r="N1136" s="43">
        <v>294708</v>
      </c>
      <c r="O1136" s="45">
        <f>IFERROR(IF(1 - M1136/N1136&lt;0,0,1-M1136/N1136),0)</f>
        <v>0</v>
      </c>
      <c r="P1136" s="43">
        <v>0</v>
      </c>
      <c r="Q1136" s="43">
        <v>294708</v>
      </c>
      <c r="R1136" s="46">
        <f>IF(F1136&lt;DATEVALUE("2018-07-01"),1,0)</f>
        <v>1</v>
      </c>
      <c r="S1136" s="47">
        <f>IF(R1136=1,1%,0)</f>
        <v>0.01</v>
      </c>
      <c r="T1136" s="46">
        <f>IFERROR(S1136*M1136,0)</f>
        <v>2947.0799999999999</v>
      </c>
      <c r="U1136" s="48">
        <f>IF(O1136&lt;=0.12,1,0)*(1-R1136)*M1136</f>
        <v>0</v>
      </c>
      <c r="V1136" s="49">
        <f>IF(0&lt;0.8,0,IF(0&lt;1,Sheet1!L590,1))*IF(G1136&lt;3,0.12 - O1136,0.01) *U1136</f>
        <v>0</v>
      </c>
      <c r="W1136" s="49">
        <f>IF(0&gt;1,IF(0&lt;=1.1,1,IF(0&lt;=1.2,2,IF(0&lt;=1.5,3,5))),0) * 1000000</f>
        <v>0</v>
      </c>
      <c r="X1136" s="50">
        <f>IF(AND(P1136&gt;=150000000,P1136&lt;300000000),5000000,IF(AND(P1136&gt;=300000000,P1136&lt;500000000),10000000,IF(AND(P1136&gt;=300000000,P1136&lt;500000000),15000000,IF(AND(P1136&gt;=500000000,P1136&lt;3000000000),20000000,IF(P1136&gt;=30000000000,35000000,0))))) * (1-R1136)</f>
        <v>0</v>
      </c>
      <c r="Y1136" s="50">
        <f>IFERROR(Q1136 * (1-R1136),0)</f>
        <v>0</v>
      </c>
      <c r="Z1136" s="51">
        <f>IF(R1136=1,0,0)</f>
        <v>0</v>
      </c>
      <c r="AA1136" s="51">
        <f>IFERROR((1-R1136) * Z1136 * 2%,0)</f>
        <v>0</v>
      </c>
      <c r="AB1136" s="52">
        <f>IF(R1136=0,0,0)</f>
        <v>0</v>
      </c>
      <c r="AC1136" s="52">
        <f> IFERROR(AB1136 * (1-R1136) * 2%,0)</f>
        <v>0</v>
      </c>
      <c r="AD1136" s="53">
        <f>T1136+V1136+W1136+X1136+AA1136+AC1136</f>
        <v>2947.0799999999999</v>
      </c>
    </row>
    <row r="1137">
      <c r="C1137" s="40" t="s">
        <v>2104</v>
      </c>
      <c r="D1137" s="41" t="s">
        <v>2105</v>
      </c>
      <c r="E1137" s="41"/>
      <c r="F1137" s="42">
        <v>41978.662604166668</v>
      </c>
      <c r="G1137" s="43">
        <v>43</v>
      </c>
      <c r="H1137" s="44">
        <v>43320</v>
      </c>
      <c r="I1137" s="44">
        <v>43335</v>
      </c>
      <c r="J1137" s="43">
        <v>493605</v>
      </c>
      <c r="K1137" s="43">
        <v>0</v>
      </c>
      <c r="L1137" s="43">
        <v>0</v>
      </c>
      <c r="M1137" s="43">
        <f>IFERROR(J1137-K1137-L1137,0)</f>
        <v>493605</v>
      </c>
      <c r="N1137" s="43">
        <v>493605</v>
      </c>
      <c r="O1137" s="45">
        <f>IFERROR(IF(1 - M1137/N1137&lt;0,0,1-M1137/N1137),0)</f>
        <v>0</v>
      </c>
      <c r="P1137" s="43">
        <v>0</v>
      </c>
      <c r="Q1137" s="43">
        <v>493605</v>
      </c>
      <c r="R1137" s="46">
        <f>IF(F1137&lt;DATEVALUE("2018-07-01"),1,0)</f>
        <v>1</v>
      </c>
      <c r="S1137" s="47">
        <f>IF(R1137=1,1%,0)</f>
        <v>0.01</v>
      </c>
      <c r="T1137" s="46">
        <f>IFERROR(S1137*M1137,0)</f>
        <v>4936.0500000000002</v>
      </c>
      <c r="U1137" s="48">
        <f>IF(O1137&lt;=0.12,1,0)*(1-R1137)*M1137</f>
        <v>0</v>
      </c>
      <c r="V1137" s="49">
        <f>IF(0&lt;0.8,0,IF(0&lt;1,Sheet1!L590,1))*IF(G1137&lt;3,0.12 - O1137,0.01) *U1137</f>
        <v>0</v>
      </c>
      <c r="W1137" s="49">
        <f>IF(0&gt;1,IF(0&lt;=1.1,1,IF(0&lt;=1.2,2,IF(0&lt;=1.5,3,5))),0) * 1000000</f>
        <v>0</v>
      </c>
      <c r="X1137" s="50">
        <f>IF(AND(P1137&gt;=150000000,P1137&lt;300000000),5000000,IF(AND(P1137&gt;=300000000,P1137&lt;500000000),10000000,IF(AND(P1137&gt;=300000000,P1137&lt;500000000),15000000,IF(AND(P1137&gt;=500000000,P1137&lt;3000000000),20000000,IF(P1137&gt;=30000000000,35000000,0))))) * (1-R1137)</f>
        <v>0</v>
      </c>
      <c r="Y1137" s="50">
        <f>IFERROR(Q1137 * (1-R1137),0)</f>
        <v>0</v>
      </c>
      <c r="Z1137" s="51">
        <f>IF(R1137=1,0,0)</f>
        <v>0</v>
      </c>
      <c r="AA1137" s="51">
        <f>IFERROR((1-R1137) * Z1137 * 2%,0)</f>
        <v>0</v>
      </c>
      <c r="AB1137" s="52">
        <f>IF(R1137=0,0,0)</f>
        <v>0</v>
      </c>
      <c r="AC1137" s="52">
        <f> IFERROR(AB1137 * (1-R1137) * 2%,0)</f>
        <v>0</v>
      </c>
      <c r="AD1137" s="53">
        <f>T1137+V1137+W1137+X1137+AA1137+AC1137</f>
        <v>4936.0500000000002</v>
      </c>
    </row>
    <row r="1138">
      <c r="C1138" s="40" t="s">
        <v>2106</v>
      </c>
      <c r="D1138" s="41" t="s">
        <v>2107</v>
      </c>
      <c r="E1138" s="41"/>
      <c r="F1138" s="42">
        <v>41991.451944444445</v>
      </c>
      <c r="G1138" s="43">
        <v>43</v>
      </c>
      <c r="H1138" s="44">
        <v>43321</v>
      </c>
      <c r="I1138" s="44">
        <v>43329</v>
      </c>
      <c r="J1138" s="43">
        <v>819528</v>
      </c>
      <c r="K1138" s="43">
        <v>0</v>
      </c>
      <c r="L1138" s="43">
        <v>0</v>
      </c>
      <c r="M1138" s="43">
        <f>IFERROR(J1138-K1138-L1138,0)</f>
        <v>819528</v>
      </c>
      <c r="N1138" s="43">
        <v>819528</v>
      </c>
      <c r="O1138" s="45">
        <f>IFERROR(IF(1 - M1138/N1138&lt;0,0,1-M1138/N1138),0)</f>
        <v>0</v>
      </c>
      <c r="P1138" s="43">
        <v>0</v>
      </c>
      <c r="Q1138" s="43">
        <v>819528</v>
      </c>
      <c r="R1138" s="46">
        <f>IF(F1138&lt;DATEVALUE("2018-07-01"),1,0)</f>
        <v>1</v>
      </c>
      <c r="S1138" s="47">
        <f>IF(R1138=1,1%,0)</f>
        <v>0.01</v>
      </c>
      <c r="T1138" s="46">
        <f>IFERROR(S1138*M1138,0)</f>
        <v>8195.2800000000007</v>
      </c>
      <c r="U1138" s="48">
        <f>IF(O1138&lt;=0.12,1,0)*(1-R1138)*M1138</f>
        <v>0</v>
      </c>
      <c r="V1138" s="49">
        <f>IF(0&lt;0.8,0,IF(0&lt;1,Sheet1!L590,1))*IF(G1138&lt;3,0.12 - O1138,0.01) *U1138</f>
        <v>0</v>
      </c>
      <c r="W1138" s="49">
        <f>IF(0&gt;1,IF(0&lt;=1.1,1,IF(0&lt;=1.2,2,IF(0&lt;=1.5,3,5))),0) * 1000000</f>
        <v>0</v>
      </c>
      <c r="X1138" s="50">
        <f>IF(AND(P1138&gt;=150000000,P1138&lt;300000000),5000000,IF(AND(P1138&gt;=300000000,P1138&lt;500000000),10000000,IF(AND(P1138&gt;=300000000,P1138&lt;500000000),15000000,IF(AND(P1138&gt;=500000000,P1138&lt;3000000000),20000000,IF(P1138&gt;=30000000000,35000000,0))))) * (1-R1138)</f>
        <v>0</v>
      </c>
      <c r="Y1138" s="50">
        <f>IFERROR(Q1138 * (1-R1138),0)</f>
        <v>0</v>
      </c>
      <c r="Z1138" s="51">
        <f>IF(R1138=1,0,0)</f>
        <v>0</v>
      </c>
      <c r="AA1138" s="51">
        <f>IFERROR((1-R1138) * Z1138 * 2%,0)</f>
        <v>0</v>
      </c>
      <c r="AB1138" s="52">
        <f>IF(R1138=0,0,0)</f>
        <v>0</v>
      </c>
      <c r="AC1138" s="52">
        <f> IFERROR(AB1138 * (1-R1138) * 2%,0)</f>
        <v>0</v>
      </c>
      <c r="AD1138" s="53">
        <f>T1138+V1138+W1138+X1138+AA1138+AC1138</f>
        <v>8195.2800000000007</v>
      </c>
    </row>
    <row r="1139">
      <c r="C1139" s="40" t="s">
        <v>2108</v>
      </c>
      <c r="D1139" s="41" t="s">
        <v>2109</v>
      </c>
      <c r="E1139" s="41"/>
      <c r="F1139" s="42">
        <v>41991.453333333331</v>
      </c>
      <c r="G1139" s="43">
        <v>43</v>
      </c>
      <c r="H1139" s="44">
        <v>43321</v>
      </c>
      <c r="I1139" s="44">
        <v>43326</v>
      </c>
      <c r="J1139" s="43">
        <v>1037078</v>
      </c>
      <c r="K1139" s="43">
        <v>0</v>
      </c>
      <c r="L1139" s="43">
        <v>0</v>
      </c>
      <c r="M1139" s="43">
        <f>IFERROR(J1139-K1139-L1139,0)</f>
        <v>1037078</v>
      </c>
      <c r="N1139" s="43">
        <v>1330292</v>
      </c>
      <c r="O1139" s="45">
        <f>IFERROR(IF(1 - M1139/N1139&lt;0,0,1-M1139/N1139),0)</f>
        <v>0.22041326265210948</v>
      </c>
      <c r="P1139" s="43">
        <v>0</v>
      </c>
      <c r="Q1139" s="43">
        <v>1037078</v>
      </c>
      <c r="R1139" s="46">
        <f>IF(F1139&lt;DATEVALUE("2018-07-01"),1,0)</f>
        <v>1</v>
      </c>
      <c r="S1139" s="47">
        <f>IF(R1139=1,1%,0)</f>
        <v>0.01</v>
      </c>
      <c r="T1139" s="46">
        <f>IFERROR(S1139*M1139,0)</f>
        <v>10370.780000000001</v>
      </c>
      <c r="U1139" s="48">
        <f>IF(O1139&lt;=0.12,1,0)*(1-R1139)*M1139</f>
        <v>0</v>
      </c>
      <c r="V1139" s="49">
        <f>IF(0&lt;0.8,0,IF(0&lt;1,Sheet1!L590,1))*IF(G1139&lt;3,0.12 - O1139,0.01) *U1139</f>
        <v>0</v>
      </c>
      <c r="W1139" s="49">
        <f>IF(0&gt;1,IF(0&lt;=1.1,1,IF(0&lt;=1.2,2,IF(0&lt;=1.5,3,5))),0) * 1000000</f>
        <v>0</v>
      </c>
      <c r="X1139" s="50">
        <f>IF(AND(P1139&gt;=150000000,P1139&lt;300000000),5000000,IF(AND(P1139&gt;=300000000,P1139&lt;500000000),10000000,IF(AND(P1139&gt;=300000000,P1139&lt;500000000),15000000,IF(AND(P1139&gt;=500000000,P1139&lt;3000000000),20000000,IF(P1139&gt;=30000000000,35000000,0))))) * (1-R1139)</f>
        <v>0</v>
      </c>
      <c r="Y1139" s="50">
        <f>IFERROR(Q1139 * (1-R1139),0)</f>
        <v>0</v>
      </c>
      <c r="Z1139" s="51">
        <f>IF(R1139=1,0,0)</f>
        <v>0</v>
      </c>
      <c r="AA1139" s="51">
        <f>IFERROR((1-R1139) * Z1139 * 2%,0)</f>
        <v>0</v>
      </c>
      <c r="AB1139" s="52">
        <f>IF(R1139=0,0,0)</f>
        <v>0</v>
      </c>
      <c r="AC1139" s="52">
        <f> IFERROR(AB1139 * (1-R1139) * 2%,0)</f>
        <v>0</v>
      </c>
      <c r="AD1139" s="53">
        <f>T1139+V1139+W1139+X1139+AA1139+AC1139</f>
        <v>10370.780000000001</v>
      </c>
    </row>
    <row r="1140">
      <c r="C1140" s="40" t="s">
        <v>2110</v>
      </c>
      <c r="D1140" s="41" t="s">
        <v>2111</v>
      </c>
      <c r="E1140" s="41"/>
      <c r="F1140" s="42">
        <v>42031.431064814817</v>
      </c>
      <c r="G1140" s="43">
        <v>42</v>
      </c>
      <c r="H1140" s="44">
        <v>43316</v>
      </c>
      <c r="I1140" s="44">
        <v>43357</v>
      </c>
      <c r="J1140" s="43">
        <v>1498361</v>
      </c>
      <c r="K1140" s="43">
        <v>0</v>
      </c>
      <c r="L1140" s="43">
        <v>0</v>
      </c>
      <c r="M1140" s="43">
        <f>IFERROR(J1140-K1140-L1140,0)</f>
        <v>1498361</v>
      </c>
      <c r="N1140" s="43">
        <v>1498361</v>
      </c>
      <c r="O1140" s="45">
        <f>IFERROR(IF(1 - M1140/N1140&lt;0,0,1-M1140/N1140),0)</f>
        <v>0</v>
      </c>
      <c r="P1140" s="43">
        <v>0</v>
      </c>
      <c r="Q1140" s="43">
        <v>1498361</v>
      </c>
      <c r="R1140" s="46">
        <f>IF(F1140&lt;DATEVALUE("2018-07-01"),1,0)</f>
        <v>1</v>
      </c>
      <c r="S1140" s="47">
        <f>IF(R1140=1,1%,0)</f>
        <v>0.01</v>
      </c>
      <c r="T1140" s="46">
        <f>IFERROR(S1140*M1140,0)</f>
        <v>14983.610000000001</v>
      </c>
      <c r="U1140" s="48">
        <f>IF(O1140&lt;=0.12,1,0)*(1-R1140)*M1140</f>
        <v>0</v>
      </c>
      <c r="V1140" s="49">
        <f>IF(0&lt;0.8,0,IF(0&lt;1,Sheet1!L590,1))*IF(G1140&lt;3,0.12 - O1140,0.01) *U1140</f>
        <v>0</v>
      </c>
      <c r="W1140" s="49">
        <f>IF(0&gt;1,IF(0&lt;=1.1,1,IF(0&lt;=1.2,2,IF(0&lt;=1.5,3,5))),0) * 1000000</f>
        <v>0</v>
      </c>
      <c r="X1140" s="50">
        <f>IF(AND(P1140&gt;=150000000,P1140&lt;300000000),5000000,IF(AND(P1140&gt;=300000000,P1140&lt;500000000),10000000,IF(AND(P1140&gt;=300000000,P1140&lt;500000000),15000000,IF(AND(P1140&gt;=500000000,P1140&lt;3000000000),20000000,IF(P1140&gt;=30000000000,35000000,0))))) * (1-R1140)</f>
        <v>0</v>
      </c>
      <c r="Y1140" s="50">
        <f>IFERROR(Q1140 * (1-R1140),0)</f>
        <v>0</v>
      </c>
      <c r="Z1140" s="51">
        <f>IF(R1140=1,0,0)</f>
        <v>0</v>
      </c>
      <c r="AA1140" s="51">
        <f>IFERROR((1-R1140) * Z1140 * 2%,0)</f>
        <v>0</v>
      </c>
      <c r="AB1140" s="52">
        <f>IF(R1140=0,0,0)</f>
        <v>0</v>
      </c>
      <c r="AC1140" s="52">
        <f> IFERROR(AB1140 * (1-R1140) * 2%,0)</f>
        <v>0</v>
      </c>
      <c r="AD1140" s="53">
        <f>T1140+V1140+W1140+X1140+AA1140+AC1140</f>
        <v>14983.610000000001</v>
      </c>
    </row>
    <row r="1141">
      <c r="C1141" s="40" t="s">
        <v>2112</v>
      </c>
      <c r="D1141" s="41" t="s">
        <v>2113</v>
      </c>
      <c r="E1141" s="41"/>
      <c r="F1141" s="42">
        <v>42031.42418981481</v>
      </c>
      <c r="G1141" s="43">
        <v>42</v>
      </c>
      <c r="H1141" s="44">
        <v>43321</v>
      </c>
      <c r="I1141" s="44">
        <v>43369</v>
      </c>
      <c r="J1141" s="43">
        <v>444256</v>
      </c>
      <c r="K1141" s="43">
        <v>0</v>
      </c>
      <c r="L1141" s="43">
        <v>0</v>
      </c>
      <c r="M1141" s="43">
        <f>IFERROR(J1141-K1141-L1141,0)</f>
        <v>444256</v>
      </c>
      <c r="N1141" s="43">
        <v>444256</v>
      </c>
      <c r="O1141" s="45">
        <f>IFERROR(IF(1 - M1141/N1141&lt;0,0,1-M1141/N1141),0)</f>
        <v>0</v>
      </c>
      <c r="P1141" s="43">
        <v>0</v>
      </c>
      <c r="Q1141" s="43">
        <v>444256</v>
      </c>
      <c r="R1141" s="46">
        <f>IF(F1141&lt;DATEVALUE("2018-07-01"),1,0)</f>
        <v>1</v>
      </c>
      <c r="S1141" s="47">
        <f>IF(R1141=1,1%,0)</f>
        <v>0.01</v>
      </c>
      <c r="T1141" s="46">
        <f>IFERROR(S1141*M1141,0)</f>
        <v>4442.5600000000004</v>
      </c>
      <c r="U1141" s="48">
        <f>IF(O1141&lt;=0.12,1,0)*(1-R1141)*M1141</f>
        <v>0</v>
      </c>
      <c r="V1141" s="49">
        <f>IF(0&lt;0.8,0,IF(0&lt;1,Sheet1!L590,1))*IF(G1141&lt;3,0.12 - O1141,0.01) *U1141</f>
        <v>0</v>
      </c>
      <c r="W1141" s="49">
        <f>IF(0&gt;1,IF(0&lt;=1.1,1,IF(0&lt;=1.2,2,IF(0&lt;=1.5,3,5))),0) * 1000000</f>
        <v>0</v>
      </c>
      <c r="X1141" s="50">
        <f>IF(AND(P1141&gt;=150000000,P1141&lt;300000000),5000000,IF(AND(P1141&gt;=300000000,P1141&lt;500000000),10000000,IF(AND(P1141&gt;=300000000,P1141&lt;500000000),15000000,IF(AND(P1141&gt;=500000000,P1141&lt;3000000000),20000000,IF(P1141&gt;=30000000000,35000000,0))))) * (1-R1141)</f>
        <v>0</v>
      </c>
      <c r="Y1141" s="50">
        <f>IFERROR(Q1141 * (1-R1141),0)</f>
        <v>0</v>
      </c>
      <c r="Z1141" s="51">
        <f>IF(R1141=1,0,0)</f>
        <v>0</v>
      </c>
      <c r="AA1141" s="51">
        <f>IFERROR((1-R1141) * Z1141 * 2%,0)</f>
        <v>0</v>
      </c>
      <c r="AB1141" s="52">
        <f>IF(R1141=0,0,0)</f>
        <v>0</v>
      </c>
      <c r="AC1141" s="52">
        <f> IFERROR(AB1141 * (1-R1141) * 2%,0)</f>
        <v>0</v>
      </c>
      <c r="AD1141" s="53">
        <f>T1141+V1141+W1141+X1141+AA1141+AC1141</f>
        <v>4442.5600000000004</v>
      </c>
    </row>
    <row r="1142">
      <c r="C1142" s="40" t="s">
        <v>2114</v>
      </c>
      <c r="D1142" s="41" t="s">
        <v>2115</v>
      </c>
      <c r="E1142" s="41"/>
      <c r="F1142" s="42">
        <v>42034.584108796298</v>
      </c>
      <c r="G1142" s="43">
        <v>42</v>
      </c>
      <c r="H1142" s="44">
        <v>43318</v>
      </c>
      <c r="I1142" s="44">
        <v>43342</v>
      </c>
      <c r="J1142" s="43">
        <v>1027799</v>
      </c>
      <c r="K1142" s="43">
        <v>0</v>
      </c>
      <c r="L1142" s="43">
        <v>0</v>
      </c>
      <c r="M1142" s="43">
        <f>IFERROR(J1142-K1142-L1142,0)</f>
        <v>1027799</v>
      </c>
      <c r="N1142" s="43">
        <v>1027799</v>
      </c>
      <c r="O1142" s="45">
        <f>IFERROR(IF(1 - M1142/N1142&lt;0,0,1-M1142/N1142),0)</f>
        <v>0</v>
      </c>
      <c r="P1142" s="43">
        <v>0</v>
      </c>
      <c r="Q1142" s="43">
        <v>1027799</v>
      </c>
      <c r="R1142" s="46">
        <f>IF(F1142&lt;DATEVALUE("2018-07-01"),1,0)</f>
        <v>1</v>
      </c>
      <c r="S1142" s="47">
        <f>IF(R1142=1,1%,0)</f>
        <v>0.01</v>
      </c>
      <c r="T1142" s="46">
        <f>IFERROR(S1142*M1142,0)</f>
        <v>10277.99</v>
      </c>
      <c r="U1142" s="48">
        <f>IF(O1142&lt;=0.12,1,0)*(1-R1142)*M1142</f>
        <v>0</v>
      </c>
      <c r="V1142" s="49">
        <f>IF(0&lt;0.8,0,IF(0&lt;1,Sheet1!L590,1))*IF(G1142&lt;3,0.12 - O1142,0.01) *U1142</f>
        <v>0</v>
      </c>
      <c r="W1142" s="49">
        <f>IF(0&gt;1,IF(0&lt;=1.1,1,IF(0&lt;=1.2,2,IF(0&lt;=1.5,3,5))),0) * 1000000</f>
        <v>0</v>
      </c>
      <c r="X1142" s="50">
        <f>IF(AND(P1142&gt;=150000000,P1142&lt;300000000),5000000,IF(AND(P1142&gt;=300000000,P1142&lt;500000000),10000000,IF(AND(P1142&gt;=300000000,P1142&lt;500000000),15000000,IF(AND(P1142&gt;=500000000,P1142&lt;3000000000),20000000,IF(P1142&gt;=30000000000,35000000,0))))) * (1-R1142)</f>
        <v>0</v>
      </c>
      <c r="Y1142" s="50">
        <f>IFERROR(Q1142 * (1-R1142),0)</f>
        <v>0</v>
      </c>
      <c r="Z1142" s="51">
        <f>IF(R1142=1,0,0)</f>
        <v>0</v>
      </c>
      <c r="AA1142" s="51">
        <f>IFERROR((1-R1142) * Z1142 * 2%,0)</f>
        <v>0</v>
      </c>
      <c r="AB1142" s="52">
        <f>IF(R1142=0,0,0)</f>
        <v>0</v>
      </c>
      <c r="AC1142" s="52">
        <f> IFERROR(AB1142 * (1-R1142) * 2%,0)</f>
        <v>0</v>
      </c>
      <c r="AD1142" s="53">
        <f>T1142+V1142+W1142+X1142+AA1142+AC1142</f>
        <v>10277.99</v>
      </c>
    </row>
    <row r="1143">
      <c r="C1143" s="40" t="s">
        <v>2116</v>
      </c>
      <c r="D1143" s="41" t="s">
        <v>2117</v>
      </c>
      <c r="E1143" s="41"/>
      <c r="F1143" s="42">
        <v>42076.589641203704</v>
      </c>
      <c r="G1143" s="43">
        <v>40</v>
      </c>
      <c r="H1143" s="44">
        <v>43323</v>
      </c>
      <c r="I1143" s="44">
        <v>43384</v>
      </c>
      <c r="J1143" s="43">
        <v>6677614</v>
      </c>
      <c r="K1143" s="43">
        <v>0</v>
      </c>
      <c r="L1143" s="43">
        <v>0</v>
      </c>
      <c r="M1143" s="43">
        <f>IFERROR(J1143-K1143-L1143,0)</f>
        <v>6677614</v>
      </c>
      <c r="N1143" s="43">
        <v>6677614</v>
      </c>
      <c r="O1143" s="45">
        <f>IFERROR(IF(1 - M1143/N1143&lt;0,0,1-M1143/N1143),0)</f>
        <v>0</v>
      </c>
      <c r="P1143" s="43">
        <v>0</v>
      </c>
      <c r="Q1143" s="43">
        <v>6677614</v>
      </c>
      <c r="R1143" s="46">
        <f>IF(F1143&lt;DATEVALUE("2018-07-01"),1,0)</f>
        <v>1</v>
      </c>
      <c r="S1143" s="47">
        <f>IF(R1143=1,1%,0)</f>
        <v>0.01</v>
      </c>
      <c r="T1143" s="46">
        <f>IFERROR(S1143*M1143,0)</f>
        <v>66776.139999999999</v>
      </c>
      <c r="U1143" s="48">
        <f>IF(O1143&lt;=0.12,1,0)*(1-R1143)*M1143</f>
        <v>0</v>
      </c>
      <c r="V1143" s="49">
        <f>IF(0&lt;0.8,0,IF(0&lt;1,Sheet1!L590,1))*IF(G1143&lt;3,0.12 - O1143,0.01) *U1143</f>
        <v>0</v>
      </c>
      <c r="W1143" s="49">
        <f>IF(0&gt;1,IF(0&lt;=1.1,1,IF(0&lt;=1.2,2,IF(0&lt;=1.5,3,5))),0) * 1000000</f>
        <v>0</v>
      </c>
      <c r="X1143" s="50">
        <f>IF(AND(P1143&gt;=150000000,P1143&lt;300000000),5000000,IF(AND(P1143&gt;=300000000,P1143&lt;500000000),10000000,IF(AND(P1143&gt;=300000000,P1143&lt;500000000),15000000,IF(AND(P1143&gt;=500000000,P1143&lt;3000000000),20000000,IF(P1143&gt;=30000000000,35000000,0))))) * (1-R1143)</f>
        <v>0</v>
      </c>
      <c r="Y1143" s="50">
        <f>IFERROR(Q1143 * (1-R1143),0)</f>
        <v>0</v>
      </c>
      <c r="Z1143" s="51">
        <f>IF(R1143=1,0,0)</f>
        <v>0</v>
      </c>
      <c r="AA1143" s="51">
        <f>IFERROR((1-R1143) * Z1143 * 2%,0)</f>
        <v>0</v>
      </c>
      <c r="AB1143" s="52">
        <f>IF(R1143=0,0,0)</f>
        <v>0</v>
      </c>
      <c r="AC1143" s="52">
        <f> IFERROR(AB1143 * (1-R1143) * 2%,0)</f>
        <v>0</v>
      </c>
      <c r="AD1143" s="53">
        <f>T1143+V1143+W1143+X1143+AA1143+AC1143</f>
        <v>66776.139999999999</v>
      </c>
    </row>
    <row r="1144">
      <c r="C1144" s="40" t="s">
        <v>2118</v>
      </c>
      <c r="D1144" s="41" t="s">
        <v>2119</v>
      </c>
      <c r="E1144" s="41"/>
      <c r="F1144" s="42">
        <v>42079.603576388887</v>
      </c>
      <c r="G1144" s="43">
        <v>40</v>
      </c>
      <c r="H1144" s="44">
        <v>43356</v>
      </c>
      <c r="I1144" s="44">
        <v>43363</v>
      </c>
      <c r="J1144" s="43">
        <v>900845</v>
      </c>
      <c r="K1144" s="43">
        <v>0</v>
      </c>
      <c r="L1144" s="43">
        <v>0</v>
      </c>
      <c r="M1144" s="43">
        <f>IFERROR(J1144-K1144-L1144,0)</f>
        <v>900845</v>
      </c>
      <c r="N1144" s="43">
        <v>900845</v>
      </c>
      <c r="O1144" s="45">
        <f>IFERROR(IF(1 - M1144/N1144&lt;0,0,1-M1144/N1144),0)</f>
        <v>0</v>
      </c>
      <c r="P1144" s="43">
        <v>0</v>
      </c>
      <c r="Q1144" s="43">
        <v>900845</v>
      </c>
      <c r="R1144" s="46">
        <f>IF(F1144&lt;DATEVALUE("2018-07-01"),1,0)</f>
        <v>1</v>
      </c>
      <c r="S1144" s="47">
        <f>IF(R1144=1,1%,0)</f>
        <v>0.01</v>
      </c>
      <c r="T1144" s="46">
        <f>IFERROR(S1144*M1144,0)</f>
        <v>9008.4500000000007</v>
      </c>
      <c r="U1144" s="48">
        <f>IF(O1144&lt;=0.12,1,0)*(1-R1144)*M1144</f>
        <v>0</v>
      </c>
      <c r="V1144" s="49">
        <f>IF(0&lt;0.8,0,IF(0&lt;1,Sheet1!L590,1))*IF(G1144&lt;3,0.12 - O1144,0.01) *U1144</f>
        <v>0</v>
      </c>
      <c r="W1144" s="49">
        <f>IF(0&gt;1,IF(0&lt;=1.1,1,IF(0&lt;=1.2,2,IF(0&lt;=1.5,3,5))),0) * 1000000</f>
        <v>0</v>
      </c>
      <c r="X1144" s="50">
        <f>IF(AND(P1144&gt;=150000000,P1144&lt;300000000),5000000,IF(AND(P1144&gt;=300000000,P1144&lt;500000000),10000000,IF(AND(P1144&gt;=300000000,P1144&lt;500000000),15000000,IF(AND(P1144&gt;=500000000,P1144&lt;3000000000),20000000,IF(P1144&gt;=30000000000,35000000,0))))) * (1-R1144)</f>
        <v>0</v>
      </c>
      <c r="Y1144" s="50">
        <f>IFERROR(Q1144 * (1-R1144),0)</f>
        <v>0</v>
      </c>
      <c r="Z1144" s="51">
        <f>IF(R1144=1,0,0)</f>
        <v>0</v>
      </c>
      <c r="AA1144" s="51">
        <f>IFERROR((1-R1144) * Z1144 * 2%,0)</f>
        <v>0</v>
      </c>
      <c r="AB1144" s="52">
        <f>IF(R1144=0,0,0)</f>
        <v>0</v>
      </c>
      <c r="AC1144" s="52">
        <f> IFERROR(AB1144 * (1-R1144) * 2%,0)</f>
        <v>0</v>
      </c>
      <c r="AD1144" s="53">
        <f>T1144+V1144+W1144+X1144+AA1144+AC1144</f>
        <v>9008.4500000000007</v>
      </c>
    </row>
    <row r="1145">
      <c r="C1145" s="40" t="s">
        <v>2120</v>
      </c>
      <c r="D1145" s="41" t="s">
        <v>2121</v>
      </c>
      <c r="E1145" s="41"/>
      <c r="F1145" s="42">
        <v>42109.666874999995</v>
      </c>
      <c r="G1145" s="43">
        <v>39</v>
      </c>
      <c r="H1145" s="44">
        <v>43316</v>
      </c>
      <c r="I1145" s="44">
        <v>43392</v>
      </c>
      <c r="J1145" s="43">
        <v>1371924</v>
      </c>
      <c r="K1145" s="43">
        <v>0</v>
      </c>
      <c r="L1145" s="43">
        <v>0</v>
      </c>
      <c r="M1145" s="43">
        <f>IFERROR(J1145-K1145-L1145,0)</f>
        <v>1371924</v>
      </c>
      <c r="N1145" s="43">
        <v>1371924</v>
      </c>
      <c r="O1145" s="45">
        <f>IFERROR(IF(1 - M1145/N1145&lt;0,0,1-M1145/N1145),0)</f>
        <v>0</v>
      </c>
      <c r="P1145" s="43">
        <v>0</v>
      </c>
      <c r="Q1145" s="43">
        <v>1371924</v>
      </c>
      <c r="R1145" s="46">
        <f>IF(F1145&lt;DATEVALUE("2018-07-01"),1,0)</f>
        <v>1</v>
      </c>
      <c r="S1145" s="47">
        <f>IF(R1145=1,1%,0)</f>
        <v>0.01</v>
      </c>
      <c r="T1145" s="46">
        <f>IFERROR(S1145*M1145,0)</f>
        <v>13719.24</v>
      </c>
      <c r="U1145" s="48">
        <f>IF(O1145&lt;=0.12,1,0)*(1-R1145)*M1145</f>
        <v>0</v>
      </c>
      <c r="V1145" s="49">
        <f>IF(0&lt;0.8,0,IF(0&lt;1,Sheet1!L590,1))*IF(G1145&lt;3,0.12 - O1145,0.01) *U1145</f>
        <v>0</v>
      </c>
      <c r="W1145" s="49">
        <f>IF(0&gt;1,IF(0&lt;=1.1,1,IF(0&lt;=1.2,2,IF(0&lt;=1.5,3,5))),0) * 1000000</f>
        <v>0</v>
      </c>
      <c r="X1145" s="50">
        <f>IF(AND(P1145&gt;=150000000,P1145&lt;300000000),5000000,IF(AND(P1145&gt;=300000000,P1145&lt;500000000),10000000,IF(AND(P1145&gt;=300000000,P1145&lt;500000000),15000000,IF(AND(P1145&gt;=500000000,P1145&lt;3000000000),20000000,IF(P1145&gt;=30000000000,35000000,0))))) * (1-R1145)</f>
        <v>0</v>
      </c>
      <c r="Y1145" s="50">
        <f>IFERROR(Q1145 * (1-R1145),0)</f>
        <v>0</v>
      </c>
      <c r="Z1145" s="51">
        <f>IF(R1145=1,0,0)</f>
        <v>0</v>
      </c>
      <c r="AA1145" s="51">
        <f>IFERROR((1-R1145) * Z1145 * 2%,0)</f>
        <v>0</v>
      </c>
      <c r="AB1145" s="52">
        <f>IF(R1145=0,0,0)</f>
        <v>0</v>
      </c>
      <c r="AC1145" s="52">
        <f> IFERROR(AB1145 * (1-R1145) * 2%,0)</f>
        <v>0</v>
      </c>
      <c r="AD1145" s="53">
        <f>T1145+V1145+W1145+X1145+AA1145+AC1145</f>
        <v>13719.24</v>
      </c>
    </row>
    <row r="1146">
      <c r="C1146" s="40" t="s">
        <v>2122</v>
      </c>
      <c r="D1146" s="41" t="s">
        <v>2123</v>
      </c>
      <c r="E1146" s="41"/>
      <c r="F1146" s="42">
        <v>42114.593692129631</v>
      </c>
      <c r="G1146" s="43">
        <v>39</v>
      </c>
      <c r="H1146" s="44">
        <v>43312</v>
      </c>
      <c r="I1146" s="44">
        <v>43342</v>
      </c>
      <c r="J1146" s="43">
        <v>4447720</v>
      </c>
      <c r="K1146" s="43">
        <v>0</v>
      </c>
      <c r="L1146" s="43">
        <v>0</v>
      </c>
      <c r="M1146" s="43">
        <f>IFERROR(J1146-K1146-L1146,0)</f>
        <v>4447720</v>
      </c>
      <c r="N1146" s="43">
        <v>4447720</v>
      </c>
      <c r="O1146" s="45">
        <f>IFERROR(IF(1 - M1146/N1146&lt;0,0,1-M1146/N1146),0)</f>
        <v>0</v>
      </c>
      <c r="P1146" s="43">
        <v>0</v>
      </c>
      <c r="Q1146" s="43">
        <v>4447720</v>
      </c>
      <c r="R1146" s="46">
        <f>IF(F1146&lt;DATEVALUE("2018-07-01"),1,0)</f>
        <v>1</v>
      </c>
      <c r="S1146" s="47">
        <f>IF(R1146=1,1%,0)</f>
        <v>0.01</v>
      </c>
      <c r="T1146" s="46">
        <f>IFERROR(S1146*M1146,0)</f>
        <v>44477.200000000004</v>
      </c>
      <c r="U1146" s="48">
        <f>IF(O1146&lt;=0.12,1,0)*(1-R1146)*M1146</f>
        <v>0</v>
      </c>
      <c r="V1146" s="49">
        <f>IF(0&lt;0.8,0,IF(0&lt;1,Sheet1!L590,1))*IF(G1146&lt;3,0.12 - O1146,0.01) *U1146</f>
        <v>0</v>
      </c>
      <c r="W1146" s="49">
        <f>IF(0&gt;1,IF(0&lt;=1.1,1,IF(0&lt;=1.2,2,IF(0&lt;=1.5,3,5))),0) * 1000000</f>
        <v>0</v>
      </c>
      <c r="X1146" s="50">
        <f>IF(AND(P1146&gt;=150000000,P1146&lt;300000000),5000000,IF(AND(P1146&gt;=300000000,P1146&lt;500000000),10000000,IF(AND(P1146&gt;=300000000,P1146&lt;500000000),15000000,IF(AND(P1146&gt;=500000000,P1146&lt;3000000000),20000000,IF(P1146&gt;=30000000000,35000000,0))))) * (1-R1146)</f>
        <v>0</v>
      </c>
      <c r="Y1146" s="50">
        <f>IFERROR(Q1146 * (1-R1146),0)</f>
        <v>0</v>
      </c>
      <c r="Z1146" s="51">
        <f>IF(R1146=1,0,0)</f>
        <v>0</v>
      </c>
      <c r="AA1146" s="51">
        <f>IFERROR((1-R1146) * Z1146 * 2%,0)</f>
        <v>0</v>
      </c>
      <c r="AB1146" s="52">
        <f>IF(R1146=0,0,0)</f>
        <v>0</v>
      </c>
      <c r="AC1146" s="52">
        <f> IFERROR(AB1146 * (1-R1146) * 2%,0)</f>
        <v>0</v>
      </c>
      <c r="AD1146" s="53">
        <f>T1146+V1146+W1146+X1146+AA1146+AC1146</f>
        <v>44477.200000000004</v>
      </c>
    </row>
    <row r="1147">
      <c r="C1147" s="40" t="s">
        <v>2124</v>
      </c>
      <c r="D1147" s="41" t="s">
        <v>2125</v>
      </c>
      <c r="E1147" s="41"/>
      <c r="F1147" s="42">
        <v>42114.674641203703</v>
      </c>
      <c r="G1147" s="43">
        <v>39</v>
      </c>
      <c r="H1147" s="44">
        <v>43340</v>
      </c>
      <c r="I1147" s="44">
        <v>43403</v>
      </c>
      <c r="J1147" s="43">
        <v>1136960</v>
      </c>
      <c r="K1147" s="43">
        <v>0</v>
      </c>
      <c r="L1147" s="43">
        <v>0</v>
      </c>
      <c r="M1147" s="43">
        <f>IFERROR(J1147-K1147-L1147,0)</f>
        <v>1136960</v>
      </c>
      <c r="N1147" s="43">
        <v>27748235</v>
      </c>
      <c r="O1147" s="45">
        <f>IFERROR(IF(1 - M1147/N1147&lt;0,0,1-M1147/N1147),0)</f>
        <v>0.95902586236566034</v>
      </c>
      <c r="P1147" s="43">
        <v>0</v>
      </c>
      <c r="Q1147" s="43">
        <v>1136960</v>
      </c>
      <c r="R1147" s="46">
        <f>IF(F1147&lt;DATEVALUE("2018-07-01"),1,0)</f>
        <v>1</v>
      </c>
      <c r="S1147" s="47">
        <f>IF(R1147=1,1%,0)</f>
        <v>0.01</v>
      </c>
      <c r="T1147" s="46">
        <f>IFERROR(S1147*M1147,0)</f>
        <v>11369.6</v>
      </c>
      <c r="U1147" s="48">
        <f>IF(O1147&lt;=0.12,1,0)*(1-R1147)*M1147</f>
        <v>0</v>
      </c>
      <c r="V1147" s="49">
        <f>IF(0&lt;0.8,0,IF(0&lt;1,Sheet1!L590,1))*IF(G1147&lt;3,0.12 - O1147,0.01) *U1147</f>
        <v>0</v>
      </c>
      <c r="W1147" s="49">
        <f>IF(0&gt;1,IF(0&lt;=1.1,1,IF(0&lt;=1.2,2,IF(0&lt;=1.5,3,5))),0) * 1000000</f>
        <v>0</v>
      </c>
      <c r="X1147" s="50">
        <f>IF(AND(P1147&gt;=150000000,P1147&lt;300000000),5000000,IF(AND(P1147&gt;=300000000,P1147&lt;500000000),10000000,IF(AND(P1147&gt;=300000000,P1147&lt;500000000),15000000,IF(AND(P1147&gt;=500000000,P1147&lt;3000000000),20000000,IF(P1147&gt;=30000000000,35000000,0))))) * (1-R1147)</f>
        <v>0</v>
      </c>
      <c r="Y1147" s="50">
        <f>IFERROR(Q1147 * (1-R1147),0)</f>
        <v>0</v>
      </c>
      <c r="Z1147" s="51">
        <f>IF(R1147=1,0,1136960)</f>
        <v>0</v>
      </c>
      <c r="AA1147" s="51">
        <f>IFERROR((1-R1147) * Z1147 * 2%,0)</f>
        <v>0</v>
      </c>
      <c r="AB1147" s="52">
        <f>IF(R1147=0,0,0)</f>
        <v>0</v>
      </c>
      <c r="AC1147" s="52">
        <f> IFERROR(AB1147 * (1-R1147) * 2%,0)</f>
        <v>0</v>
      </c>
      <c r="AD1147" s="53">
        <f>T1147+V1147+W1147+X1147+AA1147+AC1147</f>
        <v>11369.6</v>
      </c>
    </row>
    <row r="1148">
      <c r="C1148" s="40" t="s">
        <v>2126</v>
      </c>
      <c r="D1148" s="41" t="s">
        <v>2127</v>
      </c>
      <c r="E1148" s="41"/>
      <c r="F1148" s="42">
        <v>42128.387314814812</v>
      </c>
      <c r="G1148" s="43">
        <v>38</v>
      </c>
      <c r="H1148" s="44">
        <v>43339</v>
      </c>
      <c r="I1148" s="44">
        <v>43354</v>
      </c>
      <c r="J1148" s="43">
        <v>310310</v>
      </c>
      <c r="K1148" s="43">
        <v>0</v>
      </c>
      <c r="L1148" s="43">
        <v>0</v>
      </c>
      <c r="M1148" s="43">
        <f>IFERROR(J1148-K1148-L1148,0)</f>
        <v>310310</v>
      </c>
      <c r="N1148" s="43">
        <v>445474</v>
      </c>
      <c r="O1148" s="45">
        <f>IFERROR(IF(1 - M1148/N1148&lt;0,0,1-M1148/N1148),0)</f>
        <v>0.30341613651975197</v>
      </c>
      <c r="P1148" s="43">
        <v>0</v>
      </c>
      <c r="Q1148" s="43">
        <v>310310</v>
      </c>
      <c r="R1148" s="46">
        <f>IF(F1148&lt;DATEVALUE("2018-07-01"),1,0)</f>
        <v>1</v>
      </c>
      <c r="S1148" s="47">
        <f>IF(R1148=1,1%,0)</f>
        <v>0.01</v>
      </c>
      <c r="T1148" s="46">
        <f>IFERROR(S1148*M1148,0)</f>
        <v>3103.0999999999999</v>
      </c>
      <c r="U1148" s="48">
        <f>IF(O1148&lt;=0.12,1,0)*(1-R1148)*M1148</f>
        <v>0</v>
      </c>
      <c r="V1148" s="49">
        <f>IF(0&lt;0.8,0,IF(0&lt;1,Sheet1!L590,1))*IF(G1148&lt;3,0.12 - O1148,0.01) *U1148</f>
        <v>0</v>
      </c>
      <c r="W1148" s="49">
        <f>IF(0&gt;1,IF(0&lt;=1.1,1,IF(0&lt;=1.2,2,IF(0&lt;=1.5,3,5))),0) * 1000000</f>
        <v>0</v>
      </c>
      <c r="X1148" s="50">
        <f>IF(AND(P1148&gt;=150000000,P1148&lt;300000000),5000000,IF(AND(P1148&gt;=300000000,P1148&lt;500000000),10000000,IF(AND(P1148&gt;=300000000,P1148&lt;500000000),15000000,IF(AND(P1148&gt;=500000000,P1148&lt;3000000000),20000000,IF(P1148&gt;=30000000000,35000000,0))))) * (1-R1148)</f>
        <v>0</v>
      </c>
      <c r="Y1148" s="50">
        <f>IFERROR(Q1148 * (1-R1148),0)</f>
        <v>0</v>
      </c>
      <c r="Z1148" s="51">
        <f>IF(R1148=1,0,0)</f>
        <v>0</v>
      </c>
      <c r="AA1148" s="51">
        <f>IFERROR((1-R1148) * Z1148 * 2%,0)</f>
        <v>0</v>
      </c>
      <c r="AB1148" s="52">
        <f>IF(R1148=0,0,0)</f>
        <v>0</v>
      </c>
      <c r="AC1148" s="52">
        <f> IFERROR(AB1148 * (1-R1148) * 2%,0)</f>
        <v>0</v>
      </c>
      <c r="AD1148" s="53">
        <f>T1148+V1148+W1148+X1148+AA1148+AC1148</f>
        <v>3103.0999999999999</v>
      </c>
    </row>
    <row r="1149">
      <c r="C1149" s="40" t="s">
        <v>2128</v>
      </c>
      <c r="D1149" s="41" t="s">
        <v>2127</v>
      </c>
      <c r="E1149" s="41"/>
      <c r="F1149" s="42">
        <v>42128.389479166668</v>
      </c>
      <c r="G1149" s="43">
        <v>38</v>
      </c>
      <c r="H1149" s="44">
        <v>43339</v>
      </c>
      <c r="I1149" s="44">
        <v>43354</v>
      </c>
      <c r="J1149" s="43">
        <v>136730</v>
      </c>
      <c r="K1149" s="43">
        <v>0</v>
      </c>
      <c r="L1149" s="43">
        <v>0</v>
      </c>
      <c r="M1149" s="43">
        <f>IFERROR(J1149-K1149-L1149,0)</f>
        <v>136730</v>
      </c>
      <c r="N1149" s="43">
        <v>184205</v>
      </c>
      <c r="O1149" s="45">
        <f>IFERROR(IF(1 - M1149/N1149&lt;0,0,1-M1149/N1149),0)</f>
        <v>0.25772916044624194</v>
      </c>
      <c r="P1149" s="43">
        <v>0</v>
      </c>
      <c r="Q1149" s="43">
        <v>136730</v>
      </c>
      <c r="R1149" s="46">
        <f>IF(F1149&lt;DATEVALUE("2018-07-01"),1,0)</f>
        <v>1</v>
      </c>
      <c r="S1149" s="47">
        <f>IF(R1149=1,1%,0)</f>
        <v>0.01</v>
      </c>
      <c r="T1149" s="46">
        <f>IFERROR(S1149*M1149,0)</f>
        <v>1367.3</v>
      </c>
      <c r="U1149" s="48">
        <f>IF(O1149&lt;=0.12,1,0)*(1-R1149)*M1149</f>
        <v>0</v>
      </c>
      <c r="V1149" s="49">
        <f>IF(0&lt;0.8,0,IF(0&lt;1,Sheet1!L590,1))*IF(G1149&lt;3,0.12 - O1149,0.01) *U1149</f>
        <v>0</v>
      </c>
      <c r="W1149" s="49">
        <f>IF(0&gt;1,IF(0&lt;=1.1,1,IF(0&lt;=1.2,2,IF(0&lt;=1.5,3,5))),0) * 1000000</f>
        <v>0</v>
      </c>
      <c r="X1149" s="50">
        <f>IF(AND(P1149&gt;=150000000,P1149&lt;300000000),5000000,IF(AND(P1149&gt;=300000000,P1149&lt;500000000),10000000,IF(AND(P1149&gt;=300000000,P1149&lt;500000000),15000000,IF(AND(P1149&gt;=500000000,P1149&lt;3000000000),20000000,IF(P1149&gt;=30000000000,35000000,0))))) * (1-R1149)</f>
        <v>0</v>
      </c>
      <c r="Y1149" s="50">
        <f>IFERROR(Q1149 * (1-R1149),0)</f>
        <v>0</v>
      </c>
      <c r="Z1149" s="51">
        <f>IF(R1149=1,0,0)</f>
        <v>0</v>
      </c>
      <c r="AA1149" s="51">
        <f>IFERROR((1-R1149) * Z1149 * 2%,0)</f>
        <v>0</v>
      </c>
      <c r="AB1149" s="52">
        <f>IF(R1149=0,0,0)</f>
        <v>0</v>
      </c>
      <c r="AC1149" s="52">
        <f> IFERROR(AB1149 * (1-R1149) * 2%,0)</f>
        <v>0</v>
      </c>
      <c r="AD1149" s="53">
        <f>T1149+V1149+W1149+X1149+AA1149+AC1149</f>
        <v>1367.3</v>
      </c>
    </row>
    <row r="1150">
      <c r="C1150" s="40" t="s">
        <v>2129</v>
      </c>
      <c r="D1150" s="41" t="s">
        <v>2127</v>
      </c>
      <c r="E1150" s="41"/>
      <c r="F1150" s="42">
        <v>42128.390868055554</v>
      </c>
      <c r="G1150" s="43">
        <v>38</v>
      </c>
      <c r="H1150" s="44">
        <v>43339</v>
      </c>
      <c r="I1150" s="44">
        <v>43354</v>
      </c>
      <c r="J1150" s="43">
        <v>19800</v>
      </c>
      <c r="K1150" s="43">
        <v>0</v>
      </c>
      <c r="L1150" s="43">
        <v>0</v>
      </c>
      <c r="M1150" s="43">
        <f>IFERROR(J1150-K1150-L1150,0)</f>
        <v>19800</v>
      </c>
      <c r="N1150" s="43">
        <v>30616</v>
      </c>
      <c r="O1150" s="45">
        <f>IFERROR(IF(1 - M1150/N1150&lt;0,0,1-M1150/N1150),0)</f>
        <v>0.35327933106872222</v>
      </c>
      <c r="P1150" s="43">
        <v>0</v>
      </c>
      <c r="Q1150" s="43">
        <v>19800</v>
      </c>
      <c r="R1150" s="46">
        <f>IF(F1150&lt;DATEVALUE("2018-07-01"),1,0)</f>
        <v>1</v>
      </c>
      <c r="S1150" s="47">
        <f>IF(R1150=1,1%,0)</f>
        <v>0.01</v>
      </c>
      <c r="T1150" s="46">
        <f>IFERROR(S1150*M1150,0)</f>
        <v>198</v>
      </c>
      <c r="U1150" s="48">
        <f>IF(O1150&lt;=0.12,1,0)*(1-R1150)*M1150</f>
        <v>0</v>
      </c>
      <c r="V1150" s="49">
        <f>IF(0&lt;0.8,0,IF(0&lt;1,Sheet1!L590,1))*IF(G1150&lt;3,0.12 - O1150,0.01) *U1150</f>
        <v>0</v>
      </c>
      <c r="W1150" s="49">
        <f>IF(0&gt;1,IF(0&lt;=1.1,1,IF(0&lt;=1.2,2,IF(0&lt;=1.5,3,5))),0) * 1000000</f>
        <v>0</v>
      </c>
      <c r="X1150" s="50">
        <f>IF(AND(P1150&gt;=150000000,P1150&lt;300000000),5000000,IF(AND(P1150&gt;=300000000,P1150&lt;500000000),10000000,IF(AND(P1150&gt;=300000000,P1150&lt;500000000),15000000,IF(AND(P1150&gt;=500000000,P1150&lt;3000000000),20000000,IF(P1150&gt;=30000000000,35000000,0))))) * (1-R1150)</f>
        <v>0</v>
      </c>
      <c r="Y1150" s="50">
        <f>IFERROR(Q1150 * (1-R1150),0)</f>
        <v>0</v>
      </c>
      <c r="Z1150" s="51">
        <f>IF(R1150=1,0,0)</f>
        <v>0</v>
      </c>
      <c r="AA1150" s="51">
        <f>IFERROR((1-R1150) * Z1150 * 2%,0)</f>
        <v>0</v>
      </c>
      <c r="AB1150" s="52">
        <f>IF(R1150=0,0,0)</f>
        <v>0</v>
      </c>
      <c r="AC1150" s="52">
        <f> IFERROR(AB1150 * (1-R1150) * 2%,0)</f>
        <v>0</v>
      </c>
      <c r="AD1150" s="53">
        <f>T1150+V1150+W1150+X1150+AA1150+AC1150</f>
        <v>198</v>
      </c>
    </row>
    <row r="1151">
      <c r="C1151" s="40" t="s">
        <v>2130</v>
      </c>
      <c r="D1151" s="41" t="s">
        <v>2127</v>
      </c>
      <c r="E1151" s="41"/>
      <c r="F1151" s="42">
        <v>42128.391562500001</v>
      </c>
      <c r="G1151" s="43">
        <v>38</v>
      </c>
      <c r="H1151" s="44">
        <v>43339</v>
      </c>
      <c r="I1151" s="44">
        <v>43354</v>
      </c>
      <c r="J1151" s="43">
        <v>507019</v>
      </c>
      <c r="K1151" s="43">
        <v>0</v>
      </c>
      <c r="L1151" s="43">
        <v>0</v>
      </c>
      <c r="M1151" s="43">
        <f>IFERROR(J1151-K1151-L1151,0)</f>
        <v>507019</v>
      </c>
      <c r="N1151" s="43">
        <v>583611</v>
      </c>
      <c r="O1151" s="45">
        <f>IFERROR(IF(1 - M1151/N1151&lt;0,0,1-M1151/N1151),0)</f>
        <v>0.13123810209197562</v>
      </c>
      <c r="P1151" s="43">
        <v>0</v>
      </c>
      <c r="Q1151" s="43">
        <v>507019</v>
      </c>
      <c r="R1151" s="46">
        <f>IF(F1151&lt;DATEVALUE("2018-07-01"),1,0)</f>
        <v>1</v>
      </c>
      <c r="S1151" s="47">
        <f>IF(R1151=1,1%,0)</f>
        <v>0.01</v>
      </c>
      <c r="T1151" s="46">
        <f>IFERROR(S1151*M1151,0)</f>
        <v>5070.1900000000005</v>
      </c>
      <c r="U1151" s="48">
        <f>IF(O1151&lt;=0.12,1,0)*(1-R1151)*M1151</f>
        <v>0</v>
      </c>
      <c r="V1151" s="49">
        <f>IF(0&lt;0.8,0,IF(0&lt;1,Sheet1!L590,1))*IF(G1151&lt;3,0.12 - O1151,0.01) *U1151</f>
        <v>0</v>
      </c>
      <c r="W1151" s="49">
        <f>IF(0&gt;1,IF(0&lt;=1.1,1,IF(0&lt;=1.2,2,IF(0&lt;=1.5,3,5))),0) * 1000000</f>
        <v>0</v>
      </c>
      <c r="X1151" s="50">
        <f>IF(AND(P1151&gt;=150000000,P1151&lt;300000000),5000000,IF(AND(P1151&gt;=300000000,P1151&lt;500000000),10000000,IF(AND(P1151&gt;=300000000,P1151&lt;500000000),15000000,IF(AND(P1151&gt;=500000000,P1151&lt;3000000000),20000000,IF(P1151&gt;=30000000000,35000000,0))))) * (1-R1151)</f>
        <v>0</v>
      </c>
      <c r="Y1151" s="50">
        <f>IFERROR(Q1151 * (1-R1151),0)</f>
        <v>0</v>
      </c>
      <c r="Z1151" s="51">
        <f>IF(R1151=1,0,0)</f>
        <v>0</v>
      </c>
      <c r="AA1151" s="51">
        <f>IFERROR((1-R1151) * Z1151 * 2%,0)</f>
        <v>0</v>
      </c>
      <c r="AB1151" s="52">
        <f>IF(R1151=0,0,0)</f>
        <v>0</v>
      </c>
      <c r="AC1151" s="52">
        <f> IFERROR(AB1151 * (1-R1151) * 2%,0)</f>
        <v>0</v>
      </c>
      <c r="AD1151" s="53">
        <f>T1151+V1151+W1151+X1151+AA1151+AC1151</f>
        <v>5070.1900000000005</v>
      </c>
    </row>
    <row r="1152">
      <c r="C1152" s="40" t="s">
        <v>2131</v>
      </c>
      <c r="D1152" s="41" t="s">
        <v>2127</v>
      </c>
      <c r="E1152" s="41"/>
      <c r="F1152" s="42">
        <v>42128.392824074072</v>
      </c>
      <c r="G1152" s="43">
        <v>38</v>
      </c>
      <c r="H1152" s="44">
        <v>43339</v>
      </c>
      <c r="I1152" s="44">
        <v>43354</v>
      </c>
      <c r="J1152" s="43">
        <v>1356810</v>
      </c>
      <c r="K1152" s="43">
        <v>0</v>
      </c>
      <c r="L1152" s="43">
        <v>0</v>
      </c>
      <c r="M1152" s="43">
        <f>IFERROR(J1152-K1152-L1152,0)</f>
        <v>1356810</v>
      </c>
      <c r="N1152" s="43">
        <v>1944982</v>
      </c>
      <c r="O1152" s="45">
        <f>IFERROR(IF(1 - M1152/N1152&lt;0,0,1-M1152/N1152),0)</f>
        <v>0.30240485516061333</v>
      </c>
      <c r="P1152" s="43">
        <v>0</v>
      </c>
      <c r="Q1152" s="43">
        <v>1356810</v>
      </c>
      <c r="R1152" s="46">
        <f>IF(F1152&lt;DATEVALUE("2018-07-01"),1,0)</f>
        <v>1</v>
      </c>
      <c r="S1152" s="47">
        <f>IF(R1152=1,1%,0)</f>
        <v>0.01</v>
      </c>
      <c r="T1152" s="46">
        <f>IFERROR(S1152*M1152,0)</f>
        <v>13568.1</v>
      </c>
      <c r="U1152" s="48">
        <f>IF(O1152&lt;=0.12,1,0)*(1-R1152)*M1152</f>
        <v>0</v>
      </c>
      <c r="V1152" s="49">
        <f>IF(0&lt;0.8,0,IF(0&lt;1,Sheet1!L590,1))*IF(G1152&lt;3,0.12 - O1152,0.01) *U1152</f>
        <v>0</v>
      </c>
      <c r="W1152" s="49">
        <f>IF(0&gt;1,IF(0&lt;=1.1,1,IF(0&lt;=1.2,2,IF(0&lt;=1.5,3,5))),0) * 1000000</f>
        <v>0</v>
      </c>
      <c r="X1152" s="50">
        <f>IF(AND(P1152&gt;=150000000,P1152&lt;300000000),5000000,IF(AND(P1152&gt;=300000000,P1152&lt;500000000),10000000,IF(AND(P1152&gt;=300000000,P1152&lt;500000000),15000000,IF(AND(P1152&gt;=500000000,P1152&lt;3000000000),20000000,IF(P1152&gt;=30000000000,35000000,0))))) * (1-R1152)</f>
        <v>0</v>
      </c>
      <c r="Y1152" s="50">
        <f>IFERROR(Q1152 * (1-R1152),0)</f>
        <v>0</v>
      </c>
      <c r="Z1152" s="51">
        <f>IF(R1152=1,0,0)</f>
        <v>0</v>
      </c>
      <c r="AA1152" s="51">
        <f>IFERROR((1-R1152) * Z1152 * 2%,0)</f>
        <v>0</v>
      </c>
      <c r="AB1152" s="52">
        <f>IF(R1152=0,0,0)</f>
        <v>0</v>
      </c>
      <c r="AC1152" s="52">
        <f> IFERROR(AB1152 * (1-R1152) * 2%,0)</f>
        <v>0</v>
      </c>
      <c r="AD1152" s="53">
        <f>T1152+V1152+W1152+X1152+AA1152+AC1152</f>
        <v>13568.1</v>
      </c>
    </row>
    <row r="1153">
      <c r="C1153" s="40" t="s">
        <v>2132</v>
      </c>
      <c r="D1153" s="41" t="s">
        <v>2127</v>
      </c>
      <c r="E1153" s="41"/>
      <c r="F1153" s="42">
        <v>42128.40012731481</v>
      </c>
      <c r="G1153" s="43">
        <v>38</v>
      </c>
      <c r="H1153" s="44">
        <v>43339</v>
      </c>
      <c r="I1153" s="44">
        <v>43354</v>
      </c>
      <c r="J1153" s="43">
        <v>7535388</v>
      </c>
      <c r="K1153" s="43">
        <v>0</v>
      </c>
      <c r="L1153" s="43">
        <v>0</v>
      </c>
      <c r="M1153" s="43">
        <f>IFERROR(J1153-K1153-L1153,0)</f>
        <v>7535388</v>
      </c>
      <c r="N1153" s="43">
        <v>9457476</v>
      </c>
      <c r="O1153" s="45">
        <f>IFERROR(IF(1 - M1153/N1153&lt;0,0,1-M1153/N1153),0)</f>
        <v>0.20323477426746839</v>
      </c>
      <c r="P1153" s="43">
        <v>0</v>
      </c>
      <c r="Q1153" s="43">
        <v>7535388</v>
      </c>
      <c r="R1153" s="46">
        <f>IF(F1153&lt;DATEVALUE("2018-07-01"),1,0)</f>
        <v>1</v>
      </c>
      <c r="S1153" s="47">
        <f>IF(R1153=1,1%,0)</f>
        <v>0.01</v>
      </c>
      <c r="T1153" s="46">
        <f>IFERROR(S1153*M1153,0)</f>
        <v>75353.880000000005</v>
      </c>
      <c r="U1153" s="48">
        <f>IF(O1153&lt;=0.12,1,0)*(1-R1153)*M1153</f>
        <v>0</v>
      </c>
      <c r="V1153" s="49">
        <f>IF(0&lt;0.8,0,IF(0&lt;1,Sheet1!L590,1))*IF(G1153&lt;3,0.12 - O1153,0.01) *U1153</f>
        <v>0</v>
      </c>
      <c r="W1153" s="49">
        <f>IF(0&gt;1,IF(0&lt;=1.1,1,IF(0&lt;=1.2,2,IF(0&lt;=1.5,3,5))),0) * 1000000</f>
        <v>0</v>
      </c>
      <c r="X1153" s="50">
        <f>IF(AND(P1153&gt;=150000000,P1153&lt;300000000),5000000,IF(AND(P1153&gt;=300000000,P1153&lt;500000000),10000000,IF(AND(P1153&gt;=300000000,P1153&lt;500000000),15000000,IF(AND(P1153&gt;=500000000,P1153&lt;3000000000),20000000,IF(P1153&gt;=30000000000,35000000,0))))) * (1-R1153)</f>
        <v>0</v>
      </c>
      <c r="Y1153" s="50">
        <f>IFERROR(Q1153 * (1-R1153),0)</f>
        <v>0</v>
      </c>
      <c r="Z1153" s="51">
        <f>IF(R1153=1,0,0)</f>
        <v>0</v>
      </c>
      <c r="AA1153" s="51">
        <f>IFERROR((1-R1153) * Z1153 * 2%,0)</f>
        <v>0</v>
      </c>
      <c r="AB1153" s="52">
        <f>IF(R1153=0,0,0)</f>
        <v>0</v>
      </c>
      <c r="AC1153" s="52">
        <f> IFERROR(AB1153 * (1-R1153) * 2%,0)</f>
        <v>0</v>
      </c>
      <c r="AD1153" s="53">
        <f>T1153+V1153+W1153+X1153+AA1153+AC1153</f>
        <v>75353.880000000005</v>
      </c>
    </row>
    <row r="1154">
      <c r="C1154" s="40" t="s">
        <v>2133</v>
      </c>
      <c r="D1154" s="41" t="s">
        <v>2127</v>
      </c>
      <c r="E1154" s="41"/>
      <c r="F1154" s="42">
        <v>42128.401840277773</v>
      </c>
      <c r="G1154" s="43">
        <v>38</v>
      </c>
      <c r="H1154" s="44">
        <v>43339</v>
      </c>
      <c r="I1154" s="44">
        <v>43354</v>
      </c>
      <c r="J1154" s="43">
        <v>280885</v>
      </c>
      <c r="K1154" s="43">
        <v>0</v>
      </c>
      <c r="L1154" s="43">
        <v>0</v>
      </c>
      <c r="M1154" s="43">
        <f>IFERROR(J1154-K1154-L1154,0)</f>
        <v>280885</v>
      </c>
      <c r="N1154" s="43">
        <v>360622</v>
      </c>
      <c r="O1154" s="45">
        <f>IFERROR(IF(1 - M1154/N1154&lt;0,0,1-M1154/N1154),0)</f>
        <v>0.22110963834707809</v>
      </c>
      <c r="P1154" s="43">
        <v>0</v>
      </c>
      <c r="Q1154" s="43">
        <v>280885</v>
      </c>
      <c r="R1154" s="46">
        <f>IF(F1154&lt;DATEVALUE("2018-07-01"),1,0)</f>
        <v>1</v>
      </c>
      <c r="S1154" s="47">
        <f>IF(R1154=1,1%,0)</f>
        <v>0.01</v>
      </c>
      <c r="T1154" s="46">
        <f>IFERROR(S1154*M1154,0)</f>
        <v>2808.8499999999999</v>
      </c>
      <c r="U1154" s="48">
        <f>IF(O1154&lt;=0.12,1,0)*(1-R1154)*M1154</f>
        <v>0</v>
      </c>
      <c r="V1154" s="49">
        <f>IF(0&lt;0.8,0,IF(0&lt;1,Sheet1!L590,1))*IF(G1154&lt;3,0.12 - O1154,0.01) *U1154</f>
        <v>0</v>
      </c>
      <c r="W1154" s="49">
        <f>IF(0&gt;1,IF(0&lt;=1.1,1,IF(0&lt;=1.2,2,IF(0&lt;=1.5,3,5))),0) * 1000000</f>
        <v>0</v>
      </c>
      <c r="X1154" s="50">
        <f>IF(AND(P1154&gt;=150000000,P1154&lt;300000000),5000000,IF(AND(P1154&gt;=300000000,P1154&lt;500000000),10000000,IF(AND(P1154&gt;=300000000,P1154&lt;500000000),15000000,IF(AND(P1154&gt;=500000000,P1154&lt;3000000000),20000000,IF(P1154&gt;=30000000000,35000000,0))))) * (1-R1154)</f>
        <v>0</v>
      </c>
      <c r="Y1154" s="50">
        <f>IFERROR(Q1154 * (1-R1154),0)</f>
        <v>0</v>
      </c>
      <c r="Z1154" s="51">
        <f>IF(R1154=1,0,0)</f>
        <v>0</v>
      </c>
      <c r="AA1154" s="51">
        <f>IFERROR((1-R1154) * Z1154 * 2%,0)</f>
        <v>0</v>
      </c>
      <c r="AB1154" s="52">
        <f>IF(R1154=0,0,0)</f>
        <v>0</v>
      </c>
      <c r="AC1154" s="52">
        <f> IFERROR(AB1154 * (1-R1154) * 2%,0)</f>
        <v>0</v>
      </c>
      <c r="AD1154" s="53">
        <f>T1154+V1154+W1154+X1154+AA1154+AC1154</f>
        <v>2808.8499999999999</v>
      </c>
    </row>
    <row r="1155">
      <c r="C1155" s="40" t="s">
        <v>2134</v>
      </c>
      <c r="D1155" s="41" t="s">
        <v>2127</v>
      </c>
      <c r="E1155" s="41"/>
      <c r="F1155" s="42">
        <v>42128.402638888889</v>
      </c>
      <c r="G1155" s="43">
        <v>38</v>
      </c>
      <c r="H1155" s="44">
        <v>43339</v>
      </c>
      <c r="I1155" s="44">
        <v>43354</v>
      </c>
      <c r="J1155" s="43">
        <v>50160</v>
      </c>
      <c r="K1155" s="43">
        <v>0</v>
      </c>
      <c r="L1155" s="43">
        <v>0</v>
      </c>
      <c r="M1155" s="43">
        <f>IFERROR(J1155-K1155-L1155,0)</f>
        <v>50160</v>
      </c>
      <c r="N1155" s="43">
        <v>90266</v>
      </c>
      <c r="O1155" s="45">
        <f>IFERROR(IF(1 - M1155/N1155&lt;0,0,1-M1155/N1155),0)</f>
        <v>0.44430904216427003</v>
      </c>
      <c r="P1155" s="43">
        <v>0</v>
      </c>
      <c r="Q1155" s="43">
        <v>50160</v>
      </c>
      <c r="R1155" s="46">
        <f>IF(F1155&lt;DATEVALUE("2018-07-01"),1,0)</f>
        <v>1</v>
      </c>
      <c r="S1155" s="47">
        <f>IF(R1155=1,1%,0)</f>
        <v>0.01</v>
      </c>
      <c r="T1155" s="46">
        <f>IFERROR(S1155*M1155,0)</f>
        <v>501.60000000000002</v>
      </c>
      <c r="U1155" s="48">
        <f>IF(O1155&lt;=0.12,1,0)*(1-R1155)*M1155</f>
        <v>0</v>
      </c>
      <c r="V1155" s="49">
        <f>IF(0&lt;0.8,0,IF(0&lt;1,Sheet1!L590,1))*IF(G1155&lt;3,0.12 - O1155,0.01) *U1155</f>
        <v>0</v>
      </c>
      <c r="W1155" s="49">
        <f>IF(0&gt;1,IF(0&lt;=1.1,1,IF(0&lt;=1.2,2,IF(0&lt;=1.5,3,5))),0) * 1000000</f>
        <v>0</v>
      </c>
      <c r="X1155" s="50">
        <f>IF(AND(P1155&gt;=150000000,P1155&lt;300000000),5000000,IF(AND(P1155&gt;=300000000,P1155&lt;500000000),10000000,IF(AND(P1155&gt;=300000000,P1155&lt;500000000),15000000,IF(AND(P1155&gt;=500000000,P1155&lt;3000000000),20000000,IF(P1155&gt;=30000000000,35000000,0))))) * (1-R1155)</f>
        <v>0</v>
      </c>
      <c r="Y1155" s="50">
        <f>IFERROR(Q1155 * (1-R1155),0)</f>
        <v>0</v>
      </c>
      <c r="Z1155" s="51">
        <f>IF(R1155=1,0,0)</f>
        <v>0</v>
      </c>
      <c r="AA1155" s="51">
        <f>IFERROR((1-R1155) * Z1155 * 2%,0)</f>
        <v>0</v>
      </c>
      <c r="AB1155" s="52">
        <f>IF(R1155=0,0,0)</f>
        <v>0</v>
      </c>
      <c r="AC1155" s="52">
        <f> IFERROR(AB1155 * (1-R1155) * 2%,0)</f>
        <v>0</v>
      </c>
      <c r="AD1155" s="53">
        <f>T1155+V1155+W1155+X1155+AA1155+AC1155</f>
        <v>501.60000000000002</v>
      </c>
    </row>
    <row r="1156">
      <c r="C1156" s="40" t="s">
        <v>2135</v>
      </c>
      <c r="D1156" s="41" t="s">
        <v>2127</v>
      </c>
      <c r="E1156" s="41"/>
      <c r="F1156" s="42">
        <v>42128.404247685183</v>
      </c>
      <c r="G1156" s="43">
        <v>38</v>
      </c>
      <c r="H1156" s="44">
        <v>43339</v>
      </c>
      <c r="I1156" s="44">
        <v>43354</v>
      </c>
      <c r="J1156" s="43">
        <v>26400</v>
      </c>
      <c r="K1156" s="43">
        <v>0</v>
      </c>
      <c r="L1156" s="43">
        <v>0</v>
      </c>
      <c r="M1156" s="43">
        <f>IFERROR(J1156-K1156-L1156,0)</f>
        <v>26400</v>
      </c>
      <c r="N1156" s="43">
        <v>34192</v>
      </c>
      <c r="O1156" s="45">
        <f>IFERROR(IF(1 - M1156/N1156&lt;0,0,1-M1156/N1156),0)</f>
        <v>0.22788956481048195</v>
      </c>
      <c r="P1156" s="43">
        <v>0</v>
      </c>
      <c r="Q1156" s="43">
        <v>26400</v>
      </c>
      <c r="R1156" s="46">
        <f>IF(F1156&lt;DATEVALUE("2018-07-01"),1,0)</f>
        <v>1</v>
      </c>
      <c r="S1156" s="47">
        <f>IF(R1156=1,1%,0)</f>
        <v>0.01</v>
      </c>
      <c r="T1156" s="46">
        <f>IFERROR(S1156*M1156,0)</f>
        <v>264</v>
      </c>
      <c r="U1156" s="48">
        <f>IF(O1156&lt;=0.12,1,0)*(1-R1156)*M1156</f>
        <v>0</v>
      </c>
      <c r="V1156" s="49">
        <f>IF(0&lt;0.8,0,IF(0&lt;1,Sheet1!L590,1))*IF(G1156&lt;3,0.12 - O1156,0.01) *U1156</f>
        <v>0</v>
      </c>
      <c r="W1156" s="49">
        <f>IF(0&gt;1,IF(0&lt;=1.1,1,IF(0&lt;=1.2,2,IF(0&lt;=1.5,3,5))),0) * 1000000</f>
        <v>0</v>
      </c>
      <c r="X1156" s="50">
        <f>IF(AND(P1156&gt;=150000000,P1156&lt;300000000),5000000,IF(AND(P1156&gt;=300000000,P1156&lt;500000000),10000000,IF(AND(P1156&gt;=300000000,P1156&lt;500000000),15000000,IF(AND(P1156&gt;=500000000,P1156&lt;3000000000),20000000,IF(P1156&gt;=30000000000,35000000,0))))) * (1-R1156)</f>
        <v>0</v>
      </c>
      <c r="Y1156" s="50">
        <f>IFERROR(Q1156 * (1-R1156),0)</f>
        <v>0</v>
      </c>
      <c r="Z1156" s="51">
        <f>IF(R1156=1,0,0)</f>
        <v>0</v>
      </c>
      <c r="AA1156" s="51">
        <f>IFERROR((1-R1156) * Z1156 * 2%,0)</f>
        <v>0</v>
      </c>
      <c r="AB1156" s="52">
        <f>IF(R1156=0,0,0)</f>
        <v>0</v>
      </c>
      <c r="AC1156" s="52">
        <f> IFERROR(AB1156 * (1-R1156) * 2%,0)</f>
        <v>0</v>
      </c>
      <c r="AD1156" s="53">
        <f>T1156+V1156+W1156+X1156+AA1156+AC1156</f>
        <v>264</v>
      </c>
    </row>
    <row r="1157">
      <c r="C1157" s="40" t="s">
        <v>2136</v>
      </c>
      <c r="D1157" s="41" t="s">
        <v>2127</v>
      </c>
      <c r="E1157" s="41"/>
      <c r="F1157" s="42">
        <v>42128.404953703699</v>
      </c>
      <c r="G1157" s="43">
        <v>38</v>
      </c>
      <c r="H1157" s="44">
        <v>43339</v>
      </c>
      <c r="I1157" s="44">
        <v>43354</v>
      </c>
      <c r="J1157" s="43">
        <v>165715</v>
      </c>
      <c r="K1157" s="43">
        <v>0</v>
      </c>
      <c r="L1157" s="43">
        <v>0</v>
      </c>
      <c r="M1157" s="43">
        <f>IFERROR(J1157-K1157-L1157,0)</f>
        <v>165715</v>
      </c>
      <c r="N1157" s="43">
        <v>224431</v>
      </c>
      <c r="O1157" s="45">
        <f>IFERROR(IF(1 - M1157/N1157&lt;0,0,1-M1157/N1157),0)</f>
        <v>0.26162161198764877</v>
      </c>
      <c r="P1157" s="43">
        <v>0</v>
      </c>
      <c r="Q1157" s="43">
        <v>165715</v>
      </c>
      <c r="R1157" s="46">
        <f>IF(F1157&lt;DATEVALUE("2018-07-01"),1,0)</f>
        <v>1</v>
      </c>
      <c r="S1157" s="47">
        <f>IF(R1157=1,1%,0)</f>
        <v>0.01</v>
      </c>
      <c r="T1157" s="46">
        <f>IFERROR(S1157*M1157,0)</f>
        <v>1657.1500000000001</v>
      </c>
      <c r="U1157" s="48">
        <f>IF(O1157&lt;=0.12,1,0)*(1-R1157)*M1157</f>
        <v>0</v>
      </c>
      <c r="V1157" s="49">
        <f>IF(0&lt;0.8,0,IF(0&lt;1,Sheet1!L590,1))*IF(G1157&lt;3,0.12 - O1157,0.01) *U1157</f>
        <v>0</v>
      </c>
      <c r="W1157" s="49">
        <f>IF(0&gt;1,IF(0&lt;=1.1,1,IF(0&lt;=1.2,2,IF(0&lt;=1.5,3,5))),0) * 1000000</f>
        <v>0</v>
      </c>
      <c r="X1157" s="50">
        <f>IF(AND(P1157&gt;=150000000,P1157&lt;300000000),5000000,IF(AND(P1157&gt;=300000000,P1157&lt;500000000),10000000,IF(AND(P1157&gt;=300000000,P1157&lt;500000000),15000000,IF(AND(P1157&gt;=500000000,P1157&lt;3000000000),20000000,IF(P1157&gt;=30000000000,35000000,0))))) * (1-R1157)</f>
        <v>0</v>
      </c>
      <c r="Y1157" s="50">
        <f>IFERROR(Q1157 * (1-R1157),0)</f>
        <v>0</v>
      </c>
      <c r="Z1157" s="51">
        <f>IF(R1157=1,0,0)</f>
        <v>0</v>
      </c>
      <c r="AA1157" s="51">
        <f>IFERROR((1-R1157) * Z1157 * 2%,0)</f>
        <v>0</v>
      </c>
      <c r="AB1157" s="52">
        <f>IF(R1157=0,0,0)</f>
        <v>0</v>
      </c>
      <c r="AC1157" s="52">
        <f> IFERROR(AB1157 * (1-R1157) * 2%,0)</f>
        <v>0</v>
      </c>
      <c r="AD1157" s="53">
        <f>T1157+V1157+W1157+X1157+AA1157+AC1157</f>
        <v>1657.1500000000001</v>
      </c>
    </row>
    <row r="1158">
      <c r="C1158" s="40" t="s">
        <v>2137</v>
      </c>
      <c r="D1158" s="41" t="s">
        <v>2127</v>
      </c>
      <c r="E1158" s="41"/>
      <c r="F1158" s="42">
        <v>42128.405740740738</v>
      </c>
      <c r="G1158" s="43">
        <v>38</v>
      </c>
      <c r="H1158" s="44">
        <v>43339</v>
      </c>
      <c r="I1158" s="44">
        <v>43354</v>
      </c>
      <c r="J1158" s="43">
        <v>88825</v>
      </c>
      <c r="K1158" s="43">
        <v>0</v>
      </c>
      <c r="L1158" s="43">
        <v>0</v>
      </c>
      <c r="M1158" s="43">
        <f>IFERROR(J1158-K1158-L1158,0)</f>
        <v>88825</v>
      </c>
      <c r="N1158" s="43">
        <v>115630</v>
      </c>
      <c r="O1158" s="45">
        <f>IFERROR(IF(1 - M1158/N1158&lt;0,0,1-M1158/N1158),0)</f>
        <v>0.23181700250799964</v>
      </c>
      <c r="P1158" s="43">
        <v>0</v>
      </c>
      <c r="Q1158" s="43">
        <v>88825</v>
      </c>
      <c r="R1158" s="46">
        <f>IF(F1158&lt;DATEVALUE("2018-07-01"),1,0)</f>
        <v>1</v>
      </c>
      <c r="S1158" s="47">
        <f>IF(R1158=1,1%,0)</f>
        <v>0.01</v>
      </c>
      <c r="T1158" s="46">
        <f>IFERROR(S1158*M1158,0)</f>
        <v>888.25</v>
      </c>
      <c r="U1158" s="48">
        <f>IF(O1158&lt;=0.12,1,0)*(1-R1158)*M1158</f>
        <v>0</v>
      </c>
      <c r="V1158" s="49">
        <f>IF(0&lt;0.8,0,IF(0&lt;1,Sheet1!L590,1))*IF(G1158&lt;3,0.12 - O1158,0.01) *U1158</f>
        <v>0</v>
      </c>
      <c r="W1158" s="49">
        <f>IF(0&gt;1,IF(0&lt;=1.1,1,IF(0&lt;=1.2,2,IF(0&lt;=1.5,3,5))),0) * 1000000</f>
        <v>0</v>
      </c>
      <c r="X1158" s="50">
        <f>IF(AND(P1158&gt;=150000000,P1158&lt;300000000),5000000,IF(AND(P1158&gt;=300000000,P1158&lt;500000000),10000000,IF(AND(P1158&gt;=300000000,P1158&lt;500000000),15000000,IF(AND(P1158&gt;=500000000,P1158&lt;3000000000),20000000,IF(P1158&gt;=30000000000,35000000,0))))) * (1-R1158)</f>
        <v>0</v>
      </c>
      <c r="Y1158" s="50">
        <f>IFERROR(Q1158 * (1-R1158),0)</f>
        <v>0</v>
      </c>
      <c r="Z1158" s="51">
        <f>IF(R1158=1,0,0)</f>
        <v>0</v>
      </c>
      <c r="AA1158" s="51">
        <f>IFERROR((1-R1158) * Z1158 * 2%,0)</f>
        <v>0</v>
      </c>
      <c r="AB1158" s="52">
        <f>IF(R1158=0,0,0)</f>
        <v>0</v>
      </c>
      <c r="AC1158" s="52">
        <f> IFERROR(AB1158 * (1-R1158) * 2%,0)</f>
        <v>0</v>
      </c>
      <c r="AD1158" s="53">
        <f>T1158+V1158+W1158+X1158+AA1158+AC1158</f>
        <v>888.25</v>
      </c>
    </row>
    <row r="1159">
      <c r="C1159" s="40" t="s">
        <v>2138</v>
      </c>
      <c r="D1159" s="41" t="s">
        <v>2127</v>
      </c>
      <c r="E1159" s="41"/>
      <c r="F1159" s="42">
        <v>42128.407916666663</v>
      </c>
      <c r="G1159" s="43">
        <v>38</v>
      </c>
      <c r="H1159" s="44">
        <v>43339</v>
      </c>
      <c r="I1159" s="44">
        <v>43354</v>
      </c>
      <c r="J1159" s="43">
        <v>89375</v>
      </c>
      <c r="K1159" s="43">
        <v>0</v>
      </c>
      <c r="L1159" s="43">
        <v>0</v>
      </c>
      <c r="M1159" s="43">
        <f>IFERROR(J1159-K1159-L1159,0)</f>
        <v>89375</v>
      </c>
      <c r="N1159" s="43">
        <v>125815</v>
      </c>
      <c r="O1159" s="45">
        <f>IFERROR(IF(1 - M1159/N1159&lt;0,0,1-M1159/N1159),0)</f>
        <v>0.28963160195525173</v>
      </c>
      <c r="P1159" s="43">
        <v>0</v>
      </c>
      <c r="Q1159" s="43">
        <v>89375</v>
      </c>
      <c r="R1159" s="46">
        <f>IF(F1159&lt;DATEVALUE("2018-07-01"),1,0)</f>
        <v>1</v>
      </c>
      <c r="S1159" s="47">
        <f>IF(R1159=1,1%,0)</f>
        <v>0.01</v>
      </c>
      <c r="T1159" s="46">
        <f>IFERROR(S1159*M1159,0)</f>
        <v>893.75</v>
      </c>
      <c r="U1159" s="48">
        <f>IF(O1159&lt;=0.12,1,0)*(1-R1159)*M1159</f>
        <v>0</v>
      </c>
      <c r="V1159" s="49">
        <f>IF(0&lt;0.8,0,IF(0&lt;1,Sheet1!L590,1))*IF(G1159&lt;3,0.12 - O1159,0.01) *U1159</f>
        <v>0</v>
      </c>
      <c r="W1159" s="49">
        <f>IF(0&gt;1,IF(0&lt;=1.1,1,IF(0&lt;=1.2,2,IF(0&lt;=1.5,3,5))),0) * 1000000</f>
        <v>0</v>
      </c>
      <c r="X1159" s="50">
        <f>IF(AND(P1159&gt;=150000000,P1159&lt;300000000),5000000,IF(AND(P1159&gt;=300000000,P1159&lt;500000000),10000000,IF(AND(P1159&gt;=300000000,P1159&lt;500000000),15000000,IF(AND(P1159&gt;=500000000,P1159&lt;3000000000),20000000,IF(P1159&gt;=30000000000,35000000,0))))) * (1-R1159)</f>
        <v>0</v>
      </c>
      <c r="Y1159" s="50">
        <f>IFERROR(Q1159 * (1-R1159),0)</f>
        <v>0</v>
      </c>
      <c r="Z1159" s="51">
        <f>IF(R1159=1,0,0)</f>
        <v>0</v>
      </c>
      <c r="AA1159" s="51">
        <f>IFERROR((1-R1159) * Z1159 * 2%,0)</f>
        <v>0</v>
      </c>
      <c r="AB1159" s="52">
        <f>IF(R1159=0,0,0)</f>
        <v>0</v>
      </c>
      <c r="AC1159" s="52">
        <f> IFERROR(AB1159 * (1-R1159) * 2%,0)</f>
        <v>0</v>
      </c>
      <c r="AD1159" s="53">
        <f>T1159+V1159+W1159+X1159+AA1159+AC1159</f>
        <v>893.75</v>
      </c>
    </row>
    <row r="1160">
      <c r="C1160" s="40" t="s">
        <v>2139</v>
      </c>
      <c r="D1160" s="41" t="s">
        <v>2127</v>
      </c>
      <c r="E1160" s="41"/>
      <c r="F1160" s="42">
        <v>42128.409884259258</v>
      </c>
      <c r="G1160" s="43">
        <v>38</v>
      </c>
      <c r="H1160" s="44">
        <v>43339</v>
      </c>
      <c r="I1160" s="44">
        <v>43354</v>
      </c>
      <c r="J1160" s="43">
        <v>59565</v>
      </c>
      <c r="K1160" s="43">
        <v>0</v>
      </c>
      <c r="L1160" s="43">
        <v>0</v>
      </c>
      <c r="M1160" s="43">
        <f>IFERROR(J1160-K1160-L1160,0)</f>
        <v>59565</v>
      </c>
      <c r="N1160" s="43">
        <v>81049</v>
      </c>
      <c r="O1160" s="45">
        <f>IFERROR(IF(1 - M1160/N1160&lt;0,0,1-M1160/N1160),0)</f>
        <v>0.26507421436415013</v>
      </c>
      <c r="P1160" s="43">
        <v>0</v>
      </c>
      <c r="Q1160" s="43">
        <v>59565</v>
      </c>
      <c r="R1160" s="46">
        <f>IF(F1160&lt;DATEVALUE("2018-07-01"),1,0)</f>
        <v>1</v>
      </c>
      <c r="S1160" s="47">
        <f>IF(R1160=1,1%,0)</f>
        <v>0.01</v>
      </c>
      <c r="T1160" s="46">
        <f>IFERROR(S1160*M1160,0)</f>
        <v>595.64999999999998</v>
      </c>
      <c r="U1160" s="48">
        <f>IF(O1160&lt;=0.12,1,0)*(1-R1160)*M1160</f>
        <v>0</v>
      </c>
      <c r="V1160" s="49">
        <f>IF(0&lt;0.8,0,IF(0&lt;1,Sheet1!L590,1))*IF(G1160&lt;3,0.12 - O1160,0.01) *U1160</f>
        <v>0</v>
      </c>
      <c r="W1160" s="49">
        <f>IF(0&gt;1,IF(0&lt;=1.1,1,IF(0&lt;=1.2,2,IF(0&lt;=1.5,3,5))),0) * 1000000</f>
        <v>0</v>
      </c>
      <c r="X1160" s="50">
        <f>IF(AND(P1160&gt;=150000000,P1160&lt;300000000),5000000,IF(AND(P1160&gt;=300000000,P1160&lt;500000000),10000000,IF(AND(P1160&gt;=300000000,P1160&lt;500000000),15000000,IF(AND(P1160&gt;=500000000,P1160&lt;3000000000),20000000,IF(P1160&gt;=30000000000,35000000,0))))) * (1-R1160)</f>
        <v>0</v>
      </c>
      <c r="Y1160" s="50">
        <f>IFERROR(Q1160 * (1-R1160),0)</f>
        <v>0</v>
      </c>
      <c r="Z1160" s="51">
        <f>IF(R1160=1,0,0)</f>
        <v>0</v>
      </c>
      <c r="AA1160" s="51">
        <f>IFERROR((1-R1160) * Z1160 * 2%,0)</f>
        <v>0</v>
      </c>
      <c r="AB1160" s="52">
        <f>IF(R1160=0,0,0)</f>
        <v>0</v>
      </c>
      <c r="AC1160" s="52">
        <f> IFERROR(AB1160 * (1-R1160) * 2%,0)</f>
        <v>0</v>
      </c>
      <c r="AD1160" s="53">
        <f>T1160+V1160+W1160+X1160+AA1160+AC1160</f>
        <v>595.64999999999998</v>
      </c>
    </row>
    <row r="1161">
      <c r="C1161" s="40" t="s">
        <v>2140</v>
      </c>
      <c r="D1161" s="41" t="s">
        <v>2127</v>
      </c>
      <c r="E1161" s="41"/>
      <c r="F1161" s="42">
        <v>42128.412974537037</v>
      </c>
      <c r="G1161" s="43">
        <v>38</v>
      </c>
      <c r="H1161" s="44">
        <v>43339</v>
      </c>
      <c r="I1161" s="44">
        <v>43354</v>
      </c>
      <c r="J1161" s="43">
        <v>91025</v>
      </c>
      <c r="K1161" s="43">
        <v>0</v>
      </c>
      <c r="L1161" s="43">
        <v>0</v>
      </c>
      <c r="M1161" s="43">
        <f>IFERROR(J1161-K1161-L1161,0)</f>
        <v>91025</v>
      </c>
      <c r="N1161" s="43">
        <v>93247</v>
      </c>
      <c r="O1161" s="45">
        <f>IFERROR(IF(1 - M1161/N1161&lt;0,0,1-M1161/N1161),0)</f>
        <v>0.023829184853132013</v>
      </c>
      <c r="P1161" s="43">
        <v>0</v>
      </c>
      <c r="Q1161" s="43">
        <v>91025</v>
      </c>
      <c r="R1161" s="46">
        <f>IF(F1161&lt;DATEVALUE("2018-07-01"),1,0)</f>
        <v>1</v>
      </c>
      <c r="S1161" s="47">
        <f>IF(R1161=1,1%,0)</f>
        <v>0.01</v>
      </c>
      <c r="T1161" s="46">
        <f>IFERROR(S1161*M1161,0)</f>
        <v>910.25</v>
      </c>
      <c r="U1161" s="48">
        <f>IF(O1161&lt;=0.12,1,0)*(1-R1161)*M1161</f>
        <v>0</v>
      </c>
      <c r="V1161" s="49">
        <f>IF(0&lt;0.8,0,IF(0&lt;1,Sheet1!L590,1))*IF(G1161&lt;3,0.12 - O1161,0.01) *U1161</f>
        <v>0</v>
      </c>
      <c r="W1161" s="49">
        <f>IF(0&gt;1,IF(0&lt;=1.1,1,IF(0&lt;=1.2,2,IF(0&lt;=1.5,3,5))),0) * 1000000</f>
        <v>0</v>
      </c>
      <c r="X1161" s="50">
        <f>IF(AND(P1161&gt;=150000000,P1161&lt;300000000),5000000,IF(AND(P1161&gt;=300000000,P1161&lt;500000000),10000000,IF(AND(P1161&gt;=300000000,P1161&lt;500000000),15000000,IF(AND(P1161&gt;=500000000,P1161&lt;3000000000),20000000,IF(P1161&gt;=30000000000,35000000,0))))) * (1-R1161)</f>
        <v>0</v>
      </c>
      <c r="Y1161" s="50">
        <f>IFERROR(Q1161 * (1-R1161),0)</f>
        <v>0</v>
      </c>
      <c r="Z1161" s="51">
        <f>IF(R1161=1,0,0)</f>
        <v>0</v>
      </c>
      <c r="AA1161" s="51">
        <f>IFERROR((1-R1161) * Z1161 * 2%,0)</f>
        <v>0</v>
      </c>
      <c r="AB1161" s="52">
        <f>IF(R1161=0,0,0)</f>
        <v>0</v>
      </c>
      <c r="AC1161" s="52">
        <f> IFERROR(AB1161 * (1-R1161) * 2%,0)</f>
        <v>0</v>
      </c>
      <c r="AD1161" s="53">
        <f>T1161+V1161+W1161+X1161+AA1161+AC1161</f>
        <v>910.25</v>
      </c>
    </row>
    <row r="1162">
      <c r="C1162" s="40" t="s">
        <v>2141</v>
      </c>
      <c r="D1162" s="41" t="s">
        <v>2127</v>
      </c>
      <c r="E1162" s="41"/>
      <c r="F1162" s="42">
        <v>42128.414293981477</v>
      </c>
      <c r="G1162" s="43">
        <v>38</v>
      </c>
      <c r="H1162" s="44">
        <v>43339</v>
      </c>
      <c r="I1162" s="44">
        <v>43354</v>
      </c>
      <c r="J1162" s="43">
        <v>125950</v>
      </c>
      <c r="K1162" s="43">
        <v>0</v>
      </c>
      <c r="L1162" s="43">
        <v>0</v>
      </c>
      <c r="M1162" s="43">
        <f>IFERROR(J1162-K1162-L1162,0)</f>
        <v>125950</v>
      </c>
      <c r="N1162" s="43">
        <v>144119</v>
      </c>
      <c r="O1162" s="45">
        <f>IFERROR(IF(1 - M1162/N1162&lt;0,0,1-M1162/N1162),0)</f>
        <v>0.12606942873597515</v>
      </c>
      <c r="P1162" s="43">
        <v>0</v>
      </c>
      <c r="Q1162" s="43">
        <v>125950</v>
      </c>
      <c r="R1162" s="46">
        <f>IF(F1162&lt;DATEVALUE("2018-07-01"),1,0)</f>
        <v>1</v>
      </c>
      <c r="S1162" s="47">
        <f>IF(R1162=1,1%,0)</f>
        <v>0.01</v>
      </c>
      <c r="T1162" s="46">
        <f>IFERROR(S1162*M1162,0)</f>
        <v>1259.5</v>
      </c>
      <c r="U1162" s="48">
        <f>IF(O1162&lt;=0.12,1,0)*(1-R1162)*M1162</f>
        <v>0</v>
      </c>
      <c r="V1162" s="49">
        <f>IF(0&lt;0.8,0,IF(0&lt;1,Sheet1!L590,1))*IF(G1162&lt;3,0.12 - O1162,0.01) *U1162</f>
        <v>0</v>
      </c>
      <c r="W1162" s="49">
        <f>IF(0&gt;1,IF(0&lt;=1.1,1,IF(0&lt;=1.2,2,IF(0&lt;=1.5,3,5))),0) * 1000000</f>
        <v>0</v>
      </c>
      <c r="X1162" s="50">
        <f>IF(AND(P1162&gt;=150000000,P1162&lt;300000000),5000000,IF(AND(P1162&gt;=300000000,P1162&lt;500000000),10000000,IF(AND(P1162&gt;=300000000,P1162&lt;500000000),15000000,IF(AND(P1162&gt;=500000000,P1162&lt;3000000000),20000000,IF(P1162&gt;=30000000000,35000000,0))))) * (1-R1162)</f>
        <v>0</v>
      </c>
      <c r="Y1162" s="50">
        <f>IFERROR(Q1162 * (1-R1162),0)</f>
        <v>0</v>
      </c>
      <c r="Z1162" s="51">
        <f>IF(R1162=1,0,0)</f>
        <v>0</v>
      </c>
      <c r="AA1162" s="51">
        <f>IFERROR((1-R1162) * Z1162 * 2%,0)</f>
        <v>0</v>
      </c>
      <c r="AB1162" s="52">
        <f>IF(R1162=0,0,0)</f>
        <v>0</v>
      </c>
      <c r="AC1162" s="52">
        <f> IFERROR(AB1162 * (1-R1162) * 2%,0)</f>
        <v>0</v>
      </c>
      <c r="AD1162" s="53">
        <f>T1162+V1162+W1162+X1162+AA1162+AC1162</f>
        <v>1259.5</v>
      </c>
    </row>
    <row r="1163">
      <c r="C1163" s="40" t="s">
        <v>2142</v>
      </c>
      <c r="D1163" s="41" t="s">
        <v>2127</v>
      </c>
      <c r="E1163" s="41"/>
      <c r="F1163" s="42">
        <v>42128.415173611109</v>
      </c>
      <c r="G1163" s="43">
        <v>38</v>
      </c>
      <c r="H1163" s="44">
        <v>43339</v>
      </c>
      <c r="I1163" s="44">
        <v>43354</v>
      </c>
      <c r="J1163" s="43">
        <v>22154</v>
      </c>
      <c r="K1163" s="43">
        <v>0</v>
      </c>
      <c r="L1163" s="43">
        <v>0</v>
      </c>
      <c r="M1163" s="43">
        <f>IFERROR(J1163-K1163-L1163,0)</f>
        <v>22154</v>
      </c>
      <c r="N1163" s="43">
        <v>29282</v>
      </c>
      <c r="O1163" s="45">
        <f>IFERROR(IF(1 - M1163/N1163&lt;0,0,1-M1163/N1163),0)</f>
        <v>0.24342599549211119</v>
      </c>
      <c r="P1163" s="43">
        <v>0</v>
      </c>
      <c r="Q1163" s="43">
        <v>22154</v>
      </c>
      <c r="R1163" s="46">
        <f>IF(F1163&lt;DATEVALUE("2018-07-01"),1,0)</f>
        <v>1</v>
      </c>
      <c r="S1163" s="47">
        <f>IF(R1163=1,1%,0)</f>
        <v>0.01</v>
      </c>
      <c r="T1163" s="46">
        <f>IFERROR(S1163*M1163,0)</f>
        <v>221.53999999999999</v>
      </c>
      <c r="U1163" s="48">
        <f>IF(O1163&lt;=0.12,1,0)*(1-R1163)*M1163</f>
        <v>0</v>
      </c>
      <c r="V1163" s="49">
        <f>IF(0&lt;0.8,0,IF(0&lt;1,Sheet1!L590,1))*IF(G1163&lt;3,0.12 - O1163,0.01) *U1163</f>
        <v>0</v>
      </c>
      <c r="W1163" s="49">
        <f>IF(0&gt;1,IF(0&lt;=1.1,1,IF(0&lt;=1.2,2,IF(0&lt;=1.5,3,5))),0) * 1000000</f>
        <v>0</v>
      </c>
      <c r="X1163" s="50">
        <f>IF(AND(P1163&gt;=150000000,P1163&lt;300000000),5000000,IF(AND(P1163&gt;=300000000,P1163&lt;500000000),10000000,IF(AND(P1163&gt;=300000000,P1163&lt;500000000),15000000,IF(AND(P1163&gt;=500000000,P1163&lt;3000000000),20000000,IF(P1163&gt;=30000000000,35000000,0))))) * (1-R1163)</f>
        <v>0</v>
      </c>
      <c r="Y1163" s="50">
        <f>IFERROR(Q1163 * (1-R1163),0)</f>
        <v>0</v>
      </c>
      <c r="Z1163" s="51">
        <f>IF(R1163=1,0,0)</f>
        <v>0</v>
      </c>
      <c r="AA1163" s="51">
        <f>IFERROR((1-R1163) * Z1163 * 2%,0)</f>
        <v>0</v>
      </c>
      <c r="AB1163" s="52">
        <f>IF(R1163=0,0,0)</f>
        <v>0</v>
      </c>
      <c r="AC1163" s="52">
        <f> IFERROR(AB1163 * (1-R1163) * 2%,0)</f>
        <v>0</v>
      </c>
      <c r="AD1163" s="53">
        <f>T1163+V1163+W1163+X1163+AA1163+AC1163</f>
        <v>221.53999999999999</v>
      </c>
    </row>
    <row r="1164">
      <c r="C1164" s="40" t="s">
        <v>2143</v>
      </c>
      <c r="D1164" s="41" t="s">
        <v>2127</v>
      </c>
      <c r="E1164" s="41"/>
      <c r="F1164" s="42">
        <v>42128.416076388887</v>
      </c>
      <c r="G1164" s="43">
        <v>38</v>
      </c>
      <c r="H1164" s="44">
        <v>43339</v>
      </c>
      <c r="I1164" s="44">
        <v>43354</v>
      </c>
      <c r="J1164" s="43">
        <v>3800390</v>
      </c>
      <c r="K1164" s="43">
        <v>0</v>
      </c>
      <c r="L1164" s="43">
        <v>0</v>
      </c>
      <c r="M1164" s="43">
        <f>IFERROR(J1164-K1164-L1164,0)</f>
        <v>3800390</v>
      </c>
      <c r="N1164" s="43">
        <v>5156208</v>
      </c>
      <c r="O1164" s="45">
        <f>IFERROR(IF(1 - M1164/N1164&lt;0,0,1-M1164/N1164),0)</f>
        <v>0.26294866304850384</v>
      </c>
      <c r="P1164" s="43">
        <v>0</v>
      </c>
      <c r="Q1164" s="43">
        <v>3800390</v>
      </c>
      <c r="R1164" s="46">
        <f>IF(F1164&lt;DATEVALUE("2018-07-01"),1,0)</f>
        <v>1</v>
      </c>
      <c r="S1164" s="47">
        <f>IF(R1164=1,1%,0)</f>
        <v>0.01</v>
      </c>
      <c r="T1164" s="46">
        <f>IFERROR(S1164*M1164,0)</f>
        <v>38003.900000000001</v>
      </c>
      <c r="U1164" s="48">
        <f>IF(O1164&lt;=0.12,1,0)*(1-R1164)*M1164</f>
        <v>0</v>
      </c>
      <c r="V1164" s="49">
        <f>IF(0&lt;0.8,0,IF(0&lt;1,Sheet1!L590,1))*IF(G1164&lt;3,0.12 - O1164,0.01) *U1164</f>
        <v>0</v>
      </c>
      <c r="W1164" s="49">
        <f>IF(0&gt;1,IF(0&lt;=1.1,1,IF(0&lt;=1.2,2,IF(0&lt;=1.5,3,5))),0) * 1000000</f>
        <v>0</v>
      </c>
      <c r="X1164" s="50">
        <f>IF(AND(P1164&gt;=150000000,P1164&lt;300000000),5000000,IF(AND(P1164&gt;=300000000,P1164&lt;500000000),10000000,IF(AND(P1164&gt;=300000000,P1164&lt;500000000),15000000,IF(AND(P1164&gt;=500000000,P1164&lt;3000000000),20000000,IF(P1164&gt;=30000000000,35000000,0))))) * (1-R1164)</f>
        <v>0</v>
      </c>
      <c r="Y1164" s="50">
        <f>IFERROR(Q1164 * (1-R1164),0)</f>
        <v>0</v>
      </c>
      <c r="Z1164" s="51">
        <f>IF(R1164=1,0,0)</f>
        <v>0</v>
      </c>
      <c r="AA1164" s="51">
        <f>IFERROR((1-R1164) * Z1164 * 2%,0)</f>
        <v>0</v>
      </c>
      <c r="AB1164" s="52">
        <f>IF(R1164=0,0,0)</f>
        <v>0</v>
      </c>
      <c r="AC1164" s="52">
        <f> IFERROR(AB1164 * (1-R1164) * 2%,0)</f>
        <v>0</v>
      </c>
      <c r="AD1164" s="53">
        <f>T1164+V1164+W1164+X1164+AA1164+AC1164</f>
        <v>38003.900000000001</v>
      </c>
    </row>
    <row r="1165">
      <c r="C1165" s="40" t="s">
        <v>2144</v>
      </c>
      <c r="D1165" s="41" t="s">
        <v>2127</v>
      </c>
      <c r="E1165" s="41"/>
      <c r="F1165" s="42">
        <v>42128.418229166666</v>
      </c>
      <c r="G1165" s="43">
        <v>38</v>
      </c>
      <c r="H1165" s="44">
        <v>43339</v>
      </c>
      <c r="I1165" s="44">
        <v>43354</v>
      </c>
      <c r="J1165" s="43">
        <v>216700</v>
      </c>
      <c r="K1165" s="43">
        <v>0</v>
      </c>
      <c r="L1165" s="43">
        <v>0</v>
      </c>
      <c r="M1165" s="43">
        <f>IFERROR(J1165-K1165-L1165,0)</f>
        <v>216700</v>
      </c>
      <c r="N1165" s="43">
        <v>284847</v>
      </c>
      <c r="O1165" s="45">
        <f>IFERROR(IF(1 - M1165/N1165&lt;0,0,1-M1165/N1165),0)</f>
        <v>0.23924071519096213</v>
      </c>
      <c r="P1165" s="43">
        <v>0</v>
      </c>
      <c r="Q1165" s="43">
        <v>216700</v>
      </c>
      <c r="R1165" s="46">
        <f>IF(F1165&lt;DATEVALUE("2018-07-01"),1,0)</f>
        <v>1</v>
      </c>
      <c r="S1165" s="47">
        <f>IF(R1165=1,1%,0)</f>
        <v>0.01</v>
      </c>
      <c r="T1165" s="46">
        <f>IFERROR(S1165*M1165,0)</f>
        <v>2167</v>
      </c>
      <c r="U1165" s="48">
        <f>IF(O1165&lt;=0.12,1,0)*(1-R1165)*M1165</f>
        <v>0</v>
      </c>
      <c r="V1165" s="49">
        <f>IF(0&lt;0.8,0,IF(0&lt;1,Sheet1!L590,1))*IF(G1165&lt;3,0.12 - O1165,0.01) *U1165</f>
        <v>0</v>
      </c>
      <c r="W1165" s="49">
        <f>IF(0&gt;1,IF(0&lt;=1.1,1,IF(0&lt;=1.2,2,IF(0&lt;=1.5,3,5))),0) * 1000000</f>
        <v>0</v>
      </c>
      <c r="X1165" s="50">
        <f>IF(AND(P1165&gt;=150000000,P1165&lt;300000000),5000000,IF(AND(P1165&gt;=300000000,P1165&lt;500000000),10000000,IF(AND(P1165&gt;=300000000,P1165&lt;500000000),15000000,IF(AND(P1165&gt;=500000000,P1165&lt;3000000000),20000000,IF(P1165&gt;=30000000000,35000000,0))))) * (1-R1165)</f>
        <v>0</v>
      </c>
      <c r="Y1165" s="50">
        <f>IFERROR(Q1165 * (1-R1165),0)</f>
        <v>0</v>
      </c>
      <c r="Z1165" s="51">
        <f>IF(R1165=1,0,0)</f>
        <v>0</v>
      </c>
      <c r="AA1165" s="51">
        <f>IFERROR((1-R1165) * Z1165 * 2%,0)</f>
        <v>0</v>
      </c>
      <c r="AB1165" s="52">
        <f>IF(R1165=0,0,0)</f>
        <v>0</v>
      </c>
      <c r="AC1165" s="52">
        <f> IFERROR(AB1165 * (1-R1165) * 2%,0)</f>
        <v>0</v>
      </c>
      <c r="AD1165" s="53">
        <f>T1165+V1165+W1165+X1165+AA1165+AC1165</f>
        <v>2167</v>
      </c>
    </row>
    <row r="1166">
      <c r="C1166" s="40" t="s">
        <v>2145</v>
      </c>
      <c r="D1166" s="41" t="s">
        <v>2127</v>
      </c>
      <c r="E1166" s="41"/>
      <c r="F1166" s="42">
        <v>42128.418854166666</v>
      </c>
      <c r="G1166" s="43">
        <v>38</v>
      </c>
      <c r="H1166" s="44">
        <v>43339</v>
      </c>
      <c r="I1166" s="44">
        <v>43354</v>
      </c>
      <c r="J1166" s="43">
        <v>113740</v>
      </c>
      <c r="K1166" s="43">
        <v>0</v>
      </c>
      <c r="L1166" s="43">
        <v>0</v>
      </c>
      <c r="M1166" s="43">
        <f>IFERROR(J1166-K1166-L1166,0)</f>
        <v>113740</v>
      </c>
      <c r="N1166" s="43">
        <v>163574</v>
      </c>
      <c r="O1166" s="45">
        <f>IFERROR(IF(1 - M1166/N1166&lt;0,0,1-M1166/N1166),0)</f>
        <v>0.30465721936249035</v>
      </c>
      <c r="P1166" s="43">
        <v>0</v>
      </c>
      <c r="Q1166" s="43">
        <v>113740</v>
      </c>
      <c r="R1166" s="46">
        <f>IF(F1166&lt;DATEVALUE("2018-07-01"),1,0)</f>
        <v>1</v>
      </c>
      <c r="S1166" s="47">
        <f>IF(R1166=1,1%,0)</f>
        <v>0.01</v>
      </c>
      <c r="T1166" s="46">
        <f>IFERROR(S1166*M1166,0)</f>
        <v>1137.4000000000001</v>
      </c>
      <c r="U1166" s="48">
        <f>IF(O1166&lt;=0.12,1,0)*(1-R1166)*M1166</f>
        <v>0</v>
      </c>
      <c r="V1166" s="49">
        <f>IF(0&lt;0.8,0,IF(0&lt;1,Sheet1!L590,1))*IF(G1166&lt;3,0.12 - O1166,0.01) *U1166</f>
        <v>0</v>
      </c>
      <c r="W1166" s="49">
        <f>IF(0&gt;1,IF(0&lt;=1.1,1,IF(0&lt;=1.2,2,IF(0&lt;=1.5,3,5))),0) * 1000000</f>
        <v>0</v>
      </c>
      <c r="X1166" s="50">
        <f>IF(AND(P1166&gt;=150000000,P1166&lt;300000000),5000000,IF(AND(P1166&gt;=300000000,P1166&lt;500000000),10000000,IF(AND(P1166&gt;=300000000,P1166&lt;500000000),15000000,IF(AND(P1166&gt;=500000000,P1166&lt;3000000000),20000000,IF(P1166&gt;=30000000000,35000000,0))))) * (1-R1166)</f>
        <v>0</v>
      </c>
      <c r="Y1166" s="50">
        <f>IFERROR(Q1166 * (1-R1166),0)</f>
        <v>0</v>
      </c>
      <c r="Z1166" s="51">
        <f>IF(R1166=1,0,0)</f>
        <v>0</v>
      </c>
      <c r="AA1166" s="51">
        <f>IFERROR((1-R1166) * Z1166 * 2%,0)</f>
        <v>0</v>
      </c>
      <c r="AB1166" s="52">
        <f>IF(R1166=0,0,0)</f>
        <v>0</v>
      </c>
      <c r="AC1166" s="52">
        <f> IFERROR(AB1166 * (1-R1166) * 2%,0)</f>
        <v>0</v>
      </c>
      <c r="AD1166" s="53">
        <f>T1166+V1166+W1166+X1166+AA1166+AC1166</f>
        <v>1137.4000000000001</v>
      </c>
    </row>
    <row r="1167">
      <c r="C1167" s="40" t="s">
        <v>2146</v>
      </c>
      <c r="D1167" s="41" t="s">
        <v>2127</v>
      </c>
      <c r="E1167" s="41"/>
      <c r="F1167" s="42">
        <v>42128.420486111107</v>
      </c>
      <c r="G1167" s="43">
        <v>38</v>
      </c>
      <c r="H1167" s="44">
        <v>43339</v>
      </c>
      <c r="I1167" s="44">
        <v>43354</v>
      </c>
      <c r="J1167" s="43">
        <v>197340</v>
      </c>
      <c r="K1167" s="43">
        <v>0</v>
      </c>
      <c r="L1167" s="43">
        <v>0</v>
      </c>
      <c r="M1167" s="43">
        <f>IFERROR(J1167-K1167-L1167,0)</f>
        <v>197340</v>
      </c>
      <c r="N1167" s="43">
        <v>262477</v>
      </c>
      <c r="O1167" s="45">
        <f>IFERROR(IF(1 - M1167/N1167&lt;0,0,1-M1167/N1167),0)</f>
        <v>0.24816269616004449</v>
      </c>
      <c r="P1167" s="43">
        <v>0</v>
      </c>
      <c r="Q1167" s="43">
        <v>197340</v>
      </c>
      <c r="R1167" s="46">
        <f>IF(F1167&lt;DATEVALUE("2018-07-01"),1,0)</f>
        <v>1</v>
      </c>
      <c r="S1167" s="47">
        <f>IF(R1167=1,1%,0)</f>
        <v>0.01</v>
      </c>
      <c r="T1167" s="46">
        <f>IFERROR(S1167*M1167,0)</f>
        <v>1973.4000000000001</v>
      </c>
      <c r="U1167" s="48">
        <f>IF(O1167&lt;=0.12,1,0)*(1-R1167)*M1167</f>
        <v>0</v>
      </c>
      <c r="V1167" s="49">
        <f>IF(0&lt;0.8,0,IF(0&lt;1,Sheet1!L590,1))*IF(G1167&lt;3,0.12 - O1167,0.01) *U1167</f>
        <v>0</v>
      </c>
      <c r="W1167" s="49">
        <f>IF(0&gt;1,IF(0&lt;=1.1,1,IF(0&lt;=1.2,2,IF(0&lt;=1.5,3,5))),0) * 1000000</f>
        <v>0</v>
      </c>
      <c r="X1167" s="50">
        <f>IF(AND(P1167&gt;=150000000,P1167&lt;300000000),5000000,IF(AND(P1167&gt;=300000000,P1167&lt;500000000),10000000,IF(AND(P1167&gt;=300000000,P1167&lt;500000000),15000000,IF(AND(P1167&gt;=500000000,P1167&lt;3000000000),20000000,IF(P1167&gt;=30000000000,35000000,0))))) * (1-R1167)</f>
        <v>0</v>
      </c>
      <c r="Y1167" s="50">
        <f>IFERROR(Q1167 * (1-R1167),0)</f>
        <v>0</v>
      </c>
      <c r="Z1167" s="51">
        <f>IF(R1167=1,0,0)</f>
        <v>0</v>
      </c>
      <c r="AA1167" s="51">
        <f>IFERROR((1-R1167) * Z1167 * 2%,0)</f>
        <v>0</v>
      </c>
      <c r="AB1167" s="52">
        <f>IF(R1167=0,0,0)</f>
        <v>0</v>
      </c>
      <c r="AC1167" s="52">
        <f> IFERROR(AB1167 * (1-R1167) * 2%,0)</f>
        <v>0</v>
      </c>
      <c r="AD1167" s="53">
        <f>T1167+V1167+W1167+X1167+AA1167+AC1167</f>
        <v>1973.4000000000001</v>
      </c>
    </row>
    <row r="1168">
      <c r="C1168" s="40" t="s">
        <v>2147</v>
      </c>
      <c r="D1168" s="41" t="s">
        <v>2148</v>
      </c>
      <c r="E1168" s="41"/>
      <c r="F1168" s="42">
        <v>42128.438969907409</v>
      </c>
      <c r="G1168" s="43">
        <v>38</v>
      </c>
      <c r="H1168" s="44">
        <v>43349</v>
      </c>
      <c r="I1168" s="44">
        <v>43489</v>
      </c>
      <c r="J1168" s="43">
        <v>4328638</v>
      </c>
      <c r="K1168" s="43">
        <v>0</v>
      </c>
      <c r="L1168" s="43">
        <v>0</v>
      </c>
      <c r="M1168" s="43">
        <f>IFERROR(J1168-K1168-L1168,0)</f>
        <v>4328638</v>
      </c>
      <c r="N1168" s="43">
        <v>4328638</v>
      </c>
      <c r="O1168" s="45">
        <f>IFERROR(IF(1 - M1168/N1168&lt;0,0,1-M1168/N1168),0)</f>
        <v>0</v>
      </c>
      <c r="P1168" s="43">
        <v>0</v>
      </c>
      <c r="Q1168" s="43">
        <v>4328638</v>
      </c>
      <c r="R1168" s="46">
        <f>IF(F1168&lt;DATEVALUE("2018-07-01"),1,0)</f>
        <v>1</v>
      </c>
      <c r="S1168" s="47">
        <f>IF(R1168=1,1%,0)</f>
        <v>0.01</v>
      </c>
      <c r="T1168" s="46">
        <f>IFERROR(S1168*M1168,0)</f>
        <v>43286.379999999997</v>
      </c>
      <c r="U1168" s="48">
        <f>IF(O1168&lt;=0.12,1,0)*(1-R1168)*M1168</f>
        <v>0</v>
      </c>
      <c r="V1168" s="49">
        <f>IF(0&lt;0.8,0,IF(0&lt;1,Sheet1!L590,1))*IF(G1168&lt;3,0.12 - O1168,0.01) *U1168</f>
        <v>0</v>
      </c>
      <c r="W1168" s="49">
        <f>IF(0&gt;1,IF(0&lt;=1.1,1,IF(0&lt;=1.2,2,IF(0&lt;=1.5,3,5))),0) * 1000000</f>
        <v>0</v>
      </c>
      <c r="X1168" s="50">
        <f>IF(AND(P1168&gt;=150000000,P1168&lt;300000000),5000000,IF(AND(P1168&gt;=300000000,P1168&lt;500000000),10000000,IF(AND(P1168&gt;=300000000,P1168&lt;500000000),15000000,IF(AND(P1168&gt;=500000000,P1168&lt;3000000000),20000000,IF(P1168&gt;=30000000000,35000000,0))))) * (1-R1168)</f>
        <v>0</v>
      </c>
      <c r="Y1168" s="50">
        <f>IFERROR(Q1168 * (1-R1168),0)</f>
        <v>0</v>
      </c>
      <c r="Z1168" s="51">
        <f>IF(R1168=1,0,0)</f>
        <v>0</v>
      </c>
      <c r="AA1168" s="51">
        <f>IFERROR((1-R1168) * Z1168 * 2%,0)</f>
        <v>0</v>
      </c>
      <c r="AB1168" s="52">
        <f>IF(R1168=0,0,0)</f>
        <v>0</v>
      </c>
      <c r="AC1168" s="52">
        <f> IFERROR(AB1168 * (1-R1168) * 2%,0)</f>
        <v>0</v>
      </c>
      <c r="AD1168" s="53">
        <f>T1168+V1168+W1168+X1168+AA1168+AC1168</f>
        <v>43286.379999999997</v>
      </c>
    </row>
    <row r="1169">
      <c r="C1169" s="40" t="s">
        <v>2149</v>
      </c>
      <c r="D1169" s="41" t="s">
        <v>2150</v>
      </c>
      <c r="E1169" s="41"/>
      <c r="F1169" s="42">
        <v>42135.659328703703</v>
      </c>
      <c r="G1169" s="43">
        <v>38</v>
      </c>
      <c r="H1169" s="44">
        <v>43312</v>
      </c>
      <c r="I1169" s="44">
        <v>43329</v>
      </c>
      <c r="J1169" s="43">
        <v>5281034</v>
      </c>
      <c r="K1169" s="43">
        <v>0</v>
      </c>
      <c r="L1169" s="43">
        <v>0</v>
      </c>
      <c r="M1169" s="43">
        <f>IFERROR(J1169-K1169-L1169,0)</f>
        <v>5281034</v>
      </c>
      <c r="N1169" s="43">
        <v>5281034</v>
      </c>
      <c r="O1169" s="45">
        <f>IFERROR(IF(1 - M1169/N1169&lt;0,0,1-M1169/N1169),0)</f>
        <v>0</v>
      </c>
      <c r="P1169" s="43">
        <v>0</v>
      </c>
      <c r="Q1169" s="43">
        <v>5281034</v>
      </c>
      <c r="R1169" s="46">
        <f>IF(F1169&lt;DATEVALUE("2018-07-01"),1,0)</f>
        <v>1</v>
      </c>
      <c r="S1169" s="47">
        <f>IF(R1169=1,1%,0)</f>
        <v>0.01</v>
      </c>
      <c r="T1169" s="46">
        <f>IFERROR(S1169*M1169,0)</f>
        <v>52810.340000000004</v>
      </c>
      <c r="U1169" s="48">
        <f>IF(O1169&lt;=0.12,1,0)*(1-R1169)*M1169</f>
        <v>0</v>
      </c>
      <c r="V1169" s="49">
        <f>IF(0&lt;0.8,0,IF(0&lt;1,Sheet1!L590,1))*IF(G1169&lt;3,0.12 - O1169,0.01) *U1169</f>
        <v>0</v>
      </c>
      <c r="W1169" s="49">
        <f>IF(0&gt;1,IF(0&lt;=1.1,1,IF(0&lt;=1.2,2,IF(0&lt;=1.5,3,5))),0) * 1000000</f>
        <v>0</v>
      </c>
      <c r="X1169" s="50">
        <f>IF(AND(P1169&gt;=150000000,P1169&lt;300000000),5000000,IF(AND(P1169&gt;=300000000,P1169&lt;500000000),10000000,IF(AND(P1169&gt;=300000000,P1169&lt;500000000),15000000,IF(AND(P1169&gt;=500000000,P1169&lt;3000000000),20000000,IF(P1169&gt;=30000000000,35000000,0))))) * (1-R1169)</f>
        <v>0</v>
      </c>
      <c r="Y1169" s="50">
        <f>IFERROR(Q1169 * (1-R1169),0)</f>
        <v>0</v>
      </c>
      <c r="Z1169" s="51">
        <f>IF(R1169=1,0,0)</f>
        <v>0</v>
      </c>
      <c r="AA1169" s="51">
        <f>IFERROR((1-R1169) * Z1169 * 2%,0)</f>
        <v>0</v>
      </c>
      <c r="AB1169" s="52">
        <f>IF(R1169=0,0,0)</f>
        <v>0</v>
      </c>
      <c r="AC1169" s="52">
        <f> IFERROR(AB1169 * (1-R1169) * 2%,0)</f>
        <v>0</v>
      </c>
      <c r="AD1169" s="53">
        <f>T1169+V1169+W1169+X1169+AA1169+AC1169</f>
        <v>52810.340000000004</v>
      </c>
    </row>
    <row r="1170">
      <c r="C1170" s="40" t="s">
        <v>2151</v>
      </c>
      <c r="D1170" s="41" t="s">
        <v>2152</v>
      </c>
      <c r="E1170" s="41"/>
      <c r="F1170" s="42">
        <v>42146.363506944443</v>
      </c>
      <c r="G1170" s="43">
        <v>38</v>
      </c>
      <c r="H1170" s="44">
        <v>43320</v>
      </c>
      <c r="I1170" s="44">
        <v>43335</v>
      </c>
      <c r="J1170" s="43">
        <v>420340</v>
      </c>
      <c r="K1170" s="43">
        <v>0</v>
      </c>
      <c r="L1170" s="43">
        <v>0</v>
      </c>
      <c r="M1170" s="43">
        <f>IFERROR(J1170-K1170-L1170,0)</f>
        <v>420340</v>
      </c>
      <c r="N1170" s="43">
        <v>420340</v>
      </c>
      <c r="O1170" s="45">
        <f>IFERROR(IF(1 - M1170/N1170&lt;0,0,1-M1170/N1170),0)</f>
        <v>0</v>
      </c>
      <c r="P1170" s="43">
        <v>0</v>
      </c>
      <c r="Q1170" s="43">
        <v>420340</v>
      </c>
      <c r="R1170" s="46">
        <f>IF(F1170&lt;DATEVALUE("2018-07-01"),1,0)</f>
        <v>1</v>
      </c>
      <c r="S1170" s="47">
        <f>IF(R1170=1,1%,0)</f>
        <v>0.01</v>
      </c>
      <c r="T1170" s="46">
        <f>IFERROR(S1170*M1170,0)</f>
        <v>4203.3999999999996</v>
      </c>
      <c r="U1170" s="48">
        <f>IF(O1170&lt;=0.12,1,0)*(1-R1170)*M1170</f>
        <v>0</v>
      </c>
      <c r="V1170" s="49">
        <f>IF(0&lt;0.8,0,IF(0&lt;1,Sheet1!L590,1))*IF(G1170&lt;3,0.12 - O1170,0.01) *U1170</f>
        <v>0</v>
      </c>
      <c r="W1170" s="49">
        <f>IF(0&gt;1,IF(0&lt;=1.1,1,IF(0&lt;=1.2,2,IF(0&lt;=1.5,3,5))),0) * 1000000</f>
        <v>0</v>
      </c>
      <c r="X1170" s="50">
        <f>IF(AND(P1170&gt;=150000000,P1170&lt;300000000),5000000,IF(AND(P1170&gt;=300000000,P1170&lt;500000000),10000000,IF(AND(P1170&gt;=300000000,P1170&lt;500000000),15000000,IF(AND(P1170&gt;=500000000,P1170&lt;3000000000),20000000,IF(P1170&gt;=30000000000,35000000,0))))) * (1-R1170)</f>
        <v>0</v>
      </c>
      <c r="Y1170" s="50">
        <f>IFERROR(Q1170 * (1-R1170),0)</f>
        <v>0</v>
      </c>
      <c r="Z1170" s="51">
        <f>IF(R1170=1,0,0)</f>
        <v>0</v>
      </c>
      <c r="AA1170" s="51">
        <f>IFERROR((1-R1170) * Z1170 * 2%,0)</f>
        <v>0</v>
      </c>
      <c r="AB1170" s="52">
        <f>IF(R1170=0,0,0)</f>
        <v>0</v>
      </c>
      <c r="AC1170" s="52">
        <f> IFERROR(AB1170 * (1-R1170) * 2%,0)</f>
        <v>0</v>
      </c>
      <c r="AD1170" s="53">
        <f>T1170+V1170+W1170+X1170+AA1170+AC1170</f>
        <v>4203.3999999999996</v>
      </c>
    </row>
    <row r="1171">
      <c r="C1171" s="40" t="s">
        <v>2153</v>
      </c>
      <c r="D1171" s="41" t="s">
        <v>2154</v>
      </c>
      <c r="E1171" s="41"/>
      <c r="F1171" s="42">
        <v>42159.666585648149</v>
      </c>
      <c r="G1171" s="43">
        <v>37</v>
      </c>
      <c r="H1171" s="44">
        <v>43320</v>
      </c>
      <c r="I1171" s="44">
        <v>43332</v>
      </c>
      <c r="J1171" s="43">
        <v>98494</v>
      </c>
      <c r="K1171" s="43">
        <v>0</v>
      </c>
      <c r="L1171" s="43">
        <v>0</v>
      </c>
      <c r="M1171" s="43">
        <f>IFERROR(J1171-K1171-L1171,0)</f>
        <v>98494</v>
      </c>
      <c r="N1171" s="43">
        <v>98494</v>
      </c>
      <c r="O1171" s="45">
        <f>IFERROR(IF(1 - M1171/N1171&lt;0,0,1-M1171/N1171),0)</f>
        <v>0</v>
      </c>
      <c r="P1171" s="43">
        <v>0</v>
      </c>
      <c r="Q1171" s="43">
        <v>98494</v>
      </c>
      <c r="R1171" s="46">
        <f>IF(F1171&lt;DATEVALUE("2018-07-01"),1,0)</f>
        <v>1</v>
      </c>
      <c r="S1171" s="47">
        <f>IF(R1171=1,1%,0)</f>
        <v>0.01</v>
      </c>
      <c r="T1171" s="46">
        <f>IFERROR(S1171*M1171,0)</f>
        <v>984.94000000000005</v>
      </c>
      <c r="U1171" s="48">
        <f>IF(O1171&lt;=0.12,1,0)*(1-R1171)*M1171</f>
        <v>0</v>
      </c>
      <c r="V1171" s="49">
        <f>IF(0&lt;0.8,0,IF(0&lt;1,Sheet1!L590,1))*IF(G1171&lt;3,0.12 - O1171,0.01) *U1171</f>
        <v>0</v>
      </c>
      <c r="W1171" s="49">
        <f>IF(0&gt;1,IF(0&lt;=1.1,1,IF(0&lt;=1.2,2,IF(0&lt;=1.5,3,5))),0) * 1000000</f>
        <v>0</v>
      </c>
      <c r="X1171" s="50">
        <f>IF(AND(P1171&gt;=150000000,P1171&lt;300000000),5000000,IF(AND(P1171&gt;=300000000,P1171&lt;500000000),10000000,IF(AND(P1171&gt;=300000000,P1171&lt;500000000),15000000,IF(AND(P1171&gt;=500000000,P1171&lt;3000000000),20000000,IF(P1171&gt;=30000000000,35000000,0))))) * (1-R1171)</f>
        <v>0</v>
      </c>
      <c r="Y1171" s="50">
        <f>IFERROR(Q1171 * (1-R1171),0)</f>
        <v>0</v>
      </c>
      <c r="Z1171" s="51">
        <f>IF(R1171=1,0,0)</f>
        <v>0</v>
      </c>
      <c r="AA1171" s="51">
        <f>IFERROR((1-R1171) * Z1171 * 2%,0)</f>
        <v>0</v>
      </c>
      <c r="AB1171" s="52">
        <f>IF(R1171=0,0,0)</f>
        <v>0</v>
      </c>
      <c r="AC1171" s="52">
        <f> IFERROR(AB1171 * (1-R1171) * 2%,0)</f>
        <v>0</v>
      </c>
      <c r="AD1171" s="53">
        <f>T1171+V1171+W1171+X1171+AA1171+AC1171</f>
        <v>984.94000000000005</v>
      </c>
    </row>
    <row r="1172">
      <c r="C1172" s="40" t="s">
        <v>2155</v>
      </c>
      <c r="D1172" s="41" t="s">
        <v>2156</v>
      </c>
      <c r="E1172" s="41"/>
      <c r="F1172" s="42">
        <v>42165.703483796293</v>
      </c>
      <c r="G1172" s="43">
        <v>37</v>
      </c>
      <c r="H1172" s="44">
        <v>43312</v>
      </c>
      <c r="I1172" s="44">
        <v>43343</v>
      </c>
      <c r="J1172" s="43">
        <v>17923706</v>
      </c>
      <c r="K1172" s="43">
        <v>1629384</v>
      </c>
      <c r="L1172" s="43">
        <v>0</v>
      </c>
      <c r="M1172" s="43">
        <f>IFERROR(J1172-K1172-L1172,0)</f>
        <v>16294322</v>
      </c>
      <c r="N1172" s="43">
        <v>17923706</v>
      </c>
      <c r="O1172" s="45">
        <f>IFERROR(IF(1 - M1172/N1172&lt;0,0,1-M1172/N1172),0)</f>
        <v>0.090906646203636643</v>
      </c>
      <c r="P1172" s="43">
        <v>0</v>
      </c>
      <c r="Q1172" s="43">
        <v>17923706</v>
      </c>
      <c r="R1172" s="46">
        <f>IF(F1172&lt;DATEVALUE("2018-07-01"),1,0)</f>
        <v>1</v>
      </c>
      <c r="S1172" s="47">
        <f>IF(R1172=1,1%,0)</f>
        <v>0.01</v>
      </c>
      <c r="T1172" s="46">
        <f>IFERROR(S1172*M1172,0)</f>
        <v>162943.22</v>
      </c>
      <c r="U1172" s="48">
        <f>IF(O1172&lt;=0.12,1,0)*(1-R1172)*M1172</f>
        <v>0</v>
      </c>
      <c r="V1172" s="49">
        <f>IF(0&lt;0.8,0,IF(0&lt;1,Sheet1!L590,1))*IF(G1172&lt;3,0.12 - O1172,0.01) *U1172</f>
        <v>0</v>
      </c>
      <c r="W1172" s="49">
        <f>IF(0&gt;1,IF(0&lt;=1.1,1,IF(0&lt;=1.2,2,IF(0&lt;=1.5,3,5))),0) * 1000000</f>
        <v>0</v>
      </c>
      <c r="X1172" s="50">
        <f>IF(AND(P1172&gt;=150000000,P1172&lt;300000000),5000000,IF(AND(P1172&gt;=300000000,P1172&lt;500000000),10000000,IF(AND(P1172&gt;=300000000,P1172&lt;500000000),15000000,IF(AND(P1172&gt;=500000000,P1172&lt;3000000000),20000000,IF(P1172&gt;=30000000000,35000000,0))))) * (1-R1172)</f>
        <v>0</v>
      </c>
      <c r="Y1172" s="50">
        <f>IFERROR(Q1172 * (1-R1172),0)</f>
        <v>0</v>
      </c>
      <c r="Z1172" s="51">
        <f>IF(R1172=1,0,0)</f>
        <v>0</v>
      </c>
      <c r="AA1172" s="51">
        <f>IFERROR((1-R1172) * Z1172 * 2%,0)</f>
        <v>0</v>
      </c>
      <c r="AB1172" s="52">
        <f>IF(R1172=0,0,0)</f>
        <v>0</v>
      </c>
      <c r="AC1172" s="52">
        <f> IFERROR(AB1172 * (1-R1172) * 2%,0)</f>
        <v>0</v>
      </c>
      <c r="AD1172" s="53">
        <f>T1172+V1172+W1172+X1172+AA1172+AC1172</f>
        <v>162943.22</v>
      </c>
    </row>
    <row r="1173">
      <c r="C1173" s="40" t="s">
        <v>2157</v>
      </c>
      <c r="D1173" s="41" t="s">
        <v>2158</v>
      </c>
      <c r="E1173" s="41"/>
      <c r="F1173" s="42">
        <v>42165.698819444442</v>
      </c>
      <c r="G1173" s="43">
        <v>37</v>
      </c>
      <c r="H1173" s="44">
        <v>43321</v>
      </c>
      <c r="I1173" s="44">
        <v>43334</v>
      </c>
      <c r="J1173" s="43">
        <v>227480</v>
      </c>
      <c r="K1173" s="43">
        <v>0</v>
      </c>
      <c r="L1173" s="43">
        <v>0</v>
      </c>
      <c r="M1173" s="43">
        <f>IFERROR(J1173-K1173-L1173,0)</f>
        <v>227480</v>
      </c>
      <c r="N1173" s="43">
        <v>227480</v>
      </c>
      <c r="O1173" s="45">
        <f>IFERROR(IF(1 - M1173/N1173&lt;0,0,1-M1173/N1173),0)</f>
        <v>0</v>
      </c>
      <c r="P1173" s="43">
        <v>0</v>
      </c>
      <c r="Q1173" s="43">
        <v>227480</v>
      </c>
      <c r="R1173" s="46">
        <f>IF(F1173&lt;DATEVALUE("2018-07-01"),1,0)</f>
        <v>1</v>
      </c>
      <c r="S1173" s="47">
        <f>IF(R1173=1,1%,0)</f>
        <v>0.01</v>
      </c>
      <c r="T1173" s="46">
        <f>IFERROR(S1173*M1173,0)</f>
        <v>2274.8000000000002</v>
      </c>
      <c r="U1173" s="48">
        <f>IF(O1173&lt;=0.12,1,0)*(1-R1173)*M1173</f>
        <v>0</v>
      </c>
      <c r="V1173" s="49">
        <f>IF(0&lt;0.8,0,IF(0&lt;1,Sheet1!L590,1))*IF(G1173&lt;3,0.12 - O1173,0.01) *U1173</f>
        <v>0</v>
      </c>
      <c r="W1173" s="49">
        <f>IF(0&gt;1,IF(0&lt;=1.1,1,IF(0&lt;=1.2,2,IF(0&lt;=1.5,3,5))),0) * 1000000</f>
        <v>0</v>
      </c>
      <c r="X1173" s="50">
        <f>IF(AND(P1173&gt;=150000000,P1173&lt;300000000),5000000,IF(AND(P1173&gt;=300000000,P1173&lt;500000000),10000000,IF(AND(P1173&gt;=300000000,P1173&lt;500000000),15000000,IF(AND(P1173&gt;=500000000,P1173&lt;3000000000),20000000,IF(P1173&gt;=30000000000,35000000,0))))) * (1-R1173)</f>
        <v>0</v>
      </c>
      <c r="Y1173" s="50">
        <f>IFERROR(Q1173 * (1-R1173),0)</f>
        <v>0</v>
      </c>
      <c r="Z1173" s="51">
        <f>IF(R1173=1,0,0)</f>
        <v>0</v>
      </c>
      <c r="AA1173" s="51">
        <f>IFERROR((1-R1173) * Z1173 * 2%,0)</f>
        <v>0</v>
      </c>
      <c r="AB1173" s="52">
        <f>IF(R1173=0,0,0)</f>
        <v>0</v>
      </c>
      <c r="AC1173" s="52">
        <f> IFERROR(AB1173 * (1-R1173) * 2%,0)</f>
        <v>0</v>
      </c>
      <c r="AD1173" s="53">
        <f>T1173+V1173+W1173+X1173+AA1173+AC1173</f>
        <v>2274.8000000000002</v>
      </c>
    </row>
    <row r="1174">
      <c r="C1174" s="40" t="s">
        <v>2159</v>
      </c>
      <c r="D1174" s="41" t="s">
        <v>24</v>
      </c>
      <c r="E1174" s="41"/>
      <c r="F1174" s="42" t="s">
        <v>24</v>
      </c>
      <c r="G1174" s="43" t="s">
        <v>24</v>
      </c>
      <c r="H1174" s="44" t="s">
        <v>24</v>
      </c>
      <c r="I1174" s="44" t="s">
        <v>24</v>
      </c>
      <c r="J1174" s="43">
        <v>48739</v>
      </c>
      <c r="K1174" s="43">
        <v>0</v>
      </c>
      <c r="L1174" s="43">
        <v>0</v>
      </c>
      <c r="M1174" s="43">
        <f>IFERROR(J1174-K1174-L1174,0)</f>
        <v>48739</v>
      </c>
      <c r="N1174" s="43" t="s">
        <v>24</v>
      </c>
      <c r="O1174" s="45">
        <f>IFERROR(IF(1 - M1174/N1174&lt;0,0,1-M1174/N1174),0)</f>
        <v>0</v>
      </c>
      <c r="P1174" s="43">
        <v>0</v>
      </c>
      <c r="Q1174" s="43">
        <v>0</v>
      </c>
      <c r="R1174" s="46">
        <f>IF(F1174&lt;DATEVALUE("2018-07-01"),1,0)</f>
        <v>0</v>
      </c>
      <c r="S1174" s="47">
        <f>IF(R1174=1,1%,0)</f>
        <v>0</v>
      </c>
      <c r="T1174" s="46">
        <f>IFERROR(S1174*M1174,0)</f>
        <v>0</v>
      </c>
      <c r="U1174" s="48">
        <f>IF(O1174&lt;=0.12,1,0)*(1-R1174)*M1174</f>
        <v>48739</v>
      </c>
      <c r="V1174" s="49">
        <f>IF(0&lt;0.8,0,IF(0&lt;1,Sheet1!L590,1))*IF(G1174&lt;3,0.12 - O1174,0.01) *U1174</f>
        <v>0</v>
      </c>
      <c r="W1174" s="49">
        <f>IF(0&gt;1,IF(0&lt;=1.1,1,IF(0&lt;=1.2,2,IF(0&lt;=1.5,3,5))),0) * 1000000</f>
        <v>0</v>
      </c>
      <c r="X1174" s="50">
        <f>IF(AND(P1174&gt;=150000000,P1174&lt;300000000),5000000,IF(AND(P1174&gt;=300000000,P1174&lt;500000000),10000000,IF(AND(P1174&gt;=300000000,P1174&lt;500000000),15000000,IF(AND(P1174&gt;=500000000,P1174&lt;3000000000),20000000,IF(P1174&gt;=30000000000,35000000,0))))) * (1-R1174)</f>
        <v>0</v>
      </c>
      <c r="Y1174" s="50">
        <f>IFERROR(Q1174 * (1-R1174),0)</f>
        <v>0</v>
      </c>
      <c r="Z1174" s="51" t="str">
        <f>IF(R1174=1,0,"")</f>
        <v/>
      </c>
      <c r="AA1174" s="51">
        <f>IFERROR((1-R1174) * Z1174 * 2%,0)</f>
        <v>0</v>
      </c>
      <c r="AB1174" s="52" t="str">
        <f>IF(R1174=0,"",0)</f>
        <v/>
      </c>
      <c r="AC1174" s="52">
        <f> IFERROR(AB1174 * (1-R1174) * 2%,0)</f>
        <v>0</v>
      </c>
      <c r="AD1174" s="53">
        <f>T1174+V1174+W1174+X1174+AA1174+AC1174</f>
        <v>0</v>
      </c>
    </row>
    <row r="1175">
      <c r="C1175" s="40" t="s">
        <v>2160</v>
      </c>
      <c r="D1175" s="41" t="s">
        <v>2161</v>
      </c>
      <c r="E1175" s="41"/>
      <c r="F1175" s="42">
        <v>42167.712534722217</v>
      </c>
      <c r="G1175" s="43">
        <v>37</v>
      </c>
      <c r="H1175" s="44">
        <v>43312</v>
      </c>
      <c r="I1175" s="44">
        <v>43363</v>
      </c>
      <c r="J1175" s="43">
        <v>1357965</v>
      </c>
      <c r="K1175" s="43">
        <v>0</v>
      </c>
      <c r="L1175" s="43">
        <v>0</v>
      </c>
      <c r="M1175" s="43">
        <f>IFERROR(J1175-K1175-L1175,0)</f>
        <v>1357965</v>
      </c>
      <c r="N1175" s="43">
        <v>1357965</v>
      </c>
      <c r="O1175" s="45">
        <f>IFERROR(IF(1 - M1175/N1175&lt;0,0,1-M1175/N1175),0)</f>
        <v>0</v>
      </c>
      <c r="P1175" s="43">
        <v>0</v>
      </c>
      <c r="Q1175" s="43">
        <v>1357965</v>
      </c>
      <c r="R1175" s="46">
        <f>IF(F1175&lt;DATEVALUE("2018-07-01"),1,0)</f>
        <v>1</v>
      </c>
      <c r="S1175" s="47">
        <f>IF(R1175=1,1%,0)</f>
        <v>0.01</v>
      </c>
      <c r="T1175" s="46">
        <f>IFERROR(S1175*M1175,0)</f>
        <v>13579.65</v>
      </c>
      <c r="U1175" s="48">
        <f>IF(O1175&lt;=0.12,1,0)*(1-R1175)*M1175</f>
        <v>0</v>
      </c>
      <c r="V1175" s="49">
        <f>IF(0&lt;0.8,0,IF(0&lt;1,Sheet1!L590,1))*IF(G1175&lt;3,0.12 - O1175,0.01) *U1175</f>
        <v>0</v>
      </c>
      <c r="W1175" s="49">
        <f>IF(0&gt;1,IF(0&lt;=1.1,1,IF(0&lt;=1.2,2,IF(0&lt;=1.5,3,5))),0) * 1000000</f>
        <v>0</v>
      </c>
      <c r="X1175" s="50">
        <f>IF(AND(P1175&gt;=150000000,P1175&lt;300000000),5000000,IF(AND(P1175&gt;=300000000,P1175&lt;500000000),10000000,IF(AND(P1175&gt;=300000000,P1175&lt;500000000),15000000,IF(AND(P1175&gt;=500000000,P1175&lt;3000000000),20000000,IF(P1175&gt;=30000000000,35000000,0))))) * (1-R1175)</f>
        <v>0</v>
      </c>
      <c r="Y1175" s="50">
        <f>IFERROR(Q1175 * (1-R1175),0)</f>
        <v>0</v>
      </c>
      <c r="Z1175" s="51">
        <f>IF(R1175=1,0,0)</f>
        <v>0</v>
      </c>
      <c r="AA1175" s="51">
        <f>IFERROR((1-R1175) * Z1175 * 2%,0)</f>
        <v>0</v>
      </c>
      <c r="AB1175" s="52">
        <f>IF(R1175=0,0,0)</f>
        <v>0</v>
      </c>
      <c r="AC1175" s="52">
        <f> IFERROR(AB1175 * (1-R1175) * 2%,0)</f>
        <v>0</v>
      </c>
      <c r="AD1175" s="53">
        <f>T1175+V1175+W1175+X1175+AA1175+AC1175</f>
        <v>13579.65</v>
      </c>
    </row>
    <row r="1176">
      <c r="C1176" s="40" t="s">
        <v>2162</v>
      </c>
      <c r="D1176" s="41" t="s">
        <v>2163</v>
      </c>
      <c r="E1176" s="41"/>
      <c r="F1176" s="42">
        <v>42167.707094907404</v>
      </c>
      <c r="G1176" s="43">
        <v>37</v>
      </c>
      <c r="H1176" s="44">
        <v>43321</v>
      </c>
      <c r="I1176" s="44">
        <v>43326</v>
      </c>
      <c r="J1176" s="43">
        <v>216041</v>
      </c>
      <c r="K1176" s="43">
        <v>0</v>
      </c>
      <c r="L1176" s="43">
        <v>0</v>
      </c>
      <c r="M1176" s="43">
        <f>IFERROR(J1176-K1176-L1176,0)</f>
        <v>216041</v>
      </c>
      <c r="N1176" s="43">
        <v>216041</v>
      </c>
      <c r="O1176" s="45">
        <f>IFERROR(IF(1 - M1176/N1176&lt;0,0,1-M1176/N1176),0)</f>
        <v>0</v>
      </c>
      <c r="P1176" s="43">
        <v>0</v>
      </c>
      <c r="Q1176" s="43">
        <v>216041</v>
      </c>
      <c r="R1176" s="46">
        <f>IF(F1176&lt;DATEVALUE("2018-07-01"),1,0)</f>
        <v>1</v>
      </c>
      <c r="S1176" s="47">
        <f>IF(R1176=1,1%,0)</f>
        <v>0.01</v>
      </c>
      <c r="T1176" s="46">
        <f>IFERROR(S1176*M1176,0)</f>
        <v>2160.4099999999999</v>
      </c>
      <c r="U1176" s="48">
        <f>IF(O1176&lt;=0.12,1,0)*(1-R1176)*M1176</f>
        <v>0</v>
      </c>
      <c r="V1176" s="49">
        <f>IF(0&lt;0.8,0,IF(0&lt;1,Sheet1!L590,1))*IF(G1176&lt;3,0.12 - O1176,0.01) *U1176</f>
        <v>0</v>
      </c>
      <c r="W1176" s="49">
        <f>IF(0&gt;1,IF(0&lt;=1.1,1,IF(0&lt;=1.2,2,IF(0&lt;=1.5,3,5))),0) * 1000000</f>
        <v>0</v>
      </c>
      <c r="X1176" s="50">
        <f>IF(AND(P1176&gt;=150000000,P1176&lt;300000000),5000000,IF(AND(P1176&gt;=300000000,P1176&lt;500000000),10000000,IF(AND(P1176&gt;=300000000,P1176&lt;500000000),15000000,IF(AND(P1176&gt;=500000000,P1176&lt;3000000000),20000000,IF(P1176&gt;=30000000000,35000000,0))))) * (1-R1176)</f>
        <v>0</v>
      </c>
      <c r="Y1176" s="50">
        <f>IFERROR(Q1176 * (1-R1176),0)</f>
        <v>0</v>
      </c>
      <c r="Z1176" s="51">
        <f>IF(R1176=1,0,0)</f>
        <v>0</v>
      </c>
      <c r="AA1176" s="51">
        <f>IFERROR((1-R1176) * Z1176 * 2%,0)</f>
        <v>0</v>
      </c>
      <c r="AB1176" s="52">
        <f>IF(R1176=0,0,0)</f>
        <v>0</v>
      </c>
      <c r="AC1176" s="52">
        <f> IFERROR(AB1176 * (1-R1176) * 2%,0)</f>
        <v>0</v>
      </c>
      <c r="AD1176" s="53">
        <f>T1176+V1176+W1176+X1176+AA1176+AC1176</f>
        <v>2160.4099999999999</v>
      </c>
    </row>
    <row r="1177">
      <c r="C1177" s="40" t="s">
        <v>2164</v>
      </c>
      <c r="D1177" s="41" t="s">
        <v>2165</v>
      </c>
      <c r="E1177" s="41"/>
      <c r="F1177" s="42">
        <v>42167.708136574074</v>
      </c>
      <c r="G1177" s="43">
        <v>37</v>
      </c>
      <c r="H1177" s="44">
        <v>43312</v>
      </c>
      <c r="I1177" s="44">
        <v>43322</v>
      </c>
      <c r="J1177" s="43">
        <v>210665</v>
      </c>
      <c r="K1177" s="43">
        <v>0</v>
      </c>
      <c r="L1177" s="43">
        <v>0</v>
      </c>
      <c r="M1177" s="43">
        <f>IFERROR(J1177-K1177-L1177,0)</f>
        <v>210665</v>
      </c>
      <c r="N1177" s="43">
        <v>210665</v>
      </c>
      <c r="O1177" s="45">
        <f>IFERROR(IF(1 - M1177/N1177&lt;0,0,1-M1177/N1177),0)</f>
        <v>0</v>
      </c>
      <c r="P1177" s="43">
        <v>0</v>
      </c>
      <c r="Q1177" s="43">
        <v>210665</v>
      </c>
      <c r="R1177" s="46">
        <f>IF(F1177&lt;DATEVALUE("2018-07-01"),1,0)</f>
        <v>1</v>
      </c>
      <c r="S1177" s="47">
        <f>IF(R1177=1,1%,0)</f>
        <v>0.01</v>
      </c>
      <c r="T1177" s="46">
        <f>IFERROR(S1177*M1177,0)</f>
        <v>2106.6500000000001</v>
      </c>
      <c r="U1177" s="48">
        <f>IF(O1177&lt;=0.12,1,0)*(1-R1177)*M1177</f>
        <v>0</v>
      </c>
      <c r="V1177" s="49">
        <f>IF(0&lt;0.8,0,IF(0&lt;1,Sheet1!L590,1))*IF(G1177&lt;3,0.12 - O1177,0.01) *U1177</f>
        <v>0</v>
      </c>
      <c r="W1177" s="49">
        <f>IF(0&gt;1,IF(0&lt;=1.1,1,IF(0&lt;=1.2,2,IF(0&lt;=1.5,3,5))),0) * 1000000</f>
        <v>0</v>
      </c>
      <c r="X1177" s="50">
        <f>IF(AND(P1177&gt;=150000000,P1177&lt;300000000),5000000,IF(AND(P1177&gt;=300000000,P1177&lt;500000000),10000000,IF(AND(P1177&gt;=300000000,P1177&lt;500000000),15000000,IF(AND(P1177&gt;=500000000,P1177&lt;3000000000),20000000,IF(P1177&gt;=30000000000,35000000,0))))) * (1-R1177)</f>
        <v>0</v>
      </c>
      <c r="Y1177" s="50">
        <f>IFERROR(Q1177 * (1-R1177),0)</f>
        <v>0</v>
      </c>
      <c r="Z1177" s="51">
        <f>IF(R1177=1,0,0)</f>
        <v>0</v>
      </c>
      <c r="AA1177" s="51">
        <f>IFERROR((1-R1177) * Z1177 * 2%,0)</f>
        <v>0</v>
      </c>
      <c r="AB1177" s="52">
        <f>IF(R1177=0,0,0)</f>
        <v>0</v>
      </c>
      <c r="AC1177" s="52">
        <f> IFERROR(AB1177 * (1-R1177) * 2%,0)</f>
        <v>0</v>
      </c>
      <c r="AD1177" s="53">
        <f>T1177+V1177+W1177+X1177+AA1177+AC1177</f>
        <v>2106.6500000000001</v>
      </c>
    </row>
    <row r="1178">
      <c r="C1178" s="40" t="s">
        <v>2166</v>
      </c>
      <c r="D1178" s="41" t="s">
        <v>2167</v>
      </c>
      <c r="E1178" s="41"/>
      <c r="F1178" s="42">
        <v>42167.711446759255</v>
      </c>
      <c r="G1178" s="43">
        <v>37</v>
      </c>
      <c r="H1178" s="44">
        <v>43321</v>
      </c>
      <c r="I1178" s="44">
        <v>43339</v>
      </c>
      <c r="J1178" s="43">
        <v>933124</v>
      </c>
      <c r="K1178" s="43">
        <v>0</v>
      </c>
      <c r="L1178" s="43">
        <v>0</v>
      </c>
      <c r="M1178" s="43">
        <f>IFERROR(J1178-K1178-L1178,0)</f>
        <v>933124</v>
      </c>
      <c r="N1178" s="43">
        <v>933124</v>
      </c>
      <c r="O1178" s="45">
        <f>IFERROR(IF(1 - M1178/N1178&lt;0,0,1-M1178/N1178),0)</f>
        <v>0</v>
      </c>
      <c r="P1178" s="43">
        <v>0</v>
      </c>
      <c r="Q1178" s="43">
        <v>933124</v>
      </c>
      <c r="R1178" s="46">
        <f>IF(F1178&lt;DATEVALUE("2018-07-01"),1,0)</f>
        <v>1</v>
      </c>
      <c r="S1178" s="47">
        <f>IF(R1178=1,1%,0)</f>
        <v>0.01</v>
      </c>
      <c r="T1178" s="46">
        <f>IFERROR(S1178*M1178,0)</f>
        <v>9331.2399999999998</v>
      </c>
      <c r="U1178" s="48">
        <f>IF(O1178&lt;=0.12,1,0)*(1-R1178)*M1178</f>
        <v>0</v>
      </c>
      <c r="V1178" s="49">
        <f>IF(0&lt;0.8,0,IF(0&lt;1,Sheet1!L590,1))*IF(G1178&lt;3,0.12 - O1178,0.01) *U1178</f>
        <v>0</v>
      </c>
      <c r="W1178" s="49">
        <f>IF(0&gt;1,IF(0&lt;=1.1,1,IF(0&lt;=1.2,2,IF(0&lt;=1.5,3,5))),0) * 1000000</f>
        <v>0</v>
      </c>
      <c r="X1178" s="50">
        <f>IF(AND(P1178&gt;=150000000,P1178&lt;300000000),5000000,IF(AND(P1178&gt;=300000000,P1178&lt;500000000),10000000,IF(AND(P1178&gt;=300000000,P1178&lt;500000000),15000000,IF(AND(P1178&gt;=500000000,P1178&lt;3000000000),20000000,IF(P1178&gt;=30000000000,35000000,0))))) * (1-R1178)</f>
        <v>0</v>
      </c>
      <c r="Y1178" s="50">
        <f>IFERROR(Q1178 * (1-R1178),0)</f>
        <v>0</v>
      </c>
      <c r="Z1178" s="51">
        <f>IF(R1178=1,0,0)</f>
        <v>0</v>
      </c>
      <c r="AA1178" s="51">
        <f>IFERROR((1-R1178) * Z1178 * 2%,0)</f>
        <v>0</v>
      </c>
      <c r="AB1178" s="52">
        <f>IF(R1178=0,0,0)</f>
        <v>0</v>
      </c>
      <c r="AC1178" s="52">
        <f> IFERROR(AB1178 * (1-R1178) * 2%,0)</f>
        <v>0</v>
      </c>
      <c r="AD1178" s="53">
        <f>T1178+V1178+W1178+X1178+AA1178+AC1178</f>
        <v>9331.2399999999998</v>
      </c>
    </row>
    <row r="1179">
      <c r="C1179" s="40" t="s">
        <v>2168</v>
      </c>
      <c r="D1179" s="41" t="s">
        <v>2169</v>
      </c>
      <c r="E1179" s="41"/>
      <c r="F1179" s="42">
        <v>42173.404849537037</v>
      </c>
      <c r="G1179" s="43">
        <v>37</v>
      </c>
      <c r="H1179" s="44">
        <v>43320</v>
      </c>
      <c r="I1179" s="44">
        <v>43333</v>
      </c>
      <c r="J1179" s="43">
        <v>555068</v>
      </c>
      <c r="K1179" s="43">
        <v>0</v>
      </c>
      <c r="L1179" s="43">
        <v>0</v>
      </c>
      <c r="M1179" s="43">
        <f>IFERROR(J1179-K1179-L1179,0)</f>
        <v>555068</v>
      </c>
      <c r="N1179" s="43">
        <v>555068</v>
      </c>
      <c r="O1179" s="45">
        <f>IFERROR(IF(1 - M1179/N1179&lt;0,0,1-M1179/N1179),0)</f>
        <v>0</v>
      </c>
      <c r="P1179" s="43">
        <v>0</v>
      </c>
      <c r="Q1179" s="43">
        <v>555068</v>
      </c>
      <c r="R1179" s="46">
        <f>IF(F1179&lt;DATEVALUE("2018-07-01"),1,0)</f>
        <v>1</v>
      </c>
      <c r="S1179" s="47">
        <f>IF(R1179=1,1%,0)</f>
        <v>0.01</v>
      </c>
      <c r="T1179" s="46">
        <f>IFERROR(S1179*M1179,0)</f>
        <v>5550.6800000000003</v>
      </c>
      <c r="U1179" s="48">
        <f>IF(O1179&lt;=0.12,1,0)*(1-R1179)*M1179</f>
        <v>0</v>
      </c>
      <c r="V1179" s="49">
        <f>IF(0&lt;0.8,0,IF(0&lt;1,Sheet1!L590,1))*IF(G1179&lt;3,0.12 - O1179,0.01) *U1179</f>
        <v>0</v>
      </c>
      <c r="W1179" s="49">
        <f>IF(0&gt;1,IF(0&lt;=1.1,1,IF(0&lt;=1.2,2,IF(0&lt;=1.5,3,5))),0) * 1000000</f>
        <v>0</v>
      </c>
      <c r="X1179" s="50">
        <f>IF(AND(P1179&gt;=150000000,P1179&lt;300000000),5000000,IF(AND(P1179&gt;=300000000,P1179&lt;500000000),10000000,IF(AND(P1179&gt;=300000000,P1179&lt;500000000),15000000,IF(AND(P1179&gt;=500000000,P1179&lt;3000000000),20000000,IF(P1179&gt;=30000000000,35000000,0))))) * (1-R1179)</f>
        <v>0</v>
      </c>
      <c r="Y1179" s="50">
        <f>IFERROR(Q1179 * (1-R1179),0)</f>
        <v>0</v>
      </c>
      <c r="Z1179" s="51">
        <f>IF(R1179=1,0,0)</f>
        <v>0</v>
      </c>
      <c r="AA1179" s="51">
        <f>IFERROR((1-R1179) * Z1179 * 2%,0)</f>
        <v>0</v>
      </c>
      <c r="AB1179" s="52">
        <f>IF(R1179=0,0,0)</f>
        <v>0</v>
      </c>
      <c r="AC1179" s="52">
        <f> IFERROR(AB1179 * (1-R1179) * 2%,0)</f>
        <v>0</v>
      </c>
      <c r="AD1179" s="53">
        <f>T1179+V1179+W1179+X1179+AA1179+AC1179</f>
        <v>5550.6800000000003</v>
      </c>
    </row>
    <row r="1180">
      <c r="C1180" s="40" t="s">
        <v>2170</v>
      </c>
      <c r="D1180" s="41" t="s">
        <v>2171</v>
      </c>
      <c r="E1180" s="41"/>
      <c r="F1180" s="42">
        <v>42173.409837962958</v>
      </c>
      <c r="G1180" s="43">
        <v>37</v>
      </c>
      <c r="H1180" s="44">
        <v>43339</v>
      </c>
      <c r="I1180" s="44">
        <v>43354</v>
      </c>
      <c r="J1180" s="43">
        <v>36575</v>
      </c>
      <c r="K1180" s="43">
        <v>0</v>
      </c>
      <c r="L1180" s="43">
        <v>0</v>
      </c>
      <c r="M1180" s="43">
        <f>IFERROR(J1180-K1180-L1180,0)</f>
        <v>36575</v>
      </c>
      <c r="N1180" s="43">
        <v>39930</v>
      </c>
      <c r="O1180" s="45">
        <f>IFERROR(IF(1 - M1180/N1180&lt;0,0,1-M1180/N1180),0)</f>
        <v>0.084022038567493129</v>
      </c>
      <c r="P1180" s="43">
        <v>0</v>
      </c>
      <c r="Q1180" s="43">
        <v>36575</v>
      </c>
      <c r="R1180" s="46">
        <f>IF(F1180&lt;DATEVALUE("2018-07-01"),1,0)</f>
        <v>1</v>
      </c>
      <c r="S1180" s="47">
        <f>IF(R1180=1,1%,0)</f>
        <v>0.01</v>
      </c>
      <c r="T1180" s="46">
        <f>IFERROR(S1180*M1180,0)</f>
        <v>365.75</v>
      </c>
      <c r="U1180" s="48">
        <f>IF(O1180&lt;=0.12,1,0)*(1-R1180)*M1180</f>
        <v>0</v>
      </c>
      <c r="V1180" s="49">
        <f>IF(0&lt;0.8,0,IF(0&lt;1,Sheet1!L590,1))*IF(G1180&lt;3,0.12 - O1180,0.01) *U1180</f>
        <v>0</v>
      </c>
      <c r="W1180" s="49">
        <f>IF(0&gt;1,IF(0&lt;=1.1,1,IF(0&lt;=1.2,2,IF(0&lt;=1.5,3,5))),0) * 1000000</f>
        <v>0</v>
      </c>
      <c r="X1180" s="50">
        <f>IF(AND(P1180&gt;=150000000,P1180&lt;300000000),5000000,IF(AND(P1180&gt;=300000000,P1180&lt;500000000),10000000,IF(AND(P1180&gt;=300000000,P1180&lt;500000000),15000000,IF(AND(P1180&gt;=500000000,P1180&lt;3000000000),20000000,IF(P1180&gt;=30000000000,35000000,0))))) * (1-R1180)</f>
        <v>0</v>
      </c>
      <c r="Y1180" s="50">
        <f>IFERROR(Q1180 * (1-R1180),0)</f>
        <v>0</v>
      </c>
      <c r="Z1180" s="51">
        <f>IF(R1180=1,0,0)</f>
        <v>0</v>
      </c>
      <c r="AA1180" s="51">
        <f>IFERROR((1-R1180) * Z1180 * 2%,0)</f>
        <v>0</v>
      </c>
      <c r="AB1180" s="52">
        <f>IF(R1180=0,0,0)</f>
        <v>0</v>
      </c>
      <c r="AC1180" s="52">
        <f> IFERROR(AB1180 * (1-R1180) * 2%,0)</f>
        <v>0</v>
      </c>
      <c r="AD1180" s="53">
        <f>T1180+V1180+W1180+X1180+AA1180+AC1180</f>
        <v>365.75</v>
      </c>
    </row>
    <row r="1181">
      <c r="C1181" s="40" t="s">
        <v>2172</v>
      </c>
      <c r="D1181" s="41" t="s">
        <v>2173</v>
      </c>
      <c r="E1181" s="41"/>
      <c r="F1181" s="42">
        <v>42173.411134259259</v>
      </c>
      <c r="G1181" s="43">
        <v>37</v>
      </c>
      <c r="H1181" s="44">
        <v>43339</v>
      </c>
      <c r="I1181" s="44">
        <v>43354</v>
      </c>
      <c r="J1181" s="43">
        <v>75955</v>
      </c>
      <c r="K1181" s="43">
        <v>0</v>
      </c>
      <c r="L1181" s="43">
        <v>0</v>
      </c>
      <c r="M1181" s="43">
        <f>IFERROR(J1181-K1181-L1181,0)</f>
        <v>75955</v>
      </c>
      <c r="N1181" s="43">
        <v>109392</v>
      </c>
      <c r="O1181" s="45">
        <f>IFERROR(IF(1 - M1181/N1181&lt;0,0,1-M1181/N1181),0)</f>
        <v>0.30566220564575108</v>
      </c>
      <c r="P1181" s="43">
        <v>0</v>
      </c>
      <c r="Q1181" s="43">
        <v>75955</v>
      </c>
      <c r="R1181" s="46">
        <f>IF(F1181&lt;DATEVALUE("2018-07-01"),1,0)</f>
        <v>1</v>
      </c>
      <c r="S1181" s="47">
        <f>IF(R1181=1,1%,0)</f>
        <v>0.01</v>
      </c>
      <c r="T1181" s="46">
        <f>IFERROR(S1181*M1181,0)</f>
        <v>759.55000000000007</v>
      </c>
      <c r="U1181" s="48">
        <f>IF(O1181&lt;=0.12,1,0)*(1-R1181)*M1181</f>
        <v>0</v>
      </c>
      <c r="V1181" s="49">
        <f>IF(0&lt;0.8,0,IF(0&lt;1,Sheet1!L590,1))*IF(G1181&lt;3,0.12 - O1181,0.01) *U1181</f>
        <v>0</v>
      </c>
      <c r="W1181" s="49">
        <f>IF(0&gt;1,IF(0&lt;=1.1,1,IF(0&lt;=1.2,2,IF(0&lt;=1.5,3,5))),0) * 1000000</f>
        <v>0</v>
      </c>
      <c r="X1181" s="50">
        <f>IF(AND(P1181&gt;=150000000,P1181&lt;300000000),5000000,IF(AND(P1181&gt;=300000000,P1181&lt;500000000),10000000,IF(AND(P1181&gt;=300000000,P1181&lt;500000000),15000000,IF(AND(P1181&gt;=500000000,P1181&lt;3000000000),20000000,IF(P1181&gt;=30000000000,35000000,0))))) * (1-R1181)</f>
        <v>0</v>
      </c>
      <c r="Y1181" s="50">
        <f>IFERROR(Q1181 * (1-R1181),0)</f>
        <v>0</v>
      </c>
      <c r="Z1181" s="51">
        <f>IF(R1181=1,0,0)</f>
        <v>0</v>
      </c>
      <c r="AA1181" s="51">
        <f>IFERROR((1-R1181) * Z1181 * 2%,0)</f>
        <v>0</v>
      </c>
      <c r="AB1181" s="52">
        <f>IF(R1181=0,0,0)</f>
        <v>0</v>
      </c>
      <c r="AC1181" s="52">
        <f> IFERROR(AB1181 * (1-R1181) * 2%,0)</f>
        <v>0</v>
      </c>
      <c r="AD1181" s="53">
        <f>T1181+V1181+W1181+X1181+AA1181+AC1181</f>
        <v>759.55000000000007</v>
      </c>
    </row>
    <row r="1182">
      <c r="C1182" s="40" t="s">
        <v>2174</v>
      </c>
      <c r="D1182" s="41" t="s">
        <v>2171</v>
      </c>
      <c r="E1182" s="41"/>
      <c r="F1182" s="42">
        <v>42173.413495370369</v>
      </c>
      <c r="G1182" s="43">
        <v>37</v>
      </c>
      <c r="H1182" s="44">
        <v>43339</v>
      </c>
      <c r="I1182" s="44">
        <v>43354</v>
      </c>
      <c r="J1182" s="43">
        <v>87615</v>
      </c>
      <c r="K1182" s="43">
        <v>0</v>
      </c>
      <c r="L1182" s="43">
        <v>0</v>
      </c>
      <c r="M1182" s="43">
        <f>IFERROR(J1182-K1182-L1182,0)</f>
        <v>87615</v>
      </c>
      <c r="N1182" s="43">
        <v>117908</v>
      </c>
      <c r="O1182" s="45">
        <f>IFERROR(IF(1 - M1182/N1182&lt;0,0,1-M1182/N1182),0)</f>
        <v>0.25692064999830377</v>
      </c>
      <c r="P1182" s="43">
        <v>0</v>
      </c>
      <c r="Q1182" s="43">
        <v>87615</v>
      </c>
      <c r="R1182" s="46">
        <f>IF(F1182&lt;DATEVALUE("2018-07-01"),1,0)</f>
        <v>1</v>
      </c>
      <c r="S1182" s="47">
        <f>IF(R1182=1,1%,0)</f>
        <v>0.01</v>
      </c>
      <c r="T1182" s="46">
        <f>IFERROR(S1182*M1182,0)</f>
        <v>876.14999999999998</v>
      </c>
      <c r="U1182" s="48">
        <f>IF(O1182&lt;=0.12,1,0)*(1-R1182)*M1182</f>
        <v>0</v>
      </c>
      <c r="V1182" s="49">
        <f>IF(0&lt;0.8,0,IF(0&lt;1,Sheet1!L590,1))*IF(G1182&lt;3,0.12 - O1182,0.01) *U1182</f>
        <v>0</v>
      </c>
      <c r="W1182" s="49">
        <f>IF(0&gt;1,IF(0&lt;=1.1,1,IF(0&lt;=1.2,2,IF(0&lt;=1.5,3,5))),0) * 1000000</f>
        <v>0</v>
      </c>
      <c r="X1182" s="50">
        <f>IF(AND(P1182&gt;=150000000,P1182&lt;300000000),5000000,IF(AND(P1182&gt;=300000000,P1182&lt;500000000),10000000,IF(AND(P1182&gt;=300000000,P1182&lt;500000000),15000000,IF(AND(P1182&gt;=500000000,P1182&lt;3000000000),20000000,IF(P1182&gt;=30000000000,35000000,0))))) * (1-R1182)</f>
        <v>0</v>
      </c>
      <c r="Y1182" s="50">
        <f>IFERROR(Q1182 * (1-R1182),0)</f>
        <v>0</v>
      </c>
      <c r="Z1182" s="51">
        <f>IF(R1182=1,0,0)</f>
        <v>0</v>
      </c>
      <c r="AA1182" s="51">
        <f>IFERROR((1-R1182) * Z1182 * 2%,0)</f>
        <v>0</v>
      </c>
      <c r="AB1182" s="52">
        <f>IF(R1182=0,0,0)</f>
        <v>0</v>
      </c>
      <c r="AC1182" s="52">
        <f> IFERROR(AB1182 * (1-R1182) * 2%,0)</f>
        <v>0</v>
      </c>
      <c r="AD1182" s="53">
        <f>T1182+V1182+W1182+X1182+AA1182+AC1182</f>
        <v>876.14999999999998</v>
      </c>
    </row>
    <row r="1183">
      <c r="C1183" s="40" t="s">
        <v>2175</v>
      </c>
      <c r="D1183" s="41" t="s">
        <v>2176</v>
      </c>
      <c r="E1183" s="41"/>
      <c r="F1183" s="42">
        <v>42173.416041666664</v>
      </c>
      <c r="G1183" s="43">
        <v>37</v>
      </c>
      <c r="H1183" s="44">
        <v>43318</v>
      </c>
      <c r="I1183" s="44">
        <v>43329</v>
      </c>
      <c r="J1183" s="43">
        <v>953481</v>
      </c>
      <c r="K1183" s="43">
        <v>0</v>
      </c>
      <c r="L1183" s="43">
        <v>0</v>
      </c>
      <c r="M1183" s="43">
        <f>IFERROR(J1183-K1183-L1183,0)</f>
        <v>953481</v>
      </c>
      <c r="N1183" s="43">
        <v>953481</v>
      </c>
      <c r="O1183" s="45">
        <f>IFERROR(IF(1 - M1183/N1183&lt;0,0,1-M1183/N1183),0)</f>
        <v>0</v>
      </c>
      <c r="P1183" s="43">
        <v>0</v>
      </c>
      <c r="Q1183" s="43">
        <v>953481</v>
      </c>
      <c r="R1183" s="46">
        <f>IF(F1183&lt;DATEVALUE("2018-07-01"),1,0)</f>
        <v>1</v>
      </c>
      <c r="S1183" s="47">
        <f>IF(R1183=1,1%,0)</f>
        <v>0.01</v>
      </c>
      <c r="T1183" s="46">
        <f>IFERROR(S1183*M1183,0)</f>
        <v>9534.8099999999995</v>
      </c>
      <c r="U1183" s="48">
        <f>IF(O1183&lt;=0.12,1,0)*(1-R1183)*M1183</f>
        <v>0</v>
      </c>
      <c r="V1183" s="49">
        <f>IF(0&lt;0.8,0,IF(0&lt;1,Sheet1!L590,1))*IF(G1183&lt;3,0.12 - O1183,0.01) *U1183</f>
        <v>0</v>
      </c>
      <c r="W1183" s="49">
        <f>IF(0&gt;1,IF(0&lt;=1.1,1,IF(0&lt;=1.2,2,IF(0&lt;=1.5,3,5))),0) * 1000000</f>
        <v>0</v>
      </c>
      <c r="X1183" s="50">
        <f>IF(AND(P1183&gt;=150000000,P1183&lt;300000000),5000000,IF(AND(P1183&gt;=300000000,P1183&lt;500000000),10000000,IF(AND(P1183&gt;=300000000,P1183&lt;500000000),15000000,IF(AND(P1183&gt;=500000000,P1183&lt;3000000000),20000000,IF(P1183&gt;=30000000000,35000000,0))))) * (1-R1183)</f>
        <v>0</v>
      </c>
      <c r="Y1183" s="50">
        <f>IFERROR(Q1183 * (1-R1183),0)</f>
        <v>0</v>
      </c>
      <c r="Z1183" s="51">
        <f>IF(R1183=1,0,0)</f>
        <v>0</v>
      </c>
      <c r="AA1183" s="51">
        <f>IFERROR((1-R1183) * Z1183 * 2%,0)</f>
        <v>0</v>
      </c>
      <c r="AB1183" s="52">
        <f>IF(R1183=0,0,0)</f>
        <v>0</v>
      </c>
      <c r="AC1183" s="52">
        <f> IFERROR(AB1183 * (1-R1183) * 2%,0)</f>
        <v>0</v>
      </c>
      <c r="AD1183" s="53">
        <f>T1183+V1183+W1183+X1183+AA1183+AC1183</f>
        <v>9534.8099999999995</v>
      </c>
    </row>
    <row r="1184">
      <c r="C1184" s="40" t="s">
        <v>2177</v>
      </c>
      <c r="D1184" s="41" t="s">
        <v>2178</v>
      </c>
      <c r="E1184" s="41"/>
      <c r="F1184" s="42">
        <v>42177.406168981477</v>
      </c>
      <c r="G1184" s="43">
        <v>37</v>
      </c>
      <c r="H1184" s="44">
        <v>43321</v>
      </c>
      <c r="I1184" s="44">
        <v>43326</v>
      </c>
      <c r="J1184" s="43">
        <v>178189</v>
      </c>
      <c r="K1184" s="43">
        <v>0</v>
      </c>
      <c r="L1184" s="43">
        <v>0</v>
      </c>
      <c r="M1184" s="43">
        <f>IFERROR(J1184-K1184-L1184,0)</f>
        <v>178189</v>
      </c>
      <c r="N1184" s="43">
        <v>178189</v>
      </c>
      <c r="O1184" s="45">
        <f>IFERROR(IF(1 - M1184/N1184&lt;0,0,1-M1184/N1184),0)</f>
        <v>0</v>
      </c>
      <c r="P1184" s="43">
        <v>0</v>
      </c>
      <c r="Q1184" s="43">
        <v>178189</v>
      </c>
      <c r="R1184" s="46">
        <f>IF(F1184&lt;DATEVALUE("2018-07-01"),1,0)</f>
        <v>1</v>
      </c>
      <c r="S1184" s="47">
        <f>IF(R1184=1,1%,0)</f>
        <v>0.01</v>
      </c>
      <c r="T1184" s="46">
        <f>IFERROR(S1184*M1184,0)</f>
        <v>1781.8900000000001</v>
      </c>
      <c r="U1184" s="48">
        <f>IF(O1184&lt;=0.12,1,0)*(1-R1184)*M1184</f>
        <v>0</v>
      </c>
      <c r="V1184" s="49">
        <f>IF(0&lt;0.8,0,IF(0&lt;1,Sheet1!L590,1))*IF(G1184&lt;3,0.12 - O1184,0.01) *U1184</f>
        <v>0</v>
      </c>
      <c r="W1184" s="49">
        <f>IF(0&gt;1,IF(0&lt;=1.1,1,IF(0&lt;=1.2,2,IF(0&lt;=1.5,3,5))),0) * 1000000</f>
        <v>0</v>
      </c>
      <c r="X1184" s="50">
        <f>IF(AND(P1184&gt;=150000000,P1184&lt;300000000),5000000,IF(AND(P1184&gt;=300000000,P1184&lt;500000000),10000000,IF(AND(P1184&gt;=300000000,P1184&lt;500000000),15000000,IF(AND(P1184&gt;=500000000,P1184&lt;3000000000),20000000,IF(P1184&gt;=30000000000,35000000,0))))) * (1-R1184)</f>
        <v>0</v>
      </c>
      <c r="Y1184" s="50">
        <f>IFERROR(Q1184 * (1-R1184),0)</f>
        <v>0</v>
      </c>
      <c r="Z1184" s="51">
        <f>IF(R1184=1,0,0)</f>
        <v>0</v>
      </c>
      <c r="AA1184" s="51">
        <f>IFERROR((1-R1184) * Z1184 * 2%,0)</f>
        <v>0</v>
      </c>
      <c r="AB1184" s="52">
        <f>IF(R1184=0,0,0)</f>
        <v>0</v>
      </c>
      <c r="AC1184" s="52">
        <f> IFERROR(AB1184 * (1-R1184) * 2%,0)</f>
        <v>0</v>
      </c>
      <c r="AD1184" s="53">
        <f>T1184+V1184+W1184+X1184+AA1184+AC1184</f>
        <v>1781.8900000000001</v>
      </c>
    </row>
    <row r="1185">
      <c r="C1185" s="40" t="s">
        <v>2179</v>
      </c>
      <c r="D1185" s="41" t="s">
        <v>2180</v>
      </c>
      <c r="E1185" s="41"/>
      <c r="F1185" s="42">
        <v>42184.408715277779</v>
      </c>
      <c r="G1185" s="43">
        <v>37</v>
      </c>
      <c r="H1185" s="44">
        <v>43316</v>
      </c>
      <c r="I1185" s="44">
        <v>43334</v>
      </c>
      <c r="J1185" s="43">
        <v>326216</v>
      </c>
      <c r="K1185" s="43">
        <v>0</v>
      </c>
      <c r="L1185" s="43">
        <v>0</v>
      </c>
      <c r="M1185" s="43">
        <f>IFERROR(J1185-K1185-L1185,0)</f>
        <v>326216</v>
      </c>
      <c r="N1185" s="43">
        <v>326216</v>
      </c>
      <c r="O1185" s="45">
        <f>IFERROR(IF(1 - M1185/N1185&lt;0,0,1-M1185/N1185),0)</f>
        <v>0</v>
      </c>
      <c r="P1185" s="43">
        <v>0</v>
      </c>
      <c r="Q1185" s="43">
        <v>326216</v>
      </c>
      <c r="R1185" s="46">
        <f>IF(F1185&lt;DATEVALUE("2018-07-01"),1,0)</f>
        <v>1</v>
      </c>
      <c r="S1185" s="47">
        <f>IF(R1185=1,1%,0)</f>
        <v>0.01</v>
      </c>
      <c r="T1185" s="46">
        <f>IFERROR(S1185*M1185,0)</f>
        <v>3262.1599999999999</v>
      </c>
      <c r="U1185" s="48">
        <f>IF(O1185&lt;=0.12,1,0)*(1-R1185)*M1185</f>
        <v>0</v>
      </c>
      <c r="V1185" s="49">
        <f>IF(0&lt;0.8,0,IF(0&lt;1,Sheet1!L590,1))*IF(G1185&lt;3,0.12 - O1185,0.01) *U1185</f>
        <v>0</v>
      </c>
      <c r="W1185" s="49">
        <f>IF(0&gt;1,IF(0&lt;=1.1,1,IF(0&lt;=1.2,2,IF(0&lt;=1.5,3,5))),0) * 1000000</f>
        <v>0</v>
      </c>
      <c r="X1185" s="50">
        <f>IF(AND(P1185&gt;=150000000,P1185&lt;300000000),5000000,IF(AND(P1185&gt;=300000000,P1185&lt;500000000),10000000,IF(AND(P1185&gt;=300000000,P1185&lt;500000000),15000000,IF(AND(P1185&gt;=500000000,P1185&lt;3000000000),20000000,IF(P1185&gt;=30000000000,35000000,0))))) * (1-R1185)</f>
        <v>0</v>
      </c>
      <c r="Y1185" s="50">
        <f>IFERROR(Q1185 * (1-R1185),0)</f>
        <v>0</v>
      </c>
      <c r="Z1185" s="51">
        <f>IF(R1185=1,0,0)</f>
        <v>0</v>
      </c>
      <c r="AA1185" s="51">
        <f>IFERROR((1-R1185) * Z1185 * 2%,0)</f>
        <v>0</v>
      </c>
      <c r="AB1185" s="52">
        <f>IF(R1185=0,0,0)</f>
        <v>0</v>
      </c>
      <c r="AC1185" s="52">
        <f> IFERROR(AB1185 * (1-R1185) * 2%,0)</f>
        <v>0</v>
      </c>
      <c r="AD1185" s="53">
        <f>T1185+V1185+W1185+X1185+AA1185+AC1185</f>
        <v>3262.1599999999999</v>
      </c>
    </row>
    <row r="1186">
      <c r="C1186" s="40" t="s">
        <v>2181</v>
      </c>
      <c r="D1186" s="41" t="s">
        <v>2182</v>
      </c>
      <c r="E1186" s="41"/>
      <c r="F1186" s="42">
        <v>42185.700555555552</v>
      </c>
      <c r="G1186" s="43">
        <v>37</v>
      </c>
      <c r="H1186" s="44">
        <v>43321</v>
      </c>
      <c r="I1186" s="44">
        <v>43327</v>
      </c>
      <c r="J1186" s="43">
        <v>315221</v>
      </c>
      <c r="K1186" s="43">
        <v>0</v>
      </c>
      <c r="L1186" s="43">
        <v>0</v>
      </c>
      <c r="M1186" s="43">
        <f>IFERROR(J1186-K1186-L1186,0)</f>
        <v>315221</v>
      </c>
      <c r="N1186" s="43">
        <v>315221</v>
      </c>
      <c r="O1186" s="45">
        <f>IFERROR(IF(1 - M1186/N1186&lt;0,0,1-M1186/N1186),0)</f>
        <v>0</v>
      </c>
      <c r="P1186" s="43">
        <v>0</v>
      </c>
      <c r="Q1186" s="43">
        <v>315221</v>
      </c>
      <c r="R1186" s="46">
        <f>IF(F1186&lt;DATEVALUE("2018-07-01"),1,0)</f>
        <v>1</v>
      </c>
      <c r="S1186" s="47">
        <f>IF(R1186=1,1%,0)</f>
        <v>0.01</v>
      </c>
      <c r="T1186" s="46">
        <f>IFERROR(S1186*M1186,0)</f>
        <v>3152.21</v>
      </c>
      <c r="U1186" s="48">
        <f>IF(O1186&lt;=0.12,1,0)*(1-R1186)*M1186</f>
        <v>0</v>
      </c>
      <c r="V1186" s="49">
        <f>IF(0&lt;0.8,0,IF(0&lt;1,Sheet1!L590,1))*IF(G1186&lt;3,0.12 - O1186,0.01) *U1186</f>
        <v>0</v>
      </c>
      <c r="W1186" s="49">
        <f>IF(0&gt;1,IF(0&lt;=1.1,1,IF(0&lt;=1.2,2,IF(0&lt;=1.5,3,5))),0) * 1000000</f>
        <v>0</v>
      </c>
      <c r="X1186" s="50">
        <f>IF(AND(P1186&gt;=150000000,P1186&lt;300000000),5000000,IF(AND(P1186&gt;=300000000,P1186&lt;500000000),10000000,IF(AND(P1186&gt;=300000000,P1186&lt;500000000),15000000,IF(AND(P1186&gt;=500000000,P1186&lt;3000000000),20000000,IF(P1186&gt;=30000000000,35000000,0))))) * (1-R1186)</f>
        <v>0</v>
      </c>
      <c r="Y1186" s="50">
        <f>IFERROR(Q1186 * (1-R1186),0)</f>
        <v>0</v>
      </c>
      <c r="Z1186" s="51">
        <f>IF(R1186=1,0,0)</f>
        <v>0</v>
      </c>
      <c r="AA1186" s="51">
        <f>IFERROR((1-R1186) * Z1186 * 2%,0)</f>
        <v>0</v>
      </c>
      <c r="AB1186" s="52">
        <f>IF(R1186=0,0,0)</f>
        <v>0</v>
      </c>
      <c r="AC1186" s="52">
        <f> IFERROR(AB1186 * (1-R1186) * 2%,0)</f>
        <v>0</v>
      </c>
      <c r="AD1186" s="53">
        <f>T1186+V1186+W1186+X1186+AA1186+AC1186</f>
        <v>3152.21</v>
      </c>
    </row>
    <row r="1187">
      <c r="C1187" s="40" t="s">
        <v>2183</v>
      </c>
      <c r="D1187" s="41" t="s">
        <v>2184</v>
      </c>
      <c r="E1187" s="41"/>
      <c r="F1187" s="42">
        <v>42185.698842592588</v>
      </c>
      <c r="G1187" s="43">
        <v>37</v>
      </c>
      <c r="H1187" s="44">
        <v>43318</v>
      </c>
      <c r="I1187" s="44">
        <v>43329</v>
      </c>
      <c r="J1187" s="43">
        <v>1091343</v>
      </c>
      <c r="K1187" s="43">
        <v>0</v>
      </c>
      <c r="L1187" s="43">
        <v>0</v>
      </c>
      <c r="M1187" s="43">
        <f>IFERROR(J1187-K1187-L1187,0)</f>
        <v>1091343</v>
      </c>
      <c r="N1187" s="43">
        <v>1091343</v>
      </c>
      <c r="O1187" s="45">
        <f>IFERROR(IF(1 - M1187/N1187&lt;0,0,1-M1187/N1187),0)</f>
        <v>0</v>
      </c>
      <c r="P1187" s="43">
        <v>0</v>
      </c>
      <c r="Q1187" s="43">
        <v>1091343</v>
      </c>
      <c r="R1187" s="46">
        <f>IF(F1187&lt;DATEVALUE("2018-07-01"),1,0)</f>
        <v>1</v>
      </c>
      <c r="S1187" s="47">
        <f>IF(R1187=1,1%,0)</f>
        <v>0.01</v>
      </c>
      <c r="T1187" s="46">
        <f>IFERROR(S1187*M1187,0)</f>
        <v>10913.43</v>
      </c>
      <c r="U1187" s="48">
        <f>IF(O1187&lt;=0.12,1,0)*(1-R1187)*M1187</f>
        <v>0</v>
      </c>
      <c r="V1187" s="49">
        <f>IF(0&lt;0.8,0,IF(0&lt;1,Sheet1!L590,1))*IF(G1187&lt;3,0.12 - O1187,0.01) *U1187</f>
        <v>0</v>
      </c>
      <c r="W1187" s="49">
        <f>IF(0&gt;1,IF(0&lt;=1.1,1,IF(0&lt;=1.2,2,IF(0&lt;=1.5,3,5))),0) * 1000000</f>
        <v>0</v>
      </c>
      <c r="X1187" s="50">
        <f>IF(AND(P1187&gt;=150000000,P1187&lt;300000000),5000000,IF(AND(P1187&gt;=300000000,P1187&lt;500000000),10000000,IF(AND(P1187&gt;=300000000,P1187&lt;500000000),15000000,IF(AND(P1187&gt;=500000000,P1187&lt;3000000000),20000000,IF(P1187&gt;=30000000000,35000000,0))))) * (1-R1187)</f>
        <v>0</v>
      </c>
      <c r="Y1187" s="50">
        <f>IFERROR(Q1187 * (1-R1187),0)</f>
        <v>0</v>
      </c>
      <c r="Z1187" s="51">
        <f>IF(R1187=1,0,0)</f>
        <v>0</v>
      </c>
      <c r="AA1187" s="51">
        <f>IFERROR((1-R1187) * Z1187 * 2%,0)</f>
        <v>0</v>
      </c>
      <c r="AB1187" s="52">
        <f>IF(R1187=0,0,0)</f>
        <v>0</v>
      </c>
      <c r="AC1187" s="52">
        <f> IFERROR(AB1187 * (1-R1187) * 2%,0)</f>
        <v>0</v>
      </c>
      <c r="AD1187" s="53">
        <f>T1187+V1187+W1187+X1187+AA1187+AC1187</f>
        <v>10913.43</v>
      </c>
    </row>
    <row r="1188">
      <c r="C1188" s="40" t="s">
        <v>2185</v>
      </c>
      <c r="D1188" s="41" t="s">
        <v>2186</v>
      </c>
      <c r="E1188" s="41"/>
      <c r="F1188" s="42">
        <v>42187.704826388886</v>
      </c>
      <c r="G1188" s="43">
        <v>36</v>
      </c>
      <c r="H1188" s="44">
        <v>43325</v>
      </c>
      <c r="I1188" s="44">
        <v>43368</v>
      </c>
      <c r="J1188" s="43">
        <v>110981103</v>
      </c>
      <c r="K1188" s="43">
        <v>0</v>
      </c>
      <c r="L1188" s="43">
        <v>0</v>
      </c>
      <c r="M1188" s="43">
        <f>IFERROR(J1188-K1188-L1188,0)</f>
        <v>110981103</v>
      </c>
      <c r="N1188" s="43">
        <v>146150846</v>
      </c>
      <c r="O1188" s="45">
        <f>IFERROR(IF(1 - M1188/N1188&lt;0,0,1-M1188/N1188),0)</f>
        <v>0.24064002339062751</v>
      </c>
      <c r="P1188" s="43">
        <v>0</v>
      </c>
      <c r="Q1188" s="43">
        <v>116303096</v>
      </c>
      <c r="R1188" s="46">
        <f>IF(F1188&lt;DATEVALUE("2018-07-01"),1,0)</f>
        <v>1</v>
      </c>
      <c r="S1188" s="47">
        <f>IF(R1188=1,1%,0)</f>
        <v>0.01</v>
      </c>
      <c r="T1188" s="46">
        <f>IFERROR(S1188*M1188,0)</f>
        <v>1109811.03</v>
      </c>
      <c r="U1188" s="48">
        <f>IF(O1188&lt;=0.12,1,0)*(1-R1188)*M1188</f>
        <v>0</v>
      </c>
      <c r="V1188" s="49">
        <f>IF(0&lt;0.8,0,IF(0&lt;1,Sheet1!L590,1))*IF(G1188&lt;3,0.12 - O1188,0.01) *U1188</f>
        <v>0</v>
      </c>
      <c r="W1188" s="49">
        <f>IF(0&gt;1,IF(0&lt;=1.1,1,IF(0&lt;=1.2,2,IF(0&lt;=1.5,3,5))),0) * 1000000</f>
        <v>0</v>
      </c>
      <c r="X1188" s="50">
        <f>IF(AND(P1188&gt;=150000000,P1188&lt;300000000),5000000,IF(AND(P1188&gt;=300000000,P1188&lt;500000000),10000000,IF(AND(P1188&gt;=300000000,P1188&lt;500000000),15000000,IF(AND(P1188&gt;=500000000,P1188&lt;3000000000),20000000,IF(P1188&gt;=30000000000,35000000,0))))) * (1-R1188)</f>
        <v>0</v>
      </c>
      <c r="Y1188" s="50">
        <f>IFERROR(Q1188 * (1-R1188),0)</f>
        <v>0</v>
      </c>
      <c r="Z1188" s="51">
        <f>IF(R1188=1,0,0)</f>
        <v>0</v>
      </c>
      <c r="AA1188" s="51">
        <f>IFERROR((1-R1188) * Z1188 * 2%,0)</f>
        <v>0</v>
      </c>
      <c r="AB1188" s="52">
        <f>IF(R1188=0,0,0)</f>
        <v>0</v>
      </c>
      <c r="AC1188" s="52">
        <f> IFERROR(AB1188 * (1-R1188) * 2%,0)</f>
        <v>0</v>
      </c>
      <c r="AD1188" s="53">
        <f>T1188+V1188+W1188+X1188+AA1188+AC1188</f>
        <v>1109811.03</v>
      </c>
    </row>
    <row r="1189">
      <c r="C1189" s="40" t="s">
        <v>2187</v>
      </c>
      <c r="D1189" s="41" t="s">
        <v>2188</v>
      </c>
      <c r="E1189" s="41"/>
      <c r="F1189" s="42">
        <v>42200.594224537039</v>
      </c>
      <c r="G1189" s="43">
        <v>36</v>
      </c>
      <c r="H1189" s="44">
        <v>43321</v>
      </c>
      <c r="I1189" s="44">
        <v>43327</v>
      </c>
      <c r="J1189" s="43">
        <v>280478</v>
      </c>
      <c r="K1189" s="43">
        <v>0</v>
      </c>
      <c r="L1189" s="43">
        <v>0</v>
      </c>
      <c r="M1189" s="43">
        <f>IFERROR(J1189-K1189-L1189,0)</f>
        <v>280478</v>
      </c>
      <c r="N1189" s="43">
        <v>280478</v>
      </c>
      <c r="O1189" s="45">
        <f>IFERROR(IF(1 - M1189/N1189&lt;0,0,1-M1189/N1189),0)</f>
        <v>0</v>
      </c>
      <c r="P1189" s="43">
        <v>0</v>
      </c>
      <c r="Q1189" s="43">
        <v>280478</v>
      </c>
      <c r="R1189" s="46">
        <f>IF(F1189&lt;DATEVALUE("2018-07-01"),1,0)</f>
        <v>1</v>
      </c>
      <c r="S1189" s="47">
        <f>IF(R1189=1,1%,0)</f>
        <v>0.01</v>
      </c>
      <c r="T1189" s="46">
        <f>IFERROR(S1189*M1189,0)</f>
        <v>2804.7800000000002</v>
      </c>
      <c r="U1189" s="48">
        <f>IF(O1189&lt;=0.12,1,0)*(1-R1189)*M1189</f>
        <v>0</v>
      </c>
      <c r="V1189" s="49">
        <f>IF(0&lt;0.8,0,IF(0&lt;1,Sheet1!L590,1))*IF(G1189&lt;3,0.12 - O1189,0.01) *U1189</f>
        <v>0</v>
      </c>
      <c r="W1189" s="49">
        <f>IF(0&gt;1,IF(0&lt;=1.1,1,IF(0&lt;=1.2,2,IF(0&lt;=1.5,3,5))),0) * 1000000</f>
        <v>0</v>
      </c>
      <c r="X1189" s="50">
        <f>IF(AND(P1189&gt;=150000000,P1189&lt;300000000),5000000,IF(AND(P1189&gt;=300000000,P1189&lt;500000000),10000000,IF(AND(P1189&gt;=300000000,P1189&lt;500000000),15000000,IF(AND(P1189&gt;=500000000,P1189&lt;3000000000),20000000,IF(P1189&gt;=30000000000,35000000,0))))) * (1-R1189)</f>
        <v>0</v>
      </c>
      <c r="Y1189" s="50">
        <f>IFERROR(Q1189 * (1-R1189),0)</f>
        <v>0</v>
      </c>
      <c r="Z1189" s="51">
        <f>IF(R1189=1,0,0)</f>
        <v>0</v>
      </c>
      <c r="AA1189" s="51">
        <f>IFERROR((1-R1189) * Z1189 * 2%,0)</f>
        <v>0</v>
      </c>
      <c r="AB1189" s="52">
        <f>IF(R1189=0,0,0)</f>
        <v>0</v>
      </c>
      <c r="AC1189" s="52">
        <f> IFERROR(AB1189 * (1-R1189) * 2%,0)</f>
        <v>0</v>
      </c>
      <c r="AD1189" s="53">
        <f>T1189+V1189+W1189+X1189+AA1189+AC1189</f>
        <v>2804.7800000000002</v>
      </c>
    </row>
    <row r="1190">
      <c r="C1190" s="40" t="s">
        <v>2189</v>
      </c>
      <c r="D1190" s="41" t="s">
        <v>2190</v>
      </c>
      <c r="E1190" s="41"/>
      <c r="F1190" s="42">
        <v>42200.603310185186</v>
      </c>
      <c r="G1190" s="43">
        <v>36</v>
      </c>
      <c r="H1190" s="44">
        <v>43339</v>
      </c>
      <c r="I1190" s="44">
        <v>43354</v>
      </c>
      <c r="J1190" s="43">
        <v>225775</v>
      </c>
      <c r="K1190" s="43">
        <v>0</v>
      </c>
      <c r="L1190" s="43">
        <v>0</v>
      </c>
      <c r="M1190" s="43">
        <f>IFERROR(J1190-K1190-L1190,0)</f>
        <v>225775</v>
      </c>
      <c r="N1190" s="43">
        <v>297740</v>
      </c>
      <c r="O1190" s="45">
        <f>IFERROR(IF(1 - M1190/N1190&lt;0,0,1-M1190/N1190),0)</f>
        <v>0.24170417142473299</v>
      </c>
      <c r="P1190" s="43">
        <v>0</v>
      </c>
      <c r="Q1190" s="43">
        <v>225775</v>
      </c>
      <c r="R1190" s="46">
        <f>IF(F1190&lt;DATEVALUE("2018-07-01"),1,0)</f>
        <v>1</v>
      </c>
      <c r="S1190" s="47">
        <f>IF(R1190=1,1%,0)</f>
        <v>0.01</v>
      </c>
      <c r="T1190" s="46">
        <f>IFERROR(S1190*M1190,0)</f>
        <v>2257.75</v>
      </c>
      <c r="U1190" s="48">
        <f>IF(O1190&lt;=0.12,1,0)*(1-R1190)*M1190</f>
        <v>0</v>
      </c>
      <c r="V1190" s="49">
        <f>IF(0&lt;0.8,0,IF(0&lt;1,Sheet1!L590,1))*IF(G1190&lt;3,0.12 - O1190,0.01) *U1190</f>
        <v>0</v>
      </c>
      <c r="W1190" s="49">
        <f>IF(0&gt;1,IF(0&lt;=1.1,1,IF(0&lt;=1.2,2,IF(0&lt;=1.5,3,5))),0) * 1000000</f>
        <v>0</v>
      </c>
      <c r="X1190" s="50">
        <f>IF(AND(P1190&gt;=150000000,P1190&lt;300000000),5000000,IF(AND(P1190&gt;=300000000,P1190&lt;500000000),10000000,IF(AND(P1190&gt;=300000000,P1190&lt;500000000),15000000,IF(AND(P1190&gt;=500000000,P1190&lt;3000000000),20000000,IF(P1190&gt;=30000000000,35000000,0))))) * (1-R1190)</f>
        <v>0</v>
      </c>
      <c r="Y1190" s="50">
        <f>IFERROR(Q1190 * (1-R1190),0)</f>
        <v>0</v>
      </c>
      <c r="Z1190" s="51">
        <f>IF(R1190=1,0,0)</f>
        <v>0</v>
      </c>
      <c r="AA1190" s="51">
        <f>IFERROR((1-R1190) * Z1190 * 2%,0)</f>
        <v>0</v>
      </c>
      <c r="AB1190" s="52">
        <f>IF(R1190=0,0,0)</f>
        <v>0</v>
      </c>
      <c r="AC1190" s="52">
        <f> IFERROR(AB1190 * (1-R1190) * 2%,0)</f>
        <v>0</v>
      </c>
      <c r="AD1190" s="53">
        <f>T1190+V1190+W1190+X1190+AA1190+AC1190</f>
        <v>2257.75</v>
      </c>
    </row>
    <row r="1191">
      <c r="C1191" s="40" t="s">
        <v>2191</v>
      </c>
      <c r="D1191" s="41" t="s">
        <v>2192</v>
      </c>
      <c r="E1191" s="41"/>
      <c r="F1191" s="42">
        <v>42207.580266203702</v>
      </c>
      <c r="G1191" s="43">
        <v>36</v>
      </c>
      <c r="H1191" s="44">
        <v>43312</v>
      </c>
      <c r="I1191" s="44">
        <v>43355</v>
      </c>
      <c r="J1191" s="43">
        <v>335979</v>
      </c>
      <c r="K1191" s="43">
        <v>0</v>
      </c>
      <c r="L1191" s="43">
        <v>0</v>
      </c>
      <c r="M1191" s="43">
        <f>IFERROR(J1191-K1191-L1191,0)</f>
        <v>335979</v>
      </c>
      <c r="N1191" s="43">
        <v>335979</v>
      </c>
      <c r="O1191" s="45">
        <f>IFERROR(IF(1 - M1191/N1191&lt;0,0,1-M1191/N1191),0)</f>
        <v>0</v>
      </c>
      <c r="P1191" s="43">
        <v>0</v>
      </c>
      <c r="Q1191" s="43">
        <v>335979</v>
      </c>
      <c r="R1191" s="46">
        <f>IF(F1191&lt;DATEVALUE("2018-07-01"),1,0)</f>
        <v>1</v>
      </c>
      <c r="S1191" s="47">
        <f>IF(R1191=1,1%,0)</f>
        <v>0.01</v>
      </c>
      <c r="T1191" s="46">
        <f>IFERROR(S1191*M1191,0)</f>
        <v>3359.79</v>
      </c>
      <c r="U1191" s="48">
        <f>IF(O1191&lt;=0.12,1,0)*(1-R1191)*M1191</f>
        <v>0</v>
      </c>
      <c r="V1191" s="49">
        <f>IF(0&lt;0.8,0,IF(0&lt;1,Sheet1!L590,1))*IF(G1191&lt;3,0.12 - O1191,0.01) *U1191</f>
        <v>0</v>
      </c>
      <c r="W1191" s="49">
        <f>IF(0&gt;1,IF(0&lt;=1.1,1,IF(0&lt;=1.2,2,IF(0&lt;=1.5,3,5))),0) * 1000000</f>
        <v>0</v>
      </c>
      <c r="X1191" s="50">
        <f>IF(AND(P1191&gt;=150000000,P1191&lt;300000000),5000000,IF(AND(P1191&gt;=300000000,P1191&lt;500000000),10000000,IF(AND(P1191&gt;=300000000,P1191&lt;500000000),15000000,IF(AND(P1191&gt;=500000000,P1191&lt;3000000000),20000000,IF(P1191&gt;=30000000000,35000000,0))))) * (1-R1191)</f>
        <v>0</v>
      </c>
      <c r="Y1191" s="50">
        <f>IFERROR(Q1191 * (1-R1191),0)</f>
        <v>0</v>
      </c>
      <c r="Z1191" s="51">
        <f>IF(R1191=1,0,0)</f>
        <v>0</v>
      </c>
      <c r="AA1191" s="51">
        <f>IFERROR((1-R1191) * Z1191 * 2%,0)</f>
        <v>0</v>
      </c>
      <c r="AB1191" s="52">
        <f>IF(R1191=0,0,0)</f>
        <v>0</v>
      </c>
      <c r="AC1191" s="52">
        <f> IFERROR(AB1191 * (1-R1191) * 2%,0)</f>
        <v>0</v>
      </c>
      <c r="AD1191" s="53">
        <f>T1191+V1191+W1191+X1191+AA1191+AC1191</f>
        <v>3359.79</v>
      </c>
    </row>
    <row r="1192">
      <c r="C1192" s="40" t="s">
        <v>2193</v>
      </c>
      <c r="D1192" s="41" t="s">
        <v>2194</v>
      </c>
      <c r="E1192" s="41"/>
      <c r="F1192" s="42">
        <v>42219.602476851847</v>
      </c>
      <c r="G1192" s="43">
        <v>35</v>
      </c>
      <c r="H1192" s="44">
        <v>43312</v>
      </c>
      <c r="I1192" s="44">
        <v>43341</v>
      </c>
      <c r="J1192" s="43">
        <v>2066980</v>
      </c>
      <c r="K1192" s="43">
        <v>0</v>
      </c>
      <c r="L1192" s="43">
        <v>0</v>
      </c>
      <c r="M1192" s="43">
        <f>IFERROR(J1192-K1192-L1192,0)</f>
        <v>2066980</v>
      </c>
      <c r="N1192" s="43">
        <v>2066980</v>
      </c>
      <c r="O1192" s="45">
        <f>IFERROR(IF(1 - M1192/N1192&lt;0,0,1-M1192/N1192),0)</f>
        <v>0</v>
      </c>
      <c r="P1192" s="43">
        <v>0</v>
      </c>
      <c r="Q1192" s="43">
        <v>2066980</v>
      </c>
      <c r="R1192" s="46">
        <f>IF(F1192&lt;DATEVALUE("2018-07-01"),1,0)</f>
        <v>1</v>
      </c>
      <c r="S1192" s="47">
        <f>IF(R1192=1,1%,0)</f>
        <v>0.01</v>
      </c>
      <c r="T1192" s="46">
        <f>IFERROR(S1192*M1192,0)</f>
        <v>20669.799999999999</v>
      </c>
      <c r="U1192" s="48">
        <f>IF(O1192&lt;=0.12,1,0)*(1-R1192)*M1192</f>
        <v>0</v>
      </c>
      <c r="V1192" s="49">
        <f>IF(0&lt;0.8,0,IF(0&lt;1,Sheet1!L590,1))*IF(G1192&lt;3,0.12 - O1192,0.01) *U1192</f>
        <v>0</v>
      </c>
      <c r="W1192" s="49">
        <f>IF(0&gt;1,IF(0&lt;=1.1,1,IF(0&lt;=1.2,2,IF(0&lt;=1.5,3,5))),0) * 1000000</f>
        <v>0</v>
      </c>
      <c r="X1192" s="50">
        <f>IF(AND(P1192&gt;=150000000,P1192&lt;300000000),5000000,IF(AND(P1192&gt;=300000000,P1192&lt;500000000),10000000,IF(AND(P1192&gt;=300000000,P1192&lt;500000000),15000000,IF(AND(P1192&gt;=500000000,P1192&lt;3000000000),20000000,IF(P1192&gt;=30000000000,35000000,0))))) * (1-R1192)</f>
        <v>0</v>
      </c>
      <c r="Y1192" s="50">
        <f>IFERROR(Q1192 * (1-R1192),0)</f>
        <v>0</v>
      </c>
      <c r="Z1192" s="51">
        <f>IF(R1192=1,0,0)</f>
        <v>0</v>
      </c>
      <c r="AA1192" s="51">
        <f>IFERROR((1-R1192) * Z1192 * 2%,0)</f>
        <v>0</v>
      </c>
      <c r="AB1192" s="52">
        <f>IF(R1192=0,0,0)</f>
        <v>0</v>
      </c>
      <c r="AC1192" s="52">
        <f> IFERROR(AB1192 * (1-R1192) * 2%,0)</f>
        <v>0</v>
      </c>
      <c r="AD1192" s="53">
        <f>T1192+V1192+W1192+X1192+AA1192+AC1192</f>
        <v>20669.799999999999</v>
      </c>
    </row>
    <row r="1193">
      <c r="C1193" s="40" t="s">
        <v>2195</v>
      </c>
      <c r="D1193" s="41" t="s">
        <v>2196</v>
      </c>
      <c r="E1193" s="41"/>
      <c r="F1193" s="42">
        <v>42219.601458333331</v>
      </c>
      <c r="G1193" s="43">
        <v>35</v>
      </c>
      <c r="H1193" s="44">
        <v>43320</v>
      </c>
      <c r="I1193" s="44">
        <v>43364</v>
      </c>
      <c r="J1193" s="43">
        <v>1947589</v>
      </c>
      <c r="K1193" s="43">
        <v>0</v>
      </c>
      <c r="L1193" s="43">
        <v>0</v>
      </c>
      <c r="M1193" s="43">
        <f>IFERROR(J1193-K1193-L1193,0)</f>
        <v>1947589</v>
      </c>
      <c r="N1193" s="43">
        <v>1947589</v>
      </c>
      <c r="O1193" s="45">
        <f>IFERROR(IF(1 - M1193/N1193&lt;0,0,1-M1193/N1193),0)</f>
        <v>0</v>
      </c>
      <c r="P1193" s="43">
        <v>0</v>
      </c>
      <c r="Q1193" s="43">
        <v>1947589</v>
      </c>
      <c r="R1193" s="46">
        <f>IF(F1193&lt;DATEVALUE("2018-07-01"),1,0)</f>
        <v>1</v>
      </c>
      <c r="S1193" s="47">
        <f>IF(R1193=1,1%,0)</f>
        <v>0.01</v>
      </c>
      <c r="T1193" s="46">
        <f>IFERROR(S1193*M1193,0)</f>
        <v>19475.889999999999</v>
      </c>
      <c r="U1193" s="48">
        <f>IF(O1193&lt;=0.12,1,0)*(1-R1193)*M1193</f>
        <v>0</v>
      </c>
      <c r="V1193" s="49">
        <f>IF(0&lt;0.8,0,IF(0&lt;1,Sheet1!L590,1))*IF(G1193&lt;3,0.12 - O1193,0.01) *U1193</f>
        <v>0</v>
      </c>
      <c r="W1193" s="49">
        <f>IF(0&gt;1,IF(0&lt;=1.1,1,IF(0&lt;=1.2,2,IF(0&lt;=1.5,3,5))),0) * 1000000</f>
        <v>0</v>
      </c>
      <c r="X1193" s="50">
        <f>IF(AND(P1193&gt;=150000000,P1193&lt;300000000),5000000,IF(AND(P1193&gt;=300000000,P1193&lt;500000000),10000000,IF(AND(P1193&gt;=300000000,P1193&lt;500000000),15000000,IF(AND(P1193&gt;=500000000,P1193&lt;3000000000),20000000,IF(P1193&gt;=30000000000,35000000,0))))) * (1-R1193)</f>
        <v>0</v>
      </c>
      <c r="Y1193" s="50">
        <f>IFERROR(Q1193 * (1-R1193),0)</f>
        <v>0</v>
      </c>
      <c r="Z1193" s="51">
        <f>IF(R1193=1,0,0)</f>
        <v>0</v>
      </c>
      <c r="AA1193" s="51">
        <f>IFERROR((1-R1193) * Z1193 * 2%,0)</f>
        <v>0</v>
      </c>
      <c r="AB1193" s="52">
        <f>IF(R1193=0,0,0)</f>
        <v>0</v>
      </c>
      <c r="AC1193" s="52">
        <f> IFERROR(AB1193 * (1-R1193) * 2%,0)</f>
        <v>0</v>
      </c>
      <c r="AD1193" s="53">
        <f>T1193+V1193+W1193+X1193+AA1193+AC1193</f>
        <v>19475.889999999999</v>
      </c>
    </row>
    <row r="1194">
      <c r="C1194" s="40" t="s">
        <v>2197</v>
      </c>
      <c r="D1194" s="41" t="s">
        <v>2198</v>
      </c>
      <c r="E1194" s="41"/>
      <c r="F1194" s="42">
        <v>42222.667349537034</v>
      </c>
      <c r="G1194" s="43">
        <v>35</v>
      </c>
      <c r="H1194" s="44">
        <v>43339</v>
      </c>
      <c r="I1194" s="44">
        <v>43354</v>
      </c>
      <c r="J1194" s="43">
        <v>175890</v>
      </c>
      <c r="K1194" s="43">
        <v>0</v>
      </c>
      <c r="L1194" s="43">
        <v>0</v>
      </c>
      <c r="M1194" s="43">
        <f>IFERROR(J1194-K1194-L1194,0)</f>
        <v>175890</v>
      </c>
      <c r="N1194" s="43">
        <v>201890</v>
      </c>
      <c r="O1194" s="45">
        <f>IFERROR(IF(1 - M1194/N1194&lt;0,0,1-M1194/N1194),0)</f>
        <v>0.12878300064391501</v>
      </c>
      <c r="P1194" s="43">
        <v>0</v>
      </c>
      <c r="Q1194" s="43">
        <v>175890</v>
      </c>
      <c r="R1194" s="46">
        <f>IF(F1194&lt;DATEVALUE("2018-07-01"),1,0)</f>
        <v>1</v>
      </c>
      <c r="S1194" s="47">
        <f>IF(R1194=1,1%,0)</f>
        <v>0.01</v>
      </c>
      <c r="T1194" s="46">
        <f>IFERROR(S1194*M1194,0)</f>
        <v>1758.9000000000001</v>
      </c>
      <c r="U1194" s="48">
        <f>IF(O1194&lt;=0.12,1,0)*(1-R1194)*M1194</f>
        <v>0</v>
      </c>
      <c r="V1194" s="49">
        <f>IF(0&lt;0.8,0,IF(0&lt;1,Sheet1!L590,1))*IF(G1194&lt;3,0.12 - O1194,0.01) *U1194</f>
        <v>0</v>
      </c>
      <c r="W1194" s="49">
        <f>IF(0&gt;1,IF(0&lt;=1.1,1,IF(0&lt;=1.2,2,IF(0&lt;=1.5,3,5))),0) * 1000000</f>
        <v>0</v>
      </c>
      <c r="X1194" s="50">
        <f>IF(AND(P1194&gt;=150000000,P1194&lt;300000000),5000000,IF(AND(P1194&gt;=300000000,P1194&lt;500000000),10000000,IF(AND(P1194&gt;=300000000,P1194&lt;500000000),15000000,IF(AND(P1194&gt;=500000000,P1194&lt;3000000000),20000000,IF(P1194&gt;=30000000000,35000000,0))))) * (1-R1194)</f>
        <v>0</v>
      </c>
      <c r="Y1194" s="50">
        <f>IFERROR(Q1194 * (1-R1194),0)</f>
        <v>0</v>
      </c>
      <c r="Z1194" s="51">
        <f>IF(R1194=1,0,0)</f>
        <v>0</v>
      </c>
      <c r="AA1194" s="51">
        <f>IFERROR((1-R1194) * Z1194 * 2%,0)</f>
        <v>0</v>
      </c>
      <c r="AB1194" s="52">
        <f>IF(R1194=0,0,0)</f>
        <v>0</v>
      </c>
      <c r="AC1194" s="52">
        <f> IFERROR(AB1194 * (1-R1194) * 2%,0)</f>
        <v>0</v>
      </c>
      <c r="AD1194" s="53">
        <f>T1194+V1194+W1194+X1194+AA1194+AC1194</f>
        <v>1758.9000000000001</v>
      </c>
    </row>
    <row r="1195">
      <c r="C1195" s="40" t="s">
        <v>2199</v>
      </c>
      <c r="D1195" s="41" t="s">
        <v>2200</v>
      </c>
      <c r="E1195" s="41"/>
      <c r="F1195" s="42">
        <v>42222.665196759255</v>
      </c>
      <c r="G1195" s="43">
        <v>35</v>
      </c>
      <c r="H1195" s="44">
        <v>43343</v>
      </c>
      <c r="I1195" s="44">
        <v>43362</v>
      </c>
      <c r="J1195" s="43">
        <v>30081</v>
      </c>
      <c r="K1195" s="43">
        <v>0</v>
      </c>
      <c r="L1195" s="43">
        <v>0</v>
      </c>
      <c r="M1195" s="43">
        <f>IFERROR(J1195-K1195-L1195,0)</f>
        <v>30081</v>
      </c>
      <c r="N1195" s="43">
        <v>30081</v>
      </c>
      <c r="O1195" s="45">
        <f>IFERROR(IF(1 - M1195/N1195&lt;0,0,1-M1195/N1195),0)</f>
        <v>0</v>
      </c>
      <c r="P1195" s="43">
        <v>0</v>
      </c>
      <c r="Q1195" s="43">
        <v>30081</v>
      </c>
      <c r="R1195" s="46">
        <f>IF(F1195&lt;DATEVALUE("2018-07-01"),1,0)</f>
        <v>1</v>
      </c>
      <c r="S1195" s="47">
        <f>IF(R1195=1,1%,0)</f>
        <v>0.01</v>
      </c>
      <c r="T1195" s="46">
        <f>IFERROR(S1195*M1195,0)</f>
        <v>300.81</v>
      </c>
      <c r="U1195" s="48">
        <f>IF(O1195&lt;=0.12,1,0)*(1-R1195)*M1195</f>
        <v>0</v>
      </c>
      <c r="V1195" s="49">
        <f>IF(0&lt;0.8,0,IF(0&lt;1,Sheet1!L590,1))*IF(G1195&lt;3,0.12 - O1195,0.01) *U1195</f>
        <v>0</v>
      </c>
      <c r="W1195" s="49">
        <f>IF(0&gt;1,IF(0&lt;=1.1,1,IF(0&lt;=1.2,2,IF(0&lt;=1.5,3,5))),0) * 1000000</f>
        <v>0</v>
      </c>
      <c r="X1195" s="50">
        <f>IF(AND(P1195&gt;=150000000,P1195&lt;300000000),5000000,IF(AND(P1195&gt;=300000000,P1195&lt;500000000),10000000,IF(AND(P1195&gt;=300000000,P1195&lt;500000000),15000000,IF(AND(P1195&gt;=500000000,P1195&lt;3000000000),20000000,IF(P1195&gt;=30000000000,35000000,0))))) * (1-R1195)</f>
        <v>0</v>
      </c>
      <c r="Y1195" s="50">
        <f>IFERROR(Q1195 * (1-R1195),0)</f>
        <v>0</v>
      </c>
      <c r="Z1195" s="51">
        <f>IF(R1195=1,0,0)</f>
        <v>0</v>
      </c>
      <c r="AA1195" s="51">
        <f>IFERROR((1-R1195) * Z1195 * 2%,0)</f>
        <v>0</v>
      </c>
      <c r="AB1195" s="52">
        <f>IF(R1195=0,0,0)</f>
        <v>0</v>
      </c>
      <c r="AC1195" s="52">
        <f> IFERROR(AB1195 * (1-R1195) * 2%,0)</f>
        <v>0</v>
      </c>
      <c r="AD1195" s="53">
        <f>T1195+V1195+W1195+X1195+AA1195+AC1195</f>
        <v>300.81</v>
      </c>
    </row>
    <row r="1196">
      <c r="C1196" s="40" t="s">
        <v>2201</v>
      </c>
      <c r="D1196" s="41" t="s">
        <v>2202</v>
      </c>
      <c r="E1196" s="41"/>
      <c r="F1196" s="42">
        <v>42222.659340277773</v>
      </c>
      <c r="G1196" s="43">
        <v>35</v>
      </c>
      <c r="H1196" s="44">
        <v>43321</v>
      </c>
      <c r="I1196" s="44">
        <v>43329</v>
      </c>
      <c r="J1196" s="43">
        <v>15806</v>
      </c>
      <c r="K1196" s="43">
        <v>0</v>
      </c>
      <c r="L1196" s="43">
        <v>0</v>
      </c>
      <c r="M1196" s="43">
        <f>IFERROR(J1196-K1196-L1196,0)</f>
        <v>15806</v>
      </c>
      <c r="N1196" s="43">
        <v>15806</v>
      </c>
      <c r="O1196" s="45">
        <f>IFERROR(IF(1 - M1196/N1196&lt;0,0,1-M1196/N1196),0)</f>
        <v>0</v>
      </c>
      <c r="P1196" s="43">
        <v>0</v>
      </c>
      <c r="Q1196" s="43">
        <v>15806</v>
      </c>
      <c r="R1196" s="46">
        <f>IF(F1196&lt;DATEVALUE("2018-07-01"),1,0)</f>
        <v>1</v>
      </c>
      <c r="S1196" s="47">
        <f>IF(R1196=1,1%,0)</f>
        <v>0.01</v>
      </c>
      <c r="T1196" s="46">
        <f>IFERROR(S1196*M1196,0)</f>
        <v>158.06</v>
      </c>
      <c r="U1196" s="48">
        <f>IF(O1196&lt;=0.12,1,0)*(1-R1196)*M1196</f>
        <v>0</v>
      </c>
      <c r="V1196" s="49">
        <f>IF(0&lt;0.8,0,IF(0&lt;1,Sheet1!L590,1))*IF(G1196&lt;3,0.12 - O1196,0.01) *U1196</f>
        <v>0</v>
      </c>
      <c r="W1196" s="49">
        <f>IF(0&gt;1,IF(0&lt;=1.1,1,IF(0&lt;=1.2,2,IF(0&lt;=1.5,3,5))),0) * 1000000</f>
        <v>0</v>
      </c>
      <c r="X1196" s="50">
        <f>IF(AND(P1196&gt;=150000000,P1196&lt;300000000),5000000,IF(AND(P1196&gt;=300000000,P1196&lt;500000000),10000000,IF(AND(P1196&gt;=300000000,P1196&lt;500000000),15000000,IF(AND(P1196&gt;=500000000,P1196&lt;3000000000),20000000,IF(P1196&gt;=30000000000,35000000,0))))) * (1-R1196)</f>
        <v>0</v>
      </c>
      <c r="Y1196" s="50">
        <f>IFERROR(Q1196 * (1-R1196),0)</f>
        <v>0</v>
      </c>
      <c r="Z1196" s="51">
        <f>IF(R1196=1,0,0)</f>
        <v>0</v>
      </c>
      <c r="AA1196" s="51">
        <f>IFERROR((1-R1196) * Z1196 * 2%,0)</f>
        <v>0</v>
      </c>
      <c r="AB1196" s="52">
        <f>IF(R1196=0,0,0)</f>
        <v>0</v>
      </c>
      <c r="AC1196" s="52">
        <f> IFERROR(AB1196 * (1-R1196) * 2%,0)</f>
        <v>0</v>
      </c>
      <c r="AD1196" s="53">
        <f>T1196+V1196+W1196+X1196+AA1196+AC1196</f>
        <v>158.06</v>
      </c>
    </row>
    <row r="1197">
      <c r="C1197" s="40" t="s">
        <v>2203</v>
      </c>
      <c r="D1197" s="41" t="s">
        <v>2204</v>
      </c>
      <c r="E1197" s="41"/>
      <c r="F1197" s="42">
        <v>42234.648460648146</v>
      </c>
      <c r="G1197" s="43">
        <v>35</v>
      </c>
      <c r="H1197" s="44">
        <v>43340</v>
      </c>
      <c r="I1197" s="44">
        <v>43349</v>
      </c>
      <c r="J1197" s="43">
        <v>34550181</v>
      </c>
      <c r="K1197" s="43">
        <v>0</v>
      </c>
      <c r="L1197" s="43">
        <v>0</v>
      </c>
      <c r="M1197" s="43">
        <f>IFERROR(J1197-K1197-L1197,0)</f>
        <v>34550181</v>
      </c>
      <c r="N1197" s="43">
        <v>41539116</v>
      </c>
      <c r="O1197" s="45">
        <f>IFERROR(IF(1 - M1197/N1197&lt;0,0,1-M1197/N1197),0)</f>
        <v>0.16824948802473316</v>
      </c>
      <c r="P1197" s="43">
        <v>0</v>
      </c>
      <c r="Q1197" s="43">
        <v>34550181</v>
      </c>
      <c r="R1197" s="46">
        <f>IF(F1197&lt;DATEVALUE("2018-07-01"),1,0)</f>
        <v>1</v>
      </c>
      <c r="S1197" s="47">
        <f>IF(R1197=1,1%,0)</f>
        <v>0.01</v>
      </c>
      <c r="T1197" s="46">
        <f>IFERROR(S1197*M1197,0)</f>
        <v>345501.81</v>
      </c>
      <c r="U1197" s="48">
        <f>IF(O1197&lt;=0.12,1,0)*(1-R1197)*M1197</f>
        <v>0</v>
      </c>
      <c r="V1197" s="49">
        <f>IF(0&lt;0.8,0,IF(0&lt;1,Sheet1!L590,1))*IF(G1197&lt;3,0.12 - O1197,0.01) *U1197</f>
        <v>0</v>
      </c>
      <c r="W1197" s="49">
        <f>IF(0&gt;1,IF(0&lt;=1.1,1,IF(0&lt;=1.2,2,IF(0&lt;=1.5,3,5))),0) * 1000000</f>
        <v>0</v>
      </c>
      <c r="X1197" s="50">
        <f>IF(AND(P1197&gt;=150000000,P1197&lt;300000000),5000000,IF(AND(P1197&gt;=300000000,P1197&lt;500000000),10000000,IF(AND(P1197&gt;=300000000,P1197&lt;500000000),15000000,IF(AND(P1197&gt;=500000000,P1197&lt;3000000000),20000000,IF(P1197&gt;=30000000000,35000000,0))))) * (1-R1197)</f>
        <v>0</v>
      </c>
      <c r="Y1197" s="50">
        <f>IFERROR(Q1197 * (1-R1197),0)</f>
        <v>0</v>
      </c>
      <c r="Z1197" s="51">
        <f>IF(R1197=1,0,0)</f>
        <v>0</v>
      </c>
      <c r="AA1197" s="51">
        <f>IFERROR((1-R1197) * Z1197 * 2%,0)</f>
        <v>0</v>
      </c>
      <c r="AB1197" s="52">
        <f>IF(R1197=0,0,0)</f>
        <v>0</v>
      </c>
      <c r="AC1197" s="52">
        <f> IFERROR(AB1197 * (1-R1197) * 2%,0)</f>
        <v>0</v>
      </c>
      <c r="AD1197" s="53">
        <f>T1197+V1197+W1197+X1197+AA1197+AC1197</f>
        <v>345501.81</v>
      </c>
    </row>
    <row r="1198">
      <c r="C1198" s="40" t="s">
        <v>2205</v>
      </c>
      <c r="D1198" s="41" t="s">
        <v>2206</v>
      </c>
      <c r="E1198" s="41"/>
      <c r="F1198" s="42">
        <v>42234.641956018517</v>
      </c>
      <c r="G1198" s="43">
        <v>35</v>
      </c>
      <c r="H1198" s="44">
        <v>43328</v>
      </c>
      <c r="I1198" s="44">
        <v>43342</v>
      </c>
      <c r="J1198" s="43">
        <v>1950531</v>
      </c>
      <c r="K1198" s="43">
        <v>0</v>
      </c>
      <c r="L1198" s="43">
        <v>0</v>
      </c>
      <c r="M1198" s="43">
        <f>IFERROR(J1198-K1198-L1198,0)</f>
        <v>1950531</v>
      </c>
      <c r="N1198" s="43">
        <v>1968999</v>
      </c>
      <c r="O1198" s="45">
        <f>IFERROR(IF(1 - M1198/N1198&lt;0,0,1-M1198/N1198),0)</f>
        <v>0.0093793851596674083</v>
      </c>
      <c r="P1198" s="43">
        <v>0</v>
      </c>
      <c r="Q1198" s="43">
        <v>1950531</v>
      </c>
      <c r="R1198" s="46">
        <f>IF(F1198&lt;DATEVALUE("2018-07-01"),1,0)</f>
        <v>1</v>
      </c>
      <c r="S1198" s="47">
        <f>IF(R1198=1,1%,0)</f>
        <v>0.01</v>
      </c>
      <c r="T1198" s="46">
        <f>IFERROR(S1198*M1198,0)</f>
        <v>19505.310000000001</v>
      </c>
      <c r="U1198" s="48">
        <f>IF(O1198&lt;=0.12,1,0)*(1-R1198)*M1198</f>
        <v>0</v>
      </c>
      <c r="V1198" s="49">
        <f>IF(0&lt;0.8,0,IF(0&lt;1,Sheet1!L590,1))*IF(G1198&lt;3,0.12 - O1198,0.01) *U1198</f>
        <v>0</v>
      </c>
      <c r="W1198" s="49">
        <f>IF(0&gt;1,IF(0&lt;=1.1,1,IF(0&lt;=1.2,2,IF(0&lt;=1.5,3,5))),0) * 1000000</f>
        <v>0</v>
      </c>
      <c r="X1198" s="50">
        <f>IF(AND(P1198&gt;=150000000,P1198&lt;300000000),5000000,IF(AND(P1198&gt;=300000000,P1198&lt;500000000),10000000,IF(AND(P1198&gt;=300000000,P1198&lt;500000000),15000000,IF(AND(P1198&gt;=500000000,P1198&lt;3000000000),20000000,IF(P1198&gt;=30000000000,35000000,0))))) * (1-R1198)</f>
        <v>0</v>
      </c>
      <c r="Y1198" s="50">
        <f>IFERROR(Q1198 * (1-R1198),0)</f>
        <v>0</v>
      </c>
      <c r="Z1198" s="51">
        <f>IF(R1198=1,0,0)</f>
        <v>0</v>
      </c>
      <c r="AA1198" s="51">
        <f>IFERROR((1-R1198) * Z1198 * 2%,0)</f>
        <v>0</v>
      </c>
      <c r="AB1198" s="52">
        <f>IF(R1198=0,0,0)</f>
        <v>0</v>
      </c>
      <c r="AC1198" s="52">
        <f> IFERROR(AB1198 * (1-R1198) * 2%,0)</f>
        <v>0</v>
      </c>
      <c r="AD1198" s="53">
        <f>T1198+V1198+W1198+X1198+AA1198+AC1198</f>
        <v>19505.310000000001</v>
      </c>
    </row>
    <row r="1199">
      <c r="C1199" s="40" t="s">
        <v>2207</v>
      </c>
      <c r="D1199" s="41" t="s">
        <v>2208</v>
      </c>
      <c r="E1199" s="41"/>
      <c r="F1199" s="42">
        <v>42234.639247685183</v>
      </c>
      <c r="G1199" s="43">
        <v>35</v>
      </c>
      <c r="H1199" s="44">
        <v>43318</v>
      </c>
      <c r="I1199" s="44">
        <v>43329</v>
      </c>
      <c r="J1199" s="43">
        <v>1179321</v>
      </c>
      <c r="K1199" s="43">
        <v>0</v>
      </c>
      <c r="L1199" s="43">
        <v>0</v>
      </c>
      <c r="M1199" s="43">
        <f>IFERROR(J1199-K1199-L1199,0)</f>
        <v>1179321</v>
      </c>
      <c r="N1199" s="43">
        <v>1179321</v>
      </c>
      <c r="O1199" s="45">
        <f>IFERROR(IF(1 - M1199/N1199&lt;0,0,1-M1199/N1199),0)</f>
        <v>0</v>
      </c>
      <c r="P1199" s="43">
        <v>0</v>
      </c>
      <c r="Q1199" s="43">
        <v>1179321</v>
      </c>
      <c r="R1199" s="46">
        <f>IF(F1199&lt;DATEVALUE("2018-07-01"),1,0)</f>
        <v>1</v>
      </c>
      <c r="S1199" s="47">
        <f>IF(R1199=1,1%,0)</f>
        <v>0.01</v>
      </c>
      <c r="T1199" s="46">
        <f>IFERROR(S1199*M1199,0)</f>
        <v>11793.210000000001</v>
      </c>
      <c r="U1199" s="48">
        <f>IF(O1199&lt;=0.12,1,0)*(1-R1199)*M1199</f>
        <v>0</v>
      </c>
      <c r="V1199" s="49">
        <f>IF(0&lt;0.8,0,IF(0&lt;1,Sheet1!L590,1))*IF(G1199&lt;3,0.12 - O1199,0.01) *U1199</f>
        <v>0</v>
      </c>
      <c r="W1199" s="49">
        <f>IF(0&gt;1,IF(0&lt;=1.1,1,IF(0&lt;=1.2,2,IF(0&lt;=1.5,3,5))),0) * 1000000</f>
        <v>0</v>
      </c>
      <c r="X1199" s="50">
        <f>IF(AND(P1199&gt;=150000000,P1199&lt;300000000),5000000,IF(AND(P1199&gt;=300000000,P1199&lt;500000000),10000000,IF(AND(P1199&gt;=300000000,P1199&lt;500000000),15000000,IF(AND(P1199&gt;=500000000,P1199&lt;3000000000),20000000,IF(P1199&gt;=30000000000,35000000,0))))) * (1-R1199)</f>
        <v>0</v>
      </c>
      <c r="Y1199" s="50">
        <f>IFERROR(Q1199 * (1-R1199),0)</f>
        <v>0</v>
      </c>
      <c r="Z1199" s="51">
        <f>IF(R1199=1,0,0)</f>
        <v>0</v>
      </c>
      <c r="AA1199" s="51">
        <f>IFERROR((1-R1199) * Z1199 * 2%,0)</f>
        <v>0</v>
      </c>
      <c r="AB1199" s="52">
        <f>IF(R1199=0,0,0)</f>
        <v>0</v>
      </c>
      <c r="AC1199" s="52">
        <f> IFERROR(AB1199 * (1-R1199) * 2%,0)</f>
        <v>0</v>
      </c>
      <c r="AD1199" s="53">
        <f>T1199+V1199+W1199+X1199+AA1199+AC1199</f>
        <v>11793.210000000001</v>
      </c>
    </row>
    <row r="1200">
      <c r="C1200" s="40" t="s">
        <v>2209</v>
      </c>
      <c r="D1200" s="41" t="s">
        <v>2210</v>
      </c>
      <c r="E1200" s="41"/>
      <c r="F1200" s="42">
        <v>42237.372071759259</v>
      </c>
      <c r="G1200" s="43">
        <v>35</v>
      </c>
      <c r="H1200" s="44">
        <v>43312</v>
      </c>
      <c r="I1200" s="44">
        <v>43236</v>
      </c>
      <c r="J1200" s="43">
        <v>1606161</v>
      </c>
      <c r="K1200" s="43">
        <v>0</v>
      </c>
      <c r="L1200" s="43">
        <v>0</v>
      </c>
      <c r="M1200" s="43">
        <f>IFERROR(J1200-K1200-L1200,0)</f>
        <v>1606161</v>
      </c>
      <c r="N1200" s="43">
        <v>1730751</v>
      </c>
      <c r="O1200" s="45">
        <f>IFERROR(IF(1 - M1200/N1200&lt;0,0,1-M1200/N1200),0)</f>
        <v>0.071986091586831336</v>
      </c>
      <c r="P1200" s="43">
        <v>0</v>
      </c>
      <c r="Q1200" s="43">
        <v>1606161</v>
      </c>
      <c r="R1200" s="46">
        <f>IF(F1200&lt;DATEVALUE("2018-07-01"),1,0)</f>
        <v>1</v>
      </c>
      <c r="S1200" s="47">
        <f>IF(R1200=1,1%,0)</f>
        <v>0.01</v>
      </c>
      <c r="T1200" s="46">
        <f>IFERROR(S1200*M1200,0)</f>
        <v>16061.610000000001</v>
      </c>
      <c r="U1200" s="48">
        <f>IF(O1200&lt;=0.12,1,0)*(1-R1200)*M1200</f>
        <v>0</v>
      </c>
      <c r="V1200" s="49">
        <f>IF(0&lt;0.8,0,IF(0&lt;1,Sheet1!L590,1))*IF(G1200&lt;3,0.12 - O1200,0.01) *U1200</f>
        <v>0</v>
      </c>
      <c r="W1200" s="49">
        <f>IF(0&gt;1,IF(0&lt;=1.1,1,IF(0&lt;=1.2,2,IF(0&lt;=1.5,3,5))),0) * 1000000</f>
        <v>0</v>
      </c>
      <c r="X1200" s="50">
        <f>IF(AND(P1200&gt;=150000000,P1200&lt;300000000),5000000,IF(AND(P1200&gt;=300000000,P1200&lt;500000000),10000000,IF(AND(P1200&gt;=300000000,P1200&lt;500000000),15000000,IF(AND(P1200&gt;=500000000,P1200&lt;3000000000),20000000,IF(P1200&gt;=30000000000,35000000,0))))) * (1-R1200)</f>
        <v>0</v>
      </c>
      <c r="Y1200" s="50">
        <f>IFERROR(Q1200 * (1-R1200),0)</f>
        <v>0</v>
      </c>
      <c r="Z1200" s="51">
        <f>IF(R1200=1,0,0)</f>
        <v>0</v>
      </c>
      <c r="AA1200" s="51">
        <f>IFERROR((1-R1200) * Z1200 * 2%,0)</f>
        <v>0</v>
      </c>
      <c r="AB1200" s="52">
        <f>IF(R1200=0,0,0)</f>
        <v>0</v>
      </c>
      <c r="AC1200" s="52">
        <f> IFERROR(AB1200 * (1-R1200) * 2%,0)</f>
        <v>0</v>
      </c>
      <c r="AD1200" s="53">
        <f>T1200+V1200+W1200+X1200+AA1200+AC1200</f>
        <v>16061.610000000001</v>
      </c>
    </row>
    <row r="1201">
      <c r="C1201" s="40" t="s">
        <v>2211</v>
      </c>
      <c r="D1201" s="41" t="s">
        <v>2212</v>
      </c>
      <c r="E1201" s="41"/>
      <c r="F1201" s="42">
        <v>42241.690706018519</v>
      </c>
      <c r="G1201" s="43">
        <v>35</v>
      </c>
      <c r="H1201" s="44">
        <v>43333</v>
      </c>
      <c r="I1201" s="44">
        <v>43343</v>
      </c>
      <c r="J1201" s="43">
        <v>341583</v>
      </c>
      <c r="K1201" s="43">
        <v>0</v>
      </c>
      <c r="L1201" s="43">
        <v>0</v>
      </c>
      <c r="M1201" s="43">
        <f>IFERROR(J1201-K1201-L1201,0)</f>
        <v>341583</v>
      </c>
      <c r="N1201" s="43">
        <v>341583</v>
      </c>
      <c r="O1201" s="45">
        <f>IFERROR(IF(1 - M1201/N1201&lt;0,0,1-M1201/N1201),0)</f>
        <v>0</v>
      </c>
      <c r="P1201" s="43">
        <v>0</v>
      </c>
      <c r="Q1201" s="43">
        <v>341583</v>
      </c>
      <c r="R1201" s="46">
        <f>IF(F1201&lt;DATEVALUE("2018-07-01"),1,0)</f>
        <v>1</v>
      </c>
      <c r="S1201" s="47">
        <f>IF(R1201=1,1%,0)</f>
        <v>0.01</v>
      </c>
      <c r="T1201" s="46">
        <f>IFERROR(S1201*M1201,0)</f>
        <v>3415.8299999999999</v>
      </c>
      <c r="U1201" s="48">
        <f>IF(O1201&lt;=0.12,1,0)*(1-R1201)*M1201</f>
        <v>0</v>
      </c>
      <c r="V1201" s="49">
        <f>IF(0&lt;0.8,0,IF(0&lt;1,Sheet1!L590,1))*IF(G1201&lt;3,0.12 - O1201,0.01) *U1201</f>
        <v>0</v>
      </c>
      <c r="W1201" s="49">
        <f>IF(0&gt;1,IF(0&lt;=1.1,1,IF(0&lt;=1.2,2,IF(0&lt;=1.5,3,5))),0) * 1000000</f>
        <v>0</v>
      </c>
      <c r="X1201" s="50">
        <f>IF(AND(P1201&gt;=150000000,P1201&lt;300000000),5000000,IF(AND(P1201&gt;=300000000,P1201&lt;500000000),10000000,IF(AND(P1201&gt;=300000000,P1201&lt;500000000),15000000,IF(AND(P1201&gt;=500000000,P1201&lt;3000000000),20000000,IF(P1201&gt;=30000000000,35000000,0))))) * (1-R1201)</f>
        <v>0</v>
      </c>
      <c r="Y1201" s="50">
        <f>IFERROR(Q1201 * (1-R1201),0)</f>
        <v>0</v>
      </c>
      <c r="Z1201" s="51">
        <f>IF(R1201=1,0,0)</f>
        <v>0</v>
      </c>
      <c r="AA1201" s="51">
        <f>IFERROR((1-R1201) * Z1201 * 2%,0)</f>
        <v>0</v>
      </c>
      <c r="AB1201" s="52">
        <f>IF(R1201=0,0,0)</f>
        <v>0</v>
      </c>
      <c r="AC1201" s="52">
        <f> IFERROR(AB1201 * (1-R1201) * 2%,0)</f>
        <v>0</v>
      </c>
      <c r="AD1201" s="53">
        <f>T1201+V1201+W1201+X1201+AA1201+AC1201</f>
        <v>3415.8299999999999</v>
      </c>
    </row>
    <row r="1202">
      <c r="C1202" s="40" t="s">
        <v>2213</v>
      </c>
      <c r="D1202" s="41" t="s">
        <v>2214</v>
      </c>
      <c r="E1202" s="41"/>
      <c r="F1202" s="42">
        <v>42244.422534722224</v>
      </c>
      <c r="G1202" s="43">
        <v>35</v>
      </c>
      <c r="H1202" s="44">
        <v>43319</v>
      </c>
      <c r="I1202" s="44">
        <v>43325</v>
      </c>
      <c r="J1202" s="43">
        <v>703296</v>
      </c>
      <c r="K1202" s="43">
        <v>0</v>
      </c>
      <c r="L1202" s="43">
        <v>0</v>
      </c>
      <c r="M1202" s="43">
        <f>IFERROR(J1202-K1202-L1202,0)</f>
        <v>703296</v>
      </c>
      <c r="N1202" s="43">
        <v>835612</v>
      </c>
      <c r="O1202" s="45">
        <f>IFERROR(IF(1 - M1202/N1202&lt;0,0,1-M1202/N1202),0)</f>
        <v>0.15834621810122407</v>
      </c>
      <c r="P1202" s="43">
        <v>0</v>
      </c>
      <c r="Q1202" s="43">
        <v>703296</v>
      </c>
      <c r="R1202" s="46">
        <f>IF(F1202&lt;DATEVALUE("2018-07-01"),1,0)</f>
        <v>1</v>
      </c>
      <c r="S1202" s="47">
        <f>IF(R1202=1,1%,0)</f>
        <v>0.01</v>
      </c>
      <c r="T1202" s="46">
        <f>IFERROR(S1202*M1202,0)</f>
        <v>7032.96</v>
      </c>
      <c r="U1202" s="48">
        <f>IF(O1202&lt;=0.12,1,0)*(1-R1202)*M1202</f>
        <v>0</v>
      </c>
      <c r="V1202" s="49">
        <f>IF(0&lt;0.8,0,IF(0&lt;1,Sheet1!L590,1))*IF(G1202&lt;3,0.12 - O1202,0.01) *U1202</f>
        <v>0</v>
      </c>
      <c r="W1202" s="49">
        <f>IF(0&gt;1,IF(0&lt;=1.1,1,IF(0&lt;=1.2,2,IF(0&lt;=1.5,3,5))),0) * 1000000</f>
        <v>0</v>
      </c>
      <c r="X1202" s="50">
        <f>IF(AND(P1202&gt;=150000000,P1202&lt;300000000),5000000,IF(AND(P1202&gt;=300000000,P1202&lt;500000000),10000000,IF(AND(P1202&gt;=300000000,P1202&lt;500000000),15000000,IF(AND(P1202&gt;=500000000,P1202&lt;3000000000),20000000,IF(P1202&gt;=30000000000,35000000,0))))) * (1-R1202)</f>
        <v>0</v>
      </c>
      <c r="Y1202" s="50">
        <f>IFERROR(Q1202 * (1-R1202),0)</f>
        <v>0</v>
      </c>
      <c r="Z1202" s="51">
        <f>IF(R1202=1,0,0)</f>
        <v>0</v>
      </c>
      <c r="AA1202" s="51">
        <f>IFERROR((1-R1202) * Z1202 * 2%,0)</f>
        <v>0</v>
      </c>
      <c r="AB1202" s="52">
        <f>IF(R1202=0,0,0)</f>
        <v>0</v>
      </c>
      <c r="AC1202" s="52">
        <f> IFERROR(AB1202 * (1-R1202) * 2%,0)</f>
        <v>0</v>
      </c>
      <c r="AD1202" s="53">
        <f>T1202+V1202+W1202+X1202+AA1202+AC1202</f>
        <v>7032.96</v>
      </c>
    </row>
    <row r="1203">
      <c r="C1203" s="40" t="s">
        <v>2215</v>
      </c>
      <c r="D1203" s="41" t="s">
        <v>2216</v>
      </c>
      <c r="E1203" s="41"/>
      <c r="F1203" s="42">
        <v>42250.65898148148</v>
      </c>
      <c r="G1203" s="43">
        <v>34</v>
      </c>
      <c r="H1203" s="44">
        <v>43323</v>
      </c>
      <c r="I1203" s="44">
        <v>43333</v>
      </c>
      <c r="J1203" s="43">
        <v>1215848</v>
      </c>
      <c r="K1203" s="43">
        <v>0</v>
      </c>
      <c r="L1203" s="43">
        <v>0</v>
      </c>
      <c r="M1203" s="43">
        <f>IFERROR(J1203-K1203-L1203,0)</f>
        <v>1215848</v>
      </c>
      <c r="N1203" s="43">
        <v>1227233</v>
      </c>
      <c r="O1203" s="45">
        <f>IFERROR(IF(1 - M1203/N1203&lt;0,0,1-M1203/N1203),0)</f>
        <v>0.00927696696552327</v>
      </c>
      <c r="P1203" s="43">
        <v>0</v>
      </c>
      <c r="Q1203" s="43">
        <v>1215848</v>
      </c>
      <c r="R1203" s="46">
        <f>IF(F1203&lt;DATEVALUE("2018-07-01"),1,0)</f>
        <v>1</v>
      </c>
      <c r="S1203" s="47">
        <f>IF(R1203=1,1%,0)</f>
        <v>0.01</v>
      </c>
      <c r="T1203" s="46">
        <f>IFERROR(S1203*M1203,0)</f>
        <v>12158.48</v>
      </c>
      <c r="U1203" s="48">
        <f>IF(O1203&lt;=0.12,1,0)*(1-R1203)*M1203</f>
        <v>0</v>
      </c>
      <c r="V1203" s="49">
        <f>IF(0&lt;0.8,0,IF(0&lt;1,Sheet1!L590,1))*IF(G1203&lt;3,0.12 - O1203,0.01) *U1203</f>
        <v>0</v>
      </c>
      <c r="W1203" s="49">
        <f>IF(0&gt;1,IF(0&lt;=1.1,1,IF(0&lt;=1.2,2,IF(0&lt;=1.5,3,5))),0) * 1000000</f>
        <v>0</v>
      </c>
      <c r="X1203" s="50">
        <f>IF(AND(P1203&gt;=150000000,P1203&lt;300000000),5000000,IF(AND(P1203&gt;=300000000,P1203&lt;500000000),10000000,IF(AND(P1203&gt;=300000000,P1203&lt;500000000),15000000,IF(AND(P1203&gt;=500000000,P1203&lt;3000000000),20000000,IF(P1203&gt;=30000000000,35000000,0))))) * (1-R1203)</f>
        <v>0</v>
      </c>
      <c r="Y1203" s="50">
        <f>IFERROR(Q1203 * (1-R1203),0)</f>
        <v>0</v>
      </c>
      <c r="Z1203" s="51">
        <f>IF(R1203=1,0,0)</f>
        <v>0</v>
      </c>
      <c r="AA1203" s="51">
        <f>IFERROR((1-R1203) * Z1203 * 2%,0)</f>
        <v>0</v>
      </c>
      <c r="AB1203" s="52">
        <f>IF(R1203=0,0,0)</f>
        <v>0</v>
      </c>
      <c r="AC1203" s="52">
        <f> IFERROR(AB1203 * (1-R1203) * 2%,0)</f>
        <v>0</v>
      </c>
      <c r="AD1203" s="53">
        <f>T1203+V1203+W1203+X1203+AA1203+AC1203</f>
        <v>12158.48</v>
      </c>
    </row>
    <row r="1204">
      <c r="C1204" s="40" t="s">
        <v>2217</v>
      </c>
      <c r="D1204" s="41" t="s">
        <v>2218</v>
      </c>
      <c r="E1204" s="41"/>
      <c r="F1204" s="42">
        <v>42263.373067129629</v>
      </c>
      <c r="G1204" s="43">
        <v>34</v>
      </c>
      <c r="H1204" s="44">
        <v>43339</v>
      </c>
      <c r="I1204" s="44">
        <v>43354</v>
      </c>
      <c r="J1204" s="43">
        <v>1605065</v>
      </c>
      <c r="K1204" s="43">
        <v>0</v>
      </c>
      <c r="L1204" s="43">
        <v>0</v>
      </c>
      <c r="M1204" s="43">
        <f>IFERROR(J1204-K1204-L1204,0)</f>
        <v>1605065</v>
      </c>
      <c r="N1204" s="43">
        <v>2353559</v>
      </c>
      <c r="O1204" s="45">
        <f>IFERROR(IF(1 - M1204/N1204&lt;0,0,1-M1204/N1204),0)</f>
        <v>0.31802644420641246</v>
      </c>
      <c r="P1204" s="43">
        <v>0</v>
      </c>
      <c r="Q1204" s="43">
        <v>1605065</v>
      </c>
      <c r="R1204" s="46">
        <f>IF(F1204&lt;DATEVALUE("2018-07-01"),1,0)</f>
        <v>1</v>
      </c>
      <c r="S1204" s="47">
        <f>IF(R1204=1,1%,0)</f>
        <v>0.01</v>
      </c>
      <c r="T1204" s="46">
        <f>IFERROR(S1204*M1204,0)</f>
        <v>16050.65</v>
      </c>
      <c r="U1204" s="48">
        <f>IF(O1204&lt;=0.12,1,0)*(1-R1204)*M1204</f>
        <v>0</v>
      </c>
      <c r="V1204" s="49">
        <f>IF(0&lt;0.8,0,IF(0&lt;1,Sheet1!L590,1))*IF(G1204&lt;3,0.12 - O1204,0.01) *U1204</f>
        <v>0</v>
      </c>
      <c r="W1204" s="49">
        <f>IF(0&gt;1,IF(0&lt;=1.1,1,IF(0&lt;=1.2,2,IF(0&lt;=1.5,3,5))),0) * 1000000</f>
        <v>0</v>
      </c>
      <c r="X1204" s="50">
        <f>IF(AND(P1204&gt;=150000000,P1204&lt;300000000),5000000,IF(AND(P1204&gt;=300000000,P1204&lt;500000000),10000000,IF(AND(P1204&gt;=300000000,P1204&lt;500000000),15000000,IF(AND(P1204&gt;=500000000,P1204&lt;3000000000),20000000,IF(P1204&gt;=30000000000,35000000,0))))) * (1-R1204)</f>
        <v>0</v>
      </c>
      <c r="Y1204" s="50">
        <f>IFERROR(Q1204 * (1-R1204),0)</f>
        <v>0</v>
      </c>
      <c r="Z1204" s="51">
        <f>IF(R1204=1,0,0)</f>
        <v>0</v>
      </c>
      <c r="AA1204" s="51">
        <f>IFERROR((1-R1204) * Z1204 * 2%,0)</f>
        <v>0</v>
      </c>
      <c r="AB1204" s="52">
        <f>IF(R1204=0,0,0)</f>
        <v>0</v>
      </c>
      <c r="AC1204" s="52">
        <f> IFERROR(AB1204 * (1-R1204) * 2%,0)</f>
        <v>0</v>
      </c>
      <c r="AD1204" s="53">
        <f>T1204+V1204+W1204+X1204+AA1204+AC1204</f>
        <v>16050.65</v>
      </c>
    </row>
    <row r="1205">
      <c r="C1205" s="40" t="s">
        <v>2219</v>
      </c>
      <c r="D1205" s="41" t="s">
        <v>2218</v>
      </c>
      <c r="E1205" s="41"/>
      <c r="F1205" s="42">
        <v>42263.375173611108</v>
      </c>
      <c r="G1205" s="43">
        <v>34</v>
      </c>
      <c r="H1205" s="44">
        <v>43339</v>
      </c>
      <c r="I1205" s="44">
        <v>43354</v>
      </c>
      <c r="J1205" s="43">
        <v>98065</v>
      </c>
      <c r="K1205" s="43">
        <v>0</v>
      </c>
      <c r="L1205" s="43">
        <v>0</v>
      </c>
      <c r="M1205" s="43">
        <f>IFERROR(J1205-K1205-L1205,0)</f>
        <v>98065</v>
      </c>
      <c r="N1205" s="43">
        <v>116445</v>
      </c>
      <c r="O1205" s="45">
        <f>IFERROR(IF(1 - M1205/N1205&lt;0,0,1-M1205/N1205),0)</f>
        <v>0.15784275838378636</v>
      </c>
      <c r="P1205" s="43">
        <v>0</v>
      </c>
      <c r="Q1205" s="43">
        <v>98065</v>
      </c>
      <c r="R1205" s="46">
        <f>IF(F1205&lt;DATEVALUE("2018-07-01"),1,0)</f>
        <v>1</v>
      </c>
      <c r="S1205" s="47">
        <f>IF(R1205=1,1%,0)</f>
        <v>0.01</v>
      </c>
      <c r="T1205" s="46">
        <f>IFERROR(S1205*M1205,0)</f>
        <v>980.64999999999998</v>
      </c>
      <c r="U1205" s="48">
        <f>IF(O1205&lt;=0.12,1,0)*(1-R1205)*M1205</f>
        <v>0</v>
      </c>
      <c r="V1205" s="49">
        <f>IF(0&lt;0.8,0,IF(0&lt;1,Sheet1!L590,1))*IF(G1205&lt;3,0.12 - O1205,0.01) *U1205</f>
        <v>0</v>
      </c>
      <c r="W1205" s="49">
        <f>IF(0&gt;1,IF(0&lt;=1.1,1,IF(0&lt;=1.2,2,IF(0&lt;=1.5,3,5))),0) * 1000000</f>
        <v>0</v>
      </c>
      <c r="X1205" s="50">
        <f>IF(AND(P1205&gt;=150000000,P1205&lt;300000000),5000000,IF(AND(P1205&gt;=300000000,P1205&lt;500000000),10000000,IF(AND(P1205&gt;=300000000,P1205&lt;500000000),15000000,IF(AND(P1205&gt;=500000000,P1205&lt;3000000000),20000000,IF(P1205&gt;=30000000000,35000000,0))))) * (1-R1205)</f>
        <v>0</v>
      </c>
      <c r="Y1205" s="50">
        <f>IFERROR(Q1205 * (1-R1205),0)</f>
        <v>0</v>
      </c>
      <c r="Z1205" s="51">
        <f>IF(R1205=1,0,0)</f>
        <v>0</v>
      </c>
      <c r="AA1205" s="51">
        <f>IFERROR((1-R1205) * Z1205 * 2%,0)</f>
        <v>0</v>
      </c>
      <c r="AB1205" s="52">
        <f>IF(R1205=0,0,0)</f>
        <v>0</v>
      </c>
      <c r="AC1205" s="52">
        <f> IFERROR(AB1205 * (1-R1205) * 2%,0)</f>
        <v>0</v>
      </c>
      <c r="AD1205" s="53">
        <f>T1205+V1205+W1205+X1205+AA1205+AC1205</f>
        <v>980.64999999999998</v>
      </c>
    </row>
    <row r="1206">
      <c r="C1206" s="40" t="s">
        <v>2220</v>
      </c>
      <c r="D1206" s="41" t="s">
        <v>2221</v>
      </c>
      <c r="E1206" s="41"/>
      <c r="F1206" s="42">
        <v>42268.420497685183</v>
      </c>
      <c r="G1206" s="43">
        <v>34</v>
      </c>
      <c r="H1206" s="44">
        <v>43318</v>
      </c>
      <c r="I1206" s="44">
        <v>43329</v>
      </c>
      <c r="J1206" s="43">
        <v>333047</v>
      </c>
      <c r="K1206" s="43">
        <v>0</v>
      </c>
      <c r="L1206" s="43">
        <v>0</v>
      </c>
      <c r="M1206" s="43">
        <f>IFERROR(J1206-K1206-L1206,0)</f>
        <v>333047</v>
      </c>
      <c r="N1206" s="43">
        <v>375259</v>
      </c>
      <c r="O1206" s="45">
        <f>IFERROR(IF(1 - M1206/N1206&lt;0,0,1-M1206/N1206),0)</f>
        <v>0.11248764186868265</v>
      </c>
      <c r="P1206" s="43">
        <v>0</v>
      </c>
      <c r="Q1206" s="43">
        <v>333047</v>
      </c>
      <c r="R1206" s="46">
        <f>IF(F1206&lt;DATEVALUE("2018-07-01"),1,0)</f>
        <v>1</v>
      </c>
      <c r="S1206" s="47">
        <f>IF(R1206=1,1%,0)</f>
        <v>0.01</v>
      </c>
      <c r="T1206" s="46">
        <f>IFERROR(S1206*M1206,0)</f>
        <v>3330.4700000000003</v>
      </c>
      <c r="U1206" s="48">
        <f>IF(O1206&lt;=0.12,1,0)*(1-R1206)*M1206</f>
        <v>0</v>
      </c>
      <c r="V1206" s="49">
        <f>IF(0&lt;0.8,0,IF(0&lt;1,Sheet1!L590,1))*IF(G1206&lt;3,0.12 - O1206,0.01) *U1206</f>
        <v>0</v>
      </c>
      <c r="W1206" s="49">
        <f>IF(0&gt;1,IF(0&lt;=1.1,1,IF(0&lt;=1.2,2,IF(0&lt;=1.5,3,5))),0) * 1000000</f>
        <v>0</v>
      </c>
      <c r="X1206" s="50">
        <f>IF(AND(P1206&gt;=150000000,P1206&lt;300000000),5000000,IF(AND(P1206&gt;=300000000,P1206&lt;500000000),10000000,IF(AND(P1206&gt;=300000000,P1206&lt;500000000),15000000,IF(AND(P1206&gt;=500000000,P1206&lt;3000000000),20000000,IF(P1206&gt;=30000000000,35000000,0))))) * (1-R1206)</f>
        <v>0</v>
      </c>
      <c r="Y1206" s="50">
        <f>IFERROR(Q1206 * (1-R1206),0)</f>
        <v>0</v>
      </c>
      <c r="Z1206" s="51">
        <f>IF(R1206=1,0,0)</f>
        <v>0</v>
      </c>
      <c r="AA1206" s="51">
        <f>IFERROR((1-R1206) * Z1206 * 2%,0)</f>
        <v>0</v>
      </c>
      <c r="AB1206" s="52">
        <f>IF(R1206=0,0,0)</f>
        <v>0</v>
      </c>
      <c r="AC1206" s="52">
        <f> IFERROR(AB1206 * (1-R1206) * 2%,0)</f>
        <v>0</v>
      </c>
      <c r="AD1206" s="53">
        <f>T1206+V1206+W1206+X1206+AA1206+AC1206</f>
        <v>3330.4700000000003</v>
      </c>
    </row>
    <row r="1207">
      <c r="C1207" s="40" t="s">
        <v>2222</v>
      </c>
      <c r="D1207" s="41" t="s">
        <v>2223</v>
      </c>
      <c r="E1207" s="41"/>
      <c r="F1207" s="42">
        <v>42268.423935185187</v>
      </c>
      <c r="G1207" s="43">
        <v>34</v>
      </c>
      <c r="H1207" s="44">
        <v>43312</v>
      </c>
      <c r="I1207" s="44">
        <v>43330</v>
      </c>
      <c r="J1207" s="43">
        <v>327047</v>
      </c>
      <c r="K1207" s="43">
        <v>0</v>
      </c>
      <c r="L1207" s="43">
        <v>0</v>
      </c>
      <c r="M1207" s="43">
        <f>IFERROR(J1207-K1207-L1207,0)</f>
        <v>327047</v>
      </c>
      <c r="N1207" s="43">
        <v>327047</v>
      </c>
      <c r="O1207" s="45">
        <f>IFERROR(IF(1 - M1207/N1207&lt;0,0,1-M1207/N1207),0)</f>
        <v>0</v>
      </c>
      <c r="P1207" s="43">
        <v>0</v>
      </c>
      <c r="Q1207" s="43">
        <v>327047</v>
      </c>
      <c r="R1207" s="46">
        <f>IF(F1207&lt;DATEVALUE("2018-07-01"),1,0)</f>
        <v>1</v>
      </c>
      <c r="S1207" s="47">
        <f>IF(R1207=1,1%,0)</f>
        <v>0.01</v>
      </c>
      <c r="T1207" s="46">
        <f>IFERROR(S1207*M1207,0)</f>
        <v>3270.4700000000003</v>
      </c>
      <c r="U1207" s="48">
        <f>IF(O1207&lt;=0.12,1,0)*(1-R1207)*M1207</f>
        <v>0</v>
      </c>
      <c r="V1207" s="49">
        <f>IF(0&lt;0.8,0,IF(0&lt;1,Sheet1!L590,1))*IF(G1207&lt;3,0.12 - O1207,0.01) *U1207</f>
        <v>0</v>
      </c>
      <c r="W1207" s="49">
        <f>IF(0&gt;1,IF(0&lt;=1.1,1,IF(0&lt;=1.2,2,IF(0&lt;=1.5,3,5))),0) * 1000000</f>
        <v>0</v>
      </c>
      <c r="X1207" s="50">
        <f>IF(AND(P1207&gt;=150000000,P1207&lt;300000000),5000000,IF(AND(P1207&gt;=300000000,P1207&lt;500000000),10000000,IF(AND(P1207&gt;=300000000,P1207&lt;500000000),15000000,IF(AND(P1207&gt;=500000000,P1207&lt;3000000000),20000000,IF(P1207&gt;=30000000000,35000000,0))))) * (1-R1207)</f>
        <v>0</v>
      </c>
      <c r="Y1207" s="50">
        <f>IFERROR(Q1207 * (1-R1207),0)</f>
        <v>0</v>
      </c>
      <c r="Z1207" s="51">
        <f>IF(R1207=1,0,0)</f>
        <v>0</v>
      </c>
      <c r="AA1207" s="51">
        <f>IFERROR((1-R1207) * Z1207 * 2%,0)</f>
        <v>0</v>
      </c>
      <c r="AB1207" s="52">
        <f>IF(R1207=0,0,0)</f>
        <v>0</v>
      </c>
      <c r="AC1207" s="52">
        <f> IFERROR(AB1207 * (1-R1207) * 2%,0)</f>
        <v>0</v>
      </c>
      <c r="AD1207" s="53">
        <f>T1207+V1207+W1207+X1207+AA1207+AC1207</f>
        <v>3270.4700000000003</v>
      </c>
    </row>
    <row r="1208">
      <c r="C1208" s="40" t="s">
        <v>2224</v>
      </c>
      <c r="D1208" s="41" t="s">
        <v>2225</v>
      </c>
      <c r="E1208" s="41"/>
      <c r="F1208" s="42">
        <v>42268.427025462959</v>
      </c>
      <c r="G1208" s="43">
        <v>34</v>
      </c>
      <c r="H1208" s="44">
        <v>43323</v>
      </c>
      <c r="I1208" s="44">
        <v>43337</v>
      </c>
      <c r="J1208" s="43">
        <v>2204106</v>
      </c>
      <c r="K1208" s="43">
        <v>0</v>
      </c>
      <c r="L1208" s="43">
        <v>0</v>
      </c>
      <c r="M1208" s="43">
        <f>IFERROR(J1208-K1208-L1208,0)</f>
        <v>2204106</v>
      </c>
      <c r="N1208" s="43">
        <v>2204106</v>
      </c>
      <c r="O1208" s="45">
        <f>IFERROR(IF(1 - M1208/N1208&lt;0,0,1-M1208/N1208),0)</f>
        <v>0</v>
      </c>
      <c r="P1208" s="43">
        <v>0</v>
      </c>
      <c r="Q1208" s="43">
        <v>2204106</v>
      </c>
      <c r="R1208" s="46">
        <f>IF(F1208&lt;DATEVALUE("2018-07-01"),1,0)</f>
        <v>1</v>
      </c>
      <c r="S1208" s="47">
        <f>IF(R1208=1,1%,0)</f>
        <v>0.01</v>
      </c>
      <c r="T1208" s="46">
        <f>IFERROR(S1208*M1208,0)</f>
        <v>22041.060000000001</v>
      </c>
      <c r="U1208" s="48">
        <f>IF(O1208&lt;=0.12,1,0)*(1-R1208)*M1208</f>
        <v>0</v>
      </c>
      <c r="V1208" s="49">
        <f>IF(0&lt;0.8,0,IF(0&lt;1,Sheet1!L590,1))*IF(G1208&lt;3,0.12 - O1208,0.01) *U1208</f>
        <v>0</v>
      </c>
      <c r="W1208" s="49">
        <f>IF(0&gt;1,IF(0&lt;=1.1,1,IF(0&lt;=1.2,2,IF(0&lt;=1.5,3,5))),0) * 1000000</f>
        <v>0</v>
      </c>
      <c r="X1208" s="50">
        <f>IF(AND(P1208&gt;=150000000,P1208&lt;300000000),5000000,IF(AND(P1208&gt;=300000000,P1208&lt;500000000),10000000,IF(AND(P1208&gt;=300000000,P1208&lt;500000000),15000000,IF(AND(P1208&gt;=500000000,P1208&lt;3000000000),20000000,IF(P1208&gt;=30000000000,35000000,0))))) * (1-R1208)</f>
        <v>0</v>
      </c>
      <c r="Y1208" s="50">
        <f>IFERROR(Q1208 * (1-R1208),0)</f>
        <v>0</v>
      </c>
      <c r="Z1208" s="51">
        <f>IF(R1208=1,0,0)</f>
        <v>0</v>
      </c>
      <c r="AA1208" s="51">
        <f>IFERROR((1-R1208) * Z1208 * 2%,0)</f>
        <v>0</v>
      </c>
      <c r="AB1208" s="52">
        <f>IF(R1208=0,0,0)</f>
        <v>0</v>
      </c>
      <c r="AC1208" s="52">
        <f> IFERROR(AB1208 * (1-R1208) * 2%,0)</f>
        <v>0</v>
      </c>
      <c r="AD1208" s="53">
        <f>T1208+V1208+W1208+X1208+AA1208+AC1208</f>
        <v>22041.060000000001</v>
      </c>
    </row>
    <row r="1209">
      <c r="C1209" s="40" t="s">
        <v>2226</v>
      </c>
      <c r="D1209" s="41" t="s">
        <v>2227</v>
      </c>
      <c r="E1209" s="41"/>
      <c r="F1209" s="42">
        <v>42268.431030092594</v>
      </c>
      <c r="G1209" s="43">
        <v>34</v>
      </c>
      <c r="H1209" s="44">
        <v>43321</v>
      </c>
      <c r="I1209" s="44">
        <v>43334</v>
      </c>
      <c r="J1209" s="43">
        <v>806524</v>
      </c>
      <c r="K1209" s="43">
        <v>0</v>
      </c>
      <c r="L1209" s="43">
        <v>0</v>
      </c>
      <c r="M1209" s="43">
        <f>IFERROR(J1209-K1209-L1209,0)</f>
        <v>806524</v>
      </c>
      <c r="N1209" s="43">
        <v>806524</v>
      </c>
      <c r="O1209" s="45">
        <f>IFERROR(IF(1 - M1209/N1209&lt;0,0,1-M1209/N1209),0)</f>
        <v>0</v>
      </c>
      <c r="P1209" s="43">
        <v>0</v>
      </c>
      <c r="Q1209" s="43">
        <v>806524</v>
      </c>
      <c r="R1209" s="46">
        <f>IF(F1209&lt;DATEVALUE("2018-07-01"),1,0)</f>
        <v>1</v>
      </c>
      <c r="S1209" s="47">
        <f>IF(R1209=1,1%,0)</f>
        <v>0.01</v>
      </c>
      <c r="T1209" s="46">
        <f>IFERROR(S1209*M1209,0)</f>
        <v>8065.2399999999998</v>
      </c>
      <c r="U1209" s="48">
        <f>IF(O1209&lt;=0.12,1,0)*(1-R1209)*M1209</f>
        <v>0</v>
      </c>
      <c r="V1209" s="49">
        <f>IF(0&lt;0.8,0,IF(0&lt;1,Sheet1!L590,1))*IF(G1209&lt;3,0.12 - O1209,0.01) *U1209</f>
        <v>0</v>
      </c>
      <c r="W1209" s="49">
        <f>IF(0&gt;1,IF(0&lt;=1.1,1,IF(0&lt;=1.2,2,IF(0&lt;=1.5,3,5))),0) * 1000000</f>
        <v>0</v>
      </c>
      <c r="X1209" s="50">
        <f>IF(AND(P1209&gt;=150000000,P1209&lt;300000000),5000000,IF(AND(P1209&gt;=300000000,P1209&lt;500000000),10000000,IF(AND(P1209&gt;=300000000,P1209&lt;500000000),15000000,IF(AND(P1209&gt;=500000000,P1209&lt;3000000000),20000000,IF(P1209&gt;=30000000000,35000000,0))))) * (1-R1209)</f>
        <v>0</v>
      </c>
      <c r="Y1209" s="50">
        <f>IFERROR(Q1209 * (1-R1209),0)</f>
        <v>0</v>
      </c>
      <c r="Z1209" s="51">
        <f>IF(R1209=1,0,0)</f>
        <v>0</v>
      </c>
      <c r="AA1209" s="51">
        <f>IFERROR((1-R1209) * Z1209 * 2%,0)</f>
        <v>0</v>
      </c>
      <c r="AB1209" s="52">
        <f>IF(R1209=0,0,0)</f>
        <v>0</v>
      </c>
      <c r="AC1209" s="52">
        <f> IFERROR(AB1209 * (1-R1209) * 2%,0)</f>
        <v>0</v>
      </c>
      <c r="AD1209" s="53">
        <f>T1209+V1209+W1209+X1209+AA1209+AC1209</f>
        <v>8065.2399999999998</v>
      </c>
    </row>
    <row r="1210">
      <c r="C1210" s="40" t="s">
        <v>2228</v>
      </c>
      <c r="D1210" s="41" t="s">
        <v>2229</v>
      </c>
      <c r="E1210" s="41"/>
      <c r="F1210" s="42">
        <v>42270.575243055551</v>
      </c>
      <c r="G1210" s="43">
        <v>34</v>
      </c>
      <c r="H1210" s="44">
        <v>43319</v>
      </c>
      <c r="I1210" s="44">
        <v>43342</v>
      </c>
      <c r="J1210" s="43">
        <v>236453</v>
      </c>
      <c r="K1210" s="43">
        <v>0</v>
      </c>
      <c r="L1210" s="43">
        <v>0</v>
      </c>
      <c r="M1210" s="43">
        <f>IFERROR(J1210-K1210-L1210,0)</f>
        <v>236453</v>
      </c>
      <c r="N1210" s="43">
        <v>236453</v>
      </c>
      <c r="O1210" s="45">
        <f>IFERROR(IF(1 - M1210/N1210&lt;0,0,1-M1210/N1210),0)</f>
        <v>0</v>
      </c>
      <c r="P1210" s="43">
        <v>0</v>
      </c>
      <c r="Q1210" s="43">
        <v>236453</v>
      </c>
      <c r="R1210" s="46">
        <f>IF(F1210&lt;DATEVALUE("2018-07-01"),1,0)</f>
        <v>1</v>
      </c>
      <c r="S1210" s="47">
        <f>IF(R1210=1,1%,0)</f>
        <v>0.01</v>
      </c>
      <c r="T1210" s="46">
        <f>IFERROR(S1210*M1210,0)</f>
        <v>2364.5300000000002</v>
      </c>
      <c r="U1210" s="48">
        <f>IF(O1210&lt;=0.12,1,0)*(1-R1210)*M1210</f>
        <v>0</v>
      </c>
      <c r="V1210" s="49">
        <f>IF(0&lt;0.8,0,IF(0&lt;1,Sheet1!L590,1))*IF(G1210&lt;3,0.12 - O1210,0.01) *U1210</f>
        <v>0</v>
      </c>
      <c r="W1210" s="49">
        <f>IF(0&gt;1,IF(0&lt;=1.1,1,IF(0&lt;=1.2,2,IF(0&lt;=1.5,3,5))),0) * 1000000</f>
        <v>0</v>
      </c>
      <c r="X1210" s="50">
        <f>IF(AND(P1210&gt;=150000000,P1210&lt;300000000),5000000,IF(AND(P1210&gt;=300000000,P1210&lt;500000000),10000000,IF(AND(P1210&gt;=300000000,P1210&lt;500000000),15000000,IF(AND(P1210&gt;=500000000,P1210&lt;3000000000),20000000,IF(P1210&gt;=30000000000,35000000,0))))) * (1-R1210)</f>
        <v>0</v>
      </c>
      <c r="Y1210" s="50">
        <f>IFERROR(Q1210 * (1-R1210),0)</f>
        <v>0</v>
      </c>
      <c r="Z1210" s="51">
        <f>IF(R1210=1,0,0)</f>
        <v>0</v>
      </c>
      <c r="AA1210" s="51">
        <f>IFERROR((1-R1210) * Z1210 * 2%,0)</f>
        <v>0</v>
      </c>
      <c r="AB1210" s="52">
        <f>IF(R1210=0,0,0)</f>
        <v>0</v>
      </c>
      <c r="AC1210" s="52">
        <f> IFERROR(AB1210 * (1-R1210) * 2%,0)</f>
        <v>0</v>
      </c>
      <c r="AD1210" s="53">
        <f>T1210+V1210+W1210+X1210+AA1210+AC1210</f>
        <v>2364.5300000000002</v>
      </c>
    </row>
    <row r="1211">
      <c r="C1211" s="40" t="s">
        <v>2230</v>
      </c>
      <c r="D1211" s="41" t="s">
        <v>2231</v>
      </c>
      <c r="E1211" s="41"/>
      <c r="F1211" s="42">
        <v>42270.570590277777</v>
      </c>
      <c r="G1211" s="43">
        <v>34</v>
      </c>
      <c r="H1211" s="44">
        <v>43321</v>
      </c>
      <c r="I1211" s="44">
        <v>43383</v>
      </c>
      <c r="J1211" s="43">
        <v>1473582</v>
      </c>
      <c r="K1211" s="43">
        <v>0</v>
      </c>
      <c r="L1211" s="43">
        <v>0</v>
      </c>
      <c r="M1211" s="43">
        <f>IFERROR(J1211-K1211-L1211,0)</f>
        <v>1473582</v>
      </c>
      <c r="N1211" s="43">
        <v>1407587</v>
      </c>
      <c r="O1211" s="45">
        <f>IFERROR(IF(1 - M1211/N1211&lt;0,0,1-M1211/N1211),0)</f>
        <v>0</v>
      </c>
      <c r="P1211" s="43">
        <v>0</v>
      </c>
      <c r="Q1211" s="43">
        <v>1473582</v>
      </c>
      <c r="R1211" s="46">
        <f>IF(F1211&lt;DATEVALUE("2018-07-01"),1,0)</f>
        <v>1</v>
      </c>
      <c r="S1211" s="47">
        <f>IF(R1211=1,1%,0)</f>
        <v>0.01</v>
      </c>
      <c r="T1211" s="46">
        <f>IFERROR(S1211*M1211,0)</f>
        <v>14735.82</v>
      </c>
      <c r="U1211" s="48">
        <f>IF(O1211&lt;=0.12,1,0)*(1-R1211)*M1211</f>
        <v>0</v>
      </c>
      <c r="V1211" s="49">
        <f>IF(0&lt;0.8,0,IF(0&lt;1,Sheet1!L590,1))*IF(G1211&lt;3,0.12 - O1211,0.01) *U1211</f>
        <v>0</v>
      </c>
      <c r="W1211" s="49">
        <f>IF(0&gt;1,IF(0&lt;=1.1,1,IF(0&lt;=1.2,2,IF(0&lt;=1.5,3,5))),0) * 1000000</f>
        <v>0</v>
      </c>
      <c r="X1211" s="50">
        <f>IF(AND(P1211&gt;=150000000,P1211&lt;300000000),5000000,IF(AND(P1211&gt;=300000000,P1211&lt;500000000),10000000,IF(AND(P1211&gt;=300000000,P1211&lt;500000000),15000000,IF(AND(P1211&gt;=500000000,P1211&lt;3000000000),20000000,IF(P1211&gt;=30000000000,35000000,0))))) * (1-R1211)</f>
        <v>0</v>
      </c>
      <c r="Y1211" s="50">
        <f>IFERROR(Q1211 * (1-R1211),0)</f>
        <v>0</v>
      </c>
      <c r="Z1211" s="51">
        <f>IF(R1211=1,0,0)</f>
        <v>0</v>
      </c>
      <c r="AA1211" s="51">
        <f>IFERROR((1-R1211) * Z1211 * 2%,0)</f>
        <v>0</v>
      </c>
      <c r="AB1211" s="52">
        <f>IF(R1211=0,0,0)</f>
        <v>0</v>
      </c>
      <c r="AC1211" s="52">
        <f> IFERROR(AB1211 * (1-R1211) * 2%,0)</f>
        <v>0</v>
      </c>
      <c r="AD1211" s="53">
        <f>T1211+V1211+W1211+X1211+AA1211+AC1211</f>
        <v>14735.82</v>
      </c>
    </row>
    <row r="1212">
      <c r="C1212" s="40" t="s">
        <v>2232</v>
      </c>
      <c r="D1212" s="41" t="s">
        <v>2233</v>
      </c>
      <c r="E1212" s="41"/>
      <c r="F1212" s="42">
        <v>42280.362835648149</v>
      </c>
      <c r="G1212" s="43">
        <v>33</v>
      </c>
      <c r="H1212" s="44">
        <v>43320</v>
      </c>
      <c r="I1212" s="44">
        <v>43335</v>
      </c>
      <c r="J1212" s="43">
        <v>334128</v>
      </c>
      <c r="K1212" s="43">
        <v>0</v>
      </c>
      <c r="L1212" s="43">
        <v>0</v>
      </c>
      <c r="M1212" s="43">
        <f>IFERROR(J1212-K1212-L1212,0)</f>
        <v>334128</v>
      </c>
      <c r="N1212" s="43">
        <v>334128</v>
      </c>
      <c r="O1212" s="45">
        <f>IFERROR(IF(1 - M1212/N1212&lt;0,0,1-M1212/N1212),0)</f>
        <v>0</v>
      </c>
      <c r="P1212" s="43">
        <v>0</v>
      </c>
      <c r="Q1212" s="43">
        <v>334128</v>
      </c>
      <c r="R1212" s="46">
        <f>IF(F1212&lt;DATEVALUE("2018-07-01"),1,0)</f>
        <v>1</v>
      </c>
      <c r="S1212" s="47">
        <f>IF(R1212=1,1%,0)</f>
        <v>0.01</v>
      </c>
      <c r="T1212" s="46">
        <f>IFERROR(S1212*M1212,0)</f>
        <v>3341.2800000000002</v>
      </c>
      <c r="U1212" s="48">
        <f>IF(O1212&lt;=0.12,1,0)*(1-R1212)*M1212</f>
        <v>0</v>
      </c>
      <c r="V1212" s="49">
        <f>IF(0&lt;0.8,0,IF(0&lt;1,Sheet1!L590,1))*IF(G1212&lt;3,0.12 - O1212,0.01) *U1212</f>
        <v>0</v>
      </c>
      <c r="W1212" s="49">
        <f>IF(0&gt;1,IF(0&lt;=1.1,1,IF(0&lt;=1.2,2,IF(0&lt;=1.5,3,5))),0) * 1000000</f>
        <v>0</v>
      </c>
      <c r="X1212" s="50">
        <f>IF(AND(P1212&gt;=150000000,P1212&lt;300000000),5000000,IF(AND(P1212&gt;=300000000,P1212&lt;500000000),10000000,IF(AND(P1212&gt;=300000000,P1212&lt;500000000),15000000,IF(AND(P1212&gt;=500000000,P1212&lt;3000000000),20000000,IF(P1212&gt;=30000000000,35000000,0))))) * (1-R1212)</f>
        <v>0</v>
      </c>
      <c r="Y1212" s="50">
        <f>IFERROR(Q1212 * (1-R1212),0)</f>
        <v>0</v>
      </c>
      <c r="Z1212" s="51">
        <f>IF(R1212=1,0,0)</f>
        <v>0</v>
      </c>
      <c r="AA1212" s="51">
        <f>IFERROR((1-R1212) * Z1212 * 2%,0)</f>
        <v>0</v>
      </c>
      <c r="AB1212" s="52">
        <f>IF(R1212=0,0,0)</f>
        <v>0</v>
      </c>
      <c r="AC1212" s="52">
        <f> IFERROR(AB1212 * (1-R1212) * 2%,0)</f>
        <v>0</v>
      </c>
      <c r="AD1212" s="53">
        <f>T1212+V1212+W1212+X1212+AA1212+AC1212</f>
        <v>3341.2800000000002</v>
      </c>
    </row>
    <row r="1213">
      <c r="C1213" s="40" t="s">
        <v>2234</v>
      </c>
      <c r="D1213" s="41" t="s">
        <v>2235</v>
      </c>
      <c r="E1213" s="41"/>
      <c r="F1213" s="42">
        <v>42289.400497685187</v>
      </c>
      <c r="G1213" s="43">
        <v>33</v>
      </c>
      <c r="H1213" s="44">
        <v>43320</v>
      </c>
      <c r="I1213" s="44">
        <v>43327</v>
      </c>
      <c r="J1213" s="43">
        <v>1582616</v>
      </c>
      <c r="K1213" s="43">
        <v>0</v>
      </c>
      <c r="L1213" s="43">
        <v>0</v>
      </c>
      <c r="M1213" s="43">
        <f>IFERROR(J1213-K1213-L1213,0)</f>
        <v>1582616</v>
      </c>
      <c r="N1213" s="43">
        <v>1582616</v>
      </c>
      <c r="O1213" s="45">
        <f>IFERROR(IF(1 - M1213/N1213&lt;0,0,1-M1213/N1213),0)</f>
        <v>0</v>
      </c>
      <c r="P1213" s="43">
        <v>0</v>
      </c>
      <c r="Q1213" s="43">
        <v>1582616</v>
      </c>
      <c r="R1213" s="46">
        <f>IF(F1213&lt;DATEVALUE("2018-07-01"),1,0)</f>
        <v>1</v>
      </c>
      <c r="S1213" s="47">
        <f>IF(R1213=1,1%,0)</f>
        <v>0.01</v>
      </c>
      <c r="T1213" s="46">
        <f>IFERROR(S1213*M1213,0)</f>
        <v>15826.16</v>
      </c>
      <c r="U1213" s="48">
        <f>IF(O1213&lt;=0.12,1,0)*(1-R1213)*M1213</f>
        <v>0</v>
      </c>
      <c r="V1213" s="49">
        <f>IF(0&lt;0.8,0,IF(0&lt;1,Sheet1!L590,1))*IF(G1213&lt;3,0.12 - O1213,0.01) *U1213</f>
        <v>0</v>
      </c>
      <c r="W1213" s="49">
        <f>IF(0&gt;1,IF(0&lt;=1.1,1,IF(0&lt;=1.2,2,IF(0&lt;=1.5,3,5))),0) * 1000000</f>
        <v>0</v>
      </c>
      <c r="X1213" s="50">
        <f>IF(AND(P1213&gt;=150000000,P1213&lt;300000000),5000000,IF(AND(P1213&gt;=300000000,P1213&lt;500000000),10000000,IF(AND(P1213&gt;=300000000,P1213&lt;500000000),15000000,IF(AND(P1213&gt;=500000000,P1213&lt;3000000000),20000000,IF(P1213&gt;=30000000000,35000000,0))))) * (1-R1213)</f>
        <v>0</v>
      </c>
      <c r="Y1213" s="50">
        <f>IFERROR(Q1213 * (1-R1213),0)</f>
        <v>0</v>
      </c>
      <c r="Z1213" s="51">
        <f>IF(R1213=1,0,0)</f>
        <v>0</v>
      </c>
      <c r="AA1213" s="51">
        <f>IFERROR((1-R1213) * Z1213 * 2%,0)</f>
        <v>0</v>
      </c>
      <c r="AB1213" s="52">
        <f>IF(R1213=0,0,0)</f>
        <v>0</v>
      </c>
      <c r="AC1213" s="52">
        <f> IFERROR(AB1213 * (1-R1213) * 2%,0)</f>
        <v>0</v>
      </c>
      <c r="AD1213" s="53">
        <f>T1213+V1213+W1213+X1213+AA1213+AC1213</f>
        <v>15826.16</v>
      </c>
    </row>
    <row r="1214">
      <c r="C1214" s="40" t="s">
        <v>2236</v>
      </c>
      <c r="D1214" s="41" t="s">
        <v>2237</v>
      </c>
      <c r="E1214" s="41"/>
      <c r="F1214" s="42">
        <v>42299.621631944443</v>
      </c>
      <c r="G1214" s="43">
        <v>33</v>
      </c>
      <c r="H1214" s="44">
        <v>43339</v>
      </c>
      <c r="I1214" s="44">
        <v>43354</v>
      </c>
      <c r="J1214" s="43">
        <v>170280</v>
      </c>
      <c r="K1214" s="43">
        <v>0</v>
      </c>
      <c r="L1214" s="43">
        <v>0</v>
      </c>
      <c r="M1214" s="43">
        <f>IFERROR(J1214-K1214-L1214,0)</f>
        <v>170280</v>
      </c>
      <c r="N1214" s="43">
        <v>195184</v>
      </c>
      <c r="O1214" s="45">
        <f>IFERROR(IF(1 - M1214/N1214&lt;0,0,1-M1214/N1214),0)</f>
        <v>0.12759242560865647</v>
      </c>
      <c r="P1214" s="43">
        <v>0</v>
      </c>
      <c r="Q1214" s="43">
        <v>170280</v>
      </c>
      <c r="R1214" s="46">
        <f>IF(F1214&lt;DATEVALUE("2018-07-01"),1,0)</f>
        <v>1</v>
      </c>
      <c r="S1214" s="47">
        <f>IF(R1214=1,1%,0)</f>
        <v>0.01</v>
      </c>
      <c r="T1214" s="46">
        <f>IFERROR(S1214*M1214,0)</f>
        <v>1702.8</v>
      </c>
      <c r="U1214" s="48">
        <f>IF(O1214&lt;=0.12,1,0)*(1-R1214)*M1214</f>
        <v>0</v>
      </c>
      <c r="V1214" s="49">
        <f>IF(0&lt;0.8,0,IF(0&lt;1,Sheet1!L590,1))*IF(G1214&lt;3,0.12 - O1214,0.01) *U1214</f>
        <v>0</v>
      </c>
      <c r="W1214" s="49">
        <f>IF(0&gt;1,IF(0&lt;=1.1,1,IF(0&lt;=1.2,2,IF(0&lt;=1.5,3,5))),0) * 1000000</f>
        <v>0</v>
      </c>
      <c r="X1214" s="50">
        <f>IF(AND(P1214&gt;=150000000,P1214&lt;300000000),5000000,IF(AND(P1214&gt;=300000000,P1214&lt;500000000),10000000,IF(AND(P1214&gt;=300000000,P1214&lt;500000000),15000000,IF(AND(P1214&gt;=500000000,P1214&lt;3000000000),20000000,IF(P1214&gt;=30000000000,35000000,0))))) * (1-R1214)</f>
        <v>0</v>
      </c>
      <c r="Y1214" s="50">
        <f>IFERROR(Q1214 * (1-R1214),0)</f>
        <v>0</v>
      </c>
      <c r="Z1214" s="51">
        <f>IF(R1214=1,0,0)</f>
        <v>0</v>
      </c>
      <c r="AA1214" s="51">
        <f>IFERROR((1-R1214) * Z1214 * 2%,0)</f>
        <v>0</v>
      </c>
      <c r="AB1214" s="52">
        <f>IF(R1214=0,0,0)</f>
        <v>0</v>
      </c>
      <c r="AC1214" s="52">
        <f> IFERROR(AB1214 * (1-R1214) * 2%,0)</f>
        <v>0</v>
      </c>
      <c r="AD1214" s="53">
        <f>T1214+V1214+W1214+X1214+AA1214+AC1214</f>
        <v>1702.8</v>
      </c>
    </row>
    <row r="1215">
      <c r="C1215" s="40" t="s">
        <v>2238</v>
      </c>
      <c r="D1215" s="41" t="s">
        <v>2218</v>
      </c>
      <c r="E1215" s="41"/>
      <c r="F1215" s="42">
        <v>42311.668587962959</v>
      </c>
      <c r="G1215" s="43">
        <v>32</v>
      </c>
      <c r="H1215" s="44">
        <v>43339</v>
      </c>
      <c r="I1215" s="44">
        <v>43354</v>
      </c>
      <c r="J1215" s="43">
        <v>62810</v>
      </c>
      <c r="K1215" s="43">
        <v>0</v>
      </c>
      <c r="L1215" s="43">
        <v>0</v>
      </c>
      <c r="M1215" s="43">
        <f>IFERROR(J1215-K1215-L1215,0)</f>
        <v>62810</v>
      </c>
      <c r="N1215" s="43">
        <v>68757</v>
      </c>
      <c r="O1215" s="45">
        <f>IFERROR(IF(1 - M1215/N1215&lt;0,0,1-M1215/N1215),0)</f>
        <v>0.086493011620634941</v>
      </c>
      <c r="P1215" s="43">
        <v>0</v>
      </c>
      <c r="Q1215" s="43">
        <v>62810</v>
      </c>
      <c r="R1215" s="46">
        <f>IF(F1215&lt;DATEVALUE("2018-07-01"),1,0)</f>
        <v>1</v>
      </c>
      <c r="S1215" s="47">
        <f>IF(R1215=1,1%,0)</f>
        <v>0.01</v>
      </c>
      <c r="T1215" s="46">
        <f>IFERROR(S1215*M1215,0)</f>
        <v>628.10000000000002</v>
      </c>
      <c r="U1215" s="48">
        <f>IF(O1215&lt;=0.12,1,0)*(1-R1215)*M1215</f>
        <v>0</v>
      </c>
      <c r="V1215" s="49">
        <f>IF(0&lt;0.8,0,IF(0&lt;1,Sheet1!L590,1))*IF(G1215&lt;3,0.12 - O1215,0.01) *U1215</f>
        <v>0</v>
      </c>
      <c r="W1215" s="49">
        <f>IF(0&gt;1,IF(0&lt;=1.1,1,IF(0&lt;=1.2,2,IF(0&lt;=1.5,3,5))),0) * 1000000</f>
        <v>0</v>
      </c>
      <c r="X1215" s="50">
        <f>IF(AND(P1215&gt;=150000000,P1215&lt;300000000),5000000,IF(AND(P1215&gt;=300000000,P1215&lt;500000000),10000000,IF(AND(P1215&gt;=300000000,P1215&lt;500000000),15000000,IF(AND(P1215&gt;=500000000,P1215&lt;3000000000),20000000,IF(P1215&gt;=30000000000,35000000,0))))) * (1-R1215)</f>
        <v>0</v>
      </c>
      <c r="Y1215" s="50">
        <f>IFERROR(Q1215 * (1-R1215),0)</f>
        <v>0</v>
      </c>
      <c r="Z1215" s="51">
        <f>IF(R1215=1,0,0)</f>
        <v>0</v>
      </c>
      <c r="AA1215" s="51">
        <f>IFERROR((1-R1215) * Z1215 * 2%,0)</f>
        <v>0</v>
      </c>
      <c r="AB1215" s="52">
        <f>IF(R1215=0,0,0)</f>
        <v>0</v>
      </c>
      <c r="AC1215" s="52">
        <f> IFERROR(AB1215 * (1-R1215) * 2%,0)</f>
        <v>0</v>
      </c>
      <c r="AD1215" s="53">
        <f>T1215+V1215+W1215+X1215+AA1215+AC1215</f>
        <v>628.10000000000002</v>
      </c>
    </row>
    <row r="1216">
      <c r="C1216" s="40" t="s">
        <v>2239</v>
      </c>
      <c r="D1216" s="41" t="s">
        <v>2240</v>
      </c>
      <c r="E1216" s="41"/>
      <c r="F1216" s="42">
        <v>42320.58694444444</v>
      </c>
      <c r="G1216" s="43">
        <v>32</v>
      </c>
      <c r="H1216" s="44">
        <v>43323</v>
      </c>
      <c r="I1216" s="44">
        <v>43333</v>
      </c>
      <c r="J1216" s="43">
        <v>151415</v>
      </c>
      <c r="K1216" s="43">
        <v>0</v>
      </c>
      <c r="L1216" s="43">
        <v>0</v>
      </c>
      <c r="M1216" s="43">
        <f>IFERROR(J1216-K1216-L1216,0)</f>
        <v>151415</v>
      </c>
      <c r="N1216" s="43">
        <v>151415</v>
      </c>
      <c r="O1216" s="45">
        <f>IFERROR(IF(1 - M1216/N1216&lt;0,0,1-M1216/N1216),0)</f>
        <v>0</v>
      </c>
      <c r="P1216" s="43">
        <v>0</v>
      </c>
      <c r="Q1216" s="43">
        <v>151415</v>
      </c>
      <c r="R1216" s="46">
        <f>IF(F1216&lt;DATEVALUE("2018-07-01"),1,0)</f>
        <v>1</v>
      </c>
      <c r="S1216" s="47">
        <f>IF(R1216=1,1%,0)</f>
        <v>0.01</v>
      </c>
      <c r="T1216" s="46">
        <f>IFERROR(S1216*M1216,0)</f>
        <v>1514.1500000000001</v>
      </c>
      <c r="U1216" s="48">
        <f>IF(O1216&lt;=0.12,1,0)*(1-R1216)*M1216</f>
        <v>0</v>
      </c>
      <c r="V1216" s="49">
        <f>IF(0&lt;0.8,0,IF(0&lt;1,Sheet1!L590,1))*IF(G1216&lt;3,0.12 - O1216,0.01) *U1216</f>
        <v>0</v>
      </c>
      <c r="W1216" s="49">
        <f>IF(0&gt;1,IF(0&lt;=1.1,1,IF(0&lt;=1.2,2,IF(0&lt;=1.5,3,5))),0) * 1000000</f>
        <v>0</v>
      </c>
      <c r="X1216" s="50">
        <f>IF(AND(P1216&gt;=150000000,P1216&lt;300000000),5000000,IF(AND(P1216&gt;=300000000,P1216&lt;500000000),10000000,IF(AND(P1216&gt;=300000000,P1216&lt;500000000),15000000,IF(AND(P1216&gt;=500000000,P1216&lt;3000000000),20000000,IF(P1216&gt;=30000000000,35000000,0))))) * (1-R1216)</f>
        <v>0</v>
      </c>
      <c r="Y1216" s="50">
        <f>IFERROR(Q1216 * (1-R1216),0)</f>
        <v>0</v>
      </c>
      <c r="Z1216" s="51">
        <f>IF(R1216=1,0,0)</f>
        <v>0</v>
      </c>
      <c r="AA1216" s="51">
        <f>IFERROR((1-R1216) * Z1216 * 2%,0)</f>
        <v>0</v>
      </c>
      <c r="AB1216" s="52">
        <f>IF(R1216=0,0,0)</f>
        <v>0</v>
      </c>
      <c r="AC1216" s="52">
        <f> IFERROR(AB1216 * (1-R1216) * 2%,0)</f>
        <v>0</v>
      </c>
      <c r="AD1216" s="53">
        <f>T1216+V1216+W1216+X1216+AA1216+AC1216</f>
        <v>1514.1500000000001</v>
      </c>
    </row>
    <row r="1217">
      <c r="C1217" s="40" t="s">
        <v>2241</v>
      </c>
      <c r="D1217" s="41" t="s">
        <v>2242</v>
      </c>
      <c r="E1217" s="41"/>
      <c r="F1217" s="42">
        <v>42328.378113425926</v>
      </c>
      <c r="G1217" s="43">
        <v>32</v>
      </c>
      <c r="H1217" s="44">
        <v>43312</v>
      </c>
      <c r="I1217" s="44">
        <v>43328</v>
      </c>
      <c r="J1217" s="43">
        <v>388972</v>
      </c>
      <c r="K1217" s="43">
        <v>0</v>
      </c>
      <c r="L1217" s="43">
        <v>0</v>
      </c>
      <c r="M1217" s="43">
        <f>IFERROR(J1217-K1217-L1217,0)</f>
        <v>388972</v>
      </c>
      <c r="N1217" s="43">
        <v>388972</v>
      </c>
      <c r="O1217" s="45">
        <f>IFERROR(IF(1 - M1217/N1217&lt;0,0,1-M1217/N1217),0)</f>
        <v>0</v>
      </c>
      <c r="P1217" s="43">
        <v>0</v>
      </c>
      <c r="Q1217" s="43">
        <v>388972</v>
      </c>
      <c r="R1217" s="46">
        <f>IF(F1217&lt;DATEVALUE("2018-07-01"),1,0)</f>
        <v>1</v>
      </c>
      <c r="S1217" s="47">
        <f>IF(R1217=1,1%,0)</f>
        <v>0.01</v>
      </c>
      <c r="T1217" s="46">
        <f>IFERROR(S1217*M1217,0)</f>
        <v>3889.7200000000003</v>
      </c>
      <c r="U1217" s="48">
        <f>IF(O1217&lt;=0.12,1,0)*(1-R1217)*M1217</f>
        <v>0</v>
      </c>
      <c r="V1217" s="49">
        <f>IF(0&lt;0.8,0,IF(0&lt;1,Sheet1!L590,1))*IF(G1217&lt;3,0.12 - O1217,0.01) *U1217</f>
        <v>0</v>
      </c>
      <c r="W1217" s="49">
        <f>IF(0&gt;1,IF(0&lt;=1.1,1,IF(0&lt;=1.2,2,IF(0&lt;=1.5,3,5))),0) * 1000000</f>
        <v>0</v>
      </c>
      <c r="X1217" s="50">
        <f>IF(AND(P1217&gt;=150000000,P1217&lt;300000000),5000000,IF(AND(P1217&gt;=300000000,P1217&lt;500000000),10000000,IF(AND(P1217&gt;=300000000,P1217&lt;500000000),15000000,IF(AND(P1217&gt;=500000000,P1217&lt;3000000000),20000000,IF(P1217&gt;=30000000000,35000000,0))))) * (1-R1217)</f>
        <v>0</v>
      </c>
      <c r="Y1217" s="50">
        <f>IFERROR(Q1217 * (1-R1217),0)</f>
        <v>0</v>
      </c>
      <c r="Z1217" s="51">
        <f>IF(R1217=1,0,0)</f>
        <v>0</v>
      </c>
      <c r="AA1217" s="51">
        <f>IFERROR((1-R1217) * Z1217 * 2%,0)</f>
        <v>0</v>
      </c>
      <c r="AB1217" s="52">
        <f>IF(R1217=0,0,0)</f>
        <v>0</v>
      </c>
      <c r="AC1217" s="52">
        <f> IFERROR(AB1217 * (1-R1217) * 2%,0)</f>
        <v>0</v>
      </c>
      <c r="AD1217" s="53">
        <f>T1217+V1217+W1217+X1217+AA1217+AC1217</f>
        <v>3889.7200000000003</v>
      </c>
    </row>
    <row r="1218">
      <c r="C1218" s="40" t="s">
        <v>2243</v>
      </c>
      <c r="D1218" s="41" t="s">
        <v>2244</v>
      </c>
      <c r="E1218" s="41"/>
      <c r="F1218" s="42">
        <v>42333.642835648148</v>
      </c>
      <c r="G1218" s="43">
        <v>32</v>
      </c>
      <c r="H1218" s="44">
        <v>43320</v>
      </c>
      <c r="I1218" s="44">
        <v>43377</v>
      </c>
      <c r="J1218" s="43">
        <v>580890</v>
      </c>
      <c r="K1218" s="43">
        <v>0</v>
      </c>
      <c r="L1218" s="43">
        <v>0</v>
      </c>
      <c r="M1218" s="43">
        <f>IFERROR(J1218-K1218-L1218,0)</f>
        <v>580890</v>
      </c>
      <c r="N1218" s="43">
        <v>580890</v>
      </c>
      <c r="O1218" s="45">
        <f>IFERROR(IF(1 - M1218/N1218&lt;0,0,1-M1218/N1218),0)</f>
        <v>0</v>
      </c>
      <c r="P1218" s="43">
        <v>0</v>
      </c>
      <c r="Q1218" s="43">
        <v>580890</v>
      </c>
      <c r="R1218" s="46">
        <f>IF(F1218&lt;DATEVALUE("2018-07-01"),1,0)</f>
        <v>1</v>
      </c>
      <c r="S1218" s="47">
        <f>IF(R1218=1,1%,0)</f>
        <v>0.01</v>
      </c>
      <c r="T1218" s="46">
        <f>IFERROR(S1218*M1218,0)</f>
        <v>5808.9000000000005</v>
      </c>
      <c r="U1218" s="48">
        <f>IF(O1218&lt;=0.12,1,0)*(1-R1218)*M1218</f>
        <v>0</v>
      </c>
      <c r="V1218" s="49">
        <f>IF(0&lt;0.8,0,IF(0&lt;1,Sheet1!L590,1))*IF(G1218&lt;3,0.12 - O1218,0.01) *U1218</f>
        <v>0</v>
      </c>
      <c r="W1218" s="49">
        <f>IF(0&gt;1,IF(0&lt;=1.1,1,IF(0&lt;=1.2,2,IF(0&lt;=1.5,3,5))),0) * 1000000</f>
        <v>0</v>
      </c>
      <c r="X1218" s="50">
        <f>IF(AND(P1218&gt;=150000000,P1218&lt;300000000),5000000,IF(AND(P1218&gt;=300000000,P1218&lt;500000000),10000000,IF(AND(P1218&gt;=300000000,P1218&lt;500000000),15000000,IF(AND(P1218&gt;=500000000,P1218&lt;3000000000),20000000,IF(P1218&gt;=30000000000,35000000,0))))) * (1-R1218)</f>
        <v>0</v>
      </c>
      <c r="Y1218" s="50">
        <f>IFERROR(Q1218 * (1-R1218),0)</f>
        <v>0</v>
      </c>
      <c r="Z1218" s="51">
        <f>IF(R1218=1,0,0)</f>
        <v>0</v>
      </c>
      <c r="AA1218" s="51">
        <f>IFERROR((1-R1218) * Z1218 * 2%,0)</f>
        <v>0</v>
      </c>
      <c r="AB1218" s="52">
        <f>IF(R1218=0,0,0)</f>
        <v>0</v>
      </c>
      <c r="AC1218" s="52">
        <f> IFERROR(AB1218 * (1-R1218) * 2%,0)</f>
        <v>0</v>
      </c>
      <c r="AD1218" s="53">
        <f>T1218+V1218+W1218+X1218+AA1218+AC1218</f>
        <v>5808.9000000000005</v>
      </c>
    </row>
    <row r="1219">
      <c r="C1219" s="40" t="s">
        <v>2245</v>
      </c>
      <c r="D1219" s="41" t="s">
        <v>2246</v>
      </c>
      <c r="E1219" s="41"/>
      <c r="F1219" s="42">
        <v>42333.655486111107</v>
      </c>
      <c r="G1219" s="43">
        <v>32</v>
      </c>
      <c r="H1219" s="44">
        <v>43312</v>
      </c>
      <c r="I1219" s="44">
        <v>43379</v>
      </c>
      <c r="J1219" s="43">
        <v>1172768</v>
      </c>
      <c r="K1219" s="43">
        <v>0</v>
      </c>
      <c r="L1219" s="43">
        <v>0</v>
      </c>
      <c r="M1219" s="43">
        <f>IFERROR(J1219-K1219-L1219,0)</f>
        <v>1172768</v>
      </c>
      <c r="N1219" s="43">
        <v>1172768</v>
      </c>
      <c r="O1219" s="45">
        <f>IFERROR(IF(1 - M1219/N1219&lt;0,0,1-M1219/N1219),0)</f>
        <v>0</v>
      </c>
      <c r="P1219" s="43">
        <v>0</v>
      </c>
      <c r="Q1219" s="43">
        <v>1172768</v>
      </c>
      <c r="R1219" s="46">
        <f>IF(F1219&lt;DATEVALUE("2018-07-01"),1,0)</f>
        <v>1</v>
      </c>
      <c r="S1219" s="47">
        <f>IF(R1219=1,1%,0)</f>
        <v>0.01</v>
      </c>
      <c r="T1219" s="46">
        <f>IFERROR(S1219*M1219,0)</f>
        <v>11727.68</v>
      </c>
      <c r="U1219" s="48">
        <f>IF(O1219&lt;=0.12,1,0)*(1-R1219)*M1219</f>
        <v>0</v>
      </c>
      <c r="V1219" s="49">
        <f>IF(0&lt;0.8,0,IF(0&lt;1,Sheet1!L590,1))*IF(G1219&lt;3,0.12 - O1219,0.01) *U1219</f>
        <v>0</v>
      </c>
      <c r="W1219" s="49">
        <f>IF(0&gt;1,IF(0&lt;=1.1,1,IF(0&lt;=1.2,2,IF(0&lt;=1.5,3,5))),0) * 1000000</f>
        <v>0</v>
      </c>
      <c r="X1219" s="50">
        <f>IF(AND(P1219&gt;=150000000,P1219&lt;300000000),5000000,IF(AND(P1219&gt;=300000000,P1219&lt;500000000),10000000,IF(AND(P1219&gt;=300000000,P1219&lt;500000000),15000000,IF(AND(P1219&gt;=500000000,P1219&lt;3000000000),20000000,IF(P1219&gt;=30000000000,35000000,0))))) * (1-R1219)</f>
        <v>0</v>
      </c>
      <c r="Y1219" s="50">
        <f>IFERROR(Q1219 * (1-R1219),0)</f>
        <v>0</v>
      </c>
      <c r="Z1219" s="51">
        <f>IF(R1219=1,0,0)</f>
        <v>0</v>
      </c>
      <c r="AA1219" s="51">
        <f>IFERROR((1-R1219) * Z1219 * 2%,0)</f>
        <v>0</v>
      </c>
      <c r="AB1219" s="52">
        <f>IF(R1219=0,0,0)</f>
        <v>0</v>
      </c>
      <c r="AC1219" s="52">
        <f> IFERROR(AB1219 * (1-R1219) * 2%,0)</f>
        <v>0</v>
      </c>
      <c r="AD1219" s="53">
        <f>T1219+V1219+W1219+X1219+AA1219+AC1219</f>
        <v>11727.68</v>
      </c>
    </row>
    <row r="1220">
      <c r="C1220" s="40" t="s">
        <v>2247</v>
      </c>
      <c r="D1220" s="41" t="s">
        <v>2248</v>
      </c>
      <c r="E1220" s="41"/>
      <c r="F1220" s="42">
        <v>42333.630243055552</v>
      </c>
      <c r="G1220" s="43">
        <v>32</v>
      </c>
      <c r="H1220" s="44">
        <v>43320</v>
      </c>
      <c r="I1220" s="44">
        <v>43335</v>
      </c>
      <c r="J1220" s="43">
        <v>174195</v>
      </c>
      <c r="K1220" s="43">
        <v>0</v>
      </c>
      <c r="L1220" s="43">
        <v>0</v>
      </c>
      <c r="M1220" s="43">
        <f>IFERROR(J1220-K1220-L1220,0)</f>
        <v>174195</v>
      </c>
      <c r="N1220" s="43">
        <v>174195</v>
      </c>
      <c r="O1220" s="45">
        <f>IFERROR(IF(1 - M1220/N1220&lt;0,0,1-M1220/N1220),0)</f>
        <v>0</v>
      </c>
      <c r="P1220" s="43">
        <v>0</v>
      </c>
      <c r="Q1220" s="43">
        <v>174195</v>
      </c>
      <c r="R1220" s="46">
        <f>IF(F1220&lt;DATEVALUE("2018-07-01"),1,0)</f>
        <v>1</v>
      </c>
      <c r="S1220" s="47">
        <f>IF(R1220=1,1%,0)</f>
        <v>0.01</v>
      </c>
      <c r="T1220" s="46">
        <f>IFERROR(S1220*M1220,0)</f>
        <v>1741.9500000000001</v>
      </c>
      <c r="U1220" s="48">
        <f>IF(O1220&lt;=0.12,1,0)*(1-R1220)*M1220</f>
        <v>0</v>
      </c>
      <c r="V1220" s="49">
        <f>IF(0&lt;0.8,0,IF(0&lt;1,Sheet1!L590,1))*IF(G1220&lt;3,0.12 - O1220,0.01) *U1220</f>
        <v>0</v>
      </c>
      <c r="W1220" s="49">
        <f>IF(0&gt;1,IF(0&lt;=1.1,1,IF(0&lt;=1.2,2,IF(0&lt;=1.5,3,5))),0) * 1000000</f>
        <v>0</v>
      </c>
      <c r="X1220" s="50">
        <f>IF(AND(P1220&gt;=150000000,P1220&lt;300000000),5000000,IF(AND(P1220&gt;=300000000,P1220&lt;500000000),10000000,IF(AND(P1220&gt;=300000000,P1220&lt;500000000),15000000,IF(AND(P1220&gt;=500000000,P1220&lt;3000000000),20000000,IF(P1220&gt;=30000000000,35000000,0))))) * (1-R1220)</f>
        <v>0</v>
      </c>
      <c r="Y1220" s="50">
        <f>IFERROR(Q1220 * (1-R1220),0)</f>
        <v>0</v>
      </c>
      <c r="Z1220" s="51">
        <f>IF(R1220=1,0,0)</f>
        <v>0</v>
      </c>
      <c r="AA1220" s="51">
        <f>IFERROR((1-R1220) * Z1220 * 2%,0)</f>
        <v>0</v>
      </c>
      <c r="AB1220" s="52">
        <f>IF(R1220=0,0,0)</f>
        <v>0</v>
      </c>
      <c r="AC1220" s="52">
        <f> IFERROR(AB1220 * (1-R1220) * 2%,0)</f>
        <v>0</v>
      </c>
      <c r="AD1220" s="53">
        <f>T1220+V1220+W1220+X1220+AA1220+AC1220</f>
        <v>1741.9500000000001</v>
      </c>
    </row>
    <row r="1221">
      <c r="C1221" s="40" t="s">
        <v>2249</v>
      </c>
      <c r="D1221" s="41" t="s">
        <v>2250</v>
      </c>
      <c r="E1221" s="41"/>
      <c r="F1221" s="42">
        <v>42338.592546296291</v>
      </c>
      <c r="G1221" s="43">
        <v>32</v>
      </c>
      <c r="H1221" s="44">
        <v>43326</v>
      </c>
      <c r="I1221" s="44">
        <v>43362</v>
      </c>
      <c r="J1221" s="43">
        <v>718560</v>
      </c>
      <c r="K1221" s="43">
        <v>0</v>
      </c>
      <c r="L1221" s="43">
        <v>0</v>
      </c>
      <c r="M1221" s="43">
        <f>IFERROR(J1221-K1221-L1221,0)</f>
        <v>718560</v>
      </c>
      <c r="N1221" s="43">
        <v>718560</v>
      </c>
      <c r="O1221" s="45">
        <f>IFERROR(IF(1 - M1221/N1221&lt;0,0,1-M1221/N1221),0)</f>
        <v>0</v>
      </c>
      <c r="P1221" s="43">
        <v>0</v>
      </c>
      <c r="Q1221" s="43">
        <v>718560</v>
      </c>
      <c r="R1221" s="46">
        <f>IF(F1221&lt;DATEVALUE("2018-07-01"),1,0)</f>
        <v>1</v>
      </c>
      <c r="S1221" s="47">
        <f>IF(R1221=1,1%,0)</f>
        <v>0.01</v>
      </c>
      <c r="T1221" s="46">
        <f>IFERROR(S1221*M1221,0)</f>
        <v>7185.6000000000004</v>
      </c>
      <c r="U1221" s="48">
        <f>IF(O1221&lt;=0.12,1,0)*(1-R1221)*M1221</f>
        <v>0</v>
      </c>
      <c r="V1221" s="49">
        <f>IF(0&lt;0.8,0,IF(0&lt;1,Sheet1!L590,1))*IF(G1221&lt;3,0.12 - O1221,0.01) *U1221</f>
        <v>0</v>
      </c>
      <c r="W1221" s="49">
        <f>IF(0&gt;1,IF(0&lt;=1.1,1,IF(0&lt;=1.2,2,IF(0&lt;=1.5,3,5))),0) * 1000000</f>
        <v>0</v>
      </c>
      <c r="X1221" s="50">
        <f>IF(AND(P1221&gt;=150000000,P1221&lt;300000000),5000000,IF(AND(P1221&gt;=300000000,P1221&lt;500000000),10000000,IF(AND(P1221&gt;=300000000,P1221&lt;500000000),15000000,IF(AND(P1221&gt;=500000000,P1221&lt;3000000000),20000000,IF(P1221&gt;=30000000000,35000000,0))))) * (1-R1221)</f>
        <v>0</v>
      </c>
      <c r="Y1221" s="50">
        <f>IFERROR(Q1221 * (1-R1221),0)</f>
        <v>0</v>
      </c>
      <c r="Z1221" s="51">
        <f>IF(R1221=1,0,0)</f>
        <v>0</v>
      </c>
      <c r="AA1221" s="51">
        <f>IFERROR((1-R1221) * Z1221 * 2%,0)</f>
        <v>0</v>
      </c>
      <c r="AB1221" s="52">
        <f>IF(R1221=0,0,0)</f>
        <v>0</v>
      </c>
      <c r="AC1221" s="52">
        <f> IFERROR(AB1221 * (1-R1221) * 2%,0)</f>
        <v>0</v>
      </c>
      <c r="AD1221" s="53">
        <f>T1221+V1221+W1221+X1221+AA1221+AC1221</f>
        <v>7185.6000000000004</v>
      </c>
    </row>
    <row r="1222">
      <c r="C1222" s="40" t="s">
        <v>2251</v>
      </c>
      <c r="D1222" s="41" t="s">
        <v>2252</v>
      </c>
      <c r="E1222" s="41"/>
      <c r="F1222" s="42">
        <v>42340.477361111109</v>
      </c>
      <c r="G1222" s="43">
        <v>31</v>
      </c>
      <c r="H1222" s="44">
        <v>43318</v>
      </c>
      <c r="I1222" s="44">
        <v>43329</v>
      </c>
      <c r="J1222" s="43">
        <v>327945</v>
      </c>
      <c r="K1222" s="43">
        <v>0</v>
      </c>
      <c r="L1222" s="43">
        <v>0</v>
      </c>
      <c r="M1222" s="43">
        <f>IFERROR(J1222-K1222-L1222,0)</f>
        <v>327945</v>
      </c>
      <c r="N1222" s="43">
        <v>327945</v>
      </c>
      <c r="O1222" s="45">
        <f>IFERROR(IF(1 - M1222/N1222&lt;0,0,1-M1222/N1222),0)</f>
        <v>0</v>
      </c>
      <c r="P1222" s="43">
        <v>0</v>
      </c>
      <c r="Q1222" s="43">
        <v>327945</v>
      </c>
      <c r="R1222" s="46">
        <f>IF(F1222&lt;DATEVALUE("2018-07-01"),1,0)</f>
        <v>1</v>
      </c>
      <c r="S1222" s="47">
        <f>IF(R1222=1,1%,0)</f>
        <v>0.01</v>
      </c>
      <c r="T1222" s="46">
        <f>IFERROR(S1222*M1222,0)</f>
        <v>3279.4500000000003</v>
      </c>
      <c r="U1222" s="48">
        <f>IF(O1222&lt;=0.12,1,0)*(1-R1222)*M1222</f>
        <v>0</v>
      </c>
      <c r="V1222" s="49">
        <f>IF(0&lt;0.8,0,IF(0&lt;1,Sheet1!L590,1))*IF(G1222&lt;3,0.12 - O1222,0.01) *U1222</f>
        <v>0</v>
      </c>
      <c r="W1222" s="49">
        <f>IF(0&gt;1,IF(0&lt;=1.1,1,IF(0&lt;=1.2,2,IF(0&lt;=1.5,3,5))),0) * 1000000</f>
        <v>0</v>
      </c>
      <c r="X1222" s="50">
        <f>IF(AND(P1222&gt;=150000000,P1222&lt;300000000),5000000,IF(AND(P1222&gt;=300000000,P1222&lt;500000000),10000000,IF(AND(P1222&gt;=300000000,P1222&lt;500000000),15000000,IF(AND(P1222&gt;=500000000,P1222&lt;3000000000),20000000,IF(P1222&gt;=30000000000,35000000,0))))) * (1-R1222)</f>
        <v>0</v>
      </c>
      <c r="Y1222" s="50">
        <f>IFERROR(Q1222 * (1-R1222),0)</f>
        <v>0</v>
      </c>
      <c r="Z1222" s="51">
        <f>IF(R1222=1,0,0)</f>
        <v>0</v>
      </c>
      <c r="AA1222" s="51">
        <f>IFERROR((1-R1222) * Z1222 * 2%,0)</f>
        <v>0</v>
      </c>
      <c r="AB1222" s="52">
        <f>IF(R1222=0,0,0)</f>
        <v>0</v>
      </c>
      <c r="AC1222" s="52">
        <f> IFERROR(AB1222 * (1-R1222) * 2%,0)</f>
        <v>0</v>
      </c>
      <c r="AD1222" s="53">
        <f>T1222+V1222+W1222+X1222+AA1222+AC1222</f>
        <v>3279.4500000000003</v>
      </c>
    </row>
    <row r="1223">
      <c r="C1223" s="40" t="s">
        <v>2253</v>
      </c>
      <c r="D1223" s="41" t="s">
        <v>2254</v>
      </c>
      <c r="E1223" s="41"/>
      <c r="F1223" s="42">
        <v>42340.479884259257</v>
      </c>
      <c r="G1223" s="43">
        <v>31</v>
      </c>
      <c r="H1223" s="44">
        <v>43320</v>
      </c>
      <c r="I1223" s="44">
        <v>43332</v>
      </c>
      <c r="J1223" s="43">
        <v>777941</v>
      </c>
      <c r="K1223" s="43">
        <v>0</v>
      </c>
      <c r="L1223" s="43">
        <v>0</v>
      </c>
      <c r="M1223" s="43">
        <f>IFERROR(J1223-K1223-L1223,0)</f>
        <v>777941</v>
      </c>
      <c r="N1223" s="43">
        <v>777941</v>
      </c>
      <c r="O1223" s="45">
        <f>IFERROR(IF(1 - M1223/N1223&lt;0,0,1-M1223/N1223),0)</f>
        <v>0</v>
      </c>
      <c r="P1223" s="43">
        <v>0</v>
      </c>
      <c r="Q1223" s="43">
        <v>777941</v>
      </c>
      <c r="R1223" s="46">
        <f>IF(F1223&lt;DATEVALUE("2018-07-01"),1,0)</f>
        <v>1</v>
      </c>
      <c r="S1223" s="47">
        <f>IF(R1223=1,1%,0)</f>
        <v>0.01</v>
      </c>
      <c r="T1223" s="46">
        <f>IFERROR(S1223*M1223,0)</f>
        <v>7779.4099999999999</v>
      </c>
      <c r="U1223" s="48">
        <f>IF(O1223&lt;=0.12,1,0)*(1-R1223)*M1223</f>
        <v>0</v>
      </c>
      <c r="V1223" s="49">
        <f>IF(0&lt;0.8,0,IF(0&lt;1,Sheet1!L590,1))*IF(G1223&lt;3,0.12 - O1223,0.01) *U1223</f>
        <v>0</v>
      </c>
      <c r="W1223" s="49">
        <f>IF(0&gt;1,IF(0&lt;=1.1,1,IF(0&lt;=1.2,2,IF(0&lt;=1.5,3,5))),0) * 1000000</f>
        <v>0</v>
      </c>
      <c r="X1223" s="50">
        <f>IF(AND(P1223&gt;=150000000,P1223&lt;300000000),5000000,IF(AND(P1223&gt;=300000000,P1223&lt;500000000),10000000,IF(AND(P1223&gt;=300000000,P1223&lt;500000000),15000000,IF(AND(P1223&gt;=500000000,P1223&lt;3000000000),20000000,IF(P1223&gt;=30000000000,35000000,0))))) * (1-R1223)</f>
        <v>0</v>
      </c>
      <c r="Y1223" s="50">
        <f>IFERROR(Q1223 * (1-R1223),0)</f>
        <v>0</v>
      </c>
      <c r="Z1223" s="51">
        <f>IF(R1223=1,0,0)</f>
        <v>0</v>
      </c>
      <c r="AA1223" s="51">
        <f>IFERROR((1-R1223) * Z1223 * 2%,0)</f>
        <v>0</v>
      </c>
      <c r="AB1223" s="52">
        <f>IF(R1223=0,0,0)</f>
        <v>0</v>
      </c>
      <c r="AC1223" s="52">
        <f> IFERROR(AB1223 * (1-R1223) * 2%,0)</f>
        <v>0</v>
      </c>
      <c r="AD1223" s="53">
        <f>T1223+V1223+W1223+X1223+AA1223+AC1223</f>
        <v>7779.4099999999999</v>
      </c>
    </row>
    <row r="1224">
      <c r="C1224" s="40" t="s">
        <v>2255</v>
      </c>
      <c r="D1224" s="41" t="s">
        <v>2256</v>
      </c>
      <c r="E1224" s="41"/>
      <c r="F1224" s="42">
        <v>42346.392094907409</v>
      </c>
      <c r="G1224" s="43">
        <v>31</v>
      </c>
      <c r="H1224" s="44">
        <v>43321</v>
      </c>
      <c r="I1224" s="44">
        <v>43327</v>
      </c>
      <c r="J1224" s="43">
        <v>217951</v>
      </c>
      <c r="K1224" s="43">
        <v>0</v>
      </c>
      <c r="L1224" s="43">
        <v>0</v>
      </c>
      <c r="M1224" s="43">
        <f>IFERROR(J1224-K1224-L1224,0)</f>
        <v>217951</v>
      </c>
      <c r="N1224" s="43">
        <v>217951</v>
      </c>
      <c r="O1224" s="45">
        <f>IFERROR(IF(1 - M1224/N1224&lt;0,0,1-M1224/N1224),0)</f>
        <v>0</v>
      </c>
      <c r="P1224" s="43">
        <v>0</v>
      </c>
      <c r="Q1224" s="43">
        <v>217951</v>
      </c>
      <c r="R1224" s="46">
        <f>IF(F1224&lt;DATEVALUE("2018-07-01"),1,0)</f>
        <v>1</v>
      </c>
      <c r="S1224" s="47">
        <f>IF(R1224=1,1%,0)</f>
        <v>0.01</v>
      </c>
      <c r="T1224" s="46">
        <f>IFERROR(S1224*M1224,0)</f>
        <v>2179.5100000000002</v>
      </c>
      <c r="U1224" s="48">
        <f>IF(O1224&lt;=0.12,1,0)*(1-R1224)*M1224</f>
        <v>0</v>
      </c>
      <c r="V1224" s="49">
        <f>IF(0&lt;0.8,0,IF(0&lt;1,Sheet1!L590,1))*IF(G1224&lt;3,0.12 - O1224,0.01) *U1224</f>
        <v>0</v>
      </c>
      <c r="W1224" s="49">
        <f>IF(0&gt;1,IF(0&lt;=1.1,1,IF(0&lt;=1.2,2,IF(0&lt;=1.5,3,5))),0) * 1000000</f>
        <v>0</v>
      </c>
      <c r="X1224" s="50">
        <f>IF(AND(P1224&gt;=150000000,P1224&lt;300000000),5000000,IF(AND(P1224&gt;=300000000,P1224&lt;500000000),10000000,IF(AND(P1224&gt;=300000000,P1224&lt;500000000),15000000,IF(AND(P1224&gt;=500000000,P1224&lt;3000000000),20000000,IF(P1224&gt;=30000000000,35000000,0))))) * (1-R1224)</f>
        <v>0</v>
      </c>
      <c r="Y1224" s="50">
        <f>IFERROR(Q1224 * (1-R1224),0)</f>
        <v>0</v>
      </c>
      <c r="Z1224" s="51">
        <f>IF(R1224=1,0,0)</f>
        <v>0</v>
      </c>
      <c r="AA1224" s="51">
        <f>IFERROR((1-R1224) * Z1224 * 2%,0)</f>
        <v>0</v>
      </c>
      <c r="AB1224" s="52">
        <f>IF(R1224=0,0,0)</f>
        <v>0</v>
      </c>
      <c r="AC1224" s="52">
        <f> IFERROR(AB1224 * (1-R1224) * 2%,0)</f>
        <v>0</v>
      </c>
      <c r="AD1224" s="53">
        <f>T1224+V1224+W1224+X1224+AA1224+AC1224</f>
        <v>2179.5100000000002</v>
      </c>
    </row>
    <row r="1225">
      <c r="C1225" s="40" t="s">
        <v>2257</v>
      </c>
      <c r="D1225" s="41" t="s">
        <v>2258</v>
      </c>
      <c r="E1225" s="41"/>
      <c r="F1225" s="42">
        <v>42346.409872685181</v>
      </c>
      <c r="G1225" s="43">
        <v>31</v>
      </c>
      <c r="H1225" s="44">
        <v>43316</v>
      </c>
      <c r="I1225" s="44">
        <v>43374</v>
      </c>
      <c r="J1225" s="43">
        <v>532909</v>
      </c>
      <c r="K1225" s="43">
        <v>0</v>
      </c>
      <c r="L1225" s="43">
        <v>0</v>
      </c>
      <c r="M1225" s="43">
        <f>IFERROR(J1225-K1225-L1225,0)</f>
        <v>532909</v>
      </c>
      <c r="N1225" s="43">
        <v>532909</v>
      </c>
      <c r="O1225" s="45">
        <f>IFERROR(IF(1 - M1225/N1225&lt;0,0,1-M1225/N1225),0)</f>
        <v>0</v>
      </c>
      <c r="P1225" s="43">
        <v>0</v>
      </c>
      <c r="Q1225" s="43">
        <v>532909</v>
      </c>
      <c r="R1225" s="46">
        <f>IF(F1225&lt;DATEVALUE("2018-07-01"),1,0)</f>
        <v>1</v>
      </c>
      <c r="S1225" s="47">
        <f>IF(R1225=1,1%,0)</f>
        <v>0.01</v>
      </c>
      <c r="T1225" s="46">
        <f>IFERROR(S1225*M1225,0)</f>
        <v>5329.0900000000001</v>
      </c>
      <c r="U1225" s="48">
        <f>IF(O1225&lt;=0.12,1,0)*(1-R1225)*M1225</f>
        <v>0</v>
      </c>
      <c r="V1225" s="49">
        <f>IF(0&lt;0.8,0,IF(0&lt;1,Sheet1!L590,1))*IF(G1225&lt;3,0.12 - O1225,0.01) *U1225</f>
        <v>0</v>
      </c>
      <c r="W1225" s="49">
        <f>IF(0&gt;1,IF(0&lt;=1.1,1,IF(0&lt;=1.2,2,IF(0&lt;=1.5,3,5))),0) * 1000000</f>
        <v>0</v>
      </c>
      <c r="X1225" s="50">
        <f>IF(AND(P1225&gt;=150000000,P1225&lt;300000000),5000000,IF(AND(P1225&gt;=300000000,P1225&lt;500000000),10000000,IF(AND(P1225&gt;=300000000,P1225&lt;500000000),15000000,IF(AND(P1225&gt;=500000000,P1225&lt;3000000000),20000000,IF(P1225&gt;=30000000000,35000000,0))))) * (1-R1225)</f>
        <v>0</v>
      </c>
      <c r="Y1225" s="50">
        <f>IFERROR(Q1225 * (1-R1225),0)</f>
        <v>0</v>
      </c>
      <c r="Z1225" s="51">
        <f>IF(R1225=1,0,0)</f>
        <v>0</v>
      </c>
      <c r="AA1225" s="51">
        <f>IFERROR((1-R1225) * Z1225 * 2%,0)</f>
        <v>0</v>
      </c>
      <c r="AB1225" s="52">
        <f>IF(R1225=0,0,0)</f>
        <v>0</v>
      </c>
      <c r="AC1225" s="52">
        <f> IFERROR(AB1225 * (1-R1225) * 2%,0)</f>
        <v>0</v>
      </c>
      <c r="AD1225" s="53">
        <f>T1225+V1225+W1225+X1225+AA1225+AC1225</f>
        <v>5329.0900000000001</v>
      </c>
    </row>
    <row r="1226">
      <c r="C1226" s="40" t="s">
        <v>2259</v>
      </c>
      <c r="D1226" s="41" t="s">
        <v>2260</v>
      </c>
      <c r="E1226" s="41"/>
      <c r="F1226" s="42">
        <v>42355.44427083333</v>
      </c>
      <c r="G1226" s="43">
        <v>31</v>
      </c>
      <c r="H1226" s="44">
        <v>43319</v>
      </c>
      <c r="I1226" s="44">
        <v>43335</v>
      </c>
      <c r="J1226" s="43">
        <v>1917681</v>
      </c>
      <c r="K1226" s="43">
        <v>0</v>
      </c>
      <c r="L1226" s="43">
        <v>0</v>
      </c>
      <c r="M1226" s="43">
        <f>IFERROR(J1226-K1226-L1226,0)</f>
        <v>1917681</v>
      </c>
      <c r="N1226" s="43">
        <v>1917681</v>
      </c>
      <c r="O1226" s="45">
        <f>IFERROR(IF(1 - M1226/N1226&lt;0,0,1-M1226/N1226),0)</f>
        <v>0</v>
      </c>
      <c r="P1226" s="43">
        <v>0</v>
      </c>
      <c r="Q1226" s="43">
        <v>1917681</v>
      </c>
      <c r="R1226" s="46">
        <f>IF(F1226&lt;DATEVALUE("2018-07-01"),1,0)</f>
        <v>1</v>
      </c>
      <c r="S1226" s="47">
        <f>IF(R1226=1,1%,0)</f>
        <v>0.01</v>
      </c>
      <c r="T1226" s="46">
        <f>IFERROR(S1226*M1226,0)</f>
        <v>19176.810000000001</v>
      </c>
      <c r="U1226" s="48">
        <f>IF(O1226&lt;=0.12,1,0)*(1-R1226)*M1226</f>
        <v>0</v>
      </c>
      <c r="V1226" s="49">
        <f>IF(0&lt;0.8,0,IF(0&lt;1,Sheet1!L590,1))*IF(G1226&lt;3,0.12 - O1226,0.01) *U1226</f>
        <v>0</v>
      </c>
      <c r="W1226" s="49">
        <f>IF(0&gt;1,IF(0&lt;=1.1,1,IF(0&lt;=1.2,2,IF(0&lt;=1.5,3,5))),0) * 1000000</f>
        <v>0</v>
      </c>
      <c r="X1226" s="50">
        <f>IF(AND(P1226&gt;=150000000,P1226&lt;300000000),5000000,IF(AND(P1226&gt;=300000000,P1226&lt;500000000),10000000,IF(AND(P1226&gt;=300000000,P1226&lt;500000000),15000000,IF(AND(P1226&gt;=500000000,P1226&lt;3000000000),20000000,IF(P1226&gt;=30000000000,35000000,0))))) * (1-R1226)</f>
        <v>0</v>
      </c>
      <c r="Y1226" s="50">
        <f>IFERROR(Q1226 * (1-R1226),0)</f>
        <v>0</v>
      </c>
      <c r="Z1226" s="51">
        <f>IF(R1226=1,0,0)</f>
        <v>0</v>
      </c>
      <c r="AA1226" s="51">
        <f>IFERROR((1-R1226) * Z1226 * 2%,0)</f>
        <v>0</v>
      </c>
      <c r="AB1226" s="52">
        <f>IF(R1226=0,0,0)</f>
        <v>0</v>
      </c>
      <c r="AC1226" s="52">
        <f> IFERROR(AB1226 * (1-R1226) * 2%,0)</f>
        <v>0</v>
      </c>
      <c r="AD1226" s="53">
        <f>T1226+V1226+W1226+X1226+AA1226+AC1226</f>
        <v>19176.810000000001</v>
      </c>
    </row>
    <row r="1227">
      <c r="C1227" s="40" t="s">
        <v>2261</v>
      </c>
      <c r="D1227" s="41" t="s">
        <v>2262</v>
      </c>
      <c r="E1227" s="41"/>
      <c r="F1227" s="42">
        <v>42355.562465277777</v>
      </c>
      <c r="G1227" s="43">
        <v>31</v>
      </c>
      <c r="H1227" s="44">
        <v>43325</v>
      </c>
      <c r="I1227" s="44">
        <v>43333</v>
      </c>
      <c r="J1227" s="43">
        <v>2483323</v>
      </c>
      <c r="K1227" s="43">
        <v>0</v>
      </c>
      <c r="L1227" s="43">
        <v>0</v>
      </c>
      <c r="M1227" s="43">
        <f>IFERROR(J1227-K1227-L1227,0)</f>
        <v>2483323</v>
      </c>
      <c r="N1227" s="43">
        <v>6587924</v>
      </c>
      <c r="O1227" s="45">
        <f>IFERROR(IF(1 - M1227/N1227&lt;0,0,1-M1227/N1227),0)</f>
        <v>0.62304923371915044</v>
      </c>
      <c r="P1227" s="43">
        <v>0</v>
      </c>
      <c r="Q1227" s="43">
        <v>3201772</v>
      </c>
      <c r="R1227" s="46">
        <f>IF(F1227&lt;DATEVALUE("2018-07-01"),1,0)</f>
        <v>1</v>
      </c>
      <c r="S1227" s="47">
        <f>IF(R1227=1,1%,0)</f>
        <v>0.01</v>
      </c>
      <c r="T1227" s="46">
        <f>IFERROR(S1227*M1227,0)</f>
        <v>24833.23</v>
      </c>
      <c r="U1227" s="48">
        <f>IF(O1227&lt;=0.12,1,0)*(1-R1227)*M1227</f>
        <v>0</v>
      </c>
      <c r="V1227" s="49">
        <f>IF(0&lt;0.8,0,IF(0&lt;1,Sheet1!L590,1))*IF(G1227&lt;3,0.12 - O1227,0.01) *U1227</f>
        <v>0</v>
      </c>
      <c r="W1227" s="49">
        <f>IF(0&gt;1,IF(0&lt;=1.1,1,IF(0&lt;=1.2,2,IF(0&lt;=1.5,3,5))),0) * 1000000</f>
        <v>0</v>
      </c>
      <c r="X1227" s="50">
        <f>IF(AND(P1227&gt;=150000000,P1227&lt;300000000),5000000,IF(AND(P1227&gt;=300000000,P1227&lt;500000000),10000000,IF(AND(P1227&gt;=300000000,P1227&lt;500000000),15000000,IF(AND(P1227&gt;=500000000,P1227&lt;3000000000),20000000,IF(P1227&gt;=30000000000,35000000,0))))) * (1-R1227)</f>
        <v>0</v>
      </c>
      <c r="Y1227" s="50">
        <f>IFERROR(Q1227 * (1-R1227),0)</f>
        <v>0</v>
      </c>
      <c r="Z1227" s="51">
        <f>IF(R1227=1,0,0)</f>
        <v>0</v>
      </c>
      <c r="AA1227" s="51">
        <f>IFERROR((1-R1227) * Z1227 * 2%,0)</f>
        <v>0</v>
      </c>
      <c r="AB1227" s="52">
        <f>IF(R1227=0,0,0)</f>
        <v>0</v>
      </c>
      <c r="AC1227" s="52">
        <f> IFERROR(AB1227 * (1-R1227) * 2%,0)</f>
        <v>0</v>
      </c>
      <c r="AD1227" s="53">
        <f>T1227+V1227+W1227+X1227+AA1227+AC1227</f>
        <v>24833.23</v>
      </c>
    </row>
    <row r="1228">
      <c r="C1228" s="40" t="s">
        <v>2263</v>
      </c>
      <c r="D1228" s="41" t="s">
        <v>2264</v>
      </c>
      <c r="E1228" s="41"/>
      <c r="F1228" s="42">
        <v>42359.587395833332</v>
      </c>
      <c r="G1228" s="43">
        <v>31</v>
      </c>
      <c r="H1228" s="44">
        <v>43321</v>
      </c>
      <c r="I1228" s="44">
        <v>43327</v>
      </c>
      <c r="J1228" s="43">
        <v>307976</v>
      </c>
      <c r="K1228" s="43">
        <v>0</v>
      </c>
      <c r="L1228" s="43">
        <v>0</v>
      </c>
      <c r="M1228" s="43">
        <f>IFERROR(J1228-K1228-L1228,0)</f>
        <v>307976</v>
      </c>
      <c r="N1228" s="43">
        <v>307976</v>
      </c>
      <c r="O1228" s="45">
        <f>IFERROR(IF(1 - M1228/N1228&lt;0,0,1-M1228/N1228),0)</f>
        <v>0</v>
      </c>
      <c r="P1228" s="43">
        <v>0</v>
      </c>
      <c r="Q1228" s="43">
        <v>307976</v>
      </c>
      <c r="R1228" s="46">
        <f>IF(F1228&lt;DATEVALUE("2018-07-01"),1,0)</f>
        <v>1</v>
      </c>
      <c r="S1228" s="47">
        <f>IF(R1228=1,1%,0)</f>
        <v>0.01</v>
      </c>
      <c r="T1228" s="46">
        <f>IFERROR(S1228*M1228,0)</f>
        <v>3079.7600000000002</v>
      </c>
      <c r="U1228" s="48">
        <f>IF(O1228&lt;=0.12,1,0)*(1-R1228)*M1228</f>
        <v>0</v>
      </c>
      <c r="V1228" s="49">
        <f>IF(0&lt;0.8,0,IF(0&lt;1,Sheet1!L590,1))*IF(G1228&lt;3,0.12 - O1228,0.01) *U1228</f>
        <v>0</v>
      </c>
      <c r="W1228" s="49">
        <f>IF(0&gt;1,IF(0&lt;=1.1,1,IF(0&lt;=1.2,2,IF(0&lt;=1.5,3,5))),0) * 1000000</f>
        <v>0</v>
      </c>
      <c r="X1228" s="50">
        <f>IF(AND(P1228&gt;=150000000,P1228&lt;300000000),5000000,IF(AND(P1228&gt;=300000000,P1228&lt;500000000),10000000,IF(AND(P1228&gt;=300000000,P1228&lt;500000000),15000000,IF(AND(P1228&gt;=500000000,P1228&lt;3000000000),20000000,IF(P1228&gt;=30000000000,35000000,0))))) * (1-R1228)</f>
        <v>0</v>
      </c>
      <c r="Y1228" s="50">
        <f>IFERROR(Q1228 * (1-R1228),0)</f>
        <v>0</v>
      </c>
      <c r="Z1228" s="51">
        <f>IF(R1228=1,0,0)</f>
        <v>0</v>
      </c>
      <c r="AA1228" s="51">
        <f>IFERROR((1-R1228) * Z1228 * 2%,0)</f>
        <v>0</v>
      </c>
      <c r="AB1228" s="52">
        <f>IF(R1228=0,0,0)</f>
        <v>0</v>
      </c>
      <c r="AC1228" s="52">
        <f> IFERROR(AB1228 * (1-R1228) * 2%,0)</f>
        <v>0</v>
      </c>
      <c r="AD1228" s="53">
        <f>T1228+V1228+W1228+X1228+AA1228+AC1228</f>
        <v>3079.7600000000002</v>
      </c>
    </row>
    <row r="1229">
      <c r="C1229" s="40" t="s">
        <v>2265</v>
      </c>
      <c r="D1229" s="41" t="s">
        <v>2266</v>
      </c>
      <c r="E1229" s="41"/>
      <c r="F1229" s="42">
        <v>42359.643634259257</v>
      </c>
      <c r="G1229" s="43">
        <v>31</v>
      </c>
      <c r="H1229" s="44">
        <v>43320</v>
      </c>
      <c r="I1229" s="44">
        <v>43335</v>
      </c>
      <c r="J1229" s="43">
        <v>5569852</v>
      </c>
      <c r="K1229" s="43">
        <v>0</v>
      </c>
      <c r="L1229" s="43">
        <v>0</v>
      </c>
      <c r="M1229" s="43">
        <f>IFERROR(J1229-K1229-L1229,0)</f>
        <v>5569852</v>
      </c>
      <c r="N1229" s="43">
        <v>5569852</v>
      </c>
      <c r="O1229" s="45">
        <f>IFERROR(IF(1 - M1229/N1229&lt;0,0,1-M1229/N1229),0)</f>
        <v>0</v>
      </c>
      <c r="P1229" s="43">
        <v>0</v>
      </c>
      <c r="Q1229" s="43">
        <v>5569852</v>
      </c>
      <c r="R1229" s="46">
        <f>IF(F1229&lt;DATEVALUE("2018-07-01"),1,0)</f>
        <v>1</v>
      </c>
      <c r="S1229" s="47">
        <f>IF(R1229=1,1%,0)</f>
        <v>0.01</v>
      </c>
      <c r="T1229" s="46">
        <f>IFERROR(S1229*M1229,0)</f>
        <v>55698.520000000004</v>
      </c>
      <c r="U1229" s="48">
        <f>IF(O1229&lt;=0.12,1,0)*(1-R1229)*M1229</f>
        <v>0</v>
      </c>
      <c r="V1229" s="49">
        <f>IF(0&lt;0.8,0,IF(0&lt;1,Sheet1!L590,1))*IF(G1229&lt;3,0.12 - O1229,0.01) *U1229</f>
        <v>0</v>
      </c>
      <c r="W1229" s="49">
        <f>IF(0&gt;1,IF(0&lt;=1.1,1,IF(0&lt;=1.2,2,IF(0&lt;=1.5,3,5))),0) * 1000000</f>
        <v>0</v>
      </c>
      <c r="X1229" s="50">
        <f>IF(AND(P1229&gt;=150000000,P1229&lt;300000000),5000000,IF(AND(P1229&gt;=300000000,P1229&lt;500000000),10000000,IF(AND(P1229&gt;=300000000,P1229&lt;500000000),15000000,IF(AND(P1229&gt;=500000000,P1229&lt;3000000000),20000000,IF(P1229&gt;=30000000000,35000000,0))))) * (1-R1229)</f>
        <v>0</v>
      </c>
      <c r="Y1229" s="50">
        <f>IFERROR(Q1229 * (1-R1229),0)</f>
        <v>0</v>
      </c>
      <c r="Z1229" s="51">
        <f>IF(R1229=1,0,0)</f>
        <v>0</v>
      </c>
      <c r="AA1229" s="51">
        <f>IFERROR((1-R1229) * Z1229 * 2%,0)</f>
        <v>0</v>
      </c>
      <c r="AB1229" s="52">
        <f>IF(R1229=0,0,0)</f>
        <v>0</v>
      </c>
      <c r="AC1229" s="52">
        <f> IFERROR(AB1229 * (1-R1229) * 2%,0)</f>
        <v>0</v>
      </c>
      <c r="AD1229" s="53">
        <f>T1229+V1229+W1229+X1229+AA1229+AC1229</f>
        <v>55698.520000000004</v>
      </c>
    </row>
    <row r="1230">
      <c r="C1230" s="40" t="s">
        <v>2267</v>
      </c>
      <c r="D1230" s="41" t="s">
        <v>2268</v>
      </c>
      <c r="E1230" s="41"/>
      <c r="F1230" s="42">
        <v>42363.570717592593</v>
      </c>
      <c r="G1230" s="43">
        <v>31</v>
      </c>
      <c r="H1230" s="44" t="s">
        <v>24</v>
      </c>
      <c r="I1230" s="44" t="s">
        <v>24</v>
      </c>
      <c r="J1230" s="43">
        <v>72540</v>
      </c>
      <c r="K1230" s="43">
        <v>0</v>
      </c>
      <c r="L1230" s="43">
        <v>0</v>
      </c>
      <c r="M1230" s="43">
        <f>IFERROR(J1230-K1230-L1230,0)</f>
        <v>72540</v>
      </c>
      <c r="N1230" s="43" t="s">
        <v>24</v>
      </c>
      <c r="O1230" s="45">
        <f>IFERROR(IF(1 - M1230/N1230&lt;0,0,1-M1230/N1230),0)</f>
        <v>0</v>
      </c>
      <c r="P1230" s="43">
        <v>0</v>
      </c>
      <c r="Q1230" s="43">
        <v>0</v>
      </c>
      <c r="R1230" s="46">
        <f>IF(F1230&lt;DATEVALUE("2018-07-01"),1,0)</f>
        <v>1</v>
      </c>
      <c r="S1230" s="47">
        <f>IF(R1230=1,1%,0)</f>
        <v>0.01</v>
      </c>
      <c r="T1230" s="46">
        <f>IFERROR(S1230*M1230,0)</f>
        <v>725.39999999999998</v>
      </c>
      <c r="U1230" s="48">
        <f>IF(O1230&lt;=0.12,1,0)*(1-R1230)*M1230</f>
        <v>0</v>
      </c>
      <c r="V1230" s="49">
        <f>IF(0&lt;0.8,0,IF(0&lt;1,Sheet1!L590,1))*IF(G1230&lt;3,0.12 - O1230,0.01) *U1230</f>
        <v>0</v>
      </c>
      <c r="W1230" s="49">
        <f>IF(0&gt;1,IF(0&lt;=1.1,1,IF(0&lt;=1.2,2,IF(0&lt;=1.5,3,5))),0) * 1000000</f>
        <v>0</v>
      </c>
      <c r="X1230" s="50">
        <f>IF(AND(P1230&gt;=150000000,P1230&lt;300000000),5000000,IF(AND(P1230&gt;=300000000,P1230&lt;500000000),10000000,IF(AND(P1230&gt;=300000000,P1230&lt;500000000),15000000,IF(AND(P1230&gt;=500000000,P1230&lt;3000000000),20000000,IF(P1230&gt;=30000000000,35000000,0))))) * (1-R1230)</f>
        <v>0</v>
      </c>
      <c r="Y1230" s="50">
        <f>IFERROR(Q1230 * (1-R1230),0)</f>
        <v>0</v>
      </c>
      <c r="Z1230" s="51">
        <f>IF(R1230=1,0,"")</f>
        <v>0</v>
      </c>
      <c r="AA1230" s="51">
        <f>IFERROR((1-R1230) * Z1230 * 2%,0)</f>
        <v>0</v>
      </c>
      <c r="AB1230" s="52">
        <f>IF(R1230=0,"",0)</f>
        <v>0</v>
      </c>
      <c r="AC1230" s="52">
        <f> IFERROR(AB1230 * (1-R1230) * 2%,0)</f>
        <v>0</v>
      </c>
      <c r="AD1230" s="53">
        <f>T1230+V1230+W1230+X1230+AA1230+AC1230</f>
        <v>725.39999999999998</v>
      </c>
    </row>
    <row r="1231">
      <c r="C1231" s="40" t="s">
        <v>2269</v>
      </c>
      <c r="D1231" s="41" t="s">
        <v>2270</v>
      </c>
      <c r="E1231" s="41"/>
      <c r="F1231" s="42">
        <v>42363.575821759259</v>
      </c>
      <c r="G1231" s="43">
        <v>31</v>
      </c>
      <c r="H1231" s="44">
        <v>43316</v>
      </c>
      <c r="I1231" s="44">
        <v>43334</v>
      </c>
      <c r="J1231" s="43">
        <v>881585</v>
      </c>
      <c r="K1231" s="43">
        <v>0</v>
      </c>
      <c r="L1231" s="43">
        <v>0</v>
      </c>
      <c r="M1231" s="43">
        <f>IFERROR(J1231-K1231-L1231,0)</f>
        <v>881585</v>
      </c>
      <c r="N1231" s="43">
        <v>881585</v>
      </c>
      <c r="O1231" s="45">
        <f>IFERROR(IF(1 - M1231/N1231&lt;0,0,1-M1231/N1231),0)</f>
        <v>0</v>
      </c>
      <c r="P1231" s="43">
        <v>0</v>
      </c>
      <c r="Q1231" s="43">
        <v>881585</v>
      </c>
      <c r="R1231" s="46">
        <f>IF(F1231&lt;DATEVALUE("2018-07-01"),1,0)</f>
        <v>1</v>
      </c>
      <c r="S1231" s="47">
        <f>IF(R1231=1,1%,0)</f>
        <v>0.01</v>
      </c>
      <c r="T1231" s="46">
        <f>IFERROR(S1231*M1231,0)</f>
        <v>8815.8500000000004</v>
      </c>
      <c r="U1231" s="48">
        <f>IF(O1231&lt;=0.12,1,0)*(1-R1231)*M1231</f>
        <v>0</v>
      </c>
      <c r="V1231" s="49">
        <f>IF(0&lt;0.8,0,IF(0&lt;1,Sheet1!L590,1))*IF(G1231&lt;3,0.12 - O1231,0.01) *U1231</f>
        <v>0</v>
      </c>
      <c r="W1231" s="49">
        <f>IF(0&gt;1,IF(0&lt;=1.1,1,IF(0&lt;=1.2,2,IF(0&lt;=1.5,3,5))),0) * 1000000</f>
        <v>0</v>
      </c>
      <c r="X1231" s="50">
        <f>IF(AND(P1231&gt;=150000000,P1231&lt;300000000),5000000,IF(AND(P1231&gt;=300000000,P1231&lt;500000000),10000000,IF(AND(P1231&gt;=300000000,P1231&lt;500000000),15000000,IF(AND(P1231&gt;=500000000,P1231&lt;3000000000),20000000,IF(P1231&gt;=30000000000,35000000,0))))) * (1-R1231)</f>
        <v>0</v>
      </c>
      <c r="Y1231" s="50">
        <f>IFERROR(Q1231 * (1-R1231),0)</f>
        <v>0</v>
      </c>
      <c r="Z1231" s="51">
        <f>IF(R1231=1,0,0)</f>
        <v>0</v>
      </c>
      <c r="AA1231" s="51">
        <f>IFERROR((1-R1231) * Z1231 * 2%,0)</f>
        <v>0</v>
      </c>
      <c r="AB1231" s="52">
        <f>IF(R1231=0,0,0)</f>
        <v>0</v>
      </c>
      <c r="AC1231" s="52">
        <f> IFERROR(AB1231 * (1-R1231) * 2%,0)</f>
        <v>0</v>
      </c>
      <c r="AD1231" s="53">
        <f>T1231+V1231+W1231+X1231+AA1231+AC1231</f>
        <v>8815.8500000000004</v>
      </c>
    </row>
    <row r="1232">
      <c r="C1232" s="40" t="s">
        <v>2271</v>
      </c>
      <c r="D1232" s="41" t="s">
        <v>2272</v>
      </c>
      <c r="E1232" s="41"/>
      <c r="F1232" s="42">
        <v>42366.472314814811</v>
      </c>
      <c r="G1232" s="43">
        <v>31</v>
      </c>
      <c r="H1232" s="44">
        <v>43320</v>
      </c>
      <c r="I1232" s="44">
        <v>43420</v>
      </c>
      <c r="J1232" s="43">
        <v>1107940</v>
      </c>
      <c r="K1232" s="43">
        <v>0</v>
      </c>
      <c r="L1232" s="43">
        <v>0</v>
      </c>
      <c r="M1232" s="43">
        <f>IFERROR(J1232-K1232-L1232,0)</f>
        <v>1107940</v>
      </c>
      <c r="N1232" s="43">
        <v>97162</v>
      </c>
      <c r="O1232" s="45">
        <f>IFERROR(IF(1 - M1232/N1232&lt;0,0,1-M1232/N1232),0)</f>
        <v>0</v>
      </c>
      <c r="P1232" s="43">
        <v>0</v>
      </c>
      <c r="Q1232" s="43">
        <v>1107940</v>
      </c>
      <c r="R1232" s="46">
        <f>IF(F1232&lt;DATEVALUE("2018-07-01"),1,0)</f>
        <v>1</v>
      </c>
      <c r="S1232" s="47">
        <f>IF(R1232=1,1%,0)</f>
        <v>0.01</v>
      </c>
      <c r="T1232" s="46">
        <f>IFERROR(S1232*M1232,0)</f>
        <v>11079.4</v>
      </c>
      <c r="U1232" s="48">
        <f>IF(O1232&lt;=0.12,1,0)*(1-R1232)*M1232</f>
        <v>0</v>
      </c>
      <c r="V1232" s="49">
        <f>IF(0&lt;0.8,0,IF(0&lt;1,Sheet1!L590,1))*IF(G1232&lt;3,0.12 - O1232,0.01) *U1232</f>
        <v>0</v>
      </c>
      <c r="W1232" s="49">
        <f>IF(0&gt;1,IF(0&lt;=1.1,1,IF(0&lt;=1.2,2,IF(0&lt;=1.5,3,5))),0) * 1000000</f>
        <v>0</v>
      </c>
      <c r="X1232" s="50">
        <f>IF(AND(P1232&gt;=150000000,P1232&lt;300000000),5000000,IF(AND(P1232&gt;=300000000,P1232&lt;500000000),10000000,IF(AND(P1232&gt;=300000000,P1232&lt;500000000),15000000,IF(AND(P1232&gt;=500000000,P1232&lt;3000000000),20000000,IF(P1232&gt;=30000000000,35000000,0))))) * (1-R1232)</f>
        <v>0</v>
      </c>
      <c r="Y1232" s="50">
        <f>IFERROR(Q1232 * (1-R1232),0)</f>
        <v>0</v>
      </c>
      <c r="Z1232" s="51">
        <f>IF(R1232=1,0,0)</f>
        <v>0</v>
      </c>
      <c r="AA1232" s="51">
        <f>IFERROR((1-R1232) * Z1232 * 2%,0)</f>
        <v>0</v>
      </c>
      <c r="AB1232" s="52">
        <f>IF(R1232=0,1010777,0)</f>
        <v>0</v>
      </c>
      <c r="AC1232" s="52">
        <f> IFERROR(AB1232 * (1-R1232) * 2%,0)</f>
        <v>0</v>
      </c>
      <c r="AD1232" s="53">
        <f>T1232+V1232+W1232+X1232+AA1232+AC1232</f>
        <v>11079.4</v>
      </c>
    </row>
    <row r="1233">
      <c r="C1233" s="40" t="s">
        <v>2273</v>
      </c>
      <c r="D1233" s="41" t="s">
        <v>2274</v>
      </c>
      <c r="E1233" s="41"/>
      <c r="F1233" s="42">
        <v>42377.678657407407</v>
      </c>
      <c r="G1233" s="43">
        <v>30</v>
      </c>
      <c r="H1233" s="44">
        <v>43321</v>
      </c>
      <c r="I1233" s="44">
        <v>43329</v>
      </c>
      <c r="J1233" s="43">
        <v>175998</v>
      </c>
      <c r="K1233" s="43">
        <v>0</v>
      </c>
      <c r="L1233" s="43">
        <v>0</v>
      </c>
      <c r="M1233" s="43">
        <f>IFERROR(J1233-K1233-L1233,0)</f>
        <v>175998</v>
      </c>
      <c r="N1233" s="43">
        <v>175998</v>
      </c>
      <c r="O1233" s="45">
        <f>IFERROR(IF(1 - M1233/N1233&lt;0,0,1-M1233/N1233),0)</f>
        <v>0</v>
      </c>
      <c r="P1233" s="43">
        <v>0</v>
      </c>
      <c r="Q1233" s="43">
        <v>175998</v>
      </c>
      <c r="R1233" s="46">
        <f>IF(F1233&lt;DATEVALUE("2018-07-01"),1,0)</f>
        <v>1</v>
      </c>
      <c r="S1233" s="47">
        <f>IF(R1233=1,1%,0)</f>
        <v>0.01</v>
      </c>
      <c r="T1233" s="46">
        <f>IFERROR(S1233*M1233,0)</f>
        <v>1759.98</v>
      </c>
      <c r="U1233" s="48">
        <f>IF(O1233&lt;=0.12,1,0)*(1-R1233)*M1233</f>
        <v>0</v>
      </c>
      <c r="V1233" s="49">
        <f>IF(0&lt;0.8,0,IF(0&lt;1,Sheet1!L590,1))*IF(G1233&lt;3,0.12 - O1233,0.01) *U1233</f>
        <v>0</v>
      </c>
      <c r="W1233" s="49">
        <f>IF(0&gt;1,IF(0&lt;=1.1,1,IF(0&lt;=1.2,2,IF(0&lt;=1.5,3,5))),0) * 1000000</f>
        <v>0</v>
      </c>
      <c r="X1233" s="50">
        <f>IF(AND(P1233&gt;=150000000,P1233&lt;300000000),5000000,IF(AND(P1233&gt;=300000000,P1233&lt;500000000),10000000,IF(AND(P1233&gt;=300000000,P1233&lt;500000000),15000000,IF(AND(P1233&gt;=500000000,P1233&lt;3000000000),20000000,IF(P1233&gt;=30000000000,35000000,0))))) * (1-R1233)</f>
        <v>0</v>
      </c>
      <c r="Y1233" s="50">
        <f>IFERROR(Q1233 * (1-R1233),0)</f>
        <v>0</v>
      </c>
      <c r="Z1233" s="51">
        <f>IF(R1233=1,0,0)</f>
        <v>0</v>
      </c>
      <c r="AA1233" s="51">
        <f>IFERROR((1-R1233) * Z1233 * 2%,0)</f>
        <v>0</v>
      </c>
      <c r="AB1233" s="52">
        <f>IF(R1233=0,0,0)</f>
        <v>0</v>
      </c>
      <c r="AC1233" s="52">
        <f> IFERROR(AB1233 * (1-R1233) * 2%,0)</f>
        <v>0</v>
      </c>
      <c r="AD1233" s="53">
        <f>T1233+V1233+W1233+X1233+AA1233+AC1233</f>
        <v>1759.98</v>
      </c>
    </row>
    <row r="1234">
      <c r="C1234" s="40" t="s">
        <v>2275</v>
      </c>
      <c r="D1234" s="41" t="s">
        <v>2276</v>
      </c>
      <c r="E1234" s="41"/>
      <c r="F1234" s="42">
        <v>42388.436944444446</v>
      </c>
      <c r="G1234" s="43">
        <v>30</v>
      </c>
      <c r="H1234" s="44">
        <v>43339</v>
      </c>
      <c r="I1234" s="44">
        <v>43354</v>
      </c>
      <c r="J1234" s="43">
        <v>70538</v>
      </c>
      <c r="K1234" s="43">
        <v>0</v>
      </c>
      <c r="L1234" s="43">
        <v>0</v>
      </c>
      <c r="M1234" s="43">
        <f>IFERROR(J1234-K1234-L1234,0)</f>
        <v>70538</v>
      </c>
      <c r="N1234" s="43">
        <v>111537</v>
      </c>
      <c r="O1234" s="45">
        <f>IFERROR(IF(1 - M1234/N1234&lt;0,0,1-M1234/N1234),0)</f>
        <v>0.36758205797179411</v>
      </c>
      <c r="P1234" s="43">
        <v>0</v>
      </c>
      <c r="Q1234" s="43">
        <v>70538</v>
      </c>
      <c r="R1234" s="46">
        <f>IF(F1234&lt;DATEVALUE("2018-07-01"),1,0)</f>
        <v>1</v>
      </c>
      <c r="S1234" s="47">
        <f>IF(R1234=1,1%,0)</f>
        <v>0.01</v>
      </c>
      <c r="T1234" s="46">
        <f>IFERROR(S1234*M1234,0)</f>
        <v>705.38</v>
      </c>
      <c r="U1234" s="48">
        <f>IF(O1234&lt;=0.12,1,0)*(1-R1234)*M1234</f>
        <v>0</v>
      </c>
      <c r="V1234" s="49">
        <f>IF(0&lt;0.8,0,IF(0&lt;1,Sheet1!L590,1))*IF(G1234&lt;3,0.12 - O1234,0.01) *U1234</f>
        <v>0</v>
      </c>
      <c r="W1234" s="49">
        <f>IF(0&gt;1,IF(0&lt;=1.1,1,IF(0&lt;=1.2,2,IF(0&lt;=1.5,3,5))),0) * 1000000</f>
        <v>0</v>
      </c>
      <c r="X1234" s="50">
        <f>IF(AND(P1234&gt;=150000000,P1234&lt;300000000),5000000,IF(AND(P1234&gt;=300000000,P1234&lt;500000000),10000000,IF(AND(P1234&gt;=300000000,P1234&lt;500000000),15000000,IF(AND(P1234&gt;=500000000,P1234&lt;3000000000),20000000,IF(P1234&gt;=30000000000,35000000,0))))) * (1-R1234)</f>
        <v>0</v>
      </c>
      <c r="Y1234" s="50">
        <f>IFERROR(Q1234 * (1-R1234),0)</f>
        <v>0</v>
      </c>
      <c r="Z1234" s="51">
        <f>IF(R1234=1,0,0)</f>
        <v>0</v>
      </c>
      <c r="AA1234" s="51">
        <f>IFERROR((1-R1234) * Z1234 * 2%,0)</f>
        <v>0</v>
      </c>
      <c r="AB1234" s="52">
        <f>IF(R1234=0,0,0)</f>
        <v>0</v>
      </c>
      <c r="AC1234" s="52">
        <f> IFERROR(AB1234 * (1-R1234) * 2%,0)</f>
        <v>0</v>
      </c>
      <c r="AD1234" s="53">
        <f>T1234+V1234+W1234+X1234+AA1234+AC1234</f>
        <v>705.38</v>
      </c>
    </row>
    <row r="1235">
      <c r="C1235" s="40" t="s">
        <v>2277</v>
      </c>
      <c r="D1235" s="41" t="s">
        <v>2278</v>
      </c>
      <c r="E1235" s="41"/>
      <c r="F1235" s="42">
        <v>42394.438217592593</v>
      </c>
      <c r="G1235" s="43">
        <v>30</v>
      </c>
      <c r="H1235" s="44">
        <v>43320</v>
      </c>
      <c r="I1235" s="44">
        <v>43335</v>
      </c>
      <c r="J1235" s="43">
        <v>461414</v>
      </c>
      <c r="K1235" s="43">
        <v>0</v>
      </c>
      <c r="L1235" s="43">
        <v>0</v>
      </c>
      <c r="M1235" s="43">
        <f>IFERROR(J1235-K1235-L1235,0)</f>
        <v>461414</v>
      </c>
      <c r="N1235" s="43">
        <v>461414</v>
      </c>
      <c r="O1235" s="45">
        <f>IFERROR(IF(1 - M1235/N1235&lt;0,0,1-M1235/N1235),0)</f>
        <v>0</v>
      </c>
      <c r="P1235" s="43">
        <v>0</v>
      </c>
      <c r="Q1235" s="43">
        <v>461414</v>
      </c>
      <c r="R1235" s="46">
        <f>IF(F1235&lt;DATEVALUE("2018-07-01"),1,0)</f>
        <v>1</v>
      </c>
      <c r="S1235" s="47">
        <f>IF(R1235=1,1%,0)</f>
        <v>0.01</v>
      </c>
      <c r="T1235" s="46">
        <f>IFERROR(S1235*M1235,0)</f>
        <v>4614.1400000000003</v>
      </c>
      <c r="U1235" s="48">
        <f>IF(O1235&lt;=0.12,1,0)*(1-R1235)*M1235</f>
        <v>0</v>
      </c>
      <c r="V1235" s="49">
        <f>IF(0&lt;0.8,0,IF(0&lt;1,Sheet1!L590,1))*IF(G1235&lt;3,0.12 - O1235,0.01) *U1235</f>
        <v>0</v>
      </c>
      <c r="W1235" s="49">
        <f>IF(0&gt;1,IF(0&lt;=1.1,1,IF(0&lt;=1.2,2,IF(0&lt;=1.5,3,5))),0) * 1000000</f>
        <v>0</v>
      </c>
      <c r="X1235" s="50">
        <f>IF(AND(P1235&gt;=150000000,P1235&lt;300000000),5000000,IF(AND(P1235&gt;=300000000,P1235&lt;500000000),10000000,IF(AND(P1235&gt;=300000000,P1235&lt;500000000),15000000,IF(AND(P1235&gt;=500000000,P1235&lt;3000000000),20000000,IF(P1235&gt;=30000000000,35000000,0))))) * (1-R1235)</f>
        <v>0</v>
      </c>
      <c r="Y1235" s="50">
        <f>IFERROR(Q1235 * (1-R1235),0)</f>
        <v>0</v>
      </c>
      <c r="Z1235" s="51">
        <f>IF(R1235=1,0,0)</f>
        <v>0</v>
      </c>
      <c r="AA1235" s="51">
        <f>IFERROR((1-R1235) * Z1235 * 2%,0)</f>
        <v>0</v>
      </c>
      <c r="AB1235" s="52">
        <f>IF(R1235=0,0,0)</f>
        <v>0</v>
      </c>
      <c r="AC1235" s="52">
        <f> IFERROR(AB1235 * (1-R1235) * 2%,0)</f>
        <v>0</v>
      </c>
      <c r="AD1235" s="53">
        <f>T1235+V1235+W1235+X1235+AA1235+AC1235</f>
        <v>4614.1400000000003</v>
      </c>
    </row>
    <row r="1236">
      <c r="C1236" s="40" t="s">
        <v>2279</v>
      </c>
      <c r="D1236" s="41" t="s">
        <v>2280</v>
      </c>
      <c r="E1236" s="41"/>
      <c r="F1236" s="42">
        <v>42394.43954861111</v>
      </c>
      <c r="G1236" s="43">
        <v>30</v>
      </c>
      <c r="H1236" s="44">
        <v>43316</v>
      </c>
      <c r="I1236" s="44">
        <v>43370</v>
      </c>
      <c r="J1236" s="43">
        <v>1079557</v>
      </c>
      <c r="K1236" s="43">
        <v>0</v>
      </c>
      <c r="L1236" s="43">
        <v>0</v>
      </c>
      <c r="M1236" s="43">
        <f>IFERROR(J1236-K1236-L1236,0)</f>
        <v>1079557</v>
      </c>
      <c r="N1236" s="43">
        <v>1079557</v>
      </c>
      <c r="O1236" s="45">
        <f>IFERROR(IF(1 - M1236/N1236&lt;0,0,1-M1236/N1236),0)</f>
        <v>0</v>
      </c>
      <c r="P1236" s="43">
        <v>0</v>
      </c>
      <c r="Q1236" s="43">
        <v>1079557</v>
      </c>
      <c r="R1236" s="46">
        <f>IF(F1236&lt;DATEVALUE("2018-07-01"),1,0)</f>
        <v>1</v>
      </c>
      <c r="S1236" s="47">
        <f>IF(R1236=1,1%,0)</f>
        <v>0.01</v>
      </c>
      <c r="T1236" s="46">
        <f>IFERROR(S1236*M1236,0)</f>
        <v>10795.57</v>
      </c>
      <c r="U1236" s="48">
        <f>IF(O1236&lt;=0.12,1,0)*(1-R1236)*M1236</f>
        <v>0</v>
      </c>
      <c r="V1236" s="49">
        <f>IF(0&lt;0.8,0,IF(0&lt;1,Sheet1!L590,1))*IF(G1236&lt;3,0.12 - O1236,0.01) *U1236</f>
        <v>0</v>
      </c>
      <c r="W1236" s="49">
        <f>IF(0&gt;1,IF(0&lt;=1.1,1,IF(0&lt;=1.2,2,IF(0&lt;=1.5,3,5))),0) * 1000000</f>
        <v>0</v>
      </c>
      <c r="X1236" s="50">
        <f>IF(AND(P1236&gt;=150000000,P1236&lt;300000000),5000000,IF(AND(P1236&gt;=300000000,P1236&lt;500000000),10000000,IF(AND(P1236&gt;=300000000,P1236&lt;500000000),15000000,IF(AND(P1236&gt;=500000000,P1236&lt;3000000000),20000000,IF(P1236&gt;=30000000000,35000000,0))))) * (1-R1236)</f>
        <v>0</v>
      </c>
      <c r="Y1236" s="50">
        <f>IFERROR(Q1236 * (1-R1236),0)</f>
        <v>0</v>
      </c>
      <c r="Z1236" s="51">
        <f>IF(R1236=1,0,0)</f>
        <v>0</v>
      </c>
      <c r="AA1236" s="51">
        <f>IFERROR((1-R1236) * Z1236 * 2%,0)</f>
        <v>0</v>
      </c>
      <c r="AB1236" s="52">
        <f>IF(R1236=0,0,0)</f>
        <v>0</v>
      </c>
      <c r="AC1236" s="52">
        <f> IFERROR(AB1236 * (1-R1236) * 2%,0)</f>
        <v>0</v>
      </c>
      <c r="AD1236" s="53">
        <f>T1236+V1236+W1236+X1236+AA1236+AC1236</f>
        <v>10795.57</v>
      </c>
    </row>
    <row r="1237">
      <c r="C1237" s="40" t="s">
        <v>2281</v>
      </c>
      <c r="D1237" s="41" t="s">
        <v>2282</v>
      </c>
      <c r="E1237" s="41"/>
      <c r="F1237" s="42">
        <v>42395.650023148148</v>
      </c>
      <c r="G1237" s="43">
        <v>30</v>
      </c>
      <c r="H1237" s="44">
        <v>43320</v>
      </c>
      <c r="I1237" s="44">
        <v>43334</v>
      </c>
      <c r="J1237" s="43">
        <v>28284</v>
      </c>
      <c r="K1237" s="43">
        <v>0</v>
      </c>
      <c r="L1237" s="43">
        <v>0</v>
      </c>
      <c r="M1237" s="43">
        <f>IFERROR(J1237-K1237-L1237,0)</f>
        <v>28284</v>
      </c>
      <c r="N1237" s="43">
        <v>28284</v>
      </c>
      <c r="O1237" s="45">
        <f>IFERROR(IF(1 - M1237/N1237&lt;0,0,1-M1237/N1237),0)</f>
        <v>0</v>
      </c>
      <c r="P1237" s="43">
        <v>0</v>
      </c>
      <c r="Q1237" s="43">
        <v>28284</v>
      </c>
      <c r="R1237" s="46">
        <f>IF(F1237&lt;DATEVALUE("2018-07-01"),1,0)</f>
        <v>1</v>
      </c>
      <c r="S1237" s="47">
        <f>IF(R1237=1,1%,0)</f>
        <v>0.01</v>
      </c>
      <c r="T1237" s="46">
        <f>IFERROR(S1237*M1237,0)</f>
        <v>282.84000000000003</v>
      </c>
      <c r="U1237" s="48">
        <f>IF(O1237&lt;=0.12,1,0)*(1-R1237)*M1237</f>
        <v>0</v>
      </c>
      <c r="V1237" s="49">
        <f>IF(0&lt;0.8,0,IF(0&lt;1,Sheet1!L590,1))*IF(G1237&lt;3,0.12 - O1237,0.01) *U1237</f>
        <v>0</v>
      </c>
      <c r="W1237" s="49">
        <f>IF(0&gt;1,IF(0&lt;=1.1,1,IF(0&lt;=1.2,2,IF(0&lt;=1.5,3,5))),0) * 1000000</f>
        <v>0</v>
      </c>
      <c r="X1237" s="50">
        <f>IF(AND(P1237&gt;=150000000,P1237&lt;300000000),5000000,IF(AND(P1237&gt;=300000000,P1237&lt;500000000),10000000,IF(AND(P1237&gt;=300000000,P1237&lt;500000000),15000000,IF(AND(P1237&gt;=500000000,P1237&lt;3000000000),20000000,IF(P1237&gt;=30000000000,35000000,0))))) * (1-R1237)</f>
        <v>0</v>
      </c>
      <c r="Y1237" s="50">
        <f>IFERROR(Q1237 * (1-R1237),0)</f>
        <v>0</v>
      </c>
      <c r="Z1237" s="51">
        <f>IF(R1237=1,0,0)</f>
        <v>0</v>
      </c>
      <c r="AA1237" s="51">
        <f>IFERROR((1-R1237) * Z1237 * 2%,0)</f>
        <v>0</v>
      </c>
      <c r="AB1237" s="52">
        <f>IF(R1237=0,0,0)</f>
        <v>0</v>
      </c>
      <c r="AC1237" s="52">
        <f> IFERROR(AB1237 * (1-R1237) * 2%,0)</f>
        <v>0</v>
      </c>
      <c r="AD1237" s="53">
        <f>T1237+V1237+W1237+X1237+AA1237+AC1237</f>
        <v>282.84000000000003</v>
      </c>
    </row>
    <row r="1238">
      <c r="C1238" s="40" t="s">
        <v>2283</v>
      </c>
      <c r="D1238" s="41" t="s">
        <v>2284</v>
      </c>
      <c r="E1238" s="41"/>
      <c r="F1238" s="42">
        <v>42396.66851851852</v>
      </c>
      <c r="G1238" s="43">
        <v>30</v>
      </c>
      <c r="H1238" s="44">
        <v>43356</v>
      </c>
      <c r="I1238" s="44">
        <v>43360</v>
      </c>
      <c r="J1238" s="43">
        <v>446148</v>
      </c>
      <c r="K1238" s="43">
        <v>0</v>
      </c>
      <c r="L1238" s="43">
        <v>0</v>
      </c>
      <c r="M1238" s="43">
        <f>IFERROR(J1238-K1238-L1238,0)</f>
        <v>446148</v>
      </c>
      <c r="N1238" s="43">
        <v>446148</v>
      </c>
      <c r="O1238" s="45">
        <f>IFERROR(IF(1 - M1238/N1238&lt;0,0,1-M1238/N1238),0)</f>
        <v>0</v>
      </c>
      <c r="P1238" s="43">
        <v>0</v>
      </c>
      <c r="Q1238" s="43">
        <v>446148</v>
      </c>
      <c r="R1238" s="46">
        <f>IF(F1238&lt;DATEVALUE("2018-07-01"),1,0)</f>
        <v>1</v>
      </c>
      <c r="S1238" s="47">
        <f>IF(R1238=1,1%,0)</f>
        <v>0.01</v>
      </c>
      <c r="T1238" s="46">
        <f>IFERROR(S1238*M1238,0)</f>
        <v>4461.4800000000005</v>
      </c>
      <c r="U1238" s="48">
        <f>IF(O1238&lt;=0.12,1,0)*(1-R1238)*M1238</f>
        <v>0</v>
      </c>
      <c r="V1238" s="49">
        <f>IF(0&lt;0.8,0,IF(0&lt;1,Sheet1!L590,1))*IF(G1238&lt;3,0.12 - O1238,0.01) *U1238</f>
        <v>0</v>
      </c>
      <c r="W1238" s="49">
        <f>IF(0&gt;1,IF(0&lt;=1.1,1,IF(0&lt;=1.2,2,IF(0&lt;=1.5,3,5))),0) * 1000000</f>
        <v>0</v>
      </c>
      <c r="X1238" s="50">
        <f>IF(AND(P1238&gt;=150000000,P1238&lt;300000000),5000000,IF(AND(P1238&gt;=300000000,P1238&lt;500000000),10000000,IF(AND(P1238&gt;=300000000,P1238&lt;500000000),15000000,IF(AND(P1238&gt;=500000000,P1238&lt;3000000000),20000000,IF(P1238&gt;=30000000000,35000000,0))))) * (1-R1238)</f>
        <v>0</v>
      </c>
      <c r="Y1238" s="50">
        <f>IFERROR(Q1238 * (1-R1238),0)</f>
        <v>0</v>
      </c>
      <c r="Z1238" s="51">
        <f>IF(R1238=1,0,0)</f>
        <v>0</v>
      </c>
      <c r="AA1238" s="51">
        <f>IFERROR((1-R1238) * Z1238 * 2%,0)</f>
        <v>0</v>
      </c>
      <c r="AB1238" s="52">
        <f>IF(R1238=0,0,0)</f>
        <v>0</v>
      </c>
      <c r="AC1238" s="52">
        <f> IFERROR(AB1238 * (1-R1238) * 2%,0)</f>
        <v>0</v>
      </c>
      <c r="AD1238" s="53">
        <f>T1238+V1238+W1238+X1238+AA1238+AC1238</f>
        <v>4461.4800000000005</v>
      </c>
    </row>
    <row r="1239">
      <c r="C1239" s="40" t="s">
        <v>2285</v>
      </c>
      <c r="D1239" s="41" t="s">
        <v>2286</v>
      </c>
      <c r="E1239" s="41"/>
      <c r="F1239" s="42">
        <v>42401.608611111107</v>
      </c>
      <c r="G1239" s="43">
        <v>29</v>
      </c>
      <c r="H1239" s="44">
        <v>43316</v>
      </c>
      <c r="I1239" s="44">
        <v>43340</v>
      </c>
      <c r="J1239" s="43">
        <v>1168868</v>
      </c>
      <c r="K1239" s="43">
        <v>0</v>
      </c>
      <c r="L1239" s="43">
        <v>0</v>
      </c>
      <c r="M1239" s="43">
        <f>IFERROR(J1239-K1239-L1239,0)</f>
        <v>1168868</v>
      </c>
      <c r="N1239" s="43">
        <v>1168868</v>
      </c>
      <c r="O1239" s="45">
        <f>IFERROR(IF(1 - M1239/N1239&lt;0,0,1-M1239/N1239),0)</f>
        <v>0</v>
      </c>
      <c r="P1239" s="43">
        <v>0</v>
      </c>
      <c r="Q1239" s="43">
        <v>1168868</v>
      </c>
      <c r="R1239" s="46">
        <f>IF(F1239&lt;DATEVALUE("2018-07-01"),1,0)</f>
        <v>1</v>
      </c>
      <c r="S1239" s="47">
        <f>IF(R1239=1,1%,0)</f>
        <v>0.01</v>
      </c>
      <c r="T1239" s="46">
        <f>IFERROR(S1239*M1239,0)</f>
        <v>11688.68</v>
      </c>
      <c r="U1239" s="48">
        <f>IF(O1239&lt;=0.12,1,0)*(1-R1239)*M1239</f>
        <v>0</v>
      </c>
      <c r="V1239" s="49">
        <f>IF(0&lt;0.8,0,IF(0&lt;1,Sheet1!L590,1))*IF(G1239&lt;3,0.12 - O1239,0.01) *U1239</f>
        <v>0</v>
      </c>
      <c r="W1239" s="49">
        <f>IF(0&gt;1,IF(0&lt;=1.1,1,IF(0&lt;=1.2,2,IF(0&lt;=1.5,3,5))),0) * 1000000</f>
        <v>0</v>
      </c>
      <c r="X1239" s="50">
        <f>IF(AND(P1239&gt;=150000000,P1239&lt;300000000),5000000,IF(AND(P1239&gt;=300000000,P1239&lt;500000000),10000000,IF(AND(P1239&gt;=300000000,P1239&lt;500000000),15000000,IF(AND(P1239&gt;=500000000,P1239&lt;3000000000),20000000,IF(P1239&gt;=30000000000,35000000,0))))) * (1-R1239)</f>
        <v>0</v>
      </c>
      <c r="Y1239" s="50">
        <f>IFERROR(Q1239 * (1-R1239),0)</f>
        <v>0</v>
      </c>
      <c r="Z1239" s="51">
        <f>IF(R1239=1,0,0)</f>
        <v>0</v>
      </c>
      <c r="AA1239" s="51">
        <f>IFERROR((1-R1239) * Z1239 * 2%,0)</f>
        <v>0</v>
      </c>
      <c r="AB1239" s="52">
        <f>IF(R1239=0,0,0)</f>
        <v>0</v>
      </c>
      <c r="AC1239" s="52">
        <f> IFERROR(AB1239 * (1-R1239) * 2%,0)</f>
        <v>0</v>
      </c>
      <c r="AD1239" s="53">
        <f>T1239+V1239+W1239+X1239+AA1239+AC1239</f>
        <v>11688.68</v>
      </c>
    </row>
    <row r="1240">
      <c r="C1240" s="40" t="s">
        <v>2287</v>
      </c>
      <c r="D1240" s="41" t="s">
        <v>2288</v>
      </c>
      <c r="E1240" s="41"/>
      <c r="F1240" s="42">
        <v>42416.576736111107</v>
      </c>
      <c r="G1240" s="43">
        <v>29</v>
      </c>
      <c r="H1240" s="44">
        <v>43321</v>
      </c>
      <c r="I1240" s="44">
        <v>43334</v>
      </c>
      <c r="J1240" s="43">
        <v>2159878</v>
      </c>
      <c r="K1240" s="43">
        <v>0</v>
      </c>
      <c r="L1240" s="43">
        <v>0</v>
      </c>
      <c r="M1240" s="43">
        <f>IFERROR(J1240-K1240-L1240,0)</f>
        <v>2159878</v>
      </c>
      <c r="N1240" s="43">
        <v>2159878</v>
      </c>
      <c r="O1240" s="45">
        <f>IFERROR(IF(1 - M1240/N1240&lt;0,0,1-M1240/N1240),0)</f>
        <v>0</v>
      </c>
      <c r="P1240" s="43">
        <v>0</v>
      </c>
      <c r="Q1240" s="43">
        <v>2159878</v>
      </c>
      <c r="R1240" s="46">
        <f>IF(F1240&lt;DATEVALUE("2018-07-01"),1,0)</f>
        <v>1</v>
      </c>
      <c r="S1240" s="47">
        <f>IF(R1240=1,1%,0)</f>
        <v>0.01</v>
      </c>
      <c r="T1240" s="46">
        <f>IFERROR(S1240*M1240,0)</f>
        <v>21598.779999999999</v>
      </c>
      <c r="U1240" s="48">
        <f>IF(O1240&lt;=0.12,1,0)*(1-R1240)*M1240</f>
        <v>0</v>
      </c>
      <c r="V1240" s="49">
        <f>IF(0&lt;0.8,0,IF(0&lt;1,Sheet1!L590,1))*IF(G1240&lt;3,0.12 - O1240,0.01) *U1240</f>
        <v>0</v>
      </c>
      <c r="W1240" s="49">
        <f>IF(0&gt;1,IF(0&lt;=1.1,1,IF(0&lt;=1.2,2,IF(0&lt;=1.5,3,5))),0) * 1000000</f>
        <v>0</v>
      </c>
      <c r="X1240" s="50">
        <f>IF(AND(P1240&gt;=150000000,P1240&lt;300000000),5000000,IF(AND(P1240&gt;=300000000,P1240&lt;500000000),10000000,IF(AND(P1240&gt;=300000000,P1240&lt;500000000),15000000,IF(AND(P1240&gt;=500000000,P1240&lt;3000000000),20000000,IF(P1240&gt;=30000000000,35000000,0))))) * (1-R1240)</f>
        <v>0</v>
      </c>
      <c r="Y1240" s="50">
        <f>IFERROR(Q1240 * (1-R1240),0)</f>
        <v>0</v>
      </c>
      <c r="Z1240" s="51">
        <f>IF(R1240=1,0,0)</f>
        <v>0</v>
      </c>
      <c r="AA1240" s="51">
        <f>IFERROR((1-R1240) * Z1240 * 2%,0)</f>
        <v>0</v>
      </c>
      <c r="AB1240" s="52">
        <f>IF(R1240=0,0,0)</f>
        <v>0</v>
      </c>
      <c r="AC1240" s="52">
        <f> IFERROR(AB1240 * (1-R1240) * 2%,0)</f>
        <v>0</v>
      </c>
      <c r="AD1240" s="53">
        <f>T1240+V1240+W1240+X1240+AA1240+AC1240</f>
        <v>21598.779999999999</v>
      </c>
    </row>
    <row r="1241">
      <c r="C1241" s="40" t="s">
        <v>2289</v>
      </c>
      <c r="D1241" s="41" t="s">
        <v>2290</v>
      </c>
      <c r="E1241" s="41"/>
      <c r="F1241" s="42">
        <v>42422.566354166665</v>
      </c>
      <c r="G1241" s="43">
        <v>29</v>
      </c>
      <c r="H1241" s="44">
        <v>43320</v>
      </c>
      <c r="I1241" s="44">
        <v>43336</v>
      </c>
      <c r="J1241" s="43">
        <v>238128</v>
      </c>
      <c r="K1241" s="43">
        <v>0</v>
      </c>
      <c r="L1241" s="43">
        <v>0</v>
      </c>
      <c r="M1241" s="43">
        <f>IFERROR(J1241-K1241-L1241,0)</f>
        <v>238128</v>
      </c>
      <c r="N1241" s="43">
        <v>238128</v>
      </c>
      <c r="O1241" s="45">
        <f>IFERROR(IF(1 - M1241/N1241&lt;0,0,1-M1241/N1241),0)</f>
        <v>0</v>
      </c>
      <c r="P1241" s="43">
        <v>0</v>
      </c>
      <c r="Q1241" s="43">
        <v>238128</v>
      </c>
      <c r="R1241" s="46">
        <f>IF(F1241&lt;DATEVALUE("2018-07-01"),1,0)</f>
        <v>1</v>
      </c>
      <c r="S1241" s="47">
        <f>IF(R1241=1,1%,0)</f>
        <v>0.01</v>
      </c>
      <c r="T1241" s="46">
        <f>IFERROR(S1241*M1241,0)</f>
        <v>2381.2800000000002</v>
      </c>
      <c r="U1241" s="48">
        <f>IF(O1241&lt;=0.12,1,0)*(1-R1241)*M1241</f>
        <v>0</v>
      </c>
      <c r="V1241" s="49">
        <f>IF(0&lt;0.8,0,IF(0&lt;1,Sheet1!L590,1))*IF(G1241&lt;3,0.12 - O1241,0.01) *U1241</f>
        <v>0</v>
      </c>
      <c r="W1241" s="49">
        <f>IF(0&gt;1,IF(0&lt;=1.1,1,IF(0&lt;=1.2,2,IF(0&lt;=1.5,3,5))),0) * 1000000</f>
        <v>0</v>
      </c>
      <c r="X1241" s="50">
        <f>IF(AND(P1241&gt;=150000000,P1241&lt;300000000),5000000,IF(AND(P1241&gt;=300000000,P1241&lt;500000000),10000000,IF(AND(P1241&gt;=300000000,P1241&lt;500000000),15000000,IF(AND(P1241&gt;=500000000,P1241&lt;3000000000),20000000,IF(P1241&gt;=30000000000,35000000,0))))) * (1-R1241)</f>
        <v>0</v>
      </c>
      <c r="Y1241" s="50">
        <f>IFERROR(Q1241 * (1-R1241),0)</f>
        <v>0</v>
      </c>
      <c r="Z1241" s="51">
        <f>IF(R1241=1,0,0)</f>
        <v>0</v>
      </c>
      <c r="AA1241" s="51">
        <f>IFERROR((1-R1241) * Z1241 * 2%,0)</f>
        <v>0</v>
      </c>
      <c r="AB1241" s="52">
        <f>IF(R1241=0,0,0)</f>
        <v>0</v>
      </c>
      <c r="AC1241" s="52">
        <f> IFERROR(AB1241 * (1-R1241) * 2%,0)</f>
        <v>0</v>
      </c>
      <c r="AD1241" s="53">
        <f>T1241+V1241+W1241+X1241+AA1241+AC1241</f>
        <v>2381.2800000000002</v>
      </c>
    </row>
    <row r="1242">
      <c r="C1242" s="40" t="s">
        <v>2291</v>
      </c>
      <c r="D1242" s="41" t="s">
        <v>2292</v>
      </c>
      <c r="E1242" s="41"/>
      <c r="F1242" s="42">
        <v>42430.392337962963</v>
      </c>
      <c r="G1242" s="43">
        <v>28</v>
      </c>
      <c r="H1242" s="44">
        <v>43320</v>
      </c>
      <c r="I1242" s="44">
        <v>43362</v>
      </c>
      <c r="J1242" s="43">
        <v>489642</v>
      </c>
      <c r="K1242" s="43">
        <v>0</v>
      </c>
      <c r="L1242" s="43">
        <v>0</v>
      </c>
      <c r="M1242" s="43">
        <f>IFERROR(J1242-K1242-L1242,0)</f>
        <v>489642</v>
      </c>
      <c r="N1242" s="43">
        <v>489642</v>
      </c>
      <c r="O1242" s="45">
        <f>IFERROR(IF(1 - M1242/N1242&lt;0,0,1-M1242/N1242),0)</f>
        <v>0</v>
      </c>
      <c r="P1242" s="43">
        <v>0</v>
      </c>
      <c r="Q1242" s="43">
        <v>489642</v>
      </c>
      <c r="R1242" s="46">
        <f>IF(F1242&lt;DATEVALUE("2018-07-01"),1,0)</f>
        <v>1</v>
      </c>
      <c r="S1242" s="47">
        <f>IF(R1242=1,1%,0)</f>
        <v>0.01</v>
      </c>
      <c r="T1242" s="46">
        <f>IFERROR(S1242*M1242,0)</f>
        <v>4896.4200000000001</v>
      </c>
      <c r="U1242" s="48">
        <f>IF(O1242&lt;=0.12,1,0)*(1-R1242)*M1242</f>
        <v>0</v>
      </c>
      <c r="V1242" s="49">
        <f>IF(0&lt;0.8,0,IF(0&lt;1,Sheet1!L590,1))*IF(G1242&lt;3,0.12 - O1242,0.01) *U1242</f>
        <v>0</v>
      </c>
      <c r="W1242" s="49">
        <f>IF(0&gt;1,IF(0&lt;=1.1,1,IF(0&lt;=1.2,2,IF(0&lt;=1.5,3,5))),0) * 1000000</f>
        <v>0</v>
      </c>
      <c r="X1242" s="50">
        <f>IF(AND(P1242&gt;=150000000,P1242&lt;300000000),5000000,IF(AND(P1242&gt;=300000000,P1242&lt;500000000),10000000,IF(AND(P1242&gt;=300000000,P1242&lt;500000000),15000000,IF(AND(P1242&gt;=500000000,P1242&lt;3000000000),20000000,IF(P1242&gt;=30000000000,35000000,0))))) * (1-R1242)</f>
        <v>0</v>
      </c>
      <c r="Y1242" s="50">
        <f>IFERROR(Q1242 * (1-R1242),0)</f>
        <v>0</v>
      </c>
      <c r="Z1242" s="51">
        <f>IF(R1242=1,0,0)</f>
        <v>0</v>
      </c>
      <c r="AA1242" s="51">
        <f>IFERROR((1-R1242) * Z1242 * 2%,0)</f>
        <v>0</v>
      </c>
      <c r="AB1242" s="52">
        <f>IF(R1242=0,0,0)</f>
        <v>0</v>
      </c>
      <c r="AC1242" s="52">
        <f> IFERROR(AB1242 * (1-R1242) * 2%,0)</f>
        <v>0</v>
      </c>
      <c r="AD1242" s="53">
        <f>T1242+V1242+W1242+X1242+AA1242+AC1242</f>
        <v>4896.4200000000001</v>
      </c>
    </row>
    <row r="1243">
      <c r="C1243" s="40" t="s">
        <v>2293</v>
      </c>
      <c r="D1243" s="41" t="s">
        <v>2294</v>
      </c>
      <c r="E1243" s="41"/>
      <c r="F1243" s="42">
        <v>42430.390289351853</v>
      </c>
      <c r="G1243" s="43">
        <v>28</v>
      </c>
      <c r="H1243" s="44">
        <v>43319</v>
      </c>
      <c r="I1243" s="44">
        <v>43322</v>
      </c>
      <c r="J1243" s="43">
        <v>1530407</v>
      </c>
      <c r="K1243" s="43">
        <v>0</v>
      </c>
      <c r="L1243" s="43">
        <v>0</v>
      </c>
      <c r="M1243" s="43">
        <f>IFERROR(J1243-K1243-L1243,0)</f>
        <v>1530407</v>
      </c>
      <c r="N1243" s="43">
        <v>1530407</v>
      </c>
      <c r="O1243" s="45">
        <f>IFERROR(IF(1 - M1243/N1243&lt;0,0,1-M1243/N1243),0)</f>
        <v>0</v>
      </c>
      <c r="P1243" s="43">
        <v>0</v>
      </c>
      <c r="Q1243" s="43">
        <v>1530407</v>
      </c>
      <c r="R1243" s="46">
        <f>IF(F1243&lt;DATEVALUE("2018-07-01"),1,0)</f>
        <v>1</v>
      </c>
      <c r="S1243" s="47">
        <f>IF(R1243=1,1%,0)</f>
        <v>0.01</v>
      </c>
      <c r="T1243" s="46">
        <f>IFERROR(S1243*M1243,0)</f>
        <v>15304.07</v>
      </c>
      <c r="U1243" s="48">
        <f>IF(O1243&lt;=0.12,1,0)*(1-R1243)*M1243</f>
        <v>0</v>
      </c>
      <c r="V1243" s="49">
        <f>IF(0&lt;0.8,0,IF(0&lt;1,Sheet1!L590,1))*IF(G1243&lt;3,0.12 - O1243,0.01) *U1243</f>
        <v>0</v>
      </c>
      <c r="W1243" s="49">
        <f>IF(0&gt;1,IF(0&lt;=1.1,1,IF(0&lt;=1.2,2,IF(0&lt;=1.5,3,5))),0) * 1000000</f>
        <v>0</v>
      </c>
      <c r="X1243" s="50">
        <f>IF(AND(P1243&gt;=150000000,P1243&lt;300000000),5000000,IF(AND(P1243&gt;=300000000,P1243&lt;500000000),10000000,IF(AND(P1243&gt;=300000000,P1243&lt;500000000),15000000,IF(AND(P1243&gt;=500000000,P1243&lt;3000000000),20000000,IF(P1243&gt;=30000000000,35000000,0))))) * (1-R1243)</f>
        <v>0</v>
      </c>
      <c r="Y1243" s="50">
        <f>IFERROR(Q1243 * (1-R1243),0)</f>
        <v>0</v>
      </c>
      <c r="Z1243" s="51">
        <f>IF(R1243=1,0,0)</f>
        <v>0</v>
      </c>
      <c r="AA1243" s="51">
        <f>IFERROR((1-R1243) * Z1243 * 2%,0)</f>
        <v>0</v>
      </c>
      <c r="AB1243" s="52">
        <f>IF(R1243=0,0,0)</f>
        <v>0</v>
      </c>
      <c r="AC1243" s="52">
        <f> IFERROR(AB1243 * (1-R1243) * 2%,0)</f>
        <v>0</v>
      </c>
      <c r="AD1243" s="53">
        <f>T1243+V1243+W1243+X1243+AA1243+AC1243</f>
        <v>15304.07</v>
      </c>
    </row>
    <row r="1244">
      <c r="C1244" s="40" t="s">
        <v>2295</v>
      </c>
      <c r="D1244" s="41" t="s">
        <v>24</v>
      </c>
      <c r="E1244" s="41"/>
      <c r="F1244" s="42" t="s">
        <v>24</v>
      </c>
      <c r="G1244" s="43" t="s">
        <v>24</v>
      </c>
      <c r="H1244" s="44" t="s">
        <v>24</v>
      </c>
      <c r="I1244" s="44" t="s">
        <v>24</v>
      </c>
      <c r="J1244" s="43">
        <v>137998</v>
      </c>
      <c r="K1244" s="43">
        <v>0</v>
      </c>
      <c r="L1244" s="43">
        <v>0</v>
      </c>
      <c r="M1244" s="43">
        <f>IFERROR(J1244-K1244-L1244,0)</f>
        <v>137998</v>
      </c>
      <c r="N1244" s="43" t="s">
        <v>24</v>
      </c>
      <c r="O1244" s="45">
        <f>IFERROR(IF(1 - M1244/N1244&lt;0,0,1-M1244/N1244),0)</f>
        <v>0</v>
      </c>
      <c r="P1244" s="43">
        <v>0</v>
      </c>
      <c r="Q1244" s="43">
        <v>0</v>
      </c>
      <c r="R1244" s="46">
        <f>IF(F1244&lt;DATEVALUE("2018-07-01"),1,0)</f>
        <v>0</v>
      </c>
      <c r="S1244" s="47">
        <f>IF(R1244=1,1%,0)</f>
        <v>0</v>
      </c>
      <c r="T1244" s="46">
        <f>IFERROR(S1244*M1244,0)</f>
        <v>0</v>
      </c>
      <c r="U1244" s="48">
        <f>IF(O1244&lt;=0.12,1,0)*(1-R1244)*M1244</f>
        <v>137998</v>
      </c>
      <c r="V1244" s="49">
        <f>IF(0&lt;0.8,0,IF(0&lt;1,Sheet1!L590,1))*IF(G1244&lt;3,0.12 - O1244,0.01) *U1244</f>
        <v>0</v>
      </c>
      <c r="W1244" s="49">
        <f>IF(0&gt;1,IF(0&lt;=1.1,1,IF(0&lt;=1.2,2,IF(0&lt;=1.5,3,5))),0) * 1000000</f>
        <v>0</v>
      </c>
      <c r="X1244" s="50">
        <f>IF(AND(P1244&gt;=150000000,P1244&lt;300000000),5000000,IF(AND(P1244&gt;=300000000,P1244&lt;500000000),10000000,IF(AND(P1244&gt;=300000000,P1244&lt;500000000),15000000,IF(AND(P1244&gt;=500000000,P1244&lt;3000000000),20000000,IF(P1244&gt;=30000000000,35000000,0))))) * (1-R1244)</f>
        <v>0</v>
      </c>
      <c r="Y1244" s="50">
        <f>IFERROR(Q1244 * (1-R1244),0)</f>
        <v>0</v>
      </c>
      <c r="Z1244" s="51" t="str">
        <f>IF(R1244=1,0,"")</f>
        <v/>
      </c>
      <c r="AA1244" s="51">
        <f>IFERROR((1-R1244) * Z1244 * 2%,0)</f>
        <v>0</v>
      </c>
      <c r="AB1244" s="52" t="str">
        <f>IF(R1244=0,"",0)</f>
        <v/>
      </c>
      <c r="AC1244" s="52">
        <f> IFERROR(AB1244 * (1-R1244) * 2%,0)</f>
        <v>0</v>
      </c>
      <c r="AD1244" s="53">
        <f>T1244+V1244+W1244+X1244+AA1244+AC1244</f>
        <v>0</v>
      </c>
    </row>
    <row r="1245">
      <c r="C1245" s="40" t="s">
        <v>2296</v>
      </c>
      <c r="D1245" s="41" t="s">
        <v>2297</v>
      </c>
      <c r="E1245" s="41"/>
      <c r="F1245" s="42">
        <v>42439.554386574069</v>
      </c>
      <c r="G1245" s="43">
        <v>28</v>
      </c>
      <c r="H1245" s="44">
        <v>43318</v>
      </c>
      <c r="I1245" s="44">
        <v>43385</v>
      </c>
      <c r="J1245" s="43">
        <v>949939</v>
      </c>
      <c r="K1245" s="43">
        <v>0</v>
      </c>
      <c r="L1245" s="43">
        <v>0</v>
      </c>
      <c r="M1245" s="43">
        <f>IFERROR(J1245-K1245-L1245,0)</f>
        <v>949939</v>
      </c>
      <c r="N1245" s="43">
        <v>949939</v>
      </c>
      <c r="O1245" s="45">
        <f>IFERROR(IF(1 - M1245/N1245&lt;0,0,1-M1245/N1245),0)</f>
        <v>0</v>
      </c>
      <c r="P1245" s="43">
        <v>0</v>
      </c>
      <c r="Q1245" s="43">
        <v>949939</v>
      </c>
      <c r="R1245" s="46">
        <f>IF(F1245&lt;DATEVALUE("2018-07-01"),1,0)</f>
        <v>1</v>
      </c>
      <c r="S1245" s="47">
        <f>IF(R1245=1,1%,0)</f>
        <v>0.01</v>
      </c>
      <c r="T1245" s="46">
        <f>IFERROR(S1245*M1245,0)</f>
        <v>9499.3899999999994</v>
      </c>
      <c r="U1245" s="48">
        <f>IF(O1245&lt;=0.12,1,0)*(1-R1245)*M1245</f>
        <v>0</v>
      </c>
      <c r="V1245" s="49">
        <f>IF(0&lt;0.8,0,IF(0&lt;1,Sheet1!L590,1))*IF(G1245&lt;3,0.12 - O1245,0.01) *U1245</f>
        <v>0</v>
      </c>
      <c r="W1245" s="49">
        <f>IF(0&gt;1,IF(0&lt;=1.1,1,IF(0&lt;=1.2,2,IF(0&lt;=1.5,3,5))),0) * 1000000</f>
        <v>0</v>
      </c>
      <c r="X1245" s="50">
        <f>IF(AND(P1245&gt;=150000000,P1245&lt;300000000),5000000,IF(AND(P1245&gt;=300000000,P1245&lt;500000000),10000000,IF(AND(P1245&gt;=300000000,P1245&lt;500000000),15000000,IF(AND(P1245&gt;=500000000,P1245&lt;3000000000),20000000,IF(P1245&gt;=30000000000,35000000,0))))) * (1-R1245)</f>
        <v>0</v>
      </c>
      <c r="Y1245" s="50">
        <f>IFERROR(Q1245 * (1-R1245),0)</f>
        <v>0</v>
      </c>
      <c r="Z1245" s="51">
        <f>IF(R1245=1,0,0)</f>
        <v>0</v>
      </c>
      <c r="AA1245" s="51">
        <f>IFERROR((1-R1245) * Z1245 * 2%,0)</f>
        <v>0</v>
      </c>
      <c r="AB1245" s="52">
        <f>IF(R1245=0,0,0)</f>
        <v>0</v>
      </c>
      <c r="AC1245" s="52">
        <f> IFERROR(AB1245 * (1-R1245) * 2%,0)</f>
        <v>0</v>
      </c>
      <c r="AD1245" s="53">
        <f>T1245+V1245+W1245+X1245+AA1245+AC1245</f>
        <v>9499.3899999999994</v>
      </c>
    </row>
    <row r="1246">
      <c r="C1246" s="40" t="s">
        <v>2298</v>
      </c>
      <c r="D1246" s="41" t="s">
        <v>2237</v>
      </c>
      <c r="E1246" s="41"/>
      <c r="F1246" s="42">
        <v>42441.432835648149</v>
      </c>
      <c r="G1246" s="43">
        <v>28</v>
      </c>
      <c r="H1246" s="44">
        <v>43339</v>
      </c>
      <c r="I1246" s="44">
        <v>43354</v>
      </c>
      <c r="J1246" s="43">
        <v>10450</v>
      </c>
      <c r="K1246" s="43">
        <v>0</v>
      </c>
      <c r="L1246" s="43">
        <v>0</v>
      </c>
      <c r="M1246" s="43">
        <f>IFERROR(J1246-K1246-L1246,0)</f>
        <v>10450</v>
      </c>
      <c r="N1246" s="43">
        <v>13310</v>
      </c>
      <c r="O1246" s="45">
        <f>IFERROR(IF(1 - M1246/N1246&lt;0,0,1-M1246/N1246),0)</f>
        <v>0.21487603305785119</v>
      </c>
      <c r="P1246" s="43">
        <v>0</v>
      </c>
      <c r="Q1246" s="43">
        <v>10450</v>
      </c>
      <c r="R1246" s="46">
        <f>IF(F1246&lt;DATEVALUE("2018-07-01"),1,0)</f>
        <v>1</v>
      </c>
      <c r="S1246" s="47">
        <f>IF(R1246=1,1%,0)</f>
        <v>0.01</v>
      </c>
      <c r="T1246" s="46">
        <f>IFERROR(S1246*M1246,0)</f>
        <v>104.5</v>
      </c>
      <c r="U1246" s="48">
        <f>IF(O1246&lt;=0.12,1,0)*(1-R1246)*M1246</f>
        <v>0</v>
      </c>
      <c r="V1246" s="49">
        <f>IF(0&lt;0.8,0,IF(0&lt;1,Sheet1!L590,1))*IF(G1246&lt;3,0.12 - O1246,0.01) *U1246</f>
        <v>0</v>
      </c>
      <c r="W1246" s="49">
        <f>IF(0&gt;1,IF(0&lt;=1.1,1,IF(0&lt;=1.2,2,IF(0&lt;=1.5,3,5))),0) * 1000000</f>
        <v>0</v>
      </c>
      <c r="X1246" s="50">
        <f>IF(AND(P1246&gt;=150000000,P1246&lt;300000000),5000000,IF(AND(P1246&gt;=300000000,P1246&lt;500000000),10000000,IF(AND(P1246&gt;=300000000,P1246&lt;500000000),15000000,IF(AND(P1246&gt;=500000000,P1246&lt;3000000000),20000000,IF(P1246&gt;=30000000000,35000000,0))))) * (1-R1246)</f>
        <v>0</v>
      </c>
      <c r="Y1246" s="50">
        <f>IFERROR(Q1246 * (1-R1246),0)</f>
        <v>0</v>
      </c>
      <c r="Z1246" s="51">
        <f>IF(R1246=1,0,0)</f>
        <v>0</v>
      </c>
      <c r="AA1246" s="51">
        <f>IFERROR((1-R1246) * Z1246 * 2%,0)</f>
        <v>0</v>
      </c>
      <c r="AB1246" s="52">
        <f>IF(R1246=0,0,0)</f>
        <v>0</v>
      </c>
      <c r="AC1246" s="52">
        <f> IFERROR(AB1246 * (1-R1246) * 2%,0)</f>
        <v>0</v>
      </c>
      <c r="AD1246" s="53">
        <f>T1246+V1246+W1246+X1246+AA1246+AC1246</f>
        <v>104.5</v>
      </c>
    </row>
    <row r="1247">
      <c r="C1247" s="40" t="s">
        <v>2299</v>
      </c>
      <c r="D1247" s="41" t="s">
        <v>2300</v>
      </c>
      <c r="E1247" s="41"/>
      <c r="F1247" s="42">
        <v>42445.432974537034</v>
      </c>
      <c r="G1247" s="43">
        <v>28</v>
      </c>
      <c r="H1247" s="44">
        <v>43312</v>
      </c>
      <c r="I1247" s="44">
        <v>43381</v>
      </c>
      <c r="J1247" s="43">
        <v>2752204</v>
      </c>
      <c r="K1247" s="43">
        <v>0</v>
      </c>
      <c r="L1247" s="43">
        <v>0</v>
      </c>
      <c r="M1247" s="43">
        <f>IFERROR(J1247-K1247-L1247,0)</f>
        <v>2752204</v>
      </c>
      <c r="N1247" s="43">
        <v>2536100</v>
      </c>
      <c r="O1247" s="45">
        <f>IFERROR(IF(1 - M1247/N1247&lt;0,0,1-M1247/N1247),0)</f>
        <v>0</v>
      </c>
      <c r="P1247" s="43">
        <v>0</v>
      </c>
      <c r="Q1247" s="43">
        <v>2752204</v>
      </c>
      <c r="R1247" s="46">
        <f>IF(F1247&lt;DATEVALUE("2018-07-01"),1,0)</f>
        <v>1</v>
      </c>
      <c r="S1247" s="47">
        <f>IF(R1247=1,1%,0)</f>
        <v>0.01</v>
      </c>
      <c r="T1247" s="46">
        <f>IFERROR(S1247*M1247,0)</f>
        <v>27522.040000000001</v>
      </c>
      <c r="U1247" s="48">
        <f>IF(O1247&lt;=0.12,1,0)*(1-R1247)*M1247</f>
        <v>0</v>
      </c>
      <c r="V1247" s="49">
        <f>IF(0&lt;0.8,0,IF(0&lt;1,Sheet1!L590,1))*IF(G1247&lt;3,0.12 - O1247,0.01) *U1247</f>
        <v>0</v>
      </c>
      <c r="W1247" s="49">
        <f>IF(0&gt;1,IF(0&lt;=1.1,1,IF(0&lt;=1.2,2,IF(0&lt;=1.5,3,5))),0) * 1000000</f>
        <v>0</v>
      </c>
      <c r="X1247" s="50">
        <f>IF(AND(P1247&gt;=150000000,P1247&lt;300000000),5000000,IF(AND(P1247&gt;=300000000,P1247&lt;500000000),10000000,IF(AND(P1247&gt;=300000000,P1247&lt;500000000),15000000,IF(AND(P1247&gt;=500000000,P1247&lt;3000000000),20000000,IF(P1247&gt;=30000000000,35000000,0))))) * (1-R1247)</f>
        <v>0</v>
      </c>
      <c r="Y1247" s="50">
        <f>IFERROR(Q1247 * (1-R1247),0)</f>
        <v>0</v>
      </c>
      <c r="Z1247" s="51">
        <f>IF(R1247=1,0,0)</f>
        <v>0</v>
      </c>
      <c r="AA1247" s="51">
        <f>IFERROR((1-R1247) * Z1247 * 2%,0)</f>
        <v>0</v>
      </c>
      <c r="AB1247" s="52">
        <f>IF(R1247=0,0,0)</f>
        <v>0</v>
      </c>
      <c r="AC1247" s="52">
        <f> IFERROR(AB1247 * (1-R1247) * 2%,0)</f>
        <v>0</v>
      </c>
      <c r="AD1247" s="53">
        <f>T1247+V1247+W1247+X1247+AA1247+AC1247</f>
        <v>27522.040000000001</v>
      </c>
    </row>
    <row r="1248">
      <c r="C1248" s="40" t="s">
        <v>2301</v>
      </c>
      <c r="D1248" s="41" t="s">
        <v>2302</v>
      </c>
      <c r="E1248" s="41"/>
      <c r="F1248" s="42">
        <v>42445.435995370368</v>
      </c>
      <c r="G1248" s="43">
        <v>28</v>
      </c>
      <c r="H1248" s="44">
        <v>43343</v>
      </c>
      <c r="I1248" s="44">
        <v>43397</v>
      </c>
      <c r="J1248" s="43">
        <v>1393342</v>
      </c>
      <c r="K1248" s="43">
        <v>0</v>
      </c>
      <c r="L1248" s="43">
        <v>0</v>
      </c>
      <c r="M1248" s="43">
        <f>IFERROR(J1248-K1248-L1248,0)</f>
        <v>1393342</v>
      </c>
      <c r="N1248" s="43">
        <v>1393342</v>
      </c>
      <c r="O1248" s="45">
        <f>IFERROR(IF(1 - M1248/N1248&lt;0,0,1-M1248/N1248),0)</f>
        <v>0</v>
      </c>
      <c r="P1248" s="43">
        <v>0</v>
      </c>
      <c r="Q1248" s="43">
        <v>1409148</v>
      </c>
      <c r="R1248" s="46">
        <f>IF(F1248&lt;DATEVALUE("2018-07-01"),1,0)</f>
        <v>1</v>
      </c>
      <c r="S1248" s="47">
        <f>IF(R1248=1,1%,0)</f>
        <v>0.01</v>
      </c>
      <c r="T1248" s="46">
        <f>IFERROR(S1248*M1248,0)</f>
        <v>13933.42</v>
      </c>
      <c r="U1248" s="48">
        <f>IF(O1248&lt;=0.12,1,0)*(1-R1248)*M1248</f>
        <v>0</v>
      </c>
      <c r="V1248" s="49">
        <f>IF(0&lt;0.8,0,IF(0&lt;1,Sheet1!L590,1))*IF(G1248&lt;3,0.12 - O1248,0.01) *U1248</f>
        <v>0</v>
      </c>
      <c r="W1248" s="49">
        <f>IF(0&gt;1,IF(0&lt;=1.1,1,IF(0&lt;=1.2,2,IF(0&lt;=1.5,3,5))),0) * 1000000</f>
        <v>0</v>
      </c>
      <c r="X1248" s="50">
        <f>IF(AND(P1248&gt;=150000000,P1248&lt;300000000),5000000,IF(AND(P1248&gt;=300000000,P1248&lt;500000000),10000000,IF(AND(P1248&gt;=300000000,P1248&lt;500000000),15000000,IF(AND(P1248&gt;=500000000,P1248&lt;3000000000),20000000,IF(P1248&gt;=30000000000,35000000,0))))) * (1-R1248)</f>
        <v>0</v>
      </c>
      <c r="Y1248" s="50">
        <f>IFERROR(Q1248 * (1-R1248),0)</f>
        <v>0</v>
      </c>
      <c r="Z1248" s="51">
        <f>IF(R1248=1,0,0)</f>
        <v>0</v>
      </c>
      <c r="AA1248" s="51">
        <f>IFERROR((1-R1248) * Z1248 * 2%,0)</f>
        <v>0</v>
      </c>
      <c r="AB1248" s="52">
        <f>IF(R1248=0,0,0)</f>
        <v>0</v>
      </c>
      <c r="AC1248" s="52">
        <f> IFERROR(AB1248 * (1-R1248) * 2%,0)</f>
        <v>0</v>
      </c>
      <c r="AD1248" s="53">
        <f>T1248+V1248+W1248+X1248+AA1248+AC1248</f>
        <v>13933.42</v>
      </c>
    </row>
    <row r="1249">
      <c r="C1249" s="40" t="s">
        <v>2303</v>
      </c>
      <c r="D1249" s="41" t="s">
        <v>2304</v>
      </c>
      <c r="E1249" s="41"/>
      <c r="F1249" s="42">
        <v>42452.455555555556</v>
      </c>
      <c r="G1249" s="43">
        <v>28</v>
      </c>
      <c r="H1249" s="44">
        <v>43316</v>
      </c>
      <c r="I1249" s="44">
        <v>43320</v>
      </c>
      <c r="J1249" s="43">
        <v>314282</v>
      </c>
      <c r="K1249" s="43">
        <v>0</v>
      </c>
      <c r="L1249" s="43">
        <v>0</v>
      </c>
      <c r="M1249" s="43">
        <f>IFERROR(J1249-K1249-L1249,0)</f>
        <v>314282</v>
      </c>
      <c r="N1249" s="43">
        <v>314282</v>
      </c>
      <c r="O1249" s="45">
        <f>IFERROR(IF(1 - M1249/N1249&lt;0,0,1-M1249/N1249),0)</f>
        <v>0</v>
      </c>
      <c r="P1249" s="43">
        <v>0</v>
      </c>
      <c r="Q1249" s="43">
        <v>314282</v>
      </c>
      <c r="R1249" s="46">
        <f>IF(F1249&lt;DATEVALUE("2018-07-01"),1,0)</f>
        <v>1</v>
      </c>
      <c r="S1249" s="47">
        <f>IF(R1249=1,1%,0)</f>
        <v>0.01</v>
      </c>
      <c r="T1249" s="46">
        <f>IFERROR(S1249*M1249,0)</f>
        <v>3142.8200000000002</v>
      </c>
      <c r="U1249" s="48">
        <f>IF(O1249&lt;=0.12,1,0)*(1-R1249)*M1249</f>
        <v>0</v>
      </c>
      <c r="V1249" s="49">
        <f>IF(0&lt;0.8,0,IF(0&lt;1,Sheet1!L590,1))*IF(G1249&lt;3,0.12 - O1249,0.01) *U1249</f>
        <v>0</v>
      </c>
      <c r="W1249" s="49">
        <f>IF(0&gt;1,IF(0&lt;=1.1,1,IF(0&lt;=1.2,2,IF(0&lt;=1.5,3,5))),0) * 1000000</f>
        <v>0</v>
      </c>
      <c r="X1249" s="50">
        <f>IF(AND(P1249&gt;=150000000,P1249&lt;300000000),5000000,IF(AND(P1249&gt;=300000000,P1249&lt;500000000),10000000,IF(AND(P1249&gt;=300000000,P1249&lt;500000000),15000000,IF(AND(P1249&gt;=500000000,P1249&lt;3000000000),20000000,IF(P1249&gt;=30000000000,35000000,0))))) * (1-R1249)</f>
        <v>0</v>
      </c>
      <c r="Y1249" s="50">
        <f>IFERROR(Q1249 * (1-R1249),0)</f>
        <v>0</v>
      </c>
      <c r="Z1249" s="51">
        <f>IF(R1249=1,0,0)</f>
        <v>0</v>
      </c>
      <c r="AA1249" s="51">
        <f>IFERROR((1-R1249) * Z1249 * 2%,0)</f>
        <v>0</v>
      </c>
      <c r="AB1249" s="52">
        <f>IF(R1249=0,0,0)</f>
        <v>0</v>
      </c>
      <c r="AC1249" s="52">
        <f> IFERROR(AB1249 * (1-R1249) * 2%,0)</f>
        <v>0</v>
      </c>
      <c r="AD1249" s="53">
        <f>T1249+V1249+W1249+X1249+AA1249+AC1249</f>
        <v>3142.8200000000002</v>
      </c>
    </row>
    <row r="1250">
      <c r="C1250" s="40" t="s">
        <v>2305</v>
      </c>
      <c r="D1250" s="41" t="s">
        <v>2306</v>
      </c>
      <c r="E1250" s="41"/>
      <c r="F1250" s="42">
        <v>42452.457835648143</v>
      </c>
      <c r="G1250" s="43">
        <v>28</v>
      </c>
      <c r="H1250" s="44">
        <v>43397</v>
      </c>
      <c r="I1250" s="44">
        <v>43391</v>
      </c>
      <c r="J1250" s="43">
        <v>9361256</v>
      </c>
      <c r="K1250" s="43">
        <v>405246</v>
      </c>
      <c r="L1250" s="43">
        <v>0</v>
      </c>
      <c r="M1250" s="43">
        <f>IFERROR(J1250-K1250-L1250,0)</f>
        <v>8956010</v>
      </c>
      <c r="N1250" s="43">
        <v>11883742</v>
      </c>
      <c r="O1250" s="45">
        <f>IFERROR(IF(1 - M1250/N1250&lt;0,0,1-M1250/N1250),0)</f>
        <v>0.24636448687627177</v>
      </c>
      <c r="P1250" s="43">
        <v>0</v>
      </c>
      <c r="Q1250" s="43">
        <v>9489600</v>
      </c>
      <c r="R1250" s="46">
        <f>IF(F1250&lt;DATEVALUE("2018-07-01"),1,0)</f>
        <v>1</v>
      </c>
      <c r="S1250" s="47">
        <f>IF(R1250=1,1%,0)</f>
        <v>0.01</v>
      </c>
      <c r="T1250" s="46">
        <f>IFERROR(S1250*M1250,0)</f>
        <v>89560.100000000006</v>
      </c>
      <c r="U1250" s="48">
        <f>IF(O1250&lt;=0.12,1,0)*(1-R1250)*M1250</f>
        <v>0</v>
      </c>
      <c r="V1250" s="49">
        <f>IF(0&lt;0.8,0,IF(0&lt;1,Sheet1!L590,1))*IF(G1250&lt;3,0.12 - O1250,0.01) *U1250</f>
        <v>0</v>
      </c>
      <c r="W1250" s="49">
        <f>IF(0&gt;1,IF(0&lt;=1.1,1,IF(0&lt;=1.2,2,IF(0&lt;=1.5,3,5))),0) * 1000000</f>
        <v>0</v>
      </c>
      <c r="X1250" s="50">
        <f>IF(AND(P1250&gt;=150000000,P1250&lt;300000000),5000000,IF(AND(P1250&gt;=300000000,P1250&lt;500000000),10000000,IF(AND(P1250&gt;=300000000,P1250&lt;500000000),15000000,IF(AND(P1250&gt;=500000000,P1250&lt;3000000000),20000000,IF(P1250&gt;=30000000000,35000000,0))))) * (1-R1250)</f>
        <v>0</v>
      </c>
      <c r="Y1250" s="50">
        <f>IFERROR(Q1250 * (1-R1250),0)</f>
        <v>0</v>
      </c>
      <c r="Z1250" s="51">
        <f>IF(R1250=1,0,0)</f>
        <v>0</v>
      </c>
      <c r="AA1250" s="51">
        <f>IFERROR((1-R1250) * Z1250 * 2%,0)</f>
        <v>0</v>
      </c>
      <c r="AB1250" s="52">
        <f>IF(R1250=0,0,0)</f>
        <v>0</v>
      </c>
      <c r="AC1250" s="52">
        <f> IFERROR(AB1250 * (1-R1250) * 2%,0)</f>
        <v>0</v>
      </c>
      <c r="AD1250" s="53">
        <f>T1250+V1250+W1250+X1250+AA1250+AC1250</f>
        <v>89560.100000000006</v>
      </c>
    </row>
    <row r="1251">
      <c r="C1251" s="40" t="s">
        <v>2307</v>
      </c>
      <c r="D1251" s="41" t="s">
        <v>2308</v>
      </c>
      <c r="E1251" s="41"/>
      <c r="F1251" s="42">
        <v>42452.633946759255</v>
      </c>
      <c r="G1251" s="43">
        <v>28</v>
      </c>
      <c r="H1251" s="44">
        <v>43316</v>
      </c>
      <c r="I1251" s="44">
        <v>43179</v>
      </c>
      <c r="J1251" s="43">
        <v>439066</v>
      </c>
      <c r="K1251" s="43">
        <v>0</v>
      </c>
      <c r="L1251" s="43">
        <v>0</v>
      </c>
      <c r="M1251" s="43">
        <f>IFERROR(J1251-K1251-L1251,0)</f>
        <v>439066</v>
      </c>
      <c r="N1251" s="43">
        <v>526681</v>
      </c>
      <c r="O1251" s="45">
        <f>IFERROR(IF(1 - M1251/N1251&lt;0,0,1-M1251/N1251),0)</f>
        <v>0.16635306760638791</v>
      </c>
      <c r="P1251" s="43">
        <v>0</v>
      </c>
      <c r="Q1251" s="43">
        <v>439066</v>
      </c>
      <c r="R1251" s="46">
        <f>IF(F1251&lt;DATEVALUE("2018-07-01"),1,0)</f>
        <v>1</v>
      </c>
      <c r="S1251" s="47">
        <f>IF(R1251=1,1%,0)</f>
        <v>0.01</v>
      </c>
      <c r="T1251" s="46">
        <f>IFERROR(S1251*M1251,0)</f>
        <v>4390.6599999999999</v>
      </c>
      <c r="U1251" s="48">
        <f>IF(O1251&lt;=0.12,1,0)*(1-R1251)*M1251</f>
        <v>0</v>
      </c>
      <c r="V1251" s="49">
        <f>IF(0&lt;0.8,0,IF(0&lt;1,Sheet1!L590,1))*IF(G1251&lt;3,0.12 - O1251,0.01) *U1251</f>
        <v>0</v>
      </c>
      <c r="W1251" s="49">
        <f>IF(0&gt;1,IF(0&lt;=1.1,1,IF(0&lt;=1.2,2,IF(0&lt;=1.5,3,5))),0) * 1000000</f>
        <v>0</v>
      </c>
      <c r="X1251" s="50">
        <f>IF(AND(P1251&gt;=150000000,P1251&lt;300000000),5000000,IF(AND(P1251&gt;=300000000,P1251&lt;500000000),10000000,IF(AND(P1251&gt;=300000000,P1251&lt;500000000),15000000,IF(AND(P1251&gt;=500000000,P1251&lt;3000000000),20000000,IF(P1251&gt;=30000000000,35000000,0))))) * (1-R1251)</f>
        <v>0</v>
      </c>
      <c r="Y1251" s="50">
        <f>IFERROR(Q1251 * (1-R1251),0)</f>
        <v>0</v>
      </c>
      <c r="Z1251" s="51">
        <f>IF(R1251=1,0,0)</f>
        <v>0</v>
      </c>
      <c r="AA1251" s="51">
        <f>IFERROR((1-R1251) * Z1251 * 2%,0)</f>
        <v>0</v>
      </c>
      <c r="AB1251" s="52">
        <f>IF(R1251=0,0,0)</f>
        <v>0</v>
      </c>
      <c r="AC1251" s="52">
        <f> IFERROR(AB1251 * (1-R1251) * 2%,0)</f>
        <v>0</v>
      </c>
      <c r="AD1251" s="53">
        <f>T1251+V1251+W1251+X1251+AA1251+AC1251</f>
        <v>4390.6599999999999</v>
      </c>
    </row>
    <row r="1252">
      <c r="C1252" s="40" t="s">
        <v>2309</v>
      </c>
      <c r="D1252" s="41" t="s">
        <v>2310</v>
      </c>
      <c r="E1252" s="41"/>
      <c r="F1252" s="42">
        <v>42453.639456018514</v>
      </c>
      <c r="G1252" s="43">
        <v>28</v>
      </c>
      <c r="H1252" s="44">
        <v>43321</v>
      </c>
      <c r="I1252" s="44">
        <v>43334</v>
      </c>
      <c r="J1252" s="43">
        <v>913809</v>
      </c>
      <c r="K1252" s="43">
        <v>0</v>
      </c>
      <c r="L1252" s="43">
        <v>0</v>
      </c>
      <c r="M1252" s="43">
        <f>IFERROR(J1252-K1252-L1252,0)</f>
        <v>913809</v>
      </c>
      <c r="N1252" s="43">
        <v>913809</v>
      </c>
      <c r="O1252" s="45">
        <f>IFERROR(IF(1 - M1252/N1252&lt;0,0,1-M1252/N1252),0)</f>
        <v>0</v>
      </c>
      <c r="P1252" s="43">
        <v>0</v>
      </c>
      <c r="Q1252" s="43">
        <v>913809</v>
      </c>
      <c r="R1252" s="46">
        <f>IF(F1252&lt;DATEVALUE("2018-07-01"),1,0)</f>
        <v>1</v>
      </c>
      <c r="S1252" s="47">
        <f>IF(R1252=1,1%,0)</f>
        <v>0.01</v>
      </c>
      <c r="T1252" s="46">
        <f>IFERROR(S1252*M1252,0)</f>
        <v>9138.0900000000001</v>
      </c>
      <c r="U1252" s="48">
        <f>IF(O1252&lt;=0.12,1,0)*(1-R1252)*M1252</f>
        <v>0</v>
      </c>
      <c r="V1252" s="49">
        <f>IF(0&lt;0.8,0,IF(0&lt;1,Sheet1!L590,1))*IF(G1252&lt;3,0.12 - O1252,0.01) *U1252</f>
        <v>0</v>
      </c>
      <c r="W1252" s="49">
        <f>IF(0&gt;1,IF(0&lt;=1.1,1,IF(0&lt;=1.2,2,IF(0&lt;=1.5,3,5))),0) * 1000000</f>
        <v>0</v>
      </c>
      <c r="X1252" s="50">
        <f>IF(AND(P1252&gt;=150000000,P1252&lt;300000000),5000000,IF(AND(P1252&gt;=300000000,P1252&lt;500000000),10000000,IF(AND(P1252&gt;=300000000,P1252&lt;500000000),15000000,IF(AND(P1252&gt;=500000000,P1252&lt;3000000000),20000000,IF(P1252&gt;=30000000000,35000000,0))))) * (1-R1252)</f>
        <v>0</v>
      </c>
      <c r="Y1252" s="50">
        <f>IFERROR(Q1252 * (1-R1252),0)</f>
        <v>0</v>
      </c>
      <c r="Z1252" s="51">
        <f>IF(R1252=1,0,0)</f>
        <v>0</v>
      </c>
      <c r="AA1252" s="51">
        <f>IFERROR((1-R1252) * Z1252 * 2%,0)</f>
        <v>0</v>
      </c>
      <c r="AB1252" s="52">
        <f>IF(R1252=0,0,0)</f>
        <v>0</v>
      </c>
      <c r="AC1252" s="52">
        <f> IFERROR(AB1252 * (1-R1252) * 2%,0)</f>
        <v>0</v>
      </c>
      <c r="AD1252" s="53">
        <f>T1252+V1252+W1252+X1252+AA1252+AC1252</f>
        <v>9138.0900000000001</v>
      </c>
    </row>
    <row r="1253">
      <c r="C1253" s="40" t="s">
        <v>2311</v>
      </c>
      <c r="D1253" s="41" t="s">
        <v>2312</v>
      </c>
      <c r="E1253" s="41"/>
      <c r="F1253" s="42">
        <v>42454.462488425925</v>
      </c>
      <c r="G1253" s="43">
        <v>28</v>
      </c>
      <c r="H1253" s="44">
        <v>43325</v>
      </c>
      <c r="I1253" s="44">
        <v>43367</v>
      </c>
      <c r="J1253" s="43">
        <v>14960346</v>
      </c>
      <c r="K1253" s="43">
        <v>0</v>
      </c>
      <c r="L1253" s="43">
        <v>0</v>
      </c>
      <c r="M1253" s="43">
        <f>IFERROR(J1253-K1253-L1253,0)</f>
        <v>14960346</v>
      </c>
      <c r="N1253" s="43">
        <v>14960346</v>
      </c>
      <c r="O1253" s="45">
        <f>IFERROR(IF(1 - M1253/N1253&lt;0,0,1-M1253/N1253),0)</f>
        <v>0</v>
      </c>
      <c r="P1253" s="43">
        <v>0</v>
      </c>
      <c r="Q1253" s="43">
        <v>14960346</v>
      </c>
      <c r="R1253" s="46">
        <f>IF(F1253&lt;DATEVALUE("2018-07-01"),1,0)</f>
        <v>1</v>
      </c>
      <c r="S1253" s="47">
        <f>IF(R1253=1,1%,0)</f>
        <v>0.01</v>
      </c>
      <c r="T1253" s="46">
        <f>IFERROR(S1253*M1253,0)</f>
        <v>149603.45999999999</v>
      </c>
      <c r="U1253" s="48">
        <f>IF(O1253&lt;=0.12,1,0)*(1-R1253)*M1253</f>
        <v>0</v>
      </c>
      <c r="V1253" s="49">
        <f>IF(0&lt;0.8,0,IF(0&lt;1,Sheet1!L590,1))*IF(G1253&lt;3,0.12 - O1253,0.01) *U1253</f>
        <v>0</v>
      </c>
      <c r="W1253" s="49">
        <f>IF(0&gt;1,IF(0&lt;=1.1,1,IF(0&lt;=1.2,2,IF(0&lt;=1.5,3,5))),0) * 1000000</f>
        <v>0</v>
      </c>
      <c r="X1253" s="50">
        <f>IF(AND(P1253&gt;=150000000,P1253&lt;300000000),5000000,IF(AND(P1253&gt;=300000000,P1253&lt;500000000),10000000,IF(AND(P1253&gt;=300000000,P1253&lt;500000000),15000000,IF(AND(P1253&gt;=500000000,P1253&lt;3000000000),20000000,IF(P1253&gt;=30000000000,35000000,0))))) * (1-R1253)</f>
        <v>0</v>
      </c>
      <c r="Y1253" s="50">
        <f>IFERROR(Q1253 * (1-R1253),0)</f>
        <v>0</v>
      </c>
      <c r="Z1253" s="51">
        <f>IF(R1253=1,0,0)</f>
        <v>0</v>
      </c>
      <c r="AA1253" s="51">
        <f>IFERROR((1-R1253) * Z1253 * 2%,0)</f>
        <v>0</v>
      </c>
      <c r="AB1253" s="52">
        <f>IF(R1253=0,0,0)</f>
        <v>0</v>
      </c>
      <c r="AC1253" s="52">
        <f> IFERROR(AB1253 * (1-R1253) * 2%,0)</f>
        <v>0</v>
      </c>
      <c r="AD1253" s="53">
        <f>T1253+V1253+W1253+X1253+AA1253+AC1253</f>
        <v>149603.45999999999</v>
      </c>
    </row>
    <row r="1254">
      <c r="C1254" s="40" t="s">
        <v>2313</v>
      </c>
      <c r="D1254" s="41" t="s">
        <v>2314</v>
      </c>
      <c r="E1254" s="41"/>
      <c r="F1254" s="42">
        <v>42455.411504629628</v>
      </c>
      <c r="G1254" s="43">
        <v>28</v>
      </c>
      <c r="H1254" s="44">
        <v>43316</v>
      </c>
      <c r="I1254" s="44">
        <v>43321</v>
      </c>
      <c r="J1254" s="43">
        <v>382140</v>
      </c>
      <c r="K1254" s="43">
        <v>0</v>
      </c>
      <c r="L1254" s="43">
        <v>0</v>
      </c>
      <c r="M1254" s="43">
        <f>IFERROR(J1254-K1254-L1254,0)</f>
        <v>382140</v>
      </c>
      <c r="N1254" s="43">
        <v>382140</v>
      </c>
      <c r="O1254" s="45">
        <f>IFERROR(IF(1 - M1254/N1254&lt;0,0,1-M1254/N1254),0)</f>
        <v>0</v>
      </c>
      <c r="P1254" s="43">
        <v>0</v>
      </c>
      <c r="Q1254" s="43">
        <v>382140</v>
      </c>
      <c r="R1254" s="46">
        <f>IF(F1254&lt;DATEVALUE("2018-07-01"),1,0)</f>
        <v>1</v>
      </c>
      <c r="S1254" s="47">
        <f>IF(R1254=1,1%,0)</f>
        <v>0.01</v>
      </c>
      <c r="T1254" s="46">
        <f>IFERROR(S1254*M1254,0)</f>
        <v>3821.4000000000001</v>
      </c>
      <c r="U1254" s="48">
        <f>IF(O1254&lt;=0.12,1,0)*(1-R1254)*M1254</f>
        <v>0</v>
      </c>
      <c r="V1254" s="49">
        <f>IF(0&lt;0.8,0,IF(0&lt;1,Sheet1!L590,1))*IF(G1254&lt;3,0.12 - O1254,0.01) *U1254</f>
        <v>0</v>
      </c>
      <c r="W1254" s="49">
        <f>IF(0&gt;1,IF(0&lt;=1.1,1,IF(0&lt;=1.2,2,IF(0&lt;=1.5,3,5))),0) * 1000000</f>
        <v>0</v>
      </c>
      <c r="X1254" s="50">
        <f>IF(AND(P1254&gt;=150000000,P1254&lt;300000000),5000000,IF(AND(P1254&gt;=300000000,P1254&lt;500000000),10000000,IF(AND(P1254&gt;=300000000,P1254&lt;500000000),15000000,IF(AND(P1254&gt;=500000000,P1254&lt;3000000000),20000000,IF(P1254&gt;=30000000000,35000000,0))))) * (1-R1254)</f>
        <v>0</v>
      </c>
      <c r="Y1254" s="50">
        <f>IFERROR(Q1254 * (1-R1254),0)</f>
        <v>0</v>
      </c>
      <c r="Z1254" s="51">
        <f>IF(R1254=1,0,0)</f>
        <v>0</v>
      </c>
      <c r="AA1254" s="51">
        <f>IFERROR((1-R1254) * Z1254 * 2%,0)</f>
        <v>0</v>
      </c>
      <c r="AB1254" s="52">
        <f>IF(R1254=0,0,0)</f>
        <v>0</v>
      </c>
      <c r="AC1254" s="52">
        <f> IFERROR(AB1254 * (1-R1254) * 2%,0)</f>
        <v>0</v>
      </c>
      <c r="AD1254" s="53">
        <f>T1254+V1254+W1254+X1254+AA1254+AC1254</f>
        <v>3821.4000000000001</v>
      </c>
    </row>
    <row r="1255">
      <c r="C1255" s="40" t="s">
        <v>2315</v>
      </c>
      <c r="D1255" s="41" t="s">
        <v>2316</v>
      </c>
      <c r="E1255" s="41"/>
      <c r="F1255" s="42">
        <v>42459.490289351852</v>
      </c>
      <c r="G1255" s="43">
        <v>28</v>
      </c>
      <c r="H1255" s="44">
        <v>43321</v>
      </c>
      <c r="I1255" s="44">
        <v>43327</v>
      </c>
      <c r="J1255" s="43">
        <v>139488</v>
      </c>
      <c r="K1255" s="43">
        <v>0</v>
      </c>
      <c r="L1255" s="43">
        <v>0</v>
      </c>
      <c r="M1255" s="43">
        <f>IFERROR(J1255-K1255-L1255,0)</f>
        <v>139488</v>
      </c>
      <c r="N1255" s="43">
        <v>139488</v>
      </c>
      <c r="O1255" s="45">
        <f>IFERROR(IF(1 - M1255/N1255&lt;0,0,1-M1255/N1255),0)</f>
        <v>0</v>
      </c>
      <c r="P1255" s="43">
        <v>0</v>
      </c>
      <c r="Q1255" s="43">
        <v>139488</v>
      </c>
      <c r="R1255" s="46">
        <f>IF(F1255&lt;DATEVALUE("2018-07-01"),1,0)</f>
        <v>1</v>
      </c>
      <c r="S1255" s="47">
        <f>IF(R1255=1,1%,0)</f>
        <v>0.01</v>
      </c>
      <c r="T1255" s="46">
        <f>IFERROR(S1255*M1255,0)</f>
        <v>1394.8800000000001</v>
      </c>
      <c r="U1255" s="48">
        <f>IF(O1255&lt;=0.12,1,0)*(1-R1255)*M1255</f>
        <v>0</v>
      </c>
      <c r="V1255" s="49">
        <f>IF(0&lt;0.8,0,IF(0&lt;1,Sheet1!L590,1))*IF(G1255&lt;3,0.12 - O1255,0.01) *U1255</f>
        <v>0</v>
      </c>
      <c r="W1255" s="49">
        <f>IF(0&gt;1,IF(0&lt;=1.1,1,IF(0&lt;=1.2,2,IF(0&lt;=1.5,3,5))),0) * 1000000</f>
        <v>0</v>
      </c>
      <c r="X1255" s="50">
        <f>IF(AND(P1255&gt;=150000000,P1255&lt;300000000),5000000,IF(AND(P1255&gt;=300000000,P1255&lt;500000000),10000000,IF(AND(P1255&gt;=300000000,P1255&lt;500000000),15000000,IF(AND(P1255&gt;=500000000,P1255&lt;3000000000),20000000,IF(P1255&gt;=30000000000,35000000,0))))) * (1-R1255)</f>
        <v>0</v>
      </c>
      <c r="Y1255" s="50">
        <f>IFERROR(Q1255 * (1-R1255),0)</f>
        <v>0</v>
      </c>
      <c r="Z1255" s="51">
        <f>IF(R1255=1,0,0)</f>
        <v>0</v>
      </c>
      <c r="AA1255" s="51">
        <f>IFERROR((1-R1255) * Z1255 * 2%,0)</f>
        <v>0</v>
      </c>
      <c r="AB1255" s="52">
        <f>IF(R1255=0,0,0)</f>
        <v>0</v>
      </c>
      <c r="AC1255" s="52">
        <f> IFERROR(AB1255 * (1-R1255) * 2%,0)</f>
        <v>0</v>
      </c>
      <c r="AD1255" s="53">
        <f>T1255+V1255+W1255+X1255+AA1255+AC1255</f>
        <v>1394.8800000000001</v>
      </c>
    </row>
    <row r="1256">
      <c r="C1256" s="40" t="s">
        <v>2317</v>
      </c>
      <c r="D1256" s="41" t="s">
        <v>2318</v>
      </c>
      <c r="E1256" s="41"/>
      <c r="F1256" s="42">
        <v>42459.487465277773</v>
      </c>
      <c r="G1256" s="43">
        <v>28</v>
      </c>
      <c r="H1256" s="44">
        <v>43321</v>
      </c>
      <c r="I1256" s="44">
        <v>43325</v>
      </c>
      <c r="J1256" s="43">
        <v>1009818</v>
      </c>
      <c r="K1256" s="43">
        <v>0</v>
      </c>
      <c r="L1256" s="43">
        <v>0</v>
      </c>
      <c r="M1256" s="43">
        <f>IFERROR(J1256-K1256-L1256,0)</f>
        <v>1009818</v>
      </c>
      <c r="N1256" s="43">
        <v>1009818</v>
      </c>
      <c r="O1256" s="45">
        <f>IFERROR(IF(1 - M1256/N1256&lt;0,0,1-M1256/N1256),0)</f>
        <v>0</v>
      </c>
      <c r="P1256" s="43">
        <v>0</v>
      </c>
      <c r="Q1256" s="43">
        <v>1009818</v>
      </c>
      <c r="R1256" s="46">
        <f>IF(F1256&lt;DATEVALUE("2018-07-01"),1,0)</f>
        <v>1</v>
      </c>
      <c r="S1256" s="47">
        <f>IF(R1256=1,1%,0)</f>
        <v>0.01</v>
      </c>
      <c r="T1256" s="46">
        <f>IFERROR(S1256*M1256,0)</f>
        <v>10098.18</v>
      </c>
      <c r="U1256" s="48">
        <f>IF(O1256&lt;=0.12,1,0)*(1-R1256)*M1256</f>
        <v>0</v>
      </c>
      <c r="V1256" s="49">
        <f>IF(0&lt;0.8,0,IF(0&lt;1,Sheet1!L590,1))*IF(G1256&lt;3,0.12 - O1256,0.01) *U1256</f>
        <v>0</v>
      </c>
      <c r="W1256" s="49">
        <f>IF(0&gt;1,IF(0&lt;=1.1,1,IF(0&lt;=1.2,2,IF(0&lt;=1.5,3,5))),0) * 1000000</f>
        <v>0</v>
      </c>
      <c r="X1256" s="50">
        <f>IF(AND(P1256&gt;=150000000,P1256&lt;300000000),5000000,IF(AND(P1256&gt;=300000000,P1256&lt;500000000),10000000,IF(AND(P1256&gt;=300000000,P1256&lt;500000000),15000000,IF(AND(P1256&gt;=500000000,P1256&lt;3000000000),20000000,IF(P1256&gt;=30000000000,35000000,0))))) * (1-R1256)</f>
        <v>0</v>
      </c>
      <c r="Y1256" s="50">
        <f>IFERROR(Q1256 * (1-R1256),0)</f>
        <v>0</v>
      </c>
      <c r="Z1256" s="51">
        <f>IF(R1256=1,0,0)</f>
        <v>0</v>
      </c>
      <c r="AA1256" s="51">
        <f>IFERROR((1-R1256) * Z1256 * 2%,0)</f>
        <v>0</v>
      </c>
      <c r="AB1256" s="52">
        <f>IF(R1256=0,0,0)</f>
        <v>0</v>
      </c>
      <c r="AC1256" s="52">
        <f> IFERROR(AB1256 * (1-R1256) * 2%,0)</f>
        <v>0</v>
      </c>
      <c r="AD1256" s="53">
        <f>T1256+V1256+W1256+X1256+AA1256+AC1256</f>
        <v>10098.18</v>
      </c>
    </row>
    <row r="1257">
      <c r="C1257" s="40" t="s">
        <v>2319</v>
      </c>
      <c r="D1257" s="41" t="s">
        <v>2320</v>
      </c>
      <c r="E1257" s="41"/>
      <c r="F1257" s="42">
        <v>42460.379710648143</v>
      </c>
      <c r="G1257" s="43">
        <v>28</v>
      </c>
      <c r="H1257" s="44">
        <v>43320</v>
      </c>
      <c r="I1257" s="44">
        <v>43362</v>
      </c>
      <c r="J1257" s="43">
        <v>86748</v>
      </c>
      <c r="K1257" s="43">
        <v>0</v>
      </c>
      <c r="L1257" s="43">
        <v>0</v>
      </c>
      <c r="M1257" s="43">
        <f>IFERROR(J1257-K1257-L1257,0)</f>
        <v>86748</v>
      </c>
      <c r="N1257" s="43">
        <v>86748</v>
      </c>
      <c r="O1257" s="45">
        <f>IFERROR(IF(1 - M1257/N1257&lt;0,0,1-M1257/N1257),0)</f>
        <v>0</v>
      </c>
      <c r="P1257" s="43">
        <v>0</v>
      </c>
      <c r="Q1257" s="43">
        <v>86748</v>
      </c>
      <c r="R1257" s="46">
        <f>IF(F1257&lt;DATEVALUE("2018-07-01"),1,0)</f>
        <v>1</v>
      </c>
      <c r="S1257" s="47">
        <f>IF(R1257=1,1%,0)</f>
        <v>0.01</v>
      </c>
      <c r="T1257" s="46">
        <f>IFERROR(S1257*M1257,0)</f>
        <v>867.48000000000002</v>
      </c>
      <c r="U1257" s="48">
        <f>IF(O1257&lt;=0.12,1,0)*(1-R1257)*M1257</f>
        <v>0</v>
      </c>
      <c r="V1257" s="49">
        <f>IF(0&lt;0.8,0,IF(0&lt;1,Sheet1!L590,1))*IF(G1257&lt;3,0.12 - O1257,0.01) *U1257</f>
        <v>0</v>
      </c>
      <c r="W1257" s="49">
        <f>IF(0&gt;1,IF(0&lt;=1.1,1,IF(0&lt;=1.2,2,IF(0&lt;=1.5,3,5))),0) * 1000000</f>
        <v>0</v>
      </c>
      <c r="X1257" s="50">
        <f>IF(AND(P1257&gt;=150000000,P1257&lt;300000000),5000000,IF(AND(P1257&gt;=300000000,P1257&lt;500000000),10000000,IF(AND(P1257&gt;=300000000,P1257&lt;500000000),15000000,IF(AND(P1257&gt;=500000000,P1257&lt;3000000000),20000000,IF(P1257&gt;=30000000000,35000000,0))))) * (1-R1257)</f>
        <v>0</v>
      </c>
      <c r="Y1257" s="50">
        <f>IFERROR(Q1257 * (1-R1257),0)</f>
        <v>0</v>
      </c>
      <c r="Z1257" s="51">
        <f>IF(R1257=1,0,0)</f>
        <v>0</v>
      </c>
      <c r="AA1257" s="51">
        <f>IFERROR((1-R1257) * Z1257 * 2%,0)</f>
        <v>0</v>
      </c>
      <c r="AB1257" s="52">
        <f>IF(R1257=0,0,0)</f>
        <v>0</v>
      </c>
      <c r="AC1257" s="52">
        <f> IFERROR(AB1257 * (1-R1257) * 2%,0)</f>
        <v>0</v>
      </c>
      <c r="AD1257" s="53">
        <f>T1257+V1257+W1257+X1257+AA1257+AC1257</f>
        <v>867.48000000000002</v>
      </c>
    </row>
    <row r="1258">
      <c r="C1258" s="40" t="s">
        <v>2321</v>
      </c>
      <c r="D1258" s="41" t="s">
        <v>2322</v>
      </c>
      <c r="E1258" s="41"/>
      <c r="F1258" s="42">
        <v>42462.601770833331</v>
      </c>
      <c r="G1258" s="43">
        <v>27</v>
      </c>
      <c r="H1258" s="44">
        <v>43316</v>
      </c>
      <c r="I1258" s="44">
        <v>43326</v>
      </c>
      <c r="J1258" s="43">
        <v>1490074</v>
      </c>
      <c r="K1258" s="43">
        <v>0</v>
      </c>
      <c r="L1258" s="43">
        <v>0</v>
      </c>
      <c r="M1258" s="43">
        <f>IFERROR(J1258-K1258-L1258,0)</f>
        <v>1490074</v>
      </c>
      <c r="N1258" s="43">
        <v>1490074</v>
      </c>
      <c r="O1258" s="45">
        <f>IFERROR(IF(1 - M1258/N1258&lt;0,0,1-M1258/N1258),0)</f>
        <v>0</v>
      </c>
      <c r="P1258" s="43">
        <v>0</v>
      </c>
      <c r="Q1258" s="43">
        <v>1490074</v>
      </c>
      <c r="R1258" s="46">
        <f>IF(F1258&lt;DATEVALUE("2018-07-01"),1,0)</f>
        <v>1</v>
      </c>
      <c r="S1258" s="47">
        <f>IF(R1258=1,1%,0)</f>
        <v>0.01</v>
      </c>
      <c r="T1258" s="46">
        <f>IFERROR(S1258*M1258,0)</f>
        <v>14900.74</v>
      </c>
      <c r="U1258" s="48">
        <f>IF(O1258&lt;=0.12,1,0)*(1-R1258)*M1258</f>
        <v>0</v>
      </c>
      <c r="V1258" s="49">
        <f>IF(0&lt;0.8,0,IF(0&lt;1,Sheet1!L590,1))*IF(G1258&lt;3,0.12 - O1258,0.01) *U1258</f>
        <v>0</v>
      </c>
      <c r="W1258" s="49">
        <f>IF(0&gt;1,IF(0&lt;=1.1,1,IF(0&lt;=1.2,2,IF(0&lt;=1.5,3,5))),0) * 1000000</f>
        <v>0</v>
      </c>
      <c r="X1258" s="50">
        <f>IF(AND(P1258&gt;=150000000,P1258&lt;300000000),5000000,IF(AND(P1258&gt;=300000000,P1258&lt;500000000),10000000,IF(AND(P1258&gt;=300000000,P1258&lt;500000000),15000000,IF(AND(P1258&gt;=500000000,P1258&lt;3000000000),20000000,IF(P1258&gt;=30000000000,35000000,0))))) * (1-R1258)</f>
        <v>0</v>
      </c>
      <c r="Y1258" s="50">
        <f>IFERROR(Q1258 * (1-R1258),0)</f>
        <v>0</v>
      </c>
      <c r="Z1258" s="51">
        <f>IF(R1258=1,0,0)</f>
        <v>0</v>
      </c>
      <c r="AA1258" s="51">
        <f>IFERROR((1-R1258) * Z1258 * 2%,0)</f>
        <v>0</v>
      </c>
      <c r="AB1258" s="52">
        <f>IF(R1258=0,0,0)</f>
        <v>0</v>
      </c>
      <c r="AC1258" s="52">
        <f> IFERROR(AB1258 * (1-R1258) * 2%,0)</f>
        <v>0</v>
      </c>
      <c r="AD1258" s="53">
        <f>T1258+V1258+W1258+X1258+AA1258+AC1258</f>
        <v>14900.74</v>
      </c>
    </row>
    <row r="1259">
      <c r="C1259" s="40" t="s">
        <v>2323</v>
      </c>
      <c r="D1259" s="41" t="s">
        <v>2324</v>
      </c>
      <c r="E1259" s="41"/>
      <c r="F1259" s="42">
        <v>42464.492291666662</v>
      </c>
      <c r="G1259" s="43">
        <v>27</v>
      </c>
      <c r="H1259" s="44">
        <v>43316</v>
      </c>
      <c r="I1259" s="44">
        <v>43340</v>
      </c>
      <c r="J1259" s="43">
        <v>913166</v>
      </c>
      <c r="K1259" s="43">
        <v>0</v>
      </c>
      <c r="L1259" s="43">
        <v>0</v>
      </c>
      <c r="M1259" s="43">
        <f>IFERROR(J1259-K1259-L1259,0)</f>
        <v>913166</v>
      </c>
      <c r="N1259" s="43">
        <v>913166</v>
      </c>
      <c r="O1259" s="45">
        <f>IFERROR(IF(1 - M1259/N1259&lt;0,0,1-M1259/N1259),0)</f>
        <v>0</v>
      </c>
      <c r="P1259" s="43">
        <v>0</v>
      </c>
      <c r="Q1259" s="43">
        <v>913166</v>
      </c>
      <c r="R1259" s="46">
        <f>IF(F1259&lt;DATEVALUE("2018-07-01"),1,0)</f>
        <v>1</v>
      </c>
      <c r="S1259" s="47">
        <f>IF(R1259=1,1%,0)</f>
        <v>0.01</v>
      </c>
      <c r="T1259" s="46">
        <f>IFERROR(S1259*M1259,0)</f>
        <v>9131.6599999999999</v>
      </c>
      <c r="U1259" s="48">
        <f>IF(O1259&lt;=0.12,1,0)*(1-R1259)*M1259</f>
        <v>0</v>
      </c>
      <c r="V1259" s="49">
        <f>IF(0&lt;0.8,0,IF(0&lt;1,Sheet1!L590,1))*IF(G1259&lt;3,0.12 - O1259,0.01) *U1259</f>
        <v>0</v>
      </c>
      <c r="W1259" s="49">
        <f>IF(0&gt;1,IF(0&lt;=1.1,1,IF(0&lt;=1.2,2,IF(0&lt;=1.5,3,5))),0) * 1000000</f>
        <v>0</v>
      </c>
      <c r="X1259" s="50">
        <f>IF(AND(P1259&gt;=150000000,P1259&lt;300000000),5000000,IF(AND(P1259&gt;=300000000,P1259&lt;500000000),10000000,IF(AND(P1259&gt;=300000000,P1259&lt;500000000),15000000,IF(AND(P1259&gt;=500000000,P1259&lt;3000000000),20000000,IF(P1259&gt;=30000000000,35000000,0))))) * (1-R1259)</f>
        <v>0</v>
      </c>
      <c r="Y1259" s="50">
        <f>IFERROR(Q1259 * (1-R1259),0)</f>
        <v>0</v>
      </c>
      <c r="Z1259" s="51">
        <f>IF(R1259=1,0,0)</f>
        <v>0</v>
      </c>
      <c r="AA1259" s="51">
        <f>IFERROR((1-R1259) * Z1259 * 2%,0)</f>
        <v>0</v>
      </c>
      <c r="AB1259" s="52">
        <f>IF(R1259=0,0,0)</f>
        <v>0</v>
      </c>
      <c r="AC1259" s="52">
        <f> IFERROR(AB1259 * (1-R1259) * 2%,0)</f>
        <v>0</v>
      </c>
      <c r="AD1259" s="53">
        <f>T1259+V1259+W1259+X1259+AA1259+AC1259</f>
        <v>9131.6599999999999</v>
      </c>
    </row>
    <row r="1260">
      <c r="C1260" s="40" t="s">
        <v>2325</v>
      </c>
      <c r="D1260" s="41" t="s">
        <v>2326</v>
      </c>
      <c r="E1260" s="41"/>
      <c r="F1260" s="42">
        <v>42467.418657407405</v>
      </c>
      <c r="G1260" s="43">
        <v>27</v>
      </c>
      <c r="H1260" s="44">
        <v>43312</v>
      </c>
      <c r="I1260" s="44">
        <v>43339</v>
      </c>
      <c r="J1260" s="43">
        <v>406887</v>
      </c>
      <c r="K1260" s="43">
        <v>0</v>
      </c>
      <c r="L1260" s="43">
        <v>0</v>
      </c>
      <c r="M1260" s="43">
        <f>IFERROR(J1260-K1260-L1260,0)</f>
        <v>406887</v>
      </c>
      <c r="N1260" s="43">
        <v>406887</v>
      </c>
      <c r="O1260" s="45">
        <f>IFERROR(IF(1 - M1260/N1260&lt;0,0,1-M1260/N1260),0)</f>
        <v>0</v>
      </c>
      <c r="P1260" s="43">
        <v>0</v>
      </c>
      <c r="Q1260" s="43">
        <v>406887</v>
      </c>
      <c r="R1260" s="46">
        <f>IF(F1260&lt;DATEVALUE("2018-07-01"),1,0)</f>
        <v>1</v>
      </c>
      <c r="S1260" s="47">
        <f>IF(R1260=1,1%,0)</f>
        <v>0.01</v>
      </c>
      <c r="T1260" s="46">
        <f>IFERROR(S1260*M1260,0)</f>
        <v>4068.8699999999999</v>
      </c>
      <c r="U1260" s="48">
        <f>IF(O1260&lt;=0.12,1,0)*(1-R1260)*M1260</f>
        <v>0</v>
      </c>
      <c r="V1260" s="49">
        <f>IF(0&lt;0.8,0,IF(0&lt;1,Sheet1!L590,1))*IF(G1260&lt;3,0.12 - O1260,0.01) *U1260</f>
        <v>0</v>
      </c>
      <c r="W1260" s="49">
        <f>IF(0&gt;1,IF(0&lt;=1.1,1,IF(0&lt;=1.2,2,IF(0&lt;=1.5,3,5))),0) * 1000000</f>
        <v>0</v>
      </c>
      <c r="X1260" s="50">
        <f>IF(AND(P1260&gt;=150000000,P1260&lt;300000000),5000000,IF(AND(P1260&gt;=300000000,P1260&lt;500000000),10000000,IF(AND(P1260&gt;=300000000,P1260&lt;500000000),15000000,IF(AND(P1260&gt;=500000000,P1260&lt;3000000000),20000000,IF(P1260&gt;=30000000000,35000000,0))))) * (1-R1260)</f>
        <v>0</v>
      </c>
      <c r="Y1260" s="50">
        <f>IFERROR(Q1260 * (1-R1260),0)</f>
        <v>0</v>
      </c>
      <c r="Z1260" s="51">
        <f>IF(R1260=1,0,0)</f>
        <v>0</v>
      </c>
      <c r="AA1260" s="51">
        <f>IFERROR((1-R1260) * Z1260 * 2%,0)</f>
        <v>0</v>
      </c>
      <c r="AB1260" s="52">
        <f>IF(R1260=0,0,0)</f>
        <v>0</v>
      </c>
      <c r="AC1260" s="52">
        <f> IFERROR(AB1260 * (1-R1260) * 2%,0)</f>
        <v>0</v>
      </c>
      <c r="AD1260" s="53">
        <f>T1260+V1260+W1260+X1260+AA1260+AC1260</f>
        <v>4068.8699999999999</v>
      </c>
    </row>
    <row r="1261">
      <c r="C1261" s="40" t="s">
        <v>2327</v>
      </c>
      <c r="D1261" s="41" t="s">
        <v>2328</v>
      </c>
      <c r="E1261" s="41"/>
      <c r="F1261" s="42">
        <v>42467.583865740737</v>
      </c>
      <c r="G1261" s="43">
        <v>27</v>
      </c>
      <c r="H1261" s="44">
        <v>43321</v>
      </c>
      <c r="I1261" s="44">
        <v>43327</v>
      </c>
      <c r="J1261" s="43">
        <v>77065</v>
      </c>
      <c r="K1261" s="43">
        <v>0</v>
      </c>
      <c r="L1261" s="43">
        <v>0</v>
      </c>
      <c r="M1261" s="43">
        <f>IFERROR(J1261-K1261-L1261,0)</f>
        <v>77065</v>
      </c>
      <c r="N1261" s="43">
        <v>77065</v>
      </c>
      <c r="O1261" s="45">
        <f>IFERROR(IF(1 - M1261/N1261&lt;0,0,1-M1261/N1261),0)</f>
        <v>0</v>
      </c>
      <c r="P1261" s="43">
        <v>0</v>
      </c>
      <c r="Q1261" s="43">
        <v>77065</v>
      </c>
      <c r="R1261" s="46">
        <f>IF(F1261&lt;DATEVALUE("2018-07-01"),1,0)</f>
        <v>1</v>
      </c>
      <c r="S1261" s="47">
        <f>IF(R1261=1,1%,0)</f>
        <v>0.01</v>
      </c>
      <c r="T1261" s="46">
        <f>IFERROR(S1261*M1261,0)</f>
        <v>770.64999999999998</v>
      </c>
      <c r="U1261" s="48">
        <f>IF(O1261&lt;=0.12,1,0)*(1-R1261)*M1261</f>
        <v>0</v>
      </c>
      <c r="V1261" s="49">
        <f>IF(0&lt;0.8,0,IF(0&lt;1,Sheet1!L590,1))*IF(G1261&lt;3,0.12 - O1261,0.01) *U1261</f>
        <v>0</v>
      </c>
      <c r="W1261" s="49">
        <f>IF(0&gt;1,IF(0&lt;=1.1,1,IF(0&lt;=1.2,2,IF(0&lt;=1.5,3,5))),0) * 1000000</f>
        <v>0</v>
      </c>
      <c r="X1261" s="50">
        <f>IF(AND(P1261&gt;=150000000,P1261&lt;300000000),5000000,IF(AND(P1261&gt;=300000000,P1261&lt;500000000),10000000,IF(AND(P1261&gt;=300000000,P1261&lt;500000000),15000000,IF(AND(P1261&gt;=500000000,P1261&lt;3000000000),20000000,IF(P1261&gt;=30000000000,35000000,0))))) * (1-R1261)</f>
        <v>0</v>
      </c>
      <c r="Y1261" s="50">
        <f>IFERROR(Q1261 * (1-R1261),0)</f>
        <v>0</v>
      </c>
      <c r="Z1261" s="51">
        <f>IF(R1261=1,0,0)</f>
        <v>0</v>
      </c>
      <c r="AA1261" s="51">
        <f>IFERROR((1-R1261) * Z1261 * 2%,0)</f>
        <v>0</v>
      </c>
      <c r="AB1261" s="52">
        <f>IF(R1261=0,0,0)</f>
        <v>0</v>
      </c>
      <c r="AC1261" s="52">
        <f> IFERROR(AB1261 * (1-R1261) * 2%,0)</f>
        <v>0</v>
      </c>
      <c r="AD1261" s="53">
        <f>T1261+V1261+W1261+X1261+AA1261+AC1261</f>
        <v>770.64999999999998</v>
      </c>
    </row>
    <row r="1262">
      <c r="C1262" s="40" t="s">
        <v>2329</v>
      </c>
      <c r="D1262" s="41" t="s">
        <v>2330</v>
      </c>
      <c r="E1262" s="41"/>
      <c r="F1262" s="42">
        <v>42469.439907407403</v>
      </c>
      <c r="G1262" s="43">
        <v>27</v>
      </c>
      <c r="H1262" s="44">
        <v>43321</v>
      </c>
      <c r="I1262" s="44">
        <v>43390</v>
      </c>
      <c r="J1262" s="43">
        <v>277382</v>
      </c>
      <c r="K1262" s="43">
        <v>0</v>
      </c>
      <c r="L1262" s="43">
        <v>0</v>
      </c>
      <c r="M1262" s="43">
        <f>IFERROR(J1262-K1262-L1262,0)</f>
        <v>277382</v>
      </c>
      <c r="N1262" s="43">
        <v>277382</v>
      </c>
      <c r="O1262" s="45">
        <f>IFERROR(IF(1 - M1262/N1262&lt;0,0,1-M1262/N1262),0)</f>
        <v>0</v>
      </c>
      <c r="P1262" s="43">
        <v>0</v>
      </c>
      <c r="Q1262" s="43">
        <v>277382</v>
      </c>
      <c r="R1262" s="46">
        <f>IF(F1262&lt;DATEVALUE("2018-07-01"),1,0)</f>
        <v>1</v>
      </c>
      <c r="S1262" s="47">
        <f>IF(R1262=1,1%,0)</f>
        <v>0.01</v>
      </c>
      <c r="T1262" s="46">
        <f>IFERROR(S1262*M1262,0)</f>
        <v>2773.8200000000002</v>
      </c>
      <c r="U1262" s="48">
        <f>IF(O1262&lt;=0.12,1,0)*(1-R1262)*M1262</f>
        <v>0</v>
      </c>
      <c r="V1262" s="49">
        <f>IF(0&lt;0.8,0,IF(0&lt;1,Sheet1!L590,1))*IF(G1262&lt;3,0.12 - O1262,0.01) *U1262</f>
        <v>0</v>
      </c>
      <c r="W1262" s="49">
        <f>IF(0&gt;1,IF(0&lt;=1.1,1,IF(0&lt;=1.2,2,IF(0&lt;=1.5,3,5))),0) * 1000000</f>
        <v>0</v>
      </c>
      <c r="X1262" s="50">
        <f>IF(AND(P1262&gt;=150000000,P1262&lt;300000000),5000000,IF(AND(P1262&gt;=300000000,P1262&lt;500000000),10000000,IF(AND(P1262&gt;=300000000,P1262&lt;500000000),15000000,IF(AND(P1262&gt;=500000000,P1262&lt;3000000000),20000000,IF(P1262&gt;=30000000000,35000000,0))))) * (1-R1262)</f>
        <v>0</v>
      </c>
      <c r="Y1262" s="50">
        <f>IFERROR(Q1262 * (1-R1262),0)</f>
        <v>0</v>
      </c>
      <c r="Z1262" s="51">
        <f>IF(R1262=1,0,0)</f>
        <v>0</v>
      </c>
      <c r="AA1262" s="51">
        <f>IFERROR((1-R1262) * Z1262 * 2%,0)</f>
        <v>0</v>
      </c>
      <c r="AB1262" s="52">
        <f>IF(R1262=0,0,0)</f>
        <v>0</v>
      </c>
      <c r="AC1262" s="52">
        <f> IFERROR(AB1262 * (1-R1262) * 2%,0)</f>
        <v>0</v>
      </c>
      <c r="AD1262" s="53">
        <f>T1262+V1262+W1262+X1262+AA1262+AC1262</f>
        <v>2773.8200000000002</v>
      </c>
    </row>
    <row r="1263">
      <c r="C1263" s="40" t="s">
        <v>2331</v>
      </c>
      <c r="D1263" s="41" t="s">
        <v>2332</v>
      </c>
      <c r="E1263" s="41"/>
      <c r="F1263" s="42">
        <v>42475.443935185183</v>
      </c>
      <c r="G1263" s="43">
        <v>27</v>
      </c>
      <c r="H1263" s="44">
        <v>43325</v>
      </c>
      <c r="I1263" s="44">
        <v>43334</v>
      </c>
      <c r="J1263" s="43">
        <v>450120</v>
      </c>
      <c r="K1263" s="43">
        <v>0</v>
      </c>
      <c r="L1263" s="43">
        <v>0</v>
      </c>
      <c r="M1263" s="43">
        <f>IFERROR(J1263-K1263-L1263,0)</f>
        <v>450120</v>
      </c>
      <c r="N1263" s="43">
        <v>620086</v>
      </c>
      <c r="O1263" s="45">
        <f>IFERROR(IF(1 - M1263/N1263&lt;0,0,1-M1263/N1263),0)</f>
        <v>0.27410068925923181</v>
      </c>
      <c r="P1263" s="43">
        <v>0</v>
      </c>
      <c r="Q1263" s="43">
        <v>475750</v>
      </c>
      <c r="R1263" s="46">
        <f>IF(F1263&lt;DATEVALUE("2018-07-01"),1,0)</f>
        <v>1</v>
      </c>
      <c r="S1263" s="47">
        <f>IF(R1263=1,1%,0)</f>
        <v>0.01</v>
      </c>
      <c r="T1263" s="46">
        <f>IFERROR(S1263*M1263,0)</f>
        <v>4501.1999999999998</v>
      </c>
      <c r="U1263" s="48">
        <f>IF(O1263&lt;=0.12,1,0)*(1-R1263)*M1263</f>
        <v>0</v>
      </c>
      <c r="V1263" s="49">
        <f>IF(0&lt;0.8,0,IF(0&lt;1,Sheet1!L590,1))*IF(G1263&lt;3,0.12 - O1263,0.01) *U1263</f>
        <v>0</v>
      </c>
      <c r="W1263" s="49">
        <f>IF(0&gt;1,IF(0&lt;=1.1,1,IF(0&lt;=1.2,2,IF(0&lt;=1.5,3,5))),0) * 1000000</f>
        <v>0</v>
      </c>
      <c r="X1263" s="50">
        <f>IF(AND(P1263&gt;=150000000,P1263&lt;300000000),5000000,IF(AND(P1263&gt;=300000000,P1263&lt;500000000),10000000,IF(AND(P1263&gt;=300000000,P1263&lt;500000000),15000000,IF(AND(P1263&gt;=500000000,P1263&lt;3000000000),20000000,IF(P1263&gt;=30000000000,35000000,0))))) * (1-R1263)</f>
        <v>0</v>
      </c>
      <c r="Y1263" s="50">
        <f>IFERROR(Q1263 * (1-R1263),0)</f>
        <v>0</v>
      </c>
      <c r="Z1263" s="51">
        <f>IF(R1263=1,0,0)</f>
        <v>0</v>
      </c>
      <c r="AA1263" s="51">
        <f>IFERROR((1-R1263) * Z1263 * 2%,0)</f>
        <v>0</v>
      </c>
      <c r="AB1263" s="52">
        <f>IF(R1263=0,0,0)</f>
        <v>0</v>
      </c>
      <c r="AC1263" s="52">
        <f> IFERROR(AB1263 * (1-R1263) * 2%,0)</f>
        <v>0</v>
      </c>
      <c r="AD1263" s="53">
        <f>T1263+V1263+W1263+X1263+AA1263+AC1263</f>
        <v>4501.1999999999998</v>
      </c>
    </row>
    <row r="1264">
      <c r="C1264" s="40" t="s">
        <v>2333</v>
      </c>
      <c r="D1264" s="41" t="s">
        <v>2334</v>
      </c>
      <c r="E1264" s="41"/>
      <c r="F1264" s="42">
        <v>42475.442129629628</v>
      </c>
      <c r="G1264" s="43">
        <v>27</v>
      </c>
      <c r="H1264" s="44">
        <v>43312</v>
      </c>
      <c r="I1264" s="44">
        <v>43334</v>
      </c>
      <c r="J1264" s="43">
        <v>130680</v>
      </c>
      <c r="K1264" s="43">
        <v>0</v>
      </c>
      <c r="L1264" s="43">
        <v>0</v>
      </c>
      <c r="M1264" s="43">
        <f>IFERROR(J1264-K1264-L1264,0)</f>
        <v>130680</v>
      </c>
      <c r="N1264" s="43">
        <v>130680</v>
      </c>
      <c r="O1264" s="45">
        <f>IFERROR(IF(1 - M1264/N1264&lt;0,0,1-M1264/N1264),0)</f>
        <v>0</v>
      </c>
      <c r="P1264" s="43">
        <v>0</v>
      </c>
      <c r="Q1264" s="43">
        <v>130680</v>
      </c>
      <c r="R1264" s="46">
        <f>IF(F1264&lt;DATEVALUE("2018-07-01"),1,0)</f>
        <v>1</v>
      </c>
      <c r="S1264" s="47">
        <f>IF(R1264=1,1%,0)</f>
        <v>0.01</v>
      </c>
      <c r="T1264" s="46">
        <f>IFERROR(S1264*M1264,0)</f>
        <v>1306.8</v>
      </c>
      <c r="U1264" s="48">
        <f>IF(O1264&lt;=0.12,1,0)*(1-R1264)*M1264</f>
        <v>0</v>
      </c>
      <c r="V1264" s="49">
        <f>IF(0&lt;0.8,0,IF(0&lt;1,Sheet1!L590,1))*IF(G1264&lt;3,0.12 - O1264,0.01) *U1264</f>
        <v>0</v>
      </c>
      <c r="W1264" s="49">
        <f>IF(0&gt;1,IF(0&lt;=1.1,1,IF(0&lt;=1.2,2,IF(0&lt;=1.5,3,5))),0) * 1000000</f>
        <v>0</v>
      </c>
      <c r="X1264" s="50">
        <f>IF(AND(P1264&gt;=150000000,P1264&lt;300000000),5000000,IF(AND(P1264&gt;=300000000,P1264&lt;500000000),10000000,IF(AND(P1264&gt;=300000000,P1264&lt;500000000),15000000,IF(AND(P1264&gt;=500000000,P1264&lt;3000000000),20000000,IF(P1264&gt;=30000000000,35000000,0))))) * (1-R1264)</f>
        <v>0</v>
      </c>
      <c r="Y1264" s="50">
        <f>IFERROR(Q1264 * (1-R1264),0)</f>
        <v>0</v>
      </c>
      <c r="Z1264" s="51">
        <f>IF(R1264=1,0,0)</f>
        <v>0</v>
      </c>
      <c r="AA1264" s="51">
        <f>IFERROR((1-R1264) * Z1264 * 2%,0)</f>
        <v>0</v>
      </c>
      <c r="AB1264" s="52">
        <f>IF(R1264=0,0,0)</f>
        <v>0</v>
      </c>
      <c r="AC1264" s="52">
        <f> IFERROR(AB1264 * (1-R1264) * 2%,0)</f>
        <v>0</v>
      </c>
      <c r="AD1264" s="53">
        <f>T1264+V1264+W1264+X1264+AA1264+AC1264</f>
        <v>1306.8</v>
      </c>
    </row>
    <row r="1265">
      <c r="C1265" s="40" t="s">
        <v>2335</v>
      </c>
      <c r="D1265" s="41" t="s">
        <v>2336</v>
      </c>
      <c r="E1265" s="41"/>
      <c r="F1265" s="42">
        <v>42478.389247685183</v>
      </c>
      <c r="G1265" s="43">
        <v>27</v>
      </c>
      <c r="H1265" s="44">
        <v>43320</v>
      </c>
      <c r="I1265" s="44">
        <v>43327</v>
      </c>
      <c r="J1265" s="43">
        <v>3634135</v>
      </c>
      <c r="K1265" s="43">
        <v>133138</v>
      </c>
      <c r="L1265" s="43">
        <v>0</v>
      </c>
      <c r="M1265" s="43">
        <f>IFERROR(J1265-K1265-L1265,0)</f>
        <v>3500997</v>
      </c>
      <c r="N1265" s="43">
        <v>3634135</v>
      </c>
      <c r="O1265" s="45">
        <f>IFERROR(IF(1 - M1265/N1265&lt;0,0,1-M1265/N1265),0)</f>
        <v>0.036635402922566174</v>
      </c>
      <c r="P1265" s="43">
        <v>0</v>
      </c>
      <c r="Q1265" s="43">
        <v>3634135</v>
      </c>
      <c r="R1265" s="46">
        <f>IF(F1265&lt;DATEVALUE("2018-07-01"),1,0)</f>
        <v>1</v>
      </c>
      <c r="S1265" s="47">
        <f>IF(R1265=1,1%,0)</f>
        <v>0.01</v>
      </c>
      <c r="T1265" s="46">
        <f>IFERROR(S1265*M1265,0)</f>
        <v>35009.970000000001</v>
      </c>
      <c r="U1265" s="48">
        <f>IF(O1265&lt;=0.12,1,0)*(1-R1265)*M1265</f>
        <v>0</v>
      </c>
      <c r="V1265" s="49">
        <f>IF(0&lt;0.8,0,IF(0&lt;1,Sheet1!L590,1))*IF(G1265&lt;3,0.12 - O1265,0.01) *U1265</f>
        <v>0</v>
      </c>
      <c r="W1265" s="49">
        <f>IF(0&gt;1,IF(0&lt;=1.1,1,IF(0&lt;=1.2,2,IF(0&lt;=1.5,3,5))),0) * 1000000</f>
        <v>0</v>
      </c>
      <c r="X1265" s="50">
        <f>IF(AND(P1265&gt;=150000000,P1265&lt;300000000),5000000,IF(AND(P1265&gt;=300000000,P1265&lt;500000000),10000000,IF(AND(P1265&gt;=300000000,P1265&lt;500000000),15000000,IF(AND(P1265&gt;=500000000,P1265&lt;3000000000),20000000,IF(P1265&gt;=30000000000,35000000,0))))) * (1-R1265)</f>
        <v>0</v>
      </c>
      <c r="Y1265" s="50">
        <f>IFERROR(Q1265 * (1-R1265),0)</f>
        <v>0</v>
      </c>
      <c r="Z1265" s="51">
        <f>IF(R1265=1,0,0)</f>
        <v>0</v>
      </c>
      <c r="AA1265" s="51">
        <f>IFERROR((1-R1265) * Z1265 * 2%,0)</f>
        <v>0</v>
      </c>
      <c r="AB1265" s="52">
        <f>IF(R1265=0,0,0)</f>
        <v>0</v>
      </c>
      <c r="AC1265" s="52">
        <f> IFERROR(AB1265 * (1-R1265) * 2%,0)</f>
        <v>0</v>
      </c>
      <c r="AD1265" s="53">
        <f>T1265+V1265+W1265+X1265+AA1265+AC1265</f>
        <v>35009.970000000001</v>
      </c>
    </row>
    <row r="1266">
      <c r="C1266" s="40" t="s">
        <v>2337</v>
      </c>
      <c r="D1266" s="41" t="s">
        <v>2338</v>
      </c>
      <c r="E1266" s="41"/>
      <c r="F1266" s="42">
        <v>42483.424444444441</v>
      </c>
      <c r="G1266" s="43">
        <v>27</v>
      </c>
      <c r="H1266" s="44" t="s">
        <v>24</v>
      </c>
      <c r="I1266" s="44" t="s">
        <v>24</v>
      </c>
      <c r="J1266" s="43">
        <v>170634</v>
      </c>
      <c r="K1266" s="43">
        <v>0</v>
      </c>
      <c r="L1266" s="43">
        <v>0</v>
      </c>
      <c r="M1266" s="43">
        <f>IFERROR(J1266-K1266-L1266,0)</f>
        <v>170634</v>
      </c>
      <c r="N1266" s="43" t="s">
        <v>24</v>
      </c>
      <c r="O1266" s="45">
        <f>IFERROR(IF(1 - M1266/N1266&lt;0,0,1-M1266/N1266),0)</f>
        <v>0</v>
      </c>
      <c r="P1266" s="43">
        <v>0</v>
      </c>
      <c r="Q1266" s="43">
        <v>0</v>
      </c>
      <c r="R1266" s="46">
        <f>IF(F1266&lt;DATEVALUE("2018-07-01"),1,0)</f>
        <v>1</v>
      </c>
      <c r="S1266" s="47">
        <f>IF(R1266=1,1%,0)</f>
        <v>0.01</v>
      </c>
      <c r="T1266" s="46">
        <f>IFERROR(S1266*M1266,0)</f>
        <v>1706.3400000000002</v>
      </c>
      <c r="U1266" s="48">
        <f>IF(O1266&lt;=0.12,1,0)*(1-R1266)*M1266</f>
        <v>0</v>
      </c>
      <c r="V1266" s="49">
        <f>IF(0&lt;0.8,0,IF(0&lt;1,Sheet1!L590,1))*IF(G1266&lt;3,0.12 - O1266,0.01) *U1266</f>
        <v>0</v>
      </c>
      <c r="W1266" s="49">
        <f>IF(0&gt;1,IF(0&lt;=1.1,1,IF(0&lt;=1.2,2,IF(0&lt;=1.5,3,5))),0) * 1000000</f>
        <v>0</v>
      </c>
      <c r="X1266" s="50">
        <f>IF(AND(P1266&gt;=150000000,P1266&lt;300000000),5000000,IF(AND(P1266&gt;=300000000,P1266&lt;500000000),10000000,IF(AND(P1266&gt;=300000000,P1266&lt;500000000),15000000,IF(AND(P1266&gt;=500000000,P1266&lt;3000000000),20000000,IF(P1266&gt;=30000000000,35000000,0))))) * (1-R1266)</f>
        <v>0</v>
      </c>
      <c r="Y1266" s="50">
        <f>IFERROR(Q1266 * (1-R1266),0)</f>
        <v>0</v>
      </c>
      <c r="Z1266" s="51">
        <f>IF(R1266=1,0,"")</f>
        <v>0</v>
      </c>
      <c r="AA1266" s="51">
        <f>IFERROR((1-R1266) * Z1266 * 2%,0)</f>
        <v>0</v>
      </c>
      <c r="AB1266" s="52">
        <f>IF(R1266=0,"",0)</f>
        <v>0</v>
      </c>
      <c r="AC1266" s="52">
        <f> IFERROR(AB1266 * (1-R1266) * 2%,0)</f>
        <v>0</v>
      </c>
      <c r="AD1266" s="53">
        <f>T1266+V1266+W1266+X1266+AA1266+AC1266</f>
        <v>1706.3400000000002</v>
      </c>
    </row>
    <row r="1267">
      <c r="C1267" s="40" t="s">
        <v>2339</v>
      </c>
      <c r="D1267" s="41" t="s">
        <v>2340</v>
      </c>
      <c r="E1267" s="41"/>
      <c r="F1267" s="42">
        <v>42495.109849537039</v>
      </c>
      <c r="G1267" s="43">
        <v>26</v>
      </c>
      <c r="H1267" s="44">
        <v>43321</v>
      </c>
      <c r="I1267" s="44">
        <v>43355</v>
      </c>
      <c r="J1267" s="43">
        <v>1416049</v>
      </c>
      <c r="K1267" s="43">
        <v>0</v>
      </c>
      <c r="L1267" s="43">
        <v>0</v>
      </c>
      <c r="M1267" s="43">
        <f>IFERROR(J1267-K1267-L1267,0)</f>
        <v>1416049</v>
      </c>
      <c r="N1267" s="43">
        <v>1416049</v>
      </c>
      <c r="O1267" s="45">
        <f>IFERROR(IF(1 - M1267/N1267&lt;0,0,1-M1267/N1267),0)</f>
        <v>0</v>
      </c>
      <c r="P1267" s="43">
        <v>0</v>
      </c>
      <c r="Q1267" s="43">
        <v>1416049</v>
      </c>
      <c r="R1267" s="46">
        <f>IF(F1267&lt;DATEVALUE("2018-07-01"),1,0)</f>
        <v>1</v>
      </c>
      <c r="S1267" s="47">
        <f>IF(R1267=1,1%,0)</f>
        <v>0.01</v>
      </c>
      <c r="T1267" s="46">
        <f>IFERROR(S1267*M1267,0)</f>
        <v>14160.49</v>
      </c>
      <c r="U1267" s="48">
        <f>IF(O1267&lt;=0.12,1,0)*(1-R1267)*M1267</f>
        <v>0</v>
      </c>
      <c r="V1267" s="49">
        <f>IF(0&lt;0.8,0,IF(0&lt;1,Sheet1!L590,1))*IF(G1267&lt;3,0.12 - O1267,0.01) *U1267</f>
        <v>0</v>
      </c>
      <c r="W1267" s="49">
        <f>IF(0&gt;1,IF(0&lt;=1.1,1,IF(0&lt;=1.2,2,IF(0&lt;=1.5,3,5))),0) * 1000000</f>
        <v>0</v>
      </c>
      <c r="X1267" s="50">
        <f>IF(AND(P1267&gt;=150000000,P1267&lt;300000000),5000000,IF(AND(P1267&gt;=300000000,P1267&lt;500000000),10000000,IF(AND(P1267&gt;=300000000,P1267&lt;500000000),15000000,IF(AND(P1267&gt;=500000000,P1267&lt;3000000000),20000000,IF(P1267&gt;=30000000000,35000000,0))))) * (1-R1267)</f>
        <v>0</v>
      </c>
      <c r="Y1267" s="50">
        <f>IFERROR(Q1267 * (1-R1267),0)</f>
        <v>0</v>
      </c>
      <c r="Z1267" s="51">
        <f>IF(R1267=1,0,0)</f>
        <v>0</v>
      </c>
      <c r="AA1267" s="51">
        <f>IFERROR((1-R1267) * Z1267 * 2%,0)</f>
        <v>0</v>
      </c>
      <c r="AB1267" s="52">
        <f>IF(R1267=0,0,0)</f>
        <v>0</v>
      </c>
      <c r="AC1267" s="52">
        <f> IFERROR(AB1267 * (1-R1267) * 2%,0)</f>
        <v>0</v>
      </c>
      <c r="AD1267" s="53">
        <f>T1267+V1267+W1267+X1267+AA1267+AC1267</f>
        <v>14160.49</v>
      </c>
    </row>
    <row r="1268">
      <c r="C1268" s="40" t="s">
        <v>2341</v>
      </c>
      <c r="D1268" s="41" t="s">
        <v>2342</v>
      </c>
      <c r="E1268" s="41"/>
      <c r="F1268" s="42">
        <v>42501.412789351853</v>
      </c>
      <c r="G1268" s="43">
        <v>26</v>
      </c>
      <c r="H1268" s="44">
        <v>43319</v>
      </c>
      <c r="I1268" s="44">
        <v>43334</v>
      </c>
      <c r="J1268" s="43">
        <v>250228</v>
      </c>
      <c r="K1268" s="43">
        <v>0</v>
      </c>
      <c r="L1268" s="43">
        <v>0</v>
      </c>
      <c r="M1268" s="43">
        <f>IFERROR(J1268-K1268-L1268,0)</f>
        <v>250228</v>
      </c>
      <c r="N1268" s="43">
        <v>250228</v>
      </c>
      <c r="O1268" s="45">
        <f>IFERROR(IF(1 - M1268/N1268&lt;0,0,1-M1268/N1268),0)</f>
        <v>0</v>
      </c>
      <c r="P1268" s="43">
        <v>0</v>
      </c>
      <c r="Q1268" s="43">
        <v>250228</v>
      </c>
      <c r="R1268" s="46">
        <f>IF(F1268&lt;DATEVALUE("2018-07-01"),1,0)</f>
        <v>1</v>
      </c>
      <c r="S1268" s="47">
        <f>IF(R1268=1,1%,0)</f>
        <v>0.01</v>
      </c>
      <c r="T1268" s="46">
        <f>IFERROR(S1268*M1268,0)</f>
        <v>2502.2800000000002</v>
      </c>
      <c r="U1268" s="48">
        <f>IF(O1268&lt;=0.12,1,0)*(1-R1268)*M1268</f>
        <v>0</v>
      </c>
      <c r="V1268" s="49">
        <f>IF(0&lt;0.8,0,IF(0&lt;1,Sheet1!L590,1))*IF(G1268&lt;3,0.12 - O1268,0.01) *U1268</f>
        <v>0</v>
      </c>
      <c r="W1268" s="49">
        <f>IF(0&gt;1,IF(0&lt;=1.1,1,IF(0&lt;=1.2,2,IF(0&lt;=1.5,3,5))),0) * 1000000</f>
        <v>0</v>
      </c>
      <c r="X1268" s="50">
        <f>IF(AND(P1268&gt;=150000000,P1268&lt;300000000),5000000,IF(AND(P1268&gt;=300000000,P1268&lt;500000000),10000000,IF(AND(P1268&gt;=300000000,P1268&lt;500000000),15000000,IF(AND(P1268&gt;=500000000,P1268&lt;3000000000),20000000,IF(P1268&gt;=30000000000,35000000,0))))) * (1-R1268)</f>
        <v>0</v>
      </c>
      <c r="Y1268" s="50">
        <f>IFERROR(Q1268 * (1-R1268),0)</f>
        <v>0</v>
      </c>
      <c r="Z1268" s="51">
        <f>IF(R1268=1,0,0)</f>
        <v>0</v>
      </c>
      <c r="AA1268" s="51">
        <f>IFERROR((1-R1268) * Z1268 * 2%,0)</f>
        <v>0</v>
      </c>
      <c r="AB1268" s="52">
        <f>IF(R1268=0,0,0)</f>
        <v>0</v>
      </c>
      <c r="AC1268" s="52">
        <f> IFERROR(AB1268 * (1-R1268) * 2%,0)</f>
        <v>0</v>
      </c>
      <c r="AD1268" s="53">
        <f>T1268+V1268+W1268+X1268+AA1268+AC1268</f>
        <v>2502.2800000000002</v>
      </c>
    </row>
    <row r="1269">
      <c r="C1269" s="40" t="s">
        <v>2343</v>
      </c>
      <c r="D1269" s="41" t="s">
        <v>2237</v>
      </c>
      <c r="E1269" s="41"/>
      <c r="F1269" s="42">
        <v>42501.414907407408</v>
      </c>
      <c r="G1269" s="43">
        <v>26</v>
      </c>
      <c r="H1269" s="44">
        <v>43339</v>
      </c>
      <c r="I1269" s="44">
        <v>43354</v>
      </c>
      <c r="J1269" s="43">
        <v>79530</v>
      </c>
      <c r="K1269" s="43">
        <v>0</v>
      </c>
      <c r="L1269" s="43">
        <v>0</v>
      </c>
      <c r="M1269" s="43">
        <f>IFERROR(J1269-K1269-L1269,0)</f>
        <v>79530</v>
      </c>
      <c r="N1269" s="43">
        <v>91517</v>
      </c>
      <c r="O1269" s="45">
        <f>IFERROR(IF(1 - M1269/N1269&lt;0,0,1-M1269/N1269),0)</f>
        <v>0.13098112918911242</v>
      </c>
      <c r="P1269" s="43">
        <v>0</v>
      </c>
      <c r="Q1269" s="43">
        <v>79530</v>
      </c>
      <c r="R1269" s="46">
        <f>IF(F1269&lt;DATEVALUE("2018-07-01"),1,0)</f>
        <v>1</v>
      </c>
      <c r="S1269" s="47">
        <f>IF(R1269=1,1%,0)</f>
        <v>0.01</v>
      </c>
      <c r="T1269" s="46">
        <f>IFERROR(S1269*M1269,0)</f>
        <v>795.30000000000007</v>
      </c>
      <c r="U1269" s="48">
        <f>IF(O1269&lt;=0.12,1,0)*(1-R1269)*M1269</f>
        <v>0</v>
      </c>
      <c r="V1269" s="49">
        <f>IF(0&lt;0.8,0,IF(0&lt;1,Sheet1!L590,1))*IF(G1269&lt;3,0.12 - O1269,0.01) *U1269</f>
        <v>0</v>
      </c>
      <c r="W1269" s="49">
        <f>IF(0&gt;1,IF(0&lt;=1.1,1,IF(0&lt;=1.2,2,IF(0&lt;=1.5,3,5))),0) * 1000000</f>
        <v>0</v>
      </c>
      <c r="X1269" s="50">
        <f>IF(AND(P1269&gt;=150000000,P1269&lt;300000000),5000000,IF(AND(P1269&gt;=300000000,P1269&lt;500000000),10000000,IF(AND(P1269&gt;=300000000,P1269&lt;500000000),15000000,IF(AND(P1269&gt;=500000000,P1269&lt;3000000000),20000000,IF(P1269&gt;=30000000000,35000000,0))))) * (1-R1269)</f>
        <v>0</v>
      </c>
      <c r="Y1269" s="50">
        <f>IFERROR(Q1269 * (1-R1269),0)</f>
        <v>0</v>
      </c>
      <c r="Z1269" s="51">
        <f>IF(R1269=1,0,0)</f>
        <v>0</v>
      </c>
      <c r="AA1269" s="51">
        <f>IFERROR((1-R1269) * Z1269 * 2%,0)</f>
        <v>0</v>
      </c>
      <c r="AB1269" s="52">
        <f>IF(R1269=0,0,0)</f>
        <v>0</v>
      </c>
      <c r="AC1269" s="52">
        <f> IFERROR(AB1269 * (1-R1269) * 2%,0)</f>
        <v>0</v>
      </c>
      <c r="AD1269" s="53">
        <f>T1269+V1269+W1269+X1269+AA1269+AC1269</f>
        <v>795.30000000000007</v>
      </c>
    </row>
    <row r="1270">
      <c r="C1270" s="40" t="s">
        <v>2344</v>
      </c>
      <c r="D1270" s="41" t="s">
        <v>2345</v>
      </c>
      <c r="E1270" s="41"/>
      <c r="F1270" s="42">
        <v>42501.40824074074</v>
      </c>
      <c r="G1270" s="43">
        <v>26</v>
      </c>
      <c r="H1270" s="44">
        <v>43312</v>
      </c>
      <c r="I1270" s="44">
        <v>43371</v>
      </c>
      <c r="J1270" s="43">
        <v>2256414</v>
      </c>
      <c r="K1270" s="43">
        <v>0</v>
      </c>
      <c r="L1270" s="43">
        <v>0</v>
      </c>
      <c r="M1270" s="43">
        <f>IFERROR(J1270-K1270-L1270,0)</f>
        <v>2256414</v>
      </c>
      <c r="N1270" s="43">
        <v>4563999</v>
      </c>
      <c r="O1270" s="45">
        <f>IFERROR(IF(1 - M1270/N1270&lt;0,0,1-M1270/N1270),0)</f>
        <v>0.50560593900217765</v>
      </c>
      <c r="P1270" s="43">
        <v>0</v>
      </c>
      <c r="Q1270" s="43">
        <v>2256414</v>
      </c>
      <c r="R1270" s="46">
        <f>IF(F1270&lt;DATEVALUE("2018-07-01"),1,0)</f>
        <v>1</v>
      </c>
      <c r="S1270" s="47">
        <f>IF(R1270=1,1%,0)</f>
        <v>0.01</v>
      </c>
      <c r="T1270" s="46">
        <f>IFERROR(S1270*M1270,0)</f>
        <v>22564.139999999999</v>
      </c>
      <c r="U1270" s="48">
        <f>IF(O1270&lt;=0.12,1,0)*(1-R1270)*M1270</f>
        <v>0</v>
      </c>
      <c r="V1270" s="49">
        <f>IF(0&lt;0.8,0,IF(0&lt;1,Sheet1!L590,1))*IF(G1270&lt;3,0.12 - O1270,0.01) *U1270</f>
        <v>0</v>
      </c>
      <c r="W1270" s="49">
        <f>IF(0&gt;1,IF(0&lt;=1.1,1,IF(0&lt;=1.2,2,IF(0&lt;=1.5,3,5))),0) * 1000000</f>
        <v>0</v>
      </c>
      <c r="X1270" s="50">
        <f>IF(AND(P1270&gt;=150000000,P1270&lt;300000000),5000000,IF(AND(P1270&gt;=300000000,P1270&lt;500000000),10000000,IF(AND(P1270&gt;=300000000,P1270&lt;500000000),15000000,IF(AND(P1270&gt;=500000000,P1270&lt;3000000000),20000000,IF(P1270&gt;=30000000000,35000000,0))))) * (1-R1270)</f>
        <v>0</v>
      </c>
      <c r="Y1270" s="50">
        <f>IFERROR(Q1270 * (1-R1270),0)</f>
        <v>0</v>
      </c>
      <c r="Z1270" s="51">
        <f>IF(R1270=1,0,0)</f>
        <v>0</v>
      </c>
      <c r="AA1270" s="51">
        <f>IFERROR((1-R1270) * Z1270 * 2%,0)</f>
        <v>0</v>
      </c>
      <c r="AB1270" s="52">
        <f>IF(R1270=0,0,0)</f>
        <v>0</v>
      </c>
      <c r="AC1270" s="52">
        <f> IFERROR(AB1270 * (1-R1270) * 2%,0)</f>
        <v>0</v>
      </c>
      <c r="AD1270" s="53">
        <f>T1270+V1270+W1270+X1270+AA1270+AC1270</f>
        <v>22564.139999999999</v>
      </c>
    </row>
    <row r="1271">
      <c r="C1271" s="40" t="s">
        <v>2346</v>
      </c>
      <c r="D1271" s="41" t="s">
        <v>2347</v>
      </c>
      <c r="E1271" s="41"/>
      <c r="F1271" s="42">
        <v>42506.332615740735</v>
      </c>
      <c r="G1271" s="43">
        <v>26</v>
      </c>
      <c r="H1271" s="44">
        <v>43343</v>
      </c>
      <c r="I1271" s="44">
        <v>43392</v>
      </c>
      <c r="J1271" s="43">
        <v>98841321</v>
      </c>
      <c r="K1271" s="43">
        <v>0</v>
      </c>
      <c r="L1271" s="43">
        <v>0</v>
      </c>
      <c r="M1271" s="43">
        <f>IFERROR(J1271-K1271-L1271,0)</f>
        <v>98841321</v>
      </c>
      <c r="N1271" s="43">
        <v>132837843</v>
      </c>
      <c r="O1271" s="45">
        <f>IFERROR(IF(1 - M1271/N1271&lt;0,0,1-M1271/N1271),0)</f>
        <v>0.25592497764360722</v>
      </c>
      <c r="P1271" s="43">
        <v>0</v>
      </c>
      <c r="Q1271" s="43">
        <v>99126491</v>
      </c>
      <c r="R1271" s="46">
        <f>IF(F1271&lt;DATEVALUE("2018-07-01"),1,0)</f>
        <v>1</v>
      </c>
      <c r="S1271" s="47">
        <f>IF(R1271=1,1%,0)</f>
        <v>0.01</v>
      </c>
      <c r="T1271" s="46">
        <f>IFERROR(S1271*M1271,0)</f>
        <v>988413.20999999996</v>
      </c>
      <c r="U1271" s="48">
        <f>IF(O1271&lt;=0.12,1,0)*(1-R1271)*M1271</f>
        <v>0</v>
      </c>
      <c r="V1271" s="49">
        <f>IF(0&lt;0.8,0,IF(0&lt;1,Sheet1!L590,1))*IF(G1271&lt;3,0.12 - O1271,0.01) *U1271</f>
        <v>0</v>
      </c>
      <c r="W1271" s="49">
        <f>IF(0&gt;1,IF(0&lt;=1.1,1,IF(0&lt;=1.2,2,IF(0&lt;=1.5,3,5))),0) * 1000000</f>
        <v>0</v>
      </c>
      <c r="X1271" s="50">
        <f>IF(AND(P1271&gt;=150000000,P1271&lt;300000000),5000000,IF(AND(P1271&gt;=300000000,P1271&lt;500000000),10000000,IF(AND(P1271&gt;=300000000,P1271&lt;500000000),15000000,IF(AND(P1271&gt;=500000000,P1271&lt;3000000000),20000000,IF(P1271&gt;=30000000000,35000000,0))))) * (1-R1271)</f>
        <v>0</v>
      </c>
      <c r="Y1271" s="50">
        <f>IFERROR(Q1271 * (1-R1271),0)</f>
        <v>0</v>
      </c>
      <c r="Z1271" s="51">
        <f>IF(R1271=1,0,0)</f>
        <v>0</v>
      </c>
      <c r="AA1271" s="51">
        <f>IFERROR((1-R1271) * Z1271 * 2%,0)</f>
        <v>0</v>
      </c>
      <c r="AB1271" s="52">
        <f>IF(R1271=0,0,0)</f>
        <v>0</v>
      </c>
      <c r="AC1271" s="52">
        <f> IFERROR(AB1271 * (1-R1271) * 2%,0)</f>
        <v>0</v>
      </c>
      <c r="AD1271" s="53">
        <f>T1271+V1271+W1271+X1271+AA1271+AC1271</f>
        <v>988413.20999999996</v>
      </c>
    </row>
    <row r="1272">
      <c r="C1272" s="40" t="s">
        <v>2348</v>
      </c>
      <c r="D1272" s="41" t="s">
        <v>2349</v>
      </c>
      <c r="E1272" s="41"/>
      <c r="F1272" s="42">
        <v>42507.138888888891</v>
      </c>
      <c r="G1272" s="43">
        <v>26</v>
      </c>
      <c r="H1272" s="44">
        <v>43312</v>
      </c>
      <c r="I1272" s="44">
        <v>43335</v>
      </c>
      <c r="J1272" s="43">
        <v>259513</v>
      </c>
      <c r="K1272" s="43">
        <v>0</v>
      </c>
      <c r="L1272" s="43">
        <v>0</v>
      </c>
      <c r="M1272" s="43">
        <f>IFERROR(J1272-K1272-L1272,0)</f>
        <v>259513</v>
      </c>
      <c r="N1272" s="43">
        <v>259513</v>
      </c>
      <c r="O1272" s="45">
        <f>IFERROR(IF(1 - M1272/N1272&lt;0,0,1-M1272/N1272),0)</f>
        <v>0</v>
      </c>
      <c r="P1272" s="43">
        <v>0</v>
      </c>
      <c r="Q1272" s="43">
        <v>259513</v>
      </c>
      <c r="R1272" s="46">
        <f>IF(F1272&lt;DATEVALUE("2018-07-01"),1,0)</f>
        <v>1</v>
      </c>
      <c r="S1272" s="47">
        <f>IF(R1272=1,1%,0)</f>
        <v>0.01</v>
      </c>
      <c r="T1272" s="46">
        <f>IFERROR(S1272*M1272,0)</f>
        <v>2595.1300000000001</v>
      </c>
      <c r="U1272" s="48">
        <f>IF(O1272&lt;=0.12,1,0)*(1-R1272)*M1272</f>
        <v>0</v>
      </c>
      <c r="V1272" s="49">
        <f>IF(0&lt;0.8,0,IF(0&lt;1,Sheet1!L590,1))*IF(G1272&lt;3,0.12 - O1272,0.01) *U1272</f>
        <v>0</v>
      </c>
      <c r="W1272" s="49">
        <f>IF(0&gt;1,IF(0&lt;=1.1,1,IF(0&lt;=1.2,2,IF(0&lt;=1.5,3,5))),0) * 1000000</f>
        <v>0</v>
      </c>
      <c r="X1272" s="50">
        <f>IF(AND(P1272&gt;=150000000,P1272&lt;300000000),5000000,IF(AND(P1272&gt;=300000000,P1272&lt;500000000),10000000,IF(AND(P1272&gt;=300000000,P1272&lt;500000000),15000000,IF(AND(P1272&gt;=500000000,P1272&lt;3000000000),20000000,IF(P1272&gt;=30000000000,35000000,0))))) * (1-R1272)</f>
        <v>0</v>
      </c>
      <c r="Y1272" s="50">
        <f>IFERROR(Q1272 * (1-R1272),0)</f>
        <v>0</v>
      </c>
      <c r="Z1272" s="51">
        <f>IF(R1272=1,0,0)</f>
        <v>0</v>
      </c>
      <c r="AA1272" s="51">
        <f>IFERROR((1-R1272) * Z1272 * 2%,0)</f>
        <v>0</v>
      </c>
      <c r="AB1272" s="52">
        <f>IF(R1272=0,0,0)</f>
        <v>0</v>
      </c>
      <c r="AC1272" s="52">
        <f> IFERROR(AB1272 * (1-R1272) * 2%,0)</f>
        <v>0</v>
      </c>
      <c r="AD1272" s="53">
        <f>T1272+V1272+W1272+X1272+AA1272+AC1272</f>
        <v>2595.1300000000001</v>
      </c>
    </row>
    <row r="1273">
      <c r="C1273" s="40" t="s">
        <v>2350</v>
      </c>
      <c r="D1273" s="41" t="s">
        <v>2351</v>
      </c>
      <c r="E1273" s="41"/>
      <c r="F1273" s="42">
        <v>42508.283055555556</v>
      </c>
      <c r="G1273" s="43">
        <v>26</v>
      </c>
      <c r="H1273" s="44">
        <v>43312</v>
      </c>
      <c r="I1273" s="44">
        <v>43358</v>
      </c>
      <c r="J1273" s="43">
        <v>13310</v>
      </c>
      <c r="K1273" s="43">
        <v>0</v>
      </c>
      <c r="L1273" s="43">
        <v>0</v>
      </c>
      <c r="M1273" s="43">
        <f>IFERROR(J1273-K1273-L1273,0)</f>
        <v>13310</v>
      </c>
      <c r="N1273" s="43">
        <v>13310</v>
      </c>
      <c r="O1273" s="45">
        <f>IFERROR(IF(1 - M1273/N1273&lt;0,0,1-M1273/N1273),0)</f>
        <v>0</v>
      </c>
      <c r="P1273" s="43">
        <v>0</v>
      </c>
      <c r="Q1273" s="43">
        <v>13310</v>
      </c>
      <c r="R1273" s="46">
        <f>IF(F1273&lt;DATEVALUE("2018-07-01"),1,0)</f>
        <v>1</v>
      </c>
      <c r="S1273" s="47">
        <f>IF(R1273=1,1%,0)</f>
        <v>0.01</v>
      </c>
      <c r="T1273" s="46">
        <f>IFERROR(S1273*M1273,0)</f>
        <v>133.09999999999999</v>
      </c>
      <c r="U1273" s="48">
        <f>IF(O1273&lt;=0.12,1,0)*(1-R1273)*M1273</f>
        <v>0</v>
      </c>
      <c r="V1273" s="49">
        <f>IF(0&lt;0.8,0,IF(0&lt;1,Sheet1!L590,1))*IF(G1273&lt;3,0.12 - O1273,0.01) *U1273</f>
        <v>0</v>
      </c>
      <c r="W1273" s="49">
        <f>IF(0&gt;1,IF(0&lt;=1.1,1,IF(0&lt;=1.2,2,IF(0&lt;=1.5,3,5))),0) * 1000000</f>
        <v>0</v>
      </c>
      <c r="X1273" s="50">
        <f>IF(AND(P1273&gt;=150000000,P1273&lt;300000000),5000000,IF(AND(P1273&gt;=300000000,P1273&lt;500000000),10000000,IF(AND(P1273&gt;=300000000,P1273&lt;500000000),15000000,IF(AND(P1273&gt;=500000000,P1273&lt;3000000000),20000000,IF(P1273&gt;=30000000000,35000000,0))))) * (1-R1273)</f>
        <v>0</v>
      </c>
      <c r="Y1273" s="50">
        <f>IFERROR(Q1273 * (1-R1273),0)</f>
        <v>0</v>
      </c>
      <c r="Z1273" s="51">
        <f>IF(R1273=1,0,0)</f>
        <v>0</v>
      </c>
      <c r="AA1273" s="51">
        <f>IFERROR((1-R1273) * Z1273 * 2%,0)</f>
        <v>0</v>
      </c>
      <c r="AB1273" s="52">
        <f>IF(R1273=0,0,0)</f>
        <v>0</v>
      </c>
      <c r="AC1273" s="52">
        <f> IFERROR(AB1273 * (1-R1273) * 2%,0)</f>
        <v>0</v>
      </c>
      <c r="AD1273" s="53">
        <f>T1273+V1273+W1273+X1273+AA1273+AC1273</f>
        <v>133.09999999999999</v>
      </c>
    </row>
    <row r="1274">
      <c r="C1274" s="40" t="s">
        <v>2352</v>
      </c>
      <c r="D1274" s="41" t="s">
        <v>2353</v>
      </c>
      <c r="E1274" s="41"/>
      <c r="F1274" s="42">
        <v>42516.277962962959</v>
      </c>
      <c r="G1274" s="43">
        <v>26</v>
      </c>
      <c r="H1274" s="44">
        <v>43312</v>
      </c>
      <c r="I1274" s="44">
        <v>43327</v>
      </c>
      <c r="J1274" s="43">
        <v>26366776</v>
      </c>
      <c r="K1274" s="43">
        <v>0</v>
      </c>
      <c r="L1274" s="43">
        <v>0</v>
      </c>
      <c r="M1274" s="43">
        <f>IFERROR(J1274-K1274-L1274,0)</f>
        <v>26366776</v>
      </c>
      <c r="N1274" s="43">
        <v>47139810</v>
      </c>
      <c r="O1274" s="45">
        <f>IFERROR(IF(1 - M1274/N1274&lt;0,0,1-M1274/N1274),0)</f>
        <v>0.44066859836728234</v>
      </c>
      <c r="P1274" s="43">
        <v>0</v>
      </c>
      <c r="Q1274" s="43">
        <v>26366776</v>
      </c>
      <c r="R1274" s="46">
        <f>IF(F1274&lt;DATEVALUE("2018-07-01"),1,0)</f>
        <v>1</v>
      </c>
      <c r="S1274" s="47">
        <f>IF(R1274=1,1%,0)</f>
        <v>0.01</v>
      </c>
      <c r="T1274" s="46">
        <f>IFERROR(S1274*M1274,0)</f>
        <v>263667.76000000001</v>
      </c>
      <c r="U1274" s="48">
        <f>IF(O1274&lt;=0.12,1,0)*(1-R1274)*M1274</f>
        <v>0</v>
      </c>
      <c r="V1274" s="49">
        <f>IF(0&lt;0.8,0,IF(0&lt;1,Sheet1!L590,1))*IF(G1274&lt;3,0.12 - O1274,0.01) *U1274</f>
        <v>0</v>
      </c>
      <c r="W1274" s="49">
        <f>IF(0&gt;1,IF(0&lt;=1.1,1,IF(0&lt;=1.2,2,IF(0&lt;=1.5,3,5))),0) * 1000000</f>
        <v>0</v>
      </c>
      <c r="X1274" s="50">
        <f>IF(AND(P1274&gt;=150000000,P1274&lt;300000000),5000000,IF(AND(P1274&gt;=300000000,P1274&lt;500000000),10000000,IF(AND(P1274&gt;=300000000,P1274&lt;500000000),15000000,IF(AND(P1274&gt;=500000000,P1274&lt;3000000000),20000000,IF(P1274&gt;=30000000000,35000000,0))))) * (1-R1274)</f>
        <v>0</v>
      </c>
      <c r="Y1274" s="50">
        <f>IFERROR(Q1274 * (1-R1274),0)</f>
        <v>0</v>
      </c>
      <c r="Z1274" s="51">
        <f>IF(R1274=1,0,0)</f>
        <v>0</v>
      </c>
      <c r="AA1274" s="51">
        <f>IFERROR((1-R1274) * Z1274 * 2%,0)</f>
        <v>0</v>
      </c>
      <c r="AB1274" s="52">
        <f>IF(R1274=0,0,0)</f>
        <v>0</v>
      </c>
      <c r="AC1274" s="52">
        <f> IFERROR(AB1274 * (1-R1274) * 2%,0)</f>
        <v>0</v>
      </c>
      <c r="AD1274" s="53">
        <f>T1274+V1274+W1274+X1274+AA1274+AC1274</f>
        <v>263667.76000000001</v>
      </c>
    </row>
    <row r="1275">
      <c r="C1275" s="40" t="s">
        <v>2354</v>
      </c>
      <c r="D1275" s="41" t="s">
        <v>2355</v>
      </c>
      <c r="E1275" s="41"/>
      <c r="F1275" s="42">
        <v>42522.349548611106</v>
      </c>
      <c r="G1275" s="43">
        <v>25</v>
      </c>
      <c r="H1275" s="44">
        <v>43321</v>
      </c>
      <c r="I1275" s="44">
        <v>43325</v>
      </c>
      <c r="J1275" s="43">
        <v>818893</v>
      </c>
      <c r="K1275" s="43">
        <v>0</v>
      </c>
      <c r="L1275" s="43">
        <v>0</v>
      </c>
      <c r="M1275" s="43">
        <f>IFERROR(J1275-K1275-L1275,0)</f>
        <v>818893</v>
      </c>
      <c r="N1275" s="43">
        <v>818893</v>
      </c>
      <c r="O1275" s="45">
        <f>IFERROR(IF(1 - M1275/N1275&lt;0,0,1-M1275/N1275),0)</f>
        <v>0</v>
      </c>
      <c r="P1275" s="43">
        <v>0</v>
      </c>
      <c r="Q1275" s="43">
        <v>818893</v>
      </c>
      <c r="R1275" s="46">
        <f>IF(F1275&lt;DATEVALUE("2018-07-01"),1,0)</f>
        <v>1</v>
      </c>
      <c r="S1275" s="47">
        <f>IF(R1275=1,1%,0)</f>
        <v>0.01</v>
      </c>
      <c r="T1275" s="46">
        <f>IFERROR(S1275*M1275,0)</f>
        <v>8188.9300000000003</v>
      </c>
      <c r="U1275" s="48">
        <f>IF(O1275&lt;=0.12,1,0)*(1-R1275)*M1275</f>
        <v>0</v>
      </c>
      <c r="V1275" s="49">
        <f>IF(0&lt;0.8,0,IF(0&lt;1,Sheet1!L590,1))*IF(G1275&lt;3,0.12 - O1275,0.01) *U1275</f>
        <v>0</v>
      </c>
      <c r="W1275" s="49">
        <f>IF(0&gt;1,IF(0&lt;=1.1,1,IF(0&lt;=1.2,2,IF(0&lt;=1.5,3,5))),0) * 1000000</f>
        <v>0</v>
      </c>
      <c r="X1275" s="50">
        <f>IF(AND(P1275&gt;=150000000,P1275&lt;300000000),5000000,IF(AND(P1275&gt;=300000000,P1275&lt;500000000),10000000,IF(AND(P1275&gt;=300000000,P1275&lt;500000000),15000000,IF(AND(P1275&gt;=500000000,P1275&lt;3000000000),20000000,IF(P1275&gt;=30000000000,35000000,0))))) * (1-R1275)</f>
        <v>0</v>
      </c>
      <c r="Y1275" s="50">
        <f>IFERROR(Q1275 * (1-R1275),0)</f>
        <v>0</v>
      </c>
      <c r="Z1275" s="51">
        <f>IF(R1275=1,0,0)</f>
        <v>0</v>
      </c>
      <c r="AA1275" s="51">
        <f>IFERROR((1-R1275) * Z1275 * 2%,0)</f>
        <v>0</v>
      </c>
      <c r="AB1275" s="52">
        <f>IF(R1275=0,0,0)</f>
        <v>0</v>
      </c>
      <c r="AC1275" s="52">
        <f> IFERROR(AB1275 * (1-R1275) * 2%,0)</f>
        <v>0</v>
      </c>
      <c r="AD1275" s="53">
        <f>T1275+V1275+W1275+X1275+AA1275+AC1275</f>
        <v>8188.9300000000003</v>
      </c>
    </row>
    <row r="1276">
      <c r="C1276" s="40" t="s">
        <v>2356</v>
      </c>
      <c r="D1276" s="41" t="s">
        <v>2357</v>
      </c>
      <c r="E1276" s="41"/>
      <c r="F1276" s="42">
        <v>42535.120624999996</v>
      </c>
      <c r="G1276" s="43">
        <v>25</v>
      </c>
      <c r="H1276" s="44">
        <v>43312</v>
      </c>
      <c r="I1276" s="44">
        <v>43329</v>
      </c>
      <c r="J1276" s="43">
        <v>68443280</v>
      </c>
      <c r="K1276" s="43">
        <v>5049089</v>
      </c>
      <c r="L1276" s="43">
        <v>0</v>
      </c>
      <c r="M1276" s="43">
        <f>IFERROR(J1276-K1276-L1276,0)</f>
        <v>63394191</v>
      </c>
      <c r="N1276" s="43">
        <v>106480971</v>
      </c>
      <c r="O1276" s="45">
        <f>IFERROR(IF(1 - M1276/N1276&lt;0,0,1-M1276/N1276),0)</f>
        <v>0.40464300424157473</v>
      </c>
      <c r="P1276" s="43">
        <v>0</v>
      </c>
      <c r="Q1276" s="43">
        <v>68366280</v>
      </c>
      <c r="R1276" s="46">
        <f>IF(F1276&lt;DATEVALUE("2018-07-01"),1,0)</f>
        <v>1</v>
      </c>
      <c r="S1276" s="47">
        <f>IF(R1276=1,1%,0)</f>
        <v>0.01</v>
      </c>
      <c r="T1276" s="46">
        <f>IFERROR(S1276*M1276,0)</f>
        <v>633941.91000000003</v>
      </c>
      <c r="U1276" s="48">
        <f>IF(O1276&lt;=0.12,1,0)*(1-R1276)*M1276</f>
        <v>0</v>
      </c>
      <c r="V1276" s="49">
        <f>IF(0&lt;0.8,0,IF(0&lt;1,Sheet1!L590,1))*IF(G1276&lt;3,0.12 - O1276,0.01) *U1276</f>
        <v>0</v>
      </c>
      <c r="W1276" s="49">
        <f>IF(0&gt;1,IF(0&lt;=1.1,1,IF(0&lt;=1.2,2,IF(0&lt;=1.5,3,5))),0) * 1000000</f>
        <v>0</v>
      </c>
      <c r="X1276" s="50">
        <f>IF(AND(P1276&gt;=150000000,P1276&lt;300000000),5000000,IF(AND(P1276&gt;=300000000,P1276&lt;500000000),10000000,IF(AND(P1276&gt;=300000000,P1276&lt;500000000),15000000,IF(AND(P1276&gt;=500000000,P1276&lt;3000000000),20000000,IF(P1276&gt;=30000000000,35000000,0))))) * (1-R1276)</f>
        <v>0</v>
      </c>
      <c r="Y1276" s="50">
        <f>IFERROR(Q1276 * (1-R1276),0)</f>
        <v>0</v>
      </c>
      <c r="Z1276" s="51">
        <f>IF(R1276=1,0,0)</f>
        <v>0</v>
      </c>
      <c r="AA1276" s="51">
        <f>IFERROR((1-R1276) * Z1276 * 2%,0)</f>
        <v>0</v>
      </c>
      <c r="AB1276" s="52">
        <f>IF(R1276=0,0,0)</f>
        <v>0</v>
      </c>
      <c r="AC1276" s="52">
        <f> IFERROR(AB1276 * (1-R1276) * 2%,0)</f>
        <v>0</v>
      </c>
      <c r="AD1276" s="53">
        <f>T1276+V1276+W1276+X1276+AA1276+AC1276</f>
        <v>633941.91000000003</v>
      </c>
    </row>
    <row r="1277">
      <c r="C1277" s="40" t="s">
        <v>2358</v>
      </c>
      <c r="D1277" s="41" t="s">
        <v>2359</v>
      </c>
      <c r="E1277" s="41"/>
      <c r="F1277" s="42">
        <v>42525.37096064815</v>
      </c>
      <c r="G1277" s="43">
        <v>25</v>
      </c>
      <c r="H1277" s="44">
        <v>43318</v>
      </c>
      <c r="I1277" s="44">
        <v>43335</v>
      </c>
      <c r="J1277" s="43">
        <v>1846316</v>
      </c>
      <c r="K1277" s="43">
        <v>0</v>
      </c>
      <c r="L1277" s="43">
        <v>0</v>
      </c>
      <c r="M1277" s="43">
        <f>IFERROR(J1277-K1277-L1277,0)</f>
        <v>1846316</v>
      </c>
      <c r="N1277" s="43">
        <v>1846316</v>
      </c>
      <c r="O1277" s="45">
        <f>IFERROR(IF(1 - M1277/N1277&lt;0,0,1-M1277/N1277),0)</f>
        <v>0</v>
      </c>
      <c r="P1277" s="43">
        <v>0</v>
      </c>
      <c r="Q1277" s="43">
        <v>1846316</v>
      </c>
      <c r="R1277" s="46">
        <f>IF(F1277&lt;DATEVALUE("2018-07-01"),1,0)</f>
        <v>1</v>
      </c>
      <c r="S1277" s="47">
        <f>IF(R1277=1,1%,0)</f>
        <v>0.01</v>
      </c>
      <c r="T1277" s="46">
        <f>IFERROR(S1277*M1277,0)</f>
        <v>18463.16</v>
      </c>
      <c r="U1277" s="48">
        <f>IF(O1277&lt;=0.12,1,0)*(1-R1277)*M1277</f>
        <v>0</v>
      </c>
      <c r="V1277" s="49">
        <f>IF(0&lt;0.8,0,IF(0&lt;1,Sheet1!L590,1))*IF(G1277&lt;3,0.12 - O1277,0.01) *U1277</f>
        <v>0</v>
      </c>
      <c r="W1277" s="49">
        <f>IF(0&gt;1,IF(0&lt;=1.1,1,IF(0&lt;=1.2,2,IF(0&lt;=1.5,3,5))),0) * 1000000</f>
        <v>0</v>
      </c>
      <c r="X1277" s="50">
        <f>IF(AND(P1277&gt;=150000000,P1277&lt;300000000),5000000,IF(AND(P1277&gt;=300000000,P1277&lt;500000000),10000000,IF(AND(P1277&gt;=300000000,P1277&lt;500000000),15000000,IF(AND(P1277&gt;=500000000,P1277&lt;3000000000),20000000,IF(P1277&gt;=30000000000,35000000,0))))) * (1-R1277)</f>
        <v>0</v>
      </c>
      <c r="Y1277" s="50">
        <f>IFERROR(Q1277 * (1-R1277),0)</f>
        <v>0</v>
      </c>
      <c r="Z1277" s="51">
        <f>IF(R1277=1,0,0)</f>
        <v>0</v>
      </c>
      <c r="AA1277" s="51">
        <f>IFERROR((1-R1277) * Z1277 * 2%,0)</f>
        <v>0</v>
      </c>
      <c r="AB1277" s="52">
        <f>IF(R1277=0,0,0)</f>
        <v>0</v>
      </c>
      <c r="AC1277" s="52">
        <f> IFERROR(AB1277 * (1-R1277) * 2%,0)</f>
        <v>0</v>
      </c>
      <c r="AD1277" s="53">
        <f>T1277+V1277+W1277+X1277+AA1277+AC1277</f>
        <v>18463.16</v>
      </c>
    </row>
    <row r="1278">
      <c r="C1278" s="40" t="s">
        <v>2360</v>
      </c>
      <c r="D1278" s="41" t="s">
        <v>2361</v>
      </c>
      <c r="E1278" s="41"/>
      <c r="F1278" s="42">
        <v>42525.369803240741</v>
      </c>
      <c r="G1278" s="43">
        <v>25</v>
      </c>
      <c r="H1278" s="44">
        <v>43318</v>
      </c>
      <c r="I1278" s="44">
        <v>43325</v>
      </c>
      <c r="J1278" s="43">
        <v>1344925</v>
      </c>
      <c r="K1278" s="43">
        <v>0</v>
      </c>
      <c r="L1278" s="43">
        <v>0</v>
      </c>
      <c r="M1278" s="43">
        <f>IFERROR(J1278-K1278-L1278,0)</f>
        <v>1344925</v>
      </c>
      <c r="N1278" s="43">
        <v>1344925</v>
      </c>
      <c r="O1278" s="45">
        <f>IFERROR(IF(1 - M1278/N1278&lt;0,0,1-M1278/N1278),0)</f>
        <v>0</v>
      </c>
      <c r="P1278" s="43">
        <v>0</v>
      </c>
      <c r="Q1278" s="43">
        <v>1344925</v>
      </c>
      <c r="R1278" s="46">
        <f>IF(F1278&lt;DATEVALUE("2018-07-01"),1,0)</f>
        <v>1</v>
      </c>
      <c r="S1278" s="47">
        <f>IF(R1278=1,1%,0)</f>
        <v>0.01</v>
      </c>
      <c r="T1278" s="46">
        <f>IFERROR(S1278*M1278,0)</f>
        <v>13449.25</v>
      </c>
      <c r="U1278" s="48">
        <f>IF(O1278&lt;=0.12,1,0)*(1-R1278)*M1278</f>
        <v>0</v>
      </c>
      <c r="V1278" s="49">
        <f>IF(0&lt;0.8,0,IF(0&lt;1,Sheet1!L590,1))*IF(G1278&lt;3,0.12 - O1278,0.01) *U1278</f>
        <v>0</v>
      </c>
      <c r="W1278" s="49">
        <f>IF(0&gt;1,IF(0&lt;=1.1,1,IF(0&lt;=1.2,2,IF(0&lt;=1.5,3,5))),0) * 1000000</f>
        <v>0</v>
      </c>
      <c r="X1278" s="50">
        <f>IF(AND(P1278&gt;=150000000,P1278&lt;300000000),5000000,IF(AND(P1278&gt;=300000000,P1278&lt;500000000),10000000,IF(AND(P1278&gt;=300000000,P1278&lt;500000000),15000000,IF(AND(P1278&gt;=500000000,P1278&lt;3000000000),20000000,IF(P1278&gt;=30000000000,35000000,0))))) * (1-R1278)</f>
        <v>0</v>
      </c>
      <c r="Y1278" s="50">
        <f>IFERROR(Q1278 * (1-R1278),0)</f>
        <v>0</v>
      </c>
      <c r="Z1278" s="51">
        <f>IF(R1278=1,0,0)</f>
        <v>0</v>
      </c>
      <c r="AA1278" s="51">
        <f>IFERROR((1-R1278) * Z1278 * 2%,0)</f>
        <v>0</v>
      </c>
      <c r="AB1278" s="52">
        <f>IF(R1278=0,0,0)</f>
        <v>0</v>
      </c>
      <c r="AC1278" s="52">
        <f> IFERROR(AB1278 * (1-R1278) * 2%,0)</f>
        <v>0</v>
      </c>
      <c r="AD1278" s="53">
        <f>T1278+V1278+W1278+X1278+AA1278+AC1278</f>
        <v>13449.25</v>
      </c>
    </row>
    <row r="1279">
      <c r="C1279" s="40" t="s">
        <v>2362</v>
      </c>
      <c r="D1279" s="41" t="s">
        <v>2363</v>
      </c>
      <c r="E1279" s="41"/>
      <c r="F1279" s="42">
        <v>42530.33458333333</v>
      </c>
      <c r="G1279" s="43">
        <v>25</v>
      </c>
      <c r="H1279" s="44">
        <v>43318</v>
      </c>
      <c r="I1279" s="44">
        <v>43368</v>
      </c>
      <c r="J1279" s="43">
        <v>391148</v>
      </c>
      <c r="K1279" s="43">
        <v>0</v>
      </c>
      <c r="L1279" s="43">
        <v>0</v>
      </c>
      <c r="M1279" s="43">
        <f>IFERROR(J1279-K1279-L1279,0)</f>
        <v>391148</v>
      </c>
      <c r="N1279" s="43">
        <v>391148</v>
      </c>
      <c r="O1279" s="45">
        <f>IFERROR(IF(1 - M1279/N1279&lt;0,0,1-M1279/N1279),0)</f>
        <v>0</v>
      </c>
      <c r="P1279" s="43">
        <v>0</v>
      </c>
      <c r="Q1279" s="43">
        <v>391148</v>
      </c>
      <c r="R1279" s="46">
        <f>IF(F1279&lt;DATEVALUE("2018-07-01"),1,0)</f>
        <v>1</v>
      </c>
      <c r="S1279" s="47">
        <f>IF(R1279=1,1%,0)</f>
        <v>0.01</v>
      </c>
      <c r="T1279" s="46">
        <f>IFERROR(S1279*M1279,0)</f>
        <v>3911.48</v>
      </c>
      <c r="U1279" s="48">
        <f>IF(O1279&lt;=0.12,1,0)*(1-R1279)*M1279</f>
        <v>0</v>
      </c>
      <c r="V1279" s="49">
        <f>IF(0&lt;0.8,0,IF(0&lt;1,Sheet1!L590,1))*IF(G1279&lt;3,0.12 - O1279,0.01) *U1279</f>
        <v>0</v>
      </c>
      <c r="W1279" s="49">
        <f>IF(0&gt;1,IF(0&lt;=1.1,1,IF(0&lt;=1.2,2,IF(0&lt;=1.5,3,5))),0) * 1000000</f>
        <v>0</v>
      </c>
      <c r="X1279" s="50">
        <f>IF(AND(P1279&gt;=150000000,P1279&lt;300000000),5000000,IF(AND(P1279&gt;=300000000,P1279&lt;500000000),10000000,IF(AND(P1279&gt;=300000000,P1279&lt;500000000),15000000,IF(AND(P1279&gt;=500000000,P1279&lt;3000000000),20000000,IF(P1279&gt;=30000000000,35000000,0))))) * (1-R1279)</f>
        <v>0</v>
      </c>
      <c r="Y1279" s="50">
        <f>IFERROR(Q1279 * (1-R1279),0)</f>
        <v>0</v>
      </c>
      <c r="Z1279" s="51">
        <f>IF(R1279=1,0,0)</f>
        <v>0</v>
      </c>
      <c r="AA1279" s="51">
        <f>IFERROR((1-R1279) * Z1279 * 2%,0)</f>
        <v>0</v>
      </c>
      <c r="AB1279" s="52">
        <f>IF(R1279=0,0,0)</f>
        <v>0</v>
      </c>
      <c r="AC1279" s="52">
        <f> IFERROR(AB1279 * (1-R1279) * 2%,0)</f>
        <v>0</v>
      </c>
      <c r="AD1279" s="53">
        <f>T1279+V1279+W1279+X1279+AA1279+AC1279</f>
        <v>3911.48</v>
      </c>
    </row>
    <row r="1280">
      <c r="C1280" s="40" t="s">
        <v>2364</v>
      </c>
      <c r="D1280" s="41" t="s">
        <v>2365</v>
      </c>
      <c r="E1280" s="41"/>
      <c r="F1280" s="42">
        <v>42536.306550925925</v>
      </c>
      <c r="G1280" s="43">
        <v>25</v>
      </c>
      <c r="H1280" s="44">
        <v>43316</v>
      </c>
      <c r="I1280" s="44">
        <v>43328</v>
      </c>
      <c r="J1280" s="43">
        <v>1313126</v>
      </c>
      <c r="K1280" s="43">
        <v>0</v>
      </c>
      <c r="L1280" s="43">
        <v>0</v>
      </c>
      <c r="M1280" s="43">
        <f>IFERROR(J1280-K1280-L1280,0)</f>
        <v>1313126</v>
      </c>
      <c r="N1280" s="43">
        <v>1313126</v>
      </c>
      <c r="O1280" s="45">
        <f>IFERROR(IF(1 - M1280/N1280&lt;0,0,1-M1280/N1280),0)</f>
        <v>0</v>
      </c>
      <c r="P1280" s="43">
        <v>0</v>
      </c>
      <c r="Q1280" s="43">
        <v>1313126</v>
      </c>
      <c r="R1280" s="46">
        <f>IF(F1280&lt;DATEVALUE("2018-07-01"),1,0)</f>
        <v>1</v>
      </c>
      <c r="S1280" s="47">
        <f>IF(R1280=1,1%,0)</f>
        <v>0.01</v>
      </c>
      <c r="T1280" s="46">
        <f>IFERROR(S1280*M1280,0)</f>
        <v>13131.26</v>
      </c>
      <c r="U1280" s="48">
        <f>IF(O1280&lt;=0.12,1,0)*(1-R1280)*M1280</f>
        <v>0</v>
      </c>
      <c r="V1280" s="49">
        <f>IF(0&lt;0.8,0,IF(0&lt;1,Sheet1!L590,1))*IF(G1280&lt;3,0.12 - O1280,0.01) *U1280</f>
        <v>0</v>
      </c>
      <c r="W1280" s="49">
        <f>IF(0&gt;1,IF(0&lt;=1.1,1,IF(0&lt;=1.2,2,IF(0&lt;=1.5,3,5))),0) * 1000000</f>
        <v>0</v>
      </c>
      <c r="X1280" s="50">
        <f>IF(AND(P1280&gt;=150000000,P1280&lt;300000000),5000000,IF(AND(P1280&gt;=300000000,P1280&lt;500000000),10000000,IF(AND(P1280&gt;=300000000,P1280&lt;500000000),15000000,IF(AND(P1280&gt;=500000000,P1280&lt;3000000000),20000000,IF(P1280&gt;=30000000000,35000000,0))))) * (1-R1280)</f>
        <v>0</v>
      </c>
      <c r="Y1280" s="50">
        <f>IFERROR(Q1280 * (1-R1280),0)</f>
        <v>0</v>
      </c>
      <c r="Z1280" s="51">
        <f>IF(R1280=1,0,0)</f>
        <v>0</v>
      </c>
      <c r="AA1280" s="51">
        <f>IFERROR((1-R1280) * Z1280 * 2%,0)</f>
        <v>0</v>
      </c>
      <c r="AB1280" s="52">
        <f>IF(R1280=0,0,0)</f>
        <v>0</v>
      </c>
      <c r="AC1280" s="52">
        <f> IFERROR(AB1280 * (1-R1280) * 2%,0)</f>
        <v>0</v>
      </c>
      <c r="AD1280" s="53">
        <f>T1280+V1280+W1280+X1280+AA1280+AC1280</f>
        <v>13131.26</v>
      </c>
    </row>
    <row r="1281">
      <c r="C1281" s="40" t="s">
        <v>2366</v>
      </c>
      <c r="D1281" s="41" t="s">
        <v>2367</v>
      </c>
      <c r="E1281" s="41"/>
      <c r="F1281" s="42">
        <v>42536.308912037035</v>
      </c>
      <c r="G1281" s="43">
        <v>25</v>
      </c>
      <c r="H1281" s="44">
        <v>43321</v>
      </c>
      <c r="I1281" s="44">
        <v>43327</v>
      </c>
      <c r="J1281" s="43">
        <v>835348</v>
      </c>
      <c r="K1281" s="43">
        <v>0</v>
      </c>
      <c r="L1281" s="43">
        <v>0</v>
      </c>
      <c r="M1281" s="43">
        <f>IFERROR(J1281-K1281-L1281,0)</f>
        <v>835348</v>
      </c>
      <c r="N1281" s="43">
        <v>835348</v>
      </c>
      <c r="O1281" s="45">
        <f>IFERROR(IF(1 - M1281/N1281&lt;0,0,1-M1281/N1281),0)</f>
        <v>0</v>
      </c>
      <c r="P1281" s="43">
        <v>0</v>
      </c>
      <c r="Q1281" s="43">
        <v>835348</v>
      </c>
      <c r="R1281" s="46">
        <f>IF(F1281&lt;DATEVALUE("2018-07-01"),1,0)</f>
        <v>1</v>
      </c>
      <c r="S1281" s="47">
        <f>IF(R1281=1,1%,0)</f>
        <v>0.01</v>
      </c>
      <c r="T1281" s="46">
        <f>IFERROR(S1281*M1281,0)</f>
        <v>8353.4799999999996</v>
      </c>
      <c r="U1281" s="48">
        <f>IF(O1281&lt;=0.12,1,0)*(1-R1281)*M1281</f>
        <v>0</v>
      </c>
      <c r="V1281" s="49">
        <f>IF(0&lt;0.8,0,IF(0&lt;1,Sheet1!L590,1))*IF(G1281&lt;3,0.12 - O1281,0.01) *U1281</f>
        <v>0</v>
      </c>
      <c r="W1281" s="49">
        <f>IF(0&gt;1,IF(0&lt;=1.1,1,IF(0&lt;=1.2,2,IF(0&lt;=1.5,3,5))),0) * 1000000</f>
        <v>0</v>
      </c>
      <c r="X1281" s="50">
        <f>IF(AND(P1281&gt;=150000000,P1281&lt;300000000),5000000,IF(AND(P1281&gt;=300000000,P1281&lt;500000000),10000000,IF(AND(P1281&gt;=300000000,P1281&lt;500000000),15000000,IF(AND(P1281&gt;=500000000,P1281&lt;3000000000),20000000,IF(P1281&gt;=30000000000,35000000,0))))) * (1-R1281)</f>
        <v>0</v>
      </c>
      <c r="Y1281" s="50">
        <f>IFERROR(Q1281 * (1-R1281),0)</f>
        <v>0</v>
      </c>
      <c r="Z1281" s="51">
        <f>IF(R1281=1,0,0)</f>
        <v>0</v>
      </c>
      <c r="AA1281" s="51">
        <f>IFERROR((1-R1281) * Z1281 * 2%,0)</f>
        <v>0</v>
      </c>
      <c r="AB1281" s="52">
        <f>IF(R1281=0,0,0)</f>
        <v>0</v>
      </c>
      <c r="AC1281" s="52">
        <f> IFERROR(AB1281 * (1-R1281) * 2%,0)</f>
        <v>0</v>
      </c>
      <c r="AD1281" s="53">
        <f>T1281+V1281+W1281+X1281+AA1281+AC1281</f>
        <v>8353.4799999999996</v>
      </c>
    </row>
    <row r="1282">
      <c r="C1282" s="40" t="s">
        <v>2368</v>
      </c>
      <c r="D1282" s="41" t="s">
        <v>2369</v>
      </c>
      <c r="E1282" s="41"/>
      <c r="F1282" s="42">
        <v>42537.394976851851</v>
      </c>
      <c r="G1282" s="43">
        <v>25</v>
      </c>
      <c r="H1282" s="44">
        <v>43318</v>
      </c>
      <c r="I1282" s="44">
        <v>43329</v>
      </c>
      <c r="J1282" s="43">
        <v>1683263</v>
      </c>
      <c r="K1282" s="43">
        <v>0</v>
      </c>
      <c r="L1282" s="43">
        <v>0</v>
      </c>
      <c r="M1282" s="43">
        <f>IFERROR(J1282-K1282-L1282,0)</f>
        <v>1683263</v>
      </c>
      <c r="N1282" s="43">
        <v>1683263</v>
      </c>
      <c r="O1282" s="45">
        <f>IFERROR(IF(1 - M1282/N1282&lt;0,0,1-M1282/N1282),0)</f>
        <v>0</v>
      </c>
      <c r="P1282" s="43">
        <v>0</v>
      </c>
      <c r="Q1282" s="43">
        <v>1683263</v>
      </c>
      <c r="R1282" s="46">
        <f>IF(F1282&lt;DATEVALUE("2018-07-01"),1,0)</f>
        <v>1</v>
      </c>
      <c r="S1282" s="47">
        <f>IF(R1282=1,1%,0)</f>
        <v>0.01</v>
      </c>
      <c r="T1282" s="46">
        <f>IFERROR(S1282*M1282,0)</f>
        <v>16832.630000000001</v>
      </c>
      <c r="U1282" s="48">
        <f>IF(O1282&lt;=0.12,1,0)*(1-R1282)*M1282</f>
        <v>0</v>
      </c>
      <c r="V1282" s="49">
        <f>IF(0&lt;0.8,0,IF(0&lt;1,Sheet1!L590,1))*IF(G1282&lt;3,0.12 - O1282,0.01) *U1282</f>
        <v>0</v>
      </c>
      <c r="W1282" s="49">
        <f>IF(0&gt;1,IF(0&lt;=1.1,1,IF(0&lt;=1.2,2,IF(0&lt;=1.5,3,5))),0) * 1000000</f>
        <v>0</v>
      </c>
      <c r="X1282" s="50">
        <f>IF(AND(P1282&gt;=150000000,P1282&lt;300000000),5000000,IF(AND(P1282&gt;=300000000,P1282&lt;500000000),10000000,IF(AND(P1282&gt;=300000000,P1282&lt;500000000),15000000,IF(AND(P1282&gt;=500000000,P1282&lt;3000000000),20000000,IF(P1282&gt;=30000000000,35000000,0))))) * (1-R1282)</f>
        <v>0</v>
      </c>
      <c r="Y1282" s="50">
        <f>IFERROR(Q1282 * (1-R1282),0)</f>
        <v>0</v>
      </c>
      <c r="Z1282" s="51">
        <f>IF(R1282=1,0,0)</f>
        <v>0</v>
      </c>
      <c r="AA1282" s="51">
        <f>IFERROR((1-R1282) * Z1282 * 2%,0)</f>
        <v>0</v>
      </c>
      <c r="AB1282" s="52">
        <f>IF(R1282=0,0,0)</f>
        <v>0</v>
      </c>
      <c r="AC1282" s="52">
        <f> IFERROR(AB1282 * (1-R1282) * 2%,0)</f>
        <v>0</v>
      </c>
      <c r="AD1282" s="53">
        <f>T1282+V1282+W1282+X1282+AA1282+AC1282</f>
        <v>16832.630000000001</v>
      </c>
    </row>
    <row r="1283">
      <c r="C1283" s="40" t="s">
        <v>2370</v>
      </c>
      <c r="D1283" s="41" t="s">
        <v>2371</v>
      </c>
      <c r="E1283" s="41"/>
      <c r="F1283" s="42">
        <v>42538.30976851852</v>
      </c>
      <c r="G1283" s="43">
        <v>25</v>
      </c>
      <c r="H1283" s="44">
        <v>43320</v>
      </c>
      <c r="I1283" s="44">
        <v>43328</v>
      </c>
      <c r="J1283" s="43">
        <v>1146913</v>
      </c>
      <c r="K1283" s="43">
        <v>0</v>
      </c>
      <c r="L1283" s="43">
        <v>0</v>
      </c>
      <c r="M1283" s="43">
        <f>IFERROR(J1283-K1283-L1283,0)</f>
        <v>1146913</v>
      </c>
      <c r="N1283" s="43">
        <v>1146913</v>
      </c>
      <c r="O1283" s="45">
        <f>IFERROR(IF(1 - M1283/N1283&lt;0,0,1-M1283/N1283),0)</f>
        <v>0</v>
      </c>
      <c r="P1283" s="43">
        <v>0</v>
      </c>
      <c r="Q1283" s="43">
        <v>1146913</v>
      </c>
      <c r="R1283" s="46">
        <f>IF(F1283&lt;DATEVALUE("2018-07-01"),1,0)</f>
        <v>1</v>
      </c>
      <c r="S1283" s="47">
        <f>IF(R1283=1,1%,0)</f>
        <v>0.01</v>
      </c>
      <c r="T1283" s="46">
        <f>IFERROR(S1283*M1283,0)</f>
        <v>11469.130000000001</v>
      </c>
      <c r="U1283" s="48">
        <f>IF(O1283&lt;=0.12,1,0)*(1-R1283)*M1283</f>
        <v>0</v>
      </c>
      <c r="V1283" s="49">
        <f>IF(0&lt;0.8,0,IF(0&lt;1,Sheet1!L590,1))*IF(G1283&lt;3,0.12 - O1283,0.01) *U1283</f>
        <v>0</v>
      </c>
      <c r="W1283" s="49">
        <f>IF(0&gt;1,IF(0&lt;=1.1,1,IF(0&lt;=1.2,2,IF(0&lt;=1.5,3,5))),0) * 1000000</f>
        <v>0</v>
      </c>
      <c r="X1283" s="50">
        <f>IF(AND(P1283&gt;=150000000,P1283&lt;300000000),5000000,IF(AND(P1283&gt;=300000000,P1283&lt;500000000),10000000,IF(AND(P1283&gt;=300000000,P1283&lt;500000000),15000000,IF(AND(P1283&gt;=500000000,P1283&lt;3000000000),20000000,IF(P1283&gt;=30000000000,35000000,0))))) * (1-R1283)</f>
        <v>0</v>
      </c>
      <c r="Y1283" s="50">
        <f>IFERROR(Q1283 * (1-R1283),0)</f>
        <v>0</v>
      </c>
      <c r="Z1283" s="51">
        <f>IF(R1283=1,0,0)</f>
        <v>0</v>
      </c>
      <c r="AA1283" s="51">
        <f>IFERROR((1-R1283) * Z1283 * 2%,0)</f>
        <v>0</v>
      </c>
      <c r="AB1283" s="52">
        <f>IF(R1283=0,0,0)</f>
        <v>0</v>
      </c>
      <c r="AC1283" s="52">
        <f> IFERROR(AB1283 * (1-R1283) * 2%,0)</f>
        <v>0</v>
      </c>
      <c r="AD1283" s="53">
        <f>T1283+V1283+W1283+X1283+AA1283+AC1283</f>
        <v>11469.130000000001</v>
      </c>
    </row>
    <row r="1284">
      <c r="C1284" s="40" t="s">
        <v>2372</v>
      </c>
      <c r="D1284" s="41" t="s">
        <v>2373</v>
      </c>
      <c r="E1284" s="41"/>
      <c r="F1284" s="42">
        <v>42538.352175925924</v>
      </c>
      <c r="G1284" s="43">
        <v>25</v>
      </c>
      <c r="H1284" s="44">
        <v>43321</v>
      </c>
      <c r="I1284" s="44">
        <v>43339</v>
      </c>
      <c r="J1284" s="43">
        <v>60500</v>
      </c>
      <c r="K1284" s="43">
        <v>0</v>
      </c>
      <c r="L1284" s="43">
        <v>0</v>
      </c>
      <c r="M1284" s="43">
        <f>IFERROR(J1284-K1284-L1284,0)</f>
        <v>60500</v>
      </c>
      <c r="N1284" s="43">
        <v>60500</v>
      </c>
      <c r="O1284" s="45">
        <f>IFERROR(IF(1 - M1284/N1284&lt;0,0,1-M1284/N1284),0)</f>
        <v>0</v>
      </c>
      <c r="P1284" s="43">
        <v>0</v>
      </c>
      <c r="Q1284" s="43">
        <v>60500</v>
      </c>
      <c r="R1284" s="46">
        <f>IF(F1284&lt;DATEVALUE("2018-07-01"),1,0)</f>
        <v>1</v>
      </c>
      <c r="S1284" s="47">
        <f>IF(R1284=1,1%,0)</f>
        <v>0.01</v>
      </c>
      <c r="T1284" s="46">
        <f>IFERROR(S1284*M1284,0)</f>
        <v>605</v>
      </c>
      <c r="U1284" s="48">
        <f>IF(O1284&lt;=0.12,1,0)*(1-R1284)*M1284</f>
        <v>0</v>
      </c>
      <c r="V1284" s="49">
        <f>IF(0&lt;0.8,0,IF(0&lt;1,Sheet1!L590,1))*IF(G1284&lt;3,0.12 - O1284,0.01) *U1284</f>
        <v>0</v>
      </c>
      <c r="W1284" s="49">
        <f>IF(0&gt;1,IF(0&lt;=1.1,1,IF(0&lt;=1.2,2,IF(0&lt;=1.5,3,5))),0) * 1000000</f>
        <v>0</v>
      </c>
      <c r="X1284" s="50">
        <f>IF(AND(P1284&gt;=150000000,P1284&lt;300000000),5000000,IF(AND(P1284&gt;=300000000,P1284&lt;500000000),10000000,IF(AND(P1284&gt;=300000000,P1284&lt;500000000),15000000,IF(AND(P1284&gt;=500000000,P1284&lt;3000000000),20000000,IF(P1284&gt;=30000000000,35000000,0))))) * (1-R1284)</f>
        <v>0</v>
      </c>
      <c r="Y1284" s="50">
        <f>IFERROR(Q1284 * (1-R1284),0)</f>
        <v>0</v>
      </c>
      <c r="Z1284" s="51">
        <f>IF(R1284=1,0,0)</f>
        <v>0</v>
      </c>
      <c r="AA1284" s="51">
        <f>IFERROR((1-R1284) * Z1284 * 2%,0)</f>
        <v>0</v>
      </c>
      <c r="AB1284" s="52">
        <f>IF(R1284=0,0,0)</f>
        <v>0</v>
      </c>
      <c r="AC1284" s="52">
        <f> IFERROR(AB1284 * (1-R1284) * 2%,0)</f>
        <v>0</v>
      </c>
      <c r="AD1284" s="53">
        <f>T1284+V1284+W1284+X1284+AA1284+AC1284</f>
        <v>605</v>
      </c>
    </row>
    <row r="1285">
      <c r="C1285" s="40" t="s">
        <v>2374</v>
      </c>
      <c r="D1285" s="41" t="s">
        <v>2375</v>
      </c>
      <c r="E1285" s="41"/>
      <c r="F1285" s="42">
        <v>42542.416296296295</v>
      </c>
      <c r="G1285" s="43">
        <v>25</v>
      </c>
      <c r="H1285" s="44">
        <v>43358</v>
      </c>
      <c r="I1285" s="44">
        <v>43370</v>
      </c>
      <c r="J1285" s="43">
        <v>893477</v>
      </c>
      <c r="K1285" s="43">
        <v>0</v>
      </c>
      <c r="L1285" s="43">
        <v>0</v>
      </c>
      <c r="M1285" s="43">
        <f>IFERROR(J1285-K1285-L1285,0)</f>
        <v>893477</v>
      </c>
      <c r="N1285" s="43">
        <v>893477</v>
      </c>
      <c r="O1285" s="45">
        <f>IFERROR(IF(1 - M1285/N1285&lt;0,0,1-M1285/N1285),0)</f>
        <v>0</v>
      </c>
      <c r="P1285" s="43">
        <v>0</v>
      </c>
      <c r="Q1285" s="43">
        <v>893477</v>
      </c>
      <c r="R1285" s="46">
        <f>IF(F1285&lt;DATEVALUE("2018-07-01"),1,0)</f>
        <v>1</v>
      </c>
      <c r="S1285" s="47">
        <f>IF(R1285=1,1%,0)</f>
        <v>0.01</v>
      </c>
      <c r="T1285" s="46">
        <f>IFERROR(S1285*M1285,0)</f>
        <v>8934.7700000000004</v>
      </c>
      <c r="U1285" s="48">
        <f>IF(O1285&lt;=0.12,1,0)*(1-R1285)*M1285</f>
        <v>0</v>
      </c>
      <c r="V1285" s="49">
        <f>IF(0&lt;0.8,0,IF(0&lt;1,Sheet1!L590,1))*IF(G1285&lt;3,0.12 - O1285,0.01) *U1285</f>
        <v>0</v>
      </c>
      <c r="W1285" s="49">
        <f>IF(0&gt;1,IF(0&lt;=1.1,1,IF(0&lt;=1.2,2,IF(0&lt;=1.5,3,5))),0) * 1000000</f>
        <v>0</v>
      </c>
      <c r="X1285" s="50">
        <f>IF(AND(P1285&gt;=150000000,P1285&lt;300000000),5000000,IF(AND(P1285&gt;=300000000,P1285&lt;500000000),10000000,IF(AND(P1285&gt;=300000000,P1285&lt;500000000),15000000,IF(AND(P1285&gt;=500000000,P1285&lt;3000000000),20000000,IF(P1285&gt;=30000000000,35000000,0))))) * (1-R1285)</f>
        <v>0</v>
      </c>
      <c r="Y1285" s="50">
        <f>IFERROR(Q1285 * (1-R1285),0)</f>
        <v>0</v>
      </c>
      <c r="Z1285" s="51">
        <f>IF(R1285=1,0,0)</f>
        <v>0</v>
      </c>
      <c r="AA1285" s="51">
        <f>IFERROR((1-R1285) * Z1285 * 2%,0)</f>
        <v>0</v>
      </c>
      <c r="AB1285" s="52">
        <f>IF(R1285=0,0,0)</f>
        <v>0</v>
      </c>
      <c r="AC1285" s="52">
        <f> IFERROR(AB1285 * (1-R1285) * 2%,0)</f>
        <v>0</v>
      </c>
      <c r="AD1285" s="53">
        <f>T1285+V1285+W1285+X1285+AA1285+AC1285</f>
        <v>8934.7700000000004</v>
      </c>
    </row>
    <row r="1286">
      <c r="C1286" s="40" t="s">
        <v>2376</v>
      </c>
      <c r="D1286" s="41" t="s">
        <v>2377</v>
      </c>
      <c r="E1286" s="41"/>
      <c r="F1286" s="42">
        <v>42552.120891203704</v>
      </c>
      <c r="G1286" s="43">
        <v>24</v>
      </c>
      <c r="H1286" s="44">
        <v>43404</v>
      </c>
      <c r="I1286" s="44">
        <v>43440</v>
      </c>
      <c r="J1286" s="43">
        <v>51410672</v>
      </c>
      <c r="K1286" s="43">
        <v>5827745</v>
      </c>
      <c r="L1286" s="43">
        <v>0</v>
      </c>
      <c r="M1286" s="43">
        <f>IFERROR(J1286-K1286-L1286,0)</f>
        <v>45582927</v>
      </c>
      <c r="N1286" s="43">
        <v>23777389</v>
      </c>
      <c r="O1286" s="45">
        <f>IFERROR(IF(1 - M1286/N1286&lt;0,0,1-M1286/N1286),0)</f>
        <v>0</v>
      </c>
      <c r="P1286" s="43">
        <v>0</v>
      </c>
      <c r="Q1286" s="43">
        <v>45681260</v>
      </c>
      <c r="R1286" s="46">
        <f>IF(F1286&lt;DATEVALUE("2018-07-01"),1,0)</f>
        <v>1</v>
      </c>
      <c r="S1286" s="47">
        <f>IF(R1286=1,1%,0)</f>
        <v>0.01</v>
      </c>
      <c r="T1286" s="46">
        <f>IFERROR(S1286*M1286,0)</f>
        <v>455829.27000000002</v>
      </c>
      <c r="U1286" s="48">
        <f>IF(O1286&lt;=0.12,1,0)*(1-R1286)*M1286</f>
        <v>0</v>
      </c>
      <c r="V1286" s="49">
        <f>IF(0&lt;0.8,0,IF(0&lt;1,Sheet1!L590,1))*IF(G1286&lt;3,0.12 - O1286,0.01) *U1286</f>
        <v>0</v>
      </c>
      <c r="W1286" s="49">
        <f>IF(0&gt;1,IF(0&lt;=1.1,1,IF(0&lt;=1.2,2,IF(0&lt;=1.5,3,5))),0) * 1000000</f>
        <v>0</v>
      </c>
      <c r="X1286" s="50">
        <f>IF(AND(P1286&gt;=150000000,P1286&lt;300000000),5000000,IF(AND(P1286&gt;=300000000,P1286&lt;500000000),10000000,IF(AND(P1286&gt;=300000000,P1286&lt;500000000),15000000,IF(AND(P1286&gt;=500000000,P1286&lt;3000000000),20000000,IF(P1286&gt;=30000000000,35000000,0))))) * (1-R1286)</f>
        <v>0</v>
      </c>
      <c r="Y1286" s="50">
        <f>IFERROR(Q1286 * (1-R1286),0)</f>
        <v>0</v>
      </c>
      <c r="Z1286" s="51">
        <f>IF(R1286=1,0,0)</f>
        <v>0</v>
      </c>
      <c r="AA1286" s="51">
        <f>IFERROR((1-R1286) * Z1286 * 2%,0)</f>
        <v>0</v>
      </c>
      <c r="AB1286" s="52">
        <f>IF(R1286=0,0,0)</f>
        <v>0</v>
      </c>
      <c r="AC1286" s="52">
        <f> IFERROR(AB1286 * (1-R1286) * 2%,0)</f>
        <v>0</v>
      </c>
      <c r="AD1286" s="53">
        <f>T1286+V1286+W1286+X1286+AA1286+AC1286</f>
        <v>455829.27000000002</v>
      </c>
    </row>
    <row r="1287">
      <c r="C1287" s="40" t="s">
        <v>2378</v>
      </c>
      <c r="D1287" s="41" t="s">
        <v>2379</v>
      </c>
      <c r="E1287" s="41"/>
      <c r="F1287" s="42">
        <v>42552.117337962962</v>
      </c>
      <c r="G1287" s="43">
        <v>24</v>
      </c>
      <c r="H1287" s="44">
        <v>43320</v>
      </c>
      <c r="I1287" s="44">
        <v>43342</v>
      </c>
      <c r="J1287" s="43">
        <v>155712</v>
      </c>
      <c r="K1287" s="43">
        <v>0</v>
      </c>
      <c r="L1287" s="43">
        <v>0</v>
      </c>
      <c r="M1287" s="43">
        <f>IFERROR(J1287-K1287-L1287,0)</f>
        <v>155712</v>
      </c>
      <c r="N1287" s="43">
        <v>155712</v>
      </c>
      <c r="O1287" s="45">
        <f>IFERROR(IF(1 - M1287/N1287&lt;0,0,1-M1287/N1287),0)</f>
        <v>0</v>
      </c>
      <c r="P1287" s="43">
        <v>0</v>
      </c>
      <c r="Q1287" s="43">
        <v>155712</v>
      </c>
      <c r="R1287" s="46">
        <f>IF(F1287&lt;DATEVALUE("2018-07-01"),1,0)</f>
        <v>1</v>
      </c>
      <c r="S1287" s="47">
        <f>IF(R1287=1,1%,0)</f>
        <v>0.01</v>
      </c>
      <c r="T1287" s="46">
        <f>IFERROR(S1287*M1287,0)</f>
        <v>1557.1200000000001</v>
      </c>
      <c r="U1287" s="48">
        <f>IF(O1287&lt;=0.12,1,0)*(1-R1287)*M1287</f>
        <v>0</v>
      </c>
      <c r="V1287" s="49">
        <f>IF(0&lt;0.8,0,IF(0&lt;1,Sheet1!L590,1))*IF(G1287&lt;3,0.12 - O1287,0.01) *U1287</f>
        <v>0</v>
      </c>
      <c r="W1287" s="49">
        <f>IF(0&gt;1,IF(0&lt;=1.1,1,IF(0&lt;=1.2,2,IF(0&lt;=1.5,3,5))),0) * 1000000</f>
        <v>0</v>
      </c>
      <c r="X1287" s="50">
        <f>IF(AND(P1287&gt;=150000000,P1287&lt;300000000),5000000,IF(AND(P1287&gt;=300000000,P1287&lt;500000000),10000000,IF(AND(P1287&gt;=300000000,P1287&lt;500000000),15000000,IF(AND(P1287&gt;=500000000,P1287&lt;3000000000),20000000,IF(P1287&gt;=30000000000,35000000,0))))) * (1-R1287)</f>
        <v>0</v>
      </c>
      <c r="Y1287" s="50">
        <f>IFERROR(Q1287 * (1-R1287),0)</f>
        <v>0</v>
      </c>
      <c r="Z1287" s="51">
        <f>IF(R1287=1,0,0)</f>
        <v>0</v>
      </c>
      <c r="AA1287" s="51">
        <f>IFERROR((1-R1287) * Z1287 * 2%,0)</f>
        <v>0</v>
      </c>
      <c r="AB1287" s="52">
        <f>IF(R1287=0,0,0)</f>
        <v>0</v>
      </c>
      <c r="AC1287" s="52">
        <f> IFERROR(AB1287 * (1-R1287) * 2%,0)</f>
        <v>0</v>
      </c>
      <c r="AD1287" s="53">
        <f>T1287+V1287+W1287+X1287+AA1287+AC1287</f>
        <v>1557.1200000000001</v>
      </c>
    </row>
    <row r="1288">
      <c r="C1288" s="40" t="s">
        <v>2380</v>
      </c>
      <c r="D1288" s="41" t="s">
        <v>2381</v>
      </c>
      <c r="E1288" s="41"/>
      <c r="F1288" s="42">
        <v>42555.157395833332</v>
      </c>
      <c r="G1288" s="43">
        <v>24</v>
      </c>
      <c r="H1288" s="44">
        <v>43325</v>
      </c>
      <c r="I1288" s="44">
        <v>43364</v>
      </c>
      <c r="J1288" s="43">
        <v>449540</v>
      </c>
      <c r="K1288" s="43">
        <v>0</v>
      </c>
      <c r="L1288" s="43">
        <v>0</v>
      </c>
      <c r="M1288" s="43">
        <f>IFERROR(J1288-K1288-L1288,0)</f>
        <v>449540</v>
      </c>
      <c r="N1288" s="43">
        <v>556182</v>
      </c>
      <c r="O1288" s="45">
        <f>IFERROR(IF(1 - M1288/N1288&lt;0,0,1-M1288/N1288),0)</f>
        <v>0.19173939465858303</v>
      </c>
      <c r="P1288" s="43">
        <v>0</v>
      </c>
      <c r="Q1288" s="43">
        <v>449540</v>
      </c>
      <c r="R1288" s="46">
        <f>IF(F1288&lt;DATEVALUE("2018-07-01"),1,0)</f>
        <v>1</v>
      </c>
      <c r="S1288" s="47">
        <f>IF(R1288=1,1%,0)</f>
        <v>0.01</v>
      </c>
      <c r="T1288" s="46">
        <f>IFERROR(S1288*M1288,0)</f>
        <v>4495.4000000000005</v>
      </c>
      <c r="U1288" s="48">
        <f>IF(O1288&lt;=0.12,1,0)*(1-R1288)*M1288</f>
        <v>0</v>
      </c>
      <c r="V1288" s="49">
        <f>IF(0&lt;0.8,0,IF(0&lt;1,Sheet1!L590,1))*IF(G1288&lt;3,0.12 - O1288,0.01) *U1288</f>
        <v>0</v>
      </c>
      <c r="W1288" s="49">
        <f>IF(0&gt;1,IF(0&lt;=1.1,1,IF(0&lt;=1.2,2,IF(0&lt;=1.5,3,5))),0) * 1000000</f>
        <v>0</v>
      </c>
      <c r="X1288" s="50">
        <f>IF(AND(P1288&gt;=150000000,P1288&lt;300000000),5000000,IF(AND(P1288&gt;=300000000,P1288&lt;500000000),10000000,IF(AND(P1288&gt;=300000000,P1288&lt;500000000),15000000,IF(AND(P1288&gt;=500000000,P1288&lt;3000000000),20000000,IF(P1288&gt;=30000000000,35000000,0))))) * (1-R1288)</f>
        <v>0</v>
      </c>
      <c r="Y1288" s="50">
        <f>IFERROR(Q1288 * (1-R1288),0)</f>
        <v>0</v>
      </c>
      <c r="Z1288" s="51">
        <f>IF(R1288=1,0,0)</f>
        <v>0</v>
      </c>
      <c r="AA1288" s="51">
        <f>IFERROR((1-R1288) * Z1288 * 2%,0)</f>
        <v>0</v>
      </c>
      <c r="AB1288" s="52">
        <f>IF(R1288=0,0,0)</f>
        <v>0</v>
      </c>
      <c r="AC1288" s="52">
        <f> IFERROR(AB1288 * (1-R1288) * 2%,0)</f>
        <v>0</v>
      </c>
      <c r="AD1288" s="53">
        <f>T1288+V1288+W1288+X1288+AA1288+AC1288</f>
        <v>4495.4000000000005</v>
      </c>
    </row>
    <row r="1289">
      <c r="C1289" s="40" t="s">
        <v>2382</v>
      </c>
      <c r="D1289" s="41" t="s">
        <v>2383</v>
      </c>
      <c r="E1289" s="41"/>
      <c r="F1289" s="42">
        <v>42558.269953703704</v>
      </c>
      <c r="G1289" s="43">
        <v>24</v>
      </c>
      <c r="H1289" s="44">
        <v>43320</v>
      </c>
      <c r="I1289" s="44">
        <v>43335</v>
      </c>
      <c r="J1289" s="43">
        <v>355411</v>
      </c>
      <c r="K1289" s="43">
        <v>0</v>
      </c>
      <c r="L1289" s="43">
        <v>0</v>
      </c>
      <c r="M1289" s="43">
        <f>IFERROR(J1289-K1289-L1289,0)</f>
        <v>355411</v>
      </c>
      <c r="N1289" s="43">
        <v>355411</v>
      </c>
      <c r="O1289" s="45">
        <f>IFERROR(IF(1 - M1289/N1289&lt;0,0,1-M1289/N1289),0)</f>
        <v>0</v>
      </c>
      <c r="P1289" s="43">
        <v>0</v>
      </c>
      <c r="Q1289" s="43">
        <v>355411</v>
      </c>
      <c r="R1289" s="46">
        <f>IF(F1289&lt;DATEVALUE("2018-07-01"),1,0)</f>
        <v>1</v>
      </c>
      <c r="S1289" s="47">
        <f>IF(R1289=1,1%,0)</f>
        <v>0.01</v>
      </c>
      <c r="T1289" s="46">
        <f>IFERROR(S1289*M1289,0)</f>
        <v>3554.1100000000001</v>
      </c>
      <c r="U1289" s="48">
        <f>IF(O1289&lt;=0.12,1,0)*(1-R1289)*M1289</f>
        <v>0</v>
      </c>
      <c r="V1289" s="49">
        <f>IF(0&lt;0.8,0,IF(0&lt;1,Sheet1!L590,1))*IF(G1289&lt;3,0.12 - O1289,0.01) *U1289</f>
        <v>0</v>
      </c>
      <c r="W1289" s="49">
        <f>IF(0&gt;1,IF(0&lt;=1.1,1,IF(0&lt;=1.2,2,IF(0&lt;=1.5,3,5))),0) * 1000000</f>
        <v>0</v>
      </c>
      <c r="X1289" s="50">
        <f>IF(AND(P1289&gt;=150000000,P1289&lt;300000000),5000000,IF(AND(P1289&gt;=300000000,P1289&lt;500000000),10000000,IF(AND(P1289&gt;=300000000,P1289&lt;500000000),15000000,IF(AND(P1289&gt;=500000000,P1289&lt;3000000000),20000000,IF(P1289&gt;=30000000000,35000000,0))))) * (1-R1289)</f>
        <v>0</v>
      </c>
      <c r="Y1289" s="50">
        <f>IFERROR(Q1289 * (1-R1289),0)</f>
        <v>0</v>
      </c>
      <c r="Z1289" s="51">
        <f>IF(R1289=1,0,0)</f>
        <v>0</v>
      </c>
      <c r="AA1289" s="51">
        <f>IFERROR((1-R1289) * Z1289 * 2%,0)</f>
        <v>0</v>
      </c>
      <c r="AB1289" s="52">
        <f>IF(R1289=0,0,0)</f>
        <v>0</v>
      </c>
      <c r="AC1289" s="52">
        <f> IFERROR(AB1289 * (1-R1289) * 2%,0)</f>
        <v>0</v>
      </c>
      <c r="AD1289" s="53">
        <f>T1289+V1289+W1289+X1289+AA1289+AC1289</f>
        <v>3554.1100000000001</v>
      </c>
    </row>
    <row r="1290">
      <c r="C1290" s="40" t="s">
        <v>2384</v>
      </c>
      <c r="D1290" s="41" t="s">
        <v>2385</v>
      </c>
      <c r="E1290" s="41"/>
      <c r="F1290" s="42">
        <v>42558.268807870372</v>
      </c>
      <c r="G1290" s="43">
        <v>24</v>
      </c>
      <c r="H1290" s="44">
        <v>43321</v>
      </c>
      <c r="I1290" s="44">
        <v>43341</v>
      </c>
      <c r="J1290" s="43">
        <v>435743</v>
      </c>
      <c r="K1290" s="43">
        <v>0</v>
      </c>
      <c r="L1290" s="43">
        <v>0</v>
      </c>
      <c r="M1290" s="43">
        <f>IFERROR(J1290-K1290-L1290,0)</f>
        <v>435743</v>
      </c>
      <c r="N1290" s="43">
        <v>435743</v>
      </c>
      <c r="O1290" s="45">
        <f>IFERROR(IF(1 - M1290/N1290&lt;0,0,1-M1290/N1290),0)</f>
        <v>0</v>
      </c>
      <c r="P1290" s="43">
        <v>0</v>
      </c>
      <c r="Q1290" s="43">
        <v>435743</v>
      </c>
      <c r="R1290" s="46">
        <f>IF(F1290&lt;DATEVALUE("2018-07-01"),1,0)</f>
        <v>1</v>
      </c>
      <c r="S1290" s="47">
        <f>IF(R1290=1,1%,0)</f>
        <v>0.01</v>
      </c>
      <c r="T1290" s="46">
        <f>IFERROR(S1290*M1290,0)</f>
        <v>4357.4300000000003</v>
      </c>
      <c r="U1290" s="48">
        <f>IF(O1290&lt;=0.12,1,0)*(1-R1290)*M1290</f>
        <v>0</v>
      </c>
      <c r="V1290" s="49">
        <f>IF(0&lt;0.8,0,IF(0&lt;1,Sheet1!L590,1))*IF(G1290&lt;3,0.12 - O1290,0.01) *U1290</f>
        <v>0</v>
      </c>
      <c r="W1290" s="49">
        <f>IF(0&gt;1,IF(0&lt;=1.1,1,IF(0&lt;=1.2,2,IF(0&lt;=1.5,3,5))),0) * 1000000</f>
        <v>0</v>
      </c>
      <c r="X1290" s="50">
        <f>IF(AND(P1290&gt;=150000000,P1290&lt;300000000),5000000,IF(AND(P1290&gt;=300000000,P1290&lt;500000000),10000000,IF(AND(P1290&gt;=300000000,P1290&lt;500000000),15000000,IF(AND(P1290&gt;=500000000,P1290&lt;3000000000),20000000,IF(P1290&gt;=30000000000,35000000,0))))) * (1-R1290)</f>
        <v>0</v>
      </c>
      <c r="Y1290" s="50">
        <f>IFERROR(Q1290 * (1-R1290),0)</f>
        <v>0</v>
      </c>
      <c r="Z1290" s="51">
        <f>IF(R1290=1,0,0)</f>
        <v>0</v>
      </c>
      <c r="AA1290" s="51">
        <f>IFERROR((1-R1290) * Z1290 * 2%,0)</f>
        <v>0</v>
      </c>
      <c r="AB1290" s="52">
        <f>IF(R1290=0,0,0)</f>
        <v>0</v>
      </c>
      <c r="AC1290" s="52">
        <f> IFERROR(AB1290 * (1-R1290) * 2%,0)</f>
        <v>0</v>
      </c>
      <c r="AD1290" s="53">
        <f>T1290+V1290+W1290+X1290+AA1290+AC1290</f>
        <v>4357.4300000000003</v>
      </c>
    </row>
    <row r="1291">
      <c r="C1291" s="40" t="s">
        <v>2386</v>
      </c>
      <c r="D1291" s="41" t="s">
        <v>2387</v>
      </c>
      <c r="E1291" s="41"/>
      <c r="F1291" s="42">
        <v>42566.18372685185</v>
      </c>
      <c r="G1291" s="43">
        <v>24</v>
      </c>
      <c r="H1291" s="44">
        <v>43321</v>
      </c>
      <c r="I1291" s="44">
        <v>43361</v>
      </c>
      <c r="J1291" s="43">
        <v>279111</v>
      </c>
      <c r="K1291" s="43">
        <v>0</v>
      </c>
      <c r="L1291" s="43">
        <v>0</v>
      </c>
      <c r="M1291" s="43">
        <f>IFERROR(J1291-K1291-L1291,0)</f>
        <v>279111</v>
      </c>
      <c r="N1291" s="43">
        <v>279111</v>
      </c>
      <c r="O1291" s="45">
        <f>IFERROR(IF(1 - M1291/N1291&lt;0,0,1-M1291/N1291),0)</f>
        <v>0</v>
      </c>
      <c r="P1291" s="43">
        <v>0</v>
      </c>
      <c r="Q1291" s="43">
        <v>279111</v>
      </c>
      <c r="R1291" s="46">
        <f>IF(F1291&lt;DATEVALUE("2018-07-01"),1,0)</f>
        <v>1</v>
      </c>
      <c r="S1291" s="47">
        <f>IF(R1291=1,1%,0)</f>
        <v>0.01</v>
      </c>
      <c r="T1291" s="46">
        <f>IFERROR(S1291*M1291,0)</f>
        <v>2791.1100000000001</v>
      </c>
      <c r="U1291" s="48">
        <f>IF(O1291&lt;=0.12,1,0)*(1-R1291)*M1291</f>
        <v>0</v>
      </c>
      <c r="V1291" s="49">
        <f>IF(0&lt;0.8,0,IF(0&lt;1,Sheet1!L590,1))*IF(G1291&lt;3,0.12 - O1291,0.01) *U1291</f>
        <v>0</v>
      </c>
      <c r="W1291" s="49">
        <f>IF(0&gt;1,IF(0&lt;=1.1,1,IF(0&lt;=1.2,2,IF(0&lt;=1.5,3,5))),0) * 1000000</f>
        <v>0</v>
      </c>
      <c r="X1291" s="50">
        <f>IF(AND(P1291&gt;=150000000,P1291&lt;300000000),5000000,IF(AND(P1291&gt;=300000000,P1291&lt;500000000),10000000,IF(AND(P1291&gt;=300000000,P1291&lt;500000000),15000000,IF(AND(P1291&gt;=500000000,P1291&lt;3000000000),20000000,IF(P1291&gt;=30000000000,35000000,0))))) * (1-R1291)</f>
        <v>0</v>
      </c>
      <c r="Y1291" s="50">
        <f>IFERROR(Q1291 * (1-R1291),0)</f>
        <v>0</v>
      </c>
      <c r="Z1291" s="51">
        <f>IF(R1291=1,0,0)</f>
        <v>0</v>
      </c>
      <c r="AA1291" s="51">
        <f>IFERROR((1-R1291) * Z1291 * 2%,0)</f>
        <v>0</v>
      </c>
      <c r="AB1291" s="52">
        <f>IF(R1291=0,0,0)</f>
        <v>0</v>
      </c>
      <c r="AC1291" s="52">
        <f> IFERROR(AB1291 * (1-R1291) * 2%,0)</f>
        <v>0</v>
      </c>
      <c r="AD1291" s="53">
        <f>T1291+V1291+W1291+X1291+AA1291+AC1291</f>
        <v>2791.1100000000001</v>
      </c>
    </row>
    <row r="1292">
      <c r="C1292" s="40" t="s">
        <v>2388</v>
      </c>
      <c r="D1292" s="41" t="s">
        <v>24</v>
      </c>
      <c r="E1292" s="41"/>
      <c r="F1292" s="42" t="s">
        <v>24</v>
      </c>
      <c r="G1292" s="43" t="s">
        <v>24</v>
      </c>
      <c r="H1292" s="44" t="s">
        <v>24</v>
      </c>
      <c r="I1292" s="44" t="s">
        <v>24</v>
      </c>
      <c r="J1292" s="43">
        <v>130196</v>
      </c>
      <c r="K1292" s="43">
        <v>0</v>
      </c>
      <c r="L1292" s="43">
        <v>0</v>
      </c>
      <c r="M1292" s="43">
        <f>IFERROR(J1292-K1292-L1292,0)</f>
        <v>130196</v>
      </c>
      <c r="N1292" s="43" t="s">
        <v>24</v>
      </c>
      <c r="O1292" s="45">
        <f>IFERROR(IF(1 - M1292/N1292&lt;0,0,1-M1292/N1292),0)</f>
        <v>0</v>
      </c>
      <c r="P1292" s="43">
        <v>0</v>
      </c>
      <c r="Q1292" s="43">
        <v>0</v>
      </c>
      <c r="R1292" s="46">
        <f>IF(F1292&lt;DATEVALUE("2018-07-01"),1,0)</f>
        <v>0</v>
      </c>
      <c r="S1292" s="47">
        <f>IF(R1292=1,1%,0)</f>
        <v>0</v>
      </c>
      <c r="T1292" s="46">
        <f>IFERROR(S1292*M1292,0)</f>
        <v>0</v>
      </c>
      <c r="U1292" s="48">
        <f>IF(O1292&lt;=0.12,1,0)*(1-R1292)*M1292</f>
        <v>130196</v>
      </c>
      <c r="V1292" s="49">
        <f>IF(0&lt;0.8,0,IF(0&lt;1,Sheet1!L590,1))*IF(G1292&lt;3,0.12 - O1292,0.01) *U1292</f>
        <v>0</v>
      </c>
      <c r="W1292" s="49">
        <f>IF(0&gt;1,IF(0&lt;=1.1,1,IF(0&lt;=1.2,2,IF(0&lt;=1.5,3,5))),0) * 1000000</f>
        <v>0</v>
      </c>
      <c r="X1292" s="50">
        <f>IF(AND(P1292&gt;=150000000,P1292&lt;300000000),5000000,IF(AND(P1292&gt;=300000000,P1292&lt;500000000),10000000,IF(AND(P1292&gt;=300000000,P1292&lt;500000000),15000000,IF(AND(P1292&gt;=500000000,P1292&lt;3000000000),20000000,IF(P1292&gt;=30000000000,35000000,0))))) * (1-R1292)</f>
        <v>0</v>
      </c>
      <c r="Y1292" s="50">
        <f>IFERROR(Q1292 * (1-R1292),0)</f>
        <v>0</v>
      </c>
      <c r="Z1292" s="51" t="str">
        <f>IF(R1292=1,0,"")</f>
        <v/>
      </c>
      <c r="AA1292" s="51">
        <f>IFERROR((1-R1292) * Z1292 * 2%,0)</f>
        <v>0</v>
      </c>
      <c r="AB1292" s="52" t="str">
        <f>IF(R1292=0,"",0)</f>
        <v/>
      </c>
      <c r="AC1292" s="52">
        <f> IFERROR(AB1292 * (1-R1292) * 2%,0)</f>
        <v>0</v>
      </c>
      <c r="AD1292" s="53">
        <f>T1292+V1292+W1292+X1292+AA1292+AC1292</f>
        <v>0</v>
      </c>
    </row>
    <row r="1293">
      <c r="C1293" s="40" t="s">
        <v>2389</v>
      </c>
      <c r="D1293" s="41" t="s">
        <v>2390</v>
      </c>
      <c r="E1293" s="41"/>
      <c r="F1293" s="42">
        <v>42567.184212962959</v>
      </c>
      <c r="G1293" s="43">
        <v>24</v>
      </c>
      <c r="H1293" s="44">
        <v>43312</v>
      </c>
      <c r="I1293" s="44">
        <v>43325</v>
      </c>
      <c r="J1293" s="43">
        <v>172764</v>
      </c>
      <c r="K1293" s="43">
        <v>0</v>
      </c>
      <c r="L1293" s="43">
        <v>0</v>
      </c>
      <c r="M1293" s="43">
        <f>IFERROR(J1293-K1293-L1293,0)</f>
        <v>172764</v>
      </c>
      <c r="N1293" s="43">
        <v>172764</v>
      </c>
      <c r="O1293" s="45">
        <f>IFERROR(IF(1 - M1293/N1293&lt;0,0,1-M1293/N1293),0)</f>
        <v>0</v>
      </c>
      <c r="P1293" s="43">
        <v>0</v>
      </c>
      <c r="Q1293" s="43">
        <v>172764</v>
      </c>
      <c r="R1293" s="46">
        <f>IF(F1293&lt;DATEVALUE("2018-07-01"),1,0)</f>
        <v>1</v>
      </c>
      <c r="S1293" s="47">
        <f>IF(R1293=1,1%,0)</f>
        <v>0.01</v>
      </c>
      <c r="T1293" s="46">
        <f>IFERROR(S1293*M1293,0)</f>
        <v>1727.6400000000001</v>
      </c>
      <c r="U1293" s="48">
        <f>IF(O1293&lt;=0.12,1,0)*(1-R1293)*M1293</f>
        <v>0</v>
      </c>
      <c r="V1293" s="49">
        <f>IF(0&lt;0.8,0,IF(0&lt;1,Sheet1!L590,1))*IF(G1293&lt;3,0.12 - O1293,0.01) *U1293</f>
        <v>0</v>
      </c>
      <c r="W1293" s="49">
        <f>IF(0&gt;1,IF(0&lt;=1.1,1,IF(0&lt;=1.2,2,IF(0&lt;=1.5,3,5))),0) * 1000000</f>
        <v>0</v>
      </c>
      <c r="X1293" s="50">
        <f>IF(AND(P1293&gt;=150000000,P1293&lt;300000000),5000000,IF(AND(P1293&gt;=300000000,P1293&lt;500000000),10000000,IF(AND(P1293&gt;=300000000,P1293&lt;500000000),15000000,IF(AND(P1293&gt;=500000000,P1293&lt;3000000000),20000000,IF(P1293&gt;=30000000000,35000000,0))))) * (1-R1293)</f>
        <v>0</v>
      </c>
      <c r="Y1293" s="50">
        <f>IFERROR(Q1293 * (1-R1293),0)</f>
        <v>0</v>
      </c>
      <c r="Z1293" s="51">
        <f>IF(R1293=1,0,0)</f>
        <v>0</v>
      </c>
      <c r="AA1293" s="51">
        <f>IFERROR((1-R1293) * Z1293 * 2%,0)</f>
        <v>0</v>
      </c>
      <c r="AB1293" s="52">
        <f>IF(R1293=0,0,0)</f>
        <v>0</v>
      </c>
      <c r="AC1293" s="52">
        <f> IFERROR(AB1293 * (1-R1293) * 2%,0)</f>
        <v>0</v>
      </c>
      <c r="AD1293" s="53">
        <f>T1293+V1293+W1293+X1293+AA1293+AC1293</f>
        <v>1727.6400000000001</v>
      </c>
    </row>
    <row r="1294">
      <c r="C1294" s="40" t="s">
        <v>2391</v>
      </c>
      <c r="D1294" s="41" t="s">
        <v>2392</v>
      </c>
      <c r="E1294" s="41"/>
      <c r="F1294" s="42">
        <v>42572.396782407406</v>
      </c>
      <c r="G1294" s="43">
        <v>24</v>
      </c>
      <c r="H1294" s="44">
        <v>43320</v>
      </c>
      <c r="I1294" s="44">
        <v>43335</v>
      </c>
      <c r="J1294" s="43">
        <v>525043</v>
      </c>
      <c r="K1294" s="43">
        <v>0</v>
      </c>
      <c r="L1294" s="43">
        <v>0</v>
      </c>
      <c r="M1294" s="43">
        <f>IFERROR(J1294-K1294-L1294,0)</f>
        <v>525043</v>
      </c>
      <c r="N1294" s="43">
        <v>525043</v>
      </c>
      <c r="O1294" s="45">
        <f>IFERROR(IF(1 - M1294/N1294&lt;0,0,1-M1294/N1294),0)</f>
        <v>0</v>
      </c>
      <c r="P1294" s="43">
        <v>0</v>
      </c>
      <c r="Q1294" s="43">
        <v>525043</v>
      </c>
      <c r="R1294" s="46">
        <f>IF(F1294&lt;DATEVALUE("2018-07-01"),1,0)</f>
        <v>1</v>
      </c>
      <c r="S1294" s="47">
        <f>IF(R1294=1,1%,0)</f>
        <v>0.01</v>
      </c>
      <c r="T1294" s="46">
        <f>IFERROR(S1294*M1294,0)</f>
        <v>5250.4300000000003</v>
      </c>
      <c r="U1294" s="48">
        <f>IF(O1294&lt;=0.12,1,0)*(1-R1294)*M1294</f>
        <v>0</v>
      </c>
      <c r="V1294" s="49">
        <f>IF(0&lt;0.8,0,IF(0&lt;1,Sheet1!L590,1))*IF(G1294&lt;3,0.12 - O1294,0.01) *U1294</f>
        <v>0</v>
      </c>
      <c r="W1294" s="49">
        <f>IF(0&gt;1,IF(0&lt;=1.1,1,IF(0&lt;=1.2,2,IF(0&lt;=1.5,3,5))),0) * 1000000</f>
        <v>0</v>
      </c>
      <c r="X1294" s="50">
        <f>IF(AND(P1294&gt;=150000000,P1294&lt;300000000),5000000,IF(AND(P1294&gt;=300000000,P1294&lt;500000000),10000000,IF(AND(P1294&gt;=300000000,P1294&lt;500000000),15000000,IF(AND(P1294&gt;=500000000,P1294&lt;3000000000),20000000,IF(P1294&gt;=30000000000,35000000,0))))) * (1-R1294)</f>
        <v>0</v>
      </c>
      <c r="Y1294" s="50">
        <f>IFERROR(Q1294 * (1-R1294),0)</f>
        <v>0</v>
      </c>
      <c r="Z1294" s="51">
        <f>IF(R1294=1,0,0)</f>
        <v>0</v>
      </c>
      <c r="AA1294" s="51">
        <f>IFERROR((1-R1294) * Z1294 * 2%,0)</f>
        <v>0</v>
      </c>
      <c r="AB1294" s="52">
        <f>IF(R1294=0,0,0)</f>
        <v>0</v>
      </c>
      <c r="AC1294" s="52">
        <f> IFERROR(AB1294 * (1-R1294) * 2%,0)</f>
        <v>0</v>
      </c>
      <c r="AD1294" s="53">
        <f>T1294+V1294+W1294+X1294+AA1294+AC1294</f>
        <v>5250.4300000000003</v>
      </c>
    </row>
    <row r="1295">
      <c r="C1295" s="40" t="s">
        <v>2393</v>
      </c>
      <c r="D1295" s="41" t="s">
        <v>2394</v>
      </c>
      <c r="E1295" s="41"/>
      <c r="F1295" s="42">
        <v>42572.398738425924</v>
      </c>
      <c r="G1295" s="43">
        <v>24</v>
      </c>
      <c r="H1295" s="44">
        <v>43328</v>
      </c>
      <c r="I1295" s="44">
        <v>43343</v>
      </c>
      <c r="J1295" s="43">
        <v>2251506</v>
      </c>
      <c r="K1295" s="43">
        <v>0</v>
      </c>
      <c r="L1295" s="43">
        <v>0</v>
      </c>
      <c r="M1295" s="43">
        <f>IFERROR(J1295-K1295-L1295,0)</f>
        <v>2251506</v>
      </c>
      <c r="N1295" s="43">
        <v>2251506</v>
      </c>
      <c r="O1295" s="45">
        <f>IFERROR(IF(1 - M1295/N1295&lt;0,0,1-M1295/N1295),0)</f>
        <v>0</v>
      </c>
      <c r="P1295" s="43">
        <v>0</v>
      </c>
      <c r="Q1295" s="43">
        <v>2251506</v>
      </c>
      <c r="R1295" s="46">
        <f>IF(F1295&lt;DATEVALUE("2018-07-01"),1,0)</f>
        <v>1</v>
      </c>
      <c r="S1295" s="47">
        <f>IF(R1295=1,1%,0)</f>
        <v>0.01</v>
      </c>
      <c r="T1295" s="46">
        <f>IFERROR(S1295*M1295,0)</f>
        <v>22515.060000000001</v>
      </c>
      <c r="U1295" s="48">
        <f>IF(O1295&lt;=0.12,1,0)*(1-R1295)*M1295</f>
        <v>0</v>
      </c>
      <c r="V1295" s="49">
        <f>IF(0&lt;0.8,0,IF(0&lt;1,Sheet1!L590,1))*IF(G1295&lt;3,0.12 - O1295,0.01) *U1295</f>
        <v>0</v>
      </c>
      <c r="W1295" s="49">
        <f>IF(0&gt;1,IF(0&lt;=1.1,1,IF(0&lt;=1.2,2,IF(0&lt;=1.5,3,5))),0) * 1000000</f>
        <v>0</v>
      </c>
      <c r="X1295" s="50">
        <f>IF(AND(P1295&gt;=150000000,P1295&lt;300000000),5000000,IF(AND(P1295&gt;=300000000,P1295&lt;500000000),10000000,IF(AND(P1295&gt;=300000000,P1295&lt;500000000),15000000,IF(AND(P1295&gt;=500000000,P1295&lt;3000000000),20000000,IF(P1295&gt;=30000000000,35000000,0))))) * (1-R1295)</f>
        <v>0</v>
      </c>
      <c r="Y1295" s="50">
        <f>IFERROR(Q1295 * (1-R1295),0)</f>
        <v>0</v>
      </c>
      <c r="Z1295" s="51">
        <f>IF(R1295=1,0,0)</f>
        <v>0</v>
      </c>
      <c r="AA1295" s="51">
        <f>IFERROR((1-R1295) * Z1295 * 2%,0)</f>
        <v>0</v>
      </c>
      <c r="AB1295" s="52">
        <f>IF(R1295=0,0,0)</f>
        <v>0</v>
      </c>
      <c r="AC1295" s="52">
        <f> IFERROR(AB1295 * (1-R1295) * 2%,0)</f>
        <v>0</v>
      </c>
      <c r="AD1295" s="53">
        <f>T1295+V1295+W1295+X1295+AA1295+AC1295</f>
        <v>22515.060000000001</v>
      </c>
    </row>
    <row r="1296">
      <c r="C1296" s="40" t="s">
        <v>2395</v>
      </c>
      <c r="D1296" s="41" t="s">
        <v>2396</v>
      </c>
      <c r="E1296" s="41"/>
      <c r="F1296" s="42">
        <v>42574.13212962963</v>
      </c>
      <c r="G1296" s="43">
        <v>24</v>
      </c>
      <c r="H1296" s="44">
        <v>43340</v>
      </c>
      <c r="I1296" s="44">
        <v>43356</v>
      </c>
      <c r="J1296" s="43">
        <v>2492415</v>
      </c>
      <c r="K1296" s="43">
        <v>0</v>
      </c>
      <c r="L1296" s="43">
        <v>0</v>
      </c>
      <c r="M1296" s="43">
        <f>IFERROR(J1296-K1296-L1296,0)</f>
        <v>2492415</v>
      </c>
      <c r="N1296" s="43">
        <v>2492415</v>
      </c>
      <c r="O1296" s="45">
        <f>IFERROR(IF(1 - M1296/N1296&lt;0,0,1-M1296/N1296),0)</f>
        <v>0</v>
      </c>
      <c r="P1296" s="43">
        <v>0</v>
      </c>
      <c r="Q1296" s="43">
        <v>2492415</v>
      </c>
      <c r="R1296" s="46">
        <f>IF(F1296&lt;DATEVALUE("2018-07-01"),1,0)</f>
        <v>1</v>
      </c>
      <c r="S1296" s="47">
        <f>IF(R1296=1,1%,0)</f>
        <v>0.01</v>
      </c>
      <c r="T1296" s="46">
        <f>IFERROR(S1296*M1296,0)</f>
        <v>24924.150000000001</v>
      </c>
      <c r="U1296" s="48">
        <f>IF(O1296&lt;=0.12,1,0)*(1-R1296)*M1296</f>
        <v>0</v>
      </c>
      <c r="V1296" s="49">
        <f>IF(0&lt;0.8,0,IF(0&lt;1,Sheet1!L590,1))*IF(G1296&lt;3,0.12 - O1296,0.01) *U1296</f>
        <v>0</v>
      </c>
      <c r="W1296" s="49">
        <f>IF(0&gt;1,IF(0&lt;=1.1,1,IF(0&lt;=1.2,2,IF(0&lt;=1.5,3,5))),0) * 1000000</f>
        <v>0</v>
      </c>
      <c r="X1296" s="50">
        <f>IF(AND(P1296&gt;=150000000,P1296&lt;300000000),5000000,IF(AND(P1296&gt;=300000000,P1296&lt;500000000),10000000,IF(AND(P1296&gt;=300000000,P1296&lt;500000000),15000000,IF(AND(P1296&gt;=500000000,P1296&lt;3000000000),20000000,IF(P1296&gt;=30000000000,35000000,0))))) * (1-R1296)</f>
        <v>0</v>
      </c>
      <c r="Y1296" s="50">
        <f>IFERROR(Q1296 * (1-R1296),0)</f>
        <v>0</v>
      </c>
      <c r="Z1296" s="51">
        <f>IF(R1296=1,0,0)</f>
        <v>0</v>
      </c>
      <c r="AA1296" s="51">
        <f>IFERROR((1-R1296) * Z1296 * 2%,0)</f>
        <v>0</v>
      </c>
      <c r="AB1296" s="52">
        <f>IF(R1296=0,0,0)</f>
        <v>0</v>
      </c>
      <c r="AC1296" s="52">
        <f> IFERROR(AB1296 * (1-R1296) * 2%,0)</f>
        <v>0</v>
      </c>
      <c r="AD1296" s="53">
        <f>T1296+V1296+W1296+X1296+AA1296+AC1296</f>
        <v>24924.150000000001</v>
      </c>
    </row>
    <row r="1297">
      <c r="C1297" s="40" t="s">
        <v>2397</v>
      </c>
      <c r="D1297" s="41" t="s">
        <v>2398</v>
      </c>
      <c r="E1297" s="41"/>
      <c r="F1297" s="42">
        <v>42576.402245370366</v>
      </c>
      <c r="G1297" s="43">
        <v>24</v>
      </c>
      <c r="H1297" s="44">
        <v>43325</v>
      </c>
      <c r="I1297" s="44">
        <v>43332</v>
      </c>
      <c r="J1297" s="43">
        <v>14745656</v>
      </c>
      <c r="K1297" s="43">
        <v>0</v>
      </c>
      <c r="L1297" s="43">
        <v>0</v>
      </c>
      <c r="M1297" s="43">
        <f>IFERROR(J1297-K1297-L1297,0)</f>
        <v>14745656</v>
      </c>
      <c r="N1297" s="43">
        <v>17871061</v>
      </c>
      <c r="O1297" s="45">
        <f>IFERROR(IF(1 - M1297/N1297&lt;0,0,1-M1297/N1297),0)</f>
        <v>0.17488637076444424</v>
      </c>
      <c r="P1297" s="43">
        <v>0</v>
      </c>
      <c r="Q1297" s="43">
        <v>14745656</v>
      </c>
      <c r="R1297" s="46">
        <f>IF(F1297&lt;DATEVALUE("2018-07-01"),1,0)</f>
        <v>1</v>
      </c>
      <c r="S1297" s="47">
        <f>IF(R1297=1,1%,0)</f>
        <v>0.01</v>
      </c>
      <c r="T1297" s="46">
        <f>IFERROR(S1297*M1297,0)</f>
        <v>147456.56</v>
      </c>
      <c r="U1297" s="48">
        <f>IF(O1297&lt;=0.12,1,0)*(1-R1297)*M1297</f>
        <v>0</v>
      </c>
      <c r="V1297" s="49">
        <f>IF(0&lt;0.8,0,IF(0&lt;1,Sheet1!L590,1))*IF(G1297&lt;3,0.12 - O1297,0.01) *U1297</f>
        <v>0</v>
      </c>
      <c r="W1297" s="49">
        <f>IF(0&gt;1,IF(0&lt;=1.1,1,IF(0&lt;=1.2,2,IF(0&lt;=1.5,3,5))),0) * 1000000</f>
        <v>0</v>
      </c>
      <c r="X1297" s="50">
        <f>IF(AND(P1297&gt;=150000000,P1297&lt;300000000),5000000,IF(AND(P1297&gt;=300000000,P1297&lt;500000000),10000000,IF(AND(P1297&gt;=300000000,P1297&lt;500000000),15000000,IF(AND(P1297&gt;=500000000,P1297&lt;3000000000),20000000,IF(P1297&gt;=30000000000,35000000,0))))) * (1-R1297)</f>
        <v>0</v>
      </c>
      <c r="Y1297" s="50">
        <f>IFERROR(Q1297 * (1-R1297),0)</f>
        <v>0</v>
      </c>
      <c r="Z1297" s="51">
        <f>IF(R1297=1,0,0)</f>
        <v>0</v>
      </c>
      <c r="AA1297" s="51">
        <f>IFERROR((1-R1297) * Z1297 * 2%,0)</f>
        <v>0</v>
      </c>
      <c r="AB1297" s="52">
        <f>IF(R1297=0,0,0)</f>
        <v>0</v>
      </c>
      <c r="AC1297" s="52">
        <f> IFERROR(AB1297 * (1-R1297) * 2%,0)</f>
        <v>0</v>
      </c>
      <c r="AD1297" s="53">
        <f>T1297+V1297+W1297+X1297+AA1297+AC1297</f>
        <v>147456.56</v>
      </c>
    </row>
    <row r="1298">
      <c r="C1298" s="40" t="s">
        <v>2399</v>
      </c>
      <c r="D1298" s="41" t="s">
        <v>2400</v>
      </c>
      <c r="E1298" s="41"/>
      <c r="F1298" s="42">
        <v>42576.401284722218</v>
      </c>
      <c r="G1298" s="43">
        <v>24</v>
      </c>
      <c r="H1298" s="44">
        <v>43321</v>
      </c>
      <c r="I1298" s="44">
        <v>43333</v>
      </c>
      <c r="J1298" s="43">
        <v>303136</v>
      </c>
      <c r="K1298" s="43">
        <v>0</v>
      </c>
      <c r="L1298" s="43">
        <v>0</v>
      </c>
      <c r="M1298" s="43">
        <f>IFERROR(J1298-K1298-L1298,0)</f>
        <v>303136</v>
      </c>
      <c r="N1298" s="43">
        <v>303136</v>
      </c>
      <c r="O1298" s="45">
        <f>IFERROR(IF(1 - M1298/N1298&lt;0,0,1-M1298/N1298),0)</f>
        <v>0</v>
      </c>
      <c r="P1298" s="43">
        <v>0</v>
      </c>
      <c r="Q1298" s="43">
        <v>303136</v>
      </c>
      <c r="R1298" s="46">
        <f>IF(F1298&lt;DATEVALUE("2018-07-01"),1,0)</f>
        <v>1</v>
      </c>
      <c r="S1298" s="47">
        <f>IF(R1298=1,1%,0)</f>
        <v>0.01</v>
      </c>
      <c r="T1298" s="46">
        <f>IFERROR(S1298*M1298,0)</f>
        <v>3031.3600000000001</v>
      </c>
      <c r="U1298" s="48">
        <f>IF(O1298&lt;=0.12,1,0)*(1-R1298)*M1298</f>
        <v>0</v>
      </c>
      <c r="V1298" s="49">
        <f>IF(0&lt;0.8,0,IF(0&lt;1,Sheet1!L590,1))*IF(G1298&lt;3,0.12 - O1298,0.01) *U1298</f>
        <v>0</v>
      </c>
      <c r="W1298" s="49">
        <f>IF(0&gt;1,IF(0&lt;=1.1,1,IF(0&lt;=1.2,2,IF(0&lt;=1.5,3,5))),0) * 1000000</f>
        <v>0</v>
      </c>
      <c r="X1298" s="50">
        <f>IF(AND(P1298&gt;=150000000,P1298&lt;300000000),5000000,IF(AND(P1298&gt;=300000000,P1298&lt;500000000),10000000,IF(AND(P1298&gt;=300000000,P1298&lt;500000000),15000000,IF(AND(P1298&gt;=500000000,P1298&lt;3000000000),20000000,IF(P1298&gt;=30000000000,35000000,0))))) * (1-R1298)</f>
        <v>0</v>
      </c>
      <c r="Y1298" s="50">
        <f>IFERROR(Q1298 * (1-R1298),0)</f>
        <v>0</v>
      </c>
      <c r="Z1298" s="51">
        <f>IF(R1298=1,0,0)</f>
        <v>0</v>
      </c>
      <c r="AA1298" s="51">
        <f>IFERROR((1-R1298) * Z1298 * 2%,0)</f>
        <v>0</v>
      </c>
      <c r="AB1298" s="52">
        <f>IF(R1298=0,0,0)</f>
        <v>0</v>
      </c>
      <c r="AC1298" s="52">
        <f> IFERROR(AB1298 * (1-R1298) * 2%,0)</f>
        <v>0</v>
      </c>
      <c r="AD1298" s="53">
        <f>T1298+V1298+W1298+X1298+AA1298+AC1298</f>
        <v>3031.3600000000001</v>
      </c>
    </row>
    <row r="1299">
      <c r="C1299" s="40" t="s">
        <v>2401</v>
      </c>
      <c r="D1299" s="41" t="s">
        <v>2402</v>
      </c>
      <c r="E1299" s="41"/>
      <c r="F1299" s="42">
        <v>42578.30501157407</v>
      </c>
      <c r="G1299" s="43">
        <v>24</v>
      </c>
      <c r="H1299" s="44">
        <v>43316</v>
      </c>
      <c r="I1299" s="44">
        <v>43329</v>
      </c>
      <c r="J1299" s="43">
        <v>630978</v>
      </c>
      <c r="K1299" s="43">
        <v>0</v>
      </c>
      <c r="L1299" s="43">
        <v>0</v>
      </c>
      <c r="M1299" s="43">
        <f>IFERROR(J1299-K1299-L1299,0)</f>
        <v>630978</v>
      </c>
      <c r="N1299" s="43">
        <v>630978</v>
      </c>
      <c r="O1299" s="45">
        <f>IFERROR(IF(1 - M1299/N1299&lt;0,0,1-M1299/N1299),0)</f>
        <v>0</v>
      </c>
      <c r="P1299" s="43">
        <v>0</v>
      </c>
      <c r="Q1299" s="43">
        <v>630978</v>
      </c>
      <c r="R1299" s="46">
        <f>IF(F1299&lt;DATEVALUE("2018-07-01"),1,0)</f>
        <v>1</v>
      </c>
      <c r="S1299" s="47">
        <f>IF(R1299=1,1%,0)</f>
        <v>0.01</v>
      </c>
      <c r="T1299" s="46">
        <f>IFERROR(S1299*M1299,0)</f>
        <v>6309.7799999999997</v>
      </c>
      <c r="U1299" s="48">
        <f>IF(O1299&lt;=0.12,1,0)*(1-R1299)*M1299</f>
        <v>0</v>
      </c>
      <c r="V1299" s="49">
        <f>IF(0&lt;0.8,0,IF(0&lt;1,Sheet1!L590,1))*IF(G1299&lt;3,0.12 - O1299,0.01) *U1299</f>
        <v>0</v>
      </c>
      <c r="W1299" s="49">
        <f>IF(0&gt;1,IF(0&lt;=1.1,1,IF(0&lt;=1.2,2,IF(0&lt;=1.5,3,5))),0) * 1000000</f>
        <v>0</v>
      </c>
      <c r="X1299" s="50">
        <f>IF(AND(P1299&gt;=150000000,P1299&lt;300000000),5000000,IF(AND(P1299&gt;=300000000,P1299&lt;500000000),10000000,IF(AND(P1299&gt;=300000000,P1299&lt;500000000),15000000,IF(AND(P1299&gt;=500000000,P1299&lt;3000000000),20000000,IF(P1299&gt;=30000000000,35000000,0))))) * (1-R1299)</f>
        <v>0</v>
      </c>
      <c r="Y1299" s="50">
        <f>IFERROR(Q1299 * (1-R1299),0)</f>
        <v>0</v>
      </c>
      <c r="Z1299" s="51">
        <f>IF(R1299=1,0,0)</f>
        <v>0</v>
      </c>
      <c r="AA1299" s="51">
        <f>IFERROR((1-R1299) * Z1299 * 2%,0)</f>
        <v>0</v>
      </c>
      <c r="AB1299" s="52">
        <f>IF(R1299=0,0,0)</f>
        <v>0</v>
      </c>
      <c r="AC1299" s="52">
        <f> IFERROR(AB1299 * (1-R1299) * 2%,0)</f>
        <v>0</v>
      </c>
      <c r="AD1299" s="53">
        <f>T1299+V1299+W1299+X1299+AA1299+AC1299</f>
        <v>6309.7799999999997</v>
      </c>
    </row>
    <row r="1300">
      <c r="C1300" s="40" t="s">
        <v>2403</v>
      </c>
      <c r="D1300" s="41" t="s">
        <v>2237</v>
      </c>
      <c r="E1300" s="41"/>
      <c r="F1300" s="42">
        <v>42583.161689814813</v>
      </c>
      <c r="G1300" s="43">
        <v>23</v>
      </c>
      <c r="H1300" s="44">
        <v>43339</v>
      </c>
      <c r="I1300" s="44">
        <v>43354</v>
      </c>
      <c r="J1300" s="43">
        <v>77605</v>
      </c>
      <c r="K1300" s="43">
        <v>0</v>
      </c>
      <c r="L1300" s="43">
        <v>0</v>
      </c>
      <c r="M1300" s="43">
        <f>IFERROR(J1300-K1300-L1300,0)</f>
        <v>77605</v>
      </c>
      <c r="N1300" s="43">
        <v>98604</v>
      </c>
      <c r="O1300" s="45">
        <f>IFERROR(IF(1 - M1300/N1300&lt;0,0,1-M1300/N1300),0)</f>
        <v>0.21296296296296291</v>
      </c>
      <c r="P1300" s="43">
        <v>0</v>
      </c>
      <c r="Q1300" s="43">
        <v>77605</v>
      </c>
      <c r="R1300" s="46">
        <f>IF(F1300&lt;DATEVALUE("2018-07-01"),1,0)</f>
        <v>1</v>
      </c>
      <c r="S1300" s="47">
        <f>IF(R1300=1,1%,0)</f>
        <v>0.01</v>
      </c>
      <c r="T1300" s="46">
        <f>IFERROR(S1300*M1300,0)</f>
        <v>776.05000000000007</v>
      </c>
      <c r="U1300" s="48">
        <f>IF(O1300&lt;=0.12,1,0)*(1-R1300)*M1300</f>
        <v>0</v>
      </c>
      <c r="V1300" s="49">
        <f>IF(0&lt;0.8,0,IF(0&lt;1,Sheet1!L590,1))*IF(G1300&lt;3,0.12 - O1300,0.01) *U1300</f>
        <v>0</v>
      </c>
      <c r="W1300" s="49">
        <f>IF(0&gt;1,IF(0&lt;=1.1,1,IF(0&lt;=1.2,2,IF(0&lt;=1.5,3,5))),0) * 1000000</f>
        <v>0</v>
      </c>
      <c r="X1300" s="50">
        <f>IF(AND(P1300&gt;=150000000,P1300&lt;300000000),5000000,IF(AND(P1300&gt;=300000000,P1300&lt;500000000),10000000,IF(AND(P1300&gt;=300000000,P1300&lt;500000000),15000000,IF(AND(P1300&gt;=500000000,P1300&lt;3000000000),20000000,IF(P1300&gt;=30000000000,35000000,0))))) * (1-R1300)</f>
        <v>0</v>
      </c>
      <c r="Y1300" s="50">
        <f>IFERROR(Q1300 * (1-R1300),0)</f>
        <v>0</v>
      </c>
      <c r="Z1300" s="51">
        <f>IF(R1300=1,0,0)</f>
        <v>0</v>
      </c>
      <c r="AA1300" s="51">
        <f>IFERROR((1-R1300) * Z1300 * 2%,0)</f>
        <v>0</v>
      </c>
      <c r="AB1300" s="52">
        <f>IF(R1300=0,0,0)</f>
        <v>0</v>
      </c>
      <c r="AC1300" s="52">
        <f> IFERROR(AB1300 * (1-R1300) * 2%,0)</f>
        <v>0</v>
      </c>
      <c r="AD1300" s="53">
        <f>T1300+V1300+W1300+X1300+AA1300+AC1300</f>
        <v>776.05000000000007</v>
      </c>
    </row>
    <row r="1301">
      <c r="C1301" s="40" t="s">
        <v>2404</v>
      </c>
      <c r="D1301" s="41" t="s">
        <v>2405</v>
      </c>
      <c r="E1301" s="41"/>
      <c r="F1301" s="42">
        <v>42585.163043981476</v>
      </c>
      <c r="G1301" s="43">
        <v>23</v>
      </c>
      <c r="H1301" s="44">
        <v>43318</v>
      </c>
      <c r="I1301" s="44">
        <v>43329</v>
      </c>
      <c r="J1301" s="43">
        <v>117067</v>
      </c>
      <c r="K1301" s="43">
        <v>0</v>
      </c>
      <c r="L1301" s="43">
        <v>0</v>
      </c>
      <c r="M1301" s="43">
        <f>IFERROR(J1301-K1301-L1301,0)</f>
        <v>117067</v>
      </c>
      <c r="N1301" s="43">
        <v>117067</v>
      </c>
      <c r="O1301" s="45">
        <f>IFERROR(IF(1 - M1301/N1301&lt;0,0,1-M1301/N1301),0)</f>
        <v>0</v>
      </c>
      <c r="P1301" s="43">
        <v>0</v>
      </c>
      <c r="Q1301" s="43">
        <v>117067</v>
      </c>
      <c r="R1301" s="46">
        <f>IF(F1301&lt;DATEVALUE("2018-07-01"),1,0)</f>
        <v>1</v>
      </c>
      <c r="S1301" s="47">
        <f>IF(R1301=1,1%,0)</f>
        <v>0.01</v>
      </c>
      <c r="T1301" s="46">
        <f>IFERROR(S1301*M1301,0)</f>
        <v>1170.6700000000001</v>
      </c>
      <c r="U1301" s="48">
        <f>IF(O1301&lt;=0.12,1,0)*(1-R1301)*M1301</f>
        <v>0</v>
      </c>
      <c r="V1301" s="49">
        <f>IF(0&lt;0.8,0,IF(0&lt;1,Sheet1!L590,1))*IF(G1301&lt;3,0.12 - O1301,0.01) *U1301</f>
        <v>0</v>
      </c>
      <c r="W1301" s="49">
        <f>IF(0&gt;1,IF(0&lt;=1.1,1,IF(0&lt;=1.2,2,IF(0&lt;=1.5,3,5))),0) * 1000000</f>
        <v>0</v>
      </c>
      <c r="X1301" s="50">
        <f>IF(AND(P1301&gt;=150000000,P1301&lt;300000000),5000000,IF(AND(P1301&gt;=300000000,P1301&lt;500000000),10000000,IF(AND(P1301&gt;=300000000,P1301&lt;500000000),15000000,IF(AND(P1301&gt;=500000000,P1301&lt;3000000000),20000000,IF(P1301&gt;=30000000000,35000000,0))))) * (1-R1301)</f>
        <v>0</v>
      </c>
      <c r="Y1301" s="50">
        <f>IFERROR(Q1301 * (1-R1301),0)</f>
        <v>0</v>
      </c>
      <c r="Z1301" s="51">
        <f>IF(R1301=1,0,0)</f>
        <v>0</v>
      </c>
      <c r="AA1301" s="51">
        <f>IFERROR((1-R1301) * Z1301 * 2%,0)</f>
        <v>0</v>
      </c>
      <c r="AB1301" s="52">
        <f>IF(R1301=0,0,0)</f>
        <v>0</v>
      </c>
      <c r="AC1301" s="52">
        <f> IFERROR(AB1301 * (1-R1301) * 2%,0)</f>
        <v>0</v>
      </c>
      <c r="AD1301" s="53">
        <f>T1301+V1301+W1301+X1301+AA1301+AC1301</f>
        <v>1170.6700000000001</v>
      </c>
    </row>
    <row r="1302">
      <c r="C1302" s="40" t="s">
        <v>2406</v>
      </c>
      <c r="D1302" s="41" t="s">
        <v>2407</v>
      </c>
      <c r="E1302" s="41"/>
      <c r="F1302" s="42">
        <v>42585.162164351852</v>
      </c>
      <c r="G1302" s="43">
        <v>23</v>
      </c>
      <c r="H1302" s="44">
        <v>43319</v>
      </c>
      <c r="I1302" s="44">
        <v>43342</v>
      </c>
      <c r="J1302" s="43">
        <v>1536234</v>
      </c>
      <c r="K1302" s="43">
        <v>0</v>
      </c>
      <c r="L1302" s="43">
        <v>0</v>
      </c>
      <c r="M1302" s="43">
        <f>IFERROR(J1302-K1302-L1302,0)</f>
        <v>1536234</v>
      </c>
      <c r="N1302" s="43">
        <v>1536234</v>
      </c>
      <c r="O1302" s="45">
        <f>IFERROR(IF(1 - M1302/N1302&lt;0,0,1-M1302/N1302),0)</f>
        <v>0</v>
      </c>
      <c r="P1302" s="43">
        <v>0</v>
      </c>
      <c r="Q1302" s="43">
        <v>1536234</v>
      </c>
      <c r="R1302" s="46">
        <f>IF(F1302&lt;DATEVALUE("2018-07-01"),1,0)</f>
        <v>1</v>
      </c>
      <c r="S1302" s="47">
        <f>IF(R1302=1,1%,0)</f>
        <v>0.01</v>
      </c>
      <c r="T1302" s="46">
        <f>IFERROR(S1302*M1302,0)</f>
        <v>15362.34</v>
      </c>
      <c r="U1302" s="48">
        <f>IF(O1302&lt;=0.12,1,0)*(1-R1302)*M1302</f>
        <v>0</v>
      </c>
      <c r="V1302" s="49">
        <f>IF(0&lt;0.8,0,IF(0&lt;1,Sheet1!L590,1))*IF(G1302&lt;3,0.12 - O1302,0.01) *U1302</f>
        <v>0</v>
      </c>
      <c r="W1302" s="49">
        <f>IF(0&gt;1,IF(0&lt;=1.1,1,IF(0&lt;=1.2,2,IF(0&lt;=1.5,3,5))),0) * 1000000</f>
        <v>0</v>
      </c>
      <c r="X1302" s="50">
        <f>IF(AND(P1302&gt;=150000000,P1302&lt;300000000),5000000,IF(AND(P1302&gt;=300000000,P1302&lt;500000000),10000000,IF(AND(P1302&gt;=300000000,P1302&lt;500000000),15000000,IF(AND(P1302&gt;=500000000,P1302&lt;3000000000),20000000,IF(P1302&gt;=30000000000,35000000,0))))) * (1-R1302)</f>
        <v>0</v>
      </c>
      <c r="Y1302" s="50">
        <f>IFERROR(Q1302 * (1-R1302),0)</f>
        <v>0</v>
      </c>
      <c r="Z1302" s="51">
        <f>IF(R1302=1,0,0)</f>
        <v>0</v>
      </c>
      <c r="AA1302" s="51">
        <f>IFERROR((1-R1302) * Z1302 * 2%,0)</f>
        <v>0</v>
      </c>
      <c r="AB1302" s="52">
        <f>IF(R1302=0,0,0)</f>
        <v>0</v>
      </c>
      <c r="AC1302" s="52">
        <f> IFERROR(AB1302 * (1-R1302) * 2%,0)</f>
        <v>0</v>
      </c>
      <c r="AD1302" s="53">
        <f>T1302+V1302+W1302+X1302+AA1302+AC1302</f>
        <v>15362.34</v>
      </c>
    </row>
    <row r="1303">
      <c r="C1303" s="40" t="s">
        <v>2408</v>
      </c>
      <c r="D1303" s="41" t="s">
        <v>2357</v>
      </c>
      <c r="E1303" s="41"/>
      <c r="F1303" s="42">
        <v>42586.173587962963</v>
      </c>
      <c r="G1303" s="43">
        <v>23</v>
      </c>
      <c r="H1303" s="44">
        <v>43319</v>
      </c>
      <c r="I1303" s="44">
        <v>43327</v>
      </c>
      <c r="J1303" s="43">
        <v>4079203</v>
      </c>
      <c r="K1303" s="43">
        <v>370837</v>
      </c>
      <c r="L1303" s="43">
        <v>0</v>
      </c>
      <c r="M1303" s="43">
        <f>IFERROR(J1303-K1303-L1303,0)</f>
        <v>3708366</v>
      </c>
      <c r="N1303" s="43">
        <v>4079203</v>
      </c>
      <c r="O1303" s="45">
        <f>IFERROR(IF(1 - M1303/N1303&lt;0,0,1-M1303/N1303),0)</f>
        <v>0.090909180053064254</v>
      </c>
      <c r="P1303" s="43">
        <v>0</v>
      </c>
      <c r="Q1303" s="43">
        <v>4079203</v>
      </c>
      <c r="R1303" s="46">
        <f>IF(F1303&lt;DATEVALUE("2018-07-01"),1,0)</f>
        <v>1</v>
      </c>
      <c r="S1303" s="47">
        <f>IF(R1303=1,1%,0)</f>
        <v>0.01</v>
      </c>
      <c r="T1303" s="46">
        <f>IFERROR(S1303*M1303,0)</f>
        <v>37083.660000000003</v>
      </c>
      <c r="U1303" s="48">
        <f>IF(O1303&lt;=0.12,1,0)*(1-R1303)*M1303</f>
        <v>0</v>
      </c>
      <c r="V1303" s="49">
        <f>IF(0&lt;0.8,0,IF(0&lt;1,Sheet1!L590,1))*IF(G1303&lt;3,0.12 - O1303,0.01) *U1303</f>
        <v>0</v>
      </c>
      <c r="W1303" s="49">
        <f>IF(0&gt;1,IF(0&lt;=1.1,1,IF(0&lt;=1.2,2,IF(0&lt;=1.5,3,5))),0) * 1000000</f>
        <v>0</v>
      </c>
      <c r="X1303" s="50">
        <f>IF(AND(P1303&gt;=150000000,P1303&lt;300000000),5000000,IF(AND(P1303&gt;=300000000,P1303&lt;500000000),10000000,IF(AND(P1303&gt;=300000000,P1303&lt;500000000),15000000,IF(AND(P1303&gt;=500000000,P1303&lt;3000000000),20000000,IF(P1303&gt;=30000000000,35000000,0))))) * (1-R1303)</f>
        <v>0</v>
      </c>
      <c r="Y1303" s="50">
        <f>IFERROR(Q1303 * (1-R1303),0)</f>
        <v>0</v>
      </c>
      <c r="Z1303" s="51">
        <f>IF(R1303=1,0,0)</f>
        <v>0</v>
      </c>
      <c r="AA1303" s="51">
        <f>IFERROR((1-R1303) * Z1303 * 2%,0)</f>
        <v>0</v>
      </c>
      <c r="AB1303" s="52">
        <f>IF(R1303=0,0,0)</f>
        <v>0</v>
      </c>
      <c r="AC1303" s="52">
        <f> IFERROR(AB1303 * (1-R1303) * 2%,0)</f>
        <v>0</v>
      </c>
      <c r="AD1303" s="53">
        <f>T1303+V1303+W1303+X1303+AA1303+AC1303</f>
        <v>37083.660000000003</v>
      </c>
    </row>
    <row r="1304">
      <c r="C1304" s="40" t="s">
        <v>2409</v>
      </c>
      <c r="D1304" s="41" t="s">
        <v>2410</v>
      </c>
      <c r="E1304" s="41"/>
      <c r="F1304" s="42">
        <v>42591.27884259259</v>
      </c>
      <c r="G1304" s="43">
        <v>23</v>
      </c>
      <c r="H1304" s="44">
        <v>43318</v>
      </c>
      <c r="I1304" s="44">
        <v>43337</v>
      </c>
      <c r="J1304" s="43">
        <v>316343</v>
      </c>
      <c r="K1304" s="43">
        <v>0</v>
      </c>
      <c r="L1304" s="43">
        <v>0</v>
      </c>
      <c r="M1304" s="43">
        <f>IFERROR(J1304-K1304-L1304,0)</f>
        <v>316343</v>
      </c>
      <c r="N1304" s="43">
        <v>316343</v>
      </c>
      <c r="O1304" s="45">
        <f>IFERROR(IF(1 - M1304/N1304&lt;0,0,1-M1304/N1304),0)</f>
        <v>0</v>
      </c>
      <c r="P1304" s="43">
        <v>0</v>
      </c>
      <c r="Q1304" s="43">
        <v>316343</v>
      </c>
      <c r="R1304" s="46">
        <f>IF(F1304&lt;DATEVALUE("2018-07-01"),1,0)</f>
        <v>1</v>
      </c>
      <c r="S1304" s="47">
        <f>IF(R1304=1,1%,0)</f>
        <v>0.01</v>
      </c>
      <c r="T1304" s="46">
        <f>IFERROR(S1304*M1304,0)</f>
        <v>3163.4300000000003</v>
      </c>
      <c r="U1304" s="48">
        <f>IF(O1304&lt;=0.12,1,0)*(1-R1304)*M1304</f>
        <v>0</v>
      </c>
      <c r="V1304" s="49">
        <f>IF(0&lt;0.8,0,IF(0&lt;1,Sheet1!L590,1))*IF(G1304&lt;3,0.12 - O1304,0.01) *U1304</f>
        <v>0</v>
      </c>
      <c r="W1304" s="49">
        <f>IF(0&gt;1,IF(0&lt;=1.1,1,IF(0&lt;=1.2,2,IF(0&lt;=1.5,3,5))),0) * 1000000</f>
        <v>0</v>
      </c>
      <c r="X1304" s="50">
        <f>IF(AND(P1304&gt;=150000000,P1304&lt;300000000),5000000,IF(AND(P1304&gt;=300000000,P1304&lt;500000000),10000000,IF(AND(P1304&gt;=300000000,P1304&lt;500000000),15000000,IF(AND(P1304&gt;=500000000,P1304&lt;3000000000),20000000,IF(P1304&gt;=30000000000,35000000,0))))) * (1-R1304)</f>
        <v>0</v>
      </c>
      <c r="Y1304" s="50">
        <f>IFERROR(Q1304 * (1-R1304),0)</f>
        <v>0</v>
      </c>
      <c r="Z1304" s="51">
        <f>IF(R1304=1,0,0)</f>
        <v>0</v>
      </c>
      <c r="AA1304" s="51">
        <f>IFERROR((1-R1304) * Z1304 * 2%,0)</f>
        <v>0</v>
      </c>
      <c r="AB1304" s="52">
        <f>IF(R1304=0,0,0)</f>
        <v>0</v>
      </c>
      <c r="AC1304" s="52">
        <f> IFERROR(AB1304 * (1-R1304) * 2%,0)</f>
        <v>0</v>
      </c>
      <c r="AD1304" s="53">
        <f>T1304+V1304+W1304+X1304+AA1304+AC1304</f>
        <v>3163.4300000000003</v>
      </c>
    </row>
    <row r="1305">
      <c r="C1305" s="40" t="s">
        <v>2411</v>
      </c>
      <c r="D1305" s="41" t="s">
        <v>2412</v>
      </c>
      <c r="E1305" s="41"/>
      <c r="F1305" s="42">
        <v>42594.335752314815</v>
      </c>
      <c r="G1305" s="43">
        <v>23</v>
      </c>
      <c r="H1305" s="44">
        <v>43321</v>
      </c>
      <c r="I1305" s="44">
        <v>43371</v>
      </c>
      <c r="J1305" s="43">
        <v>249963</v>
      </c>
      <c r="K1305" s="43">
        <v>0</v>
      </c>
      <c r="L1305" s="43">
        <v>0</v>
      </c>
      <c r="M1305" s="43">
        <f>IFERROR(J1305-K1305-L1305,0)</f>
        <v>249963</v>
      </c>
      <c r="N1305" s="43">
        <v>249963</v>
      </c>
      <c r="O1305" s="45">
        <f>IFERROR(IF(1 - M1305/N1305&lt;0,0,1-M1305/N1305),0)</f>
        <v>0</v>
      </c>
      <c r="P1305" s="43">
        <v>0</v>
      </c>
      <c r="Q1305" s="43">
        <v>249963</v>
      </c>
      <c r="R1305" s="46">
        <f>IF(F1305&lt;DATEVALUE("2018-07-01"),1,0)</f>
        <v>1</v>
      </c>
      <c r="S1305" s="47">
        <f>IF(R1305=1,1%,0)</f>
        <v>0.01</v>
      </c>
      <c r="T1305" s="46">
        <f>IFERROR(S1305*M1305,0)</f>
        <v>2499.6300000000001</v>
      </c>
      <c r="U1305" s="48">
        <f>IF(O1305&lt;=0.12,1,0)*(1-R1305)*M1305</f>
        <v>0</v>
      </c>
      <c r="V1305" s="49">
        <f>IF(0&lt;0.8,0,IF(0&lt;1,Sheet1!L590,1))*IF(G1305&lt;3,0.12 - O1305,0.01) *U1305</f>
        <v>0</v>
      </c>
      <c r="W1305" s="49">
        <f>IF(0&gt;1,IF(0&lt;=1.1,1,IF(0&lt;=1.2,2,IF(0&lt;=1.5,3,5))),0) * 1000000</f>
        <v>0</v>
      </c>
      <c r="X1305" s="50">
        <f>IF(AND(P1305&gt;=150000000,P1305&lt;300000000),5000000,IF(AND(P1305&gt;=300000000,P1305&lt;500000000),10000000,IF(AND(P1305&gt;=300000000,P1305&lt;500000000),15000000,IF(AND(P1305&gt;=500000000,P1305&lt;3000000000),20000000,IF(P1305&gt;=30000000000,35000000,0))))) * (1-R1305)</f>
        <v>0</v>
      </c>
      <c r="Y1305" s="50">
        <f>IFERROR(Q1305 * (1-R1305),0)</f>
        <v>0</v>
      </c>
      <c r="Z1305" s="51">
        <f>IF(R1305=1,0,0)</f>
        <v>0</v>
      </c>
      <c r="AA1305" s="51">
        <f>IFERROR((1-R1305) * Z1305 * 2%,0)</f>
        <v>0</v>
      </c>
      <c r="AB1305" s="52">
        <f>IF(R1305=0,0,0)</f>
        <v>0</v>
      </c>
      <c r="AC1305" s="52">
        <f> IFERROR(AB1305 * (1-R1305) * 2%,0)</f>
        <v>0</v>
      </c>
      <c r="AD1305" s="53">
        <f>T1305+V1305+W1305+X1305+AA1305+AC1305</f>
        <v>2499.6300000000001</v>
      </c>
    </row>
    <row r="1306">
      <c r="C1306" s="40" t="s">
        <v>2413</v>
      </c>
      <c r="D1306" s="41" t="s">
        <v>2414</v>
      </c>
      <c r="E1306" s="41"/>
      <c r="F1306" s="42">
        <v>42599.305231481478</v>
      </c>
      <c r="G1306" s="43">
        <v>23</v>
      </c>
      <c r="H1306" s="44">
        <v>43316</v>
      </c>
      <c r="I1306" s="44">
        <v>43334</v>
      </c>
      <c r="J1306" s="43">
        <v>723656</v>
      </c>
      <c r="K1306" s="43">
        <v>0</v>
      </c>
      <c r="L1306" s="43">
        <v>0</v>
      </c>
      <c r="M1306" s="43">
        <f>IFERROR(J1306-K1306-L1306,0)</f>
        <v>723656</v>
      </c>
      <c r="N1306" s="43">
        <v>723656</v>
      </c>
      <c r="O1306" s="45">
        <f>IFERROR(IF(1 - M1306/N1306&lt;0,0,1-M1306/N1306),0)</f>
        <v>0</v>
      </c>
      <c r="P1306" s="43">
        <v>0</v>
      </c>
      <c r="Q1306" s="43">
        <v>723656</v>
      </c>
      <c r="R1306" s="46">
        <f>IF(F1306&lt;DATEVALUE("2018-07-01"),1,0)</f>
        <v>1</v>
      </c>
      <c r="S1306" s="47">
        <f>IF(R1306=1,1%,0)</f>
        <v>0.01</v>
      </c>
      <c r="T1306" s="46">
        <f>IFERROR(S1306*M1306,0)</f>
        <v>7236.5600000000004</v>
      </c>
      <c r="U1306" s="48">
        <f>IF(O1306&lt;=0.12,1,0)*(1-R1306)*M1306</f>
        <v>0</v>
      </c>
      <c r="V1306" s="49">
        <f>IF(0&lt;0.8,0,IF(0&lt;1,Sheet1!L590,1))*IF(G1306&lt;3,0.12 - O1306,0.01) *U1306</f>
        <v>0</v>
      </c>
      <c r="W1306" s="49">
        <f>IF(0&gt;1,IF(0&lt;=1.1,1,IF(0&lt;=1.2,2,IF(0&lt;=1.5,3,5))),0) * 1000000</f>
        <v>0</v>
      </c>
      <c r="X1306" s="50">
        <f>IF(AND(P1306&gt;=150000000,P1306&lt;300000000),5000000,IF(AND(P1306&gt;=300000000,P1306&lt;500000000),10000000,IF(AND(P1306&gt;=300000000,P1306&lt;500000000),15000000,IF(AND(P1306&gt;=500000000,P1306&lt;3000000000),20000000,IF(P1306&gt;=30000000000,35000000,0))))) * (1-R1306)</f>
        <v>0</v>
      </c>
      <c r="Y1306" s="50">
        <f>IFERROR(Q1306 * (1-R1306),0)</f>
        <v>0</v>
      </c>
      <c r="Z1306" s="51">
        <f>IF(R1306=1,0,0)</f>
        <v>0</v>
      </c>
      <c r="AA1306" s="51">
        <f>IFERROR((1-R1306) * Z1306 * 2%,0)</f>
        <v>0</v>
      </c>
      <c r="AB1306" s="52">
        <f>IF(R1306=0,0,0)</f>
        <v>0</v>
      </c>
      <c r="AC1306" s="52">
        <f> IFERROR(AB1306 * (1-R1306) * 2%,0)</f>
        <v>0</v>
      </c>
      <c r="AD1306" s="53">
        <f>T1306+V1306+W1306+X1306+AA1306+AC1306</f>
        <v>7236.5600000000004</v>
      </c>
    </row>
    <row r="1307">
      <c r="C1307" s="40" t="s">
        <v>2415</v>
      </c>
      <c r="D1307" s="41" t="s">
        <v>2416</v>
      </c>
      <c r="E1307" s="41"/>
      <c r="F1307" s="42">
        <v>42599.366678240738</v>
      </c>
      <c r="G1307" s="43">
        <v>23</v>
      </c>
      <c r="H1307" s="44">
        <v>43321</v>
      </c>
      <c r="I1307" s="44">
        <v>43327</v>
      </c>
      <c r="J1307" s="43">
        <v>175660</v>
      </c>
      <c r="K1307" s="43">
        <v>0</v>
      </c>
      <c r="L1307" s="43">
        <v>0</v>
      </c>
      <c r="M1307" s="43">
        <f>IFERROR(J1307-K1307-L1307,0)</f>
        <v>175660</v>
      </c>
      <c r="N1307" s="43">
        <v>175660</v>
      </c>
      <c r="O1307" s="45">
        <f>IFERROR(IF(1 - M1307/N1307&lt;0,0,1-M1307/N1307),0)</f>
        <v>0</v>
      </c>
      <c r="P1307" s="43">
        <v>0</v>
      </c>
      <c r="Q1307" s="43">
        <v>175660</v>
      </c>
      <c r="R1307" s="46">
        <f>IF(F1307&lt;DATEVALUE("2018-07-01"),1,0)</f>
        <v>1</v>
      </c>
      <c r="S1307" s="47">
        <f>IF(R1307=1,1%,0)</f>
        <v>0.01</v>
      </c>
      <c r="T1307" s="46">
        <f>IFERROR(S1307*M1307,0)</f>
        <v>1756.6000000000001</v>
      </c>
      <c r="U1307" s="48">
        <f>IF(O1307&lt;=0.12,1,0)*(1-R1307)*M1307</f>
        <v>0</v>
      </c>
      <c r="V1307" s="49">
        <f>IF(0&lt;0.8,0,IF(0&lt;1,Sheet1!L590,1))*IF(G1307&lt;3,0.12 - O1307,0.01) *U1307</f>
        <v>0</v>
      </c>
      <c r="W1307" s="49">
        <f>IF(0&gt;1,IF(0&lt;=1.1,1,IF(0&lt;=1.2,2,IF(0&lt;=1.5,3,5))),0) * 1000000</f>
        <v>0</v>
      </c>
      <c r="X1307" s="50">
        <f>IF(AND(P1307&gt;=150000000,P1307&lt;300000000),5000000,IF(AND(P1307&gt;=300000000,P1307&lt;500000000),10000000,IF(AND(P1307&gt;=300000000,P1307&lt;500000000),15000000,IF(AND(P1307&gt;=500000000,P1307&lt;3000000000),20000000,IF(P1307&gt;=30000000000,35000000,0))))) * (1-R1307)</f>
        <v>0</v>
      </c>
      <c r="Y1307" s="50">
        <f>IFERROR(Q1307 * (1-R1307),0)</f>
        <v>0</v>
      </c>
      <c r="Z1307" s="51">
        <f>IF(R1307=1,0,0)</f>
        <v>0</v>
      </c>
      <c r="AA1307" s="51">
        <f>IFERROR((1-R1307) * Z1307 * 2%,0)</f>
        <v>0</v>
      </c>
      <c r="AB1307" s="52">
        <f>IF(R1307=0,0,0)</f>
        <v>0</v>
      </c>
      <c r="AC1307" s="52">
        <f> IFERROR(AB1307 * (1-R1307) * 2%,0)</f>
        <v>0</v>
      </c>
      <c r="AD1307" s="53">
        <f>T1307+V1307+W1307+X1307+AA1307+AC1307</f>
        <v>1756.6000000000001</v>
      </c>
    </row>
    <row r="1308">
      <c r="C1308" s="40" t="s">
        <v>2417</v>
      </c>
      <c r="D1308" s="41" t="s">
        <v>2418</v>
      </c>
      <c r="E1308" s="41"/>
      <c r="F1308" s="42">
        <v>42601.284409722219</v>
      </c>
      <c r="G1308" s="43">
        <v>23</v>
      </c>
      <c r="H1308" s="44">
        <v>43319</v>
      </c>
      <c r="I1308" s="44">
        <v>43334</v>
      </c>
      <c r="J1308" s="43">
        <v>962987</v>
      </c>
      <c r="K1308" s="43">
        <v>0</v>
      </c>
      <c r="L1308" s="43">
        <v>0</v>
      </c>
      <c r="M1308" s="43">
        <f>IFERROR(J1308-K1308-L1308,0)</f>
        <v>962987</v>
      </c>
      <c r="N1308" s="43">
        <v>962987</v>
      </c>
      <c r="O1308" s="45">
        <f>IFERROR(IF(1 - M1308/N1308&lt;0,0,1-M1308/N1308),0)</f>
        <v>0</v>
      </c>
      <c r="P1308" s="43">
        <v>0</v>
      </c>
      <c r="Q1308" s="43">
        <v>962987</v>
      </c>
      <c r="R1308" s="46">
        <f>IF(F1308&lt;DATEVALUE("2018-07-01"),1,0)</f>
        <v>1</v>
      </c>
      <c r="S1308" s="47">
        <f>IF(R1308=1,1%,0)</f>
        <v>0.01</v>
      </c>
      <c r="T1308" s="46">
        <f>IFERROR(S1308*M1308,0)</f>
        <v>9629.8700000000008</v>
      </c>
      <c r="U1308" s="48">
        <f>IF(O1308&lt;=0.12,1,0)*(1-R1308)*M1308</f>
        <v>0</v>
      </c>
      <c r="V1308" s="49">
        <f>IF(0&lt;0.8,0,IF(0&lt;1,Sheet1!L590,1))*IF(G1308&lt;3,0.12 - O1308,0.01) *U1308</f>
        <v>0</v>
      </c>
      <c r="W1308" s="49">
        <f>IF(0&gt;1,IF(0&lt;=1.1,1,IF(0&lt;=1.2,2,IF(0&lt;=1.5,3,5))),0) * 1000000</f>
        <v>0</v>
      </c>
      <c r="X1308" s="50">
        <f>IF(AND(P1308&gt;=150000000,P1308&lt;300000000),5000000,IF(AND(P1308&gt;=300000000,P1308&lt;500000000),10000000,IF(AND(P1308&gt;=300000000,P1308&lt;500000000),15000000,IF(AND(P1308&gt;=500000000,P1308&lt;3000000000),20000000,IF(P1308&gt;=30000000000,35000000,0))))) * (1-R1308)</f>
        <v>0</v>
      </c>
      <c r="Y1308" s="50">
        <f>IFERROR(Q1308 * (1-R1308),0)</f>
        <v>0</v>
      </c>
      <c r="Z1308" s="51">
        <f>IF(R1308=1,0,0)</f>
        <v>0</v>
      </c>
      <c r="AA1308" s="51">
        <f>IFERROR((1-R1308) * Z1308 * 2%,0)</f>
        <v>0</v>
      </c>
      <c r="AB1308" s="52">
        <f>IF(R1308=0,0,0)</f>
        <v>0</v>
      </c>
      <c r="AC1308" s="52">
        <f> IFERROR(AB1308 * (1-R1308) * 2%,0)</f>
        <v>0</v>
      </c>
      <c r="AD1308" s="53">
        <f>T1308+V1308+W1308+X1308+AA1308+AC1308</f>
        <v>9629.8700000000008</v>
      </c>
    </row>
    <row r="1309">
      <c r="C1309" s="40" t="s">
        <v>2419</v>
      </c>
      <c r="D1309" s="41" t="s">
        <v>2420</v>
      </c>
      <c r="E1309" s="41"/>
      <c r="F1309" s="42">
        <v>42601.28601851852</v>
      </c>
      <c r="G1309" s="43">
        <v>23</v>
      </c>
      <c r="H1309" s="44">
        <v>43321</v>
      </c>
      <c r="I1309" s="44">
        <v>43333</v>
      </c>
      <c r="J1309" s="43">
        <v>212701</v>
      </c>
      <c r="K1309" s="43">
        <v>0</v>
      </c>
      <c r="L1309" s="43">
        <v>0</v>
      </c>
      <c r="M1309" s="43">
        <f>IFERROR(J1309-K1309-L1309,0)</f>
        <v>212701</v>
      </c>
      <c r="N1309" s="43">
        <v>212701</v>
      </c>
      <c r="O1309" s="45">
        <f>IFERROR(IF(1 - M1309/N1309&lt;0,0,1-M1309/N1309),0)</f>
        <v>0</v>
      </c>
      <c r="P1309" s="43">
        <v>0</v>
      </c>
      <c r="Q1309" s="43">
        <v>212701</v>
      </c>
      <c r="R1309" s="46">
        <f>IF(F1309&lt;DATEVALUE("2018-07-01"),1,0)</f>
        <v>1</v>
      </c>
      <c r="S1309" s="47">
        <f>IF(R1309=1,1%,0)</f>
        <v>0.01</v>
      </c>
      <c r="T1309" s="46">
        <f>IFERROR(S1309*M1309,0)</f>
        <v>2127.0100000000002</v>
      </c>
      <c r="U1309" s="48">
        <f>IF(O1309&lt;=0.12,1,0)*(1-R1309)*M1309</f>
        <v>0</v>
      </c>
      <c r="V1309" s="49">
        <f>IF(0&lt;0.8,0,IF(0&lt;1,Sheet1!L590,1))*IF(G1309&lt;3,0.12 - O1309,0.01) *U1309</f>
        <v>0</v>
      </c>
      <c r="W1309" s="49">
        <f>IF(0&gt;1,IF(0&lt;=1.1,1,IF(0&lt;=1.2,2,IF(0&lt;=1.5,3,5))),0) * 1000000</f>
        <v>0</v>
      </c>
      <c r="X1309" s="50">
        <f>IF(AND(P1309&gt;=150000000,P1309&lt;300000000),5000000,IF(AND(P1309&gt;=300000000,P1309&lt;500000000),10000000,IF(AND(P1309&gt;=300000000,P1309&lt;500000000),15000000,IF(AND(P1309&gt;=500000000,P1309&lt;3000000000),20000000,IF(P1309&gt;=30000000000,35000000,0))))) * (1-R1309)</f>
        <v>0</v>
      </c>
      <c r="Y1309" s="50">
        <f>IFERROR(Q1309 * (1-R1309),0)</f>
        <v>0</v>
      </c>
      <c r="Z1309" s="51">
        <f>IF(R1309=1,0,0)</f>
        <v>0</v>
      </c>
      <c r="AA1309" s="51">
        <f>IFERROR((1-R1309) * Z1309 * 2%,0)</f>
        <v>0</v>
      </c>
      <c r="AB1309" s="52">
        <f>IF(R1309=0,0,0)</f>
        <v>0</v>
      </c>
      <c r="AC1309" s="52">
        <f> IFERROR(AB1309 * (1-R1309) * 2%,0)</f>
        <v>0</v>
      </c>
      <c r="AD1309" s="53">
        <f>T1309+V1309+W1309+X1309+AA1309+AC1309</f>
        <v>2127.0100000000002</v>
      </c>
    </row>
    <row r="1310">
      <c r="C1310" s="40" t="s">
        <v>2421</v>
      </c>
      <c r="D1310" s="41" t="s">
        <v>2422</v>
      </c>
      <c r="E1310" s="41"/>
      <c r="F1310" s="42">
        <v>42601.287164351852</v>
      </c>
      <c r="G1310" s="43">
        <v>23</v>
      </c>
      <c r="H1310" s="44">
        <v>43319</v>
      </c>
      <c r="I1310" s="44">
        <v>43322</v>
      </c>
      <c r="J1310" s="43">
        <v>1069989</v>
      </c>
      <c r="K1310" s="43">
        <v>0</v>
      </c>
      <c r="L1310" s="43">
        <v>0</v>
      </c>
      <c r="M1310" s="43">
        <f>IFERROR(J1310-K1310-L1310,0)</f>
        <v>1069989</v>
      </c>
      <c r="N1310" s="43">
        <v>1069989</v>
      </c>
      <c r="O1310" s="45">
        <f>IFERROR(IF(1 - M1310/N1310&lt;0,0,1-M1310/N1310),0)</f>
        <v>0</v>
      </c>
      <c r="P1310" s="43">
        <v>0</v>
      </c>
      <c r="Q1310" s="43">
        <v>1069989</v>
      </c>
      <c r="R1310" s="46">
        <f>IF(F1310&lt;DATEVALUE("2018-07-01"),1,0)</f>
        <v>1</v>
      </c>
      <c r="S1310" s="47">
        <f>IF(R1310=1,1%,0)</f>
        <v>0.01</v>
      </c>
      <c r="T1310" s="46">
        <f>IFERROR(S1310*M1310,0)</f>
        <v>10699.889999999999</v>
      </c>
      <c r="U1310" s="48">
        <f>IF(O1310&lt;=0.12,1,0)*(1-R1310)*M1310</f>
        <v>0</v>
      </c>
      <c r="V1310" s="49">
        <f>IF(0&lt;0.8,0,IF(0&lt;1,Sheet1!L590,1))*IF(G1310&lt;3,0.12 - O1310,0.01) *U1310</f>
        <v>0</v>
      </c>
      <c r="W1310" s="49">
        <f>IF(0&gt;1,IF(0&lt;=1.1,1,IF(0&lt;=1.2,2,IF(0&lt;=1.5,3,5))),0) * 1000000</f>
        <v>0</v>
      </c>
      <c r="X1310" s="50">
        <f>IF(AND(P1310&gt;=150000000,P1310&lt;300000000),5000000,IF(AND(P1310&gt;=300000000,P1310&lt;500000000),10000000,IF(AND(P1310&gt;=300000000,P1310&lt;500000000),15000000,IF(AND(P1310&gt;=500000000,P1310&lt;3000000000),20000000,IF(P1310&gt;=30000000000,35000000,0))))) * (1-R1310)</f>
        <v>0</v>
      </c>
      <c r="Y1310" s="50">
        <f>IFERROR(Q1310 * (1-R1310),0)</f>
        <v>0</v>
      </c>
      <c r="Z1310" s="51">
        <f>IF(R1310=1,0,0)</f>
        <v>0</v>
      </c>
      <c r="AA1310" s="51">
        <f>IFERROR((1-R1310) * Z1310 * 2%,0)</f>
        <v>0</v>
      </c>
      <c r="AB1310" s="52">
        <f>IF(R1310=0,0,0)</f>
        <v>0</v>
      </c>
      <c r="AC1310" s="52">
        <f> IFERROR(AB1310 * (1-R1310) * 2%,0)</f>
        <v>0</v>
      </c>
      <c r="AD1310" s="53">
        <f>T1310+V1310+W1310+X1310+AA1310+AC1310</f>
        <v>10699.889999999999</v>
      </c>
    </row>
    <row r="1311">
      <c r="C1311" s="40" t="s">
        <v>2423</v>
      </c>
      <c r="D1311" s="41" t="s">
        <v>1199</v>
      </c>
      <c r="E1311" s="41"/>
      <c r="F1311" s="42">
        <v>42601.291307870371</v>
      </c>
      <c r="G1311" s="43">
        <v>23</v>
      </c>
      <c r="H1311" s="44">
        <v>43341</v>
      </c>
      <c r="I1311" s="44">
        <v>43350</v>
      </c>
      <c r="J1311" s="43">
        <v>31090001</v>
      </c>
      <c r="K1311" s="43">
        <v>3820711</v>
      </c>
      <c r="L1311" s="43">
        <v>0</v>
      </c>
      <c r="M1311" s="43">
        <f>IFERROR(J1311-K1311-L1311,0)</f>
        <v>27269290</v>
      </c>
      <c r="N1311" s="43">
        <v>40760121</v>
      </c>
      <c r="O1311" s="45">
        <f>IFERROR(IF(1 - M1311/N1311&lt;0,0,1-M1311/N1311),0)</f>
        <v>0.33098113226896453</v>
      </c>
      <c r="P1311" s="43">
        <v>0</v>
      </c>
      <c r="Q1311" s="43">
        <v>27618911</v>
      </c>
      <c r="R1311" s="46">
        <f>IF(F1311&lt;DATEVALUE("2018-07-01"),1,0)</f>
        <v>1</v>
      </c>
      <c r="S1311" s="47">
        <f>IF(R1311=1,1%,0)</f>
        <v>0.01</v>
      </c>
      <c r="T1311" s="46">
        <f>IFERROR(S1311*M1311,0)</f>
        <v>272692.90000000002</v>
      </c>
      <c r="U1311" s="48">
        <f>IF(O1311&lt;=0.12,1,0)*(1-R1311)*M1311</f>
        <v>0</v>
      </c>
      <c r="V1311" s="49">
        <f>IF(0&lt;0.8,0,IF(0&lt;1,Sheet1!L590,1))*IF(G1311&lt;3,0.12 - O1311,0.01) *U1311</f>
        <v>0</v>
      </c>
      <c r="W1311" s="49">
        <f>IF(0&gt;1,IF(0&lt;=1.1,1,IF(0&lt;=1.2,2,IF(0&lt;=1.5,3,5))),0) * 1000000</f>
        <v>0</v>
      </c>
      <c r="X1311" s="50">
        <f>IF(AND(P1311&gt;=150000000,P1311&lt;300000000),5000000,IF(AND(P1311&gt;=300000000,P1311&lt;500000000),10000000,IF(AND(P1311&gt;=300000000,P1311&lt;500000000),15000000,IF(AND(P1311&gt;=500000000,P1311&lt;3000000000),20000000,IF(P1311&gt;=30000000000,35000000,0))))) * (1-R1311)</f>
        <v>0</v>
      </c>
      <c r="Y1311" s="50">
        <f>IFERROR(Q1311 * (1-R1311),0)</f>
        <v>0</v>
      </c>
      <c r="Z1311" s="51">
        <f>IF(R1311=1,0,0)</f>
        <v>0</v>
      </c>
      <c r="AA1311" s="51">
        <f>IFERROR((1-R1311) * Z1311 * 2%,0)</f>
        <v>0</v>
      </c>
      <c r="AB1311" s="52">
        <f>IF(R1311=0,0,0)</f>
        <v>0</v>
      </c>
      <c r="AC1311" s="52">
        <f> IFERROR(AB1311 * (1-R1311) * 2%,0)</f>
        <v>0</v>
      </c>
      <c r="AD1311" s="53">
        <f>T1311+V1311+W1311+X1311+AA1311+AC1311</f>
        <v>272692.90000000002</v>
      </c>
    </row>
    <row r="1312">
      <c r="C1312" s="40" t="s">
        <v>2424</v>
      </c>
      <c r="D1312" s="41" t="s">
        <v>1199</v>
      </c>
      <c r="E1312" s="41"/>
      <c r="F1312" s="42">
        <v>42601.292627314811</v>
      </c>
      <c r="G1312" s="43">
        <v>23</v>
      </c>
      <c r="H1312" s="44">
        <v>43372</v>
      </c>
      <c r="I1312" s="44">
        <v>43384</v>
      </c>
      <c r="J1312" s="43">
        <v>28363401</v>
      </c>
      <c r="K1312" s="43">
        <v>0</v>
      </c>
      <c r="L1312" s="43">
        <v>0</v>
      </c>
      <c r="M1312" s="43">
        <f>IFERROR(J1312-K1312-L1312,0)</f>
        <v>28363401</v>
      </c>
      <c r="N1312" s="43">
        <v>34924888</v>
      </c>
      <c r="O1312" s="45">
        <f>IFERROR(IF(1 - M1312/N1312&lt;0,0,1-M1312/N1312),0)</f>
        <v>0.18787424601046676</v>
      </c>
      <c r="P1312" s="43">
        <v>0</v>
      </c>
      <c r="Q1312" s="43">
        <v>29549407</v>
      </c>
      <c r="R1312" s="46">
        <f>IF(F1312&lt;DATEVALUE("2018-07-01"),1,0)</f>
        <v>1</v>
      </c>
      <c r="S1312" s="47">
        <f>IF(R1312=1,1%,0)</f>
        <v>0.01</v>
      </c>
      <c r="T1312" s="46">
        <f>IFERROR(S1312*M1312,0)</f>
        <v>283634.01000000001</v>
      </c>
      <c r="U1312" s="48">
        <f>IF(O1312&lt;=0.12,1,0)*(1-R1312)*M1312</f>
        <v>0</v>
      </c>
      <c r="V1312" s="49">
        <f>IF(0&lt;0.8,0,IF(0&lt;1,Sheet1!L590,1))*IF(G1312&lt;3,0.12 - O1312,0.01) *U1312</f>
        <v>0</v>
      </c>
      <c r="W1312" s="49">
        <f>IF(0&gt;1,IF(0&lt;=1.1,1,IF(0&lt;=1.2,2,IF(0&lt;=1.5,3,5))),0) * 1000000</f>
        <v>0</v>
      </c>
      <c r="X1312" s="50">
        <f>IF(AND(P1312&gt;=150000000,P1312&lt;300000000),5000000,IF(AND(P1312&gt;=300000000,P1312&lt;500000000),10000000,IF(AND(P1312&gt;=300000000,P1312&lt;500000000),15000000,IF(AND(P1312&gt;=500000000,P1312&lt;3000000000),20000000,IF(P1312&gt;=30000000000,35000000,0))))) * (1-R1312)</f>
        <v>0</v>
      </c>
      <c r="Y1312" s="50">
        <f>IFERROR(Q1312 * (1-R1312),0)</f>
        <v>0</v>
      </c>
      <c r="Z1312" s="51">
        <f>IF(R1312=1,0,0)</f>
        <v>0</v>
      </c>
      <c r="AA1312" s="51">
        <f>IFERROR((1-R1312) * Z1312 * 2%,0)</f>
        <v>0</v>
      </c>
      <c r="AB1312" s="52">
        <f>IF(R1312=0,0,0)</f>
        <v>0</v>
      </c>
      <c r="AC1312" s="52">
        <f> IFERROR(AB1312 * (1-R1312) * 2%,0)</f>
        <v>0</v>
      </c>
      <c r="AD1312" s="53">
        <f>T1312+V1312+W1312+X1312+AA1312+AC1312</f>
        <v>283634.01000000001</v>
      </c>
    </row>
    <row r="1313">
      <c r="C1313" s="40" t="s">
        <v>2425</v>
      </c>
      <c r="D1313" s="41" t="s">
        <v>2426</v>
      </c>
      <c r="E1313" s="41"/>
      <c r="F1313" s="42">
        <v>42605.410983796297</v>
      </c>
      <c r="G1313" s="43">
        <v>23</v>
      </c>
      <c r="H1313" s="44">
        <v>43318</v>
      </c>
      <c r="I1313" s="44">
        <v>43329</v>
      </c>
      <c r="J1313" s="43">
        <v>1297282</v>
      </c>
      <c r="K1313" s="43">
        <v>0</v>
      </c>
      <c r="L1313" s="43">
        <v>0</v>
      </c>
      <c r="M1313" s="43">
        <f>IFERROR(J1313-K1313-L1313,0)</f>
        <v>1297282</v>
      </c>
      <c r="N1313" s="43">
        <v>1297282</v>
      </c>
      <c r="O1313" s="45">
        <f>IFERROR(IF(1 - M1313/N1313&lt;0,0,1-M1313/N1313),0)</f>
        <v>0</v>
      </c>
      <c r="P1313" s="43">
        <v>0</v>
      </c>
      <c r="Q1313" s="43">
        <v>1297282</v>
      </c>
      <c r="R1313" s="46">
        <f>IF(F1313&lt;DATEVALUE("2018-07-01"),1,0)</f>
        <v>1</v>
      </c>
      <c r="S1313" s="47">
        <f>IF(R1313=1,1%,0)</f>
        <v>0.01</v>
      </c>
      <c r="T1313" s="46">
        <f>IFERROR(S1313*M1313,0)</f>
        <v>12972.82</v>
      </c>
      <c r="U1313" s="48">
        <f>IF(O1313&lt;=0.12,1,0)*(1-R1313)*M1313</f>
        <v>0</v>
      </c>
      <c r="V1313" s="49">
        <f>IF(0&lt;0.8,0,IF(0&lt;1,Sheet1!L590,1))*IF(G1313&lt;3,0.12 - O1313,0.01) *U1313</f>
        <v>0</v>
      </c>
      <c r="W1313" s="49">
        <f>IF(0&gt;1,IF(0&lt;=1.1,1,IF(0&lt;=1.2,2,IF(0&lt;=1.5,3,5))),0) * 1000000</f>
        <v>0</v>
      </c>
      <c r="X1313" s="50">
        <f>IF(AND(P1313&gt;=150000000,P1313&lt;300000000),5000000,IF(AND(P1313&gt;=300000000,P1313&lt;500000000),10000000,IF(AND(P1313&gt;=300000000,P1313&lt;500000000),15000000,IF(AND(P1313&gt;=500000000,P1313&lt;3000000000),20000000,IF(P1313&gt;=30000000000,35000000,0))))) * (1-R1313)</f>
        <v>0</v>
      </c>
      <c r="Y1313" s="50">
        <f>IFERROR(Q1313 * (1-R1313),0)</f>
        <v>0</v>
      </c>
      <c r="Z1313" s="51">
        <f>IF(R1313=1,0,0)</f>
        <v>0</v>
      </c>
      <c r="AA1313" s="51">
        <f>IFERROR((1-R1313) * Z1313 * 2%,0)</f>
        <v>0</v>
      </c>
      <c r="AB1313" s="52">
        <f>IF(R1313=0,0,0)</f>
        <v>0</v>
      </c>
      <c r="AC1313" s="52">
        <f> IFERROR(AB1313 * (1-R1313) * 2%,0)</f>
        <v>0</v>
      </c>
      <c r="AD1313" s="53">
        <f>T1313+V1313+W1313+X1313+AA1313+AC1313</f>
        <v>12972.82</v>
      </c>
    </row>
    <row r="1314">
      <c r="C1314" s="40" t="s">
        <v>2427</v>
      </c>
      <c r="D1314" s="41" t="s">
        <v>2428</v>
      </c>
      <c r="E1314" s="41"/>
      <c r="F1314" s="42">
        <v>42605.305833333332</v>
      </c>
      <c r="G1314" s="43">
        <v>23</v>
      </c>
      <c r="H1314" s="44">
        <v>43316</v>
      </c>
      <c r="I1314" s="44">
        <v>43329</v>
      </c>
      <c r="J1314" s="43">
        <v>1566872</v>
      </c>
      <c r="K1314" s="43">
        <v>0</v>
      </c>
      <c r="L1314" s="43">
        <v>0</v>
      </c>
      <c r="M1314" s="43">
        <f>IFERROR(J1314-K1314-L1314,0)</f>
        <v>1566872</v>
      </c>
      <c r="N1314" s="43">
        <v>1566872</v>
      </c>
      <c r="O1314" s="45">
        <f>IFERROR(IF(1 - M1314/N1314&lt;0,0,1-M1314/N1314),0)</f>
        <v>0</v>
      </c>
      <c r="P1314" s="43">
        <v>0</v>
      </c>
      <c r="Q1314" s="43">
        <v>1566872</v>
      </c>
      <c r="R1314" s="46">
        <f>IF(F1314&lt;DATEVALUE("2018-07-01"),1,0)</f>
        <v>1</v>
      </c>
      <c r="S1314" s="47">
        <f>IF(R1314=1,1%,0)</f>
        <v>0.01</v>
      </c>
      <c r="T1314" s="46">
        <f>IFERROR(S1314*M1314,0)</f>
        <v>15668.720000000001</v>
      </c>
      <c r="U1314" s="48">
        <f>IF(O1314&lt;=0.12,1,0)*(1-R1314)*M1314</f>
        <v>0</v>
      </c>
      <c r="V1314" s="49">
        <f>IF(0&lt;0.8,0,IF(0&lt;1,Sheet1!L590,1))*IF(G1314&lt;3,0.12 - O1314,0.01) *U1314</f>
        <v>0</v>
      </c>
      <c r="W1314" s="49">
        <f>IF(0&gt;1,IF(0&lt;=1.1,1,IF(0&lt;=1.2,2,IF(0&lt;=1.5,3,5))),0) * 1000000</f>
        <v>0</v>
      </c>
      <c r="X1314" s="50">
        <f>IF(AND(P1314&gt;=150000000,P1314&lt;300000000),5000000,IF(AND(P1314&gt;=300000000,P1314&lt;500000000),10000000,IF(AND(P1314&gt;=300000000,P1314&lt;500000000),15000000,IF(AND(P1314&gt;=500000000,P1314&lt;3000000000),20000000,IF(P1314&gt;=30000000000,35000000,0))))) * (1-R1314)</f>
        <v>0</v>
      </c>
      <c r="Y1314" s="50">
        <f>IFERROR(Q1314 * (1-R1314),0)</f>
        <v>0</v>
      </c>
      <c r="Z1314" s="51">
        <f>IF(R1314=1,0,0)</f>
        <v>0</v>
      </c>
      <c r="AA1314" s="51">
        <f>IFERROR((1-R1314) * Z1314 * 2%,0)</f>
        <v>0</v>
      </c>
      <c r="AB1314" s="52">
        <f>IF(R1314=0,0,0)</f>
        <v>0</v>
      </c>
      <c r="AC1314" s="52">
        <f> IFERROR(AB1314 * (1-R1314) * 2%,0)</f>
        <v>0</v>
      </c>
      <c r="AD1314" s="53">
        <f>T1314+V1314+W1314+X1314+AA1314+AC1314</f>
        <v>15668.720000000001</v>
      </c>
    </row>
    <row r="1315">
      <c r="C1315" s="40" t="s">
        <v>2429</v>
      </c>
      <c r="D1315" s="41" t="s">
        <v>2430</v>
      </c>
      <c r="E1315" s="41"/>
      <c r="F1315" s="42">
        <v>42608.316793981481</v>
      </c>
      <c r="G1315" s="43">
        <v>23</v>
      </c>
      <c r="H1315" s="44">
        <v>43312</v>
      </c>
      <c r="I1315" s="44">
        <v>43343</v>
      </c>
      <c r="J1315" s="43">
        <v>4218781</v>
      </c>
      <c r="K1315" s="43">
        <v>0</v>
      </c>
      <c r="L1315" s="43">
        <v>0</v>
      </c>
      <c r="M1315" s="43">
        <f>IFERROR(J1315-K1315-L1315,0)</f>
        <v>4218781</v>
      </c>
      <c r="N1315" s="43">
        <v>14417429</v>
      </c>
      <c r="O1315" s="45">
        <f>IFERROR(IF(1 - M1315/N1315&lt;0,0,1-M1315/N1315),0)</f>
        <v>0.7073832650745151</v>
      </c>
      <c r="P1315" s="43">
        <v>0</v>
      </c>
      <c r="Q1315" s="43">
        <v>4218781</v>
      </c>
      <c r="R1315" s="46">
        <f>IF(F1315&lt;DATEVALUE("2018-07-01"),1,0)</f>
        <v>1</v>
      </c>
      <c r="S1315" s="47">
        <f>IF(R1315=1,1%,0)</f>
        <v>0.01</v>
      </c>
      <c r="T1315" s="46">
        <f>IFERROR(S1315*M1315,0)</f>
        <v>42187.809999999998</v>
      </c>
      <c r="U1315" s="48">
        <f>IF(O1315&lt;=0.12,1,0)*(1-R1315)*M1315</f>
        <v>0</v>
      </c>
      <c r="V1315" s="49">
        <f>IF(0&lt;0.8,0,IF(0&lt;1,Sheet1!L590,1))*IF(G1315&lt;3,0.12 - O1315,0.01) *U1315</f>
        <v>0</v>
      </c>
      <c r="W1315" s="49">
        <f>IF(0&gt;1,IF(0&lt;=1.1,1,IF(0&lt;=1.2,2,IF(0&lt;=1.5,3,5))),0) * 1000000</f>
        <v>0</v>
      </c>
      <c r="X1315" s="50">
        <f>IF(AND(P1315&gt;=150000000,P1315&lt;300000000),5000000,IF(AND(P1315&gt;=300000000,P1315&lt;500000000),10000000,IF(AND(P1315&gt;=300000000,P1315&lt;500000000),15000000,IF(AND(P1315&gt;=500000000,P1315&lt;3000000000),20000000,IF(P1315&gt;=30000000000,35000000,0))))) * (1-R1315)</f>
        <v>0</v>
      </c>
      <c r="Y1315" s="50">
        <f>IFERROR(Q1315 * (1-R1315),0)</f>
        <v>0</v>
      </c>
      <c r="Z1315" s="51">
        <f>IF(R1315=1,0,0)</f>
        <v>0</v>
      </c>
      <c r="AA1315" s="51">
        <f>IFERROR((1-R1315) * Z1315 * 2%,0)</f>
        <v>0</v>
      </c>
      <c r="AB1315" s="52">
        <f>IF(R1315=0,0,0)</f>
        <v>0</v>
      </c>
      <c r="AC1315" s="52">
        <f> IFERROR(AB1315 * (1-R1315) * 2%,0)</f>
        <v>0</v>
      </c>
      <c r="AD1315" s="53">
        <f>T1315+V1315+W1315+X1315+AA1315+AC1315</f>
        <v>42187.809999999998</v>
      </c>
    </row>
    <row r="1316">
      <c r="C1316" s="40" t="s">
        <v>2431</v>
      </c>
      <c r="D1316" s="41" t="s">
        <v>2432</v>
      </c>
      <c r="E1316" s="41"/>
      <c r="F1316" s="42">
        <v>42609.300983796296</v>
      </c>
      <c r="G1316" s="43">
        <v>23</v>
      </c>
      <c r="H1316" s="44">
        <v>43318</v>
      </c>
      <c r="I1316" s="44">
        <v>43329</v>
      </c>
      <c r="J1316" s="43">
        <v>419697</v>
      </c>
      <c r="K1316" s="43">
        <v>0</v>
      </c>
      <c r="L1316" s="43">
        <v>0</v>
      </c>
      <c r="M1316" s="43">
        <f>IFERROR(J1316-K1316-L1316,0)</f>
        <v>419697</v>
      </c>
      <c r="N1316" s="43">
        <v>419697</v>
      </c>
      <c r="O1316" s="45">
        <f>IFERROR(IF(1 - M1316/N1316&lt;0,0,1-M1316/N1316),0)</f>
        <v>0</v>
      </c>
      <c r="P1316" s="43">
        <v>0</v>
      </c>
      <c r="Q1316" s="43">
        <v>419697</v>
      </c>
      <c r="R1316" s="46">
        <f>IF(F1316&lt;DATEVALUE("2018-07-01"),1,0)</f>
        <v>1</v>
      </c>
      <c r="S1316" s="47">
        <f>IF(R1316=1,1%,0)</f>
        <v>0.01</v>
      </c>
      <c r="T1316" s="46">
        <f>IFERROR(S1316*M1316,0)</f>
        <v>4196.9700000000003</v>
      </c>
      <c r="U1316" s="48">
        <f>IF(O1316&lt;=0.12,1,0)*(1-R1316)*M1316</f>
        <v>0</v>
      </c>
      <c r="V1316" s="49">
        <f>IF(0&lt;0.8,0,IF(0&lt;1,Sheet1!L590,1))*IF(G1316&lt;3,0.12 - O1316,0.01) *U1316</f>
        <v>0</v>
      </c>
      <c r="W1316" s="49">
        <f>IF(0&gt;1,IF(0&lt;=1.1,1,IF(0&lt;=1.2,2,IF(0&lt;=1.5,3,5))),0) * 1000000</f>
        <v>0</v>
      </c>
      <c r="X1316" s="50">
        <f>IF(AND(P1316&gt;=150000000,P1316&lt;300000000),5000000,IF(AND(P1316&gt;=300000000,P1316&lt;500000000),10000000,IF(AND(P1316&gt;=300000000,P1316&lt;500000000),15000000,IF(AND(P1316&gt;=500000000,P1316&lt;3000000000),20000000,IF(P1316&gt;=30000000000,35000000,0))))) * (1-R1316)</f>
        <v>0</v>
      </c>
      <c r="Y1316" s="50">
        <f>IFERROR(Q1316 * (1-R1316),0)</f>
        <v>0</v>
      </c>
      <c r="Z1316" s="51">
        <f>IF(R1316=1,0,0)</f>
        <v>0</v>
      </c>
      <c r="AA1316" s="51">
        <f>IFERROR((1-R1316) * Z1316 * 2%,0)</f>
        <v>0</v>
      </c>
      <c r="AB1316" s="52">
        <f>IF(R1316=0,0,0)</f>
        <v>0</v>
      </c>
      <c r="AC1316" s="52">
        <f> IFERROR(AB1316 * (1-R1316) * 2%,0)</f>
        <v>0</v>
      </c>
      <c r="AD1316" s="53">
        <f>T1316+V1316+W1316+X1316+AA1316+AC1316</f>
        <v>4196.9700000000003</v>
      </c>
    </row>
    <row r="1317">
      <c r="C1317" s="40" t="s">
        <v>2433</v>
      </c>
      <c r="D1317" s="41" t="s">
        <v>2434</v>
      </c>
      <c r="E1317" s="41"/>
      <c r="F1317" s="42">
        <v>42620.168611111112</v>
      </c>
      <c r="G1317" s="43">
        <v>22</v>
      </c>
      <c r="H1317" s="44">
        <v>43319</v>
      </c>
      <c r="I1317" s="44">
        <v>43334</v>
      </c>
      <c r="J1317" s="43">
        <v>2029701</v>
      </c>
      <c r="K1317" s="43">
        <v>0</v>
      </c>
      <c r="L1317" s="43">
        <v>0</v>
      </c>
      <c r="M1317" s="43">
        <f>IFERROR(J1317-K1317-L1317,0)</f>
        <v>2029701</v>
      </c>
      <c r="N1317" s="43">
        <v>2029701</v>
      </c>
      <c r="O1317" s="45">
        <f>IFERROR(IF(1 - M1317/N1317&lt;0,0,1-M1317/N1317),0)</f>
        <v>0</v>
      </c>
      <c r="P1317" s="43">
        <v>0</v>
      </c>
      <c r="Q1317" s="43">
        <v>2029701</v>
      </c>
      <c r="R1317" s="46">
        <f>IF(F1317&lt;DATEVALUE("2018-07-01"),1,0)</f>
        <v>1</v>
      </c>
      <c r="S1317" s="47">
        <f>IF(R1317=1,1%,0)</f>
        <v>0.01</v>
      </c>
      <c r="T1317" s="46">
        <f>IFERROR(S1317*M1317,0)</f>
        <v>20297.010000000002</v>
      </c>
      <c r="U1317" s="48">
        <f>IF(O1317&lt;=0.12,1,0)*(1-R1317)*M1317</f>
        <v>0</v>
      </c>
      <c r="V1317" s="49">
        <f>IF(0&lt;0.8,0,IF(0&lt;1,Sheet1!L590,1))*IF(G1317&lt;3,0.12 - O1317,0.01) *U1317</f>
        <v>0</v>
      </c>
      <c r="W1317" s="49">
        <f>IF(0&gt;1,IF(0&lt;=1.1,1,IF(0&lt;=1.2,2,IF(0&lt;=1.5,3,5))),0) * 1000000</f>
        <v>0</v>
      </c>
      <c r="X1317" s="50">
        <f>IF(AND(P1317&gt;=150000000,P1317&lt;300000000),5000000,IF(AND(P1317&gt;=300000000,P1317&lt;500000000),10000000,IF(AND(P1317&gt;=300000000,P1317&lt;500000000),15000000,IF(AND(P1317&gt;=500000000,P1317&lt;3000000000),20000000,IF(P1317&gt;=30000000000,35000000,0))))) * (1-R1317)</f>
        <v>0</v>
      </c>
      <c r="Y1317" s="50">
        <f>IFERROR(Q1317 * (1-R1317),0)</f>
        <v>0</v>
      </c>
      <c r="Z1317" s="51">
        <f>IF(R1317=1,0,0)</f>
        <v>0</v>
      </c>
      <c r="AA1317" s="51">
        <f>IFERROR((1-R1317) * Z1317 * 2%,0)</f>
        <v>0</v>
      </c>
      <c r="AB1317" s="52">
        <f>IF(R1317=0,0,0)</f>
        <v>0</v>
      </c>
      <c r="AC1317" s="52">
        <f> IFERROR(AB1317 * (1-R1317) * 2%,0)</f>
        <v>0</v>
      </c>
      <c r="AD1317" s="53">
        <f>T1317+V1317+W1317+X1317+AA1317+AC1317</f>
        <v>20297.010000000002</v>
      </c>
    </row>
    <row r="1318">
      <c r="C1318" s="40" t="s">
        <v>2435</v>
      </c>
      <c r="D1318" s="41" t="s">
        <v>2237</v>
      </c>
      <c r="E1318" s="41"/>
      <c r="F1318" s="42">
        <v>42620.170949074076</v>
      </c>
      <c r="G1318" s="43">
        <v>22</v>
      </c>
      <c r="H1318" s="44">
        <v>43339</v>
      </c>
      <c r="I1318" s="44">
        <v>43354</v>
      </c>
      <c r="J1318" s="43">
        <v>40700</v>
      </c>
      <c r="K1318" s="43">
        <v>0</v>
      </c>
      <c r="L1318" s="43">
        <v>0</v>
      </c>
      <c r="M1318" s="43">
        <f>IFERROR(J1318-K1318-L1318,0)</f>
        <v>40700</v>
      </c>
      <c r="N1318" s="43">
        <v>51609</v>
      </c>
      <c r="O1318" s="45">
        <f>IFERROR(IF(1 - M1318/N1318&lt;0,0,1-M1318/N1318),0)</f>
        <v>0.21137786045069662</v>
      </c>
      <c r="P1318" s="43">
        <v>0</v>
      </c>
      <c r="Q1318" s="43">
        <v>40700</v>
      </c>
      <c r="R1318" s="46">
        <f>IF(F1318&lt;DATEVALUE("2018-07-01"),1,0)</f>
        <v>1</v>
      </c>
      <c r="S1318" s="47">
        <f>IF(R1318=1,1%,0)</f>
        <v>0.01</v>
      </c>
      <c r="T1318" s="46">
        <f>IFERROR(S1318*M1318,0)</f>
        <v>407</v>
      </c>
      <c r="U1318" s="48">
        <f>IF(O1318&lt;=0.12,1,0)*(1-R1318)*M1318</f>
        <v>0</v>
      </c>
      <c r="V1318" s="49">
        <f>IF(0&lt;0.8,0,IF(0&lt;1,Sheet1!L590,1))*IF(G1318&lt;3,0.12 - O1318,0.01) *U1318</f>
        <v>0</v>
      </c>
      <c r="W1318" s="49">
        <f>IF(0&gt;1,IF(0&lt;=1.1,1,IF(0&lt;=1.2,2,IF(0&lt;=1.5,3,5))),0) * 1000000</f>
        <v>0</v>
      </c>
      <c r="X1318" s="50">
        <f>IF(AND(P1318&gt;=150000000,P1318&lt;300000000),5000000,IF(AND(P1318&gt;=300000000,P1318&lt;500000000),10000000,IF(AND(P1318&gt;=300000000,P1318&lt;500000000),15000000,IF(AND(P1318&gt;=500000000,P1318&lt;3000000000),20000000,IF(P1318&gt;=30000000000,35000000,0))))) * (1-R1318)</f>
        <v>0</v>
      </c>
      <c r="Y1318" s="50">
        <f>IFERROR(Q1318 * (1-R1318),0)</f>
        <v>0</v>
      </c>
      <c r="Z1318" s="51">
        <f>IF(R1318=1,0,0)</f>
        <v>0</v>
      </c>
      <c r="AA1318" s="51">
        <f>IFERROR((1-R1318) * Z1318 * 2%,0)</f>
        <v>0</v>
      </c>
      <c r="AB1318" s="52">
        <f>IF(R1318=0,0,0)</f>
        <v>0</v>
      </c>
      <c r="AC1318" s="52">
        <f> IFERROR(AB1318 * (1-R1318) * 2%,0)</f>
        <v>0</v>
      </c>
      <c r="AD1318" s="53">
        <f>T1318+V1318+W1318+X1318+AA1318+AC1318</f>
        <v>407</v>
      </c>
    </row>
    <row r="1319">
      <c r="C1319" s="40" t="s">
        <v>2436</v>
      </c>
      <c r="D1319" s="41" t="s">
        <v>1199</v>
      </c>
      <c r="E1319" s="41"/>
      <c r="F1319" s="42">
        <v>42632.349629629629</v>
      </c>
      <c r="G1319" s="43">
        <v>22</v>
      </c>
      <c r="H1319" s="44">
        <v>43341</v>
      </c>
      <c r="I1319" s="44">
        <v>43350</v>
      </c>
      <c r="J1319" s="43">
        <v>68112</v>
      </c>
      <c r="K1319" s="43">
        <v>0</v>
      </c>
      <c r="L1319" s="43">
        <v>0</v>
      </c>
      <c r="M1319" s="43">
        <f>IFERROR(J1319-K1319-L1319,0)</f>
        <v>68112</v>
      </c>
      <c r="N1319" s="43">
        <v>104302</v>
      </c>
      <c r="O1319" s="45">
        <f>IFERROR(IF(1 - M1319/N1319&lt;0,0,1-M1319/N1319),0)</f>
        <v>0.34697321240244672</v>
      </c>
      <c r="P1319" s="43">
        <v>0</v>
      </c>
      <c r="Q1319" s="43">
        <v>68112</v>
      </c>
      <c r="R1319" s="46">
        <f>IF(F1319&lt;DATEVALUE("2018-07-01"),1,0)</f>
        <v>1</v>
      </c>
      <c r="S1319" s="47">
        <f>IF(R1319=1,1%,0)</f>
        <v>0.01</v>
      </c>
      <c r="T1319" s="46">
        <f>IFERROR(S1319*M1319,0)</f>
        <v>681.12</v>
      </c>
      <c r="U1319" s="48">
        <f>IF(O1319&lt;=0.12,1,0)*(1-R1319)*M1319</f>
        <v>0</v>
      </c>
      <c r="V1319" s="49">
        <f>IF(0&lt;0.8,0,IF(0&lt;1,Sheet1!L590,1))*IF(G1319&lt;3,0.12 - O1319,0.01) *U1319</f>
        <v>0</v>
      </c>
      <c r="W1319" s="49">
        <f>IF(0&gt;1,IF(0&lt;=1.1,1,IF(0&lt;=1.2,2,IF(0&lt;=1.5,3,5))),0) * 1000000</f>
        <v>0</v>
      </c>
      <c r="X1319" s="50">
        <f>IF(AND(P1319&gt;=150000000,P1319&lt;300000000),5000000,IF(AND(P1319&gt;=300000000,P1319&lt;500000000),10000000,IF(AND(P1319&gt;=300000000,P1319&lt;500000000),15000000,IF(AND(P1319&gt;=500000000,P1319&lt;3000000000),20000000,IF(P1319&gt;=30000000000,35000000,0))))) * (1-R1319)</f>
        <v>0</v>
      </c>
      <c r="Y1319" s="50">
        <f>IFERROR(Q1319 * (1-R1319),0)</f>
        <v>0</v>
      </c>
      <c r="Z1319" s="51">
        <f>IF(R1319=1,0,0)</f>
        <v>0</v>
      </c>
      <c r="AA1319" s="51">
        <f>IFERROR((1-R1319) * Z1319 * 2%,0)</f>
        <v>0</v>
      </c>
      <c r="AB1319" s="52">
        <f>IF(R1319=0,0,0)</f>
        <v>0</v>
      </c>
      <c r="AC1319" s="52">
        <f> IFERROR(AB1319 * (1-R1319) * 2%,0)</f>
        <v>0</v>
      </c>
      <c r="AD1319" s="53">
        <f>T1319+V1319+W1319+X1319+AA1319+AC1319</f>
        <v>681.12</v>
      </c>
    </row>
    <row r="1320">
      <c r="C1320" s="40" t="s">
        <v>2437</v>
      </c>
      <c r="D1320" s="41" t="s">
        <v>24</v>
      </c>
      <c r="E1320" s="41"/>
      <c r="F1320" s="42" t="s">
        <v>24</v>
      </c>
      <c r="G1320" s="43" t="s">
        <v>24</v>
      </c>
      <c r="H1320" s="44" t="s">
        <v>24</v>
      </c>
      <c r="I1320" s="44" t="s">
        <v>24</v>
      </c>
      <c r="J1320" s="43">
        <v>29572663</v>
      </c>
      <c r="K1320" s="43">
        <v>0</v>
      </c>
      <c r="L1320" s="43">
        <v>0</v>
      </c>
      <c r="M1320" s="43">
        <f>IFERROR(J1320-K1320-L1320,0)</f>
        <v>29572663</v>
      </c>
      <c r="N1320" s="43" t="s">
        <v>24</v>
      </c>
      <c r="O1320" s="45">
        <f>IFERROR(IF(1 - M1320/N1320&lt;0,0,1-M1320/N1320),0)</f>
        <v>0</v>
      </c>
      <c r="P1320" s="43">
        <v>0</v>
      </c>
      <c r="Q1320" s="43">
        <v>0</v>
      </c>
      <c r="R1320" s="46">
        <f>IF(F1320&lt;DATEVALUE("2018-07-01"),1,0)</f>
        <v>0</v>
      </c>
      <c r="S1320" s="47">
        <f>IF(R1320=1,1%,0)</f>
        <v>0</v>
      </c>
      <c r="T1320" s="46">
        <f>IFERROR(S1320*M1320,0)</f>
        <v>0</v>
      </c>
      <c r="U1320" s="48">
        <f>IF(O1320&lt;=0.12,1,0)*(1-R1320)*M1320</f>
        <v>29572663</v>
      </c>
      <c r="V1320" s="49">
        <f>IF(0&lt;0.8,0,IF(0&lt;1,Sheet1!L590,1))*IF(G1320&lt;3,0.12 - O1320,0.01) *U1320</f>
        <v>0</v>
      </c>
      <c r="W1320" s="49">
        <f>IF(0&gt;1,IF(0&lt;=1.1,1,IF(0&lt;=1.2,2,IF(0&lt;=1.5,3,5))),0) * 1000000</f>
        <v>0</v>
      </c>
      <c r="X1320" s="50">
        <f>IF(AND(P1320&gt;=150000000,P1320&lt;300000000),5000000,IF(AND(P1320&gt;=300000000,P1320&lt;500000000),10000000,IF(AND(P1320&gt;=300000000,P1320&lt;500000000),15000000,IF(AND(P1320&gt;=500000000,P1320&lt;3000000000),20000000,IF(P1320&gt;=30000000000,35000000,0))))) * (1-R1320)</f>
        <v>0</v>
      </c>
      <c r="Y1320" s="50">
        <f>IFERROR(Q1320 * (1-R1320),0)</f>
        <v>0</v>
      </c>
      <c r="Z1320" s="51" t="str">
        <f>IF(R1320=1,0,"")</f>
        <v/>
      </c>
      <c r="AA1320" s="51">
        <f>IFERROR((1-R1320) * Z1320 * 2%,0)</f>
        <v>0</v>
      </c>
      <c r="AB1320" s="52" t="str">
        <f>IF(R1320=0,"",0)</f>
        <v/>
      </c>
      <c r="AC1320" s="52">
        <f> IFERROR(AB1320 * (1-R1320) * 2%,0)</f>
        <v>0</v>
      </c>
      <c r="AD1320" s="53">
        <f>T1320+V1320+W1320+X1320+AA1320+AC1320</f>
        <v>0</v>
      </c>
    </row>
    <row r="1321">
      <c r="C1321" s="40" t="s">
        <v>2438</v>
      </c>
      <c r="D1321" s="41" t="s">
        <v>2439</v>
      </c>
      <c r="E1321" s="41"/>
      <c r="F1321" s="42">
        <v>42640.351400462961</v>
      </c>
      <c r="G1321" s="43">
        <v>22</v>
      </c>
      <c r="H1321" s="44">
        <v>43333</v>
      </c>
      <c r="I1321" s="44">
        <v>43364</v>
      </c>
      <c r="J1321" s="43">
        <v>1342209</v>
      </c>
      <c r="K1321" s="43">
        <v>0</v>
      </c>
      <c r="L1321" s="43">
        <v>0</v>
      </c>
      <c r="M1321" s="43">
        <f>IFERROR(J1321-K1321-L1321,0)</f>
        <v>1342209</v>
      </c>
      <c r="N1321" s="43">
        <v>1606232</v>
      </c>
      <c r="O1321" s="45">
        <f>IFERROR(IF(1 - M1321/N1321&lt;0,0,1-M1321/N1321),0)</f>
        <v>0.16437413773352794</v>
      </c>
      <c r="P1321" s="43">
        <v>0</v>
      </c>
      <c r="Q1321" s="43">
        <v>1342209</v>
      </c>
      <c r="R1321" s="46">
        <f>IF(F1321&lt;DATEVALUE("2018-07-01"),1,0)</f>
        <v>1</v>
      </c>
      <c r="S1321" s="47">
        <f>IF(R1321=1,1%,0)</f>
        <v>0.01</v>
      </c>
      <c r="T1321" s="46">
        <f>IFERROR(S1321*M1321,0)</f>
        <v>13422.09</v>
      </c>
      <c r="U1321" s="48">
        <f>IF(O1321&lt;=0.12,1,0)*(1-R1321)*M1321</f>
        <v>0</v>
      </c>
      <c r="V1321" s="49">
        <f>IF(0&lt;0.8,0,IF(0&lt;1,Sheet1!L590,1))*IF(G1321&lt;3,0.12 - O1321,0.01) *U1321</f>
        <v>0</v>
      </c>
      <c r="W1321" s="49">
        <f>IF(0&gt;1,IF(0&lt;=1.1,1,IF(0&lt;=1.2,2,IF(0&lt;=1.5,3,5))),0) * 1000000</f>
        <v>0</v>
      </c>
      <c r="X1321" s="50">
        <f>IF(AND(P1321&gt;=150000000,P1321&lt;300000000),5000000,IF(AND(P1321&gt;=300000000,P1321&lt;500000000),10000000,IF(AND(P1321&gt;=300000000,P1321&lt;500000000),15000000,IF(AND(P1321&gt;=500000000,P1321&lt;3000000000),20000000,IF(P1321&gt;=30000000000,35000000,0))))) * (1-R1321)</f>
        <v>0</v>
      </c>
      <c r="Y1321" s="50">
        <f>IFERROR(Q1321 * (1-R1321),0)</f>
        <v>0</v>
      </c>
      <c r="Z1321" s="51">
        <f>IF(R1321=1,0,0)</f>
        <v>0</v>
      </c>
      <c r="AA1321" s="51">
        <f>IFERROR((1-R1321) * Z1321 * 2%,0)</f>
        <v>0</v>
      </c>
      <c r="AB1321" s="52">
        <f>IF(R1321=0,0,0)</f>
        <v>0</v>
      </c>
      <c r="AC1321" s="52">
        <f> IFERROR(AB1321 * (1-R1321) * 2%,0)</f>
        <v>0</v>
      </c>
      <c r="AD1321" s="53">
        <f>T1321+V1321+W1321+X1321+AA1321+AC1321</f>
        <v>13422.09</v>
      </c>
    </row>
    <row r="1322">
      <c r="C1322" s="40" t="s">
        <v>2440</v>
      </c>
      <c r="D1322" s="41" t="s">
        <v>2441</v>
      </c>
      <c r="E1322" s="41"/>
      <c r="F1322" s="42">
        <v>42650.076631944445</v>
      </c>
      <c r="G1322" s="43">
        <v>21</v>
      </c>
      <c r="H1322" s="44">
        <v>43319</v>
      </c>
      <c r="I1322" s="44">
        <v>43327</v>
      </c>
      <c r="J1322" s="43">
        <v>2930654</v>
      </c>
      <c r="K1322" s="43">
        <v>0</v>
      </c>
      <c r="L1322" s="43">
        <v>0</v>
      </c>
      <c r="M1322" s="43">
        <f>IFERROR(J1322-K1322-L1322,0)</f>
        <v>2930654</v>
      </c>
      <c r="N1322" s="43">
        <v>2930654</v>
      </c>
      <c r="O1322" s="45">
        <f>IFERROR(IF(1 - M1322/N1322&lt;0,0,1-M1322/N1322),0)</f>
        <v>0</v>
      </c>
      <c r="P1322" s="43">
        <v>0</v>
      </c>
      <c r="Q1322" s="43">
        <v>2930654</v>
      </c>
      <c r="R1322" s="46">
        <f>IF(F1322&lt;DATEVALUE("2018-07-01"),1,0)</f>
        <v>1</v>
      </c>
      <c r="S1322" s="47">
        <f>IF(R1322=1,1%,0)</f>
        <v>0.01</v>
      </c>
      <c r="T1322" s="46">
        <f>IFERROR(S1322*M1322,0)</f>
        <v>29306.540000000001</v>
      </c>
      <c r="U1322" s="48">
        <f>IF(O1322&lt;=0.12,1,0)*(1-R1322)*M1322</f>
        <v>0</v>
      </c>
      <c r="V1322" s="49">
        <f>IF(0&lt;0.8,0,IF(0&lt;1,Sheet1!L590,1))*IF(G1322&lt;3,0.12 - O1322,0.01) *U1322</f>
        <v>0</v>
      </c>
      <c r="W1322" s="49">
        <f>IF(0&gt;1,IF(0&lt;=1.1,1,IF(0&lt;=1.2,2,IF(0&lt;=1.5,3,5))),0) * 1000000</f>
        <v>0</v>
      </c>
      <c r="X1322" s="50">
        <f>IF(AND(P1322&gt;=150000000,P1322&lt;300000000),5000000,IF(AND(P1322&gt;=300000000,P1322&lt;500000000),10000000,IF(AND(P1322&gt;=300000000,P1322&lt;500000000),15000000,IF(AND(P1322&gt;=500000000,P1322&lt;3000000000),20000000,IF(P1322&gt;=30000000000,35000000,0))))) * (1-R1322)</f>
        <v>0</v>
      </c>
      <c r="Y1322" s="50">
        <f>IFERROR(Q1322 * (1-R1322),0)</f>
        <v>0</v>
      </c>
      <c r="Z1322" s="51">
        <f>IF(R1322=1,0,0)</f>
        <v>0</v>
      </c>
      <c r="AA1322" s="51">
        <f>IFERROR((1-R1322) * Z1322 * 2%,0)</f>
        <v>0</v>
      </c>
      <c r="AB1322" s="52">
        <f>IF(R1322=0,0,0)</f>
        <v>0</v>
      </c>
      <c r="AC1322" s="52">
        <f> IFERROR(AB1322 * (1-R1322) * 2%,0)</f>
        <v>0</v>
      </c>
      <c r="AD1322" s="53">
        <f>T1322+V1322+W1322+X1322+AA1322+AC1322</f>
        <v>29306.540000000001</v>
      </c>
    </row>
    <row r="1323">
      <c r="C1323" s="40" t="s">
        <v>2442</v>
      </c>
      <c r="D1323" s="41" t="s">
        <v>2443</v>
      </c>
      <c r="E1323" s="41"/>
      <c r="F1323" s="42">
        <v>42642.172627314816</v>
      </c>
      <c r="G1323" s="43">
        <v>22</v>
      </c>
      <c r="H1323" s="44" t="s">
        <v>24</v>
      </c>
      <c r="I1323" s="44" t="s">
        <v>24</v>
      </c>
      <c r="J1323" s="43">
        <v>72972</v>
      </c>
      <c r="K1323" s="43">
        <v>0</v>
      </c>
      <c r="L1323" s="43">
        <v>0</v>
      </c>
      <c r="M1323" s="43">
        <f>IFERROR(J1323-K1323-L1323,0)</f>
        <v>72972</v>
      </c>
      <c r="N1323" s="43">
        <v>72972</v>
      </c>
      <c r="O1323" s="45">
        <f>IFERROR(IF(1 - M1323/N1323&lt;0,0,1-M1323/N1323),0)</f>
        <v>0</v>
      </c>
      <c r="P1323" s="43">
        <v>0</v>
      </c>
      <c r="Q1323" s="43">
        <v>72972</v>
      </c>
      <c r="R1323" s="46">
        <f>IF(F1323&lt;DATEVALUE("2018-07-01"),1,0)</f>
        <v>1</v>
      </c>
      <c r="S1323" s="47">
        <f>IF(R1323=1,1%,0)</f>
        <v>0.01</v>
      </c>
      <c r="T1323" s="46">
        <f>IFERROR(S1323*M1323,0)</f>
        <v>729.72000000000003</v>
      </c>
      <c r="U1323" s="48">
        <f>IF(O1323&lt;=0.12,1,0)*(1-R1323)*M1323</f>
        <v>0</v>
      </c>
      <c r="V1323" s="49">
        <f>IF(0&lt;0.8,0,IF(0&lt;1,Sheet1!L590,1))*IF(G1323&lt;3,0.12 - O1323,0.01) *U1323</f>
        <v>0</v>
      </c>
      <c r="W1323" s="49">
        <f>IF(0&gt;1,IF(0&lt;=1.1,1,IF(0&lt;=1.2,2,IF(0&lt;=1.5,3,5))),0) * 1000000</f>
        <v>0</v>
      </c>
      <c r="X1323" s="50">
        <f>IF(AND(P1323&gt;=150000000,P1323&lt;300000000),5000000,IF(AND(P1323&gt;=300000000,P1323&lt;500000000),10000000,IF(AND(P1323&gt;=300000000,P1323&lt;500000000),15000000,IF(AND(P1323&gt;=500000000,P1323&lt;3000000000),20000000,IF(P1323&gt;=30000000000,35000000,0))))) * (1-R1323)</f>
        <v>0</v>
      </c>
      <c r="Y1323" s="50">
        <f>IFERROR(Q1323 * (1-R1323),0)</f>
        <v>0</v>
      </c>
      <c r="Z1323" s="51">
        <f>IF(R1323=1,0,0)</f>
        <v>0</v>
      </c>
      <c r="AA1323" s="51">
        <f>IFERROR((1-R1323) * Z1323 * 2%,0)</f>
        <v>0</v>
      </c>
      <c r="AB1323" s="52">
        <f>IF(R1323=0,0,0)</f>
        <v>0</v>
      </c>
      <c r="AC1323" s="52">
        <f> IFERROR(AB1323 * (1-R1323) * 2%,0)</f>
        <v>0</v>
      </c>
      <c r="AD1323" s="53">
        <f>T1323+V1323+W1323+X1323+AA1323+AC1323</f>
        <v>729.72000000000003</v>
      </c>
    </row>
    <row r="1324">
      <c r="C1324" s="40" t="s">
        <v>2444</v>
      </c>
      <c r="D1324" s="41" t="s">
        <v>2445</v>
      </c>
      <c r="E1324" s="41"/>
      <c r="F1324" s="42">
        <v>42647.356469907405</v>
      </c>
      <c r="G1324" s="43">
        <v>21</v>
      </c>
      <c r="H1324" s="44">
        <v>43320</v>
      </c>
      <c r="I1324" s="44">
        <v>43335</v>
      </c>
      <c r="J1324" s="43">
        <v>207321</v>
      </c>
      <c r="K1324" s="43">
        <v>0</v>
      </c>
      <c r="L1324" s="43">
        <v>0</v>
      </c>
      <c r="M1324" s="43">
        <f>IFERROR(J1324-K1324-L1324,0)</f>
        <v>207321</v>
      </c>
      <c r="N1324" s="43">
        <v>207321</v>
      </c>
      <c r="O1324" s="45">
        <f>IFERROR(IF(1 - M1324/N1324&lt;0,0,1-M1324/N1324),0)</f>
        <v>0</v>
      </c>
      <c r="P1324" s="43">
        <v>0</v>
      </c>
      <c r="Q1324" s="43">
        <v>207321</v>
      </c>
      <c r="R1324" s="46">
        <f>IF(F1324&lt;DATEVALUE("2018-07-01"),1,0)</f>
        <v>1</v>
      </c>
      <c r="S1324" s="47">
        <f>IF(R1324=1,1%,0)</f>
        <v>0.01</v>
      </c>
      <c r="T1324" s="46">
        <f>IFERROR(S1324*M1324,0)</f>
        <v>2073.21</v>
      </c>
      <c r="U1324" s="48">
        <f>IF(O1324&lt;=0.12,1,0)*(1-R1324)*M1324</f>
        <v>0</v>
      </c>
      <c r="V1324" s="49">
        <f>IF(0&lt;0.8,0,IF(0&lt;1,Sheet1!L590,1))*IF(G1324&lt;3,0.12 - O1324,0.01) *U1324</f>
        <v>0</v>
      </c>
      <c r="W1324" s="49">
        <f>IF(0&gt;1,IF(0&lt;=1.1,1,IF(0&lt;=1.2,2,IF(0&lt;=1.5,3,5))),0) * 1000000</f>
        <v>0</v>
      </c>
      <c r="X1324" s="50">
        <f>IF(AND(P1324&gt;=150000000,P1324&lt;300000000),5000000,IF(AND(P1324&gt;=300000000,P1324&lt;500000000),10000000,IF(AND(P1324&gt;=300000000,P1324&lt;500000000),15000000,IF(AND(P1324&gt;=500000000,P1324&lt;3000000000),20000000,IF(P1324&gt;=30000000000,35000000,0))))) * (1-R1324)</f>
        <v>0</v>
      </c>
      <c r="Y1324" s="50">
        <f>IFERROR(Q1324 * (1-R1324),0)</f>
        <v>0</v>
      </c>
      <c r="Z1324" s="51">
        <f>IF(R1324=1,0,0)</f>
        <v>0</v>
      </c>
      <c r="AA1324" s="51">
        <f>IFERROR((1-R1324) * Z1324 * 2%,0)</f>
        <v>0</v>
      </c>
      <c r="AB1324" s="52">
        <f>IF(R1324=0,0,0)</f>
        <v>0</v>
      </c>
      <c r="AC1324" s="52">
        <f> IFERROR(AB1324 * (1-R1324) * 2%,0)</f>
        <v>0</v>
      </c>
      <c r="AD1324" s="53">
        <f>T1324+V1324+W1324+X1324+AA1324+AC1324</f>
        <v>2073.21</v>
      </c>
    </row>
    <row r="1325">
      <c r="C1325" s="40" t="s">
        <v>2446</v>
      </c>
      <c r="D1325" s="41" t="s">
        <v>2447</v>
      </c>
      <c r="E1325" s="41"/>
      <c r="F1325" s="42">
        <v>42647.410196759258</v>
      </c>
      <c r="G1325" s="43">
        <v>21</v>
      </c>
      <c r="H1325" s="44">
        <v>43312</v>
      </c>
      <c r="I1325" s="44">
        <v>43375</v>
      </c>
      <c r="J1325" s="43">
        <v>1130935</v>
      </c>
      <c r="K1325" s="43">
        <v>102812</v>
      </c>
      <c r="L1325" s="43">
        <v>0</v>
      </c>
      <c r="M1325" s="43">
        <f>IFERROR(J1325-K1325-L1325,0)</f>
        <v>1028123</v>
      </c>
      <c r="N1325" s="43">
        <v>330934</v>
      </c>
      <c r="O1325" s="45">
        <f>IFERROR(IF(1 - M1325/N1325&lt;0,0,1-M1325/N1325),0)</f>
        <v>0</v>
      </c>
      <c r="P1325" s="43">
        <v>0</v>
      </c>
      <c r="Q1325" s="43">
        <v>1130935</v>
      </c>
      <c r="R1325" s="46">
        <f>IF(F1325&lt;DATEVALUE("2018-07-01"),1,0)</f>
        <v>1</v>
      </c>
      <c r="S1325" s="47">
        <f>IF(R1325=1,1%,0)</f>
        <v>0.01</v>
      </c>
      <c r="T1325" s="46">
        <f>IFERROR(S1325*M1325,0)</f>
        <v>10281.23</v>
      </c>
      <c r="U1325" s="48">
        <f>IF(O1325&lt;=0.12,1,0)*(1-R1325)*M1325</f>
        <v>0</v>
      </c>
      <c r="V1325" s="49">
        <f>IF(0&lt;0.8,0,IF(0&lt;1,Sheet1!L590,1))*IF(G1325&lt;3,0.12 - O1325,0.01) *U1325</f>
        <v>0</v>
      </c>
      <c r="W1325" s="49">
        <f>IF(0&gt;1,IF(0&lt;=1.1,1,IF(0&lt;=1.2,2,IF(0&lt;=1.5,3,5))),0) * 1000000</f>
        <v>0</v>
      </c>
      <c r="X1325" s="50">
        <f>IF(AND(P1325&gt;=150000000,P1325&lt;300000000),5000000,IF(AND(P1325&gt;=300000000,P1325&lt;500000000),10000000,IF(AND(P1325&gt;=300000000,P1325&lt;500000000),15000000,IF(AND(P1325&gt;=500000000,P1325&lt;3000000000),20000000,IF(P1325&gt;=30000000000,35000000,0))))) * (1-R1325)</f>
        <v>0</v>
      </c>
      <c r="Y1325" s="50">
        <f>IFERROR(Q1325 * (1-R1325),0)</f>
        <v>0</v>
      </c>
      <c r="Z1325" s="51">
        <f>IF(R1325=1,0,0)</f>
        <v>0</v>
      </c>
      <c r="AA1325" s="51">
        <f>IFERROR((1-R1325) * Z1325 * 2%,0)</f>
        <v>0</v>
      </c>
      <c r="AB1325" s="52">
        <f>IF(R1325=0,800000,0)</f>
        <v>0</v>
      </c>
      <c r="AC1325" s="52">
        <f> IFERROR(AB1325 * (1-R1325) * 2%,0)</f>
        <v>0</v>
      </c>
      <c r="AD1325" s="53">
        <f>T1325+V1325+W1325+X1325+AA1325+AC1325</f>
        <v>10281.23</v>
      </c>
    </row>
    <row r="1326">
      <c r="C1326" s="40" t="s">
        <v>2448</v>
      </c>
      <c r="D1326" s="41" t="s">
        <v>2449</v>
      </c>
      <c r="E1326" s="41"/>
      <c r="F1326" s="42">
        <v>42651.293043981481</v>
      </c>
      <c r="G1326" s="43">
        <v>21</v>
      </c>
      <c r="H1326" s="44">
        <v>43312</v>
      </c>
      <c r="I1326" s="44">
        <v>43326</v>
      </c>
      <c r="J1326" s="43">
        <v>1239323</v>
      </c>
      <c r="K1326" s="43">
        <v>0</v>
      </c>
      <c r="L1326" s="43">
        <v>0</v>
      </c>
      <c r="M1326" s="43">
        <f>IFERROR(J1326-K1326-L1326,0)</f>
        <v>1239323</v>
      </c>
      <c r="N1326" s="43">
        <v>1239323</v>
      </c>
      <c r="O1326" s="45">
        <f>IFERROR(IF(1 - M1326/N1326&lt;0,0,1-M1326/N1326),0)</f>
        <v>0</v>
      </c>
      <c r="P1326" s="43">
        <v>0</v>
      </c>
      <c r="Q1326" s="43">
        <v>1239323</v>
      </c>
      <c r="R1326" s="46">
        <f>IF(F1326&lt;DATEVALUE("2018-07-01"),1,0)</f>
        <v>1</v>
      </c>
      <c r="S1326" s="47">
        <f>IF(R1326=1,1%,0)</f>
        <v>0.01</v>
      </c>
      <c r="T1326" s="46">
        <f>IFERROR(S1326*M1326,0)</f>
        <v>12393.23</v>
      </c>
      <c r="U1326" s="48">
        <f>IF(O1326&lt;=0.12,1,0)*(1-R1326)*M1326</f>
        <v>0</v>
      </c>
      <c r="V1326" s="49">
        <f>IF(0&lt;0.8,0,IF(0&lt;1,Sheet1!L590,1))*IF(G1326&lt;3,0.12 - O1326,0.01) *U1326</f>
        <v>0</v>
      </c>
      <c r="W1326" s="49">
        <f>IF(0&gt;1,IF(0&lt;=1.1,1,IF(0&lt;=1.2,2,IF(0&lt;=1.5,3,5))),0) * 1000000</f>
        <v>0</v>
      </c>
      <c r="X1326" s="50">
        <f>IF(AND(P1326&gt;=150000000,P1326&lt;300000000),5000000,IF(AND(P1326&gt;=300000000,P1326&lt;500000000),10000000,IF(AND(P1326&gt;=300000000,P1326&lt;500000000),15000000,IF(AND(P1326&gt;=500000000,P1326&lt;3000000000),20000000,IF(P1326&gt;=30000000000,35000000,0))))) * (1-R1326)</f>
        <v>0</v>
      </c>
      <c r="Y1326" s="50">
        <f>IFERROR(Q1326 * (1-R1326),0)</f>
        <v>0</v>
      </c>
      <c r="Z1326" s="51">
        <f>IF(R1326=1,0,0)</f>
        <v>0</v>
      </c>
      <c r="AA1326" s="51">
        <f>IFERROR((1-R1326) * Z1326 * 2%,0)</f>
        <v>0</v>
      </c>
      <c r="AB1326" s="52">
        <f>IF(R1326=0,0,0)</f>
        <v>0</v>
      </c>
      <c r="AC1326" s="52">
        <f> IFERROR(AB1326 * (1-R1326) * 2%,0)</f>
        <v>0</v>
      </c>
      <c r="AD1326" s="53">
        <f>T1326+V1326+W1326+X1326+AA1326+AC1326</f>
        <v>12393.23</v>
      </c>
    </row>
    <row r="1327">
      <c r="C1327" s="40" t="s">
        <v>2450</v>
      </c>
      <c r="D1327" s="41" t="s">
        <v>2451</v>
      </c>
      <c r="E1327" s="41"/>
      <c r="F1327" s="42">
        <v>42651.295868055553</v>
      </c>
      <c r="G1327" s="43">
        <v>21</v>
      </c>
      <c r="H1327" s="44">
        <v>43320</v>
      </c>
      <c r="I1327" s="44">
        <v>43332</v>
      </c>
      <c r="J1327" s="43">
        <v>116463</v>
      </c>
      <c r="K1327" s="43">
        <v>0</v>
      </c>
      <c r="L1327" s="43">
        <v>0</v>
      </c>
      <c r="M1327" s="43">
        <f>IFERROR(J1327-K1327-L1327,0)</f>
        <v>116463</v>
      </c>
      <c r="N1327" s="43">
        <v>116463</v>
      </c>
      <c r="O1327" s="45">
        <f>IFERROR(IF(1 - M1327/N1327&lt;0,0,1-M1327/N1327),0)</f>
        <v>0</v>
      </c>
      <c r="P1327" s="43">
        <v>0</v>
      </c>
      <c r="Q1327" s="43">
        <v>116463</v>
      </c>
      <c r="R1327" s="46">
        <f>IF(F1327&lt;DATEVALUE("2018-07-01"),1,0)</f>
        <v>1</v>
      </c>
      <c r="S1327" s="47">
        <f>IF(R1327=1,1%,0)</f>
        <v>0.01</v>
      </c>
      <c r="T1327" s="46">
        <f>IFERROR(S1327*M1327,0)</f>
        <v>1164.6300000000001</v>
      </c>
      <c r="U1327" s="48">
        <f>IF(O1327&lt;=0.12,1,0)*(1-R1327)*M1327</f>
        <v>0</v>
      </c>
      <c r="V1327" s="49">
        <f>IF(0&lt;0.8,0,IF(0&lt;1,Sheet1!L590,1))*IF(G1327&lt;3,0.12 - O1327,0.01) *U1327</f>
        <v>0</v>
      </c>
      <c r="W1327" s="49">
        <f>IF(0&gt;1,IF(0&lt;=1.1,1,IF(0&lt;=1.2,2,IF(0&lt;=1.5,3,5))),0) * 1000000</f>
        <v>0</v>
      </c>
      <c r="X1327" s="50">
        <f>IF(AND(P1327&gt;=150000000,P1327&lt;300000000),5000000,IF(AND(P1327&gt;=300000000,P1327&lt;500000000),10000000,IF(AND(P1327&gt;=300000000,P1327&lt;500000000),15000000,IF(AND(P1327&gt;=500000000,P1327&lt;3000000000),20000000,IF(P1327&gt;=30000000000,35000000,0))))) * (1-R1327)</f>
        <v>0</v>
      </c>
      <c r="Y1327" s="50">
        <f>IFERROR(Q1327 * (1-R1327),0)</f>
        <v>0</v>
      </c>
      <c r="Z1327" s="51">
        <f>IF(R1327=1,0,0)</f>
        <v>0</v>
      </c>
      <c r="AA1327" s="51">
        <f>IFERROR((1-R1327) * Z1327 * 2%,0)</f>
        <v>0</v>
      </c>
      <c r="AB1327" s="52">
        <f>IF(R1327=0,0,0)</f>
        <v>0</v>
      </c>
      <c r="AC1327" s="52">
        <f> IFERROR(AB1327 * (1-R1327) * 2%,0)</f>
        <v>0</v>
      </c>
      <c r="AD1327" s="53">
        <f>T1327+V1327+W1327+X1327+AA1327+AC1327</f>
        <v>1164.6300000000001</v>
      </c>
    </row>
    <row r="1328">
      <c r="C1328" s="40" t="s">
        <v>2452</v>
      </c>
      <c r="D1328" s="41" t="s">
        <v>2453</v>
      </c>
      <c r="E1328" s="41"/>
      <c r="F1328" s="42">
        <v>42655.27103009259</v>
      </c>
      <c r="G1328" s="43">
        <v>21</v>
      </c>
      <c r="H1328" s="44">
        <v>43319</v>
      </c>
      <c r="I1328" s="44">
        <v>43328</v>
      </c>
      <c r="J1328" s="43">
        <v>613161</v>
      </c>
      <c r="K1328" s="43">
        <v>0</v>
      </c>
      <c r="L1328" s="43">
        <v>0</v>
      </c>
      <c r="M1328" s="43">
        <f>IFERROR(J1328-K1328-L1328,0)</f>
        <v>613161</v>
      </c>
      <c r="N1328" s="43">
        <v>613161</v>
      </c>
      <c r="O1328" s="45">
        <f>IFERROR(IF(1 - M1328/N1328&lt;0,0,1-M1328/N1328),0)</f>
        <v>0</v>
      </c>
      <c r="P1328" s="43">
        <v>0</v>
      </c>
      <c r="Q1328" s="43">
        <v>613161</v>
      </c>
      <c r="R1328" s="46">
        <f>IF(F1328&lt;DATEVALUE("2018-07-01"),1,0)</f>
        <v>1</v>
      </c>
      <c r="S1328" s="47">
        <f>IF(R1328=1,1%,0)</f>
        <v>0.01</v>
      </c>
      <c r="T1328" s="46">
        <f>IFERROR(S1328*M1328,0)</f>
        <v>6131.6100000000006</v>
      </c>
      <c r="U1328" s="48">
        <f>IF(O1328&lt;=0.12,1,0)*(1-R1328)*M1328</f>
        <v>0</v>
      </c>
      <c r="V1328" s="49">
        <f>IF(0&lt;0.8,0,IF(0&lt;1,Sheet1!L590,1))*IF(G1328&lt;3,0.12 - O1328,0.01) *U1328</f>
        <v>0</v>
      </c>
      <c r="W1328" s="49">
        <f>IF(0&gt;1,IF(0&lt;=1.1,1,IF(0&lt;=1.2,2,IF(0&lt;=1.5,3,5))),0) * 1000000</f>
        <v>0</v>
      </c>
      <c r="X1328" s="50">
        <f>IF(AND(P1328&gt;=150000000,P1328&lt;300000000),5000000,IF(AND(P1328&gt;=300000000,P1328&lt;500000000),10000000,IF(AND(P1328&gt;=300000000,P1328&lt;500000000),15000000,IF(AND(P1328&gt;=500000000,P1328&lt;3000000000),20000000,IF(P1328&gt;=30000000000,35000000,0))))) * (1-R1328)</f>
        <v>0</v>
      </c>
      <c r="Y1328" s="50">
        <f>IFERROR(Q1328 * (1-R1328),0)</f>
        <v>0</v>
      </c>
      <c r="Z1328" s="51">
        <f>IF(R1328=1,0,0)</f>
        <v>0</v>
      </c>
      <c r="AA1328" s="51">
        <f>IFERROR((1-R1328) * Z1328 * 2%,0)</f>
        <v>0</v>
      </c>
      <c r="AB1328" s="52">
        <f>IF(R1328=0,0,0)</f>
        <v>0</v>
      </c>
      <c r="AC1328" s="52">
        <f> IFERROR(AB1328 * (1-R1328) * 2%,0)</f>
        <v>0</v>
      </c>
      <c r="AD1328" s="53">
        <f>T1328+V1328+W1328+X1328+AA1328+AC1328</f>
        <v>6131.6100000000006</v>
      </c>
    </row>
    <row r="1329">
      <c r="C1329" s="40" t="s">
        <v>2454</v>
      </c>
      <c r="D1329" s="41" t="s">
        <v>2455</v>
      </c>
      <c r="E1329" s="41"/>
      <c r="F1329" s="42">
        <v>42655.269930555551</v>
      </c>
      <c r="G1329" s="43">
        <v>21</v>
      </c>
      <c r="H1329" s="44">
        <v>43321</v>
      </c>
      <c r="I1329" s="44">
        <v>43326</v>
      </c>
      <c r="J1329" s="43">
        <v>260150</v>
      </c>
      <c r="K1329" s="43">
        <v>0</v>
      </c>
      <c r="L1329" s="43">
        <v>0</v>
      </c>
      <c r="M1329" s="43">
        <f>IFERROR(J1329-K1329-L1329,0)</f>
        <v>260150</v>
      </c>
      <c r="N1329" s="43">
        <v>260150</v>
      </c>
      <c r="O1329" s="45">
        <f>IFERROR(IF(1 - M1329/N1329&lt;0,0,1-M1329/N1329),0)</f>
        <v>0</v>
      </c>
      <c r="P1329" s="43">
        <v>0</v>
      </c>
      <c r="Q1329" s="43">
        <v>260150</v>
      </c>
      <c r="R1329" s="46">
        <f>IF(F1329&lt;DATEVALUE("2018-07-01"),1,0)</f>
        <v>1</v>
      </c>
      <c r="S1329" s="47">
        <f>IF(R1329=1,1%,0)</f>
        <v>0.01</v>
      </c>
      <c r="T1329" s="46">
        <f>IFERROR(S1329*M1329,0)</f>
        <v>2601.5</v>
      </c>
      <c r="U1329" s="48">
        <f>IF(O1329&lt;=0.12,1,0)*(1-R1329)*M1329</f>
        <v>0</v>
      </c>
      <c r="V1329" s="49">
        <f>IF(0&lt;0.8,0,IF(0&lt;1,Sheet1!L590,1))*IF(G1329&lt;3,0.12 - O1329,0.01) *U1329</f>
        <v>0</v>
      </c>
      <c r="W1329" s="49">
        <f>IF(0&gt;1,IF(0&lt;=1.1,1,IF(0&lt;=1.2,2,IF(0&lt;=1.5,3,5))),0) * 1000000</f>
        <v>0</v>
      </c>
      <c r="X1329" s="50">
        <f>IF(AND(P1329&gt;=150000000,P1329&lt;300000000),5000000,IF(AND(P1329&gt;=300000000,P1329&lt;500000000),10000000,IF(AND(P1329&gt;=300000000,P1329&lt;500000000),15000000,IF(AND(P1329&gt;=500000000,P1329&lt;3000000000),20000000,IF(P1329&gt;=30000000000,35000000,0))))) * (1-R1329)</f>
        <v>0</v>
      </c>
      <c r="Y1329" s="50">
        <f>IFERROR(Q1329 * (1-R1329),0)</f>
        <v>0</v>
      </c>
      <c r="Z1329" s="51">
        <f>IF(R1329=1,0,0)</f>
        <v>0</v>
      </c>
      <c r="AA1329" s="51">
        <f>IFERROR((1-R1329) * Z1329 * 2%,0)</f>
        <v>0</v>
      </c>
      <c r="AB1329" s="52">
        <f>IF(R1329=0,0,0)</f>
        <v>0</v>
      </c>
      <c r="AC1329" s="52">
        <f> IFERROR(AB1329 * (1-R1329) * 2%,0)</f>
        <v>0</v>
      </c>
      <c r="AD1329" s="53">
        <f>T1329+V1329+W1329+X1329+AA1329+AC1329</f>
        <v>2601.5</v>
      </c>
    </row>
    <row r="1330">
      <c r="C1330" s="40" t="s">
        <v>2456</v>
      </c>
      <c r="D1330" s="41" t="s">
        <v>2457</v>
      </c>
      <c r="E1330" s="41"/>
      <c r="F1330" s="42">
        <v>42658.076481481483</v>
      </c>
      <c r="G1330" s="43">
        <v>21</v>
      </c>
      <c r="H1330" s="44">
        <v>43339</v>
      </c>
      <c r="I1330" s="44">
        <v>43397</v>
      </c>
      <c r="J1330" s="43">
        <v>669928</v>
      </c>
      <c r="K1330" s="43">
        <v>0</v>
      </c>
      <c r="L1330" s="43">
        <v>0</v>
      </c>
      <c r="M1330" s="43">
        <f>IFERROR(J1330-K1330-L1330,0)</f>
        <v>669928</v>
      </c>
      <c r="N1330" s="43">
        <v>973773</v>
      </c>
      <c r="O1330" s="45">
        <f>IFERROR(IF(1 - M1330/N1330&lt;0,0,1-M1330/N1330),0)</f>
        <v>0.31202857339441536</v>
      </c>
      <c r="P1330" s="43">
        <v>0</v>
      </c>
      <c r="Q1330" s="43">
        <v>669928</v>
      </c>
      <c r="R1330" s="46">
        <f>IF(F1330&lt;DATEVALUE("2018-07-01"),1,0)</f>
        <v>1</v>
      </c>
      <c r="S1330" s="47">
        <f>IF(R1330=1,1%,0)</f>
        <v>0.01</v>
      </c>
      <c r="T1330" s="46">
        <f>IFERROR(S1330*M1330,0)</f>
        <v>6699.2799999999997</v>
      </c>
      <c r="U1330" s="48">
        <f>IF(O1330&lt;=0.12,1,0)*(1-R1330)*M1330</f>
        <v>0</v>
      </c>
      <c r="V1330" s="49">
        <f>IF(0&lt;0.8,0,IF(0&lt;1,Sheet1!L590,1))*IF(G1330&lt;3,0.12 - O1330,0.01) *U1330</f>
        <v>0</v>
      </c>
      <c r="W1330" s="49">
        <f>IF(0&gt;1,IF(0&lt;=1.1,1,IF(0&lt;=1.2,2,IF(0&lt;=1.5,3,5))),0) * 1000000</f>
        <v>0</v>
      </c>
      <c r="X1330" s="50">
        <f>IF(AND(P1330&gt;=150000000,P1330&lt;300000000),5000000,IF(AND(P1330&gt;=300000000,P1330&lt;500000000),10000000,IF(AND(P1330&gt;=300000000,P1330&lt;500000000),15000000,IF(AND(P1330&gt;=500000000,P1330&lt;3000000000),20000000,IF(P1330&gt;=30000000000,35000000,0))))) * (1-R1330)</f>
        <v>0</v>
      </c>
      <c r="Y1330" s="50">
        <f>IFERROR(Q1330 * (1-R1330),0)</f>
        <v>0</v>
      </c>
      <c r="Z1330" s="51">
        <f>IF(R1330=1,0,0)</f>
        <v>0</v>
      </c>
      <c r="AA1330" s="51">
        <f>IFERROR((1-R1330) * Z1330 * 2%,0)</f>
        <v>0</v>
      </c>
      <c r="AB1330" s="52">
        <f>IF(R1330=0,0,0)</f>
        <v>0</v>
      </c>
      <c r="AC1330" s="52">
        <f> IFERROR(AB1330 * (1-R1330) * 2%,0)</f>
        <v>0</v>
      </c>
      <c r="AD1330" s="53">
        <f>T1330+V1330+W1330+X1330+AA1330+AC1330</f>
        <v>6699.2799999999997</v>
      </c>
    </row>
    <row r="1331">
      <c r="C1331" s="40" t="s">
        <v>2458</v>
      </c>
      <c r="D1331" s="41" t="s">
        <v>2459</v>
      </c>
      <c r="E1331" s="41"/>
      <c r="F1331" s="42">
        <v>42658.089525462958</v>
      </c>
      <c r="G1331" s="43">
        <v>21</v>
      </c>
      <c r="H1331" s="44">
        <v>43312</v>
      </c>
      <c r="I1331" s="44">
        <v>43329</v>
      </c>
      <c r="J1331" s="43">
        <v>1683405</v>
      </c>
      <c r="K1331" s="43">
        <v>0</v>
      </c>
      <c r="L1331" s="43">
        <v>0</v>
      </c>
      <c r="M1331" s="43">
        <f>IFERROR(J1331-K1331-L1331,0)</f>
        <v>1683405</v>
      </c>
      <c r="N1331" s="43">
        <v>1683405</v>
      </c>
      <c r="O1331" s="45">
        <f>IFERROR(IF(1 - M1331/N1331&lt;0,0,1-M1331/N1331),0)</f>
        <v>0</v>
      </c>
      <c r="P1331" s="43">
        <v>0</v>
      </c>
      <c r="Q1331" s="43">
        <v>1683405</v>
      </c>
      <c r="R1331" s="46">
        <f>IF(F1331&lt;DATEVALUE("2018-07-01"),1,0)</f>
        <v>1</v>
      </c>
      <c r="S1331" s="47">
        <f>IF(R1331=1,1%,0)</f>
        <v>0.01</v>
      </c>
      <c r="T1331" s="46">
        <f>IFERROR(S1331*M1331,0)</f>
        <v>16834.049999999999</v>
      </c>
      <c r="U1331" s="48">
        <f>IF(O1331&lt;=0.12,1,0)*(1-R1331)*M1331</f>
        <v>0</v>
      </c>
      <c r="V1331" s="49">
        <f>IF(0&lt;0.8,0,IF(0&lt;1,Sheet1!L590,1))*IF(G1331&lt;3,0.12 - O1331,0.01) *U1331</f>
        <v>0</v>
      </c>
      <c r="W1331" s="49">
        <f>IF(0&gt;1,IF(0&lt;=1.1,1,IF(0&lt;=1.2,2,IF(0&lt;=1.5,3,5))),0) * 1000000</f>
        <v>0</v>
      </c>
      <c r="X1331" s="50">
        <f>IF(AND(P1331&gt;=150000000,P1331&lt;300000000),5000000,IF(AND(P1331&gt;=300000000,P1331&lt;500000000),10000000,IF(AND(P1331&gt;=300000000,P1331&lt;500000000),15000000,IF(AND(P1331&gt;=500000000,P1331&lt;3000000000),20000000,IF(P1331&gt;=30000000000,35000000,0))))) * (1-R1331)</f>
        <v>0</v>
      </c>
      <c r="Y1331" s="50">
        <f>IFERROR(Q1331 * (1-R1331),0)</f>
        <v>0</v>
      </c>
      <c r="Z1331" s="51">
        <f>IF(R1331=1,0,0)</f>
        <v>0</v>
      </c>
      <c r="AA1331" s="51">
        <f>IFERROR((1-R1331) * Z1331 * 2%,0)</f>
        <v>0</v>
      </c>
      <c r="AB1331" s="52">
        <f>IF(R1331=0,0,0)</f>
        <v>0</v>
      </c>
      <c r="AC1331" s="52">
        <f> IFERROR(AB1331 * (1-R1331) * 2%,0)</f>
        <v>0</v>
      </c>
      <c r="AD1331" s="53">
        <f>T1331+V1331+W1331+X1331+AA1331+AC1331</f>
        <v>16834.049999999999</v>
      </c>
    </row>
    <row r="1332">
      <c r="C1332" s="40" t="s">
        <v>2460</v>
      </c>
      <c r="D1332" s="41" t="s">
        <v>2461</v>
      </c>
      <c r="E1332" s="41"/>
      <c r="F1332" s="42">
        <v>42658.097592592589</v>
      </c>
      <c r="G1332" s="43">
        <v>21</v>
      </c>
      <c r="H1332" s="44">
        <v>43339</v>
      </c>
      <c r="I1332" s="44">
        <v>43354</v>
      </c>
      <c r="J1332" s="43">
        <v>75192007</v>
      </c>
      <c r="K1332" s="43">
        <v>17721860</v>
      </c>
      <c r="L1332" s="43">
        <v>0</v>
      </c>
      <c r="M1332" s="43">
        <f>IFERROR(J1332-K1332-L1332,0)</f>
        <v>57470147</v>
      </c>
      <c r="N1332" s="43">
        <v>108517934</v>
      </c>
      <c r="O1332" s="45">
        <f>IFERROR(IF(1 - M1332/N1332&lt;0,0,1-M1332/N1332),0)</f>
        <v>0.47040876211299787</v>
      </c>
      <c r="P1332" s="43">
        <v>0</v>
      </c>
      <c r="Q1332" s="43">
        <v>57611205</v>
      </c>
      <c r="R1332" s="46">
        <f>IF(F1332&lt;DATEVALUE("2018-07-01"),1,0)</f>
        <v>1</v>
      </c>
      <c r="S1332" s="47">
        <f>IF(R1332=1,1%,0)</f>
        <v>0.01</v>
      </c>
      <c r="T1332" s="46">
        <f>IFERROR(S1332*M1332,0)</f>
        <v>574701.46999999997</v>
      </c>
      <c r="U1332" s="48">
        <f>IF(O1332&lt;=0.12,1,0)*(1-R1332)*M1332</f>
        <v>0</v>
      </c>
      <c r="V1332" s="49">
        <f>IF(0&lt;0.8,0,IF(0&lt;1,Sheet1!L590,1))*IF(G1332&lt;3,0.12 - O1332,0.01) *U1332</f>
        <v>0</v>
      </c>
      <c r="W1332" s="49">
        <f>IF(0&gt;1,IF(0&lt;=1.1,1,IF(0&lt;=1.2,2,IF(0&lt;=1.5,3,5))),0) * 1000000</f>
        <v>0</v>
      </c>
      <c r="X1332" s="50">
        <f>IF(AND(P1332&gt;=150000000,P1332&lt;300000000),5000000,IF(AND(P1332&gt;=300000000,P1332&lt;500000000),10000000,IF(AND(P1332&gt;=300000000,P1332&lt;500000000),15000000,IF(AND(P1332&gt;=500000000,P1332&lt;3000000000),20000000,IF(P1332&gt;=30000000000,35000000,0))))) * (1-R1332)</f>
        <v>0</v>
      </c>
      <c r="Y1332" s="50">
        <f>IFERROR(Q1332 * (1-R1332),0)</f>
        <v>0</v>
      </c>
      <c r="Z1332" s="51">
        <f>IF(R1332=1,0,0)</f>
        <v>0</v>
      </c>
      <c r="AA1332" s="51">
        <f>IFERROR((1-R1332) * Z1332 * 2%,0)</f>
        <v>0</v>
      </c>
      <c r="AB1332" s="52">
        <f>IF(R1332=0,0,0)</f>
        <v>0</v>
      </c>
      <c r="AC1332" s="52">
        <f> IFERROR(AB1332 * (1-R1332) * 2%,0)</f>
        <v>0</v>
      </c>
      <c r="AD1332" s="53">
        <f>T1332+V1332+W1332+X1332+AA1332+AC1332</f>
        <v>574701.46999999997</v>
      </c>
    </row>
    <row r="1333">
      <c r="C1333" s="40" t="s">
        <v>2462</v>
      </c>
      <c r="D1333" s="41" t="s">
        <v>2463</v>
      </c>
      <c r="E1333" s="41"/>
      <c r="F1333" s="42">
        <v>42664.39675925926</v>
      </c>
      <c r="G1333" s="43">
        <v>21</v>
      </c>
      <c r="H1333" s="44">
        <v>43319</v>
      </c>
      <c r="I1333" s="44">
        <v>43340</v>
      </c>
      <c r="J1333" s="43">
        <v>4928788</v>
      </c>
      <c r="K1333" s="43">
        <v>0</v>
      </c>
      <c r="L1333" s="43">
        <v>0</v>
      </c>
      <c r="M1333" s="43">
        <f>IFERROR(J1333-K1333-L1333,0)</f>
        <v>4928788</v>
      </c>
      <c r="N1333" s="43">
        <v>4928788</v>
      </c>
      <c r="O1333" s="45">
        <f>IFERROR(IF(1 - M1333/N1333&lt;0,0,1-M1333/N1333),0)</f>
        <v>0</v>
      </c>
      <c r="P1333" s="43">
        <v>0</v>
      </c>
      <c r="Q1333" s="43">
        <v>4928788</v>
      </c>
      <c r="R1333" s="46">
        <f>IF(F1333&lt;DATEVALUE("2018-07-01"),1,0)</f>
        <v>1</v>
      </c>
      <c r="S1333" s="47">
        <f>IF(R1333=1,1%,0)</f>
        <v>0.01</v>
      </c>
      <c r="T1333" s="46">
        <f>IFERROR(S1333*M1333,0)</f>
        <v>49287.880000000005</v>
      </c>
      <c r="U1333" s="48">
        <f>IF(O1333&lt;=0.12,1,0)*(1-R1333)*M1333</f>
        <v>0</v>
      </c>
      <c r="V1333" s="49">
        <f>IF(0&lt;0.8,0,IF(0&lt;1,Sheet1!L590,1))*IF(G1333&lt;3,0.12 - O1333,0.01) *U1333</f>
        <v>0</v>
      </c>
      <c r="W1333" s="49">
        <f>IF(0&gt;1,IF(0&lt;=1.1,1,IF(0&lt;=1.2,2,IF(0&lt;=1.5,3,5))),0) * 1000000</f>
        <v>0</v>
      </c>
      <c r="X1333" s="50">
        <f>IF(AND(P1333&gt;=150000000,P1333&lt;300000000),5000000,IF(AND(P1333&gt;=300000000,P1333&lt;500000000),10000000,IF(AND(P1333&gt;=300000000,P1333&lt;500000000),15000000,IF(AND(P1333&gt;=500000000,P1333&lt;3000000000),20000000,IF(P1333&gt;=30000000000,35000000,0))))) * (1-R1333)</f>
        <v>0</v>
      </c>
      <c r="Y1333" s="50">
        <f>IFERROR(Q1333 * (1-R1333),0)</f>
        <v>0</v>
      </c>
      <c r="Z1333" s="51">
        <f>IF(R1333=1,0,0)</f>
        <v>0</v>
      </c>
      <c r="AA1333" s="51">
        <f>IFERROR((1-R1333) * Z1333 * 2%,0)</f>
        <v>0</v>
      </c>
      <c r="AB1333" s="52">
        <f>IF(R1333=0,0,0)</f>
        <v>0</v>
      </c>
      <c r="AC1333" s="52">
        <f> IFERROR(AB1333 * (1-R1333) * 2%,0)</f>
        <v>0</v>
      </c>
      <c r="AD1333" s="53">
        <f>T1333+V1333+W1333+X1333+AA1333+AC1333</f>
        <v>49287.880000000005</v>
      </c>
    </row>
    <row r="1334">
      <c r="C1334" s="40" t="s">
        <v>2464</v>
      </c>
      <c r="D1334" s="41" t="s">
        <v>2465</v>
      </c>
      <c r="E1334" s="41"/>
      <c r="F1334" s="42">
        <v>42665.271909722222</v>
      </c>
      <c r="G1334" s="43">
        <v>21</v>
      </c>
      <c r="H1334" s="44">
        <v>43339</v>
      </c>
      <c r="I1334" s="44">
        <v>43354</v>
      </c>
      <c r="J1334" s="43">
        <v>268400</v>
      </c>
      <c r="K1334" s="43">
        <v>0</v>
      </c>
      <c r="L1334" s="43">
        <v>0</v>
      </c>
      <c r="M1334" s="43">
        <f>IFERROR(J1334-K1334-L1334,0)</f>
        <v>268400</v>
      </c>
      <c r="N1334" s="43">
        <v>394249</v>
      </c>
      <c r="O1334" s="45">
        <f>IFERROR(IF(1 - M1334/N1334&lt;0,0,1-M1334/N1334),0)</f>
        <v>0.31921197010011437</v>
      </c>
      <c r="P1334" s="43">
        <v>0</v>
      </c>
      <c r="Q1334" s="43">
        <v>268400</v>
      </c>
      <c r="R1334" s="46">
        <f>IF(F1334&lt;DATEVALUE("2018-07-01"),1,0)</f>
        <v>1</v>
      </c>
      <c r="S1334" s="47">
        <f>IF(R1334=1,1%,0)</f>
        <v>0.01</v>
      </c>
      <c r="T1334" s="46">
        <f>IFERROR(S1334*M1334,0)</f>
        <v>2684</v>
      </c>
      <c r="U1334" s="48">
        <f>IF(O1334&lt;=0.12,1,0)*(1-R1334)*M1334</f>
        <v>0</v>
      </c>
      <c r="V1334" s="49">
        <f>IF(0&lt;0.8,0,IF(0&lt;1,Sheet1!L590,1))*IF(G1334&lt;3,0.12 - O1334,0.01) *U1334</f>
        <v>0</v>
      </c>
      <c r="W1334" s="49">
        <f>IF(0&gt;1,IF(0&lt;=1.1,1,IF(0&lt;=1.2,2,IF(0&lt;=1.5,3,5))),0) * 1000000</f>
        <v>0</v>
      </c>
      <c r="X1334" s="50">
        <f>IF(AND(P1334&gt;=150000000,P1334&lt;300000000),5000000,IF(AND(P1334&gt;=300000000,P1334&lt;500000000),10000000,IF(AND(P1334&gt;=300000000,P1334&lt;500000000),15000000,IF(AND(P1334&gt;=500000000,P1334&lt;3000000000),20000000,IF(P1334&gt;=30000000000,35000000,0))))) * (1-R1334)</f>
        <v>0</v>
      </c>
      <c r="Y1334" s="50">
        <f>IFERROR(Q1334 * (1-R1334),0)</f>
        <v>0</v>
      </c>
      <c r="Z1334" s="51">
        <f>IF(R1334=1,0,0)</f>
        <v>0</v>
      </c>
      <c r="AA1334" s="51">
        <f>IFERROR((1-R1334) * Z1334 * 2%,0)</f>
        <v>0</v>
      </c>
      <c r="AB1334" s="52">
        <f>IF(R1334=0,0,0)</f>
        <v>0</v>
      </c>
      <c r="AC1334" s="52">
        <f> IFERROR(AB1334 * (1-R1334) * 2%,0)</f>
        <v>0</v>
      </c>
      <c r="AD1334" s="53">
        <f>T1334+V1334+W1334+X1334+AA1334+AC1334</f>
        <v>2684</v>
      </c>
    </row>
    <row r="1335">
      <c r="C1335" s="40" t="s">
        <v>2466</v>
      </c>
      <c r="D1335" s="41" t="s">
        <v>2467</v>
      </c>
      <c r="E1335" s="41"/>
      <c r="F1335" s="42">
        <v>42670.150590277779</v>
      </c>
      <c r="G1335" s="43">
        <v>21</v>
      </c>
      <c r="H1335" s="44">
        <v>43320</v>
      </c>
      <c r="I1335" s="44">
        <v>43335</v>
      </c>
      <c r="J1335" s="43">
        <v>3453307</v>
      </c>
      <c r="K1335" s="43">
        <v>0</v>
      </c>
      <c r="L1335" s="43">
        <v>0</v>
      </c>
      <c r="M1335" s="43">
        <f>IFERROR(J1335-K1335-L1335,0)</f>
        <v>3453307</v>
      </c>
      <c r="N1335" s="43">
        <v>3453307</v>
      </c>
      <c r="O1335" s="45">
        <f>IFERROR(IF(1 - M1335/N1335&lt;0,0,1-M1335/N1335),0)</f>
        <v>0</v>
      </c>
      <c r="P1335" s="43">
        <v>0</v>
      </c>
      <c r="Q1335" s="43">
        <v>3453307</v>
      </c>
      <c r="R1335" s="46">
        <f>IF(F1335&lt;DATEVALUE("2018-07-01"),1,0)</f>
        <v>1</v>
      </c>
      <c r="S1335" s="47">
        <f>IF(R1335=1,1%,0)</f>
        <v>0.01</v>
      </c>
      <c r="T1335" s="46">
        <f>IFERROR(S1335*M1335,0)</f>
        <v>34533.07</v>
      </c>
      <c r="U1335" s="48">
        <f>IF(O1335&lt;=0.12,1,0)*(1-R1335)*M1335</f>
        <v>0</v>
      </c>
      <c r="V1335" s="49">
        <f>IF(0&lt;0.8,0,IF(0&lt;1,Sheet1!L590,1))*IF(G1335&lt;3,0.12 - O1335,0.01) *U1335</f>
        <v>0</v>
      </c>
      <c r="W1335" s="49">
        <f>IF(0&gt;1,IF(0&lt;=1.1,1,IF(0&lt;=1.2,2,IF(0&lt;=1.5,3,5))),0) * 1000000</f>
        <v>0</v>
      </c>
      <c r="X1335" s="50">
        <f>IF(AND(P1335&gt;=150000000,P1335&lt;300000000),5000000,IF(AND(P1335&gt;=300000000,P1335&lt;500000000),10000000,IF(AND(P1335&gt;=300000000,P1335&lt;500000000),15000000,IF(AND(P1335&gt;=500000000,P1335&lt;3000000000),20000000,IF(P1335&gt;=30000000000,35000000,0))))) * (1-R1335)</f>
        <v>0</v>
      </c>
      <c r="Y1335" s="50">
        <f>IFERROR(Q1335 * (1-R1335),0)</f>
        <v>0</v>
      </c>
      <c r="Z1335" s="51">
        <f>IF(R1335=1,0,0)</f>
        <v>0</v>
      </c>
      <c r="AA1335" s="51">
        <f>IFERROR((1-R1335) * Z1335 * 2%,0)</f>
        <v>0</v>
      </c>
      <c r="AB1335" s="52">
        <f>IF(R1335=0,0,0)</f>
        <v>0</v>
      </c>
      <c r="AC1335" s="52">
        <f> IFERROR(AB1335 * (1-R1335) * 2%,0)</f>
        <v>0</v>
      </c>
      <c r="AD1335" s="53">
        <f>T1335+V1335+W1335+X1335+AA1335+AC1335</f>
        <v>34533.07</v>
      </c>
    </row>
    <row r="1336">
      <c r="C1336" s="40" t="s">
        <v>2468</v>
      </c>
      <c r="D1336" s="41" t="s">
        <v>2469</v>
      </c>
      <c r="E1336" s="41"/>
      <c r="F1336" s="42">
        <v>42672.054097222222</v>
      </c>
      <c r="G1336" s="43">
        <v>21</v>
      </c>
      <c r="H1336" s="44">
        <v>43321</v>
      </c>
      <c r="I1336" s="44">
        <v>43334</v>
      </c>
      <c r="J1336" s="43">
        <v>256778</v>
      </c>
      <c r="K1336" s="43">
        <v>0</v>
      </c>
      <c r="L1336" s="43">
        <v>0</v>
      </c>
      <c r="M1336" s="43">
        <f>IFERROR(J1336-K1336-L1336,0)</f>
        <v>256778</v>
      </c>
      <c r="N1336" s="43">
        <v>256778</v>
      </c>
      <c r="O1336" s="45">
        <f>IFERROR(IF(1 - M1336/N1336&lt;0,0,1-M1336/N1336),0)</f>
        <v>0</v>
      </c>
      <c r="P1336" s="43">
        <v>0</v>
      </c>
      <c r="Q1336" s="43">
        <v>256778</v>
      </c>
      <c r="R1336" s="46">
        <f>IF(F1336&lt;DATEVALUE("2018-07-01"),1,0)</f>
        <v>1</v>
      </c>
      <c r="S1336" s="47">
        <f>IF(R1336=1,1%,0)</f>
        <v>0.01</v>
      </c>
      <c r="T1336" s="46">
        <f>IFERROR(S1336*M1336,0)</f>
        <v>2567.7800000000002</v>
      </c>
      <c r="U1336" s="48">
        <f>IF(O1336&lt;=0.12,1,0)*(1-R1336)*M1336</f>
        <v>0</v>
      </c>
      <c r="V1336" s="49">
        <f>IF(0&lt;0.8,0,IF(0&lt;1,Sheet1!L590,1))*IF(G1336&lt;3,0.12 - O1336,0.01) *U1336</f>
        <v>0</v>
      </c>
      <c r="W1336" s="49">
        <f>IF(0&gt;1,IF(0&lt;=1.1,1,IF(0&lt;=1.2,2,IF(0&lt;=1.5,3,5))),0) * 1000000</f>
        <v>0</v>
      </c>
      <c r="X1336" s="50">
        <f>IF(AND(P1336&gt;=150000000,P1336&lt;300000000),5000000,IF(AND(P1336&gt;=300000000,P1336&lt;500000000),10000000,IF(AND(P1336&gt;=300000000,P1336&lt;500000000),15000000,IF(AND(P1336&gt;=500000000,P1336&lt;3000000000),20000000,IF(P1336&gt;=30000000000,35000000,0))))) * (1-R1336)</f>
        <v>0</v>
      </c>
      <c r="Y1336" s="50">
        <f>IFERROR(Q1336 * (1-R1336),0)</f>
        <v>0</v>
      </c>
      <c r="Z1336" s="51">
        <f>IF(R1336=1,0,0)</f>
        <v>0</v>
      </c>
      <c r="AA1336" s="51">
        <f>IFERROR((1-R1336) * Z1336 * 2%,0)</f>
        <v>0</v>
      </c>
      <c r="AB1336" s="52">
        <f>IF(R1336=0,0,0)</f>
        <v>0</v>
      </c>
      <c r="AC1336" s="52">
        <f> IFERROR(AB1336 * (1-R1336) * 2%,0)</f>
        <v>0</v>
      </c>
      <c r="AD1336" s="53">
        <f>T1336+V1336+W1336+X1336+AA1336+AC1336</f>
        <v>2567.7800000000002</v>
      </c>
    </row>
    <row r="1337">
      <c r="C1337" s="40" t="s">
        <v>2470</v>
      </c>
      <c r="D1337" s="41" t="s">
        <v>2471</v>
      </c>
      <c r="E1337" s="41"/>
      <c r="F1337" s="42">
        <v>42674.272245370368</v>
      </c>
      <c r="G1337" s="43">
        <v>21</v>
      </c>
      <c r="H1337" s="44">
        <v>43343</v>
      </c>
      <c r="I1337" s="44">
        <v>43369</v>
      </c>
      <c r="J1337" s="43">
        <v>2546905</v>
      </c>
      <c r="K1337" s="43">
        <v>327067</v>
      </c>
      <c r="L1337" s="43">
        <v>0</v>
      </c>
      <c r="M1337" s="43">
        <f>IFERROR(J1337-K1337-L1337,0)</f>
        <v>2219838</v>
      </c>
      <c r="N1337" s="43">
        <v>2733411</v>
      </c>
      <c r="O1337" s="45">
        <f>IFERROR(IF(1 - M1337/N1337&lt;0,0,1-M1337/N1337),0)</f>
        <v>0.1878872222289294</v>
      </c>
      <c r="P1337" s="43">
        <v>0</v>
      </c>
      <c r="Q1337" s="43">
        <v>2546905</v>
      </c>
      <c r="R1337" s="46">
        <f>IF(F1337&lt;DATEVALUE("2018-07-01"),1,0)</f>
        <v>1</v>
      </c>
      <c r="S1337" s="47">
        <f>IF(R1337=1,1%,0)</f>
        <v>0.01</v>
      </c>
      <c r="T1337" s="46">
        <f>IFERROR(S1337*M1337,0)</f>
        <v>22198.380000000001</v>
      </c>
      <c r="U1337" s="48">
        <f>IF(O1337&lt;=0.12,1,0)*(1-R1337)*M1337</f>
        <v>0</v>
      </c>
      <c r="V1337" s="49">
        <f>IF(0&lt;0.8,0,IF(0&lt;1,Sheet1!L590,1))*IF(G1337&lt;3,0.12 - O1337,0.01) *U1337</f>
        <v>0</v>
      </c>
      <c r="W1337" s="49">
        <f>IF(0&gt;1,IF(0&lt;=1.1,1,IF(0&lt;=1.2,2,IF(0&lt;=1.5,3,5))),0) * 1000000</f>
        <v>0</v>
      </c>
      <c r="X1337" s="50">
        <f>IF(AND(P1337&gt;=150000000,P1337&lt;300000000),5000000,IF(AND(P1337&gt;=300000000,P1337&lt;500000000),10000000,IF(AND(P1337&gt;=300000000,P1337&lt;500000000),15000000,IF(AND(P1337&gt;=500000000,P1337&lt;3000000000),20000000,IF(P1337&gt;=30000000000,35000000,0))))) * (1-R1337)</f>
        <v>0</v>
      </c>
      <c r="Y1337" s="50">
        <f>IFERROR(Q1337 * (1-R1337),0)</f>
        <v>0</v>
      </c>
      <c r="Z1337" s="51">
        <f>IF(R1337=1,0,0)</f>
        <v>0</v>
      </c>
      <c r="AA1337" s="51">
        <f>IFERROR((1-R1337) * Z1337 * 2%,0)</f>
        <v>0</v>
      </c>
      <c r="AB1337" s="52">
        <f>IF(R1337=0,0,0)</f>
        <v>0</v>
      </c>
      <c r="AC1337" s="52">
        <f> IFERROR(AB1337 * (1-R1337) * 2%,0)</f>
        <v>0</v>
      </c>
      <c r="AD1337" s="53">
        <f>T1337+V1337+W1337+X1337+AA1337+AC1337</f>
        <v>22198.380000000001</v>
      </c>
    </row>
    <row r="1338">
      <c r="C1338" s="40" t="s">
        <v>2472</v>
      </c>
      <c r="D1338" s="41" t="s">
        <v>2473</v>
      </c>
      <c r="E1338" s="41"/>
      <c r="F1338" s="42">
        <v>42676.369270833333</v>
      </c>
      <c r="G1338" s="43">
        <v>20</v>
      </c>
      <c r="H1338" s="44">
        <v>43343</v>
      </c>
      <c r="I1338" s="44">
        <v>43350</v>
      </c>
      <c r="J1338" s="43">
        <v>15806</v>
      </c>
      <c r="K1338" s="43">
        <v>0</v>
      </c>
      <c r="L1338" s="43">
        <v>0</v>
      </c>
      <c r="M1338" s="43">
        <f>IFERROR(J1338-K1338-L1338,0)</f>
        <v>15806</v>
      </c>
      <c r="N1338" s="43">
        <v>15806</v>
      </c>
      <c r="O1338" s="45">
        <f>IFERROR(IF(1 - M1338/N1338&lt;0,0,1-M1338/N1338),0)</f>
        <v>0</v>
      </c>
      <c r="P1338" s="43">
        <v>0</v>
      </c>
      <c r="Q1338" s="43">
        <v>15806</v>
      </c>
      <c r="R1338" s="46">
        <f>IF(F1338&lt;DATEVALUE("2018-07-01"),1,0)</f>
        <v>1</v>
      </c>
      <c r="S1338" s="47">
        <f>IF(R1338=1,1%,0)</f>
        <v>0.01</v>
      </c>
      <c r="T1338" s="46">
        <f>IFERROR(S1338*M1338,0)</f>
        <v>158.06</v>
      </c>
      <c r="U1338" s="48">
        <f>IF(O1338&lt;=0.12,1,0)*(1-R1338)*M1338</f>
        <v>0</v>
      </c>
      <c r="V1338" s="49">
        <f>IF(0&lt;0.8,0,IF(0&lt;1,Sheet1!L590,1))*IF(G1338&lt;3,0.12 - O1338,0.01) *U1338</f>
        <v>0</v>
      </c>
      <c r="W1338" s="49">
        <f>IF(0&gt;1,IF(0&lt;=1.1,1,IF(0&lt;=1.2,2,IF(0&lt;=1.5,3,5))),0) * 1000000</f>
        <v>0</v>
      </c>
      <c r="X1338" s="50">
        <f>IF(AND(P1338&gt;=150000000,P1338&lt;300000000),5000000,IF(AND(P1338&gt;=300000000,P1338&lt;500000000),10000000,IF(AND(P1338&gt;=300000000,P1338&lt;500000000),15000000,IF(AND(P1338&gt;=500000000,P1338&lt;3000000000),20000000,IF(P1338&gt;=30000000000,35000000,0))))) * (1-R1338)</f>
        <v>0</v>
      </c>
      <c r="Y1338" s="50">
        <f>IFERROR(Q1338 * (1-R1338),0)</f>
        <v>0</v>
      </c>
      <c r="Z1338" s="51">
        <f>IF(R1338=1,0,0)</f>
        <v>0</v>
      </c>
      <c r="AA1338" s="51">
        <f>IFERROR((1-R1338) * Z1338 * 2%,0)</f>
        <v>0</v>
      </c>
      <c r="AB1338" s="52">
        <f>IF(R1338=0,0,0)</f>
        <v>0</v>
      </c>
      <c r="AC1338" s="52">
        <f> IFERROR(AB1338 * (1-R1338) * 2%,0)</f>
        <v>0</v>
      </c>
      <c r="AD1338" s="53">
        <f>T1338+V1338+W1338+X1338+AA1338+AC1338</f>
        <v>158.06</v>
      </c>
    </row>
    <row r="1339">
      <c r="C1339" s="40" t="s">
        <v>2474</v>
      </c>
      <c r="D1339" s="41" t="s">
        <v>2475</v>
      </c>
      <c r="E1339" s="41"/>
      <c r="F1339" s="42">
        <v>42681.082013888888</v>
      </c>
      <c r="G1339" s="43">
        <v>20</v>
      </c>
      <c r="H1339" s="44">
        <v>43312</v>
      </c>
      <c r="I1339" s="44">
        <v>43334</v>
      </c>
      <c r="J1339" s="43">
        <v>135763</v>
      </c>
      <c r="K1339" s="43">
        <v>0</v>
      </c>
      <c r="L1339" s="43">
        <v>0</v>
      </c>
      <c r="M1339" s="43">
        <f>IFERROR(J1339-K1339-L1339,0)</f>
        <v>135763</v>
      </c>
      <c r="N1339" s="43">
        <v>135763</v>
      </c>
      <c r="O1339" s="45">
        <f>IFERROR(IF(1 - M1339/N1339&lt;0,0,1-M1339/N1339),0)</f>
        <v>0</v>
      </c>
      <c r="P1339" s="43">
        <v>0</v>
      </c>
      <c r="Q1339" s="43">
        <v>135763</v>
      </c>
      <c r="R1339" s="46">
        <f>IF(F1339&lt;DATEVALUE("2018-07-01"),1,0)</f>
        <v>1</v>
      </c>
      <c r="S1339" s="47">
        <f>IF(R1339=1,1%,0)</f>
        <v>0.01</v>
      </c>
      <c r="T1339" s="46">
        <f>IFERROR(S1339*M1339,0)</f>
        <v>1357.6300000000001</v>
      </c>
      <c r="U1339" s="48">
        <f>IF(O1339&lt;=0.12,1,0)*(1-R1339)*M1339</f>
        <v>0</v>
      </c>
      <c r="V1339" s="49">
        <f>IF(0&lt;0.8,0,IF(0&lt;1,Sheet1!L590,1))*IF(G1339&lt;3,0.12 - O1339,0.01) *U1339</f>
        <v>0</v>
      </c>
      <c r="W1339" s="49">
        <f>IF(0&gt;1,IF(0&lt;=1.1,1,IF(0&lt;=1.2,2,IF(0&lt;=1.5,3,5))),0) * 1000000</f>
        <v>0</v>
      </c>
      <c r="X1339" s="50">
        <f>IF(AND(P1339&gt;=150000000,P1339&lt;300000000),5000000,IF(AND(P1339&gt;=300000000,P1339&lt;500000000),10000000,IF(AND(P1339&gt;=300000000,P1339&lt;500000000),15000000,IF(AND(P1339&gt;=500000000,P1339&lt;3000000000),20000000,IF(P1339&gt;=30000000000,35000000,0))))) * (1-R1339)</f>
        <v>0</v>
      </c>
      <c r="Y1339" s="50">
        <f>IFERROR(Q1339 * (1-R1339),0)</f>
        <v>0</v>
      </c>
      <c r="Z1339" s="51">
        <f>IF(R1339=1,0,0)</f>
        <v>0</v>
      </c>
      <c r="AA1339" s="51">
        <f>IFERROR((1-R1339) * Z1339 * 2%,0)</f>
        <v>0</v>
      </c>
      <c r="AB1339" s="52">
        <f>IF(R1339=0,0,0)</f>
        <v>0</v>
      </c>
      <c r="AC1339" s="52">
        <f> IFERROR(AB1339 * (1-R1339) * 2%,0)</f>
        <v>0</v>
      </c>
      <c r="AD1339" s="53">
        <f>T1339+V1339+W1339+X1339+AA1339+AC1339</f>
        <v>1357.6300000000001</v>
      </c>
    </row>
    <row r="1340">
      <c r="C1340" s="40" t="s">
        <v>2476</v>
      </c>
      <c r="D1340" s="41" t="s">
        <v>2477</v>
      </c>
      <c r="E1340" s="41"/>
      <c r="F1340" s="42">
        <v>42681.075914351852</v>
      </c>
      <c r="G1340" s="43">
        <v>20</v>
      </c>
      <c r="H1340" s="44">
        <v>43321</v>
      </c>
      <c r="I1340" s="44">
        <v>43326</v>
      </c>
      <c r="J1340" s="43">
        <v>289727</v>
      </c>
      <c r="K1340" s="43">
        <v>0</v>
      </c>
      <c r="L1340" s="43">
        <v>0</v>
      </c>
      <c r="M1340" s="43">
        <f>IFERROR(J1340-K1340-L1340,0)</f>
        <v>289727</v>
      </c>
      <c r="N1340" s="43">
        <v>289727</v>
      </c>
      <c r="O1340" s="45">
        <f>IFERROR(IF(1 - M1340/N1340&lt;0,0,1-M1340/N1340),0)</f>
        <v>0</v>
      </c>
      <c r="P1340" s="43">
        <v>0</v>
      </c>
      <c r="Q1340" s="43">
        <v>289727</v>
      </c>
      <c r="R1340" s="46">
        <f>IF(F1340&lt;DATEVALUE("2018-07-01"),1,0)</f>
        <v>1</v>
      </c>
      <c r="S1340" s="47">
        <f>IF(R1340=1,1%,0)</f>
        <v>0.01</v>
      </c>
      <c r="T1340" s="46">
        <f>IFERROR(S1340*M1340,0)</f>
        <v>2897.27</v>
      </c>
      <c r="U1340" s="48">
        <f>IF(O1340&lt;=0.12,1,0)*(1-R1340)*M1340</f>
        <v>0</v>
      </c>
      <c r="V1340" s="49">
        <f>IF(0&lt;0.8,0,IF(0&lt;1,Sheet1!L590,1))*IF(G1340&lt;3,0.12 - O1340,0.01) *U1340</f>
        <v>0</v>
      </c>
      <c r="W1340" s="49">
        <f>IF(0&gt;1,IF(0&lt;=1.1,1,IF(0&lt;=1.2,2,IF(0&lt;=1.5,3,5))),0) * 1000000</f>
        <v>0</v>
      </c>
      <c r="X1340" s="50">
        <f>IF(AND(P1340&gt;=150000000,P1340&lt;300000000),5000000,IF(AND(P1340&gt;=300000000,P1340&lt;500000000),10000000,IF(AND(P1340&gt;=300000000,P1340&lt;500000000),15000000,IF(AND(P1340&gt;=500000000,P1340&lt;3000000000),20000000,IF(P1340&gt;=30000000000,35000000,0))))) * (1-R1340)</f>
        <v>0</v>
      </c>
      <c r="Y1340" s="50">
        <f>IFERROR(Q1340 * (1-R1340),0)</f>
        <v>0</v>
      </c>
      <c r="Z1340" s="51">
        <f>IF(R1340=1,0,0)</f>
        <v>0</v>
      </c>
      <c r="AA1340" s="51">
        <f>IFERROR((1-R1340) * Z1340 * 2%,0)</f>
        <v>0</v>
      </c>
      <c r="AB1340" s="52">
        <f>IF(R1340=0,0,0)</f>
        <v>0</v>
      </c>
      <c r="AC1340" s="52">
        <f> IFERROR(AB1340 * (1-R1340) * 2%,0)</f>
        <v>0</v>
      </c>
      <c r="AD1340" s="53">
        <f>T1340+V1340+W1340+X1340+AA1340+AC1340</f>
        <v>2897.27</v>
      </c>
    </row>
    <row r="1341">
      <c r="C1341" s="40" t="s">
        <v>2478</v>
      </c>
      <c r="D1341" s="41" t="s">
        <v>2479</v>
      </c>
      <c r="E1341" s="41"/>
      <c r="F1341" s="42">
        <v>42681.074571759258</v>
      </c>
      <c r="G1341" s="43">
        <v>20</v>
      </c>
      <c r="H1341" s="44">
        <v>43318</v>
      </c>
      <c r="I1341" s="44">
        <v>43335</v>
      </c>
      <c r="J1341" s="43">
        <v>373887</v>
      </c>
      <c r="K1341" s="43">
        <v>0</v>
      </c>
      <c r="L1341" s="43">
        <v>0</v>
      </c>
      <c r="M1341" s="43">
        <f>IFERROR(J1341-K1341-L1341,0)</f>
        <v>373887</v>
      </c>
      <c r="N1341" s="43">
        <v>373887</v>
      </c>
      <c r="O1341" s="45">
        <f>IFERROR(IF(1 - M1341/N1341&lt;0,0,1-M1341/N1341),0)</f>
        <v>0</v>
      </c>
      <c r="P1341" s="43">
        <v>0</v>
      </c>
      <c r="Q1341" s="43">
        <v>373887</v>
      </c>
      <c r="R1341" s="46">
        <f>IF(F1341&lt;DATEVALUE("2018-07-01"),1,0)</f>
        <v>1</v>
      </c>
      <c r="S1341" s="47">
        <f>IF(R1341=1,1%,0)</f>
        <v>0.01</v>
      </c>
      <c r="T1341" s="46">
        <f>IFERROR(S1341*M1341,0)</f>
        <v>3738.8699999999999</v>
      </c>
      <c r="U1341" s="48">
        <f>IF(O1341&lt;=0.12,1,0)*(1-R1341)*M1341</f>
        <v>0</v>
      </c>
      <c r="V1341" s="49">
        <f>IF(0&lt;0.8,0,IF(0&lt;1,Sheet1!L590,1))*IF(G1341&lt;3,0.12 - O1341,0.01) *U1341</f>
        <v>0</v>
      </c>
      <c r="W1341" s="49">
        <f>IF(0&gt;1,IF(0&lt;=1.1,1,IF(0&lt;=1.2,2,IF(0&lt;=1.5,3,5))),0) * 1000000</f>
        <v>0</v>
      </c>
      <c r="X1341" s="50">
        <f>IF(AND(P1341&gt;=150000000,P1341&lt;300000000),5000000,IF(AND(P1341&gt;=300000000,P1341&lt;500000000),10000000,IF(AND(P1341&gt;=300000000,P1341&lt;500000000),15000000,IF(AND(P1341&gt;=500000000,P1341&lt;3000000000),20000000,IF(P1341&gt;=30000000000,35000000,0))))) * (1-R1341)</f>
        <v>0</v>
      </c>
      <c r="Y1341" s="50">
        <f>IFERROR(Q1341 * (1-R1341),0)</f>
        <v>0</v>
      </c>
      <c r="Z1341" s="51">
        <f>IF(R1341=1,0,0)</f>
        <v>0</v>
      </c>
      <c r="AA1341" s="51">
        <f>IFERROR((1-R1341) * Z1341 * 2%,0)</f>
        <v>0</v>
      </c>
      <c r="AB1341" s="52">
        <f>IF(R1341=0,0,0)</f>
        <v>0</v>
      </c>
      <c r="AC1341" s="52">
        <f> IFERROR(AB1341 * (1-R1341) * 2%,0)</f>
        <v>0</v>
      </c>
      <c r="AD1341" s="53">
        <f>T1341+V1341+W1341+X1341+AA1341+AC1341</f>
        <v>3738.8699999999999</v>
      </c>
    </row>
    <row r="1342">
      <c r="C1342" s="40" t="s">
        <v>2480</v>
      </c>
      <c r="D1342" s="41" t="s">
        <v>2481</v>
      </c>
      <c r="E1342" s="41"/>
      <c r="F1342" s="42">
        <v>42682.336631944439</v>
      </c>
      <c r="G1342" s="43">
        <v>20</v>
      </c>
      <c r="H1342" s="44">
        <v>43312</v>
      </c>
      <c r="I1342" s="44">
        <v>43316</v>
      </c>
      <c r="J1342" s="43">
        <v>18343760</v>
      </c>
      <c r="K1342" s="43">
        <v>0</v>
      </c>
      <c r="L1342" s="43">
        <v>0</v>
      </c>
      <c r="M1342" s="43">
        <f>IFERROR(J1342-K1342-L1342,0)</f>
        <v>18343760</v>
      </c>
      <c r="N1342" s="43">
        <v>36429107</v>
      </c>
      <c r="O1342" s="45">
        <f>IFERROR(IF(1 - M1342/N1342&lt;0,0,1-M1342/N1342),0)</f>
        <v>0.49645320704677165</v>
      </c>
      <c r="P1342" s="43">
        <v>0</v>
      </c>
      <c r="Q1342" s="43">
        <v>18343760</v>
      </c>
      <c r="R1342" s="46">
        <f>IF(F1342&lt;DATEVALUE("2018-07-01"),1,0)</f>
        <v>1</v>
      </c>
      <c r="S1342" s="47">
        <f>IF(R1342=1,1%,0)</f>
        <v>0.01</v>
      </c>
      <c r="T1342" s="46">
        <f>IFERROR(S1342*M1342,0)</f>
        <v>183437.60000000001</v>
      </c>
      <c r="U1342" s="48">
        <f>IF(O1342&lt;=0.12,1,0)*(1-R1342)*M1342</f>
        <v>0</v>
      </c>
      <c r="V1342" s="49">
        <f>IF(0&lt;0.8,0,IF(0&lt;1,Sheet1!L590,1))*IF(G1342&lt;3,0.12 - O1342,0.01) *U1342</f>
        <v>0</v>
      </c>
      <c r="W1342" s="49">
        <f>IF(0&gt;1,IF(0&lt;=1.1,1,IF(0&lt;=1.2,2,IF(0&lt;=1.5,3,5))),0) * 1000000</f>
        <v>0</v>
      </c>
      <c r="X1342" s="50">
        <f>IF(AND(P1342&gt;=150000000,P1342&lt;300000000),5000000,IF(AND(P1342&gt;=300000000,P1342&lt;500000000),10000000,IF(AND(P1342&gt;=300000000,P1342&lt;500000000),15000000,IF(AND(P1342&gt;=500000000,P1342&lt;3000000000),20000000,IF(P1342&gt;=30000000000,35000000,0))))) * (1-R1342)</f>
        <v>0</v>
      </c>
      <c r="Y1342" s="50">
        <f>IFERROR(Q1342 * (1-R1342),0)</f>
        <v>0</v>
      </c>
      <c r="Z1342" s="51">
        <f>IF(R1342=1,0,0)</f>
        <v>0</v>
      </c>
      <c r="AA1342" s="51">
        <f>IFERROR((1-R1342) * Z1342 * 2%,0)</f>
        <v>0</v>
      </c>
      <c r="AB1342" s="52">
        <f>IF(R1342=0,0,0)</f>
        <v>0</v>
      </c>
      <c r="AC1342" s="52">
        <f> IFERROR(AB1342 * (1-R1342) * 2%,0)</f>
        <v>0</v>
      </c>
      <c r="AD1342" s="53">
        <f>T1342+V1342+W1342+X1342+AA1342+AC1342</f>
        <v>183437.60000000001</v>
      </c>
    </row>
    <row r="1343">
      <c r="C1343" s="40" t="s">
        <v>2482</v>
      </c>
      <c r="D1343" s="41" t="s">
        <v>2483</v>
      </c>
      <c r="E1343" s="41"/>
      <c r="F1343" s="42">
        <v>42682.33556712963</v>
      </c>
      <c r="G1343" s="43">
        <v>20</v>
      </c>
      <c r="H1343" s="44">
        <v>43320</v>
      </c>
      <c r="I1343" s="44">
        <v>43365</v>
      </c>
      <c r="J1343" s="43">
        <v>252706</v>
      </c>
      <c r="K1343" s="43">
        <v>0</v>
      </c>
      <c r="L1343" s="43">
        <v>0</v>
      </c>
      <c r="M1343" s="43">
        <f>IFERROR(J1343-K1343-L1343,0)</f>
        <v>252706</v>
      </c>
      <c r="N1343" s="43">
        <v>252706</v>
      </c>
      <c r="O1343" s="45">
        <f>IFERROR(IF(1 - M1343/N1343&lt;0,0,1-M1343/N1343),0)</f>
        <v>0</v>
      </c>
      <c r="P1343" s="43">
        <v>0</v>
      </c>
      <c r="Q1343" s="43">
        <v>252706</v>
      </c>
      <c r="R1343" s="46">
        <f>IF(F1343&lt;DATEVALUE("2018-07-01"),1,0)</f>
        <v>1</v>
      </c>
      <c r="S1343" s="47">
        <f>IF(R1343=1,1%,0)</f>
        <v>0.01</v>
      </c>
      <c r="T1343" s="46">
        <f>IFERROR(S1343*M1343,0)</f>
        <v>2527.0599999999999</v>
      </c>
      <c r="U1343" s="48">
        <f>IF(O1343&lt;=0.12,1,0)*(1-R1343)*M1343</f>
        <v>0</v>
      </c>
      <c r="V1343" s="49">
        <f>IF(0&lt;0.8,0,IF(0&lt;1,Sheet1!L590,1))*IF(G1343&lt;3,0.12 - O1343,0.01) *U1343</f>
        <v>0</v>
      </c>
      <c r="W1343" s="49">
        <f>IF(0&gt;1,IF(0&lt;=1.1,1,IF(0&lt;=1.2,2,IF(0&lt;=1.5,3,5))),0) * 1000000</f>
        <v>0</v>
      </c>
      <c r="X1343" s="50">
        <f>IF(AND(P1343&gt;=150000000,P1343&lt;300000000),5000000,IF(AND(P1343&gt;=300000000,P1343&lt;500000000),10000000,IF(AND(P1343&gt;=300000000,P1343&lt;500000000),15000000,IF(AND(P1343&gt;=500000000,P1343&lt;3000000000),20000000,IF(P1343&gt;=30000000000,35000000,0))))) * (1-R1343)</f>
        <v>0</v>
      </c>
      <c r="Y1343" s="50">
        <f>IFERROR(Q1343 * (1-R1343),0)</f>
        <v>0</v>
      </c>
      <c r="Z1343" s="51">
        <f>IF(R1343=1,0,0)</f>
        <v>0</v>
      </c>
      <c r="AA1343" s="51">
        <f>IFERROR((1-R1343) * Z1343 * 2%,0)</f>
        <v>0</v>
      </c>
      <c r="AB1343" s="52">
        <f>IF(R1343=0,0,0)</f>
        <v>0</v>
      </c>
      <c r="AC1343" s="52">
        <f> IFERROR(AB1343 * (1-R1343) * 2%,0)</f>
        <v>0</v>
      </c>
      <c r="AD1343" s="53">
        <f>T1343+V1343+W1343+X1343+AA1343+AC1343</f>
        <v>2527.0599999999999</v>
      </c>
    </row>
    <row r="1344">
      <c r="C1344" s="40" t="s">
        <v>2484</v>
      </c>
      <c r="D1344" s="41" t="s">
        <v>2485</v>
      </c>
      <c r="E1344" s="41"/>
      <c r="F1344" s="42">
        <v>42682.333622685182</v>
      </c>
      <c r="G1344" s="43">
        <v>20</v>
      </c>
      <c r="H1344" s="44">
        <v>43321</v>
      </c>
      <c r="I1344" s="44">
        <v>43334</v>
      </c>
      <c r="J1344" s="43">
        <v>756386</v>
      </c>
      <c r="K1344" s="43">
        <v>0</v>
      </c>
      <c r="L1344" s="43">
        <v>0</v>
      </c>
      <c r="M1344" s="43">
        <f>IFERROR(J1344-K1344-L1344,0)</f>
        <v>756386</v>
      </c>
      <c r="N1344" s="43">
        <v>756386</v>
      </c>
      <c r="O1344" s="45">
        <f>IFERROR(IF(1 - M1344/N1344&lt;0,0,1-M1344/N1344),0)</f>
        <v>0</v>
      </c>
      <c r="P1344" s="43">
        <v>0</v>
      </c>
      <c r="Q1344" s="43">
        <v>756386</v>
      </c>
      <c r="R1344" s="46">
        <f>IF(F1344&lt;DATEVALUE("2018-07-01"),1,0)</f>
        <v>1</v>
      </c>
      <c r="S1344" s="47">
        <f>IF(R1344=1,1%,0)</f>
        <v>0.01</v>
      </c>
      <c r="T1344" s="46">
        <f>IFERROR(S1344*M1344,0)</f>
        <v>7563.8600000000006</v>
      </c>
      <c r="U1344" s="48">
        <f>IF(O1344&lt;=0.12,1,0)*(1-R1344)*M1344</f>
        <v>0</v>
      </c>
      <c r="V1344" s="49">
        <f>IF(0&lt;0.8,0,IF(0&lt;1,Sheet1!L590,1))*IF(G1344&lt;3,0.12 - O1344,0.01) *U1344</f>
        <v>0</v>
      </c>
      <c r="W1344" s="49">
        <f>IF(0&gt;1,IF(0&lt;=1.1,1,IF(0&lt;=1.2,2,IF(0&lt;=1.5,3,5))),0) * 1000000</f>
        <v>0</v>
      </c>
      <c r="X1344" s="50">
        <f>IF(AND(P1344&gt;=150000000,P1344&lt;300000000),5000000,IF(AND(P1344&gt;=300000000,P1344&lt;500000000),10000000,IF(AND(P1344&gt;=300000000,P1344&lt;500000000),15000000,IF(AND(P1344&gt;=500000000,P1344&lt;3000000000),20000000,IF(P1344&gt;=30000000000,35000000,0))))) * (1-R1344)</f>
        <v>0</v>
      </c>
      <c r="Y1344" s="50">
        <f>IFERROR(Q1344 * (1-R1344),0)</f>
        <v>0</v>
      </c>
      <c r="Z1344" s="51">
        <f>IF(R1344=1,0,0)</f>
        <v>0</v>
      </c>
      <c r="AA1344" s="51">
        <f>IFERROR((1-R1344) * Z1344 * 2%,0)</f>
        <v>0</v>
      </c>
      <c r="AB1344" s="52">
        <f>IF(R1344=0,0,0)</f>
        <v>0</v>
      </c>
      <c r="AC1344" s="52">
        <f> IFERROR(AB1344 * (1-R1344) * 2%,0)</f>
        <v>0</v>
      </c>
      <c r="AD1344" s="53">
        <f>T1344+V1344+W1344+X1344+AA1344+AC1344</f>
        <v>7563.8600000000006</v>
      </c>
    </row>
    <row r="1345">
      <c r="C1345" s="40" t="s">
        <v>2486</v>
      </c>
      <c r="D1345" s="41" t="s">
        <v>2487</v>
      </c>
      <c r="E1345" s="41"/>
      <c r="F1345" s="42">
        <v>42682.375462962962</v>
      </c>
      <c r="G1345" s="43">
        <v>20</v>
      </c>
      <c r="H1345" s="44">
        <v>43312</v>
      </c>
      <c r="I1345" s="44">
        <v>43388</v>
      </c>
      <c r="J1345" s="43">
        <v>3771086</v>
      </c>
      <c r="K1345" s="43">
        <v>0</v>
      </c>
      <c r="L1345" s="43">
        <v>0</v>
      </c>
      <c r="M1345" s="43">
        <f>IFERROR(J1345-K1345-L1345,0)</f>
        <v>3771086</v>
      </c>
      <c r="N1345" s="43">
        <v>5914480</v>
      </c>
      <c r="O1345" s="45">
        <f>IFERROR(IF(1 - M1345/N1345&lt;0,0,1-M1345/N1345),0)</f>
        <v>0.36239770867430443</v>
      </c>
      <c r="P1345" s="43">
        <v>0</v>
      </c>
      <c r="Q1345" s="43">
        <v>3771086</v>
      </c>
      <c r="R1345" s="46">
        <f>IF(F1345&lt;DATEVALUE("2018-07-01"),1,0)</f>
        <v>1</v>
      </c>
      <c r="S1345" s="47">
        <f>IF(R1345=1,1%,0)</f>
        <v>0.01</v>
      </c>
      <c r="T1345" s="46">
        <f>IFERROR(S1345*M1345,0)</f>
        <v>37710.860000000001</v>
      </c>
      <c r="U1345" s="48">
        <f>IF(O1345&lt;=0.12,1,0)*(1-R1345)*M1345</f>
        <v>0</v>
      </c>
      <c r="V1345" s="49">
        <f>IF(0&lt;0.8,0,IF(0&lt;1,Sheet1!L590,1))*IF(G1345&lt;3,0.12 - O1345,0.01) *U1345</f>
        <v>0</v>
      </c>
      <c r="W1345" s="49">
        <f>IF(0&gt;1,IF(0&lt;=1.1,1,IF(0&lt;=1.2,2,IF(0&lt;=1.5,3,5))),0) * 1000000</f>
        <v>0</v>
      </c>
      <c r="X1345" s="50">
        <f>IF(AND(P1345&gt;=150000000,P1345&lt;300000000),5000000,IF(AND(P1345&gt;=300000000,P1345&lt;500000000),10000000,IF(AND(P1345&gt;=300000000,P1345&lt;500000000),15000000,IF(AND(P1345&gt;=500000000,P1345&lt;3000000000),20000000,IF(P1345&gt;=30000000000,35000000,0))))) * (1-R1345)</f>
        <v>0</v>
      </c>
      <c r="Y1345" s="50">
        <f>IFERROR(Q1345 * (1-R1345),0)</f>
        <v>0</v>
      </c>
      <c r="Z1345" s="51">
        <f>IF(R1345=1,0,0)</f>
        <v>0</v>
      </c>
      <c r="AA1345" s="51">
        <f>IFERROR((1-R1345) * Z1345 * 2%,0)</f>
        <v>0</v>
      </c>
      <c r="AB1345" s="52">
        <f>IF(R1345=0,0,0)</f>
        <v>0</v>
      </c>
      <c r="AC1345" s="52">
        <f> IFERROR(AB1345 * (1-R1345) * 2%,0)</f>
        <v>0</v>
      </c>
      <c r="AD1345" s="53">
        <f>T1345+V1345+W1345+X1345+AA1345+AC1345</f>
        <v>37710.860000000001</v>
      </c>
    </row>
    <row r="1346">
      <c r="C1346" s="40" t="s">
        <v>2488</v>
      </c>
      <c r="D1346" s="41" t="s">
        <v>2489</v>
      </c>
      <c r="E1346" s="41"/>
      <c r="F1346" s="42">
        <v>42686.090439814812</v>
      </c>
      <c r="G1346" s="43">
        <v>20</v>
      </c>
      <c r="H1346" s="44">
        <v>43334</v>
      </c>
      <c r="I1346" s="44">
        <v>43347</v>
      </c>
      <c r="J1346" s="43">
        <v>60500</v>
      </c>
      <c r="K1346" s="43">
        <v>0</v>
      </c>
      <c r="L1346" s="43">
        <v>0</v>
      </c>
      <c r="M1346" s="43">
        <f>IFERROR(J1346-K1346-L1346,0)</f>
        <v>60500</v>
      </c>
      <c r="N1346" s="43">
        <v>60500</v>
      </c>
      <c r="O1346" s="45">
        <f>IFERROR(IF(1 - M1346/N1346&lt;0,0,1-M1346/N1346),0)</f>
        <v>0</v>
      </c>
      <c r="P1346" s="43">
        <v>0</v>
      </c>
      <c r="Q1346" s="43">
        <v>60500</v>
      </c>
      <c r="R1346" s="46">
        <f>IF(F1346&lt;DATEVALUE("2018-07-01"),1,0)</f>
        <v>1</v>
      </c>
      <c r="S1346" s="47">
        <f>IF(R1346=1,1%,0)</f>
        <v>0.01</v>
      </c>
      <c r="T1346" s="46">
        <f>IFERROR(S1346*M1346,0)</f>
        <v>605</v>
      </c>
      <c r="U1346" s="48">
        <f>IF(O1346&lt;=0.12,1,0)*(1-R1346)*M1346</f>
        <v>0</v>
      </c>
      <c r="V1346" s="49">
        <f>IF(0&lt;0.8,0,IF(0&lt;1,Sheet1!L590,1))*IF(G1346&lt;3,0.12 - O1346,0.01) *U1346</f>
        <v>0</v>
      </c>
      <c r="W1346" s="49">
        <f>IF(0&gt;1,IF(0&lt;=1.1,1,IF(0&lt;=1.2,2,IF(0&lt;=1.5,3,5))),0) * 1000000</f>
        <v>0</v>
      </c>
      <c r="X1346" s="50">
        <f>IF(AND(P1346&gt;=150000000,P1346&lt;300000000),5000000,IF(AND(P1346&gt;=300000000,P1346&lt;500000000),10000000,IF(AND(P1346&gt;=300000000,P1346&lt;500000000),15000000,IF(AND(P1346&gt;=500000000,P1346&lt;3000000000),20000000,IF(P1346&gt;=30000000000,35000000,0))))) * (1-R1346)</f>
        <v>0</v>
      </c>
      <c r="Y1346" s="50">
        <f>IFERROR(Q1346 * (1-R1346),0)</f>
        <v>0</v>
      </c>
      <c r="Z1346" s="51">
        <f>IF(R1346=1,0,0)</f>
        <v>0</v>
      </c>
      <c r="AA1346" s="51">
        <f>IFERROR((1-R1346) * Z1346 * 2%,0)</f>
        <v>0</v>
      </c>
      <c r="AB1346" s="52">
        <f>IF(R1346=0,0,0)</f>
        <v>0</v>
      </c>
      <c r="AC1346" s="52">
        <f> IFERROR(AB1346 * (1-R1346) * 2%,0)</f>
        <v>0</v>
      </c>
      <c r="AD1346" s="53">
        <f>T1346+V1346+W1346+X1346+AA1346+AC1346</f>
        <v>605</v>
      </c>
    </row>
    <row r="1347">
      <c r="C1347" s="40" t="s">
        <v>2490</v>
      </c>
      <c r="D1347" s="41" t="s">
        <v>2489</v>
      </c>
      <c r="E1347" s="41"/>
      <c r="F1347" s="42">
        <v>42686.089803240742</v>
      </c>
      <c r="G1347" s="43">
        <v>20</v>
      </c>
      <c r="H1347" s="44">
        <v>43334</v>
      </c>
      <c r="I1347" s="44">
        <v>43347</v>
      </c>
      <c r="J1347" s="43">
        <v>189970</v>
      </c>
      <c r="K1347" s="43">
        <v>0</v>
      </c>
      <c r="L1347" s="43">
        <v>0</v>
      </c>
      <c r="M1347" s="43">
        <f>IFERROR(J1347-K1347-L1347,0)</f>
        <v>189970</v>
      </c>
      <c r="N1347" s="43">
        <v>166980</v>
      </c>
      <c r="O1347" s="45">
        <f>IFERROR(IF(1 - M1347/N1347&lt;0,0,1-M1347/N1347),0)</f>
        <v>0</v>
      </c>
      <c r="P1347" s="43">
        <v>0</v>
      </c>
      <c r="Q1347" s="43">
        <v>189970</v>
      </c>
      <c r="R1347" s="46">
        <f>IF(F1347&lt;DATEVALUE("2018-07-01"),1,0)</f>
        <v>1</v>
      </c>
      <c r="S1347" s="47">
        <f>IF(R1347=1,1%,0)</f>
        <v>0.01</v>
      </c>
      <c r="T1347" s="46">
        <f>IFERROR(S1347*M1347,0)</f>
        <v>1899.7000000000001</v>
      </c>
      <c r="U1347" s="48">
        <f>IF(O1347&lt;=0.12,1,0)*(1-R1347)*M1347</f>
        <v>0</v>
      </c>
      <c r="V1347" s="49">
        <f>IF(0&lt;0.8,0,IF(0&lt;1,Sheet1!L590,1))*IF(G1347&lt;3,0.12 - O1347,0.01) *U1347</f>
        <v>0</v>
      </c>
      <c r="W1347" s="49">
        <f>IF(0&gt;1,IF(0&lt;=1.1,1,IF(0&lt;=1.2,2,IF(0&lt;=1.5,3,5))),0) * 1000000</f>
        <v>0</v>
      </c>
      <c r="X1347" s="50">
        <f>IF(AND(P1347&gt;=150000000,P1347&lt;300000000),5000000,IF(AND(P1347&gt;=300000000,P1347&lt;500000000),10000000,IF(AND(P1347&gt;=300000000,P1347&lt;500000000),15000000,IF(AND(P1347&gt;=500000000,P1347&lt;3000000000),20000000,IF(P1347&gt;=30000000000,35000000,0))))) * (1-R1347)</f>
        <v>0</v>
      </c>
      <c r="Y1347" s="50">
        <f>IFERROR(Q1347 * (1-R1347),0)</f>
        <v>0</v>
      </c>
      <c r="Z1347" s="51">
        <f>IF(R1347=1,0,0)</f>
        <v>0</v>
      </c>
      <c r="AA1347" s="51">
        <f>IFERROR((1-R1347) * Z1347 * 2%,0)</f>
        <v>0</v>
      </c>
      <c r="AB1347" s="52">
        <f>IF(R1347=0,0,0)</f>
        <v>0</v>
      </c>
      <c r="AC1347" s="52">
        <f> IFERROR(AB1347 * (1-R1347) * 2%,0)</f>
        <v>0</v>
      </c>
      <c r="AD1347" s="53">
        <f>T1347+V1347+W1347+X1347+AA1347+AC1347</f>
        <v>1899.7000000000001</v>
      </c>
    </row>
    <row r="1348">
      <c r="C1348" s="40" t="s">
        <v>2491</v>
      </c>
      <c r="D1348" s="41" t="s">
        <v>2489</v>
      </c>
      <c r="E1348" s="41"/>
      <c r="F1348" s="42">
        <v>42686.087002314816</v>
      </c>
      <c r="G1348" s="43">
        <v>20</v>
      </c>
      <c r="H1348" s="44">
        <v>43334</v>
      </c>
      <c r="I1348" s="44">
        <v>43347</v>
      </c>
      <c r="J1348" s="43">
        <v>19360</v>
      </c>
      <c r="K1348" s="43">
        <v>0</v>
      </c>
      <c r="L1348" s="43">
        <v>0</v>
      </c>
      <c r="M1348" s="43">
        <f>IFERROR(J1348-K1348-L1348,0)</f>
        <v>19360</v>
      </c>
      <c r="N1348" s="43">
        <v>26620</v>
      </c>
      <c r="O1348" s="45">
        <f>IFERROR(IF(1 - M1348/N1348&lt;0,0,1-M1348/N1348),0)</f>
        <v>0.27272727272727271</v>
      </c>
      <c r="P1348" s="43">
        <v>0</v>
      </c>
      <c r="Q1348" s="43">
        <v>19360</v>
      </c>
      <c r="R1348" s="46">
        <f>IF(F1348&lt;DATEVALUE("2018-07-01"),1,0)</f>
        <v>1</v>
      </c>
      <c r="S1348" s="47">
        <f>IF(R1348=1,1%,0)</f>
        <v>0.01</v>
      </c>
      <c r="T1348" s="46">
        <f>IFERROR(S1348*M1348,0)</f>
        <v>193.59999999999999</v>
      </c>
      <c r="U1348" s="48">
        <f>IF(O1348&lt;=0.12,1,0)*(1-R1348)*M1348</f>
        <v>0</v>
      </c>
      <c r="V1348" s="49">
        <f>IF(0&lt;0.8,0,IF(0&lt;1,Sheet1!L590,1))*IF(G1348&lt;3,0.12 - O1348,0.01) *U1348</f>
        <v>0</v>
      </c>
      <c r="W1348" s="49">
        <f>IF(0&gt;1,IF(0&lt;=1.1,1,IF(0&lt;=1.2,2,IF(0&lt;=1.5,3,5))),0) * 1000000</f>
        <v>0</v>
      </c>
      <c r="X1348" s="50">
        <f>IF(AND(P1348&gt;=150000000,P1348&lt;300000000),5000000,IF(AND(P1348&gt;=300000000,P1348&lt;500000000),10000000,IF(AND(P1348&gt;=300000000,P1348&lt;500000000),15000000,IF(AND(P1348&gt;=500000000,P1348&lt;3000000000),20000000,IF(P1348&gt;=30000000000,35000000,0))))) * (1-R1348)</f>
        <v>0</v>
      </c>
      <c r="Y1348" s="50">
        <f>IFERROR(Q1348 * (1-R1348),0)</f>
        <v>0</v>
      </c>
      <c r="Z1348" s="51">
        <f>IF(R1348=1,0,0)</f>
        <v>0</v>
      </c>
      <c r="AA1348" s="51">
        <f>IFERROR((1-R1348) * Z1348 * 2%,0)</f>
        <v>0</v>
      </c>
      <c r="AB1348" s="52">
        <f>IF(R1348=0,0,0)</f>
        <v>0</v>
      </c>
      <c r="AC1348" s="52">
        <f> IFERROR(AB1348 * (1-R1348) * 2%,0)</f>
        <v>0</v>
      </c>
      <c r="AD1348" s="53">
        <f>T1348+V1348+W1348+X1348+AA1348+AC1348</f>
        <v>193.59999999999999</v>
      </c>
    </row>
    <row r="1349">
      <c r="C1349" s="40" t="s">
        <v>2492</v>
      </c>
      <c r="D1349" s="41" t="s">
        <v>2489</v>
      </c>
      <c r="E1349" s="41"/>
      <c r="F1349" s="42">
        <v>42686.096261574072</v>
      </c>
      <c r="G1349" s="43">
        <v>20</v>
      </c>
      <c r="H1349" s="44">
        <v>43334</v>
      </c>
      <c r="I1349" s="44">
        <v>43347</v>
      </c>
      <c r="J1349" s="43">
        <v>30831</v>
      </c>
      <c r="K1349" s="43">
        <v>0</v>
      </c>
      <c r="L1349" s="43">
        <v>0</v>
      </c>
      <c r="M1349" s="43">
        <f>IFERROR(J1349-K1349-L1349,0)</f>
        <v>30831</v>
      </c>
      <c r="N1349" s="43">
        <v>37268</v>
      </c>
      <c r="O1349" s="45">
        <f>IFERROR(IF(1 - M1349/N1349&lt;0,0,1-M1349/N1349),0)</f>
        <v>0.17272190619298056</v>
      </c>
      <c r="P1349" s="43">
        <v>0</v>
      </c>
      <c r="Q1349" s="43">
        <v>30831</v>
      </c>
      <c r="R1349" s="46">
        <f>IF(F1349&lt;DATEVALUE("2018-07-01"),1,0)</f>
        <v>1</v>
      </c>
      <c r="S1349" s="47">
        <f>IF(R1349=1,1%,0)</f>
        <v>0.01</v>
      </c>
      <c r="T1349" s="46">
        <f>IFERROR(S1349*M1349,0)</f>
        <v>308.31</v>
      </c>
      <c r="U1349" s="48">
        <f>IF(O1349&lt;=0.12,1,0)*(1-R1349)*M1349</f>
        <v>0</v>
      </c>
      <c r="V1349" s="49">
        <f>IF(0&lt;0.8,0,IF(0&lt;1,Sheet1!L590,1))*IF(G1349&lt;3,0.12 - O1349,0.01) *U1349</f>
        <v>0</v>
      </c>
      <c r="W1349" s="49">
        <f>IF(0&gt;1,IF(0&lt;=1.1,1,IF(0&lt;=1.2,2,IF(0&lt;=1.5,3,5))),0) * 1000000</f>
        <v>0</v>
      </c>
      <c r="X1349" s="50">
        <f>IF(AND(P1349&gt;=150000000,P1349&lt;300000000),5000000,IF(AND(P1349&gt;=300000000,P1349&lt;500000000),10000000,IF(AND(P1349&gt;=300000000,P1349&lt;500000000),15000000,IF(AND(P1349&gt;=500000000,P1349&lt;3000000000),20000000,IF(P1349&gt;=30000000000,35000000,0))))) * (1-R1349)</f>
        <v>0</v>
      </c>
      <c r="Y1349" s="50">
        <f>IFERROR(Q1349 * (1-R1349),0)</f>
        <v>0</v>
      </c>
      <c r="Z1349" s="51">
        <f>IF(R1349=1,0,0)</f>
        <v>0</v>
      </c>
      <c r="AA1349" s="51">
        <f>IFERROR((1-R1349) * Z1349 * 2%,0)</f>
        <v>0</v>
      </c>
      <c r="AB1349" s="52">
        <f>IF(R1349=0,0,0)</f>
        <v>0</v>
      </c>
      <c r="AC1349" s="52">
        <f> IFERROR(AB1349 * (1-R1349) * 2%,0)</f>
        <v>0</v>
      </c>
      <c r="AD1349" s="53">
        <f>T1349+V1349+W1349+X1349+AA1349+AC1349</f>
        <v>308.31</v>
      </c>
    </row>
    <row r="1350">
      <c r="C1350" s="40" t="s">
        <v>2493</v>
      </c>
      <c r="D1350" s="41" t="s">
        <v>2494</v>
      </c>
      <c r="E1350" s="41"/>
      <c r="F1350" s="42">
        <v>42689.167268518519</v>
      </c>
      <c r="G1350" s="43">
        <v>20</v>
      </c>
      <c r="H1350" s="44">
        <v>43319</v>
      </c>
      <c r="I1350" s="44">
        <v>43322</v>
      </c>
      <c r="J1350" s="43">
        <v>526108</v>
      </c>
      <c r="K1350" s="43">
        <v>0</v>
      </c>
      <c r="L1350" s="43">
        <v>0</v>
      </c>
      <c r="M1350" s="43">
        <f>IFERROR(J1350-K1350-L1350,0)</f>
        <v>526108</v>
      </c>
      <c r="N1350" s="43">
        <v>526108</v>
      </c>
      <c r="O1350" s="45">
        <f>IFERROR(IF(1 - M1350/N1350&lt;0,0,1-M1350/N1350),0)</f>
        <v>0</v>
      </c>
      <c r="P1350" s="43">
        <v>0</v>
      </c>
      <c r="Q1350" s="43">
        <v>526108</v>
      </c>
      <c r="R1350" s="46">
        <f>IF(F1350&lt;DATEVALUE("2018-07-01"),1,0)</f>
        <v>1</v>
      </c>
      <c r="S1350" s="47">
        <f>IF(R1350=1,1%,0)</f>
        <v>0.01</v>
      </c>
      <c r="T1350" s="46">
        <f>IFERROR(S1350*M1350,0)</f>
        <v>5261.0799999999999</v>
      </c>
      <c r="U1350" s="48">
        <f>IF(O1350&lt;=0.12,1,0)*(1-R1350)*M1350</f>
        <v>0</v>
      </c>
      <c r="V1350" s="49">
        <f>IF(0&lt;0.8,0,IF(0&lt;1,Sheet1!L590,1))*IF(G1350&lt;3,0.12 - O1350,0.01) *U1350</f>
        <v>0</v>
      </c>
      <c r="W1350" s="49">
        <f>IF(0&gt;1,IF(0&lt;=1.1,1,IF(0&lt;=1.2,2,IF(0&lt;=1.5,3,5))),0) * 1000000</f>
        <v>0</v>
      </c>
      <c r="X1350" s="50">
        <f>IF(AND(P1350&gt;=150000000,P1350&lt;300000000),5000000,IF(AND(P1350&gt;=300000000,P1350&lt;500000000),10000000,IF(AND(P1350&gt;=300000000,P1350&lt;500000000),15000000,IF(AND(P1350&gt;=500000000,P1350&lt;3000000000),20000000,IF(P1350&gt;=30000000000,35000000,0))))) * (1-R1350)</f>
        <v>0</v>
      </c>
      <c r="Y1350" s="50">
        <f>IFERROR(Q1350 * (1-R1350),0)</f>
        <v>0</v>
      </c>
      <c r="Z1350" s="51">
        <f>IF(R1350=1,0,0)</f>
        <v>0</v>
      </c>
      <c r="AA1350" s="51">
        <f>IFERROR((1-R1350) * Z1350 * 2%,0)</f>
        <v>0</v>
      </c>
      <c r="AB1350" s="52">
        <f>IF(R1350=0,0,0)</f>
        <v>0</v>
      </c>
      <c r="AC1350" s="52">
        <f> IFERROR(AB1350 * (1-R1350) * 2%,0)</f>
        <v>0</v>
      </c>
      <c r="AD1350" s="53">
        <f>T1350+V1350+W1350+X1350+AA1350+AC1350</f>
        <v>5261.0799999999999</v>
      </c>
    </row>
    <row r="1351">
      <c r="C1351" s="40" t="s">
        <v>2495</v>
      </c>
      <c r="D1351" s="41" t="s">
        <v>2496</v>
      </c>
      <c r="E1351" s="41"/>
      <c r="F1351" s="42">
        <v>42692.344155092593</v>
      </c>
      <c r="G1351" s="43">
        <v>20</v>
      </c>
      <c r="H1351" s="44">
        <v>43312</v>
      </c>
      <c r="I1351" s="44">
        <v>43399</v>
      </c>
      <c r="J1351" s="43">
        <v>1235207</v>
      </c>
      <c r="K1351" s="43">
        <v>0</v>
      </c>
      <c r="L1351" s="43">
        <v>0</v>
      </c>
      <c r="M1351" s="43">
        <f>IFERROR(J1351-K1351-L1351,0)</f>
        <v>1235207</v>
      </c>
      <c r="N1351" s="43">
        <v>1235207</v>
      </c>
      <c r="O1351" s="45">
        <f>IFERROR(IF(1 - M1351/N1351&lt;0,0,1-M1351/N1351),0)</f>
        <v>0</v>
      </c>
      <c r="P1351" s="43">
        <v>0</v>
      </c>
      <c r="Q1351" s="43">
        <v>1235207</v>
      </c>
      <c r="R1351" s="46">
        <f>IF(F1351&lt;DATEVALUE("2018-07-01"),1,0)</f>
        <v>1</v>
      </c>
      <c r="S1351" s="47">
        <f>IF(R1351=1,1%,0)</f>
        <v>0.01</v>
      </c>
      <c r="T1351" s="46">
        <f>IFERROR(S1351*M1351,0)</f>
        <v>12352.07</v>
      </c>
      <c r="U1351" s="48">
        <f>IF(O1351&lt;=0.12,1,0)*(1-R1351)*M1351</f>
        <v>0</v>
      </c>
      <c r="V1351" s="49">
        <f>IF(0&lt;0.8,0,IF(0&lt;1,Sheet1!L590,1))*IF(G1351&lt;3,0.12 - O1351,0.01) *U1351</f>
        <v>0</v>
      </c>
      <c r="W1351" s="49">
        <f>IF(0&gt;1,IF(0&lt;=1.1,1,IF(0&lt;=1.2,2,IF(0&lt;=1.5,3,5))),0) * 1000000</f>
        <v>0</v>
      </c>
      <c r="X1351" s="50">
        <f>IF(AND(P1351&gt;=150000000,P1351&lt;300000000),5000000,IF(AND(P1351&gt;=300000000,P1351&lt;500000000),10000000,IF(AND(P1351&gt;=300000000,P1351&lt;500000000),15000000,IF(AND(P1351&gt;=500000000,P1351&lt;3000000000),20000000,IF(P1351&gt;=30000000000,35000000,0))))) * (1-R1351)</f>
        <v>0</v>
      </c>
      <c r="Y1351" s="50">
        <f>IFERROR(Q1351 * (1-R1351),0)</f>
        <v>0</v>
      </c>
      <c r="Z1351" s="51">
        <f>IF(R1351=1,0,0)</f>
        <v>0</v>
      </c>
      <c r="AA1351" s="51">
        <f>IFERROR((1-R1351) * Z1351 * 2%,0)</f>
        <v>0</v>
      </c>
      <c r="AB1351" s="52">
        <f>IF(R1351=0,0,0)</f>
        <v>0</v>
      </c>
      <c r="AC1351" s="52">
        <f> IFERROR(AB1351 * (1-R1351) * 2%,0)</f>
        <v>0</v>
      </c>
      <c r="AD1351" s="53">
        <f>T1351+V1351+W1351+X1351+AA1351+AC1351</f>
        <v>12352.07</v>
      </c>
    </row>
    <row r="1352">
      <c r="C1352" s="40" t="s">
        <v>2497</v>
      </c>
      <c r="D1352" s="41" t="s">
        <v>2498</v>
      </c>
      <c r="E1352" s="41"/>
      <c r="F1352" s="42">
        <v>42692.34306712963</v>
      </c>
      <c r="G1352" s="43">
        <v>20</v>
      </c>
      <c r="H1352" s="44" t="s">
        <v>24</v>
      </c>
      <c r="I1352" s="44" t="s">
        <v>24</v>
      </c>
      <c r="J1352" s="43">
        <v>7399574</v>
      </c>
      <c r="K1352" s="43">
        <v>0</v>
      </c>
      <c r="L1352" s="43">
        <v>0</v>
      </c>
      <c r="M1352" s="43">
        <f>IFERROR(J1352-K1352-L1352,0)</f>
        <v>7399574</v>
      </c>
      <c r="N1352" s="43">
        <v>6824574</v>
      </c>
      <c r="O1352" s="45">
        <f>IFERROR(IF(1 - M1352/N1352&lt;0,0,1-M1352/N1352),0)</f>
        <v>0</v>
      </c>
      <c r="P1352" s="43">
        <v>0</v>
      </c>
      <c r="Q1352" s="43">
        <v>7399574</v>
      </c>
      <c r="R1352" s="46">
        <f>IF(F1352&lt;DATEVALUE("2018-07-01"),1,0)</f>
        <v>1</v>
      </c>
      <c r="S1352" s="47">
        <f>IF(R1352=1,1%,0)</f>
        <v>0.01</v>
      </c>
      <c r="T1352" s="46">
        <f>IFERROR(S1352*M1352,0)</f>
        <v>73995.740000000005</v>
      </c>
      <c r="U1352" s="48">
        <f>IF(O1352&lt;=0.12,1,0)*(1-R1352)*M1352</f>
        <v>0</v>
      </c>
      <c r="V1352" s="49">
        <f>IF(0&lt;0.8,0,IF(0&lt;1,Sheet1!L590,1))*IF(G1352&lt;3,0.12 - O1352,0.01) *U1352</f>
        <v>0</v>
      </c>
      <c r="W1352" s="49">
        <f>IF(0&gt;1,IF(0&lt;=1.1,1,IF(0&lt;=1.2,2,IF(0&lt;=1.5,3,5))),0) * 1000000</f>
        <v>0</v>
      </c>
      <c r="X1352" s="50">
        <f>IF(AND(P1352&gt;=150000000,P1352&lt;300000000),5000000,IF(AND(P1352&gt;=300000000,P1352&lt;500000000),10000000,IF(AND(P1352&gt;=300000000,P1352&lt;500000000),15000000,IF(AND(P1352&gt;=500000000,P1352&lt;3000000000),20000000,IF(P1352&gt;=30000000000,35000000,0))))) * (1-R1352)</f>
        <v>0</v>
      </c>
      <c r="Y1352" s="50">
        <f>IFERROR(Q1352 * (1-R1352),0)</f>
        <v>0</v>
      </c>
      <c r="Z1352" s="51">
        <f>IF(R1352=1,0,0)</f>
        <v>0</v>
      </c>
      <c r="AA1352" s="51">
        <f>IFERROR((1-R1352) * Z1352 * 2%,0)</f>
        <v>0</v>
      </c>
      <c r="AB1352" s="52">
        <f>IF(R1352=0,0,0)</f>
        <v>0</v>
      </c>
      <c r="AC1352" s="52">
        <f> IFERROR(AB1352 * (1-R1352) * 2%,0)</f>
        <v>0</v>
      </c>
      <c r="AD1352" s="53">
        <f>T1352+V1352+W1352+X1352+AA1352+AC1352</f>
        <v>73995.740000000005</v>
      </c>
    </row>
    <row r="1353">
      <c r="C1353" s="40" t="s">
        <v>2499</v>
      </c>
      <c r="D1353" s="41" t="s">
        <v>2500</v>
      </c>
      <c r="E1353" s="41"/>
      <c r="F1353" s="42">
        <v>42706.105868055551</v>
      </c>
      <c r="G1353" s="43">
        <v>19</v>
      </c>
      <c r="H1353" s="44">
        <v>43312</v>
      </c>
      <c r="I1353" s="44">
        <v>43356</v>
      </c>
      <c r="J1353" s="43">
        <v>2320854</v>
      </c>
      <c r="K1353" s="43">
        <v>0</v>
      </c>
      <c r="L1353" s="43">
        <v>0</v>
      </c>
      <c r="M1353" s="43">
        <f>IFERROR(J1353-K1353-L1353,0)</f>
        <v>2320854</v>
      </c>
      <c r="N1353" s="43">
        <v>2320854</v>
      </c>
      <c r="O1353" s="45">
        <f>IFERROR(IF(1 - M1353/N1353&lt;0,0,1-M1353/N1353),0)</f>
        <v>0</v>
      </c>
      <c r="P1353" s="43">
        <v>0</v>
      </c>
      <c r="Q1353" s="43">
        <v>2320854</v>
      </c>
      <c r="R1353" s="46">
        <f>IF(F1353&lt;DATEVALUE("2018-07-01"),1,0)</f>
        <v>1</v>
      </c>
      <c r="S1353" s="47">
        <f>IF(R1353=1,1%,0)</f>
        <v>0.01</v>
      </c>
      <c r="T1353" s="46">
        <f>IFERROR(S1353*M1353,0)</f>
        <v>23208.540000000001</v>
      </c>
      <c r="U1353" s="48">
        <f>IF(O1353&lt;=0.12,1,0)*(1-R1353)*M1353</f>
        <v>0</v>
      </c>
      <c r="V1353" s="49">
        <f>IF(0&lt;0.8,0,IF(0&lt;1,Sheet1!L590,1))*IF(G1353&lt;3,0.12 - O1353,0.01) *U1353</f>
        <v>0</v>
      </c>
      <c r="W1353" s="49">
        <f>IF(0&gt;1,IF(0&lt;=1.1,1,IF(0&lt;=1.2,2,IF(0&lt;=1.5,3,5))),0) * 1000000</f>
        <v>0</v>
      </c>
      <c r="X1353" s="50">
        <f>IF(AND(P1353&gt;=150000000,P1353&lt;300000000),5000000,IF(AND(P1353&gt;=300000000,P1353&lt;500000000),10000000,IF(AND(P1353&gt;=300000000,P1353&lt;500000000),15000000,IF(AND(P1353&gt;=500000000,P1353&lt;3000000000),20000000,IF(P1353&gt;=30000000000,35000000,0))))) * (1-R1353)</f>
        <v>0</v>
      </c>
      <c r="Y1353" s="50">
        <f>IFERROR(Q1353 * (1-R1353),0)</f>
        <v>0</v>
      </c>
      <c r="Z1353" s="51">
        <f>IF(R1353=1,0,0)</f>
        <v>0</v>
      </c>
      <c r="AA1353" s="51">
        <f>IFERROR((1-R1353) * Z1353 * 2%,0)</f>
        <v>0</v>
      </c>
      <c r="AB1353" s="52">
        <f>IF(R1353=0,0,0)</f>
        <v>0</v>
      </c>
      <c r="AC1353" s="52">
        <f> IFERROR(AB1353 * (1-R1353) * 2%,0)</f>
        <v>0</v>
      </c>
      <c r="AD1353" s="53">
        <f>T1353+V1353+W1353+X1353+AA1353+AC1353</f>
        <v>23208.540000000001</v>
      </c>
    </row>
    <row r="1354">
      <c r="C1354" s="40" t="s">
        <v>2501</v>
      </c>
      <c r="D1354" s="41" t="s">
        <v>2502</v>
      </c>
      <c r="E1354" s="41"/>
      <c r="F1354" s="42">
        <v>42710.32508101852</v>
      </c>
      <c r="G1354" s="43">
        <v>19</v>
      </c>
      <c r="H1354" s="44">
        <v>43339</v>
      </c>
      <c r="I1354" s="44">
        <v>43354</v>
      </c>
      <c r="J1354" s="43">
        <v>180235</v>
      </c>
      <c r="K1354" s="43">
        <v>0</v>
      </c>
      <c r="L1354" s="43">
        <v>0</v>
      </c>
      <c r="M1354" s="43">
        <f>IFERROR(J1354-K1354-L1354,0)</f>
        <v>180235</v>
      </c>
      <c r="N1354" s="43">
        <v>235118</v>
      </c>
      <c r="O1354" s="45">
        <f>IFERROR(IF(1 - M1354/N1354&lt;0,0,1-M1354/N1354),0)</f>
        <v>0.23342747046164059</v>
      </c>
      <c r="P1354" s="43">
        <v>0</v>
      </c>
      <c r="Q1354" s="43">
        <v>180235</v>
      </c>
      <c r="R1354" s="46">
        <f>IF(F1354&lt;DATEVALUE("2018-07-01"),1,0)</f>
        <v>1</v>
      </c>
      <c r="S1354" s="47">
        <f>IF(R1354=1,1%,0)</f>
        <v>0.01</v>
      </c>
      <c r="T1354" s="46">
        <f>IFERROR(S1354*M1354,0)</f>
        <v>1802.3500000000001</v>
      </c>
      <c r="U1354" s="48">
        <f>IF(O1354&lt;=0.12,1,0)*(1-R1354)*M1354</f>
        <v>0</v>
      </c>
      <c r="V1354" s="49">
        <f>IF(0&lt;0.8,0,IF(0&lt;1,Sheet1!L590,1))*IF(G1354&lt;3,0.12 - O1354,0.01) *U1354</f>
        <v>0</v>
      </c>
      <c r="W1354" s="49">
        <f>IF(0&gt;1,IF(0&lt;=1.1,1,IF(0&lt;=1.2,2,IF(0&lt;=1.5,3,5))),0) * 1000000</f>
        <v>0</v>
      </c>
      <c r="X1354" s="50">
        <f>IF(AND(P1354&gt;=150000000,P1354&lt;300000000),5000000,IF(AND(P1354&gt;=300000000,P1354&lt;500000000),10000000,IF(AND(P1354&gt;=300000000,P1354&lt;500000000),15000000,IF(AND(P1354&gt;=500000000,P1354&lt;3000000000),20000000,IF(P1354&gt;=30000000000,35000000,0))))) * (1-R1354)</f>
        <v>0</v>
      </c>
      <c r="Y1354" s="50">
        <f>IFERROR(Q1354 * (1-R1354),0)</f>
        <v>0</v>
      </c>
      <c r="Z1354" s="51">
        <f>IF(R1354=1,0,0)</f>
        <v>0</v>
      </c>
      <c r="AA1354" s="51">
        <f>IFERROR((1-R1354) * Z1354 * 2%,0)</f>
        <v>0</v>
      </c>
      <c r="AB1354" s="52">
        <f>IF(R1354=0,0,0)</f>
        <v>0</v>
      </c>
      <c r="AC1354" s="52">
        <f> IFERROR(AB1354 * (1-R1354) * 2%,0)</f>
        <v>0</v>
      </c>
      <c r="AD1354" s="53">
        <f>T1354+V1354+W1354+X1354+AA1354+AC1354</f>
        <v>1802.3500000000001</v>
      </c>
    </row>
    <row r="1355">
      <c r="C1355" s="40" t="s">
        <v>2503</v>
      </c>
      <c r="D1355" s="41" t="s">
        <v>2504</v>
      </c>
      <c r="E1355" s="41"/>
      <c r="F1355" s="42">
        <v>42713.102986111109</v>
      </c>
      <c r="G1355" s="43">
        <v>19</v>
      </c>
      <c r="H1355" s="44">
        <v>43312</v>
      </c>
      <c r="I1355" s="44">
        <v>43323</v>
      </c>
      <c r="J1355" s="43">
        <v>1879825</v>
      </c>
      <c r="K1355" s="43">
        <v>0</v>
      </c>
      <c r="L1355" s="43">
        <v>0</v>
      </c>
      <c r="M1355" s="43">
        <f>IFERROR(J1355-K1355-L1355,0)</f>
        <v>1879825</v>
      </c>
      <c r="N1355" s="43">
        <v>1879825</v>
      </c>
      <c r="O1355" s="45">
        <f>IFERROR(IF(1 - M1355/N1355&lt;0,0,1-M1355/N1355),0)</f>
        <v>0</v>
      </c>
      <c r="P1355" s="43">
        <v>0</v>
      </c>
      <c r="Q1355" s="43">
        <v>1879825</v>
      </c>
      <c r="R1355" s="46">
        <f>IF(F1355&lt;DATEVALUE("2018-07-01"),1,0)</f>
        <v>1</v>
      </c>
      <c r="S1355" s="47">
        <f>IF(R1355=1,1%,0)</f>
        <v>0.01</v>
      </c>
      <c r="T1355" s="46">
        <f>IFERROR(S1355*M1355,0)</f>
        <v>18798.25</v>
      </c>
      <c r="U1355" s="48">
        <f>IF(O1355&lt;=0.12,1,0)*(1-R1355)*M1355</f>
        <v>0</v>
      </c>
      <c r="V1355" s="49">
        <f>IF(0&lt;0.8,0,IF(0&lt;1,Sheet1!L590,1))*IF(G1355&lt;3,0.12 - O1355,0.01) *U1355</f>
        <v>0</v>
      </c>
      <c r="W1355" s="49">
        <f>IF(0&gt;1,IF(0&lt;=1.1,1,IF(0&lt;=1.2,2,IF(0&lt;=1.5,3,5))),0) * 1000000</f>
        <v>0</v>
      </c>
      <c r="X1355" s="50">
        <f>IF(AND(P1355&gt;=150000000,P1355&lt;300000000),5000000,IF(AND(P1355&gt;=300000000,P1355&lt;500000000),10000000,IF(AND(P1355&gt;=300000000,P1355&lt;500000000),15000000,IF(AND(P1355&gt;=500000000,P1355&lt;3000000000),20000000,IF(P1355&gt;=30000000000,35000000,0))))) * (1-R1355)</f>
        <v>0</v>
      </c>
      <c r="Y1355" s="50">
        <f>IFERROR(Q1355 * (1-R1355),0)</f>
        <v>0</v>
      </c>
      <c r="Z1355" s="51">
        <f>IF(R1355=1,0,0)</f>
        <v>0</v>
      </c>
      <c r="AA1355" s="51">
        <f>IFERROR((1-R1355) * Z1355 * 2%,0)</f>
        <v>0</v>
      </c>
      <c r="AB1355" s="52">
        <f>IF(R1355=0,0,0)</f>
        <v>0</v>
      </c>
      <c r="AC1355" s="52">
        <f> IFERROR(AB1355 * (1-R1355) * 2%,0)</f>
        <v>0</v>
      </c>
      <c r="AD1355" s="53">
        <f>T1355+V1355+W1355+X1355+AA1355+AC1355</f>
        <v>18798.25</v>
      </c>
    </row>
    <row r="1356">
      <c r="C1356" s="40" t="s">
        <v>2505</v>
      </c>
      <c r="D1356" s="41" t="s">
        <v>2506</v>
      </c>
      <c r="E1356" s="41"/>
      <c r="F1356" s="42">
        <v>42720.375335648147</v>
      </c>
      <c r="G1356" s="43">
        <v>19</v>
      </c>
      <c r="H1356" s="44">
        <v>43318</v>
      </c>
      <c r="I1356" s="44">
        <v>43329</v>
      </c>
      <c r="J1356" s="43">
        <v>1297585</v>
      </c>
      <c r="K1356" s="43">
        <v>0</v>
      </c>
      <c r="L1356" s="43">
        <v>0</v>
      </c>
      <c r="M1356" s="43">
        <f>IFERROR(J1356-K1356-L1356,0)</f>
        <v>1297585</v>
      </c>
      <c r="N1356" s="43">
        <v>1297585</v>
      </c>
      <c r="O1356" s="45">
        <f>IFERROR(IF(1 - M1356/N1356&lt;0,0,1-M1356/N1356),0)</f>
        <v>0</v>
      </c>
      <c r="P1356" s="43">
        <v>0</v>
      </c>
      <c r="Q1356" s="43">
        <v>1297585</v>
      </c>
      <c r="R1356" s="46">
        <f>IF(F1356&lt;DATEVALUE("2018-07-01"),1,0)</f>
        <v>1</v>
      </c>
      <c r="S1356" s="47">
        <f>IF(R1356=1,1%,0)</f>
        <v>0.01</v>
      </c>
      <c r="T1356" s="46">
        <f>IFERROR(S1356*M1356,0)</f>
        <v>12975.85</v>
      </c>
      <c r="U1356" s="48">
        <f>IF(O1356&lt;=0.12,1,0)*(1-R1356)*M1356</f>
        <v>0</v>
      </c>
      <c r="V1356" s="49">
        <f>IF(0&lt;0.8,0,IF(0&lt;1,Sheet1!L590,1))*IF(G1356&lt;3,0.12 - O1356,0.01) *U1356</f>
        <v>0</v>
      </c>
      <c r="W1356" s="49">
        <f>IF(0&gt;1,IF(0&lt;=1.1,1,IF(0&lt;=1.2,2,IF(0&lt;=1.5,3,5))),0) * 1000000</f>
        <v>0</v>
      </c>
      <c r="X1356" s="50">
        <f>IF(AND(P1356&gt;=150000000,P1356&lt;300000000),5000000,IF(AND(P1356&gt;=300000000,P1356&lt;500000000),10000000,IF(AND(P1356&gt;=300000000,P1356&lt;500000000),15000000,IF(AND(P1356&gt;=500000000,P1356&lt;3000000000),20000000,IF(P1356&gt;=30000000000,35000000,0))))) * (1-R1356)</f>
        <v>0</v>
      </c>
      <c r="Y1356" s="50">
        <f>IFERROR(Q1356 * (1-R1356),0)</f>
        <v>0</v>
      </c>
      <c r="Z1356" s="51">
        <f>IF(R1356=1,0,0)</f>
        <v>0</v>
      </c>
      <c r="AA1356" s="51">
        <f>IFERROR((1-R1356) * Z1356 * 2%,0)</f>
        <v>0</v>
      </c>
      <c r="AB1356" s="52">
        <f>IF(R1356=0,0,0)</f>
        <v>0</v>
      </c>
      <c r="AC1356" s="52">
        <f> IFERROR(AB1356 * (1-R1356) * 2%,0)</f>
        <v>0</v>
      </c>
      <c r="AD1356" s="53">
        <f>T1356+V1356+W1356+X1356+AA1356+AC1356</f>
        <v>12975.85</v>
      </c>
    </row>
    <row r="1357">
      <c r="C1357" s="40" t="s">
        <v>2507</v>
      </c>
      <c r="D1357" s="41" t="s">
        <v>2508</v>
      </c>
      <c r="E1357" s="41"/>
      <c r="F1357" s="42">
        <v>42746.085196759261</v>
      </c>
      <c r="G1357" s="43">
        <v>18</v>
      </c>
      <c r="H1357" s="44">
        <v>43339</v>
      </c>
      <c r="I1357" s="44">
        <v>43397</v>
      </c>
      <c r="J1357" s="43">
        <v>776853</v>
      </c>
      <c r="K1357" s="43">
        <v>0</v>
      </c>
      <c r="L1357" s="43">
        <v>0</v>
      </c>
      <c r="M1357" s="43">
        <f>IFERROR(J1357-K1357-L1357,0)</f>
        <v>776853</v>
      </c>
      <c r="N1357" s="43">
        <v>1013457</v>
      </c>
      <c r="O1357" s="45">
        <f>IFERROR(IF(1 - M1357/N1357&lt;0,0,1-M1357/N1357),0)</f>
        <v>0.23346229785772854</v>
      </c>
      <c r="P1357" s="43">
        <v>0</v>
      </c>
      <c r="Q1357" s="43">
        <v>776853</v>
      </c>
      <c r="R1357" s="46">
        <f>IF(F1357&lt;DATEVALUE("2018-07-01"),1,0)</f>
        <v>1</v>
      </c>
      <c r="S1357" s="47">
        <f>IF(R1357=1,1%,0)</f>
        <v>0.01</v>
      </c>
      <c r="T1357" s="46">
        <f>IFERROR(S1357*M1357,0)</f>
        <v>7768.5299999999997</v>
      </c>
      <c r="U1357" s="48">
        <f>IF(O1357&lt;=0.12,1,0)*(1-R1357)*M1357</f>
        <v>0</v>
      </c>
      <c r="V1357" s="49">
        <f>IF(0&lt;0.8,0,IF(0&lt;1,Sheet1!L590,1))*IF(G1357&lt;3,0.12 - O1357,0.01) *U1357</f>
        <v>0</v>
      </c>
      <c r="W1357" s="49">
        <f>IF(0&gt;1,IF(0&lt;=1.1,1,IF(0&lt;=1.2,2,IF(0&lt;=1.5,3,5))),0) * 1000000</f>
        <v>0</v>
      </c>
      <c r="X1357" s="50">
        <f>IF(AND(P1357&gt;=150000000,P1357&lt;300000000),5000000,IF(AND(P1357&gt;=300000000,P1357&lt;500000000),10000000,IF(AND(P1357&gt;=300000000,P1357&lt;500000000),15000000,IF(AND(P1357&gt;=500000000,P1357&lt;3000000000),20000000,IF(P1357&gt;=30000000000,35000000,0))))) * (1-R1357)</f>
        <v>0</v>
      </c>
      <c r="Y1357" s="50">
        <f>IFERROR(Q1357 * (1-R1357),0)</f>
        <v>0</v>
      </c>
      <c r="Z1357" s="51">
        <f>IF(R1357=1,0,0)</f>
        <v>0</v>
      </c>
      <c r="AA1357" s="51">
        <f>IFERROR((1-R1357) * Z1357 * 2%,0)</f>
        <v>0</v>
      </c>
      <c r="AB1357" s="52">
        <f>IF(R1357=0,0,0)</f>
        <v>0</v>
      </c>
      <c r="AC1357" s="52">
        <f> IFERROR(AB1357 * (1-R1357) * 2%,0)</f>
        <v>0</v>
      </c>
      <c r="AD1357" s="53">
        <f>T1357+V1357+W1357+X1357+AA1357+AC1357</f>
        <v>7768.5299999999997</v>
      </c>
    </row>
    <row r="1358">
      <c r="C1358" s="40" t="s">
        <v>2509</v>
      </c>
      <c r="D1358" s="41" t="s">
        <v>2510</v>
      </c>
      <c r="E1358" s="41"/>
      <c r="F1358" s="42">
        <v>42747.144988425927</v>
      </c>
      <c r="G1358" s="43">
        <v>18</v>
      </c>
      <c r="H1358" s="44" t="s">
        <v>24</v>
      </c>
      <c r="I1358" s="44" t="s">
        <v>24</v>
      </c>
      <c r="J1358" s="43">
        <v>339133</v>
      </c>
      <c r="K1358" s="43">
        <v>0</v>
      </c>
      <c r="L1358" s="43">
        <v>0</v>
      </c>
      <c r="M1358" s="43">
        <f>IFERROR(J1358-K1358-L1358,0)</f>
        <v>339133</v>
      </c>
      <c r="N1358" s="43">
        <v>339133</v>
      </c>
      <c r="O1358" s="45">
        <f>IFERROR(IF(1 - M1358/N1358&lt;0,0,1-M1358/N1358),0)</f>
        <v>0</v>
      </c>
      <c r="P1358" s="43">
        <v>0</v>
      </c>
      <c r="Q1358" s="43">
        <v>339133</v>
      </c>
      <c r="R1358" s="46">
        <f>IF(F1358&lt;DATEVALUE("2018-07-01"),1,0)</f>
        <v>1</v>
      </c>
      <c r="S1358" s="47">
        <f>IF(R1358=1,1%,0)</f>
        <v>0.01</v>
      </c>
      <c r="T1358" s="46">
        <f>IFERROR(S1358*M1358,0)</f>
        <v>3391.3299999999999</v>
      </c>
      <c r="U1358" s="48">
        <f>IF(O1358&lt;=0.12,1,0)*(1-R1358)*M1358</f>
        <v>0</v>
      </c>
      <c r="V1358" s="49">
        <f>IF(0&lt;0.8,0,IF(0&lt;1,Sheet1!L590,1))*IF(G1358&lt;3,0.12 - O1358,0.01) *U1358</f>
        <v>0</v>
      </c>
      <c r="W1358" s="49">
        <f>IF(0&gt;1,IF(0&lt;=1.1,1,IF(0&lt;=1.2,2,IF(0&lt;=1.5,3,5))),0) * 1000000</f>
        <v>0</v>
      </c>
      <c r="X1358" s="50">
        <f>IF(AND(P1358&gt;=150000000,P1358&lt;300000000),5000000,IF(AND(P1358&gt;=300000000,P1358&lt;500000000),10000000,IF(AND(P1358&gt;=300000000,P1358&lt;500000000),15000000,IF(AND(P1358&gt;=500000000,P1358&lt;3000000000),20000000,IF(P1358&gt;=30000000000,35000000,0))))) * (1-R1358)</f>
        <v>0</v>
      </c>
      <c r="Y1358" s="50">
        <f>IFERROR(Q1358 * (1-R1358),0)</f>
        <v>0</v>
      </c>
      <c r="Z1358" s="51">
        <f>IF(R1358=1,0,0)</f>
        <v>0</v>
      </c>
      <c r="AA1358" s="51">
        <f>IFERROR((1-R1358) * Z1358 * 2%,0)</f>
        <v>0</v>
      </c>
      <c r="AB1358" s="52">
        <f>IF(R1358=0,0,0)</f>
        <v>0</v>
      </c>
      <c r="AC1358" s="52">
        <f> IFERROR(AB1358 * (1-R1358) * 2%,0)</f>
        <v>0</v>
      </c>
      <c r="AD1358" s="53">
        <f>T1358+V1358+W1358+X1358+AA1358+AC1358</f>
        <v>3391.3299999999999</v>
      </c>
    </row>
    <row r="1359">
      <c r="C1359" s="40" t="s">
        <v>2511</v>
      </c>
      <c r="D1359" s="41" t="s">
        <v>2512</v>
      </c>
      <c r="E1359" s="41"/>
      <c r="F1359" s="42">
        <v>42747.140555555554</v>
      </c>
      <c r="G1359" s="43">
        <v>18</v>
      </c>
      <c r="H1359" s="44">
        <v>43329</v>
      </c>
      <c r="I1359" s="44">
        <v>43334</v>
      </c>
      <c r="J1359" s="43">
        <v>368306</v>
      </c>
      <c r="K1359" s="43">
        <v>0</v>
      </c>
      <c r="L1359" s="43">
        <v>0</v>
      </c>
      <c r="M1359" s="43">
        <f>IFERROR(J1359-K1359-L1359,0)</f>
        <v>368306</v>
      </c>
      <c r="N1359" s="43">
        <v>368306</v>
      </c>
      <c r="O1359" s="45">
        <f>IFERROR(IF(1 - M1359/N1359&lt;0,0,1-M1359/N1359),0)</f>
        <v>0</v>
      </c>
      <c r="P1359" s="43">
        <v>0</v>
      </c>
      <c r="Q1359" s="43">
        <v>368306</v>
      </c>
      <c r="R1359" s="46">
        <f>IF(F1359&lt;DATEVALUE("2018-07-01"),1,0)</f>
        <v>1</v>
      </c>
      <c r="S1359" s="47">
        <f>IF(R1359=1,1%,0)</f>
        <v>0.01</v>
      </c>
      <c r="T1359" s="46">
        <f>IFERROR(S1359*M1359,0)</f>
        <v>3683.0599999999999</v>
      </c>
      <c r="U1359" s="48">
        <f>IF(O1359&lt;=0.12,1,0)*(1-R1359)*M1359</f>
        <v>0</v>
      </c>
      <c r="V1359" s="49">
        <f>IF(0&lt;0.8,0,IF(0&lt;1,Sheet1!L590,1))*IF(G1359&lt;3,0.12 - O1359,0.01) *U1359</f>
        <v>0</v>
      </c>
      <c r="W1359" s="49">
        <f>IF(0&gt;1,IF(0&lt;=1.1,1,IF(0&lt;=1.2,2,IF(0&lt;=1.5,3,5))),0) * 1000000</f>
        <v>0</v>
      </c>
      <c r="X1359" s="50">
        <f>IF(AND(P1359&gt;=150000000,P1359&lt;300000000),5000000,IF(AND(P1359&gt;=300000000,P1359&lt;500000000),10000000,IF(AND(P1359&gt;=300000000,P1359&lt;500000000),15000000,IF(AND(P1359&gt;=500000000,P1359&lt;3000000000),20000000,IF(P1359&gt;=30000000000,35000000,0))))) * (1-R1359)</f>
        <v>0</v>
      </c>
      <c r="Y1359" s="50">
        <f>IFERROR(Q1359 * (1-R1359),0)</f>
        <v>0</v>
      </c>
      <c r="Z1359" s="51">
        <f>IF(R1359=1,0,0)</f>
        <v>0</v>
      </c>
      <c r="AA1359" s="51">
        <f>IFERROR((1-R1359) * Z1359 * 2%,0)</f>
        <v>0</v>
      </c>
      <c r="AB1359" s="52">
        <f>IF(R1359=0,0,0)</f>
        <v>0</v>
      </c>
      <c r="AC1359" s="52">
        <f> IFERROR(AB1359 * (1-R1359) * 2%,0)</f>
        <v>0</v>
      </c>
      <c r="AD1359" s="53">
        <f>T1359+V1359+W1359+X1359+AA1359+AC1359</f>
        <v>3683.0599999999999</v>
      </c>
    </row>
    <row r="1360">
      <c r="C1360" s="40" t="s">
        <v>2513</v>
      </c>
      <c r="D1360" s="41" t="s">
        <v>2514</v>
      </c>
      <c r="E1360" s="41"/>
      <c r="F1360" s="42">
        <v>42747.137083333335</v>
      </c>
      <c r="G1360" s="43">
        <v>18</v>
      </c>
      <c r="H1360" s="44">
        <v>43321</v>
      </c>
      <c r="I1360" s="44">
        <v>43325</v>
      </c>
      <c r="J1360" s="43">
        <v>850579</v>
      </c>
      <c r="K1360" s="43">
        <v>0</v>
      </c>
      <c r="L1360" s="43">
        <v>0</v>
      </c>
      <c r="M1360" s="43">
        <f>IFERROR(J1360-K1360-L1360,0)</f>
        <v>850579</v>
      </c>
      <c r="N1360" s="43">
        <v>927136</v>
      </c>
      <c r="O1360" s="45">
        <f>IFERROR(IF(1 - M1360/N1360&lt;0,0,1-M1360/N1360),0)</f>
        <v>0.082573646153315194</v>
      </c>
      <c r="P1360" s="43">
        <v>0</v>
      </c>
      <c r="Q1360" s="43">
        <v>850579</v>
      </c>
      <c r="R1360" s="46">
        <f>IF(F1360&lt;DATEVALUE("2018-07-01"),1,0)</f>
        <v>1</v>
      </c>
      <c r="S1360" s="47">
        <f>IF(R1360=1,1%,0)</f>
        <v>0.01</v>
      </c>
      <c r="T1360" s="46">
        <f>IFERROR(S1360*M1360,0)</f>
        <v>8505.7900000000009</v>
      </c>
      <c r="U1360" s="48">
        <f>IF(O1360&lt;=0.12,1,0)*(1-R1360)*M1360</f>
        <v>0</v>
      </c>
      <c r="V1360" s="49">
        <f>IF(0&lt;0.8,0,IF(0&lt;1,Sheet1!L590,1))*IF(G1360&lt;3,0.12 - O1360,0.01) *U1360</f>
        <v>0</v>
      </c>
      <c r="W1360" s="49">
        <f>IF(0&gt;1,IF(0&lt;=1.1,1,IF(0&lt;=1.2,2,IF(0&lt;=1.5,3,5))),0) * 1000000</f>
        <v>0</v>
      </c>
      <c r="X1360" s="50">
        <f>IF(AND(P1360&gt;=150000000,P1360&lt;300000000),5000000,IF(AND(P1360&gt;=300000000,P1360&lt;500000000),10000000,IF(AND(P1360&gt;=300000000,P1360&lt;500000000),15000000,IF(AND(P1360&gt;=500000000,P1360&lt;3000000000),20000000,IF(P1360&gt;=30000000000,35000000,0))))) * (1-R1360)</f>
        <v>0</v>
      </c>
      <c r="Y1360" s="50">
        <f>IFERROR(Q1360 * (1-R1360),0)</f>
        <v>0</v>
      </c>
      <c r="Z1360" s="51">
        <f>IF(R1360=1,0,0)</f>
        <v>0</v>
      </c>
      <c r="AA1360" s="51">
        <f>IFERROR((1-R1360) * Z1360 * 2%,0)</f>
        <v>0</v>
      </c>
      <c r="AB1360" s="52">
        <f>IF(R1360=0,0,0)</f>
        <v>0</v>
      </c>
      <c r="AC1360" s="52">
        <f> IFERROR(AB1360 * (1-R1360) * 2%,0)</f>
        <v>0</v>
      </c>
      <c r="AD1360" s="53">
        <f>T1360+V1360+W1360+X1360+AA1360+AC1360</f>
        <v>8505.7900000000009</v>
      </c>
    </row>
    <row r="1361">
      <c r="C1361" s="40" t="s">
        <v>2515</v>
      </c>
      <c r="D1361" s="41" t="s">
        <v>2502</v>
      </c>
      <c r="E1361" s="41"/>
      <c r="F1361" s="42">
        <v>42775.095324074071</v>
      </c>
      <c r="G1361" s="43">
        <v>17</v>
      </c>
      <c r="H1361" s="44">
        <v>43339</v>
      </c>
      <c r="I1361" s="44">
        <v>43354</v>
      </c>
      <c r="J1361" s="43">
        <v>103510</v>
      </c>
      <c r="K1361" s="43">
        <v>0</v>
      </c>
      <c r="L1361" s="43">
        <v>0</v>
      </c>
      <c r="M1361" s="43">
        <f>IFERROR(J1361-K1361-L1361,0)</f>
        <v>103510</v>
      </c>
      <c r="N1361" s="43">
        <v>120366</v>
      </c>
      <c r="O1361" s="45">
        <f>IFERROR(IF(1 - M1361/N1361&lt;0,0,1-M1361/N1361),0)</f>
        <v>0.1400395460512105</v>
      </c>
      <c r="P1361" s="43">
        <v>0</v>
      </c>
      <c r="Q1361" s="43">
        <v>103510</v>
      </c>
      <c r="R1361" s="46">
        <f>IF(F1361&lt;DATEVALUE("2018-07-01"),1,0)</f>
        <v>1</v>
      </c>
      <c r="S1361" s="47">
        <f>IF(R1361=1,1%,0)</f>
        <v>0.01</v>
      </c>
      <c r="T1361" s="46">
        <f>IFERROR(S1361*M1361,0)</f>
        <v>1035.0999999999999</v>
      </c>
      <c r="U1361" s="48">
        <f>IF(O1361&lt;=0.12,1,0)*(1-R1361)*M1361</f>
        <v>0</v>
      </c>
      <c r="V1361" s="49">
        <f>IF(0&lt;0.8,0,IF(0&lt;1,Sheet1!L590,1))*IF(G1361&lt;3,0.12 - O1361,0.01) *U1361</f>
        <v>0</v>
      </c>
      <c r="W1361" s="49">
        <f>IF(0&gt;1,IF(0&lt;=1.1,1,IF(0&lt;=1.2,2,IF(0&lt;=1.5,3,5))),0) * 1000000</f>
        <v>0</v>
      </c>
      <c r="X1361" s="50">
        <f>IF(AND(P1361&gt;=150000000,P1361&lt;300000000),5000000,IF(AND(P1361&gt;=300000000,P1361&lt;500000000),10000000,IF(AND(P1361&gt;=300000000,P1361&lt;500000000),15000000,IF(AND(P1361&gt;=500000000,P1361&lt;3000000000),20000000,IF(P1361&gt;=30000000000,35000000,0))))) * (1-R1361)</f>
        <v>0</v>
      </c>
      <c r="Y1361" s="50">
        <f>IFERROR(Q1361 * (1-R1361),0)</f>
        <v>0</v>
      </c>
      <c r="Z1361" s="51">
        <f>IF(R1361=1,0,0)</f>
        <v>0</v>
      </c>
      <c r="AA1361" s="51">
        <f>IFERROR((1-R1361) * Z1361 * 2%,0)</f>
        <v>0</v>
      </c>
      <c r="AB1361" s="52">
        <f>IF(R1361=0,0,0)</f>
        <v>0</v>
      </c>
      <c r="AC1361" s="52">
        <f> IFERROR(AB1361 * (1-R1361) * 2%,0)</f>
        <v>0</v>
      </c>
      <c r="AD1361" s="53">
        <f>T1361+V1361+W1361+X1361+AA1361+AC1361</f>
        <v>1035.0999999999999</v>
      </c>
    </row>
    <row r="1362">
      <c r="C1362" s="40" t="s">
        <v>2516</v>
      </c>
      <c r="D1362" s="41" t="s">
        <v>2517</v>
      </c>
      <c r="E1362" s="41"/>
      <c r="F1362" s="42">
        <v>42775.35659722222</v>
      </c>
      <c r="G1362" s="43">
        <v>17</v>
      </c>
      <c r="H1362" s="44">
        <v>43320</v>
      </c>
      <c r="I1362" s="44">
        <v>43332</v>
      </c>
      <c r="J1362" s="43">
        <v>713598</v>
      </c>
      <c r="K1362" s="43">
        <v>0</v>
      </c>
      <c r="L1362" s="43">
        <v>0</v>
      </c>
      <c r="M1362" s="43">
        <f>IFERROR(J1362-K1362-L1362,0)</f>
        <v>713598</v>
      </c>
      <c r="N1362" s="43">
        <v>713598</v>
      </c>
      <c r="O1362" s="45">
        <f>IFERROR(IF(1 - M1362/N1362&lt;0,0,1-M1362/N1362),0)</f>
        <v>0</v>
      </c>
      <c r="P1362" s="43">
        <v>0</v>
      </c>
      <c r="Q1362" s="43">
        <v>713598</v>
      </c>
      <c r="R1362" s="46">
        <f>IF(F1362&lt;DATEVALUE("2018-07-01"),1,0)</f>
        <v>1</v>
      </c>
      <c r="S1362" s="47">
        <f>IF(R1362=1,1%,0)</f>
        <v>0.01</v>
      </c>
      <c r="T1362" s="46">
        <f>IFERROR(S1362*M1362,0)</f>
        <v>7135.9800000000005</v>
      </c>
      <c r="U1362" s="48">
        <f>IF(O1362&lt;=0.12,1,0)*(1-R1362)*M1362</f>
        <v>0</v>
      </c>
      <c r="V1362" s="49">
        <f>IF(0&lt;0.8,0,IF(0&lt;1,Sheet1!L590,1))*IF(G1362&lt;3,0.12 - O1362,0.01) *U1362</f>
        <v>0</v>
      </c>
      <c r="W1362" s="49">
        <f>IF(0&gt;1,IF(0&lt;=1.1,1,IF(0&lt;=1.2,2,IF(0&lt;=1.5,3,5))),0) * 1000000</f>
        <v>0</v>
      </c>
      <c r="X1362" s="50">
        <f>IF(AND(P1362&gt;=150000000,P1362&lt;300000000),5000000,IF(AND(P1362&gt;=300000000,P1362&lt;500000000),10000000,IF(AND(P1362&gt;=300000000,P1362&lt;500000000),15000000,IF(AND(P1362&gt;=500000000,P1362&lt;3000000000),20000000,IF(P1362&gt;=30000000000,35000000,0))))) * (1-R1362)</f>
        <v>0</v>
      </c>
      <c r="Y1362" s="50">
        <f>IFERROR(Q1362 * (1-R1362),0)</f>
        <v>0</v>
      </c>
      <c r="Z1362" s="51">
        <f>IF(R1362=1,0,0)</f>
        <v>0</v>
      </c>
      <c r="AA1362" s="51">
        <f>IFERROR((1-R1362) * Z1362 * 2%,0)</f>
        <v>0</v>
      </c>
      <c r="AB1362" s="52">
        <f>IF(R1362=0,0,0)</f>
        <v>0</v>
      </c>
      <c r="AC1362" s="52">
        <f> IFERROR(AB1362 * (1-R1362) * 2%,0)</f>
        <v>0</v>
      </c>
      <c r="AD1362" s="53">
        <f>T1362+V1362+W1362+X1362+AA1362+AC1362</f>
        <v>7135.9800000000005</v>
      </c>
    </row>
    <row r="1363">
      <c r="C1363" s="40" t="s">
        <v>2518</v>
      </c>
      <c r="D1363" s="41" t="s">
        <v>2519</v>
      </c>
      <c r="E1363" s="41"/>
      <c r="F1363" s="42">
        <v>42777.128460648149</v>
      </c>
      <c r="G1363" s="43">
        <v>17</v>
      </c>
      <c r="H1363" s="44">
        <v>43335</v>
      </c>
      <c r="I1363" s="44">
        <v>43382</v>
      </c>
      <c r="J1363" s="43">
        <v>3348813</v>
      </c>
      <c r="K1363" s="43">
        <v>0</v>
      </c>
      <c r="L1363" s="43">
        <v>0</v>
      </c>
      <c r="M1363" s="43">
        <f>IFERROR(J1363-K1363-L1363,0)</f>
        <v>3348813</v>
      </c>
      <c r="N1363" s="43">
        <v>3548503</v>
      </c>
      <c r="O1363" s="45">
        <f>IFERROR(IF(1 - M1363/N1363&lt;0,0,1-M1363/N1363),0)</f>
        <v>0.05627443459960435</v>
      </c>
      <c r="P1363" s="43">
        <v>0</v>
      </c>
      <c r="Q1363" s="43">
        <v>3348813</v>
      </c>
      <c r="R1363" s="46">
        <f>IF(F1363&lt;DATEVALUE("2018-07-01"),1,0)</f>
        <v>1</v>
      </c>
      <c r="S1363" s="47">
        <f>IF(R1363=1,1%,0)</f>
        <v>0.01</v>
      </c>
      <c r="T1363" s="46">
        <f>IFERROR(S1363*M1363,0)</f>
        <v>33488.129999999997</v>
      </c>
      <c r="U1363" s="48">
        <f>IF(O1363&lt;=0.12,1,0)*(1-R1363)*M1363</f>
        <v>0</v>
      </c>
      <c r="V1363" s="49">
        <f>IF(0&lt;0.8,0,IF(0&lt;1,Sheet1!L590,1))*IF(G1363&lt;3,0.12 - O1363,0.01) *U1363</f>
        <v>0</v>
      </c>
      <c r="W1363" s="49">
        <f>IF(0&gt;1,IF(0&lt;=1.1,1,IF(0&lt;=1.2,2,IF(0&lt;=1.5,3,5))),0) * 1000000</f>
        <v>0</v>
      </c>
      <c r="X1363" s="50">
        <f>IF(AND(P1363&gt;=150000000,P1363&lt;300000000),5000000,IF(AND(P1363&gt;=300000000,P1363&lt;500000000),10000000,IF(AND(P1363&gt;=300000000,P1363&lt;500000000),15000000,IF(AND(P1363&gt;=500000000,P1363&lt;3000000000),20000000,IF(P1363&gt;=30000000000,35000000,0))))) * (1-R1363)</f>
        <v>0</v>
      </c>
      <c r="Y1363" s="50">
        <f>IFERROR(Q1363 * (1-R1363),0)</f>
        <v>0</v>
      </c>
      <c r="Z1363" s="51">
        <f>IF(R1363=1,0,0)</f>
        <v>0</v>
      </c>
      <c r="AA1363" s="51">
        <f>IFERROR((1-R1363) * Z1363 * 2%,0)</f>
        <v>0</v>
      </c>
      <c r="AB1363" s="52">
        <f>IF(R1363=0,0,0)</f>
        <v>0</v>
      </c>
      <c r="AC1363" s="52">
        <f> IFERROR(AB1363 * (1-R1363) * 2%,0)</f>
        <v>0</v>
      </c>
      <c r="AD1363" s="53">
        <f>T1363+V1363+W1363+X1363+AA1363+AC1363</f>
        <v>33488.129999999997</v>
      </c>
    </row>
    <row r="1364">
      <c r="C1364" s="40" t="s">
        <v>2520</v>
      </c>
      <c r="D1364" s="41" t="s">
        <v>2521</v>
      </c>
      <c r="E1364" s="41"/>
      <c r="F1364" s="42">
        <v>42788.290393518517</v>
      </c>
      <c r="G1364" s="43">
        <v>17</v>
      </c>
      <c r="H1364" s="44">
        <v>43318</v>
      </c>
      <c r="I1364" s="44">
        <v>43339</v>
      </c>
      <c r="J1364" s="43">
        <v>694347</v>
      </c>
      <c r="K1364" s="43">
        <v>0</v>
      </c>
      <c r="L1364" s="43">
        <v>0</v>
      </c>
      <c r="M1364" s="43">
        <f>IFERROR(J1364-K1364-L1364,0)</f>
        <v>694347</v>
      </c>
      <c r="N1364" s="43">
        <v>694347</v>
      </c>
      <c r="O1364" s="45">
        <f>IFERROR(IF(1 - M1364/N1364&lt;0,0,1-M1364/N1364),0)</f>
        <v>0</v>
      </c>
      <c r="P1364" s="43">
        <v>0</v>
      </c>
      <c r="Q1364" s="43">
        <v>694347</v>
      </c>
      <c r="R1364" s="46">
        <f>IF(F1364&lt;DATEVALUE("2018-07-01"),1,0)</f>
        <v>1</v>
      </c>
      <c r="S1364" s="47">
        <f>IF(R1364=1,1%,0)</f>
        <v>0.01</v>
      </c>
      <c r="T1364" s="46">
        <f>IFERROR(S1364*M1364,0)</f>
        <v>6943.4700000000003</v>
      </c>
      <c r="U1364" s="48">
        <f>IF(O1364&lt;=0.12,1,0)*(1-R1364)*M1364</f>
        <v>0</v>
      </c>
      <c r="V1364" s="49">
        <f>IF(0&lt;0.8,0,IF(0&lt;1,Sheet1!L590,1))*IF(G1364&lt;3,0.12 - O1364,0.01) *U1364</f>
        <v>0</v>
      </c>
      <c r="W1364" s="49">
        <f>IF(0&gt;1,IF(0&lt;=1.1,1,IF(0&lt;=1.2,2,IF(0&lt;=1.5,3,5))),0) * 1000000</f>
        <v>0</v>
      </c>
      <c r="X1364" s="50">
        <f>IF(AND(P1364&gt;=150000000,P1364&lt;300000000),5000000,IF(AND(P1364&gt;=300000000,P1364&lt;500000000),10000000,IF(AND(P1364&gt;=300000000,P1364&lt;500000000),15000000,IF(AND(P1364&gt;=500000000,P1364&lt;3000000000),20000000,IF(P1364&gt;=30000000000,35000000,0))))) * (1-R1364)</f>
        <v>0</v>
      </c>
      <c r="Y1364" s="50">
        <f>IFERROR(Q1364 * (1-R1364),0)</f>
        <v>0</v>
      </c>
      <c r="Z1364" s="51">
        <f>IF(R1364=1,0,0)</f>
        <v>0</v>
      </c>
      <c r="AA1364" s="51">
        <f>IFERROR((1-R1364) * Z1364 * 2%,0)</f>
        <v>0</v>
      </c>
      <c r="AB1364" s="52">
        <f>IF(R1364=0,0,0)</f>
        <v>0</v>
      </c>
      <c r="AC1364" s="52">
        <f> IFERROR(AB1364 * (1-R1364) * 2%,0)</f>
        <v>0</v>
      </c>
      <c r="AD1364" s="53">
        <f>T1364+V1364+W1364+X1364+AA1364+AC1364</f>
        <v>6943.4700000000003</v>
      </c>
    </row>
    <row r="1365">
      <c r="C1365" s="40" t="s">
        <v>2522</v>
      </c>
      <c r="D1365" s="41" t="s">
        <v>2523</v>
      </c>
      <c r="E1365" s="41"/>
      <c r="F1365" s="42">
        <v>42788.287789351853</v>
      </c>
      <c r="G1365" s="43">
        <v>17</v>
      </c>
      <c r="H1365" s="44">
        <v>43319</v>
      </c>
      <c r="I1365" s="44">
        <v>43322</v>
      </c>
      <c r="J1365" s="43">
        <v>297185</v>
      </c>
      <c r="K1365" s="43">
        <v>0</v>
      </c>
      <c r="L1365" s="43">
        <v>0</v>
      </c>
      <c r="M1365" s="43">
        <f>IFERROR(J1365-K1365-L1365,0)</f>
        <v>297185</v>
      </c>
      <c r="N1365" s="43">
        <v>297185</v>
      </c>
      <c r="O1365" s="45">
        <f>IFERROR(IF(1 - M1365/N1365&lt;0,0,1-M1365/N1365),0)</f>
        <v>0</v>
      </c>
      <c r="P1365" s="43">
        <v>0</v>
      </c>
      <c r="Q1365" s="43">
        <v>297185</v>
      </c>
      <c r="R1365" s="46">
        <f>IF(F1365&lt;DATEVALUE("2018-07-01"),1,0)</f>
        <v>1</v>
      </c>
      <c r="S1365" s="47">
        <f>IF(R1365=1,1%,0)</f>
        <v>0.01</v>
      </c>
      <c r="T1365" s="46">
        <f>IFERROR(S1365*M1365,0)</f>
        <v>2971.8499999999999</v>
      </c>
      <c r="U1365" s="48">
        <f>IF(O1365&lt;=0.12,1,0)*(1-R1365)*M1365</f>
        <v>0</v>
      </c>
      <c r="V1365" s="49">
        <f>IF(0&lt;0.8,0,IF(0&lt;1,Sheet1!L590,1))*IF(G1365&lt;3,0.12 - O1365,0.01) *U1365</f>
        <v>0</v>
      </c>
      <c r="W1365" s="49">
        <f>IF(0&gt;1,IF(0&lt;=1.1,1,IF(0&lt;=1.2,2,IF(0&lt;=1.5,3,5))),0) * 1000000</f>
        <v>0</v>
      </c>
      <c r="X1365" s="50">
        <f>IF(AND(P1365&gt;=150000000,P1365&lt;300000000),5000000,IF(AND(P1365&gt;=300000000,P1365&lt;500000000),10000000,IF(AND(P1365&gt;=300000000,P1365&lt;500000000),15000000,IF(AND(P1365&gt;=500000000,P1365&lt;3000000000),20000000,IF(P1365&gt;=30000000000,35000000,0))))) * (1-R1365)</f>
        <v>0</v>
      </c>
      <c r="Y1365" s="50">
        <f>IFERROR(Q1365 * (1-R1365),0)</f>
        <v>0</v>
      </c>
      <c r="Z1365" s="51">
        <f>IF(R1365=1,0,0)</f>
        <v>0</v>
      </c>
      <c r="AA1365" s="51">
        <f>IFERROR((1-R1365) * Z1365 * 2%,0)</f>
        <v>0</v>
      </c>
      <c r="AB1365" s="52">
        <f>IF(R1365=0,0,0)</f>
        <v>0</v>
      </c>
      <c r="AC1365" s="52">
        <f> IFERROR(AB1365 * (1-R1365) * 2%,0)</f>
        <v>0</v>
      </c>
      <c r="AD1365" s="53">
        <f>T1365+V1365+W1365+X1365+AA1365+AC1365</f>
        <v>2971.8499999999999</v>
      </c>
    </row>
    <row r="1366">
      <c r="C1366" s="40" t="s">
        <v>2524</v>
      </c>
      <c r="D1366" s="41" t="s">
        <v>2502</v>
      </c>
      <c r="E1366" s="41"/>
      <c r="F1366" s="42">
        <v>42791.360289351847</v>
      </c>
      <c r="G1366" s="43">
        <v>17</v>
      </c>
      <c r="H1366" s="44">
        <v>43339</v>
      </c>
      <c r="I1366" s="44">
        <v>43354</v>
      </c>
      <c r="J1366" s="43">
        <v>86735</v>
      </c>
      <c r="K1366" s="43">
        <v>0</v>
      </c>
      <c r="L1366" s="43">
        <v>0</v>
      </c>
      <c r="M1366" s="43">
        <f>IFERROR(J1366-K1366-L1366,0)</f>
        <v>86735</v>
      </c>
      <c r="N1366" s="43">
        <v>152097</v>
      </c>
      <c r="O1366" s="45">
        <f>IFERROR(IF(1 - M1366/N1366&lt;0,0,1-M1366/N1366),0)</f>
        <v>0.42973891661242491</v>
      </c>
      <c r="P1366" s="43">
        <v>0</v>
      </c>
      <c r="Q1366" s="43">
        <v>86735</v>
      </c>
      <c r="R1366" s="46">
        <f>IF(F1366&lt;DATEVALUE("2018-07-01"),1,0)</f>
        <v>1</v>
      </c>
      <c r="S1366" s="47">
        <f>IF(R1366=1,1%,0)</f>
        <v>0.01</v>
      </c>
      <c r="T1366" s="46">
        <f>IFERROR(S1366*M1366,0)</f>
        <v>867.35000000000002</v>
      </c>
      <c r="U1366" s="48">
        <f>IF(O1366&lt;=0.12,1,0)*(1-R1366)*M1366</f>
        <v>0</v>
      </c>
      <c r="V1366" s="49">
        <f>IF(0&lt;0.8,0,IF(0&lt;1,Sheet1!L590,1))*IF(G1366&lt;3,0.12 - O1366,0.01) *U1366</f>
        <v>0</v>
      </c>
      <c r="W1366" s="49">
        <f>IF(0&gt;1,IF(0&lt;=1.1,1,IF(0&lt;=1.2,2,IF(0&lt;=1.5,3,5))),0) * 1000000</f>
        <v>0</v>
      </c>
      <c r="X1366" s="50">
        <f>IF(AND(P1366&gt;=150000000,P1366&lt;300000000),5000000,IF(AND(P1366&gt;=300000000,P1366&lt;500000000),10000000,IF(AND(P1366&gt;=300000000,P1366&lt;500000000),15000000,IF(AND(P1366&gt;=500000000,P1366&lt;3000000000),20000000,IF(P1366&gt;=30000000000,35000000,0))))) * (1-R1366)</f>
        <v>0</v>
      </c>
      <c r="Y1366" s="50">
        <f>IFERROR(Q1366 * (1-R1366),0)</f>
        <v>0</v>
      </c>
      <c r="Z1366" s="51">
        <f>IF(R1366=1,0,0)</f>
        <v>0</v>
      </c>
      <c r="AA1366" s="51">
        <f>IFERROR((1-R1366) * Z1366 * 2%,0)</f>
        <v>0</v>
      </c>
      <c r="AB1366" s="52">
        <f>IF(R1366=0,0,0)</f>
        <v>0</v>
      </c>
      <c r="AC1366" s="52">
        <f> IFERROR(AB1366 * (1-R1366) * 2%,0)</f>
        <v>0</v>
      </c>
      <c r="AD1366" s="53">
        <f>T1366+V1366+W1366+X1366+AA1366+AC1366</f>
        <v>867.35000000000002</v>
      </c>
    </row>
    <row r="1367">
      <c r="C1367" s="40" t="s">
        <v>2525</v>
      </c>
      <c r="D1367" s="41" t="s">
        <v>2502</v>
      </c>
      <c r="E1367" s="41"/>
      <c r="F1367" s="42">
        <v>42791.358761574069</v>
      </c>
      <c r="G1367" s="43">
        <v>17</v>
      </c>
      <c r="H1367" s="44">
        <v>43339</v>
      </c>
      <c r="I1367" s="44">
        <v>43354</v>
      </c>
      <c r="J1367" s="43">
        <v>676995</v>
      </c>
      <c r="K1367" s="43">
        <v>0</v>
      </c>
      <c r="L1367" s="43">
        <v>0</v>
      </c>
      <c r="M1367" s="43">
        <f>IFERROR(J1367-K1367-L1367,0)</f>
        <v>676995</v>
      </c>
      <c r="N1367" s="43">
        <v>939574</v>
      </c>
      <c r="O1367" s="45">
        <f>IFERROR(IF(1 - M1367/N1367&lt;0,0,1-M1367/N1367),0)</f>
        <v>0.27946601332093057</v>
      </c>
      <c r="P1367" s="43">
        <v>0</v>
      </c>
      <c r="Q1367" s="43">
        <v>676995</v>
      </c>
      <c r="R1367" s="46">
        <f>IF(F1367&lt;DATEVALUE("2018-07-01"),1,0)</f>
        <v>1</v>
      </c>
      <c r="S1367" s="47">
        <f>IF(R1367=1,1%,0)</f>
        <v>0.01</v>
      </c>
      <c r="T1367" s="46">
        <f>IFERROR(S1367*M1367,0)</f>
        <v>6769.9499999999998</v>
      </c>
      <c r="U1367" s="48">
        <f>IF(O1367&lt;=0.12,1,0)*(1-R1367)*M1367</f>
        <v>0</v>
      </c>
      <c r="V1367" s="49">
        <f>IF(0&lt;0.8,0,IF(0&lt;1,Sheet1!L590,1))*IF(G1367&lt;3,0.12 - O1367,0.01) *U1367</f>
        <v>0</v>
      </c>
      <c r="W1367" s="49">
        <f>IF(0&gt;1,IF(0&lt;=1.1,1,IF(0&lt;=1.2,2,IF(0&lt;=1.5,3,5))),0) * 1000000</f>
        <v>0</v>
      </c>
      <c r="X1367" s="50">
        <f>IF(AND(P1367&gt;=150000000,P1367&lt;300000000),5000000,IF(AND(P1367&gt;=300000000,P1367&lt;500000000),10000000,IF(AND(P1367&gt;=300000000,P1367&lt;500000000),15000000,IF(AND(P1367&gt;=500000000,P1367&lt;3000000000),20000000,IF(P1367&gt;=30000000000,35000000,0))))) * (1-R1367)</f>
        <v>0</v>
      </c>
      <c r="Y1367" s="50">
        <f>IFERROR(Q1367 * (1-R1367),0)</f>
        <v>0</v>
      </c>
      <c r="Z1367" s="51">
        <f>IF(R1367=1,0,0)</f>
        <v>0</v>
      </c>
      <c r="AA1367" s="51">
        <f>IFERROR((1-R1367) * Z1367 * 2%,0)</f>
        <v>0</v>
      </c>
      <c r="AB1367" s="52">
        <f>IF(R1367=0,0,0)</f>
        <v>0</v>
      </c>
      <c r="AC1367" s="52">
        <f> IFERROR(AB1367 * (1-R1367) * 2%,0)</f>
        <v>0</v>
      </c>
      <c r="AD1367" s="53">
        <f>T1367+V1367+W1367+X1367+AA1367+AC1367</f>
        <v>6769.9499999999998</v>
      </c>
    </row>
    <row r="1368">
      <c r="C1368" s="40" t="s">
        <v>2526</v>
      </c>
      <c r="D1368" s="41" t="s">
        <v>2527</v>
      </c>
      <c r="E1368" s="41"/>
      <c r="F1368" s="42">
        <v>42794.338240740741</v>
      </c>
      <c r="G1368" s="43">
        <v>17</v>
      </c>
      <c r="H1368" s="44">
        <v>43316</v>
      </c>
      <c r="I1368" s="44">
        <v>43341</v>
      </c>
      <c r="J1368" s="43">
        <v>1066018</v>
      </c>
      <c r="K1368" s="43">
        <v>0</v>
      </c>
      <c r="L1368" s="43">
        <v>0</v>
      </c>
      <c r="M1368" s="43">
        <f>IFERROR(J1368-K1368-L1368,0)</f>
        <v>1066018</v>
      </c>
      <c r="N1368" s="43">
        <v>1066018</v>
      </c>
      <c r="O1368" s="45">
        <f>IFERROR(IF(1 - M1368/N1368&lt;0,0,1-M1368/N1368),0)</f>
        <v>0</v>
      </c>
      <c r="P1368" s="43">
        <v>0</v>
      </c>
      <c r="Q1368" s="43">
        <v>1066018</v>
      </c>
      <c r="R1368" s="46">
        <f>IF(F1368&lt;DATEVALUE("2018-07-01"),1,0)</f>
        <v>1</v>
      </c>
      <c r="S1368" s="47">
        <f>IF(R1368=1,1%,0)</f>
        <v>0.01</v>
      </c>
      <c r="T1368" s="46">
        <f>IFERROR(S1368*M1368,0)</f>
        <v>10660.18</v>
      </c>
      <c r="U1368" s="48">
        <f>IF(O1368&lt;=0.12,1,0)*(1-R1368)*M1368</f>
        <v>0</v>
      </c>
      <c r="V1368" s="49">
        <f>IF(0&lt;0.8,0,IF(0&lt;1,Sheet1!L590,1))*IF(G1368&lt;3,0.12 - O1368,0.01) *U1368</f>
        <v>0</v>
      </c>
      <c r="W1368" s="49">
        <f>IF(0&gt;1,IF(0&lt;=1.1,1,IF(0&lt;=1.2,2,IF(0&lt;=1.5,3,5))),0) * 1000000</f>
        <v>0</v>
      </c>
      <c r="X1368" s="50">
        <f>IF(AND(P1368&gt;=150000000,P1368&lt;300000000),5000000,IF(AND(P1368&gt;=300000000,P1368&lt;500000000),10000000,IF(AND(P1368&gt;=300000000,P1368&lt;500000000),15000000,IF(AND(P1368&gt;=500000000,P1368&lt;3000000000),20000000,IF(P1368&gt;=30000000000,35000000,0))))) * (1-R1368)</f>
        <v>0</v>
      </c>
      <c r="Y1368" s="50">
        <f>IFERROR(Q1368 * (1-R1368),0)</f>
        <v>0</v>
      </c>
      <c r="Z1368" s="51">
        <f>IF(R1368=1,0,0)</f>
        <v>0</v>
      </c>
      <c r="AA1368" s="51">
        <f>IFERROR((1-R1368) * Z1368 * 2%,0)</f>
        <v>0</v>
      </c>
      <c r="AB1368" s="52">
        <f>IF(R1368=0,0,0)</f>
        <v>0</v>
      </c>
      <c r="AC1368" s="52">
        <f> IFERROR(AB1368 * (1-R1368) * 2%,0)</f>
        <v>0</v>
      </c>
      <c r="AD1368" s="53">
        <f>T1368+V1368+W1368+X1368+AA1368+AC1368</f>
        <v>10660.18</v>
      </c>
    </row>
    <row r="1369">
      <c r="C1369" s="40" t="s">
        <v>2528</v>
      </c>
      <c r="D1369" s="41" t="s">
        <v>2529</v>
      </c>
      <c r="E1369" s="41"/>
      <c r="F1369" s="42">
        <v>42794.335185185184</v>
      </c>
      <c r="G1369" s="43">
        <v>17</v>
      </c>
      <c r="H1369" s="44">
        <v>43327</v>
      </c>
      <c r="I1369" s="44">
        <v>43322</v>
      </c>
      <c r="J1369" s="43">
        <v>1215808</v>
      </c>
      <c r="K1369" s="43">
        <v>0</v>
      </c>
      <c r="L1369" s="43">
        <v>0</v>
      </c>
      <c r="M1369" s="43">
        <f>IFERROR(J1369-K1369-L1369,0)</f>
        <v>1215808</v>
      </c>
      <c r="N1369" s="43">
        <v>1215808</v>
      </c>
      <c r="O1369" s="45">
        <f>IFERROR(IF(1 - M1369/N1369&lt;0,0,1-M1369/N1369),0)</f>
        <v>0</v>
      </c>
      <c r="P1369" s="43">
        <v>0</v>
      </c>
      <c r="Q1369" s="43">
        <v>1215808</v>
      </c>
      <c r="R1369" s="46">
        <f>IF(F1369&lt;DATEVALUE("2018-07-01"),1,0)</f>
        <v>1</v>
      </c>
      <c r="S1369" s="47">
        <f>IF(R1369=1,1%,0)</f>
        <v>0.01</v>
      </c>
      <c r="T1369" s="46">
        <f>IFERROR(S1369*M1369,0)</f>
        <v>12158.08</v>
      </c>
      <c r="U1369" s="48">
        <f>IF(O1369&lt;=0.12,1,0)*(1-R1369)*M1369</f>
        <v>0</v>
      </c>
      <c r="V1369" s="49">
        <f>IF(0&lt;0.8,0,IF(0&lt;1,Sheet1!L590,1))*IF(G1369&lt;3,0.12 - O1369,0.01) *U1369</f>
        <v>0</v>
      </c>
      <c r="W1369" s="49">
        <f>IF(0&gt;1,IF(0&lt;=1.1,1,IF(0&lt;=1.2,2,IF(0&lt;=1.5,3,5))),0) * 1000000</f>
        <v>0</v>
      </c>
      <c r="X1369" s="50">
        <f>IF(AND(P1369&gt;=150000000,P1369&lt;300000000),5000000,IF(AND(P1369&gt;=300000000,P1369&lt;500000000),10000000,IF(AND(P1369&gt;=300000000,P1369&lt;500000000),15000000,IF(AND(P1369&gt;=500000000,P1369&lt;3000000000),20000000,IF(P1369&gt;=30000000000,35000000,0))))) * (1-R1369)</f>
        <v>0</v>
      </c>
      <c r="Y1369" s="50">
        <f>IFERROR(Q1369 * (1-R1369),0)</f>
        <v>0</v>
      </c>
      <c r="Z1369" s="51">
        <f>IF(R1369=1,0,0)</f>
        <v>0</v>
      </c>
      <c r="AA1369" s="51">
        <f>IFERROR((1-R1369) * Z1369 * 2%,0)</f>
        <v>0</v>
      </c>
      <c r="AB1369" s="52">
        <f>IF(R1369=0,0,0)</f>
        <v>0</v>
      </c>
      <c r="AC1369" s="52">
        <f> IFERROR(AB1369 * (1-R1369) * 2%,0)</f>
        <v>0</v>
      </c>
      <c r="AD1369" s="53">
        <f>T1369+V1369+W1369+X1369+AA1369+AC1369</f>
        <v>12158.08</v>
      </c>
    </row>
    <row r="1370">
      <c r="C1370" s="40" t="s">
        <v>2530</v>
      </c>
      <c r="D1370" s="41" t="s">
        <v>2531</v>
      </c>
      <c r="E1370" s="41"/>
      <c r="F1370" s="42">
        <v>42794.336875000001</v>
      </c>
      <c r="G1370" s="43">
        <v>17</v>
      </c>
      <c r="H1370" s="44">
        <v>43321</v>
      </c>
      <c r="I1370" s="44">
        <v>43326</v>
      </c>
      <c r="J1370" s="43">
        <v>1356592</v>
      </c>
      <c r="K1370" s="43">
        <v>0</v>
      </c>
      <c r="L1370" s="43">
        <v>0</v>
      </c>
      <c r="M1370" s="43">
        <f>IFERROR(J1370-K1370-L1370,0)</f>
        <v>1356592</v>
      </c>
      <c r="N1370" s="43">
        <v>1356592</v>
      </c>
      <c r="O1370" s="45">
        <f>IFERROR(IF(1 - M1370/N1370&lt;0,0,1-M1370/N1370),0)</f>
        <v>0</v>
      </c>
      <c r="P1370" s="43">
        <v>0</v>
      </c>
      <c r="Q1370" s="43">
        <v>1356592</v>
      </c>
      <c r="R1370" s="46">
        <f>IF(F1370&lt;DATEVALUE("2018-07-01"),1,0)</f>
        <v>1</v>
      </c>
      <c r="S1370" s="47">
        <f>IF(R1370=1,1%,0)</f>
        <v>0.01</v>
      </c>
      <c r="T1370" s="46">
        <f>IFERROR(S1370*M1370,0)</f>
        <v>13565.92</v>
      </c>
      <c r="U1370" s="48">
        <f>IF(O1370&lt;=0.12,1,0)*(1-R1370)*M1370</f>
        <v>0</v>
      </c>
      <c r="V1370" s="49">
        <f>IF(0&lt;0.8,0,IF(0&lt;1,Sheet1!L590,1))*IF(G1370&lt;3,0.12 - O1370,0.01) *U1370</f>
        <v>0</v>
      </c>
      <c r="W1370" s="49">
        <f>IF(0&gt;1,IF(0&lt;=1.1,1,IF(0&lt;=1.2,2,IF(0&lt;=1.5,3,5))),0) * 1000000</f>
        <v>0</v>
      </c>
      <c r="X1370" s="50">
        <f>IF(AND(P1370&gt;=150000000,P1370&lt;300000000),5000000,IF(AND(P1370&gt;=300000000,P1370&lt;500000000),10000000,IF(AND(P1370&gt;=300000000,P1370&lt;500000000),15000000,IF(AND(P1370&gt;=500000000,P1370&lt;3000000000),20000000,IF(P1370&gt;=30000000000,35000000,0))))) * (1-R1370)</f>
        <v>0</v>
      </c>
      <c r="Y1370" s="50">
        <f>IFERROR(Q1370 * (1-R1370),0)</f>
        <v>0</v>
      </c>
      <c r="Z1370" s="51">
        <f>IF(R1370=1,0,0)</f>
        <v>0</v>
      </c>
      <c r="AA1370" s="51">
        <f>IFERROR((1-R1370) * Z1370 * 2%,0)</f>
        <v>0</v>
      </c>
      <c r="AB1370" s="52">
        <f>IF(R1370=0,0,0)</f>
        <v>0</v>
      </c>
      <c r="AC1370" s="52">
        <f> IFERROR(AB1370 * (1-R1370) * 2%,0)</f>
        <v>0</v>
      </c>
      <c r="AD1370" s="53">
        <f>T1370+V1370+W1370+X1370+AA1370+AC1370</f>
        <v>13565.92</v>
      </c>
    </row>
    <row r="1371">
      <c r="C1371" s="40" t="s">
        <v>2532</v>
      </c>
      <c r="D1371" s="41" t="s">
        <v>2533</v>
      </c>
      <c r="E1371" s="41"/>
      <c r="F1371" s="42">
        <v>42794.339849537035</v>
      </c>
      <c r="G1371" s="43">
        <v>17</v>
      </c>
      <c r="H1371" s="44">
        <v>43423</v>
      </c>
      <c r="I1371" s="44">
        <v>43497</v>
      </c>
      <c r="J1371" s="43">
        <v>7407653</v>
      </c>
      <c r="K1371" s="43">
        <v>0</v>
      </c>
      <c r="L1371" s="43">
        <v>0</v>
      </c>
      <c r="M1371" s="43">
        <f>IFERROR(J1371-K1371-L1371,0)</f>
        <v>7407653</v>
      </c>
      <c r="N1371" s="43">
        <v>8732909</v>
      </c>
      <c r="O1371" s="45">
        <f>IFERROR(IF(1 - M1371/N1371&lt;0,0,1-M1371/N1371),0)</f>
        <v>0.15175424363176115</v>
      </c>
      <c r="P1371" s="43">
        <v>0</v>
      </c>
      <c r="Q1371" s="43">
        <v>7407653</v>
      </c>
      <c r="R1371" s="46">
        <f>IF(F1371&lt;DATEVALUE("2018-07-01"),1,0)</f>
        <v>1</v>
      </c>
      <c r="S1371" s="47">
        <f>IF(R1371=1,1%,0)</f>
        <v>0.01</v>
      </c>
      <c r="T1371" s="46">
        <f>IFERROR(S1371*M1371,0)</f>
        <v>74076.529999999999</v>
      </c>
      <c r="U1371" s="48">
        <f>IF(O1371&lt;=0.12,1,0)*(1-R1371)*M1371</f>
        <v>0</v>
      </c>
      <c r="V1371" s="49">
        <f>IF(0&lt;0.8,0,IF(0&lt;1,Sheet1!L590,1))*IF(G1371&lt;3,0.12 - O1371,0.01) *U1371</f>
        <v>0</v>
      </c>
      <c r="W1371" s="49">
        <f>IF(0&gt;1,IF(0&lt;=1.1,1,IF(0&lt;=1.2,2,IF(0&lt;=1.5,3,5))),0) * 1000000</f>
        <v>0</v>
      </c>
      <c r="X1371" s="50">
        <f>IF(AND(P1371&gt;=150000000,P1371&lt;300000000),5000000,IF(AND(P1371&gt;=300000000,P1371&lt;500000000),10000000,IF(AND(P1371&gt;=300000000,P1371&lt;500000000),15000000,IF(AND(P1371&gt;=500000000,P1371&lt;3000000000),20000000,IF(P1371&gt;=30000000000,35000000,0))))) * (1-R1371)</f>
        <v>0</v>
      </c>
      <c r="Y1371" s="50">
        <f>IFERROR(Q1371 * (1-R1371),0)</f>
        <v>0</v>
      </c>
      <c r="Z1371" s="51">
        <f>IF(R1371=1,0,0)</f>
        <v>0</v>
      </c>
      <c r="AA1371" s="51">
        <f>IFERROR((1-R1371) * Z1371 * 2%,0)</f>
        <v>0</v>
      </c>
      <c r="AB1371" s="52">
        <f>IF(R1371=0,0,0)</f>
        <v>0</v>
      </c>
      <c r="AC1371" s="52">
        <f> IFERROR(AB1371 * (1-R1371) * 2%,0)</f>
        <v>0</v>
      </c>
      <c r="AD1371" s="53">
        <f>T1371+V1371+W1371+X1371+AA1371+AC1371</f>
        <v>74076.529999999999</v>
      </c>
    </row>
    <row r="1372">
      <c r="C1372" s="40" t="s">
        <v>2534</v>
      </c>
      <c r="D1372" s="41" t="s">
        <v>2535</v>
      </c>
      <c r="E1372" s="41"/>
      <c r="F1372" s="42">
        <v>42794.332152777773</v>
      </c>
      <c r="G1372" s="43">
        <v>17</v>
      </c>
      <c r="H1372" s="44" t="s">
        <v>24</v>
      </c>
      <c r="I1372" s="44" t="s">
        <v>24</v>
      </c>
      <c r="J1372" s="43">
        <v>20733768</v>
      </c>
      <c r="K1372" s="43">
        <v>0</v>
      </c>
      <c r="L1372" s="43">
        <v>0</v>
      </c>
      <c r="M1372" s="43">
        <f>IFERROR(J1372-K1372-L1372,0)</f>
        <v>20733768</v>
      </c>
      <c r="N1372" s="43" t="s">
        <v>24</v>
      </c>
      <c r="O1372" s="45">
        <f>IFERROR(IF(1 - M1372/N1372&lt;0,0,1-M1372/N1372),0)</f>
        <v>0</v>
      </c>
      <c r="P1372" s="43">
        <v>0</v>
      </c>
      <c r="Q1372" s="43">
        <v>0</v>
      </c>
      <c r="R1372" s="46">
        <f>IF(F1372&lt;DATEVALUE("2018-07-01"),1,0)</f>
        <v>1</v>
      </c>
      <c r="S1372" s="47">
        <f>IF(R1372=1,1%,0)</f>
        <v>0.01</v>
      </c>
      <c r="T1372" s="46">
        <f>IFERROR(S1372*M1372,0)</f>
        <v>207337.67999999999</v>
      </c>
      <c r="U1372" s="48">
        <f>IF(O1372&lt;=0.12,1,0)*(1-R1372)*M1372</f>
        <v>0</v>
      </c>
      <c r="V1372" s="49">
        <f>IF(0&lt;0.8,0,IF(0&lt;1,Sheet1!L590,1))*IF(G1372&lt;3,0.12 - O1372,0.01) *U1372</f>
        <v>0</v>
      </c>
      <c r="W1372" s="49">
        <f>IF(0&gt;1,IF(0&lt;=1.1,1,IF(0&lt;=1.2,2,IF(0&lt;=1.5,3,5))),0) * 1000000</f>
        <v>0</v>
      </c>
      <c r="X1372" s="50">
        <f>IF(AND(P1372&gt;=150000000,P1372&lt;300000000),5000000,IF(AND(P1372&gt;=300000000,P1372&lt;500000000),10000000,IF(AND(P1372&gt;=300000000,P1372&lt;500000000),15000000,IF(AND(P1372&gt;=500000000,P1372&lt;3000000000),20000000,IF(P1372&gt;=30000000000,35000000,0))))) * (1-R1372)</f>
        <v>0</v>
      </c>
      <c r="Y1372" s="50">
        <f>IFERROR(Q1372 * (1-R1372),0)</f>
        <v>0</v>
      </c>
      <c r="Z1372" s="51">
        <f>IF(R1372=1,0,"")</f>
        <v>0</v>
      </c>
      <c r="AA1372" s="51">
        <f>IFERROR((1-R1372) * Z1372 * 2%,0)</f>
        <v>0</v>
      </c>
      <c r="AB1372" s="52">
        <f>IF(R1372=0,"",0)</f>
        <v>0</v>
      </c>
      <c r="AC1372" s="52">
        <f> IFERROR(AB1372 * (1-R1372) * 2%,0)</f>
        <v>0</v>
      </c>
      <c r="AD1372" s="53">
        <f>T1372+V1372+W1372+X1372+AA1372+AC1372</f>
        <v>207337.67999999999</v>
      </c>
    </row>
    <row r="1373">
      <c r="C1373" s="40" t="s">
        <v>2536</v>
      </c>
      <c r="D1373" s="41" t="s">
        <v>2537</v>
      </c>
      <c r="E1373" s="41"/>
      <c r="F1373" s="42">
        <v>42796.109560185185</v>
      </c>
      <c r="G1373" s="43">
        <v>16</v>
      </c>
      <c r="H1373" s="44">
        <v>43321</v>
      </c>
      <c r="I1373" s="44">
        <v>43326</v>
      </c>
      <c r="J1373" s="43">
        <v>142417</v>
      </c>
      <c r="K1373" s="43">
        <v>0</v>
      </c>
      <c r="L1373" s="43">
        <v>0</v>
      </c>
      <c r="M1373" s="43">
        <f>IFERROR(J1373-K1373-L1373,0)</f>
        <v>142417</v>
      </c>
      <c r="N1373" s="43">
        <v>142417</v>
      </c>
      <c r="O1373" s="45">
        <f>IFERROR(IF(1 - M1373/N1373&lt;0,0,1-M1373/N1373),0)</f>
        <v>0</v>
      </c>
      <c r="P1373" s="43">
        <v>0</v>
      </c>
      <c r="Q1373" s="43">
        <v>142417</v>
      </c>
      <c r="R1373" s="46">
        <f>IF(F1373&lt;DATEVALUE("2018-07-01"),1,0)</f>
        <v>1</v>
      </c>
      <c r="S1373" s="47">
        <f>IF(R1373=1,1%,0)</f>
        <v>0.01</v>
      </c>
      <c r="T1373" s="46">
        <f>IFERROR(S1373*M1373,0)</f>
        <v>1424.1700000000001</v>
      </c>
      <c r="U1373" s="48">
        <f>IF(O1373&lt;=0.12,1,0)*(1-R1373)*M1373</f>
        <v>0</v>
      </c>
      <c r="V1373" s="49">
        <f>IF(0&lt;0.8,0,IF(0&lt;1,Sheet1!L590,1))*IF(G1373&lt;3,0.12 - O1373,0.01) *U1373</f>
        <v>0</v>
      </c>
      <c r="W1373" s="49">
        <f>IF(0&gt;1,IF(0&lt;=1.1,1,IF(0&lt;=1.2,2,IF(0&lt;=1.5,3,5))),0) * 1000000</f>
        <v>0</v>
      </c>
      <c r="X1373" s="50">
        <f>IF(AND(P1373&gt;=150000000,P1373&lt;300000000),5000000,IF(AND(P1373&gt;=300000000,P1373&lt;500000000),10000000,IF(AND(P1373&gt;=300000000,P1373&lt;500000000),15000000,IF(AND(P1373&gt;=500000000,P1373&lt;3000000000),20000000,IF(P1373&gt;=30000000000,35000000,0))))) * (1-R1373)</f>
        <v>0</v>
      </c>
      <c r="Y1373" s="50">
        <f>IFERROR(Q1373 * (1-R1373),0)</f>
        <v>0</v>
      </c>
      <c r="Z1373" s="51">
        <f>IF(R1373=1,0,0)</f>
        <v>0</v>
      </c>
      <c r="AA1373" s="51">
        <f>IFERROR((1-R1373) * Z1373 * 2%,0)</f>
        <v>0</v>
      </c>
      <c r="AB1373" s="52">
        <f>IF(R1373=0,0,0)</f>
        <v>0</v>
      </c>
      <c r="AC1373" s="52">
        <f> IFERROR(AB1373 * (1-R1373) * 2%,0)</f>
        <v>0</v>
      </c>
      <c r="AD1373" s="53">
        <f>T1373+V1373+W1373+X1373+AA1373+AC1373</f>
        <v>1424.1700000000001</v>
      </c>
    </row>
    <row r="1374">
      <c r="C1374" s="40" t="s">
        <v>2538</v>
      </c>
      <c r="D1374" s="41" t="s">
        <v>2539</v>
      </c>
      <c r="E1374" s="41"/>
      <c r="F1374" s="42">
        <v>42810.277233796296</v>
      </c>
      <c r="G1374" s="43">
        <v>16</v>
      </c>
      <c r="H1374" s="44">
        <v>43356</v>
      </c>
      <c r="I1374" s="44">
        <v>43406</v>
      </c>
      <c r="J1374" s="43">
        <v>10248508</v>
      </c>
      <c r="K1374" s="43">
        <v>0</v>
      </c>
      <c r="L1374" s="43">
        <v>0</v>
      </c>
      <c r="M1374" s="43">
        <f>IFERROR(J1374-K1374-L1374,0)</f>
        <v>10248508</v>
      </c>
      <c r="N1374" s="43">
        <v>14348508</v>
      </c>
      <c r="O1374" s="45">
        <f>IFERROR(IF(1 - M1374/N1374&lt;0,0,1-M1374/N1374),0)</f>
        <v>0.28574399512478932</v>
      </c>
      <c r="P1374" s="43">
        <v>0</v>
      </c>
      <c r="Q1374" s="43">
        <v>10346518</v>
      </c>
      <c r="R1374" s="46">
        <f>IF(F1374&lt;DATEVALUE("2018-07-01"),1,0)</f>
        <v>1</v>
      </c>
      <c r="S1374" s="47">
        <f>IF(R1374=1,1%,0)</f>
        <v>0.01</v>
      </c>
      <c r="T1374" s="46">
        <f>IFERROR(S1374*M1374,0)</f>
        <v>102485.08</v>
      </c>
      <c r="U1374" s="48">
        <f>IF(O1374&lt;=0.12,1,0)*(1-R1374)*M1374</f>
        <v>0</v>
      </c>
      <c r="V1374" s="49">
        <f>IF(0&lt;0.8,0,IF(0&lt;1,Sheet1!L590,1))*IF(G1374&lt;3,0.12 - O1374,0.01) *U1374</f>
        <v>0</v>
      </c>
      <c r="W1374" s="49">
        <f>IF(0&gt;1,IF(0&lt;=1.1,1,IF(0&lt;=1.2,2,IF(0&lt;=1.5,3,5))),0) * 1000000</f>
        <v>0</v>
      </c>
      <c r="X1374" s="50">
        <f>IF(AND(P1374&gt;=150000000,P1374&lt;300000000),5000000,IF(AND(P1374&gt;=300000000,P1374&lt;500000000),10000000,IF(AND(P1374&gt;=300000000,P1374&lt;500000000),15000000,IF(AND(P1374&gt;=500000000,P1374&lt;3000000000),20000000,IF(P1374&gt;=30000000000,35000000,0))))) * (1-R1374)</f>
        <v>0</v>
      </c>
      <c r="Y1374" s="50">
        <f>IFERROR(Q1374 * (1-R1374),0)</f>
        <v>0</v>
      </c>
      <c r="Z1374" s="51">
        <f>IF(R1374=1,0,0)</f>
        <v>0</v>
      </c>
      <c r="AA1374" s="51">
        <f>IFERROR((1-R1374) * Z1374 * 2%,0)</f>
        <v>0</v>
      </c>
      <c r="AB1374" s="52">
        <f>IF(R1374=0,0,0)</f>
        <v>0</v>
      </c>
      <c r="AC1374" s="52">
        <f> IFERROR(AB1374 * (1-R1374) * 2%,0)</f>
        <v>0</v>
      </c>
      <c r="AD1374" s="53">
        <f>T1374+V1374+W1374+X1374+AA1374+AC1374</f>
        <v>102485.08</v>
      </c>
    </row>
    <row r="1375">
      <c r="C1375" s="40" t="s">
        <v>2540</v>
      </c>
      <c r="D1375" s="41" t="s">
        <v>2541</v>
      </c>
      <c r="E1375" s="41"/>
      <c r="F1375" s="42">
        <v>42815.388368055552</v>
      </c>
      <c r="G1375" s="43">
        <v>16</v>
      </c>
      <c r="H1375" s="44">
        <v>43312</v>
      </c>
      <c r="I1375" s="44">
        <v>43164</v>
      </c>
      <c r="J1375" s="43">
        <v>327867</v>
      </c>
      <c r="K1375" s="43">
        <v>0</v>
      </c>
      <c r="L1375" s="43">
        <v>0</v>
      </c>
      <c r="M1375" s="43">
        <f>IFERROR(J1375-K1375-L1375,0)</f>
        <v>327867</v>
      </c>
      <c r="N1375" s="43">
        <v>327867</v>
      </c>
      <c r="O1375" s="45">
        <f>IFERROR(IF(1 - M1375/N1375&lt;0,0,1-M1375/N1375),0)</f>
        <v>0</v>
      </c>
      <c r="P1375" s="43">
        <v>0</v>
      </c>
      <c r="Q1375" s="43">
        <v>327867</v>
      </c>
      <c r="R1375" s="46">
        <f>IF(F1375&lt;DATEVALUE("2018-07-01"),1,0)</f>
        <v>1</v>
      </c>
      <c r="S1375" s="47">
        <f>IF(R1375=1,1%,0)</f>
        <v>0.01</v>
      </c>
      <c r="T1375" s="46">
        <f>IFERROR(S1375*M1375,0)</f>
        <v>3278.6700000000001</v>
      </c>
      <c r="U1375" s="48">
        <f>IF(O1375&lt;=0.12,1,0)*(1-R1375)*M1375</f>
        <v>0</v>
      </c>
      <c r="V1375" s="49">
        <f>IF(0&lt;0.8,0,IF(0&lt;1,Sheet1!L590,1))*IF(G1375&lt;3,0.12 - O1375,0.01) *U1375</f>
        <v>0</v>
      </c>
      <c r="W1375" s="49">
        <f>IF(0&gt;1,IF(0&lt;=1.1,1,IF(0&lt;=1.2,2,IF(0&lt;=1.5,3,5))),0) * 1000000</f>
        <v>0</v>
      </c>
      <c r="X1375" s="50">
        <f>IF(AND(P1375&gt;=150000000,P1375&lt;300000000),5000000,IF(AND(P1375&gt;=300000000,P1375&lt;500000000),10000000,IF(AND(P1375&gt;=300000000,P1375&lt;500000000),15000000,IF(AND(P1375&gt;=500000000,P1375&lt;3000000000),20000000,IF(P1375&gt;=30000000000,35000000,0))))) * (1-R1375)</f>
        <v>0</v>
      </c>
      <c r="Y1375" s="50">
        <f>IFERROR(Q1375 * (1-R1375),0)</f>
        <v>0</v>
      </c>
      <c r="Z1375" s="51">
        <f>IF(R1375=1,0,0)</f>
        <v>0</v>
      </c>
      <c r="AA1375" s="51">
        <f>IFERROR((1-R1375) * Z1375 * 2%,0)</f>
        <v>0</v>
      </c>
      <c r="AB1375" s="52">
        <f>IF(R1375=0,0,0)</f>
        <v>0</v>
      </c>
      <c r="AC1375" s="52">
        <f> IFERROR(AB1375 * (1-R1375) * 2%,0)</f>
        <v>0</v>
      </c>
      <c r="AD1375" s="53">
        <f>T1375+V1375+W1375+X1375+AA1375+AC1375</f>
        <v>3278.6700000000001</v>
      </c>
    </row>
    <row r="1376">
      <c r="C1376" s="40" t="s">
        <v>2542</v>
      </c>
      <c r="D1376" s="41" t="s">
        <v>2543</v>
      </c>
      <c r="E1376" s="41"/>
      <c r="F1376" s="42">
        <v>42817.076909722222</v>
      </c>
      <c r="G1376" s="43">
        <v>16</v>
      </c>
      <c r="H1376" s="44">
        <v>43355</v>
      </c>
      <c r="I1376" s="44">
        <v>43369</v>
      </c>
      <c r="J1376" s="43">
        <v>42790</v>
      </c>
      <c r="K1376" s="43">
        <v>0</v>
      </c>
      <c r="L1376" s="43">
        <v>0</v>
      </c>
      <c r="M1376" s="43">
        <f>IFERROR(J1376-K1376-L1376,0)</f>
        <v>42790</v>
      </c>
      <c r="N1376" s="43">
        <v>54072</v>
      </c>
      <c r="O1376" s="45">
        <f>IFERROR(IF(1 - M1376/N1376&lt;0,0,1-M1376/N1376),0)</f>
        <v>0.20864772895398731</v>
      </c>
      <c r="P1376" s="43">
        <v>0</v>
      </c>
      <c r="Q1376" s="43">
        <v>42790</v>
      </c>
      <c r="R1376" s="46">
        <f>IF(F1376&lt;DATEVALUE("2018-07-01"),1,0)</f>
        <v>1</v>
      </c>
      <c r="S1376" s="47">
        <f>IF(R1376=1,1%,0)</f>
        <v>0.01</v>
      </c>
      <c r="T1376" s="46">
        <f>IFERROR(S1376*M1376,0)</f>
        <v>427.90000000000003</v>
      </c>
      <c r="U1376" s="48">
        <f>IF(O1376&lt;=0.12,1,0)*(1-R1376)*M1376</f>
        <v>0</v>
      </c>
      <c r="V1376" s="49">
        <f>IF(0&lt;0.8,0,IF(0&lt;1,Sheet1!L590,1))*IF(G1376&lt;3,0.12 - O1376,0.01) *U1376</f>
        <v>0</v>
      </c>
      <c r="W1376" s="49">
        <f>IF(0&gt;1,IF(0&lt;=1.1,1,IF(0&lt;=1.2,2,IF(0&lt;=1.5,3,5))),0) * 1000000</f>
        <v>0</v>
      </c>
      <c r="X1376" s="50">
        <f>IF(AND(P1376&gt;=150000000,P1376&lt;300000000),5000000,IF(AND(P1376&gt;=300000000,P1376&lt;500000000),10000000,IF(AND(P1376&gt;=300000000,P1376&lt;500000000),15000000,IF(AND(P1376&gt;=500000000,P1376&lt;3000000000),20000000,IF(P1376&gt;=30000000000,35000000,0))))) * (1-R1376)</f>
        <v>0</v>
      </c>
      <c r="Y1376" s="50">
        <f>IFERROR(Q1376 * (1-R1376),0)</f>
        <v>0</v>
      </c>
      <c r="Z1376" s="51">
        <f>IF(R1376=1,0,0)</f>
        <v>0</v>
      </c>
      <c r="AA1376" s="51">
        <f>IFERROR((1-R1376) * Z1376 * 2%,0)</f>
        <v>0</v>
      </c>
      <c r="AB1376" s="52">
        <f>IF(R1376=0,0,0)</f>
        <v>0</v>
      </c>
      <c r="AC1376" s="52">
        <f> IFERROR(AB1376 * (1-R1376) * 2%,0)</f>
        <v>0</v>
      </c>
      <c r="AD1376" s="53">
        <f>T1376+V1376+W1376+X1376+AA1376+AC1376</f>
        <v>427.90000000000003</v>
      </c>
    </row>
    <row r="1377">
      <c r="C1377" s="40" t="s">
        <v>2544</v>
      </c>
      <c r="D1377" s="41" t="s">
        <v>2545</v>
      </c>
      <c r="E1377" s="41"/>
      <c r="F1377" s="42">
        <v>42818.103275462963</v>
      </c>
      <c r="G1377" s="43">
        <v>16</v>
      </c>
      <c r="H1377" s="44">
        <v>43339</v>
      </c>
      <c r="I1377" s="44">
        <v>43365</v>
      </c>
      <c r="J1377" s="43">
        <v>8748000</v>
      </c>
      <c r="K1377" s="43">
        <v>0</v>
      </c>
      <c r="L1377" s="43">
        <v>0</v>
      </c>
      <c r="M1377" s="43">
        <f>IFERROR(J1377-K1377-L1377,0)</f>
        <v>8748000</v>
      </c>
      <c r="N1377" s="43">
        <v>10673652</v>
      </c>
      <c r="O1377" s="45">
        <f>IFERROR(IF(1 - M1377/N1377&lt;0,0,1-M1377/N1377),0)</f>
        <v>0.18041172786971127</v>
      </c>
      <c r="P1377" s="43">
        <v>0</v>
      </c>
      <c r="Q1377" s="43">
        <v>10548000</v>
      </c>
      <c r="R1377" s="46">
        <f>IF(F1377&lt;DATEVALUE("2018-07-01"),1,0)</f>
        <v>1</v>
      </c>
      <c r="S1377" s="47">
        <f>IF(R1377=1,1%,0)</f>
        <v>0.01</v>
      </c>
      <c r="T1377" s="46">
        <f>IFERROR(S1377*M1377,0)</f>
        <v>87480</v>
      </c>
      <c r="U1377" s="48">
        <f>IF(O1377&lt;=0.12,1,0)*(1-R1377)*M1377</f>
        <v>0</v>
      </c>
      <c r="V1377" s="49">
        <f>IF(0&lt;0.8,0,IF(0&lt;1,Sheet1!L590,1))*IF(G1377&lt;3,0.12 - O1377,0.01) *U1377</f>
        <v>0</v>
      </c>
      <c r="W1377" s="49">
        <f>IF(0&gt;1,IF(0&lt;=1.1,1,IF(0&lt;=1.2,2,IF(0&lt;=1.5,3,5))),0) * 1000000</f>
        <v>0</v>
      </c>
      <c r="X1377" s="50">
        <f>IF(AND(P1377&gt;=150000000,P1377&lt;300000000),5000000,IF(AND(P1377&gt;=300000000,P1377&lt;500000000),10000000,IF(AND(P1377&gt;=300000000,P1377&lt;500000000),15000000,IF(AND(P1377&gt;=500000000,P1377&lt;3000000000),20000000,IF(P1377&gt;=30000000000,35000000,0))))) * (1-R1377)</f>
        <v>0</v>
      </c>
      <c r="Y1377" s="50">
        <f>IFERROR(Q1377 * (1-R1377),0)</f>
        <v>0</v>
      </c>
      <c r="Z1377" s="51">
        <f>IF(R1377=1,0,0)</f>
        <v>0</v>
      </c>
      <c r="AA1377" s="51">
        <f>IFERROR((1-R1377) * Z1377 * 2%,0)</f>
        <v>0</v>
      </c>
      <c r="AB1377" s="52">
        <f>IF(R1377=0,0,0)</f>
        <v>0</v>
      </c>
      <c r="AC1377" s="52">
        <f> IFERROR(AB1377 * (1-R1377) * 2%,0)</f>
        <v>0</v>
      </c>
      <c r="AD1377" s="53">
        <f>T1377+V1377+W1377+X1377+AA1377+AC1377</f>
        <v>87480</v>
      </c>
    </row>
    <row r="1378">
      <c r="C1378" s="40" t="s">
        <v>2546</v>
      </c>
      <c r="D1378" s="41" t="s">
        <v>24</v>
      </c>
      <c r="E1378" s="41"/>
      <c r="F1378" s="42" t="s">
        <v>24</v>
      </c>
      <c r="G1378" s="43" t="s">
        <v>24</v>
      </c>
      <c r="H1378" s="44" t="s">
        <v>24</v>
      </c>
      <c r="I1378" s="44" t="s">
        <v>24</v>
      </c>
      <c r="J1378" s="43">
        <v>673365</v>
      </c>
      <c r="K1378" s="43">
        <v>0</v>
      </c>
      <c r="L1378" s="43">
        <v>0</v>
      </c>
      <c r="M1378" s="43">
        <f>IFERROR(J1378-K1378-L1378,0)</f>
        <v>673365</v>
      </c>
      <c r="N1378" s="43" t="s">
        <v>24</v>
      </c>
      <c r="O1378" s="45">
        <f>IFERROR(IF(1 - M1378/N1378&lt;0,0,1-M1378/N1378),0)</f>
        <v>0</v>
      </c>
      <c r="P1378" s="43">
        <v>0</v>
      </c>
      <c r="Q1378" s="43">
        <v>0</v>
      </c>
      <c r="R1378" s="46">
        <f>IF(F1378&lt;DATEVALUE("2018-07-01"),1,0)</f>
        <v>0</v>
      </c>
      <c r="S1378" s="47">
        <f>IF(R1378=1,1%,0)</f>
        <v>0</v>
      </c>
      <c r="T1378" s="46">
        <f>IFERROR(S1378*M1378,0)</f>
        <v>0</v>
      </c>
      <c r="U1378" s="48">
        <f>IF(O1378&lt;=0.12,1,0)*(1-R1378)*M1378</f>
        <v>673365</v>
      </c>
      <c r="V1378" s="49">
        <f>IF(0&lt;0.8,0,IF(0&lt;1,Sheet1!L590,1))*IF(G1378&lt;3,0.12 - O1378,0.01) *U1378</f>
        <v>0</v>
      </c>
      <c r="W1378" s="49">
        <f>IF(0&gt;1,IF(0&lt;=1.1,1,IF(0&lt;=1.2,2,IF(0&lt;=1.5,3,5))),0) * 1000000</f>
        <v>0</v>
      </c>
      <c r="X1378" s="50">
        <f>IF(AND(P1378&gt;=150000000,P1378&lt;300000000),5000000,IF(AND(P1378&gt;=300000000,P1378&lt;500000000),10000000,IF(AND(P1378&gt;=300000000,P1378&lt;500000000),15000000,IF(AND(P1378&gt;=500000000,P1378&lt;3000000000),20000000,IF(P1378&gt;=30000000000,35000000,0))))) * (1-R1378)</f>
        <v>0</v>
      </c>
      <c r="Y1378" s="50">
        <f>IFERROR(Q1378 * (1-R1378),0)</f>
        <v>0</v>
      </c>
      <c r="Z1378" s="51" t="str">
        <f>IF(R1378=1,0,"")</f>
        <v/>
      </c>
      <c r="AA1378" s="51">
        <f>IFERROR((1-R1378) * Z1378 * 2%,0)</f>
        <v>0</v>
      </c>
      <c r="AB1378" s="52" t="str">
        <f>IF(R1378=0,"",0)</f>
        <v/>
      </c>
      <c r="AC1378" s="52">
        <f> IFERROR(AB1378 * (1-R1378) * 2%,0)</f>
        <v>0</v>
      </c>
      <c r="AD1378" s="53">
        <f>T1378+V1378+W1378+X1378+AA1378+AC1378</f>
        <v>0</v>
      </c>
    </row>
    <row r="1379">
      <c r="C1379" s="40" t="s">
        <v>2547</v>
      </c>
      <c r="D1379" s="41" t="s">
        <v>24</v>
      </c>
      <c r="E1379" s="41"/>
      <c r="F1379" s="42" t="s">
        <v>24</v>
      </c>
      <c r="G1379" s="43" t="s">
        <v>24</v>
      </c>
      <c r="H1379" s="44" t="s">
        <v>24</v>
      </c>
      <c r="I1379" s="44" t="s">
        <v>24</v>
      </c>
      <c r="J1379" s="43">
        <v>1175152</v>
      </c>
      <c r="K1379" s="43">
        <v>0</v>
      </c>
      <c r="L1379" s="43">
        <v>0</v>
      </c>
      <c r="M1379" s="43">
        <f>IFERROR(J1379-K1379-L1379,0)</f>
        <v>1175152</v>
      </c>
      <c r="N1379" s="43" t="s">
        <v>24</v>
      </c>
      <c r="O1379" s="45">
        <f>IFERROR(IF(1 - M1379/N1379&lt;0,0,1-M1379/N1379),0)</f>
        <v>0</v>
      </c>
      <c r="P1379" s="43">
        <v>0</v>
      </c>
      <c r="Q1379" s="43">
        <v>0</v>
      </c>
      <c r="R1379" s="46">
        <f>IF(F1379&lt;DATEVALUE("2018-07-01"),1,0)</f>
        <v>0</v>
      </c>
      <c r="S1379" s="47">
        <f>IF(R1379=1,1%,0)</f>
        <v>0</v>
      </c>
      <c r="T1379" s="46">
        <f>IFERROR(S1379*M1379,0)</f>
        <v>0</v>
      </c>
      <c r="U1379" s="48">
        <f>IF(O1379&lt;=0.12,1,0)*(1-R1379)*M1379</f>
        <v>1175152</v>
      </c>
      <c r="V1379" s="49">
        <f>IF(0&lt;0.8,0,IF(0&lt;1,Sheet1!L590,1))*IF(G1379&lt;3,0.12 - O1379,0.01) *U1379</f>
        <v>0</v>
      </c>
      <c r="W1379" s="49">
        <f>IF(0&gt;1,IF(0&lt;=1.1,1,IF(0&lt;=1.2,2,IF(0&lt;=1.5,3,5))),0) * 1000000</f>
        <v>0</v>
      </c>
      <c r="X1379" s="50">
        <f>IF(AND(P1379&gt;=150000000,P1379&lt;300000000),5000000,IF(AND(P1379&gt;=300000000,P1379&lt;500000000),10000000,IF(AND(P1379&gt;=300000000,P1379&lt;500000000),15000000,IF(AND(P1379&gt;=500000000,P1379&lt;3000000000),20000000,IF(P1379&gt;=30000000000,35000000,0))))) * (1-R1379)</f>
        <v>0</v>
      </c>
      <c r="Y1379" s="50">
        <f>IFERROR(Q1379 * (1-R1379),0)</f>
        <v>0</v>
      </c>
      <c r="Z1379" s="51" t="str">
        <f>IF(R1379=1,0,"")</f>
        <v/>
      </c>
      <c r="AA1379" s="51">
        <f>IFERROR((1-R1379) * Z1379 * 2%,0)</f>
        <v>0</v>
      </c>
      <c r="AB1379" s="52" t="str">
        <f>IF(R1379=0,"",0)</f>
        <v/>
      </c>
      <c r="AC1379" s="52">
        <f> IFERROR(AB1379 * (1-R1379) * 2%,0)</f>
        <v>0</v>
      </c>
      <c r="AD1379" s="53">
        <f>T1379+V1379+W1379+X1379+AA1379+AC1379</f>
        <v>0</v>
      </c>
    </row>
    <row r="1380">
      <c r="C1380" s="40" t="s">
        <v>2548</v>
      </c>
      <c r="D1380" s="41" t="s">
        <v>24</v>
      </c>
      <c r="E1380" s="41"/>
      <c r="F1380" s="42" t="s">
        <v>24</v>
      </c>
      <c r="G1380" s="43" t="s">
        <v>24</v>
      </c>
      <c r="H1380" s="44" t="s">
        <v>24</v>
      </c>
      <c r="I1380" s="44" t="s">
        <v>24</v>
      </c>
      <c r="J1380" s="43">
        <v>406318</v>
      </c>
      <c r="K1380" s="43">
        <v>0</v>
      </c>
      <c r="L1380" s="43">
        <v>0</v>
      </c>
      <c r="M1380" s="43">
        <f>IFERROR(J1380-K1380-L1380,0)</f>
        <v>406318</v>
      </c>
      <c r="N1380" s="43" t="s">
        <v>24</v>
      </c>
      <c r="O1380" s="45">
        <f>IFERROR(IF(1 - M1380/N1380&lt;0,0,1-M1380/N1380),0)</f>
        <v>0</v>
      </c>
      <c r="P1380" s="43">
        <v>0</v>
      </c>
      <c r="Q1380" s="43">
        <v>0</v>
      </c>
      <c r="R1380" s="46">
        <f>IF(F1380&lt;DATEVALUE("2018-07-01"),1,0)</f>
        <v>0</v>
      </c>
      <c r="S1380" s="47">
        <f>IF(R1380=1,1%,0)</f>
        <v>0</v>
      </c>
      <c r="T1380" s="46">
        <f>IFERROR(S1380*M1380,0)</f>
        <v>0</v>
      </c>
      <c r="U1380" s="48">
        <f>IF(O1380&lt;=0.12,1,0)*(1-R1380)*M1380</f>
        <v>406318</v>
      </c>
      <c r="V1380" s="49">
        <f>IF(0&lt;0.8,0,IF(0&lt;1,Sheet1!L590,1))*IF(G1380&lt;3,0.12 - O1380,0.01) *U1380</f>
        <v>0</v>
      </c>
      <c r="W1380" s="49">
        <f>IF(0&gt;1,IF(0&lt;=1.1,1,IF(0&lt;=1.2,2,IF(0&lt;=1.5,3,5))),0) * 1000000</f>
        <v>0</v>
      </c>
      <c r="X1380" s="50">
        <f>IF(AND(P1380&gt;=150000000,P1380&lt;300000000),5000000,IF(AND(P1380&gt;=300000000,P1380&lt;500000000),10000000,IF(AND(P1380&gt;=300000000,P1380&lt;500000000),15000000,IF(AND(P1380&gt;=500000000,P1380&lt;3000000000),20000000,IF(P1380&gt;=30000000000,35000000,0))))) * (1-R1380)</f>
        <v>0</v>
      </c>
      <c r="Y1380" s="50">
        <f>IFERROR(Q1380 * (1-R1380),0)</f>
        <v>0</v>
      </c>
      <c r="Z1380" s="51" t="str">
        <f>IF(R1380=1,0,"")</f>
        <v/>
      </c>
      <c r="AA1380" s="51">
        <f>IFERROR((1-R1380) * Z1380 * 2%,0)</f>
        <v>0</v>
      </c>
      <c r="AB1380" s="52" t="str">
        <f>IF(R1380=0,"",0)</f>
        <v/>
      </c>
      <c r="AC1380" s="52">
        <f> IFERROR(AB1380 * (1-R1380) * 2%,0)</f>
        <v>0</v>
      </c>
      <c r="AD1380" s="53">
        <f>T1380+V1380+W1380+X1380+AA1380+AC1380</f>
        <v>0</v>
      </c>
    </row>
    <row r="1381">
      <c r="C1381" s="40" t="s">
        <v>2549</v>
      </c>
      <c r="D1381" s="41" t="s">
        <v>24</v>
      </c>
      <c r="E1381" s="41"/>
      <c r="F1381" s="42" t="s">
        <v>24</v>
      </c>
      <c r="G1381" s="43" t="s">
        <v>24</v>
      </c>
      <c r="H1381" s="44" t="s">
        <v>24</v>
      </c>
      <c r="I1381" s="44" t="s">
        <v>24</v>
      </c>
      <c r="J1381" s="43">
        <v>298144</v>
      </c>
      <c r="K1381" s="43">
        <v>0</v>
      </c>
      <c r="L1381" s="43">
        <v>0</v>
      </c>
      <c r="M1381" s="43">
        <f>IFERROR(J1381-K1381-L1381,0)</f>
        <v>298144</v>
      </c>
      <c r="N1381" s="43" t="s">
        <v>24</v>
      </c>
      <c r="O1381" s="45">
        <f>IFERROR(IF(1 - M1381/N1381&lt;0,0,1-M1381/N1381),0)</f>
        <v>0</v>
      </c>
      <c r="P1381" s="43">
        <v>0</v>
      </c>
      <c r="Q1381" s="43">
        <v>0</v>
      </c>
      <c r="R1381" s="46">
        <f>IF(F1381&lt;DATEVALUE("2018-07-01"),1,0)</f>
        <v>0</v>
      </c>
      <c r="S1381" s="47">
        <f>IF(R1381=1,1%,0)</f>
        <v>0</v>
      </c>
      <c r="T1381" s="46">
        <f>IFERROR(S1381*M1381,0)</f>
        <v>0</v>
      </c>
      <c r="U1381" s="48">
        <f>IF(O1381&lt;=0.12,1,0)*(1-R1381)*M1381</f>
        <v>298144</v>
      </c>
      <c r="V1381" s="49">
        <f>IF(0&lt;0.8,0,IF(0&lt;1,Sheet1!L590,1))*IF(G1381&lt;3,0.12 - O1381,0.01) *U1381</f>
        <v>0</v>
      </c>
      <c r="W1381" s="49">
        <f>IF(0&gt;1,IF(0&lt;=1.1,1,IF(0&lt;=1.2,2,IF(0&lt;=1.5,3,5))),0) * 1000000</f>
        <v>0</v>
      </c>
      <c r="X1381" s="50">
        <f>IF(AND(P1381&gt;=150000000,P1381&lt;300000000),5000000,IF(AND(P1381&gt;=300000000,P1381&lt;500000000),10000000,IF(AND(P1381&gt;=300000000,P1381&lt;500000000),15000000,IF(AND(P1381&gt;=500000000,P1381&lt;3000000000),20000000,IF(P1381&gt;=30000000000,35000000,0))))) * (1-R1381)</f>
        <v>0</v>
      </c>
      <c r="Y1381" s="50">
        <f>IFERROR(Q1381 * (1-R1381),0)</f>
        <v>0</v>
      </c>
      <c r="Z1381" s="51" t="str">
        <f>IF(R1381=1,0,"")</f>
        <v/>
      </c>
      <c r="AA1381" s="51">
        <f>IFERROR((1-R1381) * Z1381 * 2%,0)</f>
        <v>0</v>
      </c>
      <c r="AB1381" s="52" t="str">
        <f>IF(R1381=0,"",0)</f>
        <v/>
      </c>
      <c r="AC1381" s="52">
        <f> IFERROR(AB1381 * (1-R1381) * 2%,0)</f>
        <v>0</v>
      </c>
      <c r="AD1381" s="53">
        <f>T1381+V1381+W1381+X1381+AA1381+AC1381</f>
        <v>0</v>
      </c>
    </row>
    <row r="1382">
      <c r="C1382" s="40" t="s">
        <v>2550</v>
      </c>
      <c r="D1382" s="41" t="s">
        <v>2551</v>
      </c>
      <c r="E1382" s="41"/>
      <c r="F1382" s="42">
        <v>42835.115312499998</v>
      </c>
      <c r="G1382" s="43">
        <v>15</v>
      </c>
      <c r="H1382" s="44">
        <v>43320</v>
      </c>
      <c r="I1382" s="44">
        <v>43332</v>
      </c>
      <c r="J1382" s="43">
        <v>1153907</v>
      </c>
      <c r="K1382" s="43">
        <v>0</v>
      </c>
      <c r="L1382" s="43">
        <v>0</v>
      </c>
      <c r="M1382" s="43">
        <f>IFERROR(J1382-K1382-L1382,0)</f>
        <v>1153907</v>
      </c>
      <c r="N1382" s="43">
        <v>1153907</v>
      </c>
      <c r="O1382" s="45">
        <f>IFERROR(IF(1 - M1382/N1382&lt;0,0,1-M1382/N1382),0)</f>
        <v>0</v>
      </c>
      <c r="P1382" s="43">
        <v>0</v>
      </c>
      <c r="Q1382" s="43">
        <v>1153907</v>
      </c>
      <c r="R1382" s="46">
        <f>IF(F1382&lt;DATEVALUE("2018-07-01"),1,0)</f>
        <v>1</v>
      </c>
      <c r="S1382" s="47">
        <f>IF(R1382=1,1%,0)</f>
        <v>0.01</v>
      </c>
      <c r="T1382" s="46">
        <f>IFERROR(S1382*M1382,0)</f>
        <v>11539.07</v>
      </c>
      <c r="U1382" s="48">
        <f>IF(O1382&lt;=0.12,1,0)*(1-R1382)*M1382</f>
        <v>0</v>
      </c>
      <c r="V1382" s="49">
        <f>IF(0&lt;0.8,0,IF(0&lt;1,Sheet1!L590,1))*IF(G1382&lt;3,0.12 - O1382,0.01) *U1382</f>
        <v>0</v>
      </c>
      <c r="W1382" s="49">
        <f>IF(0&gt;1,IF(0&lt;=1.1,1,IF(0&lt;=1.2,2,IF(0&lt;=1.5,3,5))),0) * 1000000</f>
        <v>0</v>
      </c>
      <c r="X1382" s="50">
        <f>IF(AND(P1382&gt;=150000000,P1382&lt;300000000),5000000,IF(AND(P1382&gt;=300000000,P1382&lt;500000000),10000000,IF(AND(P1382&gt;=300000000,P1382&lt;500000000),15000000,IF(AND(P1382&gt;=500000000,P1382&lt;3000000000),20000000,IF(P1382&gt;=30000000000,35000000,0))))) * (1-R1382)</f>
        <v>0</v>
      </c>
      <c r="Y1382" s="50">
        <f>IFERROR(Q1382 * (1-R1382),0)</f>
        <v>0</v>
      </c>
      <c r="Z1382" s="51">
        <f>IF(R1382=1,0,0)</f>
        <v>0</v>
      </c>
      <c r="AA1382" s="51">
        <f>IFERROR((1-R1382) * Z1382 * 2%,0)</f>
        <v>0</v>
      </c>
      <c r="AB1382" s="52">
        <f>IF(R1382=0,0,0)</f>
        <v>0</v>
      </c>
      <c r="AC1382" s="52">
        <f> IFERROR(AB1382 * (1-R1382) * 2%,0)</f>
        <v>0</v>
      </c>
      <c r="AD1382" s="53">
        <f>T1382+V1382+W1382+X1382+AA1382+AC1382</f>
        <v>11539.07</v>
      </c>
    </row>
    <row r="1383">
      <c r="C1383" s="40" t="s">
        <v>2552</v>
      </c>
      <c r="D1383" s="41" t="s">
        <v>2553</v>
      </c>
      <c r="E1383" s="41"/>
      <c r="F1383" s="42">
        <v>42835.117442129631</v>
      </c>
      <c r="G1383" s="43">
        <v>15</v>
      </c>
      <c r="H1383" s="44">
        <v>43320</v>
      </c>
      <c r="I1383" s="44">
        <v>43332</v>
      </c>
      <c r="J1383" s="43">
        <v>156453</v>
      </c>
      <c r="K1383" s="43">
        <v>0</v>
      </c>
      <c r="L1383" s="43">
        <v>0</v>
      </c>
      <c r="M1383" s="43">
        <f>IFERROR(J1383-K1383-L1383,0)</f>
        <v>156453</v>
      </c>
      <c r="N1383" s="43">
        <v>156453</v>
      </c>
      <c r="O1383" s="45">
        <f>IFERROR(IF(1 - M1383/N1383&lt;0,0,1-M1383/N1383),0)</f>
        <v>0</v>
      </c>
      <c r="P1383" s="43">
        <v>0</v>
      </c>
      <c r="Q1383" s="43">
        <v>156453</v>
      </c>
      <c r="R1383" s="46">
        <f>IF(F1383&lt;DATEVALUE("2018-07-01"),1,0)</f>
        <v>1</v>
      </c>
      <c r="S1383" s="47">
        <f>IF(R1383=1,1%,0)</f>
        <v>0.01</v>
      </c>
      <c r="T1383" s="46">
        <f>IFERROR(S1383*M1383,0)</f>
        <v>1564.53</v>
      </c>
      <c r="U1383" s="48">
        <f>IF(O1383&lt;=0.12,1,0)*(1-R1383)*M1383</f>
        <v>0</v>
      </c>
      <c r="V1383" s="49">
        <f>IF(0&lt;0.8,0,IF(0&lt;1,Sheet1!L590,1))*IF(G1383&lt;3,0.12 - O1383,0.01) *U1383</f>
        <v>0</v>
      </c>
      <c r="W1383" s="49">
        <f>IF(0&gt;1,IF(0&lt;=1.1,1,IF(0&lt;=1.2,2,IF(0&lt;=1.5,3,5))),0) * 1000000</f>
        <v>0</v>
      </c>
      <c r="X1383" s="50">
        <f>IF(AND(P1383&gt;=150000000,P1383&lt;300000000),5000000,IF(AND(P1383&gt;=300000000,P1383&lt;500000000),10000000,IF(AND(P1383&gt;=300000000,P1383&lt;500000000),15000000,IF(AND(P1383&gt;=500000000,P1383&lt;3000000000),20000000,IF(P1383&gt;=30000000000,35000000,0))))) * (1-R1383)</f>
        <v>0</v>
      </c>
      <c r="Y1383" s="50">
        <f>IFERROR(Q1383 * (1-R1383),0)</f>
        <v>0</v>
      </c>
      <c r="Z1383" s="51">
        <f>IF(R1383=1,0,0)</f>
        <v>0</v>
      </c>
      <c r="AA1383" s="51">
        <f>IFERROR((1-R1383) * Z1383 * 2%,0)</f>
        <v>0</v>
      </c>
      <c r="AB1383" s="52">
        <f>IF(R1383=0,0,0)</f>
        <v>0</v>
      </c>
      <c r="AC1383" s="52">
        <f> IFERROR(AB1383 * (1-R1383) * 2%,0)</f>
        <v>0</v>
      </c>
      <c r="AD1383" s="53">
        <f>T1383+V1383+W1383+X1383+AA1383+AC1383</f>
        <v>1564.53</v>
      </c>
    </row>
    <row r="1384">
      <c r="C1384" s="40" t="s">
        <v>2554</v>
      </c>
      <c r="D1384" s="41" t="s">
        <v>2555</v>
      </c>
      <c r="E1384" s="41"/>
      <c r="F1384" s="42">
        <v>42835.167627314811</v>
      </c>
      <c r="G1384" s="43">
        <v>15</v>
      </c>
      <c r="H1384" s="44">
        <v>43320</v>
      </c>
      <c r="I1384" s="44">
        <v>43420</v>
      </c>
      <c r="J1384" s="43">
        <v>1819759</v>
      </c>
      <c r="K1384" s="43">
        <v>0</v>
      </c>
      <c r="L1384" s="43">
        <v>0</v>
      </c>
      <c r="M1384" s="43">
        <f>IFERROR(J1384-K1384-L1384,0)</f>
        <v>1819759</v>
      </c>
      <c r="N1384" s="43">
        <v>1819759</v>
      </c>
      <c r="O1384" s="45">
        <f>IFERROR(IF(1 - M1384/N1384&lt;0,0,1-M1384/N1384),0)</f>
        <v>0</v>
      </c>
      <c r="P1384" s="43">
        <v>0</v>
      </c>
      <c r="Q1384" s="43">
        <v>1819759</v>
      </c>
      <c r="R1384" s="46">
        <f>IF(F1384&lt;DATEVALUE("2018-07-01"),1,0)</f>
        <v>1</v>
      </c>
      <c r="S1384" s="47">
        <f>IF(R1384=1,1%,0)</f>
        <v>0.01</v>
      </c>
      <c r="T1384" s="46">
        <f>IFERROR(S1384*M1384,0)</f>
        <v>18197.59</v>
      </c>
      <c r="U1384" s="48">
        <f>IF(O1384&lt;=0.12,1,0)*(1-R1384)*M1384</f>
        <v>0</v>
      </c>
      <c r="V1384" s="49">
        <f>IF(0&lt;0.8,0,IF(0&lt;1,Sheet1!L590,1))*IF(G1384&lt;3,0.12 - O1384,0.01) *U1384</f>
        <v>0</v>
      </c>
      <c r="W1384" s="49">
        <f>IF(0&gt;1,IF(0&lt;=1.1,1,IF(0&lt;=1.2,2,IF(0&lt;=1.5,3,5))),0) * 1000000</f>
        <v>0</v>
      </c>
      <c r="X1384" s="50">
        <f>IF(AND(P1384&gt;=150000000,P1384&lt;300000000),5000000,IF(AND(P1384&gt;=300000000,P1384&lt;500000000),10000000,IF(AND(P1384&gt;=300000000,P1384&lt;500000000),15000000,IF(AND(P1384&gt;=500000000,P1384&lt;3000000000),20000000,IF(P1384&gt;=30000000000,35000000,0))))) * (1-R1384)</f>
        <v>0</v>
      </c>
      <c r="Y1384" s="50">
        <f>IFERROR(Q1384 * (1-R1384),0)</f>
        <v>0</v>
      </c>
      <c r="Z1384" s="51">
        <f>IF(R1384=1,0,0)</f>
        <v>0</v>
      </c>
      <c r="AA1384" s="51">
        <f>IFERROR((1-R1384) * Z1384 * 2%,0)</f>
        <v>0</v>
      </c>
      <c r="AB1384" s="52">
        <f>IF(R1384=0,0,0)</f>
        <v>0</v>
      </c>
      <c r="AC1384" s="52">
        <f> IFERROR(AB1384 * (1-R1384) * 2%,0)</f>
        <v>0</v>
      </c>
      <c r="AD1384" s="53">
        <f>T1384+V1384+W1384+X1384+AA1384+AC1384</f>
        <v>18197.59</v>
      </c>
    </row>
    <row r="1385">
      <c r="C1385" s="40" t="s">
        <v>2556</v>
      </c>
      <c r="D1385" s="41" t="s">
        <v>2557</v>
      </c>
      <c r="E1385" s="41"/>
      <c r="F1385" s="42">
        <v>42835.168958333328</v>
      </c>
      <c r="G1385" s="43">
        <v>15</v>
      </c>
      <c r="H1385" s="44">
        <v>43372</v>
      </c>
      <c r="I1385" s="44">
        <v>43426</v>
      </c>
      <c r="J1385" s="43">
        <v>5084813</v>
      </c>
      <c r="K1385" s="43">
        <v>0</v>
      </c>
      <c r="L1385" s="43">
        <v>0</v>
      </c>
      <c r="M1385" s="43">
        <f>IFERROR(J1385-K1385-L1385,0)</f>
        <v>5084813</v>
      </c>
      <c r="N1385" s="43">
        <v>5084813</v>
      </c>
      <c r="O1385" s="45">
        <f>IFERROR(IF(1 - M1385/N1385&lt;0,0,1-M1385/N1385),0)</f>
        <v>0</v>
      </c>
      <c r="P1385" s="43">
        <v>0</v>
      </c>
      <c r="Q1385" s="43">
        <v>5361661</v>
      </c>
      <c r="R1385" s="46">
        <f>IF(F1385&lt;DATEVALUE("2018-07-01"),1,0)</f>
        <v>1</v>
      </c>
      <c r="S1385" s="47">
        <f>IF(R1385=1,1%,0)</f>
        <v>0.01</v>
      </c>
      <c r="T1385" s="46">
        <f>IFERROR(S1385*M1385,0)</f>
        <v>50848.130000000005</v>
      </c>
      <c r="U1385" s="48">
        <f>IF(O1385&lt;=0.12,1,0)*(1-R1385)*M1385</f>
        <v>0</v>
      </c>
      <c r="V1385" s="49">
        <f>IF(0&lt;0.8,0,IF(0&lt;1,Sheet1!L590,1))*IF(G1385&lt;3,0.12 - O1385,0.01) *U1385</f>
        <v>0</v>
      </c>
      <c r="W1385" s="49">
        <f>IF(0&gt;1,IF(0&lt;=1.1,1,IF(0&lt;=1.2,2,IF(0&lt;=1.5,3,5))),0) * 1000000</f>
        <v>0</v>
      </c>
      <c r="X1385" s="50">
        <f>IF(AND(P1385&gt;=150000000,P1385&lt;300000000),5000000,IF(AND(P1385&gt;=300000000,P1385&lt;500000000),10000000,IF(AND(P1385&gt;=300000000,P1385&lt;500000000),15000000,IF(AND(P1385&gt;=500000000,P1385&lt;3000000000),20000000,IF(P1385&gt;=30000000000,35000000,0))))) * (1-R1385)</f>
        <v>0</v>
      </c>
      <c r="Y1385" s="50">
        <f>IFERROR(Q1385 * (1-R1385),0)</f>
        <v>0</v>
      </c>
      <c r="Z1385" s="51">
        <f>IF(R1385=1,0,0)</f>
        <v>0</v>
      </c>
      <c r="AA1385" s="51">
        <f>IFERROR((1-R1385) * Z1385 * 2%,0)</f>
        <v>0</v>
      </c>
      <c r="AB1385" s="52">
        <f>IF(R1385=0,0,0)</f>
        <v>0</v>
      </c>
      <c r="AC1385" s="52">
        <f> IFERROR(AB1385 * (1-R1385) * 2%,0)</f>
        <v>0</v>
      </c>
      <c r="AD1385" s="53">
        <f>T1385+V1385+W1385+X1385+AA1385+AC1385</f>
        <v>50848.130000000005</v>
      </c>
    </row>
    <row r="1386">
      <c r="C1386" s="40" t="s">
        <v>2558</v>
      </c>
      <c r="D1386" s="41" t="s">
        <v>2559</v>
      </c>
      <c r="E1386" s="41"/>
      <c r="F1386" s="42">
        <v>42838.351296296292</v>
      </c>
      <c r="G1386" s="43">
        <v>15</v>
      </c>
      <c r="H1386" s="44">
        <v>43321</v>
      </c>
      <c r="I1386" s="44">
        <v>43329</v>
      </c>
      <c r="J1386" s="43">
        <v>1501116</v>
      </c>
      <c r="K1386" s="43">
        <v>0</v>
      </c>
      <c r="L1386" s="43">
        <v>0</v>
      </c>
      <c r="M1386" s="43">
        <f>IFERROR(J1386-K1386-L1386,0)</f>
        <v>1501116</v>
      </c>
      <c r="N1386" s="43">
        <v>1501116</v>
      </c>
      <c r="O1386" s="45">
        <f>IFERROR(IF(1 - M1386/N1386&lt;0,0,1-M1386/N1386),0)</f>
        <v>0</v>
      </c>
      <c r="P1386" s="43">
        <v>0</v>
      </c>
      <c r="Q1386" s="43">
        <v>1501116</v>
      </c>
      <c r="R1386" s="46">
        <f>IF(F1386&lt;DATEVALUE("2018-07-01"),1,0)</f>
        <v>1</v>
      </c>
      <c r="S1386" s="47">
        <f>IF(R1386=1,1%,0)</f>
        <v>0.01</v>
      </c>
      <c r="T1386" s="46">
        <f>IFERROR(S1386*M1386,0)</f>
        <v>15011.16</v>
      </c>
      <c r="U1386" s="48">
        <f>IF(O1386&lt;=0.12,1,0)*(1-R1386)*M1386</f>
        <v>0</v>
      </c>
      <c r="V1386" s="49">
        <f>IF(0&lt;0.8,0,IF(0&lt;1,Sheet1!L590,1))*IF(G1386&lt;3,0.12 - O1386,0.01) *U1386</f>
        <v>0</v>
      </c>
      <c r="W1386" s="49">
        <f>IF(0&gt;1,IF(0&lt;=1.1,1,IF(0&lt;=1.2,2,IF(0&lt;=1.5,3,5))),0) * 1000000</f>
        <v>0</v>
      </c>
      <c r="X1386" s="50">
        <f>IF(AND(P1386&gt;=150000000,P1386&lt;300000000),5000000,IF(AND(P1386&gt;=300000000,P1386&lt;500000000),10000000,IF(AND(P1386&gt;=300000000,P1386&lt;500000000),15000000,IF(AND(P1386&gt;=500000000,P1386&lt;3000000000),20000000,IF(P1386&gt;=30000000000,35000000,0))))) * (1-R1386)</f>
        <v>0</v>
      </c>
      <c r="Y1386" s="50">
        <f>IFERROR(Q1386 * (1-R1386),0)</f>
        <v>0</v>
      </c>
      <c r="Z1386" s="51">
        <f>IF(R1386=1,0,0)</f>
        <v>0</v>
      </c>
      <c r="AA1386" s="51">
        <f>IFERROR((1-R1386) * Z1386 * 2%,0)</f>
        <v>0</v>
      </c>
      <c r="AB1386" s="52">
        <f>IF(R1386=0,0,0)</f>
        <v>0</v>
      </c>
      <c r="AC1386" s="52">
        <f> IFERROR(AB1386 * (1-R1386) * 2%,0)</f>
        <v>0</v>
      </c>
      <c r="AD1386" s="53">
        <f>T1386+V1386+W1386+X1386+AA1386+AC1386</f>
        <v>15011.16</v>
      </c>
    </row>
    <row r="1387">
      <c r="C1387" s="40" t="s">
        <v>2560</v>
      </c>
      <c r="D1387" s="41" t="s">
        <v>2561</v>
      </c>
      <c r="E1387" s="41"/>
      <c r="F1387" s="42">
        <v>42838.350162037037</v>
      </c>
      <c r="G1387" s="43">
        <v>15</v>
      </c>
      <c r="H1387" s="44">
        <v>43312</v>
      </c>
      <c r="I1387" s="44">
        <v>43335</v>
      </c>
      <c r="J1387" s="43">
        <v>3713623</v>
      </c>
      <c r="K1387" s="43">
        <v>0</v>
      </c>
      <c r="L1387" s="43">
        <v>0</v>
      </c>
      <c r="M1387" s="43">
        <f>IFERROR(J1387-K1387-L1387,0)</f>
        <v>3713623</v>
      </c>
      <c r="N1387" s="43">
        <v>3713623</v>
      </c>
      <c r="O1387" s="45">
        <f>IFERROR(IF(1 - M1387/N1387&lt;0,0,1-M1387/N1387),0)</f>
        <v>0</v>
      </c>
      <c r="P1387" s="43">
        <v>0</v>
      </c>
      <c r="Q1387" s="43">
        <v>3713623</v>
      </c>
      <c r="R1387" s="46">
        <f>IF(F1387&lt;DATEVALUE("2018-07-01"),1,0)</f>
        <v>1</v>
      </c>
      <c r="S1387" s="47">
        <f>IF(R1387=1,1%,0)</f>
        <v>0.01</v>
      </c>
      <c r="T1387" s="46">
        <f>IFERROR(S1387*M1387,0)</f>
        <v>37136.230000000003</v>
      </c>
      <c r="U1387" s="48">
        <f>IF(O1387&lt;=0.12,1,0)*(1-R1387)*M1387</f>
        <v>0</v>
      </c>
      <c r="V1387" s="49">
        <f>IF(0&lt;0.8,0,IF(0&lt;1,Sheet1!L590,1))*IF(G1387&lt;3,0.12 - O1387,0.01) *U1387</f>
        <v>0</v>
      </c>
      <c r="W1387" s="49">
        <f>IF(0&gt;1,IF(0&lt;=1.1,1,IF(0&lt;=1.2,2,IF(0&lt;=1.5,3,5))),0) * 1000000</f>
        <v>0</v>
      </c>
      <c r="X1387" s="50">
        <f>IF(AND(P1387&gt;=150000000,P1387&lt;300000000),5000000,IF(AND(P1387&gt;=300000000,P1387&lt;500000000),10000000,IF(AND(P1387&gt;=300000000,P1387&lt;500000000),15000000,IF(AND(P1387&gt;=500000000,P1387&lt;3000000000),20000000,IF(P1387&gt;=30000000000,35000000,0))))) * (1-R1387)</f>
        <v>0</v>
      </c>
      <c r="Y1387" s="50">
        <f>IFERROR(Q1387 * (1-R1387),0)</f>
        <v>0</v>
      </c>
      <c r="Z1387" s="51">
        <f>IF(R1387=1,0,0)</f>
        <v>0</v>
      </c>
      <c r="AA1387" s="51">
        <f>IFERROR((1-R1387) * Z1387 * 2%,0)</f>
        <v>0</v>
      </c>
      <c r="AB1387" s="52">
        <f>IF(R1387=0,0,0)</f>
        <v>0</v>
      </c>
      <c r="AC1387" s="52">
        <f> IFERROR(AB1387 * (1-R1387) * 2%,0)</f>
        <v>0</v>
      </c>
      <c r="AD1387" s="53">
        <f>T1387+V1387+W1387+X1387+AA1387+AC1387</f>
        <v>37136.230000000003</v>
      </c>
    </row>
    <row r="1388">
      <c r="C1388" s="40" t="s">
        <v>2562</v>
      </c>
      <c r="D1388" s="41" t="s">
        <v>2563</v>
      </c>
      <c r="E1388" s="41"/>
      <c r="F1388" s="42">
        <v>42838.352997685186</v>
      </c>
      <c r="G1388" s="43">
        <v>15</v>
      </c>
      <c r="H1388" s="44">
        <v>43321</v>
      </c>
      <c r="I1388" s="44">
        <v>43329</v>
      </c>
      <c r="J1388" s="43">
        <v>294244</v>
      </c>
      <c r="K1388" s="43">
        <v>0</v>
      </c>
      <c r="L1388" s="43">
        <v>0</v>
      </c>
      <c r="M1388" s="43">
        <f>IFERROR(J1388-K1388-L1388,0)</f>
        <v>294244</v>
      </c>
      <c r="N1388" s="43">
        <v>294244</v>
      </c>
      <c r="O1388" s="45">
        <f>IFERROR(IF(1 - M1388/N1388&lt;0,0,1-M1388/N1388),0)</f>
        <v>0</v>
      </c>
      <c r="P1388" s="43">
        <v>0</v>
      </c>
      <c r="Q1388" s="43">
        <v>294244</v>
      </c>
      <c r="R1388" s="46">
        <f>IF(F1388&lt;DATEVALUE("2018-07-01"),1,0)</f>
        <v>1</v>
      </c>
      <c r="S1388" s="47">
        <f>IF(R1388=1,1%,0)</f>
        <v>0.01</v>
      </c>
      <c r="T1388" s="46">
        <f>IFERROR(S1388*M1388,0)</f>
        <v>2942.4400000000001</v>
      </c>
      <c r="U1388" s="48">
        <f>IF(O1388&lt;=0.12,1,0)*(1-R1388)*M1388</f>
        <v>0</v>
      </c>
      <c r="V1388" s="49">
        <f>IF(0&lt;0.8,0,IF(0&lt;1,Sheet1!L590,1))*IF(G1388&lt;3,0.12 - O1388,0.01) *U1388</f>
        <v>0</v>
      </c>
      <c r="W1388" s="49">
        <f>IF(0&gt;1,IF(0&lt;=1.1,1,IF(0&lt;=1.2,2,IF(0&lt;=1.5,3,5))),0) * 1000000</f>
        <v>0</v>
      </c>
      <c r="X1388" s="50">
        <f>IF(AND(P1388&gt;=150000000,P1388&lt;300000000),5000000,IF(AND(P1388&gt;=300000000,P1388&lt;500000000),10000000,IF(AND(P1388&gt;=300000000,P1388&lt;500000000),15000000,IF(AND(P1388&gt;=500000000,P1388&lt;3000000000),20000000,IF(P1388&gt;=30000000000,35000000,0))))) * (1-R1388)</f>
        <v>0</v>
      </c>
      <c r="Y1388" s="50">
        <f>IFERROR(Q1388 * (1-R1388),0)</f>
        <v>0</v>
      </c>
      <c r="Z1388" s="51">
        <f>IF(R1388=1,0,0)</f>
        <v>0</v>
      </c>
      <c r="AA1388" s="51">
        <f>IFERROR((1-R1388) * Z1388 * 2%,0)</f>
        <v>0</v>
      </c>
      <c r="AB1388" s="52">
        <f>IF(R1388=0,0,0)</f>
        <v>0</v>
      </c>
      <c r="AC1388" s="52">
        <f> IFERROR(AB1388 * (1-R1388) * 2%,0)</f>
        <v>0</v>
      </c>
      <c r="AD1388" s="53">
        <f>T1388+V1388+W1388+X1388+AA1388+AC1388</f>
        <v>2942.4400000000001</v>
      </c>
    </row>
    <row r="1389">
      <c r="C1389" s="40" t="s">
        <v>2564</v>
      </c>
      <c r="D1389" s="41" t="s">
        <v>2565</v>
      </c>
      <c r="E1389" s="41"/>
      <c r="F1389" s="42">
        <v>42842.102048611108</v>
      </c>
      <c r="G1389" s="43">
        <v>15</v>
      </c>
      <c r="H1389" s="44">
        <v>43320</v>
      </c>
      <c r="I1389" s="44">
        <v>43335</v>
      </c>
      <c r="J1389" s="43">
        <v>272176</v>
      </c>
      <c r="K1389" s="43">
        <v>0</v>
      </c>
      <c r="L1389" s="43">
        <v>0</v>
      </c>
      <c r="M1389" s="43">
        <f>IFERROR(J1389-K1389-L1389,0)</f>
        <v>272176</v>
      </c>
      <c r="N1389" s="43">
        <v>272176</v>
      </c>
      <c r="O1389" s="45">
        <f>IFERROR(IF(1 - M1389/N1389&lt;0,0,1-M1389/N1389),0)</f>
        <v>0</v>
      </c>
      <c r="P1389" s="43">
        <v>0</v>
      </c>
      <c r="Q1389" s="43">
        <v>272176</v>
      </c>
      <c r="R1389" s="46">
        <f>IF(F1389&lt;DATEVALUE("2018-07-01"),1,0)</f>
        <v>1</v>
      </c>
      <c r="S1389" s="47">
        <f>IF(R1389=1,1%,0)</f>
        <v>0.01</v>
      </c>
      <c r="T1389" s="46">
        <f>IFERROR(S1389*M1389,0)</f>
        <v>2721.7600000000002</v>
      </c>
      <c r="U1389" s="48">
        <f>IF(O1389&lt;=0.12,1,0)*(1-R1389)*M1389</f>
        <v>0</v>
      </c>
      <c r="V1389" s="49">
        <f>IF(0&lt;0.8,0,IF(0&lt;1,Sheet1!L590,1))*IF(G1389&lt;3,0.12 - O1389,0.01) *U1389</f>
        <v>0</v>
      </c>
      <c r="W1389" s="49">
        <f>IF(0&gt;1,IF(0&lt;=1.1,1,IF(0&lt;=1.2,2,IF(0&lt;=1.5,3,5))),0) * 1000000</f>
        <v>0</v>
      </c>
      <c r="X1389" s="50">
        <f>IF(AND(P1389&gt;=150000000,P1389&lt;300000000),5000000,IF(AND(P1389&gt;=300000000,P1389&lt;500000000),10000000,IF(AND(P1389&gt;=300000000,P1389&lt;500000000),15000000,IF(AND(P1389&gt;=500000000,P1389&lt;3000000000),20000000,IF(P1389&gt;=30000000000,35000000,0))))) * (1-R1389)</f>
        <v>0</v>
      </c>
      <c r="Y1389" s="50">
        <f>IFERROR(Q1389 * (1-R1389),0)</f>
        <v>0</v>
      </c>
      <c r="Z1389" s="51">
        <f>IF(R1389=1,0,0)</f>
        <v>0</v>
      </c>
      <c r="AA1389" s="51">
        <f>IFERROR((1-R1389) * Z1389 * 2%,0)</f>
        <v>0</v>
      </c>
      <c r="AB1389" s="52">
        <f>IF(R1389=0,0,0)</f>
        <v>0</v>
      </c>
      <c r="AC1389" s="52">
        <f> IFERROR(AB1389 * (1-R1389) * 2%,0)</f>
        <v>0</v>
      </c>
      <c r="AD1389" s="53">
        <f>T1389+V1389+W1389+X1389+AA1389+AC1389</f>
        <v>2721.7600000000002</v>
      </c>
    </row>
    <row r="1390">
      <c r="C1390" s="40" t="s">
        <v>2566</v>
      </c>
      <c r="D1390" s="41" t="s">
        <v>2567</v>
      </c>
      <c r="E1390" s="41"/>
      <c r="F1390" s="42">
        <v>42842.098993055552</v>
      </c>
      <c r="G1390" s="43">
        <v>15</v>
      </c>
      <c r="H1390" s="44">
        <v>43321</v>
      </c>
      <c r="I1390" s="44">
        <v>43326</v>
      </c>
      <c r="J1390" s="43">
        <v>100824</v>
      </c>
      <c r="K1390" s="43">
        <v>0</v>
      </c>
      <c r="L1390" s="43">
        <v>0</v>
      </c>
      <c r="M1390" s="43">
        <f>IFERROR(J1390-K1390-L1390,0)</f>
        <v>100824</v>
      </c>
      <c r="N1390" s="43">
        <v>100824</v>
      </c>
      <c r="O1390" s="45">
        <f>IFERROR(IF(1 - M1390/N1390&lt;0,0,1-M1390/N1390),0)</f>
        <v>0</v>
      </c>
      <c r="P1390" s="43">
        <v>0</v>
      </c>
      <c r="Q1390" s="43">
        <v>100824</v>
      </c>
      <c r="R1390" s="46">
        <f>IF(F1390&lt;DATEVALUE("2018-07-01"),1,0)</f>
        <v>1</v>
      </c>
      <c r="S1390" s="47">
        <f>IF(R1390=1,1%,0)</f>
        <v>0.01</v>
      </c>
      <c r="T1390" s="46">
        <f>IFERROR(S1390*M1390,0)</f>
        <v>1008.24</v>
      </c>
      <c r="U1390" s="48">
        <f>IF(O1390&lt;=0.12,1,0)*(1-R1390)*M1390</f>
        <v>0</v>
      </c>
      <c r="V1390" s="49">
        <f>IF(0&lt;0.8,0,IF(0&lt;1,Sheet1!L590,1))*IF(G1390&lt;3,0.12 - O1390,0.01) *U1390</f>
        <v>0</v>
      </c>
      <c r="W1390" s="49">
        <f>IF(0&gt;1,IF(0&lt;=1.1,1,IF(0&lt;=1.2,2,IF(0&lt;=1.5,3,5))),0) * 1000000</f>
        <v>0</v>
      </c>
      <c r="X1390" s="50">
        <f>IF(AND(P1390&gt;=150000000,P1390&lt;300000000),5000000,IF(AND(P1390&gt;=300000000,P1390&lt;500000000),10000000,IF(AND(P1390&gt;=300000000,P1390&lt;500000000),15000000,IF(AND(P1390&gt;=500000000,P1390&lt;3000000000),20000000,IF(P1390&gt;=30000000000,35000000,0))))) * (1-R1390)</f>
        <v>0</v>
      </c>
      <c r="Y1390" s="50">
        <f>IFERROR(Q1390 * (1-R1390),0)</f>
        <v>0</v>
      </c>
      <c r="Z1390" s="51">
        <f>IF(R1390=1,0,0)</f>
        <v>0</v>
      </c>
      <c r="AA1390" s="51">
        <f>IFERROR((1-R1390) * Z1390 * 2%,0)</f>
        <v>0</v>
      </c>
      <c r="AB1390" s="52">
        <f>IF(R1390=0,0,0)</f>
        <v>0</v>
      </c>
      <c r="AC1390" s="52">
        <f> IFERROR(AB1390 * (1-R1390) * 2%,0)</f>
        <v>0</v>
      </c>
      <c r="AD1390" s="53">
        <f>T1390+V1390+W1390+X1390+AA1390+AC1390</f>
        <v>1008.24</v>
      </c>
    </row>
    <row r="1391">
      <c r="C1391" s="40" t="s">
        <v>2568</v>
      </c>
      <c r="D1391" s="41" t="s">
        <v>2569</v>
      </c>
      <c r="E1391" s="41"/>
      <c r="F1391" s="42">
        <v>42851.081990740742</v>
      </c>
      <c r="G1391" s="43">
        <v>15</v>
      </c>
      <c r="H1391" s="44">
        <v>43325</v>
      </c>
      <c r="I1391" s="44">
        <v>43332</v>
      </c>
      <c r="J1391" s="43">
        <v>2163225</v>
      </c>
      <c r="K1391" s="43">
        <v>0</v>
      </c>
      <c r="L1391" s="43">
        <v>0</v>
      </c>
      <c r="M1391" s="43">
        <f>IFERROR(J1391-K1391-L1391,0)</f>
        <v>2163225</v>
      </c>
      <c r="N1391" s="43">
        <v>2163225</v>
      </c>
      <c r="O1391" s="45">
        <f>IFERROR(IF(1 - M1391/N1391&lt;0,0,1-M1391/N1391),0)</f>
        <v>0</v>
      </c>
      <c r="P1391" s="43">
        <v>0</v>
      </c>
      <c r="Q1391" s="43">
        <v>2163225</v>
      </c>
      <c r="R1391" s="46">
        <f>IF(F1391&lt;DATEVALUE("2018-07-01"),1,0)</f>
        <v>1</v>
      </c>
      <c r="S1391" s="47">
        <f>IF(R1391=1,1%,0)</f>
        <v>0.01</v>
      </c>
      <c r="T1391" s="46">
        <f>IFERROR(S1391*M1391,0)</f>
        <v>21632.25</v>
      </c>
      <c r="U1391" s="48">
        <f>IF(O1391&lt;=0.12,1,0)*(1-R1391)*M1391</f>
        <v>0</v>
      </c>
      <c r="V1391" s="49">
        <f>IF(0&lt;0.8,0,IF(0&lt;1,Sheet1!L590,1))*IF(G1391&lt;3,0.12 - O1391,0.01) *U1391</f>
        <v>0</v>
      </c>
      <c r="W1391" s="49">
        <f>IF(0&gt;1,IF(0&lt;=1.1,1,IF(0&lt;=1.2,2,IF(0&lt;=1.5,3,5))),0) * 1000000</f>
        <v>0</v>
      </c>
      <c r="X1391" s="50">
        <f>IF(AND(P1391&gt;=150000000,P1391&lt;300000000),5000000,IF(AND(P1391&gt;=300000000,P1391&lt;500000000),10000000,IF(AND(P1391&gt;=300000000,P1391&lt;500000000),15000000,IF(AND(P1391&gt;=500000000,P1391&lt;3000000000),20000000,IF(P1391&gt;=30000000000,35000000,0))))) * (1-R1391)</f>
        <v>0</v>
      </c>
      <c r="Y1391" s="50">
        <f>IFERROR(Q1391 * (1-R1391),0)</f>
        <v>0</v>
      </c>
      <c r="Z1391" s="51">
        <f>IF(R1391=1,0,0)</f>
        <v>0</v>
      </c>
      <c r="AA1391" s="51">
        <f>IFERROR((1-R1391) * Z1391 * 2%,0)</f>
        <v>0</v>
      </c>
      <c r="AB1391" s="52">
        <f>IF(R1391=0,0,0)</f>
        <v>0</v>
      </c>
      <c r="AC1391" s="52">
        <f> IFERROR(AB1391 * (1-R1391) * 2%,0)</f>
        <v>0</v>
      </c>
      <c r="AD1391" s="53">
        <f>T1391+V1391+W1391+X1391+AA1391+AC1391</f>
        <v>21632.25</v>
      </c>
    </row>
    <row r="1392">
      <c r="C1392" s="40" t="s">
        <v>2570</v>
      </c>
      <c r="D1392" s="41" t="s">
        <v>2571</v>
      </c>
      <c r="E1392" s="41"/>
      <c r="F1392" s="42">
        <v>42853.39163194444</v>
      </c>
      <c r="G1392" s="43">
        <v>15</v>
      </c>
      <c r="H1392" s="44">
        <v>43320</v>
      </c>
      <c r="I1392" s="44">
        <v>43342</v>
      </c>
      <c r="J1392" s="43">
        <v>2833761</v>
      </c>
      <c r="K1392" s="43">
        <v>0</v>
      </c>
      <c r="L1392" s="43">
        <v>0</v>
      </c>
      <c r="M1392" s="43">
        <f>IFERROR(J1392-K1392-L1392,0)</f>
        <v>2833761</v>
      </c>
      <c r="N1392" s="43">
        <v>1822983</v>
      </c>
      <c r="O1392" s="45">
        <f>IFERROR(IF(1 - M1392/N1392&lt;0,0,1-M1392/N1392),0)</f>
        <v>0</v>
      </c>
      <c r="P1392" s="43">
        <v>0</v>
      </c>
      <c r="Q1392" s="43">
        <v>2833761</v>
      </c>
      <c r="R1392" s="46">
        <f>IF(F1392&lt;DATEVALUE("2018-07-01"),1,0)</f>
        <v>1</v>
      </c>
      <c r="S1392" s="47">
        <f>IF(R1392=1,1%,0)</f>
        <v>0.01</v>
      </c>
      <c r="T1392" s="46">
        <f>IFERROR(S1392*M1392,0)</f>
        <v>28337.610000000001</v>
      </c>
      <c r="U1392" s="48">
        <f>IF(O1392&lt;=0.12,1,0)*(1-R1392)*M1392</f>
        <v>0</v>
      </c>
      <c r="V1392" s="49">
        <f>IF(0&lt;0.8,0,IF(0&lt;1,Sheet1!L590,1))*IF(G1392&lt;3,0.12 - O1392,0.01) *U1392</f>
        <v>0</v>
      </c>
      <c r="W1392" s="49">
        <f>IF(0&gt;1,IF(0&lt;=1.1,1,IF(0&lt;=1.2,2,IF(0&lt;=1.5,3,5))),0) * 1000000</f>
        <v>0</v>
      </c>
      <c r="X1392" s="50">
        <f>IF(AND(P1392&gt;=150000000,P1392&lt;300000000),5000000,IF(AND(P1392&gt;=300000000,P1392&lt;500000000),10000000,IF(AND(P1392&gt;=300000000,P1392&lt;500000000),15000000,IF(AND(P1392&gt;=500000000,P1392&lt;3000000000),20000000,IF(P1392&gt;=30000000000,35000000,0))))) * (1-R1392)</f>
        <v>0</v>
      </c>
      <c r="Y1392" s="50">
        <f>IFERROR(Q1392 * (1-R1392),0)</f>
        <v>0</v>
      </c>
      <c r="Z1392" s="51">
        <f>IF(R1392=1,0,0)</f>
        <v>0</v>
      </c>
      <c r="AA1392" s="51">
        <f>IFERROR((1-R1392) * Z1392 * 2%,0)</f>
        <v>0</v>
      </c>
      <c r="AB1392" s="52">
        <f>IF(R1392=0,1010777,0)</f>
        <v>0</v>
      </c>
      <c r="AC1392" s="52">
        <f> IFERROR(AB1392 * (1-R1392) * 2%,0)</f>
        <v>0</v>
      </c>
      <c r="AD1392" s="53">
        <f>T1392+V1392+W1392+X1392+AA1392+AC1392</f>
        <v>28337.610000000001</v>
      </c>
    </row>
    <row r="1393">
      <c r="C1393" s="40" t="s">
        <v>2572</v>
      </c>
      <c r="D1393" s="41" t="s">
        <v>2573</v>
      </c>
      <c r="E1393" s="41"/>
      <c r="F1393" s="42">
        <v>42859.180069444439</v>
      </c>
      <c r="G1393" s="43">
        <v>14</v>
      </c>
      <c r="H1393" s="44">
        <v>43447</v>
      </c>
      <c r="I1393" s="44">
        <v>43455</v>
      </c>
      <c r="J1393" s="43">
        <v>87003027</v>
      </c>
      <c r="K1393" s="43">
        <v>16146997</v>
      </c>
      <c r="L1393" s="43">
        <v>0</v>
      </c>
      <c r="M1393" s="43">
        <f>IFERROR(J1393-K1393-L1393,0)</f>
        <v>70856030</v>
      </c>
      <c r="N1393" s="43">
        <v>113005386</v>
      </c>
      <c r="O1393" s="45">
        <f>IFERROR(IF(1 - M1393/N1393&lt;0,0,1-M1393/N1393),0)</f>
        <v>0.37298537257330366</v>
      </c>
      <c r="P1393" s="43">
        <v>0</v>
      </c>
      <c r="Q1393" s="43">
        <v>71346909</v>
      </c>
      <c r="R1393" s="46">
        <f>IF(F1393&lt;DATEVALUE("2018-07-01"),1,0)</f>
        <v>1</v>
      </c>
      <c r="S1393" s="47">
        <f>IF(R1393=1,1%,0)</f>
        <v>0.01</v>
      </c>
      <c r="T1393" s="46">
        <f>IFERROR(S1393*M1393,0)</f>
        <v>708560.30000000005</v>
      </c>
      <c r="U1393" s="48">
        <f>IF(O1393&lt;=0.12,1,0)*(1-R1393)*M1393</f>
        <v>0</v>
      </c>
      <c r="V1393" s="49">
        <f>IF(0&lt;0.8,0,IF(0&lt;1,Sheet1!L590,1))*IF(G1393&lt;3,0.12 - O1393,0.01) *U1393</f>
        <v>0</v>
      </c>
      <c r="W1393" s="49">
        <f>IF(0&gt;1,IF(0&lt;=1.1,1,IF(0&lt;=1.2,2,IF(0&lt;=1.5,3,5))),0) * 1000000</f>
        <v>0</v>
      </c>
      <c r="X1393" s="50">
        <f>IF(AND(P1393&gt;=150000000,P1393&lt;300000000),5000000,IF(AND(P1393&gt;=300000000,P1393&lt;500000000),10000000,IF(AND(P1393&gt;=300000000,P1393&lt;500000000),15000000,IF(AND(P1393&gt;=500000000,P1393&lt;3000000000),20000000,IF(P1393&gt;=30000000000,35000000,0))))) * (1-R1393)</f>
        <v>0</v>
      </c>
      <c r="Y1393" s="50">
        <f>IFERROR(Q1393 * (1-R1393),0)</f>
        <v>0</v>
      </c>
      <c r="Z1393" s="51">
        <f>IF(R1393=1,0,0)</f>
        <v>0</v>
      </c>
      <c r="AA1393" s="51">
        <f>IFERROR((1-R1393) * Z1393 * 2%,0)</f>
        <v>0</v>
      </c>
      <c r="AB1393" s="52">
        <f>IF(R1393=0,0,0)</f>
        <v>0</v>
      </c>
      <c r="AC1393" s="52">
        <f> IFERROR(AB1393 * (1-R1393) * 2%,0)</f>
        <v>0</v>
      </c>
      <c r="AD1393" s="53">
        <f>T1393+V1393+W1393+X1393+AA1393+AC1393</f>
        <v>708560.30000000005</v>
      </c>
    </row>
    <row r="1394">
      <c r="C1394" s="40" t="s">
        <v>2574</v>
      </c>
      <c r="D1394" s="41" t="s">
        <v>2575</v>
      </c>
      <c r="E1394" s="41"/>
      <c r="F1394" s="42">
        <v>42860.298472222217</v>
      </c>
      <c r="G1394" s="43">
        <v>14</v>
      </c>
      <c r="H1394" s="44">
        <v>43312</v>
      </c>
      <c r="I1394" s="44">
        <v>43339</v>
      </c>
      <c r="J1394" s="43">
        <v>4017192</v>
      </c>
      <c r="K1394" s="43">
        <v>182585</v>
      </c>
      <c r="L1394" s="43">
        <v>0</v>
      </c>
      <c r="M1394" s="43">
        <f>IFERROR(J1394-K1394-L1394,0)</f>
        <v>3834607</v>
      </c>
      <c r="N1394" s="43">
        <v>5240108</v>
      </c>
      <c r="O1394" s="45">
        <f>IFERROR(IF(1 - M1394/N1394&lt;0,0,1-M1394/N1394),0)</f>
        <v>0.26821985348393584</v>
      </c>
      <c r="P1394" s="43">
        <v>0</v>
      </c>
      <c r="Q1394" s="43">
        <v>4017192</v>
      </c>
      <c r="R1394" s="46">
        <f>IF(F1394&lt;DATEVALUE("2018-07-01"),1,0)</f>
        <v>1</v>
      </c>
      <c r="S1394" s="47">
        <f>IF(R1394=1,1%,0)</f>
        <v>0.01</v>
      </c>
      <c r="T1394" s="46">
        <f>IFERROR(S1394*M1394,0)</f>
        <v>38346.07</v>
      </c>
      <c r="U1394" s="48">
        <f>IF(O1394&lt;=0.12,1,0)*(1-R1394)*M1394</f>
        <v>0</v>
      </c>
      <c r="V1394" s="49">
        <f>IF(0&lt;0.8,0,IF(0&lt;1,Sheet1!L590,1))*IF(G1394&lt;3,0.12 - O1394,0.01) *U1394</f>
        <v>0</v>
      </c>
      <c r="W1394" s="49">
        <f>IF(0&gt;1,IF(0&lt;=1.1,1,IF(0&lt;=1.2,2,IF(0&lt;=1.5,3,5))),0) * 1000000</f>
        <v>0</v>
      </c>
      <c r="X1394" s="50">
        <f>IF(AND(P1394&gt;=150000000,P1394&lt;300000000),5000000,IF(AND(P1394&gt;=300000000,P1394&lt;500000000),10000000,IF(AND(P1394&gt;=300000000,P1394&lt;500000000),15000000,IF(AND(P1394&gt;=500000000,P1394&lt;3000000000),20000000,IF(P1394&gt;=30000000000,35000000,0))))) * (1-R1394)</f>
        <v>0</v>
      </c>
      <c r="Y1394" s="50">
        <f>IFERROR(Q1394 * (1-R1394),0)</f>
        <v>0</v>
      </c>
      <c r="Z1394" s="51">
        <f>IF(R1394=1,0,0)</f>
        <v>0</v>
      </c>
      <c r="AA1394" s="51">
        <f>IFERROR((1-R1394) * Z1394 * 2%,0)</f>
        <v>0</v>
      </c>
      <c r="AB1394" s="52">
        <f>IF(R1394=0,0,0)</f>
        <v>0</v>
      </c>
      <c r="AC1394" s="52">
        <f> IFERROR(AB1394 * (1-R1394) * 2%,0)</f>
        <v>0</v>
      </c>
      <c r="AD1394" s="53">
        <f>T1394+V1394+W1394+X1394+AA1394+AC1394</f>
        <v>38346.07</v>
      </c>
    </row>
    <row r="1395">
      <c r="C1395" s="40" t="s">
        <v>2576</v>
      </c>
      <c r="D1395" s="41" t="s">
        <v>24</v>
      </c>
      <c r="E1395" s="41"/>
      <c r="F1395" s="42" t="s">
        <v>24</v>
      </c>
      <c r="G1395" s="43" t="s">
        <v>24</v>
      </c>
      <c r="H1395" s="44" t="s">
        <v>24</v>
      </c>
      <c r="I1395" s="44" t="s">
        <v>24</v>
      </c>
      <c r="J1395" s="43">
        <v>58564</v>
      </c>
      <c r="K1395" s="43">
        <v>0</v>
      </c>
      <c r="L1395" s="43">
        <v>0</v>
      </c>
      <c r="M1395" s="43">
        <f>IFERROR(J1395-K1395-L1395,0)</f>
        <v>58564</v>
      </c>
      <c r="N1395" s="43" t="s">
        <v>24</v>
      </c>
      <c r="O1395" s="45">
        <f>IFERROR(IF(1 - M1395/N1395&lt;0,0,1-M1395/N1395),0)</f>
        <v>0</v>
      </c>
      <c r="P1395" s="43">
        <v>0</v>
      </c>
      <c r="Q1395" s="43">
        <v>0</v>
      </c>
      <c r="R1395" s="46">
        <f>IF(F1395&lt;DATEVALUE("2018-07-01"),1,0)</f>
        <v>0</v>
      </c>
      <c r="S1395" s="47">
        <f>IF(R1395=1,1%,0)</f>
        <v>0</v>
      </c>
      <c r="T1395" s="46">
        <f>IFERROR(S1395*M1395,0)</f>
        <v>0</v>
      </c>
      <c r="U1395" s="48">
        <f>IF(O1395&lt;=0.12,1,0)*(1-R1395)*M1395</f>
        <v>58564</v>
      </c>
      <c r="V1395" s="49">
        <f>IF(0&lt;0.8,0,IF(0&lt;1,Sheet1!L590,1))*IF(G1395&lt;3,0.12 - O1395,0.01) *U1395</f>
        <v>0</v>
      </c>
      <c r="W1395" s="49">
        <f>IF(0&gt;1,IF(0&lt;=1.1,1,IF(0&lt;=1.2,2,IF(0&lt;=1.5,3,5))),0) * 1000000</f>
        <v>0</v>
      </c>
      <c r="X1395" s="50">
        <f>IF(AND(P1395&gt;=150000000,P1395&lt;300000000),5000000,IF(AND(P1395&gt;=300000000,P1395&lt;500000000),10000000,IF(AND(P1395&gt;=300000000,P1395&lt;500000000),15000000,IF(AND(P1395&gt;=500000000,P1395&lt;3000000000),20000000,IF(P1395&gt;=30000000000,35000000,0))))) * (1-R1395)</f>
        <v>0</v>
      </c>
      <c r="Y1395" s="50">
        <f>IFERROR(Q1395 * (1-R1395),0)</f>
        <v>0</v>
      </c>
      <c r="Z1395" s="51" t="str">
        <f>IF(R1395=1,0,"")</f>
        <v/>
      </c>
      <c r="AA1395" s="51">
        <f>IFERROR((1-R1395) * Z1395 * 2%,0)</f>
        <v>0</v>
      </c>
      <c r="AB1395" s="52" t="str">
        <f>IF(R1395=0,"",0)</f>
        <v/>
      </c>
      <c r="AC1395" s="52">
        <f> IFERROR(AB1395 * (1-R1395) * 2%,0)</f>
        <v>0</v>
      </c>
      <c r="AD1395" s="53">
        <f>T1395+V1395+W1395+X1395+AA1395+AC1395</f>
        <v>0</v>
      </c>
    </row>
    <row r="1396">
      <c r="C1396" s="40" t="s">
        <v>2577</v>
      </c>
      <c r="D1396" s="41" t="s">
        <v>2578</v>
      </c>
      <c r="E1396" s="41"/>
      <c r="F1396" s="42">
        <v>42863.168611111112</v>
      </c>
      <c r="G1396" s="43">
        <v>14</v>
      </c>
      <c r="H1396" s="44">
        <v>43333</v>
      </c>
      <c r="I1396" s="44">
        <v>43343</v>
      </c>
      <c r="J1396" s="43">
        <v>185026013</v>
      </c>
      <c r="K1396" s="43">
        <v>0</v>
      </c>
      <c r="L1396" s="43">
        <v>0</v>
      </c>
      <c r="M1396" s="43">
        <f>IFERROR(J1396-K1396-L1396,0)</f>
        <v>185026013</v>
      </c>
      <c r="N1396" s="43">
        <v>300029154</v>
      </c>
      <c r="O1396" s="45">
        <f>IFERROR(IF(1 - M1396/N1396&lt;0,0,1-M1396/N1396),0)</f>
        <v>0.38330655360245425</v>
      </c>
      <c r="P1396" s="43">
        <v>0</v>
      </c>
      <c r="Q1396" s="43">
        <v>185026013</v>
      </c>
      <c r="R1396" s="46">
        <f>IF(F1396&lt;DATEVALUE("2018-07-01"),1,0)</f>
        <v>1</v>
      </c>
      <c r="S1396" s="47">
        <f>IF(R1396=1,1%,0)</f>
        <v>0.01</v>
      </c>
      <c r="T1396" s="46">
        <f>IFERROR(S1396*M1396,0)</f>
        <v>1850260.1300000001</v>
      </c>
      <c r="U1396" s="48">
        <f>IF(O1396&lt;=0.12,1,0)*(1-R1396)*M1396</f>
        <v>0</v>
      </c>
      <c r="V1396" s="49">
        <f>IF(0&lt;0.8,0,IF(0&lt;1,Sheet1!L590,1))*IF(G1396&lt;3,0.12 - O1396,0.01) *U1396</f>
        <v>0</v>
      </c>
      <c r="W1396" s="49">
        <f>IF(0&gt;1,IF(0&lt;=1.1,1,IF(0&lt;=1.2,2,IF(0&lt;=1.5,3,5))),0) * 1000000</f>
        <v>0</v>
      </c>
      <c r="X1396" s="50">
        <f>IF(AND(P1396&gt;=150000000,P1396&lt;300000000),5000000,IF(AND(P1396&gt;=300000000,P1396&lt;500000000),10000000,IF(AND(P1396&gt;=300000000,P1396&lt;500000000),15000000,IF(AND(P1396&gt;=500000000,P1396&lt;3000000000),20000000,IF(P1396&gt;=30000000000,35000000,0))))) * (1-R1396)</f>
        <v>0</v>
      </c>
      <c r="Y1396" s="50">
        <f>IFERROR(Q1396 * (1-R1396),0)</f>
        <v>0</v>
      </c>
      <c r="Z1396" s="51">
        <f>IF(R1396=1,0,0)</f>
        <v>0</v>
      </c>
      <c r="AA1396" s="51">
        <f>IFERROR((1-R1396) * Z1396 * 2%,0)</f>
        <v>0</v>
      </c>
      <c r="AB1396" s="52">
        <f>IF(R1396=0,0,0)</f>
        <v>0</v>
      </c>
      <c r="AC1396" s="52">
        <f> IFERROR(AB1396 * (1-R1396) * 2%,0)</f>
        <v>0</v>
      </c>
      <c r="AD1396" s="53">
        <f>T1396+V1396+W1396+X1396+AA1396+AC1396</f>
        <v>1850260.1300000001</v>
      </c>
    </row>
    <row r="1397">
      <c r="C1397" s="40" t="s">
        <v>2579</v>
      </c>
      <c r="D1397" s="41" t="s">
        <v>2580</v>
      </c>
      <c r="E1397" s="41"/>
      <c r="F1397" s="42">
        <v>42864.261296296296</v>
      </c>
      <c r="G1397" s="43">
        <v>14</v>
      </c>
      <c r="H1397" s="44">
        <v>43321</v>
      </c>
      <c r="I1397" s="44">
        <v>43327</v>
      </c>
      <c r="J1397" s="43">
        <v>1575296</v>
      </c>
      <c r="K1397" s="43">
        <v>0</v>
      </c>
      <c r="L1397" s="43">
        <v>0</v>
      </c>
      <c r="M1397" s="43">
        <f>IFERROR(J1397-K1397-L1397,0)</f>
        <v>1575296</v>
      </c>
      <c r="N1397" s="43">
        <v>769079</v>
      </c>
      <c r="O1397" s="45">
        <f>IFERROR(IF(1 - M1397/N1397&lt;0,0,1-M1397/N1397),0)</f>
        <v>0</v>
      </c>
      <c r="P1397" s="43">
        <v>0</v>
      </c>
      <c r="Q1397" s="43">
        <v>1575296</v>
      </c>
      <c r="R1397" s="46">
        <f>IF(F1397&lt;DATEVALUE("2018-07-01"),1,0)</f>
        <v>1</v>
      </c>
      <c r="S1397" s="47">
        <f>IF(R1397=1,1%,0)</f>
        <v>0.01</v>
      </c>
      <c r="T1397" s="46">
        <f>IFERROR(S1397*M1397,0)</f>
        <v>15752.960000000001</v>
      </c>
      <c r="U1397" s="48">
        <f>IF(O1397&lt;=0.12,1,0)*(1-R1397)*M1397</f>
        <v>0</v>
      </c>
      <c r="V1397" s="49">
        <f>IF(0&lt;0.8,0,IF(0&lt;1,Sheet1!L590,1))*IF(G1397&lt;3,0.12 - O1397,0.01) *U1397</f>
        <v>0</v>
      </c>
      <c r="W1397" s="49">
        <f>IF(0&gt;1,IF(0&lt;=1.1,1,IF(0&lt;=1.2,2,IF(0&lt;=1.5,3,5))),0) * 1000000</f>
        <v>0</v>
      </c>
      <c r="X1397" s="50">
        <f>IF(AND(P1397&gt;=150000000,P1397&lt;300000000),5000000,IF(AND(P1397&gt;=300000000,P1397&lt;500000000),10000000,IF(AND(P1397&gt;=300000000,P1397&lt;500000000),15000000,IF(AND(P1397&gt;=500000000,P1397&lt;3000000000),20000000,IF(P1397&gt;=30000000000,35000000,0))))) * (1-R1397)</f>
        <v>0</v>
      </c>
      <c r="Y1397" s="50">
        <f>IFERROR(Q1397 * (1-R1397),0)</f>
        <v>0</v>
      </c>
      <c r="Z1397" s="51">
        <f>IF(R1397=1,0,0)</f>
        <v>0</v>
      </c>
      <c r="AA1397" s="51">
        <f>IFERROR((1-R1397) * Z1397 * 2%,0)</f>
        <v>0</v>
      </c>
      <c r="AB1397" s="52">
        <f>IF(R1397=0,806216,0)</f>
        <v>0</v>
      </c>
      <c r="AC1397" s="52">
        <f> IFERROR(AB1397 * (1-R1397) * 2%,0)</f>
        <v>0</v>
      </c>
      <c r="AD1397" s="53">
        <f>T1397+V1397+W1397+X1397+AA1397+AC1397</f>
        <v>15752.960000000001</v>
      </c>
    </row>
    <row r="1398">
      <c r="C1398" s="40" t="s">
        <v>2581</v>
      </c>
      <c r="D1398" s="41" t="s">
        <v>2582</v>
      </c>
      <c r="E1398" s="41"/>
      <c r="F1398" s="42">
        <v>42864.257013888884</v>
      </c>
      <c r="G1398" s="43">
        <v>14</v>
      </c>
      <c r="H1398" s="44">
        <v>43320</v>
      </c>
      <c r="I1398" s="44">
        <v>43342</v>
      </c>
      <c r="J1398" s="43">
        <v>952940</v>
      </c>
      <c r="K1398" s="43">
        <v>0</v>
      </c>
      <c r="L1398" s="43">
        <v>0</v>
      </c>
      <c r="M1398" s="43">
        <f>IFERROR(J1398-K1398-L1398,0)</f>
        <v>952940</v>
      </c>
      <c r="N1398" s="43">
        <v>952940</v>
      </c>
      <c r="O1398" s="45">
        <f>IFERROR(IF(1 - M1398/N1398&lt;0,0,1-M1398/N1398),0)</f>
        <v>0</v>
      </c>
      <c r="P1398" s="43">
        <v>0</v>
      </c>
      <c r="Q1398" s="43">
        <v>952940</v>
      </c>
      <c r="R1398" s="46">
        <f>IF(F1398&lt;DATEVALUE("2018-07-01"),1,0)</f>
        <v>1</v>
      </c>
      <c r="S1398" s="47">
        <f>IF(R1398=1,1%,0)</f>
        <v>0.01</v>
      </c>
      <c r="T1398" s="46">
        <f>IFERROR(S1398*M1398,0)</f>
        <v>9529.3999999999996</v>
      </c>
      <c r="U1398" s="48">
        <f>IF(O1398&lt;=0.12,1,0)*(1-R1398)*M1398</f>
        <v>0</v>
      </c>
      <c r="V1398" s="49">
        <f>IF(0&lt;0.8,0,IF(0&lt;1,Sheet1!L590,1))*IF(G1398&lt;3,0.12 - O1398,0.01) *U1398</f>
        <v>0</v>
      </c>
      <c r="W1398" s="49">
        <f>IF(0&gt;1,IF(0&lt;=1.1,1,IF(0&lt;=1.2,2,IF(0&lt;=1.5,3,5))),0) * 1000000</f>
        <v>0</v>
      </c>
      <c r="X1398" s="50">
        <f>IF(AND(P1398&gt;=150000000,P1398&lt;300000000),5000000,IF(AND(P1398&gt;=300000000,P1398&lt;500000000),10000000,IF(AND(P1398&gt;=300000000,P1398&lt;500000000),15000000,IF(AND(P1398&gt;=500000000,P1398&lt;3000000000),20000000,IF(P1398&gt;=30000000000,35000000,0))))) * (1-R1398)</f>
        <v>0</v>
      </c>
      <c r="Y1398" s="50">
        <f>IFERROR(Q1398 * (1-R1398),0)</f>
        <v>0</v>
      </c>
      <c r="Z1398" s="51">
        <f>IF(R1398=1,0,0)</f>
        <v>0</v>
      </c>
      <c r="AA1398" s="51">
        <f>IFERROR((1-R1398) * Z1398 * 2%,0)</f>
        <v>0</v>
      </c>
      <c r="AB1398" s="52">
        <f>IF(R1398=0,0,0)</f>
        <v>0</v>
      </c>
      <c r="AC1398" s="52">
        <f> IFERROR(AB1398 * (1-R1398) * 2%,0)</f>
        <v>0</v>
      </c>
      <c r="AD1398" s="53">
        <f>T1398+V1398+W1398+X1398+AA1398+AC1398</f>
        <v>9529.3999999999996</v>
      </c>
    </row>
    <row r="1399">
      <c r="C1399" s="40" t="s">
        <v>2583</v>
      </c>
      <c r="D1399" s="41" t="s">
        <v>2584</v>
      </c>
      <c r="E1399" s="41"/>
      <c r="F1399" s="42">
        <v>42865.284629629627</v>
      </c>
      <c r="G1399" s="43">
        <v>14</v>
      </c>
      <c r="H1399" s="44">
        <v>43316</v>
      </c>
      <c r="I1399" s="44">
        <v>43336</v>
      </c>
      <c r="J1399" s="43">
        <v>89935</v>
      </c>
      <c r="K1399" s="43">
        <v>0</v>
      </c>
      <c r="L1399" s="43">
        <v>0</v>
      </c>
      <c r="M1399" s="43">
        <f>IFERROR(J1399-K1399-L1399,0)</f>
        <v>89935</v>
      </c>
      <c r="N1399" s="43">
        <v>89935</v>
      </c>
      <c r="O1399" s="45">
        <f>IFERROR(IF(1 - M1399/N1399&lt;0,0,1-M1399/N1399),0)</f>
        <v>0</v>
      </c>
      <c r="P1399" s="43">
        <v>0</v>
      </c>
      <c r="Q1399" s="43">
        <v>89935</v>
      </c>
      <c r="R1399" s="46">
        <f>IF(F1399&lt;DATEVALUE("2018-07-01"),1,0)</f>
        <v>1</v>
      </c>
      <c r="S1399" s="47">
        <f>IF(R1399=1,1%,0)</f>
        <v>0.01</v>
      </c>
      <c r="T1399" s="46">
        <f>IFERROR(S1399*M1399,0)</f>
        <v>899.35000000000002</v>
      </c>
      <c r="U1399" s="48">
        <f>IF(O1399&lt;=0.12,1,0)*(1-R1399)*M1399</f>
        <v>0</v>
      </c>
      <c r="V1399" s="49">
        <f>IF(0&lt;0.8,0,IF(0&lt;1,Sheet1!L590,1))*IF(G1399&lt;3,0.12 - O1399,0.01) *U1399</f>
        <v>0</v>
      </c>
      <c r="W1399" s="49">
        <f>IF(0&gt;1,IF(0&lt;=1.1,1,IF(0&lt;=1.2,2,IF(0&lt;=1.5,3,5))),0) * 1000000</f>
        <v>0</v>
      </c>
      <c r="X1399" s="50">
        <f>IF(AND(P1399&gt;=150000000,P1399&lt;300000000),5000000,IF(AND(P1399&gt;=300000000,P1399&lt;500000000),10000000,IF(AND(P1399&gt;=300000000,P1399&lt;500000000),15000000,IF(AND(P1399&gt;=500000000,P1399&lt;3000000000),20000000,IF(P1399&gt;=30000000000,35000000,0))))) * (1-R1399)</f>
        <v>0</v>
      </c>
      <c r="Y1399" s="50">
        <f>IFERROR(Q1399 * (1-R1399),0)</f>
        <v>0</v>
      </c>
      <c r="Z1399" s="51">
        <f>IF(R1399=1,0,0)</f>
        <v>0</v>
      </c>
      <c r="AA1399" s="51">
        <f>IFERROR((1-R1399) * Z1399 * 2%,0)</f>
        <v>0</v>
      </c>
      <c r="AB1399" s="52">
        <f>IF(R1399=0,0,0)</f>
        <v>0</v>
      </c>
      <c r="AC1399" s="52">
        <f> IFERROR(AB1399 * (1-R1399) * 2%,0)</f>
        <v>0</v>
      </c>
      <c r="AD1399" s="53">
        <f>T1399+V1399+W1399+X1399+AA1399+AC1399</f>
        <v>899.35000000000002</v>
      </c>
    </row>
    <row r="1400">
      <c r="C1400" s="40" t="s">
        <v>2585</v>
      </c>
      <c r="D1400" s="41" t="s">
        <v>2586</v>
      </c>
      <c r="E1400" s="41"/>
      <c r="F1400" s="42">
        <v>42873.193657407406</v>
      </c>
      <c r="G1400" s="43">
        <v>14</v>
      </c>
      <c r="H1400" s="44">
        <v>43329</v>
      </c>
      <c r="I1400" s="44">
        <v>43353</v>
      </c>
      <c r="J1400" s="43">
        <v>168974916</v>
      </c>
      <c r="K1400" s="43">
        <v>0</v>
      </c>
      <c r="L1400" s="43">
        <v>0</v>
      </c>
      <c r="M1400" s="43">
        <f>IFERROR(J1400-K1400-L1400,0)</f>
        <v>168974916</v>
      </c>
      <c r="N1400" s="43">
        <v>459987429</v>
      </c>
      <c r="O1400" s="45">
        <f>IFERROR(IF(1 - M1400/N1400&lt;0,0,1-M1400/N1400),0)</f>
        <v>0.63265318713742502</v>
      </c>
      <c r="P1400" s="43">
        <v>0</v>
      </c>
      <c r="Q1400" s="43">
        <v>169854516</v>
      </c>
      <c r="R1400" s="46">
        <f>IF(F1400&lt;DATEVALUE("2018-07-01"),1,0)</f>
        <v>1</v>
      </c>
      <c r="S1400" s="47">
        <f>IF(R1400=1,1%,0)</f>
        <v>0.01</v>
      </c>
      <c r="T1400" s="46">
        <f>IFERROR(S1400*M1400,0)</f>
        <v>1689749.1600000002</v>
      </c>
      <c r="U1400" s="48">
        <f>IF(O1400&lt;=0.12,1,0)*(1-R1400)*M1400</f>
        <v>0</v>
      </c>
      <c r="V1400" s="49">
        <f>IF(0&lt;0.8,0,IF(0&lt;1,Sheet1!L590,1))*IF(G1400&lt;3,0.12 - O1400,0.01) *U1400</f>
        <v>0</v>
      </c>
      <c r="W1400" s="49">
        <f>IF(0&gt;1,IF(0&lt;=1.1,1,IF(0&lt;=1.2,2,IF(0&lt;=1.5,3,5))),0) * 1000000</f>
        <v>0</v>
      </c>
      <c r="X1400" s="50">
        <f>IF(AND(P1400&gt;=150000000,P1400&lt;300000000),5000000,IF(AND(P1400&gt;=300000000,P1400&lt;500000000),10000000,IF(AND(P1400&gt;=300000000,P1400&lt;500000000),15000000,IF(AND(P1400&gt;=500000000,P1400&lt;3000000000),20000000,IF(P1400&gt;=30000000000,35000000,0))))) * (1-R1400)</f>
        <v>0</v>
      </c>
      <c r="Y1400" s="50">
        <f>IFERROR(Q1400 * (1-R1400),0)</f>
        <v>0</v>
      </c>
      <c r="Z1400" s="51">
        <f>IF(R1400=1,0,0)</f>
        <v>0</v>
      </c>
      <c r="AA1400" s="51">
        <f>IFERROR((1-R1400) * Z1400 * 2%,0)</f>
        <v>0</v>
      </c>
      <c r="AB1400" s="52">
        <f>IF(R1400=0,0,0)</f>
        <v>0</v>
      </c>
      <c r="AC1400" s="52">
        <f> IFERROR(AB1400 * (1-R1400) * 2%,0)</f>
        <v>0</v>
      </c>
      <c r="AD1400" s="53">
        <f>T1400+V1400+W1400+X1400+AA1400+AC1400</f>
        <v>1689749.1600000002</v>
      </c>
    </row>
    <row r="1401">
      <c r="C1401" s="40" t="s">
        <v>2587</v>
      </c>
      <c r="D1401" s="41" t="s">
        <v>2588</v>
      </c>
      <c r="E1401" s="41"/>
      <c r="F1401" s="42">
        <v>42873.184328703705</v>
      </c>
      <c r="G1401" s="43">
        <v>14</v>
      </c>
      <c r="H1401" s="44">
        <v>43323</v>
      </c>
      <c r="I1401" s="44">
        <v>43375</v>
      </c>
      <c r="J1401" s="43">
        <v>2393126</v>
      </c>
      <c r="K1401" s="43">
        <v>0</v>
      </c>
      <c r="L1401" s="43">
        <v>0</v>
      </c>
      <c r="M1401" s="43">
        <f>IFERROR(J1401-K1401-L1401,0)</f>
        <v>2393126</v>
      </c>
      <c r="N1401" s="43">
        <v>2393126</v>
      </c>
      <c r="O1401" s="45">
        <f>IFERROR(IF(1 - M1401/N1401&lt;0,0,1-M1401/N1401),0)</f>
        <v>0</v>
      </c>
      <c r="P1401" s="43">
        <v>0</v>
      </c>
      <c r="Q1401" s="43">
        <v>2393126</v>
      </c>
      <c r="R1401" s="46">
        <f>IF(F1401&lt;DATEVALUE("2018-07-01"),1,0)</f>
        <v>1</v>
      </c>
      <c r="S1401" s="47">
        <f>IF(R1401=1,1%,0)</f>
        <v>0.01</v>
      </c>
      <c r="T1401" s="46">
        <f>IFERROR(S1401*M1401,0)</f>
        <v>23931.260000000002</v>
      </c>
      <c r="U1401" s="48">
        <f>IF(O1401&lt;=0.12,1,0)*(1-R1401)*M1401</f>
        <v>0</v>
      </c>
      <c r="V1401" s="49">
        <f>IF(0&lt;0.8,0,IF(0&lt;1,Sheet1!L590,1))*IF(G1401&lt;3,0.12 - O1401,0.01) *U1401</f>
        <v>0</v>
      </c>
      <c r="W1401" s="49">
        <f>IF(0&gt;1,IF(0&lt;=1.1,1,IF(0&lt;=1.2,2,IF(0&lt;=1.5,3,5))),0) * 1000000</f>
        <v>0</v>
      </c>
      <c r="X1401" s="50">
        <f>IF(AND(P1401&gt;=150000000,P1401&lt;300000000),5000000,IF(AND(P1401&gt;=300000000,P1401&lt;500000000),10000000,IF(AND(P1401&gt;=300000000,P1401&lt;500000000),15000000,IF(AND(P1401&gt;=500000000,P1401&lt;3000000000),20000000,IF(P1401&gt;=30000000000,35000000,0))))) * (1-R1401)</f>
        <v>0</v>
      </c>
      <c r="Y1401" s="50">
        <f>IFERROR(Q1401 * (1-R1401),0)</f>
        <v>0</v>
      </c>
      <c r="Z1401" s="51">
        <f>IF(R1401=1,0,0)</f>
        <v>0</v>
      </c>
      <c r="AA1401" s="51">
        <f>IFERROR((1-R1401) * Z1401 * 2%,0)</f>
        <v>0</v>
      </c>
      <c r="AB1401" s="52">
        <f>IF(R1401=0,0,0)</f>
        <v>0</v>
      </c>
      <c r="AC1401" s="52">
        <f> IFERROR(AB1401 * (1-R1401) * 2%,0)</f>
        <v>0</v>
      </c>
      <c r="AD1401" s="53">
        <f>T1401+V1401+W1401+X1401+AA1401+AC1401</f>
        <v>23931.260000000002</v>
      </c>
    </row>
    <row r="1402">
      <c r="C1402" s="40" t="s">
        <v>2589</v>
      </c>
      <c r="D1402" s="41" t="s">
        <v>2590</v>
      </c>
      <c r="E1402" s="41"/>
      <c r="F1402" s="42">
        <v>42873.183171296296</v>
      </c>
      <c r="G1402" s="43">
        <v>14</v>
      </c>
      <c r="H1402" s="44">
        <v>43321</v>
      </c>
      <c r="I1402" s="44">
        <v>43334</v>
      </c>
      <c r="J1402" s="43">
        <v>10450</v>
      </c>
      <c r="K1402" s="43">
        <v>0</v>
      </c>
      <c r="L1402" s="43">
        <v>0</v>
      </c>
      <c r="M1402" s="43">
        <f>IFERROR(J1402-K1402-L1402,0)</f>
        <v>10450</v>
      </c>
      <c r="N1402" s="43">
        <v>15806</v>
      </c>
      <c r="O1402" s="45">
        <f>IFERROR(IF(1 - M1402/N1402&lt;0,0,1-M1402/N1402),0)</f>
        <v>0.33885866126787301</v>
      </c>
      <c r="P1402" s="43">
        <v>0</v>
      </c>
      <c r="Q1402" s="43">
        <v>10450</v>
      </c>
      <c r="R1402" s="46">
        <f>IF(F1402&lt;DATEVALUE("2018-07-01"),1,0)</f>
        <v>1</v>
      </c>
      <c r="S1402" s="47">
        <f>IF(R1402=1,1%,0)</f>
        <v>0.01</v>
      </c>
      <c r="T1402" s="46">
        <f>IFERROR(S1402*M1402,0)</f>
        <v>104.5</v>
      </c>
      <c r="U1402" s="48">
        <f>IF(O1402&lt;=0.12,1,0)*(1-R1402)*M1402</f>
        <v>0</v>
      </c>
      <c r="V1402" s="49">
        <f>IF(0&lt;0.8,0,IF(0&lt;1,Sheet1!L590,1))*IF(G1402&lt;3,0.12 - O1402,0.01) *U1402</f>
        <v>0</v>
      </c>
      <c r="W1402" s="49">
        <f>IF(0&gt;1,IF(0&lt;=1.1,1,IF(0&lt;=1.2,2,IF(0&lt;=1.5,3,5))),0) * 1000000</f>
        <v>0</v>
      </c>
      <c r="X1402" s="50">
        <f>IF(AND(P1402&gt;=150000000,P1402&lt;300000000),5000000,IF(AND(P1402&gt;=300000000,P1402&lt;500000000),10000000,IF(AND(P1402&gt;=300000000,P1402&lt;500000000),15000000,IF(AND(P1402&gt;=500000000,P1402&lt;3000000000),20000000,IF(P1402&gt;=30000000000,35000000,0))))) * (1-R1402)</f>
        <v>0</v>
      </c>
      <c r="Y1402" s="50">
        <f>IFERROR(Q1402 * (1-R1402),0)</f>
        <v>0</v>
      </c>
      <c r="Z1402" s="51">
        <f>IF(R1402=1,0,0)</f>
        <v>0</v>
      </c>
      <c r="AA1402" s="51">
        <f>IFERROR((1-R1402) * Z1402 * 2%,0)</f>
        <v>0</v>
      </c>
      <c r="AB1402" s="52">
        <f>IF(R1402=0,0,0)</f>
        <v>0</v>
      </c>
      <c r="AC1402" s="52">
        <f> IFERROR(AB1402 * (1-R1402) * 2%,0)</f>
        <v>0</v>
      </c>
      <c r="AD1402" s="53">
        <f>T1402+V1402+W1402+X1402+AA1402+AC1402</f>
        <v>104.5</v>
      </c>
    </row>
    <row r="1403">
      <c r="C1403" s="40" t="s">
        <v>2591</v>
      </c>
      <c r="D1403" s="41" t="s">
        <v>2592</v>
      </c>
      <c r="E1403" s="41"/>
      <c r="F1403" s="42">
        <v>42873.164884259255</v>
      </c>
      <c r="G1403" s="43">
        <v>14</v>
      </c>
      <c r="H1403" s="44">
        <v>43319</v>
      </c>
      <c r="I1403" s="44">
        <v>43322</v>
      </c>
      <c r="J1403" s="43">
        <v>468687</v>
      </c>
      <c r="K1403" s="43">
        <v>0</v>
      </c>
      <c r="L1403" s="43">
        <v>0</v>
      </c>
      <c r="M1403" s="43">
        <f>IFERROR(J1403-K1403-L1403,0)</f>
        <v>468687</v>
      </c>
      <c r="N1403" s="43">
        <v>468687</v>
      </c>
      <c r="O1403" s="45">
        <f>IFERROR(IF(1 - M1403/N1403&lt;0,0,1-M1403/N1403),0)</f>
        <v>0</v>
      </c>
      <c r="P1403" s="43">
        <v>0</v>
      </c>
      <c r="Q1403" s="43">
        <v>468687</v>
      </c>
      <c r="R1403" s="46">
        <f>IF(F1403&lt;DATEVALUE("2018-07-01"),1,0)</f>
        <v>1</v>
      </c>
      <c r="S1403" s="47">
        <f>IF(R1403=1,1%,0)</f>
        <v>0.01</v>
      </c>
      <c r="T1403" s="46">
        <f>IFERROR(S1403*M1403,0)</f>
        <v>4686.8699999999999</v>
      </c>
      <c r="U1403" s="48">
        <f>IF(O1403&lt;=0.12,1,0)*(1-R1403)*M1403</f>
        <v>0</v>
      </c>
      <c r="V1403" s="49">
        <f>IF(0&lt;0.8,0,IF(0&lt;1,Sheet1!L590,1))*IF(G1403&lt;3,0.12 - O1403,0.01) *U1403</f>
        <v>0</v>
      </c>
      <c r="W1403" s="49">
        <f>IF(0&gt;1,IF(0&lt;=1.1,1,IF(0&lt;=1.2,2,IF(0&lt;=1.5,3,5))),0) * 1000000</f>
        <v>0</v>
      </c>
      <c r="X1403" s="50">
        <f>IF(AND(P1403&gt;=150000000,P1403&lt;300000000),5000000,IF(AND(P1403&gt;=300000000,P1403&lt;500000000),10000000,IF(AND(P1403&gt;=300000000,P1403&lt;500000000),15000000,IF(AND(P1403&gt;=500000000,P1403&lt;3000000000),20000000,IF(P1403&gt;=30000000000,35000000,0))))) * (1-R1403)</f>
        <v>0</v>
      </c>
      <c r="Y1403" s="50">
        <f>IFERROR(Q1403 * (1-R1403),0)</f>
        <v>0</v>
      </c>
      <c r="Z1403" s="51">
        <f>IF(R1403=1,0,0)</f>
        <v>0</v>
      </c>
      <c r="AA1403" s="51">
        <f>IFERROR((1-R1403) * Z1403 * 2%,0)</f>
        <v>0</v>
      </c>
      <c r="AB1403" s="52">
        <f>IF(R1403=0,0,0)</f>
        <v>0</v>
      </c>
      <c r="AC1403" s="52">
        <f> IFERROR(AB1403 * (1-R1403) * 2%,0)</f>
        <v>0</v>
      </c>
      <c r="AD1403" s="53">
        <f>T1403+V1403+W1403+X1403+AA1403+AC1403</f>
        <v>4686.8699999999999</v>
      </c>
    </row>
    <row r="1404">
      <c r="C1404" s="40" t="s">
        <v>2593</v>
      </c>
      <c r="D1404" s="41" t="s">
        <v>2594</v>
      </c>
      <c r="E1404" s="41"/>
      <c r="F1404" s="42">
        <v>42873.161157407405</v>
      </c>
      <c r="G1404" s="43">
        <v>14</v>
      </c>
      <c r="H1404" s="44">
        <v>43316</v>
      </c>
      <c r="I1404" s="44">
        <v>43321</v>
      </c>
      <c r="J1404" s="43">
        <v>1506075</v>
      </c>
      <c r="K1404" s="43">
        <v>0</v>
      </c>
      <c r="L1404" s="43">
        <v>0</v>
      </c>
      <c r="M1404" s="43">
        <f>IFERROR(J1404-K1404-L1404,0)</f>
        <v>1506075</v>
      </c>
      <c r="N1404" s="43">
        <v>495297</v>
      </c>
      <c r="O1404" s="45">
        <f>IFERROR(IF(1 - M1404/N1404&lt;0,0,1-M1404/N1404),0)</f>
        <v>0</v>
      </c>
      <c r="P1404" s="43">
        <v>0</v>
      </c>
      <c r="Q1404" s="43">
        <v>1506075</v>
      </c>
      <c r="R1404" s="46">
        <f>IF(F1404&lt;DATEVALUE("2018-07-01"),1,0)</f>
        <v>1</v>
      </c>
      <c r="S1404" s="47">
        <f>IF(R1404=1,1%,0)</f>
        <v>0.01</v>
      </c>
      <c r="T1404" s="46">
        <f>IFERROR(S1404*M1404,0)</f>
        <v>15060.75</v>
      </c>
      <c r="U1404" s="48">
        <f>IF(O1404&lt;=0.12,1,0)*(1-R1404)*M1404</f>
        <v>0</v>
      </c>
      <c r="V1404" s="49">
        <f>IF(0&lt;0.8,0,IF(0&lt;1,Sheet1!L590,1))*IF(G1404&lt;3,0.12 - O1404,0.01) *U1404</f>
        <v>0</v>
      </c>
      <c r="W1404" s="49">
        <f>IF(0&gt;1,IF(0&lt;=1.1,1,IF(0&lt;=1.2,2,IF(0&lt;=1.5,3,5))),0) * 1000000</f>
        <v>0</v>
      </c>
      <c r="X1404" s="50">
        <f>IF(AND(P1404&gt;=150000000,P1404&lt;300000000),5000000,IF(AND(P1404&gt;=300000000,P1404&lt;500000000),10000000,IF(AND(P1404&gt;=300000000,P1404&lt;500000000),15000000,IF(AND(P1404&gt;=500000000,P1404&lt;3000000000),20000000,IF(P1404&gt;=30000000000,35000000,0))))) * (1-R1404)</f>
        <v>0</v>
      </c>
      <c r="Y1404" s="50">
        <f>IFERROR(Q1404 * (1-R1404),0)</f>
        <v>0</v>
      </c>
      <c r="Z1404" s="51">
        <f>IF(R1404=1,0,0)</f>
        <v>0</v>
      </c>
      <c r="AA1404" s="51">
        <f>IFERROR((1-R1404) * Z1404 * 2%,0)</f>
        <v>0</v>
      </c>
      <c r="AB1404" s="52">
        <f>IF(R1404=0,1010777,0)</f>
        <v>0</v>
      </c>
      <c r="AC1404" s="52">
        <f> IFERROR(AB1404 * (1-R1404) * 2%,0)</f>
        <v>0</v>
      </c>
      <c r="AD1404" s="53">
        <f>T1404+V1404+W1404+X1404+AA1404+AC1404</f>
        <v>15060.75</v>
      </c>
    </row>
    <row r="1405">
      <c r="C1405" s="40" t="s">
        <v>2595</v>
      </c>
      <c r="D1405" s="41" t="s">
        <v>2596</v>
      </c>
      <c r="E1405" s="41"/>
      <c r="F1405" s="42">
        <v>42873.164085648146</v>
      </c>
      <c r="G1405" s="43">
        <v>14</v>
      </c>
      <c r="H1405" s="44">
        <v>43321</v>
      </c>
      <c r="I1405" s="44">
        <v>43347</v>
      </c>
      <c r="J1405" s="43">
        <v>1179991</v>
      </c>
      <c r="K1405" s="43">
        <v>0</v>
      </c>
      <c r="L1405" s="43">
        <v>0</v>
      </c>
      <c r="M1405" s="43">
        <f>IFERROR(J1405-K1405-L1405,0)</f>
        <v>1179991</v>
      </c>
      <c r="N1405" s="43">
        <v>1179991</v>
      </c>
      <c r="O1405" s="45">
        <f>IFERROR(IF(1 - M1405/N1405&lt;0,0,1-M1405/N1405),0)</f>
        <v>0</v>
      </c>
      <c r="P1405" s="43">
        <v>0</v>
      </c>
      <c r="Q1405" s="43">
        <v>1179991</v>
      </c>
      <c r="R1405" s="46">
        <f>IF(F1405&lt;DATEVALUE("2018-07-01"),1,0)</f>
        <v>1</v>
      </c>
      <c r="S1405" s="47">
        <f>IF(R1405=1,1%,0)</f>
        <v>0.01</v>
      </c>
      <c r="T1405" s="46">
        <f>IFERROR(S1405*M1405,0)</f>
        <v>11799.91</v>
      </c>
      <c r="U1405" s="48">
        <f>IF(O1405&lt;=0.12,1,0)*(1-R1405)*M1405</f>
        <v>0</v>
      </c>
      <c r="V1405" s="49">
        <f>IF(0&lt;0.8,0,IF(0&lt;1,Sheet1!L590,1))*IF(G1405&lt;3,0.12 - O1405,0.01) *U1405</f>
        <v>0</v>
      </c>
      <c r="W1405" s="49">
        <f>IF(0&gt;1,IF(0&lt;=1.1,1,IF(0&lt;=1.2,2,IF(0&lt;=1.5,3,5))),0) * 1000000</f>
        <v>0</v>
      </c>
      <c r="X1405" s="50">
        <f>IF(AND(P1405&gt;=150000000,P1405&lt;300000000),5000000,IF(AND(P1405&gt;=300000000,P1405&lt;500000000),10000000,IF(AND(P1405&gt;=300000000,P1405&lt;500000000),15000000,IF(AND(P1405&gt;=500000000,P1405&lt;3000000000),20000000,IF(P1405&gt;=30000000000,35000000,0))))) * (1-R1405)</f>
        <v>0</v>
      </c>
      <c r="Y1405" s="50">
        <f>IFERROR(Q1405 * (1-R1405),0)</f>
        <v>0</v>
      </c>
      <c r="Z1405" s="51">
        <f>IF(R1405=1,0,0)</f>
        <v>0</v>
      </c>
      <c r="AA1405" s="51">
        <f>IFERROR((1-R1405) * Z1405 * 2%,0)</f>
        <v>0</v>
      </c>
      <c r="AB1405" s="52">
        <f>IF(R1405=0,0,0)</f>
        <v>0</v>
      </c>
      <c r="AC1405" s="52">
        <f> IFERROR(AB1405 * (1-R1405) * 2%,0)</f>
        <v>0</v>
      </c>
      <c r="AD1405" s="53">
        <f>T1405+V1405+W1405+X1405+AA1405+AC1405</f>
        <v>11799.91</v>
      </c>
    </row>
    <row r="1406">
      <c r="C1406" s="40" t="s">
        <v>2597</v>
      </c>
      <c r="D1406" s="41" t="s">
        <v>2598</v>
      </c>
      <c r="E1406" s="41"/>
      <c r="F1406" s="42">
        <v>42881.335972222223</v>
      </c>
      <c r="G1406" s="43">
        <v>14</v>
      </c>
      <c r="H1406" s="44" t="s">
        <v>24</v>
      </c>
      <c r="I1406" s="44" t="s">
        <v>24</v>
      </c>
      <c r="J1406" s="43">
        <v>66097</v>
      </c>
      <c r="K1406" s="43">
        <v>0</v>
      </c>
      <c r="L1406" s="43">
        <v>0</v>
      </c>
      <c r="M1406" s="43">
        <f>IFERROR(J1406-K1406-L1406,0)</f>
        <v>66097</v>
      </c>
      <c r="N1406" s="43">
        <v>66097</v>
      </c>
      <c r="O1406" s="45">
        <f>IFERROR(IF(1 - M1406/N1406&lt;0,0,1-M1406/N1406),0)</f>
        <v>0</v>
      </c>
      <c r="P1406" s="43">
        <v>0</v>
      </c>
      <c r="Q1406" s="43">
        <v>66097</v>
      </c>
      <c r="R1406" s="46">
        <f>IF(F1406&lt;DATEVALUE("2018-07-01"),1,0)</f>
        <v>1</v>
      </c>
      <c r="S1406" s="47">
        <f>IF(R1406=1,1%,0)</f>
        <v>0.01</v>
      </c>
      <c r="T1406" s="46">
        <f>IFERROR(S1406*M1406,0)</f>
        <v>660.97000000000003</v>
      </c>
      <c r="U1406" s="48">
        <f>IF(O1406&lt;=0.12,1,0)*(1-R1406)*M1406</f>
        <v>0</v>
      </c>
      <c r="V1406" s="49">
        <f>IF(0&lt;0.8,0,IF(0&lt;1,Sheet1!L590,1))*IF(G1406&lt;3,0.12 - O1406,0.01) *U1406</f>
        <v>0</v>
      </c>
      <c r="W1406" s="49">
        <f>IF(0&gt;1,IF(0&lt;=1.1,1,IF(0&lt;=1.2,2,IF(0&lt;=1.5,3,5))),0) * 1000000</f>
        <v>0</v>
      </c>
      <c r="X1406" s="50">
        <f>IF(AND(P1406&gt;=150000000,P1406&lt;300000000),5000000,IF(AND(P1406&gt;=300000000,P1406&lt;500000000),10000000,IF(AND(P1406&gt;=300000000,P1406&lt;500000000),15000000,IF(AND(P1406&gt;=500000000,P1406&lt;3000000000),20000000,IF(P1406&gt;=30000000000,35000000,0))))) * (1-R1406)</f>
        <v>0</v>
      </c>
      <c r="Y1406" s="50">
        <f>IFERROR(Q1406 * (1-R1406),0)</f>
        <v>0</v>
      </c>
      <c r="Z1406" s="51">
        <f>IF(R1406=1,0,0)</f>
        <v>0</v>
      </c>
      <c r="AA1406" s="51">
        <f>IFERROR((1-R1406) * Z1406 * 2%,0)</f>
        <v>0</v>
      </c>
      <c r="AB1406" s="52">
        <f>IF(R1406=0,0,0)</f>
        <v>0</v>
      </c>
      <c r="AC1406" s="52">
        <f> IFERROR(AB1406 * (1-R1406) * 2%,0)</f>
        <v>0</v>
      </c>
      <c r="AD1406" s="53">
        <f>T1406+V1406+W1406+X1406+AA1406+AC1406</f>
        <v>660.97000000000003</v>
      </c>
    </row>
    <row r="1407">
      <c r="C1407" s="40" t="s">
        <v>2599</v>
      </c>
      <c r="D1407" s="41" t="s">
        <v>2600</v>
      </c>
      <c r="E1407" s="41"/>
      <c r="F1407" s="42">
        <v>42885.084374999999</v>
      </c>
      <c r="G1407" s="43">
        <v>14</v>
      </c>
      <c r="H1407" s="44">
        <v>43320</v>
      </c>
      <c r="I1407" s="44">
        <v>43355</v>
      </c>
      <c r="J1407" s="43">
        <v>953184</v>
      </c>
      <c r="K1407" s="43">
        <v>0</v>
      </c>
      <c r="L1407" s="43">
        <v>0</v>
      </c>
      <c r="M1407" s="43">
        <f>IFERROR(J1407-K1407-L1407,0)</f>
        <v>953184</v>
      </c>
      <c r="N1407" s="43">
        <v>953184</v>
      </c>
      <c r="O1407" s="45">
        <f>IFERROR(IF(1 - M1407/N1407&lt;0,0,1-M1407/N1407),0)</f>
        <v>0</v>
      </c>
      <c r="P1407" s="43">
        <v>0</v>
      </c>
      <c r="Q1407" s="43">
        <v>953184</v>
      </c>
      <c r="R1407" s="46">
        <f>IF(F1407&lt;DATEVALUE("2018-07-01"),1,0)</f>
        <v>1</v>
      </c>
      <c r="S1407" s="47">
        <f>IF(R1407=1,1%,0)</f>
        <v>0.01</v>
      </c>
      <c r="T1407" s="46">
        <f>IFERROR(S1407*M1407,0)</f>
        <v>9531.8400000000001</v>
      </c>
      <c r="U1407" s="48">
        <f>IF(O1407&lt;=0.12,1,0)*(1-R1407)*M1407</f>
        <v>0</v>
      </c>
      <c r="V1407" s="49">
        <f>IF(0&lt;0.8,0,IF(0&lt;1,Sheet1!L590,1))*IF(G1407&lt;3,0.12 - O1407,0.01) *U1407</f>
        <v>0</v>
      </c>
      <c r="W1407" s="49">
        <f>IF(0&gt;1,IF(0&lt;=1.1,1,IF(0&lt;=1.2,2,IF(0&lt;=1.5,3,5))),0) * 1000000</f>
        <v>0</v>
      </c>
      <c r="X1407" s="50">
        <f>IF(AND(P1407&gt;=150000000,P1407&lt;300000000),5000000,IF(AND(P1407&gt;=300000000,P1407&lt;500000000),10000000,IF(AND(P1407&gt;=300000000,P1407&lt;500000000),15000000,IF(AND(P1407&gt;=500000000,P1407&lt;3000000000),20000000,IF(P1407&gt;=30000000000,35000000,0))))) * (1-R1407)</f>
        <v>0</v>
      </c>
      <c r="Y1407" s="50">
        <f>IFERROR(Q1407 * (1-R1407),0)</f>
        <v>0</v>
      </c>
      <c r="Z1407" s="51">
        <f>IF(R1407=1,0,0)</f>
        <v>0</v>
      </c>
      <c r="AA1407" s="51">
        <f>IFERROR((1-R1407) * Z1407 * 2%,0)</f>
        <v>0</v>
      </c>
      <c r="AB1407" s="52">
        <f>IF(R1407=0,0,0)</f>
        <v>0</v>
      </c>
      <c r="AC1407" s="52">
        <f> IFERROR(AB1407 * (1-R1407) * 2%,0)</f>
        <v>0</v>
      </c>
      <c r="AD1407" s="53">
        <f>T1407+V1407+W1407+X1407+AA1407+AC1407</f>
        <v>9531.8400000000001</v>
      </c>
    </row>
    <row r="1408">
      <c r="C1408" s="40" t="s">
        <v>2601</v>
      </c>
      <c r="D1408" s="41" t="s">
        <v>2602</v>
      </c>
      <c r="E1408" s="41"/>
      <c r="F1408" s="42">
        <v>42901.133252314816</v>
      </c>
      <c r="G1408" s="43">
        <v>13</v>
      </c>
      <c r="H1408" s="44">
        <v>43328</v>
      </c>
      <c r="I1408" s="44">
        <v>43337</v>
      </c>
      <c r="J1408" s="43">
        <v>231763</v>
      </c>
      <c r="K1408" s="43">
        <v>12584</v>
      </c>
      <c r="L1408" s="43">
        <v>0</v>
      </c>
      <c r="M1408" s="43">
        <f>IFERROR(J1408-K1408-L1408,0)</f>
        <v>219179</v>
      </c>
      <c r="N1408" s="43">
        <v>231763</v>
      </c>
      <c r="O1408" s="45">
        <f>IFERROR(IF(1 - M1408/N1408&lt;0,0,1-M1408/N1408),0)</f>
        <v>0.054296846347346217</v>
      </c>
      <c r="P1408" s="43">
        <v>0</v>
      </c>
      <c r="Q1408" s="43">
        <v>231763</v>
      </c>
      <c r="R1408" s="46">
        <f>IF(F1408&lt;DATEVALUE("2018-07-01"),1,0)</f>
        <v>1</v>
      </c>
      <c r="S1408" s="47">
        <f>IF(R1408=1,1%,0)</f>
        <v>0.01</v>
      </c>
      <c r="T1408" s="46">
        <f>IFERROR(S1408*M1408,0)</f>
        <v>2191.79</v>
      </c>
      <c r="U1408" s="48">
        <f>IF(O1408&lt;=0.12,1,0)*(1-R1408)*M1408</f>
        <v>0</v>
      </c>
      <c r="V1408" s="49">
        <f>IF(0&lt;0.8,0,IF(0&lt;1,Sheet1!L590,1))*IF(G1408&lt;3,0.12 - O1408,0.01) *U1408</f>
        <v>0</v>
      </c>
      <c r="W1408" s="49">
        <f>IF(0&gt;1,IF(0&lt;=1.1,1,IF(0&lt;=1.2,2,IF(0&lt;=1.5,3,5))),0) * 1000000</f>
        <v>0</v>
      </c>
      <c r="X1408" s="50">
        <f>IF(AND(P1408&gt;=150000000,P1408&lt;300000000),5000000,IF(AND(P1408&gt;=300000000,P1408&lt;500000000),10000000,IF(AND(P1408&gt;=300000000,P1408&lt;500000000),15000000,IF(AND(P1408&gt;=500000000,P1408&lt;3000000000),20000000,IF(P1408&gt;=30000000000,35000000,0))))) * (1-R1408)</f>
        <v>0</v>
      </c>
      <c r="Y1408" s="50">
        <f>IFERROR(Q1408 * (1-R1408),0)</f>
        <v>0</v>
      </c>
      <c r="Z1408" s="51">
        <f>IF(R1408=1,0,0)</f>
        <v>0</v>
      </c>
      <c r="AA1408" s="51">
        <f>IFERROR((1-R1408) * Z1408 * 2%,0)</f>
        <v>0</v>
      </c>
      <c r="AB1408" s="52">
        <f>IF(R1408=0,0,0)</f>
        <v>0</v>
      </c>
      <c r="AC1408" s="52">
        <f> IFERROR(AB1408 * (1-R1408) * 2%,0)</f>
        <v>0</v>
      </c>
      <c r="AD1408" s="53">
        <f>T1408+V1408+W1408+X1408+AA1408+AC1408</f>
        <v>2191.79</v>
      </c>
    </row>
    <row r="1409">
      <c r="C1409" s="40" t="s">
        <v>2603</v>
      </c>
      <c r="D1409" s="41" t="s">
        <v>2604</v>
      </c>
      <c r="E1409" s="41"/>
      <c r="F1409" s="42">
        <v>42914.066099537034</v>
      </c>
      <c r="G1409" s="43">
        <v>13</v>
      </c>
      <c r="H1409" s="44">
        <v>43319</v>
      </c>
      <c r="I1409" s="44">
        <v>43364</v>
      </c>
      <c r="J1409" s="43">
        <v>273900</v>
      </c>
      <c r="K1409" s="43">
        <v>0</v>
      </c>
      <c r="L1409" s="43">
        <v>0</v>
      </c>
      <c r="M1409" s="43">
        <f>IFERROR(J1409-K1409-L1409,0)</f>
        <v>273900</v>
      </c>
      <c r="N1409" s="43">
        <v>301290</v>
      </c>
      <c r="O1409" s="45">
        <f>IFERROR(IF(1 - M1409/N1409&lt;0,0,1-M1409/N1409),0)</f>
        <v>0.090909090909090939</v>
      </c>
      <c r="P1409" s="43">
        <v>0</v>
      </c>
      <c r="Q1409" s="43">
        <v>273900</v>
      </c>
      <c r="R1409" s="46">
        <f>IF(F1409&lt;DATEVALUE("2018-07-01"),1,0)</f>
        <v>1</v>
      </c>
      <c r="S1409" s="47">
        <f>IF(R1409=1,1%,0)</f>
        <v>0.01</v>
      </c>
      <c r="T1409" s="46">
        <f>IFERROR(S1409*M1409,0)</f>
        <v>2739</v>
      </c>
      <c r="U1409" s="48">
        <f>IF(O1409&lt;=0.12,1,0)*(1-R1409)*M1409</f>
        <v>0</v>
      </c>
      <c r="V1409" s="49">
        <f>IF(0&lt;0.8,0,IF(0&lt;1,Sheet1!L590,1))*IF(G1409&lt;3,0.12 - O1409,0.01) *U1409</f>
        <v>0</v>
      </c>
      <c r="W1409" s="49">
        <f>IF(0&gt;1,IF(0&lt;=1.1,1,IF(0&lt;=1.2,2,IF(0&lt;=1.5,3,5))),0) * 1000000</f>
        <v>0</v>
      </c>
      <c r="X1409" s="50">
        <f>IF(AND(P1409&gt;=150000000,P1409&lt;300000000),5000000,IF(AND(P1409&gt;=300000000,P1409&lt;500000000),10000000,IF(AND(P1409&gt;=300000000,P1409&lt;500000000),15000000,IF(AND(P1409&gt;=500000000,P1409&lt;3000000000),20000000,IF(P1409&gt;=30000000000,35000000,0))))) * (1-R1409)</f>
        <v>0</v>
      </c>
      <c r="Y1409" s="50">
        <f>IFERROR(Q1409 * (1-R1409),0)</f>
        <v>0</v>
      </c>
      <c r="Z1409" s="51">
        <f>IF(R1409=1,0,0)</f>
        <v>0</v>
      </c>
      <c r="AA1409" s="51">
        <f>IFERROR((1-R1409) * Z1409 * 2%,0)</f>
        <v>0</v>
      </c>
      <c r="AB1409" s="52">
        <f>IF(R1409=0,0,0)</f>
        <v>0</v>
      </c>
      <c r="AC1409" s="52">
        <f> IFERROR(AB1409 * (1-R1409) * 2%,0)</f>
        <v>0</v>
      </c>
      <c r="AD1409" s="53">
        <f>T1409+V1409+W1409+X1409+AA1409+AC1409</f>
        <v>2739</v>
      </c>
    </row>
    <row r="1410">
      <c r="C1410" s="40" t="s">
        <v>2605</v>
      </c>
      <c r="D1410" s="41" t="s">
        <v>2127</v>
      </c>
      <c r="E1410" s="41"/>
      <c r="F1410" s="42">
        <v>42916.289861111109</v>
      </c>
      <c r="G1410" s="43">
        <v>13</v>
      </c>
      <c r="H1410" s="44">
        <v>43339</v>
      </c>
      <c r="I1410" s="44">
        <v>43354</v>
      </c>
      <c r="J1410" s="43">
        <v>48950</v>
      </c>
      <c r="K1410" s="43">
        <v>0</v>
      </c>
      <c r="L1410" s="43">
        <v>0</v>
      </c>
      <c r="M1410" s="43">
        <f>IFERROR(J1410-K1410-L1410,0)</f>
        <v>48950</v>
      </c>
      <c r="N1410" s="43">
        <v>59877</v>
      </c>
      <c r="O1410" s="45">
        <f>IFERROR(IF(1 - M1410/N1410&lt;0,0,1-M1410/N1410),0)</f>
        <v>0.18249077275080583</v>
      </c>
      <c r="P1410" s="43">
        <v>0</v>
      </c>
      <c r="Q1410" s="43">
        <v>48950</v>
      </c>
      <c r="R1410" s="46">
        <f>IF(F1410&lt;DATEVALUE("2018-07-01"),1,0)</f>
        <v>1</v>
      </c>
      <c r="S1410" s="47">
        <f>IF(R1410=1,1%,0)</f>
        <v>0.01</v>
      </c>
      <c r="T1410" s="46">
        <f>IFERROR(S1410*M1410,0)</f>
        <v>489.5</v>
      </c>
      <c r="U1410" s="48">
        <f>IF(O1410&lt;=0.12,1,0)*(1-R1410)*M1410</f>
        <v>0</v>
      </c>
      <c r="V1410" s="49">
        <f>IF(0&lt;0.8,0,IF(0&lt;1,Sheet1!L590,1))*IF(G1410&lt;3,0.12 - O1410,0.01) *U1410</f>
        <v>0</v>
      </c>
      <c r="W1410" s="49">
        <f>IF(0&gt;1,IF(0&lt;=1.1,1,IF(0&lt;=1.2,2,IF(0&lt;=1.5,3,5))),0) * 1000000</f>
        <v>0</v>
      </c>
      <c r="X1410" s="50">
        <f>IF(AND(P1410&gt;=150000000,P1410&lt;300000000),5000000,IF(AND(P1410&gt;=300000000,P1410&lt;500000000),10000000,IF(AND(P1410&gt;=300000000,P1410&lt;500000000),15000000,IF(AND(P1410&gt;=500000000,P1410&lt;3000000000),20000000,IF(P1410&gt;=30000000000,35000000,0))))) * (1-R1410)</f>
        <v>0</v>
      </c>
      <c r="Y1410" s="50">
        <f>IFERROR(Q1410 * (1-R1410),0)</f>
        <v>0</v>
      </c>
      <c r="Z1410" s="51">
        <f>IF(R1410=1,0,0)</f>
        <v>0</v>
      </c>
      <c r="AA1410" s="51">
        <f>IFERROR((1-R1410) * Z1410 * 2%,0)</f>
        <v>0</v>
      </c>
      <c r="AB1410" s="52">
        <f>IF(R1410=0,0,0)</f>
        <v>0</v>
      </c>
      <c r="AC1410" s="52">
        <f> IFERROR(AB1410 * (1-R1410) * 2%,0)</f>
        <v>0</v>
      </c>
      <c r="AD1410" s="53">
        <f>T1410+V1410+W1410+X1410+AA1410+AC1410</f>
        <v>489.5</v>
      </c>
    </row>
    <row r="1411">
      <c r="C1411" s="40" t="s">
        <v>2606</v>
      </c>
      <c r="D1411" s="41" t="s">
        <v>2607</v>
      </c>
      <c r="E1411" s="41"/>
      <c r="F1411" s="42">
        <v>42916.378298611111</v>
      </c>
      <c r="G1411" s="43">
        <v>13</v>
      </c>
      <c r="H1411" s="44">
        <v>43339</v>
      </c>
      <c r="I1411" s="44">
        <v>43354</v>
      </c>
      <c r="J1411" s="43">
        <v>270765</v>
      </c>
      <c r="K1411" s="43">
        <v>0</v>
      </c>
      <c r="L1411" s="43">
        <v>0</v>
      </c>
      <c r="M1411" s="43">
        <f>IFERROR(J1411-K1411-L1411,0)</f>
        <v>270765</v>
      </c>
      <c r="N1411" s="43">
        <v>350971</v>
      </c>
      <c r="O1411" s="45">
        <f>IFERROR(IF(1 - M1411/N1411&lt;0,0,1-M1411/N1411),0)</f>
        <v>0.22852600357294473</v>
      </c>
      <c r="P1411" s="43">
        <v>0</v>
      </c>
      <c r="Q1411" s="43">
        <v>270765</v>
      </c>
      <c r="R1411" s="46">
        <f>IF(F1411&lt;DATEVALUE("2018-07-01"),1,0)</f>
        <v>1</v>
      </c>
      <c r="S1411" s="47">
        <f>IF(R1411=1,1%,0)</f>
        <v>0.01</v>
      </c>
      <c r="T1411" s="46">
        <f>IFERROR(S1411*M1411,0)</f>
        <v>2707.6500000000001</v>
      </c>
      <c r="U1411" s="48">
        <f>IF(O1411&lt;=0.12,1,0)*(1-R1411)*M1411</f>
        <v>0</v>
      </c>
      <c r="V1411" s="49">
        <f>IF(0&lt;0.8,0,IF(0&lt;1,Sheet1!L590,1))*IF(G1411&lt;3,0.12 - O1411,0.01) *U1411</f>
        <v>0</v>
      </c>
      <c r="W1411" s="49">
        <f>IF(0&gt;1,IF(0&lt;=1.1,1,IF(0&lt;=1.2,2,IF(0&lt;=1.5,3,5))),0) * 1000000</f>
        <v>0</v>
      </c>
      <c r="X1411" s="50">
        <f>IF(AND(P1411&gt;=150000000,P1411&lt;300000000),5000000,IF(AND(P1411&gt;=300000000,P1411&lt;500000000),10000000,IF(AND(P1411&gt;=300000000,P1411&lt;500000000),15000000,IF(AND(P1411&gt;=500000000,P1411&lt;3000000000),20000000,IF(P1411&gt;=30000000000,35000000,0))))) * (1-R1411)</f>
        <v>0</v>
      </c>
      <c r="Y1411" s="50">
        <f>IFERROR(Q1411 * (1-R1411),0)</f>
        <v>0</v>
      </c>
      <c r="Z1411" s="51">
        <f>IF(R1411=1,0,0)</f>
        <v>0</v>
      </c>
      <c r="AA1411" s="51">
        <f>IFERROR((1-R1411) * Z1411 * 2%,0)</f>
        <v>0</v>
      </c>
      <c r="AB1411" s="52">
        <f>IF(R1411=0,0,0)</f>
        <v>0</v>
      </c>
      <c r="AC1411" s="52">
        <f> IFERROR(AB1411 * (1-R1411) * 2%,0)</f>
        <v>0</v>
      </c>
      <c r="AD1411" s="53">
        <f>T1411+V1411+W1411+X1411+AA1411+AC1411</f>
        <v>2707.6500000000001</v>
      </c>
    </row>
    <row r="1412">
      <c r="C1412" s="40" t="s">
        <v>2608</v>
      </c>
      <c r="D1412" s="41" t="s">
        <v>2609</v>
      </c>
      <c r="E1412" s="41"/>
      <c r="F1412" s="42">
        <v>42921.286736111106</v>
      </c>
      <c r="G1412" s="43">
        <v>12</v>
      </c>
      <c r="H1412" s="44">
        <v>43320</v>
      </c>
      <c r="I1412" s="44">
        <v>43336</v>
      </c>
      <c r="J1412" s="43">
        <v>506128</v>
      </c>
      <c r="K1412" s="43">
        <v>0</v>
      </c>
      <c r="L1412" s="43">
        <v>0</v>
      </c>
      <c r="M1412" s="43">
        <f>IFERROR(J1412-K1412-L1412,0)</f>
        <v>506128</v>
      </c>
      <c r="N1412" s="43">
        <v>506128</v>
      </c>
      <c r="O1412" s="45">
        <f>IFERROR(IF(1 - M1412/N1412&lt;0,0,1-M1412/N1412),0)</f>
        <v>0</v>
      </c>
      <c r="P1412" s="43">
        <v>0</v>
      </c>
      <c r="Q1412" s="43">
        <v>506128</v>
      </c>
      <c r="R1412" s="46">
        <f>IF(F1412&lt;DATEVALUE("2018-07-01"),1,0)</f>
        <v>1</v>
      </c>
      <c r="S1412" s="47">
        <f>IF(R1412=1,1%,0)</f>
        <v>0.01</v>
      </c>
      <c r="T1412" s="46">
        <f>IFERROR(S1412*M1412,0)</f>
        <v>5061.2799999999997</v>
      </c>
      <c r="U1412" s="48">
        <f>IF(O1412&lt;=0.12,1,0)*(1-R1412)*M1412</f>
        <v>0</v>
      </c>
      <c r="V1412" s="49">
        <f>IF(0&lt;0.8,0,IF(0&lt;1,Sheet1!L590,1))*IF(G1412&lt;3,0.12 - O1412,0.01) *U1412</f>
        <v>0</v>
      </c>
      <c r="W1412" s="49">
        <f>IF(0&gt;1,IF(0&lt;=1.1,1,IF(0&lt;=1.2,2,IF(0&lt;=1.5,3,5))),0) * 1000000</f>
        <v>0</v>
      </c>
      <c r="X1412" s="50">
        <f>IF(AND(P1412&gt;=150000000,P1412&lt;300000000),5000000,IF(AND(P1412&gt;=300000000,P1412&lt;500000000),10000000,IF(AND(P1412&gt;=300000000,P1412&lt;500000000),15000000,IF(AND(P1412&gt;=500000000,P1412&lt;3000000000),20000000,IF(P1412&gt;=30000000000,35000000,0))))) * (1-R1412)</f>
        <v>0</v>
      </c>
      <c r="Y1412" s="50">
        <f>IFERROR(Q1412 * (1-R1412),0)</f>
        <v>0</v>
      </c>
      <c r="Z1412" s="51">
        <f>IF(R1412=1,0,0)</f>
        <v>0</v>
      </c>
      <c r="AA1412" s="51">
        <f>IFERROR((1-R1412) * Z1412 * 2%,0)</f>
        <v>0</v>
      </c>
      <c r="AB1412" s="52">
        <f>IF(R1412=0,0,0)</f>
        <v>0</v>
      </c>
      <c r="AC1412" s="52">
        <f> IFERROR(AB1412 * (1-R1412) * 2%,0)</f>
        <v>0</v>
      </c>
      <c r="AD1412" s="53">
        <f>T1412+V1412+W1412+X1412+AA1412+AC1412</f>
        <v>5061.2799999999997</v>
      </c>
    </row>
    <row r="1413">
      <c r="C1413" s="40" t="s">
        <v>2610</v>
      </c>
      <c r="D1413" s="41" t="s">
        <v>2611</v>
      </c>
      <c r="E1413" s="41"/>
      <c r="F1413" s="42">
        <v>42921.289398148147</v>
      </c>
      <c r="G1413" s="43">
        <v>12</v>
      </c>
      <c r="H1413" s="44">
        <v>43321</v>
      </c>
      <c r="I1413" s="44">
        <v>43365</v>
      </c>
      <c r="J1413" s="43">
        <v>1577598</v>
      </c>
      <c r="K1413" s="43">
        <v>0</v>
      </c>
      <c r="L1413" s="43">
        <v>0</v>
      </c>
      <c r="M1413" s="43">
        <f>IFERROR(J1413-K1413-L1413,0)</f>
        <v>1577598</v>
      </c>
      <c r="N1413" s="43">
        <v>1577598</v>
      </c>
      <c r="O1413" s="45">
        <f>IFERROR(IF(1 - M1413/N1413&lt;0,0,1-M1413/N1413),0)</f>
        <v>0</v>
      </c>
      <c r="P1413" s="43">
        <v>0</v>
      </c>
      <c r="Q1413" s="43">
        <v>1577598</v>
      </c>
      <c r="R1413" s="46">
        <f>IF(F1413&lt;DATEVALUE("2018-07-01"),1,0)</f>
        <v>1</v>
      </c>
      <c r="S1413" s="47">
        <f>IF(R1413=1,1%,0)</f>
        <v>0.01</v>
      </c>
      <c r="T1413" s="46">
        <f>IFERROR(S1413*M1413,0)</f>
        <v>15775.98</v>
      </c>
      <c r="U1413" s="48">
        <f>IF(O1413&lt;=0.12,1,0)*(1-R1413)*M1413</f>
        <v>0</v>
      </c>
      <c r="V1413" s="49">
        <f>IF(0&lt;0.8,0,IF(0&lt;1,Sheet1!L590,1))*IF(G1413&lt;3,0.12 - O1413,0.01) *U1413</f>
        <v>0</v>
      </c>
      <c r="W1413" s="49">
        <f>IF(0&gt;1,IF(0&lt;=1.1,1,IF(0&lt;=1.2,2,IF(0&lt;=1.5,3,5))),0) * 1000000</f>
        <v>0</v>
      </c>
      <c r="X1413" s="50">
        <f>IF(AND(P1413&gt;=150000000,P1413&lt;300000000),5000000,IF(AND(P1413&gt;=300000000,P1413&lt;500000000),10000000,IF(AND(P1413&gt;=300000000,P1413&lt;500000000),15000000,IF(AND(P1413&gt;=500000000,P1413&lt;3000000000),20000000,IF(P1413&gt;=30000000000,35000000,0))))) * (1-R1413)</f>
        <v>0</v>
      </c>
      <c r="Y1413" s="50">
        <f>IFERROR(Q1413 * (1-R1413),0)</f>
        <v>0</v>
      </c>
      <c r="Z1413" s="51">
        <f>IF(R1413=1,0,0)</f>
        <v>0</v>
      </c>
      <c r="AA1413" s="51">
        <f>IFERROR((1-R1413) * Z1413 * 2%,0)</f>
        <v>0</v>
      </c>
      <c r="AB1413" s="52">
        <f>IF(R1413=0,0,0)</f>
        <v>0</v>
      </c>
      <c r="AC1413" s="52">
        <f> IFERROR(AB1413 * (1-R1413) * 2%,0)</f>
        <v>0</v>
      </c>
      <c r="AD1413" s="53">
        <f>T1413+V1413+W1413+X1413+AA1413+AC1413</f>
        <v>15775.98</v>
      </c>
    </row>
    <row r="1414">
      <c r="C1414" s="40" t="s">
        <v>2612</v>
      </c>
      <c r="D1414" s="41" t="s">
        <v>2613</v>
      </c>
      <c r="E1414" s="41"/>
      <c r="F1414" s="42">
        <v>42923.162592592591</v>
      </c>
      <c r="G1414" s="43">
        <v>12</v>
      </c>
      <c r="H1414" s="44">
        <v>43328</v>
      </c>
      <c r="I1414" s="44">
        <v>43340</v>
      </c>
      <c r="J1414" s="43">
        <v>11466168</v>
      </c>
      <c r="K1414" s="43">
        <v>485115</v>
      </c>
      <c r="L1414" s="43">
        <v>0</v>
      </c>
      <c r="M1414" s="43">
        <f>IFERROR(J1414-K1414-L1414,0)</f>
        <v>10981053</v>
      </c>
      <c r="N1414" s="43">
        <v>11466168</v>
      </c>
      <c r="O1414" s="45">
        <f>IFERROR(IF(1 - M1414/N1414&lt;0,0,1-M1414/N1414),0)</f>
        <v>0.042308380620273534</v>
      </c>
      <c r="P1414" s="43">
        <v>0</v>
      </c>
      <c r="Q1414" s="43">
        <v>11466168</v>
      </c>
      <c r="R1414" s="46">
        <f>IF(F1414&lt;DATEVALUE("2018-07-01"),1,0)</f>
        <v>1</v>
      </c>
      <c r="S1414" s="47">
        <f>IF(R1414=1,1%,0)</f>
        <v>0.01</v>
      </c>
      <c r="T1414" s="46">
        <f>IFERROR(S1414*M1414,0)</f>
        <v>109810.53</v>
      </c>
      <c r="U1414" s="48">
        <f>IF(O1414&lt;=0.12,1,0)*(1-R1414)*M1414</f>
        <v>0</v>
      </c>
      <c r="V1414" s="49">
        <f>IF(0&lt;0.8,0,IF(0&lt;1,Sheet1!L590,1))*IF(G1414&lt;3,0.12 - O1414,0.01) *U1414</f>
        <v>0</v>
      </c>
      <c r="W1414" s="49">
        <f>IF(0&gt;1,IF(0&lt;=1.1,1,IF(0&lt;=1.2,2,IF(0&lt;=1.5,3,5))),0) * 1000000</f>
        <v>0</v>
      </c>
      <c r="X1414" s="50">
        <f>IF(AND(P1414&gt;=150000000,P1414&lt;300000000),5000000,IF(AND(P1414&gt;=300000000,P1414&lt;500000000),10000000,IF(AND(P1414&gt;=300000000,P1414&lt;500000000),15000000,IF(AND(P1414&gt;=500000000,P1414&lt;3000000000),20000000,IF(P1414&gt;=30000000000,35000000,0))))) * (1-R1414)</f>
        <v>0</v>
      </c>
      <c r="Y1414" s="50">
        <f>IFERROR(Q1414 * (1-R1414),0)</f>
        <v>0</v>
      </c>
      <c r="Z1414" s="51">
        <f>IF(R1414=1,0,0)</f>
        <v>0</v>
      </c>
      <c r="AA1414" s="51">
        <f>IFERROR((1-R1414) * Z1414 * 2%,0)</f>
        <v>0</v>
      </c>
      <c r="AB1414" s="52">
        <f>IF(R1414=0,0,0)</f>
        <v>0</v>
      </c>
      <c r="AC1414" s="52">
        <f> IFERROR(AB1414 * (1-R1414) * 2%,0)</f>
        <v>0</v>
      </c>
      <c r="AD1414" s="53">
        <f>T1414+V1414+W1414+X1414+AA1414+AC1414</f>
        <v>109810.53</v>
      </c>
    </row>
    <row r="1415">
      <c r="C1415" s="40" t="s">
        <v>2614</v>
      </c>
      <c r="D1415" s="41" t="s">
        <v>24</v>
      </c>
      <c r="E1415" s="41"/>
      <c r="F1415" s="42" t="s">
        <v>24</v>
      </c>
      <c r="G1415" s="43" t="s">
        <v>24</v>
      </c>
      <c r="H1415" s="44" t="s">
        <v>24</v>
      </c>
      <c r="I1415" s="44" t="s">
        <v>24</v>
      </c>
      <c r="J1415" s="43">
        <v>500371</v>
      </c>
      <c r="K1415" s="43">
        <v>0</v>
      </c>
      <c r="L1415" s="43">
        <v>0</v>
      </c>
      <c r="M1415" s="43">
        <f>IFERROR(J1415-K1415-L1415,0)</f>
        <v>500371</v>
      </c>
      <c r="N1415" s="43" t="s">
        <v>24</v>
      </c>
      <c r="O1415" s="45">
        <f>IFERROR(IF(1 - M1415/N1415&lt;0,0,1-M1415/N1415),0)</f>
        <v>0</v>
      </c>
      <c r="P1415" s="43">
        <v>0</v>
      </c>
      <c r="Q1415" s="43">
        <v>0</v>
      </c>
      <c r="R1415" s="46">
        <f>IF(F1415&lt;DATEVALUE("2018-07-01"),1,0)</f>
        <v>0</v>
      </c>
      <c r="S1415" s="47">
        <f>IF(R1415=1,1%,0)</f>
        <v>0</v>
      </c>
      <c r="T1415" s="46">
        <f>IFERROR(S1415*M1415,0)</f>
        <v>0</v>
      </c>
      <c r="U1415" s="48">
        <f>IF(O1415&lt;=0.12,1,0)*(1-R1415)*M1415</f>
        <v>500371</v>
      </c>
      <c r="V1415" s="49">
        <f>IF(0&lt;0.8,0,IF(0&lt;1,Sheet1!L590,1))*IF(G1415&lt;3,0.12 - O1415,0.01) *U1415</f>
        <v>0</v>
      </c>
      <c r="W1415" s="49">
        <f>IF(0&gt;1,IF(0&lt;=1.1,1,IF(0&lt;=1.2,2,IF(0&lt;=1.5,3,5))),0) * 1000000</f>
        <v>0</v>
      </c>
      <c r="X1415" s="50">
        <f>IF(AND(P1415&gt;=150000000,P1415&lt;300000000),5000000,IF(AND(P1415&gt;=300000000,P1415&lt;500000000),10000000,IF(AND(P1415&gt;=300000000,P1415&lt;500000000),15000000,IF(AND(P1415&gt;=500000000,P1415&lt;3000000000),20000000,IF(P1415&gt;=30000000000,35000000,0))))) * (1-R1415)</f>
        <v>0</v>
      </c>
      <c r="Y1415" s="50">
        <f>IFERROR(Q1415 * (1-R1415),0)</f>
        <v>0</v>
      </c>
      <c r="Z1415" s="51" t="str">
        <f>IF(R1415=1,0,"")</f>
        <v/>
      </c>
      <c r="AA1415" s="51">
        <f>IFERROR((1-R1415) * Z1415 * 2%,0)</f>
        <v>0</v>
      </c>
      <c r="AB1415" s="52" t="str">
        <f>IF(R1415=0,"",0)</f>
        <v/>
      </c>
      <c r="AC1415" s="52">
        <f> IFERROR(AB1415 * (1-R1415) * 2%,0)</f>
        <v>0</v>
      </c>
      <c r="AD1415" s="53">
        <f>T1415+V1415+W1415+X1415+AA1415+AC1415</f>
        <v>0</v>
      </c>
    </row>
    <row r="1416">
      <c r="C1416" s="40" t="s">
        <v>2615</v>
      </c>
      <c r="D1416" s="41" t="s">
        <v>2616</v>
      </c>
      <c r="E1416" s="41"/>
      <c r="F1416" s="42">
        <v>42937.103668981479</v>
      </c>
      <c r="G1416" s="43">
        <v>12</v>
      </c>
      <c r="H1416" s="44">
        <v>43320</v>
      </c>
      <c r="I1416" s="44">
        <v>43334</v>
      </c>
      <c r="J1416" s="43">
        <v>529041</v>
      </c>
      <c r="K1416" s="43">
        <v>0</v>
      </c>
      <c r="L1416" s="43">
        <v>0</v>
      </c>
      <c r="M1416" s="43">
        <f>IFERROR(J1416-K1416-L1416,0)</f>
        <v>529041</v>
      </c>
      <c r="N1416" s="43">
        <v>529041</v>
      </c>
      <c r="O1416" s="45">
        <f>IFERROR(IF(1 - M1416/N1416&lt;0,0,1-M1416/N1416),0)</f>
        <v>0</v>
      </c>
      <c r="P1416" s="43">
        <v>0</v>
      </c>
      <c r="Q1416" s="43">
        <v>529041</v>
      </c>
      <c r="R1416" s="46">
        <f>IF(F1416&lt;DATEVALUE("2018-07-01"),1,0)</f>
        <v>1</v>
      </c>
      <c r="S1416" s="47">
        <f>IF(R1416=1,1%,0)</f>
        <v>0.01</v>
      </c>
      <c r="T1416" s="46">
        <f>IFERROR(S1416*M1416,0)</f>
        <v>5290.4099999999999</v>
      </c>
      <c r="U1416" s="48">
        <f>IF(O1416&lt;=0.12,1,0)*(1-R1416)*M1416</f>
        <v>0</v>
      </c>
      <c r="V1416" s="49">
        <f>IF(0&lt;0.8,0,IF(0&lt;1,Sheet1!L590,1))*IF(G1416&lt;3,0.12 - O1416,0.01) *U1416</f>
        <v>0</v>
      </c>
      <c r="W1416" s="49">
        <f>IF(0&gt;1,IF(0&lt;=1.1,1,IF(0&lt;=1.2,2,IF(0&lt;=1.5,3,5))),0) * 1000000</f>
        <v>0</v>
      </c>
      <c r="X1416" s="50">
        <f>IF(AND(P1416&gt;=150000000,P1416&lt;300000000),5000000,IF(AND(P1416&gt;=300000000,P1416&lt;500000000),10000000,IF(AND(P1416&gt;=300000000,P1416&lt;500000000),15000000,IF(AND(P1416&gt;=500000000,P1416&lt;3000000000),20000000,IF(P1416&gt;=30000000000,35000000,0))))) * (1-R1416)</f>
        <v>0</v>
      </c>
      <c r="Y1416" s="50">
        <f>IFERROR(Q1416 * (1-R1416),0)</f>
        <v>0</v>
      </c>
      <c r="Z1416" s="51">
        <f>IF(R1416=1,0,0)</f>
        <v>0</v>
      </c>
      <c r="AA1416" s="51">
        <f>IFERROR((1-R1416) * Z1416 * 2%,0)</f>
        <v>0</v>
      </c>
      <c r="AB1416" s="52">
        <f>IF(R1416=0,0,0)</f>
        <v>0</v>
      </c>
      <c r="AC1416" s="52">
        <f> IFERROR(AB1416 * (1-R1416) * 2%,0)</f>
        <v>0</v>
      </c>
      <c r="AD1416" s="53">
        <f>T1416+V1416+W1416+X1416+AA1416+AC1416</f>
        <v>5290.4099999999999</v>
      </c>
    </row>
    <row r="1417">
      <c r="C1417" s="40" t="s">
        <v>2617</v>
      </c>
      <c r="D1417" s="41" t="s">
        <v>2237</v>
      </c>
      <c r="E1417" s="41"/>
      <c r="F1417" s="42">
        <v>42942.204386574071</v>
      </c>
      <c r="G1417" s="43">
        <v>12</v>
      </c>
      <c r="H1417" s="44">
        <v>43339</v>
      </c>
      <c r="I1417" s="44">
        <v>43354</v>
      </c>
      <c r="J1417" s="43">
        <v>42790</v>
      </c>
      <c r="K1417" s="43">
        <v>0</v>
      </c>
      <c r="L1417" s="43">
        <v>0</v>
      </c>
      <c r="M1417" s="43">
        <f>IFERROR(J1417-K1417-L1417,0)</f>
        <v>42790</v>
      </c>
      <c r="N1417" s="43">
        <v>60564</v>
      </c>
      <c r="O1417" s="45">
        <f>IFERROR(IF(1 - M1417/N1417&lt;0,0,1-M1417/N1417),0)</f>
        <v>0.29347467142196682</v>
      </c>
      <c r="P1417" s="43">
        <v>0</v>
      </c>
      <c r="Q1417" s="43">
        <v>42790</v>
      </c>
      <c r="R1417" s="46">
        <f>IF(F1417&lt;DATEVALUE("2018-07-01"),1,0)</f>
        <v>1</v>
      </c>
      <c r="S1417" s="47">
        <f>IF(R1417=1,1%,0)</f>
        <v>0.01</v>
      </c>
      <c r="T1417" s="46">
        <f>IFERROR(S1417*M1417,0)</f>
        <v>427.90000000000003</v>
      </c>
      <c r="U1417" s="48">
        <f>IF(O1417&lt;=0.12,1,0)*(1-R1417)*M1417</f>
        <v>0</v>
      </c>
      <c r="V1417" s="49">
        <f>IF(0&lt;0.8,0,IF(0&lt;1,Sheet1!L590,1))*IF(G1417&lt;3,0.12 - O1417,0.01) *U1417</f>
        <v>0</v>
      </c>
      <c r="W1417" s="49">
        <f>IF(0&gt;1,IF(0&lt;=1.1,1,IF(0&lt;=1.2,2,IF(0&lt;=1.5,3,5))),0) * 1000000</f>
        <v>0</v>
      </c>
      <c r="X1417" s="50">
        <f>IF(AND(P1417&gt;=150000000,P1417&lt;300000000),5000000,IF(AND(P1417&gt;=300000000,P1417&lt;500000000),10000000,IF(AND(P1417&gt;=300000000,P1417&lt;500000000),15000000,IF(AND(P1417&gt;=500000000,P1417&lt;3000000000),20000000,IF(P1417&gt;=30000000000,35000000,0))))) * (1-R1417)</f>
        <v>0</v>
      </c>
      <c r="Y1417" s="50">
        <f>IFERROR(Q1417 * (1-R1417),0)</f>
        <v>0</v>
      </c>
      <c r="Z1417" s="51">
        <f>IF(R1417=1,0,0)</f>
        <v>0</v>
      </c>
      <c r="AA1417" s="51">
        <f>IFERROR((1-R1417) * Z1417 * 2%,0)</f>
        <v>0</v>
      </c>
      <c r="AB1417" s="52">
        <f>IF(R1417=0,0,0)</f>
        <v>0</v>
      </c>
      <c r="AC1417" s="52">
        <f> IFERROR(AB1417 * (1-R1417) * 2%,0)</f>
        <v>0</v>
      </c>
      <c r="AD1417" s="53">
        <f>T1417+V1417+W1417+X1417+AA1417+AC1417</f>
        <v>427.90000000000003</v>
      </c>
    </row>
    <row r="1418">
      <c r="C1418" s="40" t="s">
        <v>2618</v>
      </c>
      <c r="D1418" s="41" t="s">
        <v>2619</v>
      </c>
      <c r="E1418" s="41"/>
      <c r="F1418" s="42">
        <v>42951.108171296291</v>
      </c>
      <c r="G1418" s="43">
        <v>11</v>
      </c>
      <c r="H1418" s="44">
        <v>43371</v>
      </c>
      <c r="I1418" s="44">
        <v>43382</v>
      </c>
      <c r="J1418" s="43">
        <v>20028674</v>
      </c>
      <c r="K1418" s="43">
        <v>1827349</v>
      </c>
      <c r="L1418" s="43">
        <v>0</v>
      </c>
      <c r="M1418" s="43">
        <f>IFERROR(J1418-K1418-L1418,0)</f>
        <v>18201325</v>
      </c>
      <c r="N1418" s="43">
        <v>20028674</v>
      </c>
      <c r="O1418" s="45">
        <f>IFERROR(IF(1 - M1418/N1418&lt;0,0,1-M1418/N1418),0)</f>
        <v>0.091236644023463542</v>
      </c>
      <c r="P1418" s="43">
        <v>0</v>
      </c>
      <c r="Q1418" s="43">
        <v>20278636</v>
      </c>
      <c r="R1418" s="46">
        <f>IF(F1418&lt;DATEVALUE("2018-07-01"),1,0)</f>
        <v>1</v>
      </c>
      <c r="S1418" s="47">
        <f>IF(R1418=1,1%,0)</f>
        <v>0.01</v>
      </c>
      <c r="T1418" s="46">
        <f>IFERROR(S1418*M1418,0)</f>
        <v>182013.25</v>
      </c>
      <c r="U1418" s="48">
        <f>IF(O1418&lt;=0.12,1,0)*(1-R1418)*M1418</f>
        <v>0</v>
      </c>
      <c r="V1418" s="49">
        <f>IF(0&lt;0.8,0,IF(0&lt;1,Sheet1!L590,1))*IF(G1418&lt;3,0.12 - O1418,0.01) *U1418</f>
        <v>0</v>
      </c>
      <c r="W1418" s="49">
        <f>IF(0&gt;1,IF(0&lt;=1.1,1,IF(0&lt;=1.2,2,IF(0&lt;=1.5,3,5))),0) * 1000000</f>
        <v>0</v>
      </c>
      <c r="X1418" s="50">
        <f>IF(AND(P1418&gt;=150000000,P1418&lt;300000000),5000000,IF(AND(P1418&gt;=300000000,P1418&lt;500000000),10000000,IF(AND(P1418&gt;=300000000,P1418&lt;500000000),15000000,IF(AND(P1418&gt;=500000000,P1418&lt;3000000000),20000000,IF(P1418&gt;=30000000000,35000000,0))))) * (1-R1418)</f>
        <v>0</v>
      </c>
      <c r="Y1418" s="50">
        <f>IFERROR(Q1418 * (1-R1418),0)</f>
        <v>0</v>
      </c>
      <c r="Z1418" s="51">
        <f>IF(R1418=1,0,0)</f>
        <v>0</v>
      </c>
      <c r="AA1418" s="51">
        <f>IFERROR((1-R1418) * Z1418 * 2%,0)</f>
        <v>0</v>
      </c>
      <c r="AB1418" s="52">
        <f>IF(R1418=0,0,0)</f>
        <v>0</v>
      </c>
      <c r="AC1418" s="52">
        <f> IFERROR(AB1418 * (1-R1418) * 2%,0)</f>
        <v>0</v>
      </c>
      <c r="AD1418" s="53">
        <f>T1418+V1418+W1418+X1418+AA1418+AC1418</f>
        <v>182013.25</v>
      </c>
    </row>
    <row r="1419">
      <c r="C1419" s="40" t="s">
        <v>2620</v>
      </c>
      <c r="D1419" s="41" t="s">
        <v>2621</v>
      </c>
      <c r="E1419" s="41"/>
      <c r="F1419" s="42">
        <v>42951.11137731481</v>
      </c>
      <c r="G1419" s="43">
        <v>11</v>
      </c>
      <c r="H1419" s="44">
        <v>43328</v>
      </c>
      <c r="I1419" s="44">
        <v>43347</v>
      </c>
      <c r="J1419" s="43">
        <v>3390736</v>
      </c>
      <c r="K1419" s="43">
        <v>0</v>
      </c>
      <c r="L1419" s="43">
        <v>0</v>
      </c>
      <c r="M1419" s="43">
        <f>IFERROR(J1419-K1419-L1419,0)</f>
        <v>3390736</v>
      </c>
      <c r="N1419" s="43">
        <v>2696934</v>
      </c>
      <c r="O1419" s="45">
        <f>IFERROR(IF(1 - M1419/N1419&lt;0,0,1-M1419/N1419),0)</f>
        <v>0</v>
      </c>
      <c r="P1419" s="43">
        <v>0</v>
      </c>
      <c r="Q1419" s="43">
        <v>3390736</v>
      </c>
      <c r="R1419" s="46">
        <f>IF(F1419&lt;DATEVALUE("2018-07-01"),1,0)</f>
        <v>1</v>
      </c>
      <c r="S1419" s="47">
        <f>IF(R1419=1,1%,0)</f>
        <v>0.01</v>
      </c>
      <c r="T1419" s="46">
        <f>IFERROR(S1419*M1419,0)</f>
        <v>33907.360000000001</v>
      </c>
      <c r="U1419" s="48">
        <f>IF(O1419&lt;=0.12,1,0)*(1-R1419)*M1419</f>
        <v>0</v>
      </c>
      <c r="V1419" s="49">
        <f>IF(0&lt;0.8,0,IF(0&lt;1,Sheet1!L590,1))*IF(G1419&lt;3,0.12 - O1419,0.01) *U1419</f>
        <v>0</v>
      </c>
      <c r="W1419" s="49">
        <f>IF(0&gt;1,IF(0&lt;=1.1,1,IF(0&lt;=1.2,2,IF(0&lt;=1.5,3,5))),0) * 1000000</f>
        <v>0</v>
      </c>
      <c r="X1419" s="50">
        <f>IF(AND(P1419&gt;=150000000,P1419&lt;300000000),5000000,IF(AND(P1419&gt;=300000000,P1419&lt;500000000),10000000,IF(AND(P1419&gt;=300000000,P1419&lt;500000000),15000000,IF(AND(P1419&gt;=500000000,P1419&lt;3000000000),20000000,IF(P1419&gt;=30000000000,35000000,0))))) * (1-R1419)</f>
        <v>0</v>
      </c>
      <c r="Y1419" s="50">
        <f>IFERROR(Q1419 * (1-R1419),0)</f>
        <v>0</v>
      </c>
      <c r="Z1419" s="51">
        <f>IF(R1419=1,0,0)</f>
        <v>0</v>
      </c>
      <c r="AA1419" s="51">
        <f>IFERROR((1-R1419) * Z1419 * 2%,0)</f>
        <v>0</v>
      </c>
      <c r="AB1419" s="52">
        <f>IF(R1419=0,0,0)</f>
        <v>0</v>
      </c>
      <c r="AC1419" s="52">
        <f> IFERROR(AB1419 * (1-R1419) * 2%,0)</f>
        <v>0</v>
      </c>
      <c r="AD1419" s="53">
        <f>T1419+V1419+W1419+X1419+AA1419+AC1419</f>
        <v>33907.360000000001</v>
      </c>
    </row>
    <row r="1420">
      <c r="C1420" s="40" t="s">
        <v>2622</v>
      </c>
      <c r="D1420" s="41" t="s">
        <v>2623</v>
      </c>
      <c r="E1420" s="41"/>
      <c r="F1420" s="42">
        <v>42951.340312499997</v>
      </c>
      <c r="G1420" s="43">
        <v>11</v>
      </c>
      <c r="H1420" s="44">
        <v>43339</v>
      </c>
      <c r="I1420" s="44">
        <v>43354</v>
      </c>
      <c r="J1420" s="43">
        <v>1687246</v>
      </c>
      <c r="K1420" s="43">
        <v>0</v>
      </c>
      <c r="L1420" s="43">
        <v>0</v>
      </c>
      <c r="M1420" s="43">
        <f>IFERROR(J1420-K1420-L1420,0)</f>
        <v>1687246</v>
      </c>
      <c r="N1420" s="43">
        <v>2238411</v>
      </c>
      <c r="O1420" s="45">
        <f>IFERROR(IF(1 - M1420/N1420&lt;0,0,1-M1420/N1420),0)</f>
        <v>0.24623047331343528</v>
      </c>
      <c r="P1420" s="43">
        <v>0</v>
      </c>
      <c r="Q1420" s="43">
        <v>1687246</v>
      </c>
      <c r="R1420" s="46">
        <f>IF(F1420&lt;DATEVALUE("2018-07-01"),1,0)</f>
        <v>1</v>
      </c>
      <c r="S1420" s="47">
        <f>IF(R1420=1,1%,0)</f>
        <v>0.01</v>
      </c>
      <c r="T1420" s="46">
        <f>IFERROR(S1420*M1420,0)</f>
        <v>16872.459999999999</v>
      </c>
      <c r="U1420" s="48">
        <f>IF(O1420&lt;=0.12,1,0)*(1-R1420)*M1420</f>
        <v>0</v>
      </c>
      <c r="V1420" s="49">
        <f>IF(0&lt;0.8,0,IF(0&lt;1,Sheet1!L590,1))*IF(G1420&lt;3,0.12 - O1420,0.01) *U1420</f>
        <v>0</v>
      </c>
      <c r="W1420" s="49">
        <f>IF(0&gt;1,IF(0&lt;=1.1,1,IF(0&lt;=1.2,2,IF(0&lt;=1.5,3,5))),0) * 1000000</f>
        <v>0</v>
      </c>
      <c r="X1420" s="50">
        <f>IF(AND(P1420&gt;=150000000,P1420&lt;300000000),5000000,IF(AND(P1420&gt;=300000000,P1420&lt;500000000),10000000,IF(AND(P1420&gt;=300000000,P1420&lt;500000000),15000000,IF(AND(P1420&gt;=500000000,P1420&lt;3000000000),20000000,IF(P1420&gt;=30000000000,35000000,0))))) * (1-R1420)</f>
        <v>0</v>
      </c>
      <c r="Y1420" s="50">
        <f>IFERROR(Q1420 * (1-R1420),0)</f>
        <v>0</v>
      </c>
      <c r="Z1420" s="51">
        <f>IF(R1420=1,0,0)</f>
        <v>0</v>
      </c>
      <c r="AA1420" s="51">
        <f>IFERROR((1-R1420) * Z1420 * 2%,0)</f>
        <v>0</v>
      </c>
      <c r="AB1420" s="52">
        <f>IF(R1420=0,0,0)</f>
        <v>0</v>
      </c>
      <c r="AC1420" s="52">
        <f> IFERROR(AB1420 * (1-R1420) * 2%,0)</f>
        <v>0</v>
      </c>
      <c r="AD1420" s="53">
        <f>T1420+V1420+W1420+X1420+AA1420+AC1420</f>
        <v>16872.459999999999</v>
      </c>
    </row>
    <row r="1421">
      <c r="C1421" s="40" t="s">
        <v>2624</v>
      </c>
      <c r="D1421" s="41" t="s">
        <v>2625</v>
      </c>
      <c r="E1421" s="41"/>
      <c r="F1421" s="42">
        <v>42957.06858796296</v>
      </c>
      <c r="G1421" s="43">
        <v>11</v>
      </c>
      <c r="H1421" s="44">
        <v>43321</v>
      </c>
      <c r="I1421" s="44">
        <v>43322</v>
      </c>
      <c r="J1421" s="43">
        <v>588238</v>
      </c>
      <c r="K1421" s="43">
        <v>0</v>
      </c>
      <c r="L1421" s="43">
        <v>0</v>
      </c>
      <c r="M1421" s="43">
        <f>IFERROR(J1421-K1421-L1421,0)</f>
        <v>588238</v>
      </c>
      <c r="N1421" s="43">
        <v>588238</v>
      </c>
      <c r="O1421" s="45">
        <f>IFERROR(IF(1 - M1421/N1421&lt;0,0,1-M1421/N1421),0)</f>
        <v>0</v>
      </c>
      <c r="P1421" s="43">
        <v>0</v>
      </c>
      <c r="Q1421" s="43">
        <v>588238</v>
      </c>
      <c r="R1421" s="46">
        <f>IF(F1421&lt;DATEVALUE("2018-07-01"),1,0)</f>
        <v>1</v>
      </c>
      <c r="S1421" s="47">
        <f>IF(R1421=1,1%,0)</f>
        <v>0.01</v>
      </c>
      <c r="T1421" s="46">
        <f>IFERROR(S1421*M1421,0)</f>
        <v>5882.3800000000001</v>
      </c>
      <c r="U1421" s="48">
        <f>IF(O1421&lt;=0.12,1,0)*(1-R1421)*M1421</f>
        <v>0</v>
      </c>
      <c r="V1421" s="49">
        <f>IF(0&lt;0.8,0,IF(0&lt;1,Sheet1!L590,1))*IF(G1421&lt;3,0.12 - O1421,0.01) *U1421</f>
        <v>0</v>
      </c>
      <c r="W1421" s="49">
        <f>IF(0&gt;1,IF(0&lt;=1.1,1,IF(0&lt;=1.2,2,IF(0&lt;=1.5,3,5))),0) * 1000000</f>
        <v>0</v>
      </c>
      <c r="X1421" s="50">
        <f>IF(AND(P1421&gt;=150000000,P1421&lt;300000000),5000000,IF(AND(P1421&gt;=300000000,P1421&lt;500000000),10000000,IF(AND(P1421&gt;=300000000,P1421&lt;500000000),15000000,IF(AND(P1421&gt;=500000000,P1421&lt;3000000000),20000000,IF(P1421&gt;=30000000000,35000000,0))))) * (1-R1421)</f>
        <v>0</v>
      </c>
      <c r="Y1421" s="50">
        <f>IFERROR(Q1421 * (1-R1421),0)</f>
        <v>0</v>
      </c>
      <c r="Z1421" s="51">
        <f>IF(R1421=1,0,0)</f>
        <v>0</v>
      </c>
      <c r="AA1421" s="51">
        <f>IFERROR((1-R1421) * Z1421 * 2%,0)</f>
        <v>0</v>
      </c>
      <c r="AB1421" s="52">
        <f>IF(R1421=0,0,0)</f>
        <v>0</v>
      </c>
      <c r="AC1421" s="52">
        <f> IFERROR(AB1421 * (1-R1421) * 2%,0)</f>
        <v>0</v>
      </c>
      <c r="AD1421" s="53">
        <f>T1421+V1421+W1421+X1421+AA1421+AC1421</f>
        <v>5882.3800000000001</v>
      </c>
    </row>
    <row r="1422">
      <c r="C1422" s="40" t="s">
        <v>2626</v>
      </c>
      <c r="D1422" s="41" t="s">
        <v>2627</v>
      </c>
      <c r="E1422" s="41"/>
      <c r="F1422" s="42">
        <v>42970.388958333329</v>
      </c>
      <c r="G1422" s="43">
        <v>11</v>
      </c>
      <c r="H1422" s="44">
        <v>43319</v>
      </c>
      <c r="I1422" s="44">
        <v>43339</v>
      </c>
      <c r="J1422" s="43">
        <v>44922</v>
      </c>
      <c r="K1422" s="43">
        <v>0</v>
      </c>
      <c r="L1422" s="43">
        <v>0</v>
      </c>
      <c r="M1422" s="43">
        <f>IFERROR(J1422-K1422-L1422,0)</f>
        <v>44922</v>
      </c>
      <c r="N1422" s="43">
        <v>44922</v>
      </c>
      <c r="O1422" s="45">
        <f>IFERROR(IF(1 - M1422/N1422&lt;0,0,1-M1422/N1422),0)</f>
        <v>0</v>
      </c>
      <c r="P1422" s="43">
        <v>0</v>
      </c>
      <c r="Q1422" s="43">
        <v>44922</v>
      </c>
      <c r="R1422" s="46">
        <f>IF(F1422&lt;DATEVALUE("2018-07-01"),1,0)</f>
        <v>1</v>
      </c>
      <c r="S1422" s="47">
        <f>IF(R1422=1,1%,0)</f>
        <v>0.01</v>
      </c>
      <c r="T1422" s="46">
        <f>IFERROR(S1422*M1422,0)</f>
        <v>449.22000000000003</v>
      </c>
      <c r="U1422" s="48">
        <f>IF(O1422&lt;=0.12,1,0)*(1-R1422)*M1422</f>
        <v>0</v>
      </c>
      <c r="V1422" s="49">
        <f>IF(0&lt;0.8,0,IF(0&lt;1,Sheet1!L590,1))*IF(G1422&lt;3,0.12 - O1422,0.01) *U1422</f>
        <v>0</v>
      </c>
      <c r="W1422" s="49">
        <f>IF(0&gt;1,IF(0&lt;=1.1,1,IF(0&lt;=1.2,2,IF(0&lt;=1.5,3,5))),0) * 1000000</f>
        <v>0</v>
      </c>
      <c r="X1422" s="50">
        <f>IF(AND(P1422&gt;=150000000,P1422&lt;300000000),5000000,IF(AND(P1422&gt;=300000000,P1422&lt;500000000),10000000,IF(AND(P1422&gt;=300000000,P1422&lt;500000000),15000000,IF(AND(P1422&gt;=500000000,P1422&lt;3000000000),20000000,IF(P1422&gt;=30000000000,35000000,0))))) * (1-R1422)</f>
        <v>0</v>
      </c>
      <c r="Y1422" s="50">
        <f>IFERROR(Q1422 * (1-R1422),0)</f>
        <v>0</v>
      </c>
      <c r="Z1422" s="51">
        <f>IF(R1422=1,0,0)</f>
        <v>0</v>
      </c>
      <c r="AA1422" s="51">
        <f>IFERROR((1-R1422) * Z1422 * 2%,0)</f>
        <v>0</v>
      </c>
      <c r="AB1422" s="52">
        <f>IF(R1422=0,0,0)</f>
        <v>0</v>
      </c>
      <c r="AC1422" s="52">
        <f> IFERROR(AB1422 * (1-R1422) * 2%,0)</f>
        <v>0</v>
      </c>
      <c r="AD1422" s="53">
        <f>T1422+V1422+W1422+X1422+AA1422+AC1422</f>
        <v>449.22000000000003</v>
      </c>
    </row>
    <row r="1423">
      <c r="C1423" s="40" t="s">
        <v>2628</v>
      </c>
      <c r="D1423" s="41" t="s">
        <v>2629</v>
      </c>
      <c r="E1423" s="41"/>
      <c r="F1423" s="42">
        <v>42970.388043981482</v>
      </c>
      <c r="G1423" s="43">
        <v>11</v>
      </c>
      <c r="H1423" s="44">
        <v>43320</v>
      </c>
      <c r="I1423" s="44">
        <v>43340</v>
      </c>
      <c r="J1423" s="43">
        <v>228940</v>
      </c>
      <c r="K1423" s="43">
        <v>0</v>
      </c>
      <c r="L1423" s="43">
        <v>0</v>
      </c>
      <c r="M1423" s="43">
        <f>IFERROR(J1423-K1423-L1423,0)</f>
        <v>228940</v>
      </c>
      <c r="N1423" s="43">
        <v>228940</v>
      </c>
      <c r="O1423" s="45">
        <f>IFERROR(IF(1 - M1423/N1423&lt;0,0,1-M1423/N1423),0)</f>
        <v>0</v>
      </c>
      <c r="P1423" s="43">
        <v>0</v>
      </c>
      <c r="Q1423" s="43">
        <v>228940</v>
      </c>
      <c r="R1423" s="46">
        <f>IF(F1423&lt;DATEVALUE("2018-07-01"),1,0)</f>
        <v>1</v>
      </c>
      <c r="S1423" s="47">
        <f>IF(R1423=1,1%,0)</f>
        <v>0.01</v>
      </c>
      <c r="T1423" s="46">
        <f>IFERROR(S1423*M1423,0)</f>
        <v>2289.4000000000001</v>
      </c>
      <c r="U1423" s="48">
        <f>IF(O1423&lt;=0.12,1,0)*(1-R1423)*M1423</f>
        <v>0</v>
      </c>
      <c r="V1423" s="49">
        <f>IF(0&lt;0.8,0,IF(0&lt;1,Sheet1!L590,1))*IF(G1423&lt;3,0.12 - O1423,0.01) *U1423</f>
        <v>0</v>
      </c>
      <c r="W1423" s="49">
        <f>IF(0&gt;1,IF(0&lt;=1.1,1,IF(0&lt;=1.2,2,IF(0&lt;=1.5,3,5))),0) * 1000000</f>
        <v>0</v>
      </c>
      <c r="X1423" s="50">
        <f>IF(AND(P1423&gt;=150000000,P1423&lt;300000000),5000000,IF(AND(P1423&gt;=300000000,P1423&lt;500000000),10000000,IF(AND(P1423&gt;=300000000,P1423&lt;500000000),15000000,IF(AND(P1423&gt;=500000000,P1423&lt;3000000000),20000000,IF(P1423&gt;=30000000000,35000000,0))))) * (1-R1423)</f>
        <v>0</v>
      </c>
      <c r="Y1423" s="50">
        <f>IFERROR(Q1423 * (1-R1423),0)</f>
        <v>0</v>
      </c>
      <c r="Z1423" s="51">
        <f>IF(R1423=1,0,0)</f>
        <v>0</v>
      </c>
      <c r="AA1423" s="51">
        <f>IFERROR((1-R1423) * Z1423 * 2%,0)</f>
        <v>0</v>
      </c>
      <c r="AB1423" s="52">
        <f>IF(R1423=0,0,0)</f>
        <v>0</v>
      </c>
      <c r="AC1423" s="52">
        <f> IFERROR(AB1423 * (1-R1423) * 2%,0)</f>
        <v>0</v>
      </c>
      <c r="AD1423" s="53">
        <f>T1423+V1423+W1423+X1423+AA1423+AC1423</f>
        <v>2289.4000000000001</v>
      </c>
    </row>
    <row r="1424">
      <c r="C1424" s="40" t="s">
        <v>2630</v>
      </c>
      <c r="D1424" s="41" t="s">
        <v>2631</v>
      </c>
      <c r="E1424" s="41"/>
      <c r="F1424" s="42">
        <v>42970.386331018519</v>
      </c>
      <c r="G1424" s="43">
        <v>11</v>
      </c>
      <c r="H1424" s="44">
        <v>43321</v>
      </c>
      <c r="I1424" s="44">
        <v>43326</v>
      </c>
      <c r="J1424" s="43">
        <v>184994</v>
      </c>
      <c r="K1424" s="43">
        <v>0</v>
      </c>
      <c r="L1424" s="43">
        <v>0</v>
      </c>
      <c r="M1424" s="43">
        <f>IFERROR(J1424-K1424-L1424,0)</f>
        <v>184994</v>
      </c>
      <c r="N1424" s="43">
        <v>184994</v>
      </c>
      <c r="O1424" s="45">
        <f>IFERROR(IF(1 - M1424/N1424&lt;0,0,1-M1424/N1424),0)</f>
        <v>0</v>
      </c>
      <c r="P1424" s="43">
        <v>0</v>
      </c>
      <c r="Q1424" s="43">
        <v>184994</v>
      </c>
      <c r="R1424" s="46">
        <f>IF(F1424&lt;DATEVALUE("2018-07-01"),1,0)</f>
        <v>1</v>
      </c>
      <c r="S1424" s="47">
        <f>IF(R1424=1,1%,0)</f>
        <v>0.01</v>
      </c>
      <c r="T1424" s="46">
        <f>IFERROR(S1424*M1424,0)</f>
        <v>1849.9400000000001</v>
      </c>
      <c r="U1424" s="48">
        <f>IF(O1424&lt;=0.12,1,0)*(1-R1424)*M1424</f>
        <v>0</v>
      </c>
      <c r="V1424" s="49">
        <f>IF(0&lt;0.8,0,IF(0&lt;1,Sheet1!L590,1))*IF(G1424&lt;3,0.12 - O1424,0.01) *U1424</f>
        <v>0</v>
      </c>
      <c r="W1424" s="49">
        <f>IF(0&gt;1,IF(0&lt;=1.1,1,IF(0&lt;=1.2,2,IF(0&lt;=1.5,3,5))),0) * 1000000</f>
        <v>0</v>
      </c>
      <c r="X1424" s="50">
        <f>IF(AND(P1424&gt;=150000000,P1424&lt;300000000),5000000,IF(AND(P1424&gt;=300000000,P1424&lt;500000000),10000000,IF(AND(P1424&gt;=300000000,P1424&lt;500000000),15000000,IF(AND(P1424&gt;=500000000,P1424&lt;3000000000),20000000,IF(P1424&gt;=30000000000,35000000,0))))) * (1-R1424)</f>
        <v>0</v>
      </c>
      <c r="Y1424" s="50">
        <f>IFERROR(Q1424 * (1-R1424),0)</f>
        <v>0</v>
      </c>
      <c r="Z1424" s="51">
        <f>IF(R1424=1,0,0)</f>
        <v>0</v>
      </c>
      <c r="AA1424" s="51">
        <f>IFERROR((1-R1424) * Z1424 * 2%,0)</f>
        <v>0</v>
      </c>
      <c r="AB1424" s="52">
        <f>IF(R1424=0,0,0)</f>
        <v>0</v>
      </c>
      <c r="AC1424" s="52">
        <f> IFERROR(AB1424 * (1-R1424) * 2%,0)</f>
        <v>0</v>
      </c>
      <c r="AD1424" s="53">
        <f>T1424+V1424+W1424+X1424+AA1424+AC1424</f>
        <v>1849.9400000000001</v>
      </c>
    </row>
    <row r="1425">
      <c r="C1425" s="40" t="s">
        <v>2632</v>
      </c>
      <c r="D1425" s="41" t="s">
        <v>550</v>
      </c>
      <c r="E1425" s="41"/>
      <c r="F1425" s="42">
        <v>42970.382581018515</v>
      </c>
      <c r="G1425" s="43">
        <v>11</v>
      </c>
      <c r="H1425" s="44">
        <v>43326</v>
      </c>
      <c r="I1425" s="44">
        <v>43332</v>
      </c>
      <c r="J1425" s="43">
        <v>487190</v>
      </c>
      <c r="K1425" s="43">
        <v>44290</v>
      </c>
      <c r="L1425" s="43">
        <v>0</v>
      </c>
      <c r="M1425" s="43">
        <f>IFERROR(J1425-K1425-L1425,0)</f>
        <v>442900</v>
      </c>
      <c r="N1425" s="43">
        <v>618916</v>
      </c>
      <c r="O1425" s="45">
        <f>IFERROR(IF(1 - M1425/N1425&lt;0,0,1-M1425/N1425),0)</f>
        <v>0.28439400500229428</v>
      </c>
      <c r="P1425" s="43">
        <v>0</v>
      </c>
      <c r="Q1425" s="43">
        <v>487190</v>
      </c>
      <c r="R1425" s="46">
        <f>IF(F1425&lt;DATEVALUE("2018-07-01"),1,0)</f>
        <v>1</v>
      </c>
      <c r="S1425" s="47">
        <f>IF(R1425=1,1%,0)</f>
        <v>0.01</v>
      </c>
      <c r="T1425" s="46">
        <f>IFERROR(S1425*M1425,0)</f>
        <v>4429</v>
      </c>
      <c r="U1425" s="48">
        <f>IF(O1425&lt;=0.12,1,0)*(1-R1425)*M1425</f>
        <v>0</v>
      </c>
      <c r="V1425" s="49">
        <f>IF(0&lt;0.8,0,IF(0&lt;1,Sheet1!L590,1))*IF(G1425&lt;3,0.12 - O1425,0.01) *U1425</f>
        <v>0</v>
      </c>
      <c r="W1425" s="49">
        <f>IF(0&gt;1,IF(0&lt;=1.1,1,IF(0&lt;=1.2,2,IF(0&lt;=1.5,3,5))),0) * 1000000</f>
        <v>0</v>
      </c>
      <c r="X1425" s="50">
        <f>IF(AND(P1425&gt;=150000000,P1425&lt;300000000),5000000,IF(AND(P1425&gt;=300000000,P1425&lt;500000000),10000000,IF(AND(P1425&gt;=300000000,P1425&lt;500000000),15000000,IF(AND(P1425&gt;=500000000,P1425&lt;3000000000),20000000,IF(P1425&gt;=30000000000,35000000,0))))) * (1-R1425)</f>
        <v>0</v>
      </c>
      <c r="Y1425" s="50">
        <f>IFERROR(Q1425 * (1-R1425),0)</f>
        <v>0</v>
      </c>
      <c r="Z1425" s="51">
        <f>IF(R1425=1,0,0)</f>
        <v>0</v>
      </c>
      <c r="AA1425" s="51">
        <f>IFERROR((1-R1425) * Z1425 * 2%,0)</f>
        <v>0</v>
      </c>
      <c r="AB1425" s="52">
        <f>IF(R1425=0,0,0)</f>
        <v>0</v>
      </c>
      <c r="AC1425" s="52">
        <f> IFERROR(AB1425 * (1-R1425) * 2%,0)</f>
        <v>0</v>
      </c>
      <c r="AD1425" s="53">
        <f>T1425+V1425+W1425+X1425+AA1425+AC1425</f>
        <v>4429</v>
      </c>
    </row>
    <row r="1426">
      <c r="C1426" s="40" t="s">
        <v>2633</v>
      </c>
      <c r="D1426" s="41" t="s">
        <v>503</v>
      </c>
      <c r="E1426" s="41"/>
      <c r="F1426" s="42">
        <v>42991.067499999997</v>
      </c>
      <c r="G1426" s="43">
        <v>10</v>
      </c>
      <c r="H1426" s="44">
        <v>43355</v>
      </c>
      <c r="I1426" s="44">
        <v>43384</v>
      </c>
      <c r="J1426" s="43">
        <v>11988515</v>
      </c>
      <c r="K1426" s="43">
        <v>44000</v>
      </c>
      <c r="L1426" s="43">
        <v>0</v>
      </c>
      <c r="M1426" s="43">
        <f>IFERROR(J1426-K1426-L1426,0)</f>
        <v>11944515</v>
      </c>
      <c r="N1426" s="43">
        <v>19656151</v>
      </c>
      <c r="O1426" s="45">
        <f>IFERROR(IF(1 - M1426/N1426&lt;0,0,1-M1426/N1426),0)</f>
        <v>0.39232685992288119</v>
      </c>
      <c r="P1426" s="43">
        <v>0</v>
      </c>
      <c r="Q1426" s="43">
        <v>11999801</v>
      </c>
      <c r="R1426" s="46">
        <f>IF(F1426&lt;DATEVALUE("2018-07-01"),1,0)</f>
        <v>1</v>
      </c>
      <c r="S1426" s="47">
        <f>IF(R1426=1,1%,0)</f>
        <v>0.01</v>
      </c>
      <c r="T1426" s="46">
        <f>IFERROR(S1426*M1426,0)</f>
        <v>119445.15000000001</v>
      </c>
      <c r="U1426" s="48">
        <f>IF(O1426&lt;=0.12,1,0)*(1-R1426)*M1426</f>
        <v>0</v>
      </c>
      <c r="V1426" s="49">
        <f>IF(0&lt;0.8,0,IF(0&lt;1,Sheet1!L590,1))*IF(G1426&lt;3,0.12 - O1426,0.01) *U1426</f>
        <v>0</v>
      </c>
      <c r="W1426" s="49">
        <f>IF(0&gt;1,IF(0&lt;=1.1,1,IF(0&lt;=1.2,2,IF(0&lt;=1.5,3,5))),0) * 1000000</f>
        <v>0</v>
      </c>
      <c r="X1426" s="50">
        <f>IF(AND(P1426&gt;=150000000,P1426&lt;300000000),5000000,IF(AND(P1426&gt;=300000000,P1426&lt;500000000),10000000,IF(AND(P1426&gt;=300000000,P1426&lt;500000000),15000000,IF(AND(P1426&gt;=500000000,P1426&lt;3000000000),20000000,IF(P1426&gt;=30000000000,35000000,0))))) * (1-R1426)</f>
        <v>0</v>
      </c>
      <c r="Y1426" s="50">
        <f>IFERROR(Q1426 * (1-R1426),0)</f>
        <v>0</v>
      </c>
      <c r="Z1426" s="51">
        <f>IF(R1426=1,0,0)</f>
        <v>0</v>
      </c>
      <c r="AA1426" s="51">
        <f>IFERROR((1-R1426) * Z1426 * 2%,0)</f>
        <v>0</v>
      </c>
      <c r="AB1426" s="52">
        <f>IF(R1426=0,0,0)</f>
        <v>0</v>
      </c>
      <c r="AC1426" s="52">
        <f> IFERROR(AB1426 * (1-R1426) * 2%,0)</f>
        <v>0</v>
      </c>
      <c r="AD1426" s="53">
        <f>T1426+V1426+W1426+X1426+AA1426+AC1426</f>
        <v>119445.15000000001</v>
      </c>
    </row>
    <row r="1427">
      <c r="C1427" s="40" t="s">
        <v>2634</v>
      </c>
      <c r="D1427" s="41" t="s">
        <v>2635</v>
      </c>
      <c r="E1427" s="41"/>
      <c r="F1427" s="42">
        <v>42991.054282407407</v>
      </c>
      <c r="G1427" s="43">
        <v>10</v>
      </c>
      <c r="H1427" s="44">
        <v>43337</v>
      </c>
      <c r="I1427" s="44">
        <v>43357</v>
      </c>
      <c r="J1427" s="43">
        <v>2520034</v>
      </c>
      <c r="K1427" s="43">
        <v>0</v>
      </c>
      <c r="L1427" s="43">
        <v>0</v>
      </c>
      <c r="M1427" s="43">
        <f>IFERROR(J1427-K1427-L1427,0)</f>
        <v>2520034</v>
      </c>
      <c r="N1427" s="43">
        <v>4342991</v>
      </c>
      <c r="O1427" s="45">
        <f>IFERROR(IF(1 - M1427/N1427&lt;0,0,1-M1427/N1427),0)</f>
        <v>0.41974689793278408</v>
      </c>
      <c r="P1427" s="43">
        <v>0</v>
      </c>
      <c r="Q1427" s="43">
        <v>2520034</v>
      </c>
      <c r="R1427" s="46">
        <f>IF(F1427&lt;DATEVALUE("2018-07-01"),1,0)</f>
        <v>1</v>
      </c>
      <c r="S1427" s="47">
        <f>IF(R1427=1,1%,0)</f>
        <v>0.01</v>
      </c>
      <c r="T1427" s="46">
        <f>IFERROR(S1427*M1427,0)</f>
        <v>25200.34</v>
      </c>
      <c r="U1427" s="48">
        <f>IF(O1427&lt;=0.12,1,0)*(1-R1427)*M1427</f>
        <v>0</v>
      </c>
      <c r="V1427" s="49">
        <f>IF(0&lt;0.8,0,IF(0&lt;1,Sheet1!L590,1))*IF(G1427&lt;3,0.12 - O1427,0.01) *U1427</f>
        <v>0</v>
      </c>
      <c r="W1427" s="49">
        <f>IF(0&gt;1,IF(0&lt;=1.1,1,IF(0&lt;=1.2,2,IF(0&lt;=1.5,3,5))),0) * 1000000</f>
        <v>0</v>
      </c>
      <c r="X1427" s="50">
        <f>IF(AND(P1427&gt;=150000000,P1427&lt;300000000),5000000,IF(AND(P1427&gt;=300000000,P1427&lt;500000000),10000000,IF(AND(P1427&gt;=300000000,P1427&lt;500000000),15000000,IF(AND(P1427&gt;=500000000,P1427&lt;3000000000),20000000,IF(P1427&gt;=30000000000,35000000,0))))) * (1-R1427)</f>
        <v>0</v>
      </c>
      <c r="Y1427" s="50">
        <f>IFERROR(Q1427 * (1-R1427),0)</f>
        <v>0</v>
      </c>
      <c r="Z1427" s="51">
        <f>IF(R1427=1,0,0)</f>
        <v>0</v>
      </c>
      <c r="AA1427" s="51">
        <f>IFERROR((1-R1427) * Z1427 * 2%,0)</f>
        <v>0</v>
      </c>
      <c r="AB1427" s="52">
        <f>IF(R1427=0,0,0)</f>
        <v>0</v>
      </c>
      <c r="AC1427" s="52">
        <f> IFERROR(AB1427 * (1-R1427) * 2%,0)</f>
        <v>0</v>
      </c>
      <c r="AD1427" s="53">
        <f>T1427+V1427+W1427+X1427+AA1427+AC1427</f>
        <v>25200.34</v>
      </c>
    </row>
    <row r="1428">
      <c r="C1428" s="40" t="s">
        <v>2636</v>
      </c>
      <c r="D1428" s="41" t="s">
        <v>2637</v>
      </c>
      <c r="E1428" s="41"/>
      <c r="F1428" s="42">
        <v>42991.272465277776</v>
      </c>
      <c r="G1428" s="43">
        <v>10</v>
      </c>
      <c r="H1428" s="44">
        <v>43316</v>
      </c>
      <c r="I1428" s="44">
        <v>43322</v>
      </c>
      <c r="J1428" s="43">
        <v>2753438</v>
      </c>
      <c r="K1428" s="43">
        <v>0</v>
      </c>
      <c r="L1428" s="43">
        <v>0</v>
      </c>
      <c r="M1428" s="43">
        <f>IFERROR(J1428-K1428-L1428,0)</f>
        <v>2753438</v>
      </c>
      <c r="N1428" s="43">
        <v>2753438</v>
      </c>
      <c r="O1428" s="45">
        <f>IFERROR(IF(1 - M1428/N1428&lt;0,0,1-M1428/N1428),0)</f>
        <v>0</v>
      </c>
      <c r="P1428" s="43">
        <v>0</v>
      </c>
      <c r="Q1428" s="43">
        <v>2753438</v>
      </c>
      <c r="R1428" s="46">
        <f>IF(F1428&lt;DATEVALUE("2018-07-01"),1,0)</f>
        <v>1</v>
      </c>
      <c r="S1428" s="47">
        <f>IF(R1428=1,1%,0)</f>
        <v>0.01</v>
      </c>
      <c r="T1428" s="46">
        <f>IFERROR(S1428*M1428,0)</f>
        <v>27534.380000000001</v>
      </c>
      <c r="U1428" s="48">
        <f>IF(O1428&lt;=0.12,1,0)*(1-R1428)*M1428</f>
        <v>0</v>
      </c>
      <c r="V1428" s="49">
        <f>IF(0&lt;0.8,0,IF(0&lt;1,Sheet1!L590,1))*IF(G1428&lt;3,0.12 - O1428,0.01) *U1428</f>
        <v>0</v>
      </c>
      <c r="W1428" s="49">
        <f>IF(0&gt;1,IF(0&lt;=1.1,1,IF(0&lt;=1.2,2,IF(0&lt;=1.5,3,5))),0) * 1000000</f>
        <v>0</v>
      </c>
      <c r="X1428" s="50">
        <f>IF(AND(P1428&gt;=150000000,P1428&lt;300000000),5000000,IF(AND(P1428&gt;=300000000,P1428&lt;500000000),10000000,IF(AND(P1428&gt;=300000000,P1428&lt;500000000),15000000,IF(AND(P1428&gt;=500000000,P1428&lt;3000000000),20000000,IF(P1428&gt;=30000000000,35000000,0))))) * (1-R1428)</f>
        <v>0</v>
      </c>
      <c r="Y1428" s="50">
        <f>IFERROR(Q1428 * (1-R1428),0)</f>
        <v>0</v>
      </c>
      <c r="Z1428" s="51">
        <f>IF(R1428=1,0,0)</f>
        <v>0</v>
      </c>
      <c r="AA1428" s="51">
        <f>IFERROR((1-R1428) * Z1428 * 2%,0)</f>
        <v>0</v>
      </c>
      <c r="AB1428" s="52">
        <f>IF(R1428=0,0,0)</f>
        <v>0</v>
      </c>
      <c r="AC1428" s="52">
        <f> IFERROR(AB1428 * (1-R1428) * 2%,0)</f>
        <v>0</v>
      </c>
      <c r="AD1428" s="53">
        <f>T1428+V1428+W1428+X1428+AA1428+AC1428</f>
        <v>27534.380000000001</v>
      </c>
    </row>
    <row r="1429">
      <c r="C1429" s="40" t="s">
        <v>2638</v>
      </c>
      <c r="D1429" s="41" t="s">
        <v>2639</v>
      </c>
      <c r="E1429" s="41"/>
      <c r="F1429" s="42">
        <v>42992.268078703702</v>
      </c>
      <c r="G1429" s="43">
        <v>10</v>
      </c>
      <c r="H1429" s="44">
        <v>43320</v>
      </c>
      <c r="I1429" s="44">
        <v>43339</v>
      </c>
      <c r="J1429" s="43">
        <v>2062613</v>
      </c>
      <c r="K1429" s="43">
        <v>0</v>
      </c>
      <c r="L1429" s="43">
        <v>0</v>
      </c>
      <c r="M1429" s="43">
        <f>IFERROR(J1429-K1429-L1429,0)</f>
        <v>2062613</v>
      </c>
      <c r="N1429" s="43">
        <v>2062613</v>
      </c>
      <c r="O1429" s="45">
        <f>IFERROR(IF(1 - M1429/N1429&lt;0,0,1-M1429/N1429),0)</f>
        <v>0</v>
      </c>
      <c r="P1429" s="43">
        <v>0</v>
      </c>
      <c r="Q1429" s="43">
        <v>2062613</v>
      </c>
      <c r="R1429" s="46">
        <f>IF(F1429&lt;DATEVALUE("2018-07-01"),1,0)</f>
        <v>1</v>
      </c>
      <c r="S1429" s="47">
        <f>IF(R1429=1,1%,0)</f>
        <v>0.01</v>
      </c>
      <c r="T1429" s="46">
        <f>IFERROR(S1429*M1429,0)</f>
        <v>20626.130000000001</v>
      </c>
      <c r="U1429" s="48">
        <f>IF(O1429&lt;=0.12,1,0)*(1-R1429)*M1429</f>
        <v>0</v>
      </c>
      <c r="V1429" s="49">
        <f>IF(0&lt;0.8,0,IF(0&lt;1,Sheet1!L590,1))*IF(G1429&lt;3,0.12 - O1429,0.01) *U1429</f>
        <v>0</v>
      </c>
      <c r="W1429" s="49">
        <f>IF(0&gt;1,IF(0&lt;=1.1,1,IF(0&lt;=1.2,2,IF(0&lt;=1.5,3,5))),0) * 1000000</f>
        <v>0</v>
      </c>
      <c r="X1429" s="50">
        <f>IF(AND(P1429&gt;=150000000,P1429&lt;300000000),5000000,IF(AND(P1429&gt;=300000000,P1429&lt;500000000),10000000,IF(AND(P1429&gt;=300000000,P1429&lt;500000000),15000000,IF(AND(P1429&gt;=500000000,P1429&lt;3000000000),20000000,IF(P1429&gt;=30000000000,35000000,0))))) * (1-R1429)</f>
        <v>0</v>
      </c>
      <c r="Y1429" s="50">
        <f>IFERROR(Q1429 * (1-R1429),0)</f>
        <v>0</v>
      </c>
      <c r="Z1429" s="51">
        <f>IF(R1429=1,0,0)</f>
        <v>0</v>
      </c>
      <c r="AA1429" s="51">
        <f>IFERROR((1-R1429) * Z1429 * 2%,0)</f>
        <v>0</v>
      </c>
      <c r="AB1429" s="52">
        <f>IF(R1429=0,0,0)</f>
        <v>0</v>
      </c>
      <c r="AC1429" s="52">
        <f> IFERROR(AB1429 * (1-R1429) * 2%,0)</f>
        <v>0</v>
      </c>
      <c r="AD1429" s="53">
        <f>T1429+V1429+W1429+X1429+AA1429+AC1429</f>
        <v>20626.130000000001</v>
      </c>
    </row>
    <row r="1430">
      <c r="C1430" s="40" t="s">
        <v>2640</v>
      </c>
      <c r="D1430" s="41" t="s">
        <v>24</v>
      </c>
      <c r="E1430" s="41"/>
      <c r="F1430" s="42" t="s">
        <v>24</v>
      </c>
      <c r="G1430" s="43" t="s">
        <v>24</v>
      </c>
      <c r="H1430" s="44" t="s">
        <v>24</v>
      </c>
      <c r="I1430" s="44" t="s">
        <v>24</v>
      </c>
      <c r="J1430" s="43">
        <v>105814</v>
      </c>
      <c r="K1430" s="43">
        <v>0</v>
      </c>
      <c r="L1430" s="43">
        <v>0</v>
      </c>
      <c r="M1430" s="43">
        <f>IFERROR(J1430-K1430-L1430,0)</f>
        <v>105814</v>
      </c>
      <c r="N1430" s="43" t="s">
        <v>24</v>
      </c>
      <c r="O1430" s="45">
        <f>IFERROR(IF(1 - M1430/N1430&lt;0,0,1-M1430/N1430),0)</f>
        <v>0</v>
      </c>
      <c r="P1430" s="43">
        <v>0</v>
      </c>
      <c r="Q1430" s="43">
        <v>0</v>
      </c>
      <c r="R1430" s="46">
        <f>IF(F1430&lt;DATEVALUE("2018-07-01"),1,0)</f>
        <v>0</v>
      </c>
      <c r="S1430" s="47">
        <f>IF(R1430=1,1%,0)</f>
        <v>0</v>
      </c>
      <c r="T1430" s="46">
        <f>IFERROR(S1430*M1430,0)</f>
        <v>0</v>
      </c>
      <c r="U1430" s="48">
        <f>IF(O1430&lt;=0.12,1,0)*(1-R1430)*M1430</f>
        <v>105814</v>
      </c>
      <c r="V1430" s="49">
        <f>IF(0&lt;0.8,0,IF(0&lt;1,Sheet1!L590,1))*IF(G1430&lt;3,0.12 - O1430,0.01) *U1430</f>
        <v>0</v>
      </c>
      <c r="W1430" s="49">
        <f>IF(0&gt;1,IF(0&lt;=1.1,1,IF(0&lt;=1.2,2,IF(0&lt;=1.5,3,5))),0) * 1000000</f>
        <v>0</v>
      </c>
      <c r="X1430" s="50">
        <f>IF(AND(P1430&gt;=150000000,P1430&lt;300000000),5000000,IF(AND(P1430&gt;=300000000,P1430&lt;500000000),10000000,IF(AND(P1430&gt;=300000000,P1430&lt;500000000),15000000,IF(AND(P1430&gt;=500000000,P1430&lt;3000000000),20000000,IF(P1430&gt;=30000000000,35000000,0))))) * (1-R1430)</f>
        <v>0</v>
      </c>
      <c r="Y1430" s="50">
        <f>IFERROR(Q1430 * (1-R1430),0)</f>
        <v>0</v>
      </c>
      <c r="Z1430" s="51" t="str">
        <f>IF(R1430=1,0,"")</f>
        <v/>
      </c>
      <c r="AA1430" s="51">
        <f>IFERROR((1-R1430) * Z1430 * 2%,0)</f>
        <v>0</v>
      </c>
      <c r="AB1430" s="52" t="str">
        <f>IF(R1430=0,"",0)</f>
        <v/>
      </c>
      <c r="AC1430" s="52">
        <f> IFERROR(AB1430 * (1-R1430) * 2%,0)</f>
        <v>0</v>
      </c>
      <c r="AD1430" s="53">
        <f>T1430+V1430+W1430+X1430+AA1430+AC1430</f>
        <v>0</v>
      </c>
    </row>
    <row r="1431">
      <c r="C1431" s="40" t="s">
        <v>2641</v>
      </c>
      <c r="D1431" s="41" t="s">
        <v>2642</v>
      </c>
      <c r="E1431" s="41"/>
      <c r="F1431" s="42">
        <v>42992.260567129626</v>
      </c>
      <c r="G1431" s="43">
        <v>10</v>
      </c>
      <c r="H1431" s="44">
        <v>43354</v>
      </c>
      <c r="I1431" s="44">
        <v>43350</v>
      </c>
      <c r="J1431" s="43">
        <v>1663792</v>
      </c>
      <c r="K1431" s="43">
        <v>0</v>
      </c>
      <c r="L1431" s="43">
        <v>0</v>
      </c>
      <c r="M1431" s="43">
        <f>IFERROR(J1431-K1431-L1431,0)</f>
        <v>1663792</v>
      </c>
      <c r="N1431" s="43">
        <v>1663792</v>
      </c>
      <c r="O1431" s="45">
        <f>IFERROR(IF(1 - M1431/N1431&lt;0,0,1-M1431/N1431),0)</f>
        <v>0</v>
      </c>
      <c r="P1431" s="43">
        <v>0</v>
      </c>
      <c r="Q1431" s="43">
        <v>1663792</v>
      </c>
      <c r="R1431" s="46">
        <f>IF(F1431&lt;DATEVALUE("2018-07-01"),1,0)</f>
        <v>1</v>
      </c>
      <c r="S1431" s="47">
        <f>IF(R1431=1,1%,0)</f>
        <v>0.01</v>
      </c>
      <c r="T1431" s="46">
        <f>IFERROR(S1431*M1431,0)</f>
        <v>16637.920000000002</v>
      </c>
      <c r="U1431" s="48">
        <f>IF(O1431&lt;=0.12,1,0)*(1-R1431)*M1431</f>
        <v>0</v>
      </c>
      <c r="V1431" s="49">
        <f>IF(0&lt;0.8,0,IF(0&lt;1,Sheet1!L590,1))*IF(G1431&lt;3,0.12 - O1431,0.01) *U1431</f>
        <v>0</v>
      </c>
      <c r="W1431" s="49">
        <f>IF(0&gt;1,IF(0&lt;=1.1,1,IF(0&lt;=1.2,2,IF(0&lt;=1.5,3,5))),0) * 1000000</f>
        <v>0</v>
      </c>
      <c r="X1431" s="50">
        <f>IF(AND(P1431&gt;=150000000,P1431&lt;300000000),5000000,IF(AND(P1431&gt;=300000000,P1431&lt;500000000),10000000,IF(AND(P1431&gt;=300000000,P1431&lt;500000000),15000000,IF(AND(P1431&gt;=500000000,P1431&lt;3000000000),20000000,IF(P1431&gt;=30000000000,35000000,0))))) * (1-R1431)</f>
        <v>0</v>
      </c>
      <c r="Y1431" s="50">
        <f>IFERROR(Q1431 * (1-R1431),0)</f>
        <v>0</v>
      </c>
      <c r="Z1431" s="51">
        <f>IF(R1431=1,0,0)</f>
        <v>0</v>
      </c>
      <c r="AA1431" s="51">
        <f>IFERROR((1-R1431) * Z1431 * 2%,0)</f>
        <v>0</v>
      </c>
      <c r="AB1431" s="52">
        <f>IF(R1431=0,0,0)</f>
        <v>0</v>
      </c>
      <c r="AC1431" s="52">
        <f> IFERROR(AB1431 * (1-R1431) * 2%,0)</f>
        <v>0</v>
      </c>
      <c r="AD1431" s="53">
        <f>T1431+V1431+W1431+X1431+AA1431+AC1431</f>
        <v>16637.920000000002</v>
      </c>
    </row>
    <row r="1432">
      <c r="C1432" s="40" t="s">
        <v>2643</v>
      </c>
      <c r="D1432" s="41" t="s">
        <v>2644</v>
      </c>
      <c r="E1432" s="41"/>
      <c r="F1432" s="42">
        <v>43001.3671875</v>
      </c>
      <c r="G1432" s="43">
        <v>10</v>
      </c>
      <c r="H1432" s="44">
        <v>43312</v>
      </c>
      <c r="I1432" s="44">
        <v>43299</v>
      </c>
      <c r="J1432" s="43">
        <v>9094705</v>
      </c>
      <c r="K1432" s="43">
        <v>1240140</v>
      </c>
      <c r="L1432" s="43">
        <v>0</v>
      </c>
      <c r="M1432" s="43">
        <f>IFERROR(J1432-K1432-L1432,0)</f>
        <v>7854565</v>
      </c>
      <c r="N1432" s="43">
        <v>9094705</v>
      </c>
      <c r="O1432" s="45">
        <f>IFERROR(IF(1 - M1432/N1432&lt;0,0,1-M1432/N1432),0)</f>
        <v>0.13635846352355574</v>
      </c>
      <c r="P1432" s="43">
        <v>0</v>
      </c>
      <c r="Q1432" s="43">
        <v>9094705</v>
      </c>
      <c r="R1432" s="46">
        <f>IF(F1432&lt;DATEVALUE("2018-07-01"),1,0)</f>
        <v>1</v>
      </c>
      <c r="S1432" s="47">
        <f>IF(R1432=1,1%,0)</f>
        <v>0.01</v>
      </c>
      <c r="T1432" s="46">
        <f>IFERROR(S1432*M1432,0)</f>
        <v>78545.650000000009</v>
      </c>
      <c r="U1432" s="48">
        <f>IF(O1432&lt;=0.12,1,0)*(1-R1432)*M1432</f>
        <v>0</v>
      </c>
      <c r="V1432" s="49">
        <f>IF(0&lt;0.8,0,IF(0&lt;1,Sheet1!L590,1))*IF(G1432&lt;3,0.12 - O1432,0.01) *U1432</f>
        <v>0</v>
      </c>
      <c r="W1432" s="49">
        <f>IF(0&gt;1,IF(0&lt;=1.1,1,IF(0&lt;=1.2,2,IF(0&lt;=1.5,3,5))),0) * 1000000</f>
        <v>0</v>
      </c>
      <c r="X1432" s="50">
        <f>IF(AND(P1432&gt;=150000000,P1432&lt;300000000),5000000,IF(AND(P1432&gt;=300000000,P1432&lt;500000000),10000000,IF(AND(P1432&gt;=300000000,P1432&lt;500000000),15000000,IF(AND(P1432&gt;=500000000,P1432&lt;3000000000),20000000,IF(P1432&gt;=30000000000,35000000,0))))) * (1-R1432)</f>
        <v>0</v>
      </c>
      <c r="Y1432" s="50">
        <f>IFERROR(Q1432 * (1-R1432),0)</f>
        <v>0</v>
      </c>
      <c r="Z1432" s="51">
        <f>IF(R1432=1,0,0)</f>
        <v>0</v>
      </c>
      <c r="AA1432" s="51">
        <f>IFERROR((1-R1432) * Z1432 * 2%,0)</f>
        <v>0</v>
      </c>
      <c r="AB1432" s="52">
        <f>IF(R1432=0,0,0)</f>
        <v>0</v>
      </c>
      <c r="AC1432" s="52">
        <f> IFERROR(AB1432 * (1-R1432) * 2%,0)</f>
        <v>0</v>
      </c>
      <c r="AD1432" s="53">
        <f>T1432+V1432+W1432+X1432+AA1432+AC1432</f>
        <v>78545.650000000009</v>
      </c>
    </row>
    <row r="1433">
      <c r="C1433" s="40" t="s">
        <v>2645</v>
      </c>
      <c r="D1433" s="41" t="s">
        <v>2646</v>
      </c>
      <c r="E1433" s="41"/>
      <c r="F1433" s="42">
        <v>43001.381331018514</v>
      </c>
      <c r="G1433" s="43">
        <v>10</v>
      </c>
      <c r="H1433" s="44">
        <v>43316</v>
      </c>
      <c r="I1433" s="44">
        <v>43321</v>
      </c>
      <c r="J1433" s="43">
        <v>52076</v>
      </c>
      <c r="K1433" s="43">
        <v>0</v>
      </c>
      <c r="L1433" s="43">
        <v>0</v>
      </c>
      <c r="M1433" s="43">
        <f>IFERROR(J1433-K1433-L1433,0)</f>
        <v>52076</v>
      </c>
      <c r="N1433" s="43">
        <v>52076</v>
      </c>
      <c r="O1433" s="45">
        <f>IFERROR(IF(1 - M1433/N1433&lt;0,0,1-M1433/N1433),0)</f>
        <v>0</v>
      </c>
      <c r="P1433" s="43">
        <v>0</v>
      </c>
      <c r="Q1433" s="43">
        <v>52076</v>
      </c>
      <c r="R1433" s="46">
        <f>IF(F1433&lt;DATEVALUE("2018-07-01"),1,0)</f>
        <v>1</v>
      </c>
      <c r="S1433" s="47">
        <f>IF(R1433=1,1%,0)</f>
        <v>0.01</v>
      </c>
      <c r="T1433" s="46">
        <f>IFERROR(S1433*M1433,0)</f>
        <v>520.75999999999999</v>
      </c>
      <c r="U1433" s="48">
        <f>IF(O1433&lt;=0.12,1,0)*(1-R1433)*M1433</f>
        <v>0</v>
      </c>
      <c r="V1433" s="49">
        <f>IF(0&lt;0.8,0,IF(0&lt;1,Sheet1!L590,1))*IF(G1433&lt;3,0.12 - O1433,0.01) *U1433</f>
        <v>0</v>
      </c>
      <c r="W1433" s="49">
        <f>IF(0&gt;1,IF(0&lt;=1.1,1,IF(0&lt;=1.2,2,IF(0&lt;=1.5,3,5))),0) * 1000000</f>
        <v>0</v>
      </c>
      <c r="X1433" s="50">
        <f>IF(AND(P1433&gt;=150000000,P1433&lt;300000000),5000000,IF(AND(P1433&gt;=300000000,P1433&lt;500000000),10000000,IF(AND(P1433&gt;=300000000,P1433&lt;500000000),15000000,IF(AND(P1433&gt;=500000000,P1433&lt;3000000000),20000000,IF(P1433&gt;=30000000000,35000000,0))))) * (1-R1433)</f>
        <v>0</v>
      </c>
      <c r="Y1433" s="50">
        <f>IFERROR(Q1433 * (1-R1433),0)</f>
        <v>0</v>
      </c>
      <c r="Z1433" s="51">
        <f>IF(R1433=1,0,0)</f>
        <v>0</v>
      </c>
      <c r="AA1433" s="51">
        <f>IFERROR((1-R1433) * Z1433 * 2%,0)</f>
        <v>0</v>
      </c>
      <c r="AB1433" s="52">
        <f>IF(R1433=0,0,0)</f>
        <v>0</v>
      </c>
      <c r="AC1433" s="52">
        <f> IFERROR(AB1433 * (1-R1433) * 2%,0)</f>
        <v>0</v>
      </c>
      <c r="AD1433" s="53">
        <f>T1433+V1433+W1433+X1433+AA1433+AC1433</f>
        <v>520.75999999999999</v>
      </c>
    </row>
    <row r="1434">
      <c r="C1434" s="40" t="s">
        <v>2647</v>
      </c>
      <c r="D1434" s="41" t="s">
        <v>2648</v>
      </c>
      <c r="E1434" s="41"/>
      <c r="F1434" s="42">
        <v>43001.382581018515</v>
      </c>
      <c r="G1434" s="43">
        <v>10</v>
      </c>
      <c r="H1434" s="44">
        <v>43316</v>
      </c>
      <c r="I1434" s="44">
        <v>43321</v>
      </c>
      <c r="J1434" s="43">
        <v>296682</v>
      </c>
      <c r="K1434" s="43">
        <v>0</v>
      </c>
      <c r="L1434" s="43">
        <v>0</v>
      </c>
      <c r="M1434" s="43">
        <f>IFERROR(J1434-K1434-L1434,0)</f>
        <v>296682</v>
      </c>
      <c r="N1434" s="43">
        <v>296682</v>
      </c>
      <c r="O1434" s="45">
        <f>IFERROR(IF(1 - M1434/N1434&lt;0,0,1-M1434/N1434),0)</f>
        <v>0</v>
      </c>
      <c r="P1434" s="43">
        <v>0</v>
      </c>
      <c r="Q1434" s="43">
        <v>296682</v>
      </c>
      <c r="R1434" s="46">
        <f>IF(F1434&lt;DATEVALUE("2018-07-01"),1,0)</f>
        <v>1</v>
      </c>
      <c r="S1434" s="47">
        <f>IF(R1434=1,1%,0)</f>
        <v>0.01</v>
      </c>
      <c r="T1434" s="46">
        <f>IFERROR(S1434*M1434,0)</f>
        <v>2966.8200000000002</v>
      </c>
      <c r="U1434" s="48">
        <f>IF(O1434&lt;=0.12,1,0)*(1-R1434)*M1434</f>
        <v>0</v>
      </c>
      <c r="V1434" s="49">
        <f>IF(0&lt;0.8,0,IF(0&lt;1,Sheet1!L590,1))*IF(G1434&lt;3,0.12 - O1434,0.01) *U1434</f>
        <v>0</v>
      </c>
      <c r="W1434" s="49">
        <f>IF(0&gt;1,IF(0&lt;=1.1,1,IF(0&lt;=1.2,2,IF(0&lt;=1.5,3,5))),0) * 1000000</f>
        <v>0</v>
      </c>
      <c r="X1434" s="50">
        <f>IF(AND(P1434&gt;=150000000,P1434&lt;300000000),5000000,IF(AND(P1434&gt;=300000000,P1434&lt;500000000),10000000,IF(AND(P1434&gt;=300000000,P1434&lt;500000000),15000000,IF(AND(P1434&gt;=500000000,P1434&lt;3000000000),20000000,IF(P1434&gt;=30000000000,35000000,0))))) * (1-R1434)</f>
        <v>0</v>
      </c>
      <c r="Y1434" s="50">
        <f>IFERROR(Q1434 * (1-R1434),0)</f>
        <v>0</v>
      </c>
      <c r="Z1434" s="51">
        <f>IF(R1434=1,0,0)</f>
        <v>0</v>
      </c>
      <c r="AA1434" s="51">
        <f>IFERROR((1-R1434) * Z1434 * 2%,0)</f>
        <v>0</v>
      </c>
      <c r="AB1434" s="52">
        <f>IF(R1434=0,0,0)</f>
        <v>0</v>
      </c>
      <c r="AC1434" s="52">
        <f> IFERROR(AB1434 * (1-R1434) * 2%,0)</f>
        <v>0</v>
      </c>
      <c r="AD1434" s="53">
        <f>T1434+V1434+W1434+X1434+AA1434+AC1434</f>
        <v>2966.8200000000002</v>
      </c>
    </row>
    <row r="1435">
      <c r="C1435" s="40" t="s">
        <v>2649</v>
      </c>
      <c r="D1435" s="41" t="s">
        <v>2650</v>
      </c>
      <c r="E1435" s="41"/>
      <c r="F1435" s="42">
        <v>43001.389456018514</v>
      </c>
      <c r="G1435" s="43">
        <v>10</v>
      </c>
      <c r="H1435" s="44">
        <v>43319</v>
      </c>
      <c r="I1435" s="44">
        <v>43334</v>
      </c>
      <c r="J1435" s="43">
        <v>428582</v>
      </c>
      <c r="K1435" s="43">
        <v>0</v>
      </c>
      <c r="L1435" s="43">
        <v>0</v>
      </c>
      <c r="M1435" s="43">
        <f>IFERROR(J1435-K1435-L1435,0)</f>
        <v>428582</v>
      </c>
      <c r="N1435" s="43">
        <v>428582</v>
      </c>
      <c r="O1435" s="45">
        <f>IFERROR(IF(1 - M1435/N1435&lt;0,0,1-M1435/N1435),0)</f>
        <v>0</v>
      </c>
      <c r="P1435" s="43">
        <v>0</v>
      </c>
      <c r="Q1435" s="43">
        <v>428582</v>
      </c>
      <c r="R1435" s="46">
        <f>IF(F1435&lt;DATEVALUE("2018-07-01"),1,0)</f>
        <v>1</v>
      </c>
      <c r="S1435" s="47">
        <f>IF(R1435=1,1%,0)</f>
        <v>0.01</v>
      </c>
      <c r="T1435" s="46">
        <f>IFERROR(S1435*M1435,0)</f>
        <v>4285.8199999999997</v>
      </c>
      <c r="U1435" s="48">
        <f>IF(O1435&lt;=0.12,1,0)*(1-R1435)*M1435</f>
        <v>0</v>
      </c>
      <c r="V1435" s="49">
        <f>IF(0&lt;0.8,0,IF(0&lt;1,Sheet1!L590,1))*IF(G1435&lt;3,0.12 - O1435,0.01) *U1435</f>
        <v>0</v>
      </c>
      <c r="W1435" s="49">
        <f>IF(0&gt;1,IF(0&lt;=1.1,1,IF(0&lt;=1.2,2,IF(0&lt;=1.5,3,5))),0) * 1000000</f>
        <v>0</v>
      </c>
      <c r="X1435" s="50">
        <f>IF(AND(P1435&gt;=150000000,P1435&lt;300000000),5000000,IF(AND(P1435&gt;=300000000,P1435&lt;500000000),10000000,IF(AND(P1435&gt;=300000000,P1435&lt;500000000),15000000,IF(AND(P1435&gt;=500000000,P1435&lt;3000000000),20000000,IF(P1435&gt;=30000000000,35000000,0))))) * (1-R1435)</f>
        <v>0</v>
      </c>
      <c r="Y1435" s="50">
        <f>IFERROR(Q1435 * (1-R1435),0)</f>
        <v>0</v>
      </c>
      <c r="Z1435" s="51">
        <f>IF(R1435=1,0,0)</f>
        <v>0</v>
      </c>
      <c r="AA1435" s="51">
        <f>IFERROR((1-R1435) * Z1435 * 2%,0)</f>
        <v>0</v>
      </c>
      <c r="AB1435" s="52">
        <f>IF(R1435=0,0,0)</f>
        <v>0</v>
      </c>
      <c r="AC1435" s="52">
        <f> IFERROR(AB1435 * (1-R1435) * 2%,0)</f>
        <v>0</v>
      </c>
      <c r="AD1435" s="53">
        <f>T1435+V1435+W1435+X1435+AA1435+AC1435</f>
        <v>4285.8199999999997</v>
      </c>
    </row>
    <row r="1436">
      <c r="C1436" s="40" t="s">
        <v>2651</v>
      </c>
      <c r="D1436" s="41" t="s">
        <v>2652</v>
      </c>
      <c r="E1436" s="41"/>
      <c r="F1436" s="42">
        <v>43004.400347222218</v>
      </c>
      <c r="G1436" s="43">
        <v>10</v>
      </c>
      <c r="H1436" s="44">
        <v>43320</v>
      </c>
      <c r="I1436" s="44">
        <v>43355</v>
      </c>
      <c r="J1436" s="43">
        <v>43391</v>
      </c>
      <c r="K1436" s="43">
        <v>0</v>
      </c>
      <c r="L1436" s="43">
        <v>0</v>
      </c>
      <c r="M1436" s="43">
        <f>IFERROR(J1436-K1436-L1436,0)</f>
        <v>43391</v>
      </c>
      <c r="N1436" s="43">
        <v>43391</v>
      </c>
      <c r="O1436" s="45">
        <f>IFERROR(IF(1 - M1436/N1436&lt;0,0,1-M1436/N1436),0)</f>
        <v>0</v>
      </c>
      <c r="P1436" s="43">
        <v>0</v>
      </c>
      <c r="Q1436" s="43">
        <v>43391</v>
      </c>
      <c r="R1436" s="46">
        <f>IF(F1436&lt;DATEVALUE("2018-07-01"),1,0)</f>
        <v>1</v>
      </c>
      <c r="S1436" s="47">
        <f>IF(R1436=1,1%,0)</f>
        <v>0.01</v>
      </c>
      <c r="T1436" s="46">
        <f>IFERROR(S1436*M1436,0)</f>
        <v>433.91000000000002</v>
      </c>
      <c r="U1436" s="48">
        <f>IF(O1436&lt;=0.12,1,0)*(1-R1436)*M1436</f>
        <v>0</v>
      </c>
      <c r="V1436" s="49">
        <f>IF(0&lt;0.8,0,IF(0&lt;1,Sheet1!L590,1))*IF(G1436&lt;3,0.12 - O1436,0.01) *U1436</f>
        <v>0</v>
      </c>
      <c r="W1436" s="49">
        <f>IF(0&gt;1,IF(0&lt;=1.1,1,IF(0&lt;=1.2,2,IF(0&lt;=1.5,3,5))),0) * 1000000</f>
        <v>0</v>
      </c>
      <c r="X1436" s="50">
        <f>IF(AND(P1436&gt;=150000000,P1436&lt;300000000),5000000,IF(AND(P1436&gt;=300000000,P1436&lt;500000000),10000000,IF(AND(P1436&gt;=300000000,P1436&lt;500000000),15000000,IF(AND(P1436&gt;=500000000,P1436&lt;3000000000),20000000,IF(P1436&gt;=30000000000,35000000,0))))) * (1-R1436)</f>
        <v>0</v>
      </c>
      <c r="Y1436" s="50">
        <f>IFERROR(Q1436 * (1-R1436),0)</f>
        <v>0</v>
      </c>
      <c r="Z1436" s="51">
        <f>IF(R1436=1,0,0)</f>
        <v>0</v>
      </c>
      <c r="AA1436" s="51">
        <f>IFERROR((1-R1436) * Z1436 * 2%,0)</f>
        <v>0</v>
      </c>
      <c r="AB1436" s="52">
        <f>IF(R1436=0,0,0)</f>
        <v>0</v>
      </c>
      <c r="AC1436" s="52">
        <f> IFERROR(AB1436 * (1-R1436) * 2%,0)</f>
        <v>0</v>
      </c>
      <c r="AD1436" s="53">
        <f>T1436+V1436+W1436+X1436+AA1436+AC1436</f>
        <v>433.91000000000002</v>
      </c>
    </row>
    <row r="1437">
      <c r="C1437" s="40" t="s">
        <v>2653</v>
      </c>
      <c r="D1437" s="41" t="s">
        <v>2654</v>
      </c>
      <c r="E1437" s="41"/>
      <c r="F1437" s="42">
        <v>43008.394467592589</v>
      </c>
      <c r="G1437" s="43">
        <v>10</v>
      </c>
      <c r="H1437" s="44" t="s">
        <v>24</v>
      </c>
      <c r="I1437" s="44" t="s">
        <v>24</v>
      </c>
      <c r="J1437" s="43">
        <v>4952496</v>
      </c>
      <c r="K1437" s="43">
        <v>495250</v>
      </c>
      <c r="L1437" s="43">
        <v>0</v>
      </c>
      <c r="M1437" s="43">
        <f>IFERROR(J1437-K1437-L1437,0)</f>
        <v>4457246</v>
      </c>
      <c r="N1437" s="43">
        <v>4952496</v>
      </c>
      <c r="O1437" s="45">
        <f>IFERROR(IF(1 - M1437/N1437&lt;0,0,1-M1437/N1437),0)</f>
        <v>0.10000008076735445</v>
      </c>
      <c r="P1437" s="43">
        <v>0</v>
      </c>
      <c r="Q1437" s="43">
        <v>4952496</v>
      </c>
      <c r="R1437" s="46">
        <f>IF(F1437&lt;DATEVALUE("2018-07-01"),1,0)</f>
        <v>1</v>
      </c>
      <c r="S1437" s="47">
        <f>IF(R1437=1,1%,0)</f>
        <v>0.01</v>
      </c>
      <c r="T1437" s="46">
        <f>IFERROR(S1437*M1437,0)</f>
        <v>44572.459999999999</v>
      </c>
      <c r="U1437" s="48">
        <f>IF(O1437&lt;=0.12,1,0)*(1-R1437)*M1437</f>
        <v>0</v>
      </c>
      <c r="V1437" s="49">
        <f>IF(0&lt;0.8,0,IF(0&lt;1,Sheet1!L590,1))*IF(G1437&lt;3,0.12 - O1437,0.01) *U1437</f>
        <v>0</v>
      </c>
      <c r="W1437" s="49">
        <f>IF(0&gt;1,IF(0&lt;=1.1,1,IF(0&lt;=1.2,2,IF(0&lt;=1.5,3,5))),0) * 1000000</f>
        <v>0</v>
      </c>
      <c r="X1437" s="50">
        <f>IF(AND(P1437&gt;=150000000,P1437&lt;300000000),5000000,IF(AND(P1437&gt;=300000000,P1437&lt;500000000),10000000,IF(AND(P1437&gt;=300000000,P1437&lt;500000000),15000000,IF(AND(P1437&gt;=500000000,P1437&lt;3000000000),20000000,IF(P1437&gt;=30000000000,35000000,0))))) * (1-R1437)</f>
        <v>0</v>
      </c>
      <c r="Y1437" s="50">
        <f>IFERROR(Q1437 * (1-R1437),0)</f>
        <v>0</v>
      </c>
      <c r="Z1437" s="51">
        <f>IF(R1437=1,0,0)</f>
        <v>0</v>
      </c>
      <c r="AA1437" s="51">
        <f>IFERROR((1-R1437) * Z1437 * 2%,0)</f>
        <v>0</v>
      </c>
      <c r="AB1437" s="52">
        <f>IF(R1437=0,0,0)</f>
        <v>0</v>
      </c>
      <c r="AC1437" s="52">
        <f> IFERROR(AB1437 * (1-R1437) * 2%,0)</f>
        <v>0</v>
      </c>
      <c r="AD1437" s="53">
        <f>T1437+V1437+W1437+X1437+AA1437+AC1437</f>
        <v>44572.459999999999</v>
      </c>
    </row>
    <row r="1438">
      <c r="C1438" s="40" t="s">
        <v>2655</v>
      </c>
      <c r="D1438" s="41" t="s">
        <v>2656</v>
      </c>
      <c r="E1438" s="41"/>
      <c r="F1438" s="42">
        <v>43013.405358796292</v>
      </c>
      <c r="G1438" s="43">
        <v>9</v>
      </c>
      <c r="H1438" s="44">
        <v>43318</v>
      </c>
      <c r="I1438" s="44">
        <v>43335</v>
      </c>
      <c r="J1438" s="43">
        <v>372181</v>
      </c>
      <c r="K1438" s="43">
        <v>0</v>
      </c>
      <c r="L1438" s="43">
        <v>0</v>
      </c>
      <c r="M1438" s="43">
        <f>IFERROR(J1438-K1438-L1438,0)</f>
        <v>372181</v>
      </c>
      <c r="N1438" s="43">
        <v>372181</v>
      </c>
      <c r="O1438" s="45">
        <f>IFERROR(IF(1 - M1438/N1438&lt;0,0,1-M1438/N1438),0)</f>
        <v>0</v>
      </c>
      <c r="P1438" s="43">
        <v>0</v>
      </c>
      <c r="Q1438" s="43">
        <v>372181</v>
      </c>
      <c r="R1438" s="46">
        <f>IF(F1438&lt;DATEVALUE("2018-07-01"),1,0)</f>
        <v>1</v>
      </c>
      <c r="S1438" s="47">
        <f>IF(R1438=1,1%,0)</f>
        <v>0.01</v>
      </c>
      <c r="T1438" s="46">
        <f>IFERROR(S1438*M1438,0)</f>
        <v>3721.8099999999999</v>
      </c>
      <c r="U1438" s="48">
        <f>IF(O1438&lt;=0.12,1,0)*(1-R1438)*M1438</f>
        <v>0</v>
      </c>
      <c r="V1438" s="49">
        <f>IF(0&lt;0.8,0,IF(0&lt;1,Sheet1!L590,1))*IF(G1438&lt;3,0.12 - O1438,0.01) *U1438</f>
        <v>0</v>
      </c>
      <c r="W1438" s="49">
        <f>IF(0&gt;1,IF(0&lt;=1.1,1,IF(0&lt;=1.2,2,IF(0&lt;=1.5,3,5))),0) * 1000000</f>
        <v>0</v>
      </c>
      <c r="X1438" s="50">
        <f>IF(AND(P1438&gt;=150000000,P1438&lt;300000000),5000000,IF(AND(P1438&gt;=300000000,P1438&lt;500000000),10000000,IF(AND(P1438&gt;=300000000,P1438&lt;500000000),15000000,IF(AND(P1438&gt;=500000000,P1438&lt;3000000000),20000000,IF(P1438&gt;=30000000000,35000000,0))))) * (1-R1438)</f>
        <v>0</v>
      </c>
      <c r="Y1438" s="50">
        <f>IFERROR(Q1438 * (1-R1438),0)</f>
        <v>0</v>
      </c>
      <c r="Z1438" s="51">
        <f>IF(R1438=1,0,0)</f>
        <v>0</v>
      </c>
      <c r="AA1438" s="51">
        <f>IFERROR((1-R1438) * Z1438 * 2%,0)</f>
        <v>0</v>
      </c>
      <c r="AB1438" s="52">
        <f>IF(R1438=0,0,0)</f>
        <v>0</v>
      </c>
      <c r="AC1438" s="52">
        <f> IFERROR(AB1438 * (1-R1438) * 2%,0)</f>
        <v>0</v>
      </c>
      <c r="AD1438" s="53">
        <f>T1438+V1438+W1438+X1438+AA1438+AC1438</f>
        <v>3721.8099999999999</v>
      </c>
    </row>
    <row r="1439">
      <c r="C1439" s="40" t="s">
        <v>2657</v>
      </c>
      <c r="D1439" s="41" t="s">
        <v>2237</v>
      </c>
      <c r="E1439" s="41"/>
      <c r="F1439" s="42">
        <v>43025.166724537034</v>
      </c>
      <c r="G1439" s="43">
        <v>9</v>
      </c>
      <c r="H1439" s="44">
        <v>43339</v>
      </c>
      <c r="I1439" s="44">
        <v>43354</v>
      </c>
      <c r="J1439" s="43">
        <v>49742</v>
      </c>
      <c r="K1439" s="43">
        <v>0</v>
      </c>
      <c r="L1439" s="43">
        <v>0</v>
      </c>
      <c r="M1439" s="43">
        <f>IFERROR(J1439-K1439-L1439,0)</f>
        <v>49742</v>
      </c>
      <c r="N1439" s="43">
        <v>69878</v>
      </c>
      <c r="O1439" s="45">
        <f>IFERROR(IF(1 - M1439/N1439&lt;0,0,1-M1439/N1439),0)</f>
        <v>0.28815936346203386</v>
      </c>
      <c r="P1439" s="43">
        <v>0</v>
      </c>
      <c r="Q1439" s="43">
        <v>49742</v>
      </c>
      <c r="R1439" s="46">
        <f>IF(F1439&lt;DATEVALUE("2018-07-01"),1,0)</f>
        <v>1</v>
      </c>
      <c r="S1439" s="47">
        <f>IF(R1439=1,1%,0)</f>
        <v>0.01</v>
      </c>
      <c r="T1439" s="46">
        <f>IFERROR(S1439*M1439,0)</f>
        <v>497.42000000000002</v>
      </c>
      <c r="U1439" s="48">
        <f>IF(O1439&lt;=0.12,1,0)*(1-R1439)*M1439</f>
        <v>0</v>
      </c>
      <c r="V1439" s="49">
        <f>IF(0&lt;0.8,0,IF(0&lt;1,Sheet1!L590,1))*IF(G1439&lt;3,0.12 - O1439,0.01) *U1439</f>
        <v>0</v>
      </c>
      <c r="W1439" s="49">
        <f>IF(0&gt;1,IF(0&lt;=1.1,1,IF(0&lt;=1.2,2,IF(0&lt;=1.5,3,5))),0) * 1000000</f>
        <v>0</v>
      </c>
      <c r="X1439" s="50">
        <f>IF(AND(P1439&gt;=150000000,P1439&lt;300000000),5000000,IF(AND(P1439&gt;=300000000,P1439&lt;500000000),10000000,IF(AND(P1439&gt;=300000000,P1439&lt;500000000),15000000,IF(AND(P1439&gt;=500000000,P1439&lt;3000000000),20000000,IF(P1439&gt;=30000000000,35000000,0))))) * (1-R1439)</f>
        <v>0</v>
      </c>
      <c r="Y1439" s="50">
        <f>IFERROR(Q1439 * (1-R1439),0)</f>
        <v>0</v>
      </c>
      <c r="Z1439" s="51">
        <f>IF(R1439=1,0,0)</f>
        <v>0</v>
      </c>
      <c r="AA1439" s="51">
        <f>IFERROR((1-R1439) * Z1439 * 2%,0)</f>
        <v>0</v>
      </c>
      <c r="AB1439" s="52">
        <f>IF(R1439=0,0,0)</f>
        <v>0</v>
      </c>
      <c r="AC1439" s="52">
        <f> IFERROR(AB1439 * (1-R1439) * 2%,0)</f>
        <v>0</v>
      </c>
      <c r="AD1439" s="53">
        <f>T1439+V1439+W1439+X1439+AA1439+AC1439</f>
        <v>497.42000000000002</v>
      </c>
    </row>
    <row r="1440">
      <c r="C1440" s="40" t="s">
        <v>2658</v>
      </c>
      <c r="D1440" s="41" t="s">
        <v>2659</v>
      </c>
      <c r="E1440" s="41"/>
      <c r="F1440" s="42">
        <v>43035.10119212963</v>
      </c>
      <c r="G1440" s="43">
        <v>9</v>
      </c>
      <c r="H1440" s="44">
        <v>43312</v>
      </c>
      <c r="I1440" s="44">
        <v>43333</v>
      </c>
      <c r="J1440" s="43">
        <v>9534347</v>
      </c>
      <c r="K1440" s="43">
        <v>0</v>
      </c>
      <c r="L1440" s="43">
        <v>0</v>
      </c>
      <c r="M1440" s="43">
        <f>IFERROR(J1440-K1440-L1440,0)</f>
        <v>9534347</v>
      </c>
      <c r="N1440" s="43">
        <v>9534347</v>
      </c>
      <c r="O1440" s="45">
        <f>IFERROR(IF(1 - M1440/N1440&lt;0,0,1-M1440/N1440),0)</f>
        <v>0</v>
      </c>
      <c r="P1440" s="43">
        <v>0</v>
      </c>
      <c r="Q1440" s="43">
        <v>9534347</v>
      </c>
      <c r="R1440" s="46">
        <f>IF(F1440&lt;DATEVALUE("2018-07-01"),1,0)</f>
        <v>1</v>
      </c>
      <c r="S1440" s="47">
        <f>IF(R1440=1,1%,0)</f>
        <v>0.01</v>
      </c>
      <c r="T1440" s="46">
        <f>IFERROR(S1440*M1440,0)</f>
        <v>95343.470000000001</v>
      </c>
      <c r="U1440" s="48">
        <f>IF(O1440&lt;=0.12,1,0)*(1-R1440)*M1440</f>
        <v>0</v>
      </c>
      <c r="V1440" s="49">
        <f>IF(0&lt;0.8,0,IF(0&lt;1,Sheet1!L590,1))*IF(G1440&lt;3,0.12 - O1440,0.01) *U1440</f>
        <v>0</v>
      </c>
      <c r="W1440" s="49">
        <f>IF(0&gt;1,IF(0&lt;=1.1,1,IF(0&lt;=1.2,2,IF(0&lt;=1.5,3,5))),0) * 1000000</f>
        <v>0</v>
      </c>
      <c r="X1440" s="50">
        <f>IF(AND(P1440&gt;=150000000,P1440&lt;300000000),5000000,IF(AND(P1440&gt;=300000000,P1440&lt;500000000),10000000,IF(AND(P1440&gt;=300000000,P1440&lt;500000000),15000000,IF(AND(P1440&gt;=500000000,P1440&lt;3000000000),20000000,IF(P1440&gt;=30000000000,35000000,0))))) * (1-R1440)</f>
        <v>0</v>
      </c>
      <c r="Y1440" s="50">
        <f>IFERROR(Q1440 * (1-R1440),0)</f>
        <v>0</v>
      </c>
      <c r="Z1440" s="51">
        <f>IF(R1440=1,0,0)</f>
        <v>0</v>
      </c>
      <c r="AA1440" s="51">
        <f>IFERROR((1-R1440) * Z1440 * 2%,0)</f>
        <v>0</v>
      </c>
      <c r="AB1440" s="52">
        <f>IF(R1440=0,0,0)</f>
        <v>0</v>
      </c>
      <c r="AC1440" s="52">
        <f> IFERROR(AB1440 * (1-R1440) * 2%,0)</f>
        <v>0</v>
      </c>
      <c r="AD1440" s="53">
        <f>T1440+V1440+W1440+X1440+AA1440+AC1440</f>
        <v>95343.470000000001</v>
      </c>
    </row>
    <row r="1441">
      <c r="C1441" s="40" t="s">
        <v>2660</v>
      </c>
      <c r="D1441" s="41" t="s">
        <v>2661</v>
      </c>
      <c r="E1441" s="41"/>
      <c r="F1441" s="42">
        <v>43027.138703703698</v>
      </c>
      <c r="G1441" s="43">
        <v>9</v>
      </c>
      <c r="H1441" s="44">
        <v>43316</v>
      </c>
      <c r="I1441" s="44">
        <v>43321</v>
      </c>
      <c r="J1441" s="43">
        <v>953110</v>
      </c>
      <c r="K1441" s="43">
        <v>0</v>
      </c>
      <c r="L1441" s="43">
        <v>0</v>
      </c>
      <c r="M1441" s="43">
        <f>IFERROR(J1441-K1441-L1441,0)</f>
        <v>953110</v>
      </c>
      <c r="N1441" s="43">
        <v>953110</v>
      </c>
      <c r="O1441" s="45">
        <f>IFERROR(IF(1 - M1441/N1441&lt;0,0,1-M1441/N1441),0)</f>
        <v>0</v>
      </c>
      <c r="P1441" s="43">
        <v>0</v>
      </c>
      <c r="Q1441" s="43">
        <v>953110</v>
      </c>
      <c r="R1441" s="46">
        <f>IF(F1441&lt;DATEVALUE("2018-07-01"),1,0)</f>
        <v>1</v>
      </c>
      <c r="S1441" s="47">
        <f>IF(R1441=1,1%,0)</f>
        <v>0.01</v>
      </c>
      <c r="T1441" s="46">
        <f>IFERROR(S1441*M1441,0)</f>
        <v>9531.1000000000004</v>
      </c>
      <c r="U1441" s="48">
        <f>IF(O1441&lt;=0.12,1,0)*(1-R1441)*M1441</f>
        <v>0</v>
      </c>
      <c r="V1441" s="49">
        <f>IF(0&lt;0.8,0,IF(0&lt;1,Sheet1!L590,1))*IF(G1441&lt;3,0.12 - O1441,0.01) *U1441</f>
        <v>0</v>
      </c>
      <c r="W1441" s="49">
        <f>IF(0&gt;1,IF(0&lt;=1.1,1,IF(0&lt;=1.2,2,IF(0&lt;=1.5,3,5))),0) * 1000000</f>
        <v>0</v>
      </c>
      <c r="X1441" s="50">
        <f>IF(AND(P1441&gt;=150000000,P1441&lt;300000000),5000000,IF(AND(P1441&gt;=300000000,P1441&lt;500000000),10000000,IF(AND(P1441&gt;=300000000,P1441&lt;500000000),15000000,IF(AND(P1441&gt;=500000000,P1441&lt;3000000000),20000000,IF(P1441&gt;=30000000000,35000000,0))))) * (1-R1441)</f>
        <v>0</v>
      </c>
      <c r="Y1441" s="50">
        <f>IFERROR(Q1441 * (1-R1441),0)</f>
        <v>0</v>
      </c>
      <c r="Z1441" s="51">
        <f>IF(R1441=1,0,0)</f>
        <v>0</v>
      </c>
      <c r="AA1441" s="51">
        <f>IFERROR((1-R1441) * Z1441 * 2%,0)</f>
        <v>0</v>
      </c>
      <c r="AB1441" s="52">
        <f>IF(R1441=0,0,0)</f>
        <v>0</v>
      </c>
      <c r="AC1441" s="52">
        <f> IFERROR(AB1441 * (1-R1441) * 2%,0)</f>
        <v>0</v>
      </c>
      <c r="AD1441" s="53">
        <f>T1441+V1441+W1441+X1441+AA1441+AC1441</f>
        <v>9531.1000000000004</v>
      </c>
    </row>
    <row r="1442">
      <c r="C1442" s="40" t="s">
        <v>2662</v>
      </c>
      <c r="D1442" s="41" t="s">
        <v>2663</v>
      </c>
      <c r="E1442" s="41"/>
      <c r="F1442" s="42">
        <v>43028.160648148143</v>
      </c>
      <c r="G1442" s="43">
        <v>9</v>
      </c>
      <c r="H1442" s="44">
        <v>43325</v>
      </c>
      <c r="I1442" s="44">
        <v>43347</v>
      </c>
      <c r="J1442" s="43">
        <v>7437711</v>
      </c>
      <c r="K1442" s="43">
        <v>0</v>
      </c>
      <c r="L1442" s="43">
        <v>0</v>
      </c>
      <c r="M1442" s="43">
        <f>IFERROR(J1442-K1442-L1442,0)</f>
        <v>7437711</v>
      </c>
      <c r="N1442" s="43">
        <v>7437711</v>
      </c>
      <c r="O1442" s="45">
        <f>IFERROR(IF(1 - M1442/N1442&lt;0,0,1-M1442/N1442),0)</f>
        <v>0</v>
      </c>
      <c r="P1442" s="43">
        <v>0</v>
      </c>
      <c r="Q1442" s="43">
        <v>7437711</v>
      </c>
      <c r="R1442" s="46">
        <f>IF(F1442&lt;DATEVALUE("2018-07-01"),1,0)</f>
        <v>1</v>
      </c>
      <c r="S1442" s="47">
        <f>IF(R1442=1,1%,0)</f>
        <v>0.01</v>
      </c>
      <c r="T1442" s="46">
        <f>IFERROR(S1442*M1442,0)</f>
        <v>74377.110000000001</v>
      </c>
      <c r="U1442" s="48">
        <f>IF(O1442&lt;=0.12,1,0)*(1-R1442)*M1442</f>
        <v>0</v>
      </c>
      <c r="V1442" s="49">
        <f>IF(0&lt;0.8,0,IF(0&lt;1,Sheet1!L590,1))*IF(G1442&lt;3,0.12 - O1442,0.01) *U1442</f>
        <v>0</v>
      </c>
      <c r="W1442" s="49">
        <f>IF(0&gt;1,IF(0&lt;=1.1,1,IF(0&lt;=1.2,2,IF(0&lt;=1.5,3,5))),0) * 1000000</f>
        <v>0</v>
      </c>
      <c r="X1442" s="50">
        <f>IF(AND(P1442&gt;=150000000,P1442&lt;300000000),5000000,IF(AND(P1442&gt;=300000000,P1442&lt;500000000),10000000,IF(AND(P1442&gt;=300000000,P1442&lt;500000000),15000000,IF(AND(P1442&gt;=500000000,P1442&lt;3000000000),20000000,IF(P1442&gt;=30000000000,35000000,0))))) * (1-R1442)</f>
        <v>0</v>
      </c>
      <c r="Y1442" s="50">
        <f>IFERROR(Q1442 * (1-R1442),0)</f>
        <v>0</v>
      </c>
      <c r="Z1442" s="51">
        <f>IF(R1442=1,0,0)</f>
        <v>0</v>
      </c>
      <c r="AA1442" s="51">
        <f>IFERROR((1-R1442) * Z1442 * 2%,0)</f>
        <v>0</v>
      </c>
      <c r="AB1442" s="52">
        <f>IF(R1442=0,0,0)</f>
        <v>0</v>
      </c>
      <c r="AC1442" s="52">
        <f> IFERROR(AB1442 * (1-R1442) * 2%,0)</f>
        <v>0</v>
      </c>
      <c r="AD1442" s="53">
        <f>T1442+V1442+W1442+X1442+AA1442+AC1442</f>
        <v>74377.110000000001</v>
      </c>
    </row>
    <row r="1443">
      <c r="C1443" s="40" t="s">
        <v>2664</v>
      </c>
      <c r="D1443" s="41" t="s">
        <v>2665</v>
      </c>
      <c r="E1443" s="41"/>
      <c r="F1443" s="42">
        <v>43040.315532407403</v>
      </c>
      <c r="G1443" s="43">
        <v>8</v>
      </c>
      <c r="H1443" s="44">
        <v>43320</v>
      </c>
      <c r="I1443" s="44">
        <v>43334</v>
      </c>
      <c r="J1443" s="43">
        <v>161237</v>
      </c>
      <c r="K1443" s="43">
        <v>0</v>
      </c>
      <c r="L1443" s="43">
        <v>0</v>
      </c>
      <c r="M1443" s="43">
        <f>IFERROR(J1443-K1443-L1443,0)</f>
        <v>161237</v>
      </c>
      <c r="N1443" s="43">
        <v>161237</v>
      </c>
      <c r="O1443" s="45">
        <f>IFERROR(IF(1 - M1443/N1443&lt;0,0,1-M1443/N1443),0)</f>
        <v>0</v>
      </c>
      <c r="P1443" s="43">
        <v>0</v>
      </c>
      <c r="Q1443" s="43">
        <v>161237</v>
      </c>
      <c r="R1443" s="46">
        <f>IF(F1443&lt;DATEVALUE("2018-07-01"),1,0)</f>
        <v>1</v>
      </c>
      <c r="S1443" s="47">
        <f>IF(R1443=1,1%,0)</f>
        <v>0.01</v>
      </c>
      <c r="T1443" s="46">
        <f>IFERROR(S1443*M1443,0)</f>
        <v>1612.3700000000001</v>
      </c>
      <c r="U1443" s="48">
        <f>IF(O1443&lt;=0.12,1,0)*(1-R1443)*M1443</f>
        <v>0</v>
      </c>
      <c r="V1443" s="49">
        <f>IF(0&lt;0.8,0,IF(0&lt;1,Sheet1!L590,1))*IF(G1443&lt;3,0.12 - O1443,0.01) *U1443</f>
        <v>0</v>
      </c>
      <c r="W1443" s="49">
        <f>IF(0&gt;1,IF(0&lt;=1.1,1,IF(0&lt;=1.2,2,IF(0&lt;=1.5,3,5))),0) * 1000000</f>
        <v>0</v>
      </c>
      <c r="X1443" s="50">
        <f>IF(AND(P1443&gt;=150000000,P1443&lt;300000000),5000000,IF(AND(P1443&gt;=300000000,P1443&lt;500000000),10000000,IF(AND(P1443&gt;=300000000,P1443&lt;500000000),15000000,IF(AND(P1443&gt;=500000000,P1443&lt;3000000000),20000000,IF(P1443&gt;=30000000000,35000000,0))))) * (1-R1443)</f>
        <v>0</v>
      </c>
      <c r="Y1443" s="50">
        <f>IFERROR(Q1443 * (1-R1443),0)</f>
        <v>0</v>
      </c>
      <c r="Z1443" s="51">
        <f>IF(R1443=1,0,0)</f>
        <v>0</v>
      </c>
      <c r="AA1443" s="51">
        <f>IFERROR((1-R1443) * Z1443 * 2%,0)</f>
        <v>0</v>
      </c>
      <c r="AB1443" s="52">
        <f>IF(R1443=0,0,0)</f>
        <v>0</v>
      </c>
      <c r="AC1443" s="52">
        <f> IFERROR(AB1443 * (1-R1443) * 2%,0)</f>
        <v>0</v>
      </c>
      <c r="AD1443" s="53">
        <f>T1443+V1443+W1443+X1443+AA1443+AC1443</f>
        <v>1612.3700000000001</v>
      </c>
    </row>
    <row r="1444">
      <c r="C1444" s="40" t="s">
        <v>2666</v>
      </c>
      <c r="D1444" s="41" t="s">
        <v>2237</v>
      </c>
      <c r="E1444" s="41"/>
      <c r="F1444" s="42">
        <v>43043.082210648143</v>
      </c>
      <c r="G1444" s="43">
        <v>8</v>
      </c>
      <c r="H1444" s="44">
        <v>43339</v>
      </c>
      <c r="I1444" s="44">
        <v>43354</v>
      </c>
      <c r="J1444" s="43">
        <v>25080</v>
      </c>
      <c r="K1444" s="43">
        <v>0</v>
      </c>
      <c r="L1444" s="43">
        <v>0</v>
      </c>
      <c r="M1444" s="43">
        <f>IFERROR(J1444-K1444-L1444,0)</f>
        <v>25080</v>
      </c>
      <c r="N1444" s="43">
        <v>45133</v>
      </c>
      <c r="O1444" s="45">
        <f>IFERROR(IF(1 - M1444/N1444&lt;0,0,1-M1444/N1444),0)</f>
        <v>0.44430904216427003</v>
      </c>
      <c r="P1444" s="43">
        <v>0</v>
      </c>
      <c r="Q1444" s="43">
        <v>25080</v>
      </c>
      <c r="R1444" s="46">
        <f>IF(F1444&lt;DATEVALUE("2018-07-01"),1,0)</f>
        <v>1</v>
      </c>
      <c r="S1444" s="47">
        <f>IF(R1444=1,1%,0)</f>
        <v>0.01</v>
      </c>
      <c r="T1444" s="46">
        <f>IFERROR(S1444*M1444,0)</f>
        <v>250.80000000000001</v>
      </c>
      <c r="U1444" s="48">
        <f>IF(O1444&lt;=0.12,1,0)*(1-R1444)*M1444</f>
        <v>0</v>
      </c>
      <c r="V1444" s="49">
        <f>IF(0&lt;0.8,0,IF(0&lt;1,Sheet1!L590,1))*IF(G1444&lt;3,0.12 - O1444,0.01) *U1444</f>
        <v>0</v>
      </c>
      <c r="W1444" s="49">
        <f>IF(0&gt;1,IF(0&lt;=1.1,1,IF(0&lt;=1.2,2,IF(0&lt;=1.5,3,5))),0) * 1000000</f>
        <v>0</v>
      </c>
      <c r="X1444" s="50">
        <f>IF(AND(P1444&gt;=150000000,P1444&lt;300000000),5000000,IF(AND(P1444&gt;=300000000,P1444&lt;500000000),10000000,IF(AND(P1444&gt;=300000000,P1444&lt;500000000),15000000,IF(AND(P1444&gt;=500000000,P1444&lt;3000000000),20000000,IF(P1444&gt;=30000000000,35000000,0))))) * (1-R1444)</f>
        <v>0</v>
      </c>
      <c r="Y1444" s="50">
        <f>IFERROR(Q1444 * (1-R1444),0)</f>
        <v>0</v>
      </c>
      <c r="Z1444" s="51">
        <f>IF(R1444=1,0,0)</f>
        <v>0</v>
      </c>
      <c r="AA1444" s="51">
        <f>IFERROR((1-R1444) * Z1444 * 2%,0)</f>
        <v>0</v>
      </c>
      <c r="AB1444" s="52">
        <f>IF(R1444=0,0,0)</f>
        <v>0</v>
      </c>
      <c r="AC1444" s="52">
        <f> IFERROR(AB1444 * (1-R1444) * 2%,0)</f>
        <v>0</v>
      </c>
      <c r="AD1444" s="53">
        <f>T1444+V1444+W1444+X1444+AA1444+AC1444</f>
        <v>250.80000000000001</v>
      </c>
    </row>
    <row r="1445">
      <c r="C1445" s="40" t="s">
        <v>2667</v>
      </c>
      <c r="D1445" s="41" t="s">
        <v>2668</v>
      </c>
      <c r="E1445" s="41"/>
      <c r="F1445" s="42">
        <v>43047.292222222219</v>
      </c>
      <c r="G1445" s="43">
        <v>8</v>
      </c>
      <c r="H1445" s="44">
        <v>43320</v>
      </c>
      <c r="I1445" s="44">
        <v>43339</v>
      </c>
      <c r="J1445" s="43">
        <v>51577</v>
      </c>
      <c r="K1445" s="43">
        <v>0</v>
      </c>
      <c r="L1445" s="43">
        <v>0</v>
      </c>
      <c r="M1445" s="43">
        <f>IFERROR(J1445-K1445-L1445,0)</f>
        <v>51577</v>
      </c>
      <c r="N1445" s="43">
        <v>51577</v>
      </c>
      <c r="O1445" s="45">
        <f>IFERROR(IF(1 - M1445/N1445&lt;0,0,1-M1445/N1445),0)</f>
        <v>0</v>
      </c>
      <c r="P1445" s="43">
        <v>0</v>
      </c>
      <c r="Q1445" s="43">
        <v>51577</v>
      </c>
      <c r="R1445" s="46">
        <f>IF(F1445&lt;DATEVALUE("2018-07-01"),1,0)</f>
        <v>1</v>
      </c>
      <c r="S1445" s="47">
        <f>IF(R1445=1,1%,0)</f>
        <v>0.01</v>
      </c>
      <c r="T1445" s="46">
        <f>IFERROR(S1445*M1445,0)</f>
        <v>515.76999999999998</v>
      </c>
      <c r="U1445" s="48">
        <f>IF(O1445&lt;=0.12,1,0)*(1-R1445)*M1445</f>
        <v>0</v>
      </c>
      <c r="V1445" s="49">
        <f>IF(0&lt;0.8,0,IF(0&lt;1,Sheet1!L590,1))*IF(G1445&lt;3,0.12 - O1445,0.01) *U1445</f>
        <v>0</v>
      </c>
      <c r="W1445" s="49">
        <f>IF(0&gt;1,IF(0&lt;=1.1,1,IF(0&lt;=1.2,2,IF(0&lt;=1.5,3,5))),0) * 1000000</f>
        <v>0</v>
      </c>
      <c r="X1445" s="50">
        <f>IF(AND(P1445&gt;=150000000,P1445&lt;300000000),5000000,IF(AND(P1445&gt;=300000000,P1445&lt;500000000),10000000,IF(AND(P1445&gt;=300000000,P1445&lt;500000000),15000000,IF(AND(P1445&gt;=500000000,P1445&lt;3000000000),20000000,IF(P1445&gt;=30000000000,35000000,0))))) * (1-R1445)</f>
        <v>0</v>
      </c>
      <c r="Y1445" s="50">
        <f>IFERROR(Q1445 * (1-R1445),0)</f>
        <v>0</v>
      </c>
      <c r="Z1445" s="51">
        <f>IF(R1445=1,0,0)</f>
        <v>0</v>
      </c>
      <c r="AA1445" s="51">
        <f>IFERROR((1-R1445) * Z1445 * 2%,0)</f>
        <v>0</v>
      </c>
      <c r="AB1445" s="52">
        <f>IF(R1445=0,0,0)</f>
        <v>0</v>
      </c>
      <c r="AC1445" s="52">
        <f> IFERROR(AB1445 * (1-R1445) * 2%,0)</f>
        <v>0</v>
      </c>
      <c r="AD1445" s="53">
        <f>T1445+V1445+W1445+X1445+AA1445+AC1445</f>
        <v>515.76999999999998</v>
      </c>
    </row>
    <row r="1446">
      <c r="C1446" s="40" t="s">
        <v>2669</v>
      </c>
      <c r="D1446" s="41" t="s">
        <v>2670</v>
      </c>
      <c r="E1446" s="41"/>
      <c r="F1446" s="42">
        <v>43055.103032407409</v>
      </c>
      <c r="G1446" s="43">
        <v>8</v>
      </c>
      <c r="H1446" s="44">
        <v>43320</v>
      </c>
      <c r="I1446" s="44">
        <v>43356</v>
      </c>
      <c r="J1446" s="43">
        <v>870200</v>
      </c>
      <c r="K1446" s="43">
        <v>0</v>
      </c>
      <c r="L1446" s="43">
        <v>0</v>
      </c>
      <c r="M1446" s="43">
        <f>IFERROR(J1446-K1446-L1446,0)</f>
        <v>870200</v>
      </c>
      <c r="N1446" s="43">
        <v>870200</v>
      </c>
      <c r="O1446" s="45">
        <f>IFERROR(IF(1 - M1446/N1446&lt;0,0,1-M1446/N1446),0)</f>
        <v>0</v>
      </c>
      <c r="P1446" s="43">
        <v>0</v>
      </c>
      <c r="Q1446" s="43">
        <v>870200</v>
      </c>
      <c r="R1446" s="46">
        <f>IF(F1446&lt;DATEVALUE("2018-07-01"),1,0)</f>
        <v>1</v>
      </c>
      <c r="S1446" s="47">
        <f>IF(R1446=1,1%,0)</f>
        <v>0.01</v>
      </c>
      <c r="T1446" s="46">
        <f>IFERROR(S1446*M1446,0)</f>
        <v>8702</v>
      </c>
      <c r="U1446" s="48">
        <f>IF(O1446&lt;=0.12,1,0)*(1-R1446)*M1446</f>
        <v>0</v>
      </c>
      <c r="V1446" s="49">
        <f>IF(0&lt;0.8,0,IF(0&lt;1,Sheet1!L590,1))*IF(G1446&lt;3,0.12 - O1446,0.01) *U1446</f>
        <v>0</v>
      </c>
      <c r="W1446" s="49">
        <f>IF(0&gt;1,IF(0&lt;=1.1,1,IF(0&lt;=1.2,2,IF(0&lt;=1.5,3,5))),0) * 1000000</f>
        <v>0</v>
      </c>
      <c r="X1446" s="50">
        <f>IF(AND(P1446&gt;=150000000,P1446&lt;300000000),5000000,IF(AND(P1446&gt;=300000000,P1446&lt;500000000),10000000,IF(AND(P1446&gt;=300000000,P1446&lt;500000000),15000000,IF(AND(P1446&gt;=500000000,P1446&lt;3000000000),20000000,IF(P1446&gt;=30000000000,35000000,0))))) * (1-R1446)</f>
        <v>0</v>
      </c>
      <c r="Y1446" s="50">
        <f>IFERROR(Q1446 * (1-R1446),0)</f>
        <v>0</v>
      </c>
      <c r="Z1446" s="51">
        <f>IF(R1446=1,0,0)</f>
        <v>0</v>
      </c>
      <c r="AA1446" s="51">
        <f>IFERROR((1-R1446) * Z1446 * 2%,0)</f>
        <v>0</v>
      </c>
      <c r="AB1446" s="52">
        <f>IF(R1446=0,0,0)</f>
        <v>0</v>
      </c>
      <c r="AC1446" s="52">
        <f> IFERROR(AB1446 * (1-R1446) * 2%,0)</f>
        <v>0</v>
      </c>
      <c r="AD1446" s="53">
        <f>T1446+V1446+W1446+X1446+AA1446+AC1446</f>
        <v>8702</v>
      </c>
    </row>
    <row r="1447">
      <c r="C1447" s="40" t="s">
        <v>2671</v>
      </c>
      <c r="D1447" s="41" t="s">
        <v>2672</v>
      </c>
      <c r="E1447" s="41"/>
      <c r="F1447" s="42">
        <v>43059.277939814812</v>
      </c>
      <c r="G1447" s="43">
        <v>8</v>
      </c>
      <c r="H1447" s="44">
        <v>43320</v>
      </c>
      <c r="I1447" s="44">
        <v>43334</v>
      </c>
      <c r="J1447" s="43">
        <v>80026</v>
      </c>
      <c r="K1447" s="43">
        <v>0</v>
      </c>
      <c r="L1447" s="43">
        <v>0</v>
      </c>
      <c r="M1447" s="43">
        <f>IFERROR(J1447-K1447-L1447,0)</f>
        <v>80026</v>
      </c>
      <c r="N1447" s="43">
        <v>80026</v>
      </c>
      <c r="O1447" s="45">
        <f>IFERROR(IF(1 - M1447/N1447&lt;0,0,1-M1447/N1447),0)</f>
        <v>0</v>
      </c>
      <c r="P1447" s="43">
        <v>0</v>
      </c>
      <c r="Q1447" s="43">
        <v>80026</v>
      </c>
      <c r="R1447" s="46">
        <f>IF(F1447&lt;DATEVALUE("2018-07-01"),1,0)</f>
        <v>1</v>
      </c>
      <c r="S1447" s="47">
        <f>IF(R1447=1,1%,0)</f>
        <v>0.01</v>
      </c>
      <c r="T1447" s="46">
        <f>IFERROR(S1447*M1447,0)</f>
        <v>800.25999999999999</v>
      </c>
      <c r="U1447" s="48">
        <f>IF(O1447&lt;=0.12,1,0)*(1-R1447)*M1447</f>
        <v>0</v>
      </c>
      <c r="V1447" s="49">
        <f>IF(0&lt;0.8,0,IF(0&lt;1,Sheet1!L590,1))*IF(G1447&lt;3,0.12 - O1447,0.01) *U1447</f>
        <v>0</v>
      </c>
      <c r="W1447" s="49">
        <f>IF(0&gt;1,IF(0&lt;=1.1,1,IF(0&lt;=1.2,2,IF(0&lt;=1.5,3,5))),0) * 1000000</f>
        <v>0</v>
      </c>
      <c r="X1447" s="50">
        <f>IF(AND(P1447&gt;=150000000,P1447&lt;300000000),5000000,IF(AND(P1447&gt;=300000000,P1447&lt;500000000),10000000,IF(AND(P1447&gt;=300000000,P1447&lt;500000000),15000000,IF(AND(P1447&gt;=500000000,P1447&lt;3000000000),20000000,IF(P1447&gt;=30000000000,35000000,0))))) * (1-R1447)</f>
        <v>0</v>
      </c>
      <c r="Y1447" s="50">
        <f>IFERROR(Q1447 * (1-R1447),0)</f>
        <v>0</v>
      </c>
      <c r="Z1447" s="51">
        <f>IF(R1447=1,0,0)</f>
        <v>0</v>
      </c>
      <c r="AA1447" s="51">
        <f>IFERROR((1-R1447) * Z1447 * 2%,0)</f>
        <v>0</v>
      </c>
      <c r="AB1447" s="52">
        <f>IF(R1447=0,0,0)</f>
        <v>0</v>
      </c>
      <c r="AC1447" s="52">
        <f> IFERROR(AB1447 * (1-R1447) * 2%,0)</f>
        <v>0</v>
      </c>
      <c r="AD1447" s="53">
        <f>T1447+V1447+W1447+X1447+AA1447+AC1447</f>
        <v>800.25999999999999</v>
      </c>
    </row>
    <row r="1448">
      <c r="C1448" s="40" t="s">
        <v>2673</v>
      </c>
      <c r="D1448" s="41" t="s">
        <v>2674</v>
      </c>
      <c r="E1448" s="41"/>
      <c r="F1448" s="42">
        <v>43069.155729166661</v>
      </c>
      <c r="G1448" s="43">
        <v>8</v>
      </c>
      <c r="H1448" s="44">
        <v>43323</v>
      </c>
      <c r="I1448" s="44">
        <v>43333</v>
      </c>
      <c r="J1448" s="43">
        <v>696369</v>
      </c>
      <c r="K1448" s="43">
        <v>0</v>
      </c>
      <c r="L1448" s="43">
        <v>0</v>
      </c>
      <c r="M1448" s="43">
        <f>IFERROR(J1448-K1448-L1448,0)</f>
        <v>696369</v>
      </c>
      <c r="N1448" s="43">
        <v>793110</v>
      </c>
      <c r="O1448" s="45">
        <f>IFERROR(IF(1 - M1448/N1448&lt;0,0,1-M1448/N1448),0)</f>
        <v>0.12197677497446757</v>
      </c>
      <c r="P1448" s="43">
        <v>0</v>
      </c>
      <c r="Q1448" s="43">
        <v>696369</v>
      </c>
      <c r="R1448" s="46">
        <f>IF(F1448&lt;DATEVALUE("2018-07-01"),1,0)</f>
        <v>1</v>
      </c>
      <c r="S1448" s="47">
        <f>IF(R1448=1,1%,0)</f>
        <v>0.01</v>
      </c>
      <c r="T1448" s="46">
        <f>IFERROR(S1448*M1448,0)</f>
        <v>6963.6900000000005</v>
      </c>
      <c r="U1448" s="48">
        <f>IF(O1448&lt;=0.12,1,0)*(1-R1448)*M1448</f>
        <v>0</v>
      </c>
      <c r="V1448" s="49">
        <f>IF(0&lt;0.8,0,IF(0&lt;1,Sheet1!L590,1))*IF(G1448&lt;3,0.12 - O1448,0.01) *U1448</f>
        <v>0</v>
      </c>
      <c r="W1448" s="49">
        <f>IF(0&gt;1,IF(0&lt;=1.1,1,IF(0&lt;=1.2,2,IF(0&lt;=1.5,3,5))),0) * 1000000</f>
        <v>0</v>
      </c>
      <c r="X1448" s="50">
        <f>IF(AND(P1448&gt;=150000000,P1448&lt;300000000),5000000,IF(AND(P1448&gt;=300000000,P1448&lt;500000000),10000000,IF(AND(P1448&gt;=300000000,P1448&lt;500000000),15000000,IF(AND(P1448&gt;=500000000,P1448&lt;3000000000),20000000,IF(P1448&gt;=30000000000,35000000,0))))) * (1-R1448)</f>
        <v>0</v>
      </c>
      <c r="Y1448" s="50">
        <f>IFERROR(Q1448 * (1-R1448),0)</f>
        <v>0</v>
      </c>
      <c r="Z1448" s="51">
        <f>IF(R1448=1,0,0)</f>
        <v>0</v>
      </c>
      <c r="AA1448" s="51">
        <f>IFERROR((1-R1448) * Z1448 * 2%,0)</f>
        <v>0</v>
      </c>
      <c r="AB1448" s="52">
        <f>IF(R1448=0,0,0)</f>
        <v>0</v>
      </c>
      <c r="AC1448" s="52">
        <f> IFERROR(AB1448 * (1-R1448) * 2%,0)</f>
        <v>0</v>
      </c>
      <c r="AD1448" s="53">
        <f>T1448+V1448+W1448+X1448+AA1448+AC1448</f>
        <v>6963.6900000000005</v>
      </c>
    </row>
    <row r="1449">
      <c r="C1449" s="40" t="s">
        <v>2675</v>
      </c>
      <c r="D1449" s="41" t="s">
        <v>2676</v>
      </c>
      <c r="E1449" s="41"/>
      <c r="F1449" s="42">
        <v>43069.158692129626</v>
      </c>
      <c r="G1449" s="43">
        <v>8</v>
      </c>
      <c r="H1449" s="44">
        <v>43319</v>
      </c>
      <c r="I1449" s="44">
        <v>43323</v>
      </c>
      <c r="J1449" s="43">
        <v>166375</v>
      </c>
      <c r="K1449" s="43">
        <v>0</v>
      </c>
      <c r="L1449" s="43">
        <v>0</v>
      </c>
      <c r="M1449" s="43">
        <f>IFERROR(J1449-K1449-L1449,0)</f>
        <v>166375</v>
      </c>
      <c r="N1449" s="43">
        <v>166375</v>
      </c>
      <c r="O1449" s="45">
        <f>IFERROR(IF(1 - M1449/N1449&lt;0,0,1-M1449/N1449),0)</f>
        <v>0</v>
      </c>
      <c r="P1449" s="43">
        <v>0</v>
      </c>
      <c r="Q1449" s="43">
        <v>166375</v>
      </c>
      <c r="R1449" s="46">
        <f>IF(F1449&lt;DATEVALUE("2018-07-01"),1,0)</f>
        <v>1</v>
      </c>
      <c r="S1449" s="47">
        <f>IF(R1449=1,1%,0)</f>
        <v>0.01</v>
      </c>
      <c r="T1449" s="46">
        <f>IFERROR(S1449*M1449,0)</f>
        <v>1663.75</v>
      </c>
      <c r="U1449" s="48">
        <f>IF(O1449&lt;=0.12,1,0)*(1-R1449)*M1449</f>
        <v>0</v>
      </c>
      <c r="V1449" s="49">
        <f>IF(0&lt;0.8,0,IF(0&lt;1,Sheet1!L590,1))*IF(G1449&lt;3,0.12 - O1449,0.01) *U1449</f>
        <v>0</v>
      </c>
      <c r="W1449" s="49">
        <f>IF(0&gt;1,IF(0&lt;=1.1,1,IF(0&lt;=1.2,2,IF(0&lt;=1.5,3,5))),0) * 1000000</f>
        <v>0</v>
      </c>
      <c r="X1449" s="50">
        <f>IF(AND(P1449&gt;=150000000,P1449&lt;300000000),5000000,IF(AND(P1449&gt;=300000000,P1449&lt;500000000),10000000,IF(AND(P1449&gt;=300000000,P1449&lt;500000000),15000000,IF(AND(P1449&gt;=500000000,P1449&lt;3000000000),20000000,IF(P1449&gt;=30000000000,35000000,0))))) * (1-R1449)</f>
        <v>0</v>
      </c>
      <c r="Y1449" s="50">
        <f>IFERROR(Q1449 * (1-R1449),0)</f>
        <v>0</v>
      </c>
      <c r="Z1449" s="51">
        <f>IF(R1449=1,0,0)</f>
        <v>0</v>
      </c>
      <c r="AA1449" s="51">
        <f>IFERROR((1-R1449) * Z1449 * 2%,0)</f>
        <v>0</v>
      </c>
      <c r="AB1449" s="52">
        <f>IF(R1449=0,0,0)</f>
        <v>0</v>
      </c>
      <c r="AC1449" s="52">
        <f> IFERROR(AB1449 * (1-R1449) * 2%,0)</f>
        <v>0</v>
      </c>
      <c r="AD1449" s="53">
        <f>T1449+V1449+W1449+X1449+AA1449+AC1449</f>
        <v>1663.75</v>
      </c>
    </row>
    <row r="1450">
      <c r="C1450" s="40" t="s">
        <v>2677</v>
      </c>
      <c r="D1450" s="41" t="s">
        <v>2678</v>
      </c>
      <c r="E1450" s="41"/>
      <c r="F1450" s="42">
        <v>43069.161747685182</v>
      </c>
      <c r="G1450" s="43">
        <v>8</v>
      </c>
      <c r="H1450" s="44">
        <v>43323</v>
      </c>
      <c r="I1450" s="44">
        <v>43342</v>
      </c>
      <c r="J1450" s="43">
        <v>177523</v>
      </c>
      <c r="K1450" s="43">
        <v>0</v>
      </c>
      <c r="L1450" s="43">
        <v>0</v>
      </c>
      <c r="M1450" s="43">
        <f>IFERROR(J1450-K1450-L1450,0)</f>
        <v>177523</v>
      </c>
      <c r="N1450" s="43">
        <v>177523</v>
      </c>
      <c r="O1450" s="45">
        <f>IFERROR(IF(1 - M1450/N1450&lt;0,0,1-M1450/N1450),0)</f>
        <v>0</v>
      </c>
      <c r="P1450" s="43">
        <v>0</v>
      </c>
      <c r="Q1450" s="43">
        <v>177523</v>
      </c>
      <c r="R1450" s="46">
        <f>IF(F1450&lt;DATEVALUE("2018-07-01"),1,0)</f>
        <v>1</v>
      </c>
      <c r="S1450" s="47">
        <f>IF(R1450=1,1%,0)</f>
        <v>0.01</v>
      </c>
      <c r="T1450" s="46">
        <f>IFERROR(S1450*M1450,0)</f>
        <v>1775.23</v>
      </c>
      <c r="U1450" s="48">
        <f>IF(O1450&lt;=0.12,1,0)*(1-R1450)*M1450</f>
        <v>0</v>
      </c>
      <c r="V1450" s="49">
        <f>IF(0&lt;0.8,0,IF(0&lt;1,Sheet1!L590,1))*IF(G1450&lt;3,0.12 - O1450,0.01) *U1450</f>
        <v>0</v>
      </c>
      <c r="W1450" s="49">
        <f>IF(0&gt;1,IF(0&lt;=1.1,1,IF(0&lt;=1.2,2,IF(0&lt;=1.5,3,5))),0) * 1000000</f>
        <v>0</v>
      </c>
      <c r="X1450" s="50">
        <f>IF(AND(P1450&gt;=150000000,P1450&lt;300000000),5000000,IF(AND(P1450&gt;=300000000,P1450&lt;500000000),10000000,IF(AND(P1450&gt;=300000000,P1450&lt;500000000),15000000,IF(AND(P1450&gt;=500000000,P1450&lt;3000000000),20000000,IF(P1450&gt;=30000000000,35000000,0))))) * (1-R1450)</f>
        <v>0</v>
      </c>
      <c r="Y1450" s="50">
        <f>IFERROR(Q1450 * (1-R1450),0)</f>
        <v>0</v>
      </c>
      <c r="Z1450" s="51">
        <f>IF(R1450=1,0,0)</f>
        <v>0</v>
      </c>
      <c r="AA1450" s="51">
        <f>IFERROR((1-R1450) * Z1450 * 2%,0)</f>
        <v>0</v>
      </c>
      <c r="AB1450" s="52">
        <f>IF(R1450=0,0,0)</f>
        <v>0</v>
      </c>
      <c r="AC1450" s="52">
        <f> IFERROR(AB1450 * (1-R1450) * 2%,0)</f>
        <v>0</v>
      </c>
      <c r="AD1450" s="53">
        <f>T1450+V1450+W1450+X1450+AA1450+AC1450</f>
        <v>1775.23</v>
      </c>
    </row>
    <row r="1451">
      <c r="C1451" s="40" t="s">
        <v>2679</v>
      </c>
      <c r="D1451" s="41" t="s">
        <v>2680</v>
      </c>
      <c r="E1451" s="41"/>
      <c r="F1451" s="42">
        <v>43070.115393518514</v>
      </c>
      <c r="G1451" s="43">
        <v>7</v>
      </c>
      <c r="H1451" s="44">
        <v>43325</v>
      </c>
      <c r="I1451" s="44">
        <v>43406</v>
      </c>
      <c r="J1451" s="43">
        <v>7244969</v>
      </c>
      <c r="K1451" s="43">
        <v>0</v>
      </c>
      <c r="L1451" s="43">
        <v>0</v>
      </c>
      <c r="M1451" s="43">
        <f>IFERROR(J1451-K1451-L1451,0)</f>
        <v>7244969</v>
      </c>
      <c r="N1451" s="43">
        <v>7929985</v>
      </c>
      <c r="O1451" s="45">
        <f>IFERROR(IF(1 - M1451/N1451&lt;0,0,1-M1451/N1451),0)</f>
        <v>0.086383013334829784</v>
      </c>
      <c r="P1451" s="43">
        <v>0</v>
      </c>
      <c r="Q1451" s="43">
        <v>7244969</v>
      </c>
      <c r="R1451" s="46">
        <f>IF(F1451&lt;DATEVALUE("2018-07-01"),1,0)</f>
        <v>1</v>
      </c>
      <c r="S1451" s="47">
        <f>IF(R1451=1,1%,0)</f>
        <v>0.01</v>
      </c>
      <c r="T1451" s="46">
        <f>IFERROR(S1451*M1451,0)</f>
        <v>72449.690000000002</v>
      </c>
      <c r="U1451" s="48">
        <f>IF(O1451&lt;=0.12,1,0)*(1-R1451)*M1451</f>
        <v>0</v>
      </c>
      <c r="V1451" s="49">
        <f>IF(0&lt;0.8,0,IF(0&lt;1,Sheet1!L590,1))*IF(G1451&lt;3,0.12 - O1451,0.01) *U1451</f>
        <v>0</v>
      </c>
      <c r="W1451" s="49">
        <f>IF(0&gt;1,IF(0&lt;=1.1,1,IF(0&lt;=1.2,2,IF(0&lt;=1.5,3,5))),0) * 1000000</f>
        <v>0</v>
      </c>
      <c r="X1451" s="50">
        <f>IF(AND(P1451&gt;=150000000,P1451&lt;300000000),5000000,IF(AND(P1451&gt;=300000000,P1451&lt;500000000),10000000,IF(AND(P1451&gt;=300000000,P1451&lt;500000000),15000000,IF(AND(P1451&gt;=500000000,P1451&lt;3000000000),20000000,IF(P1451&gt;=30000000000,35000000,0))))) * (1-R1451)</f>
        <v>0</v>
      </c>
      <c r="Y1451" s="50">
        <f>IFERROR(Q1451 * (1-R1451),0)</f>
        <v>0</v>
      </c>
      <c r="Z1451" s="51">
        <f>IF(R1451=1,0,0)</f>
        <v>0</v>
      </c>
      <c r="AA1451" s="51">
        <f>IFERROR((1-R1451) * Z1451 * 2%,0)</f>
        <v>0</v>
      </c>
      <c r="AB1451" s="52">
        <f>IF(R1451=0,0,0)</f>
        <v>0</v>
      </c>
      <c r="AC1451" s="52">
        <f> IFERROR(AB1451 * (1-R1451) * 2%,0)</f>
        <v>0</v>
      </c>
      <c r="AD1451" s="53">
        <f>T1451+V1451+W1451+X1451+AA1451+AC1451</f>
        <v>72449.690000000002</v>
      </c>
    </row>
    <row r="1452">
      <c r="C1452" s="40" t="s">
        <v>2681</v>
      </c>
      <c r="D1452" s="41" t="s">
        <v>2682</v>
      </c>
      <c r="E1452" s="41"/>
      <c r="F1452" s="42">
        <v>43070.175520833334</v>
      </c>
      <c r="G1452" s="43">
        <v>7</v>
      </c>
      <c r="H1452" s="44">
        <v>43320</v>
      </c>
      <c r="I1452" s="44">
        <v>43361</v>
      </c>
      <c r="J1452" s="43">
        <v>7939480</v>
      </c>
      <c r="K1452" s="43">
        <v>0</v>
      </c>
      <c r="L1452" s="43">
        <v>0</v>
      </c>
      <c r="M1452" s="43">
        <f>IFERROR(J1452-K1452-L1452,0)</f>
        <v>7939480</v>
      </c>
      <c r="N1452" s="43">
        <v>12059852</v>
      </c>
      <c r="O1452" s="45">
        <f>IFERROR(IF(1 - M1452/N1452&lt;0,0,1-M1452/N1452),0)</f>
        <v>0.34166024591346555</v>
      </c>
      <c r="P1452" s="43">
        <v>0</v>
      </c>
      <c r="Q1452" s="43">
        <v>7939480</v>
      </c>
      <c r="R1452" s="46">
        <f>IF(F1452&lt;DATEVALUE("2018-07-01"),1,0)</f>
        <v>1</v>
      </c>
      <c r="S1452" s="47">
        <f>IF(R1452=1,1%,0)</f>
        <v>0.01</v>
      </c>
      <c r="T1452" s="46">
        <f>IFERROR(S1452*M1452,0)</f>
        <v>79394.800000000003</v>
      </c>
      <c r="U1452" s="48">
        <f>IF(O1452&lt;=0.12,1,0)*(1-R1452)*M1452</f>
        <v>0</v>
      </c>
      <c r="V1452" s="49">
        <f>IF(0&lt;0.8,0,IF(0&lt;1,Sheet1!L590,1))*IF(G1452&lt;3,0.12 - O1452,0.01) *U1452</f>
        <v>0</v>
      </c>
      <c r="W1452" s="49">
        <f>IF(0&gt;1,IF(0&lt;=1.1,1,IF(0&lt;=1.2,2,IF(0&lt;=1.5,3,5))),0) * 1000000</f>
        <v>0</v>
      </c>
      <c r="X1452" s="50">
        <f>IF(AND(P1452&gt;=150000000,P1452&lt;300000000),5000000,IF(AND(P1452&gt;=300000000,P1452&lt;500000000),10000000,IF(AND(P1452&gt;=300000000,P1452&lt;500000000),15000000,IF(AND(P1452&gt;=500000000,P1452&lt;3000000000),20000000,IF(P1452&gt;=30000000000,35000000,0))))) * (1-R1452)</f>
        <v>0</v>
      </c>
      <c r="Y1452" s="50">
        <f>IFERROR(Q1452 * (1-R1452),0)</f>
        <v>0</v>
      </c>
      <c r="Z1452" s="51">
        <f>IF(R1452=1,0,0)</f>
        <v>0</v>
      </c>
      <c r="AA1452" s="51">
        <f>IFERROR((1-R1452) * Z1452 * 2%,0)</f>
        <v>0</v>
      </c>
      <c r="AB1452" s="52">
        <f>IF(R1452=0,0,0)</f>
        <v>0</v>
      </c>
      <c r="AC1452" s="52">
        <f> IFERROR(AB1452 * (1-R1452) * 2%,0)</f>
        <v>0</v>
      </c>
      <c r="AD1452" s="53">
        <f>T1452+V1452+W1452+X1452+AA1452+AC1452</f>
        <v>79394.800000000003</v>
      </c>
    </row>
    <row r="1453">
      <c r="C1453" s="40" t="s">
        <v>2683</v>
      </c>
      <c r="D1453" s="41" t="s">
        <v>2684</v>
      </c>
      <c r="E1453" s="41"/>
      <c r="F1453" s="42">
        <v>43078.090486111112</v>
      </c>
      <c r="G1453" s="43">
        <v>7</v>
      </c>
      <c r="H1453" s="44">
        <v>43340</v>
      </c>
      <c r="I1453" s="44">
        <v>43342</v>
      </c>
      <c r="J1453" s="43">
        <v>152925</v>
      </c>
      <c r="K1453" s="43">
        <v>0</v>
      </c>
      <c r="L1453" s="43">
        <v>0</v>
      </c>
      <c r="M1453" s="43">
        <f>IFERROR(J1453-K1453-L1453,0)</f>
        <v>152925</v>
      </c>
      <c r="N1453" s="43">
        <v>152925</v>
      </c>
      <c r="O1453" s="45">
        <f>IFERROR(IF(1 - M1453/N1453&lt;0,0,1-M1453/N1453),0)</f>
        <v>0</v>
      </c>
      <c r="P1453" s="43">
        <v>0</v>
      </c>
      <c r="Q1453" s="43">
        <v>152925</v>
      </c>
      <c r="R1453" s="46">
        <f>IF(F1453&lt;DATEVALUE("2018-07-01"),1,0)</f>
        <v>1</v>
      </c>
      <c r="S1453" s="47">
        <f>IF(R1453=1,1%,0)</f>
        <v>0.01</v>
      </c>
      <c r="T1453" s="46">
        <f>IFERROR(S1453*M1453,0)</f>
        <v>1529.25</v>
      </c>
      <c r="U1453" s="48">
        <f>IF(O1453&lt;=0.12,1,0)*(1-R1453)*M1453</f>
        <v>0</v>
      </c>
      <c r="V1453" s="49">
        <f>IF(0&lt;0.8,0,IF(0&lt;1,Sheet1!L590,1))*IF(G1453&lt;3,0.12 - O1453,0.01) *U1453</f>
        <v>0</v>
      </c>
      <c r="W1453" s="49">
        <f>IF(0&gt;1,IF(0&lt;=1.1,1,IF(0&lt;=1.2,2,IF(0&lt;=1.5,3,5))),0) * 1000000</f>
        <v>0</v>
      </c>
      <c r="X1453" s="50">
        <f>IF(AND(P1453&gt;=150000000,P1453&lt;300000000),5000000,IF(AND(P1453&gt;=300000000,P1453&lt;500000000),10000000,IF(AND(P1453&gt;=300000000,P1453&lt;500000000),15000000,IF(AND(P1453&gt;=500000000,P1453&lt;3000000000),20000000,IF(P1453&gt;=30000000000,35000000,0))))) * (1-R1453)</f>
        <v>0</v>
      </c>
      <c r="Y1453" s="50">
        <f>IFERROR(Q1453 * (1-R1453),0)</f>
        <v>0</v>
      </c>
      <c r="Z1453" s="51">
        <f>IF(R1453=1,0,0)</f>
        <v>0</v>
      </c>
      <c r="AA1453" s="51">
        <f>IFERROR((1-R1453) * Z1453 * 2%,0)</f>
        <v>0</v>
      </c>
      <c r="AB1453" s="52">
        <f>IF(R1453=0,0,0)</f>
        <v>0</v>
      </c>
      <c r="AC1453" s="52">
        <f> IFERROR(AB1453 * (1-R1453) * 2%,0)</f>
        <v>0</v>
      </c>
      <c r="AD1453" s="53">
        <f>T1453+V1453+W1453+X1453+AA1453+AC1453</f>
        <v>1529.25</v>
      </c>
    </row>
    <row r="1454">
      <c r="C1454" s="40" t="s">
        <v>2685</v>
      </c>
      <c r="D1454" s="41" t="s">
        <v>2686</v>
      </c>
      <c r="E1454" s="41"/>
      <c r="F1454" s="42">
        <v>43081.325243055551</v>
      </c>
      <c r="G1454" s="43">
        <v>7</v>
      </c>
      <c r="H1454" s="44">
        <v>43320</v>
      </c>
      <c r="I1454" s="44">
        <v>43367</v>
      </c>
      <c r="J1454" s="43">
        <v>439460</v>
      </c>
      <c r="K1454" s="43">
        <v>0</v>
      </c>
      <c r="L1454" s="43">
        <v>0</v>
      </c>
      <c r="M1454" s="43">
        <f>IFERROR(J1454-K1454-L1454,0)</f>
        <v>439460</v>
      </c>
      <c r="N1454" s="43">
        <v>439460</v>
      </c>
      <c r="O1454" s="45">
        <f>IFERROR(IF(1 - M1454/N1454&lt;0,0,1-M1454/N1454),0)</f>
        <v>0</v>
      </c>
      <c r="P1454" s="43">
        <v>0</v>
      </c>
      <c r="Q1454" s="43">
        <v>439460</v>
      </c>
      <c r="R1454" s="46">
        <f>IF(F1454&lt;DATEVALUE("2018-07-01"),1,0)</f>
        <v>1</v>
      </c>
      <c r="S1454" s="47">
        <f>IF(R1454=1,1%,0)</f>
        <v>0.01</v>
      </c>
      <c r="T1454" s="46">
        <f>IFERROR(S1454*M1454,0)</f>
        <v>4394.6000000000004</v>
      </c>
      <c r="U1454" s="48">
        <f>IF(O1454&lt;=0.12,1,0)*(1-R1454)*M1454</f>
        <v>0</v>
      </c>
      <c r="V1454" s="49">
        <f>IF(0&lt;0.8,0,IF(0&lt;1,Sheet1!L590,1))*IF(G1454&lt;3,0.12 - O1454,0.01) *U1454</f>
        <v>0</v>
      </c>
      <c r="W1454" s="49">
        <f>IF(0&gt;1,IF(0&lt;=1.1,1,IF(0&lt;=1.2,2,IF(0&lt;=1.5,3,5))),0) * 1000000</f>
        <v>0</v>
      </c>
      <c r="X1454" s="50">
        <f>IF(AND(P1454&gt;=150000000,P1454&lt;300000000),5000000,IF(AND(P1454&gt;=300000000,P1454&lt;500000000),10000000,IF(AND(P1454&gt;=300000000,P1454&lt;500000000),15000000,IF(AND(P1454&gt;=500000000,P1454&lt;3000000000),20000000,IF(P1454&gt;=30000000000,35000000,0))))) * (1-R1454)</f>
        <v>0</v>
      </c>
      <c r="Y1454" s="50">
        <f>IFERROR(Q1454 * (1-R1454),0)</f>
        <v>0</v>
      </c>
      <c r="Z1454" s="51">
        <f>IF(R1454=1,0,0)</f>
        <v>0</v>
      </c>
      <c r="AA1454" s="51">
        <f>IFERROR((1-R1454) * Z1454 * 2%,0)</f>
        <v>0</v>
      </c>
      <c r="AB1454" s="52">
        <f>IF(R1454=0,0,0)</f>
        <v>0</v>
      </c>
      <c r="AC1454" s="52">
        <f> IFERROR(AB1454 * (1-R1454) * 2%,0)</f>
        <v>0</v>
      </c>
      <c r="AD1454" s="53">
        <f>T1454+V1454+W1454+X1454+AA1454+AC1454</f>
        <v>4394.6000000000004</v>
      </c>
    </row>
    <row r="1455">
      <c r="C1455" s="40" t="s">
        <v>2687</v>
      </c>
      <c r="D1455" s="41" t="s">
        <v>2688</v>
      </c>
      <c r="E1455" s="41"/>
      <c r="F1455" s="42">
        <v>43084.303587962961</v>
      </c>
      <c r="G1455" s="43">
        <v>7</v>
      </c>
      <c r="H1455" s="44">
        <v>43323</v>
      </c>
      <c r="I1455" s="44">
        <v>43329</v>
      </c>
      <c r="J1455" s="43">
        <v>767557</v>
      </c>
      <c r="K1455" s="43">
        <v>0</v>
      </c>
      <c r="L1455" s="43">
        <v>0</v>
      </c>
      <c r="M1455" s="43">
        <f>IFERROR(J1455-K1455-L1455,0)</f>
        <v>767557</v>
      </c>
      <c r="N1455" s="43">
        <v>767557</v>
      </c>
      <c r="O1455" s="45">
        <f>IFERROR(IF(1 - M1455/N1455&lt;0,0,1-M1455/N1455),0)</f>
        <v>0</v>
      </c>
      <c r="P1455" s="43">
        <v>0</v>
      </c>
      <c r="Q1455" s="43">
        <v>767557</v>
      </c>
      <c r="R1455" s="46">
        <f>IF(F1455&lt;DATEVALUE("2018-07-01"),1,0)</f>
        <v>1</v>
      </c>
      <c r="S1455" s="47">
        <f>IF(R1455=1,1%,0)</f>
        <v>0.01</v>
      </c>
      <c r="T1455" s="46">
        <f>IFERROR(S1455*M1455,0)</f>
        <v>7675.5699999999997</v>
      </c>
      <c r="U1455" s="48">
        <f>IF(O1455&lt;=0.12,1,0)*(1-R1455)*M1455</f>
        <v>0</v>
      </c>
      <c r="V1455" s="49">
        <f>IF(0&lt;0.8,0,IF(0&lt;1,Sheet1!L590,1))*IF(G1455&lt;3,0.12 - O1455,0.01) *U1455</f>
        <v>0</v>
      </c>
      <c r="W1455" s="49">
        <f>IF(0&gt;1,IF(0&lt;=1.1,1,IF(0&lt;=1.2,2,IF(0&lt;=1.5,3,5))),0) * 1000000</f>
        <v>0</v>
      </c>
      <c r="X1455" s="50">
        <f>IF(AND(P1455&gt;=150000000,P1455&lt;300000000),5000000,IF(AND(P1455&gt;=300000000,P1455&lt;500000000),10000000,IF(AND(P1455&gt;=300000000,P1455&lt;500000000),15000000,IF(AND(P1455&gt;=500000000,P1455&lt;3000000000),20000000,IF(P1455&gt;=30000000000,35000000,0))))) * (1-R1455)</f>
        <v>0</v>
      </c>
      <c r="Y1455" s="50">
        <f>IFERROR(Q1455 * (1-R1455),0)</f>
        <v>0</v>
      </c>
      <c r="Z1455" s="51">
        <f>IF(R1455=1,0,0)</f>
        <v>0</v>
      </c>
      <c r="AA1455" s="51">
        <f>IFERROR((1-R1455) * Z1455 * 2%,0)</f>
        <v>0</v>
      </c>
      <c r="AB1455" s="52">
        <f>IF(R1455=0,0,0)</f>
        <v>0</v>
      </c>
      <c r="AC1455" s="52">
        <f> IFERROR(AB1455 * (1-R1455) * 2%,0)</f>
        <v>0</v>
      </c>
      <c r="AD1455" s="53">
        <f>T1455+V1455+W1455+X1455+AA1455+AC1455</f>
        <v>7675.5699999999997</v>
      </c>
    </row>
    <row r="1456">
      <c r="C1456" s="40" t="s">
        <v>2689</v>
      </c>
      <c r="D1456" s="41" t="s">
        <v>2690</v>
      </c>
      <c r="E1456" s="41"/>
      <c r="F1456" s="42">
        <v>43088.290000000001</v>
      </c>
      <c r="G1456" s="43">
        <v>7</v>
      </c>
      <c r="H1456" s="44">
        <v>43320</v>
      </c>
      <c r="I1456" s="44">
        <v>43336</v>
      </c>
      <c r="J1456" s="43">
        <v>1632178</v>
      </c>
      <c r="K1456" s="43">
        <v>0</v>
      </c>
      <c r="L1456" s="43">
        <v>0</v>
      </c>
      <c r="M1456" s="43">
        <f>IFERROR(J1456-K1456-L1456,0)</f>
        <v>1632178</v>
      </c>
      <c r="N1456" s="43">
        <v>1533125</v>
      </c>
      <c r="O1456" s="45">
        <f>IFERROR(IF(1 - M1456/N1456&lt;0,0,1-M1456/N1456),0)</f>
        <v>0</v>
      </c>
      <c r="P1456" s="43">
        <v>0</v>
      </c>
      <c r="Q1456" s="43">
        <v>1632178</v>
      </c>
      <c r="R1456" s="46">
        <f>IF(F1456&lt;DATEVALUE("2018-07-01"),1,0)</f>
        <v>1</v>
      </c>
      <c r="S1456" s="47">
        <f>IF(R1456=1,1%,0)</f>
        <v>0.01</v>
      </c>
      <c r="T1456" s="46">
        <f>IFERROR(S1456*M1456,0)</f>
        <v>16321.780000000001</v>
      </c>
      <c r="U1456" s="48">
        <f>IF(O1456&lt;=0.12,1,0)*(1-R1456)*M1456</f>
        <v>0</v>
      </c>
      <c r="V1456" s="49">
        <f>IF(0&lt;0.8,0,IF(0&lt;1,Sheet1!L590,1))*IF(G1456&lt;3,0.12 - O1456,0.01) *U1456</f>
        <v>0</v>
      </c>
      <c r="W1456" s="49">
        <f>IF(0&gt;1,IF(0&lt;=1.1,1,IF(0&lt;=1.2,2,IF(0&lt;=1.5,3,5))),0) * 1000000</f>
        <v>0</v>
      </c>
      <c r="X1456" s="50">
        <f>IF(AND(P1456&gt;=150000000,P1456&lt;300000000),5000000,IF(AND(P1456&gt;=300000000,P1456&lt;500000000),10000000,IF(AND(P1456&gt;=300000000,P1456&lt;500000000),15000000,IF(AND(P1456&gt;=500000000,P1456&lt;3000000000),20000000,IF(P1456&gt;=30000000000,35000000,0))))) * (1-R1456)</f>
        <v>0</v>
      </c>
      <c r="Y1456" s="50">
        <f>IFERROR(Q1456 * (1-R1456),0)</f>
        <v>0</v>
      </c>
      <c r="Z1456" s="51">
        <f>IF(R1456=1,0,0)</f>
        <v>0</v>
      </c>
      <c r="AA1456" s="51">
        <f>IFERROR((1-R1456) * Z1456 * 2%,0)</f>
        <v>0</v>
      </c>
      <c r="AB1456" s="52">
        <f>IF(R1456=0,0,0)</f>
        <v>0</v>
      </c>
      <c r="AC1456" s="52">
        <f> IFERROR(AB1456 * (1-R1456) * 2%,0)</f>
        <v>0</v>
      </c>
      <c r="AD1456" s="53">
        <f>T1456+V1456+W1456+X1456+AA1456+AC1456</f>
        <v>16321.780000000001</v>
      </c>
    </row>
    <row r="1457">
      <c r="C1457" s="40" t="s">
        <v>2691</v>
      </c>
      <c r="D1457" s="41" t="s">
        <v>2692</v>
      </c>
      <c r="E1457" s="41"/>
      <c r="F1457" s="42">
        <v>43089.382685185185</v>
      </c>
      <c r="G1457" s="43">
        <v>7</v>
      </c>
      <c r="H1457" s="44">
        <v>43334</v>
      </c>
      <c r="I1457" s="44">
        <v>43340</v>
      </c>
      <c r="J1457" s="43">
        <v>2273405</v>
      </c>
      <c r="K1457" s="43">
        <v>0</v>
      </c>
      <c r="L1457" s="43">
        <v>0</v>
      </c>
      <c r="M1457" s="43">
        <f>IFERROR(J1457-K1457-L1457,0)</f>
        <v>2273405</v>
      </c>
      <c r="N1457" s="43">
        <v>2273405</v>
      </c>
      <c r="O1457" s="45">
        <f>IFERROR(IF(1 - M1457/N1457&lt;0,0,1-M1457/N1457),0)</f>
        <v>0</v>
      </c>
      <c r="P1457" s="43">
        <v>0</v>
      </c>
      <c r="Q1457" s="43">
        <v>2273405</v>
      </c>
      <c r="R1457" s="46">
        <f>IF(F1457&lt;DATEVALUE("2018-07-01"),1,0)</f>
        <v>1</v>
      </c>
      <c r="S1457" s="47">
        <f>IF(R1457=1,1%,0)</f>
        <v>0.01</v>
      </c>
      <c r="T1457" s="46">
        <f>IFERROR(S1457*M1457,0)</f>
        <v>22734.049999999999</v>
      </c>
      <c r="U1457" s="48">
        <f>IF(O1457&lt;=0.12,1,0)*(1-R1457)*M1457</f>
        <v>0</v>
      </c>
      <c r="V1457" s="49">
        <f>IF(0&lt;0.8,0,IF(0&lt;1,Sheet1!L590,1))*IF(G1457&lt;3,0.12 - O1457,0.01) *U1457</f>
        <v>0</v>
      </c>
      <c r="W1457" s="49">
        <f>IF(0&gt;1,IF(0&lt;=1.1,1,IF(0&lt;=1.2,2,IF(0&lt;=1.5,3,5))),0) * 1000000</f>
        <v>0</v>
      </c>
      <c r="X1457" s="50">
        <f>IF(AND(P1457&gt;=150000000,P1457&lt;300000000),5000000,IF(AND(P1457&gt;=300000000,P1457&lt;500000000),10000000,IF(AND(P1457&gt;=300000000,P1457&lt;500000000),15000000,IF(AND(P1457&gt;=500000000,P1457&lt;3000000000),20000000,IF(P1457&gt;=30000000000,35000000,0))))) * (1-R1457)</f>
        <v>0</v>
      </c>
      <c r="Y1457" s="50">
        <f>IFERROR(Q1457 * (1-R1457),0)</f>
        <v>0</v>
      </c>
      <c r="Z1457" s="51">
        <f>IF(R1457=1,0,0)</f>
        <v>0</v>
      </c>
      <c r="AA1457" s="51">
        <f>IFERROR((1-R1457) * Z1457 * 2%,0)</f>
        <v>0</v>
      </c>
      <c r="AB1457" s="52">
        <f>IF(R1457=0,0,0)</f>
        <v>0</v>
      </c>
      <c r="AC1457" s="52">
        <f> IFERROR(AB1457 * (1-R1457) * 2%,0)</f>
        <v>0</v>
      </c>
      <c r="AD1457" s="53">
        <f>T1457+V1457+W1457+X1457+AA1457+AC1457</f>
        <v>22734.049999999999</v>
      </c>
    </row>
    <row r="1458">
      <c r="C1458" s="40" t="s">
        <v>2693</v>
      </c>
      <c r="D1458" s="41" t="s">
        <v>2694</v>
      </c>
      <c r="E1458" s="41"/>
      <c r="F1458" s="42">
        <v>43091.109351851854</v>
      </c>
      <c r="G1458" s="43">
        <v>7</v>
      </c>
      <c r="H1458" s="44">
        <v>43325</v>
      </c>
      <c r="I1458" s="44">
        <v>43350</v>
      </c>
      <c r="J1458" s="43">
        <v>7040668</v>
      </c>
      <c r="K1458" s="43">
        <v>303102</v>
      </c>
      <c r="L1458" s="43">
        <v>0</v>
      </c>
      <c r="M1458" s="43">
        <f>IFERROR(J1458-K1458-L1458,0)</f>
        <v>6737566</v>
      </c>
      <c r="N1458" s="43">
        <v>7040668</v>
      </c>
      <c r="O1458" s="45">
        <f>IFERROR(IF(1 - M1458/N1458&lt;0,0,1-M1458/N1458),0)</f>
        <v>0.043050176488935388</v>
      </c>
      <c r="P1458" s="43">
        <v>0</v>
      </c>
      <c r="Q1458" s="43">
        <v>7040668</v>
      </c>
      <c r="R1458" s="46">
        <f>IF(F1458&lt;DATEVALUE("2018-07-01"),1,0)</f>
        <v>1</v>
      </c>
      <c r="S1458" s="47">
        <f>IF(R1458=1,1%,0)</f>
        <v>0.01</v>
      </c>
      <c r="T1458" s="46">
        <f>IFERROR(S1458*M1458,0)</f>
        <v>67375.660000000003</v>
      </c>
      <c r="U1458" s="48">
        <f>IF(O1458&lt;=0.12,1,0)*(1-R1458)*M1458</f>
        <v>0</v>
      </c>
      <c r="V1458" s="49">
        <f>IF(0&lt;0.8,0,IF(0&lt;1,Sheet1!L590,1))*IF(G1458&lt;3,0.12 - O1458,0.01) *U1458</f>
        <v>0</v>
      </c>
      <c r="W1458" s="49">
        <f>IF(0&gt;1,IF(0&lt;=1.1,1,IF(0&lt;=1.2,2,IF(0&lt;=1.5,3,5))),0) * 1000000</f>
        <v>0</v>
      </c>
      <c r="X1458" s="50">
        <f>IF(AND(P1458&gt;=150000000,P1458&lt;300000000),5000000,IF(AND(P1458&gt;=300000000,P1458&lt;500000000),10000000,IF(AND(P1458&gt;=300000000,P1458&lt;500000000),15000000,IF(AND(P1458&gt;=500000000,P1458&lt;3000000000),20000000,IF(P1458&gt;=30000000000,35000000,0))))) * (1-R1458)</f>
        <v>0</v>
      </c>
      <c r="Y1458" s="50">
        <f>IFERROR(Q1458 * (1-R1458),0)</f>
        <v>0</v>
      </c>
      <c r="Z1458" s="51">
        <f>IF(R1458=1,0,0)</f>
        <v>0</v>
      </c>
      <c r="AA1458" s="51">
        <f>IFERROR((1-R1458) * Z1458 * 2%,0)</f>
        <v>0</v>
      </c>
      <c r="AB1458" s="52">
        <f>IF(R1458=0,0,0)</f>
        <v>0</v>
      </c>
      <c r="AC1458" s="52">
        <f> IFERROR(AB1458 * (1-R1458) * 2%,0)</f>
        <v>0</v>
      </c>
      <c r="AD1458" s="53">
        <f>T1458+V1458+W1458+X1458+AA1458+AC1458</f>
        <v>67375.660000000003</v>
      </c>
    </row>
    <row r="1459">
      <c r="C1459" s="40" t="s">
        <v>2695</v>
      </c>
      <c r="D1459" s="41" t="s">
        <v>2237</v>
      </c>
      <c r="E1459" s="41"/>
      <c r="F1459" s="42">
        <v>43091.158900462964</v>
      </c>
      <c r="G1459" s="43">
        <v>7</v>
      </c>
      <c r="H1459" s="44">
        <v>43339</v>
      </c>
      <c r="I1459" s="44">
        <v>43354</v>
      </c>
      <c r="J1459" s="43">
        <v>125758</v>
      </c>
      <c r="K1459" s="43">
        <v>0</v>
      </c>
      <c r="L1459" s="43">
        <v>0</v>
      </c>
      <c r="M1459" s="43">
        <f>IFERROR(J1459-K1459-L1459,0)</f>
        <v>125758</v>
      </c>
      <c r="N1459" s="43">
        <v>156934</v>
      </c>
      <c r="O1459" s="45">
        <f>IFERROR(IF(1 - M1459/N1459&lt;0,0,1-M1459/N1459),0)</f>
        <v>0.19865676016669431</v>
      </c>
      <c r="P1459" s="43">
        <v>0</v>
      </c>
      <c r="Q1459" s="43">
        <v>125758</v>
      </c>
      <c r="R1459" s="46">
        <f>IF(F1459&lt;DATEVALUE("2018-07-01"),1,0)</f>
        <v>1</v>
      </c>
      <c r="S1459" s="47">
        <f>IF(R1459=1,1%,0)</f>
        <v>0.01</v>
      </c>
      <c r="T1459" s="46">
        <f>IFERROR(S1459*M1459,0)</f>
        <v>1257.5799999999999</v>
      </c>
      <c r="U1459" s="48">
        <f>IF(O1459&lt;=0.12,1,0)*(1-R1459)*M1459</f>
        <v>0</v>
      </c>
      <c r="V1459" s="49">
        <f>IF(0&lt;0.8,0,IF(0&lt;1,Sheet1!L590,1))*IF(G1459&lt;3,0.12 - O1459,0.01) *U1459</f>
        <v>0</v>
      </c>
      <c r="W1459" s="49">
        <f>IF(0&gt;1,IF(0&lt;=1.1,1,IF(0&lt;=1.2,2,IF(0&lt;=1.5,3,5))),0) * 1000000</f>
        <v>0</v>
      </c>
      <c r="X1459" s="50">
        <f>IF(AND(P1459&gt;=150000000,P1459&lt;300000000),5000000,IF(AND(P1459&gt;=300000000,P1459&lt;500000000),10000000,IF(AND(P1459&gt;=300000000,P1459&lt;500000000),15000000,IF(AND(P1459&gt;=500000000,P1459&lt;3000000000),20000000,IF(P1459&gt;=30000000000,35000000,0))))) * (1-R1459)</f>
        <v>0</v>
      </c>
      <c r="Y1459" s="50">
        <f>IFERROR(Q1459 * (1-R1459),0)</f>
        <v>0</v>
      </c>
      <c r="Z1459" s="51">
        <f>IF(R1459=1,0,0)</f>
        <v>0</v>
      </c>
      <c r="AA1459" s="51">
        <f>IFERROR((1-R1459) * Z1459 * 2%,0)</f>
        <v>0</v>
      </c>
      <c r="AB1459" s="52">
        <f>IF(R1459=0,0,0)</f>
        <v>0</v>
      </c>
      <c r="AC1459" s="52">
        <f> IFERROR(AB1459 * (1-R1459) * 2%,0)</f>
        <v>0</v>
      </c>
      <c r="AD1459" s="53">
        <f>T1459+V1459+W1459+X1459+AA1459+AC1459</f>
        <v>1257.5799999999999</v>
      </c>
    </row>
    <row r="1460">
      <c r="C1460" s="40" t="s">
        <v>2696</v>
      </c>
      <c r="D1460" s="41" t="s">
        <v>2697</v>
      </c>
      <c r="E1460" s="41"/>
      <c r="F1460" s="42">
        <v>43096.134780092594</v>
      </c>
      <c r="G1460" s="43">
        <v>7</v>
      </c>
      <c r="H1460" s="44">
        <v>43328</v>
      </c>
      <c r="I1460" s="44">
        <v>43343</v>
      </c>
      <c r="J1460" s="43">
        <v>444113</v>
      </c>
      <c r="K1460" s="43">
        <v>0</v>
      </c>
      <c r="L1460" s="43">
        <v>0</v>
      </c>
      <c r="M1460" s="43">
        <f>IFERROR(J1460-K1460-L1460,0)</f>
        <v>444113</v>
      </c>
      <c r="N1460" s="43">
        <v>444112</v>
      </c>
      <c r="O1460" s="45">
        <f>IFERROR(IF(1 - M1460/N1460&lt;0,0,1-M1460/N1460),0)</f>
        <v>0</v>
      </c>
      <c r="P1460" s="43">
        <v>0</v>
      </c>
      <c r="Q1460" s="43">
        <v>444113</v>
      </c>
      <c r="R1460" s="46">
        <f>IF(F1460&lt;DATEVALUE("2018-07-01"),1,0)</f>
        <v>1</v>
      </c>
      <c r="S1460" s="47">
        <f>IF(R1460=1,1%,0)</f>
        <v>0.01</v>
      </c>
      <c r="T1460" s="46">
        <f>IFERROR(S1460*M1460,0)</f>
        <v>4441.1300000000001</v>
      </c>
      <c r="U1460" s="48">
        <f>IF(O1460&lt;=0.12,1,0)*(1-R1460)*M1460</f>
        <v>0</v>
      </c>
      <c r="V1460" s="49">
        <f>IF(0&lt;0.8,0,IF(0&lt;1,Sheet1!L590,1))*IF(G1460&lt;3,0.12 - O1460,0.01) *U1460</f>
        <v>0</v>
      </c>
      <c r="W1460" s="49">
        <f>IF(0&gt;1,IF(0&lt;=1.1,1,IF(0&lt;=1.2,2,IF(0&lt;=1.5,3,5))),0) * 1000000</f>
        <v>0</v>
      </c>
      <c r="X1460" s="50">
        <f>IF(AND(P1460&gt;=150000000,P1460&lt;300000000),5000000,IF(AND(P1460&gt;=300000000,P1460&lt;500000000),10000000,IF(AND(P1460&gt;=300000000,P1460&lt;500000000),15000000,IF(AND(P1460&gt;=500000000,P1460&lt;3000000000),20000000,IF(P1460&gt;=30000000000,35000000,0))))) * (1-R1460)</f>
        <v>0</v>
      </c>
      <c r="Y1460" s="50">
        <f>IFERROR(Q1460 * (1-R1460),0)</f>
        <v>0</v>
      </c>
      <c r="Z1460" s="51">
        <f>IF(R1460=1,0,0)</f>
        <v>0</v>
      </c>
      <c r="AA1460" s="51">
        <f>IFERROR((1-R1460) * Z1460 * 2%,0)</f>
        <v>0</v>
      </c>
      <c r="AB1460" s="52">
        <f>IF(R1460=0,0,0)</f>
        <v>0</v>
      </c>
      <c r="AC1460" s="52">
        <f> IFERROR(AB1460 * (1-R1460) * 2%,0)</f>
        <v>0</v>
      </c>
      <c r="AD1460" s="53">
        <f>T1460+V1460+W1460+X1460+AA1460+AC1460</f>
        <v>4441.1300000000001</v>
      </c>
    </row>
    <row r="1461">
      <c r="C1461" s="40" t="s">
        <v>2698</v>
      </c>
      <c r="D1461" s="41" t="s">
        <v>2699</v>
      </c>
      <c r="E1461" s="41"/>
      <c r="F1461" s="42">
        <v>43098.327615740738</v>
      </c>
      <c r="G1461" s="43">
        <v>7</v>
      </c>
      <c r="H1461" s="44">
        <v>43322</v>
      </c>
      <c r="I1461" s="44">
        <v>43350</v>
      </c>
      <c r="J1461" s="43">
        <v>3990988</v>
      </c>
      <c r="K1461" s="43">
        <v>0</v>
      </c>
      <c r="L1461" s="43">
        <v>0</v>
      </c>
      <c r="M1461" s="43">
        <f>IFERROR(J1461-K1461-L1461,0)</f>
        <v>3990988</v>
      </c>
      <c r="N1461" s="43">
        <v>3990988</v>
      </c>
      <c r="O1461" s="45">
        <f>IFERROR(IF(1 - M1461/N1461&lt;0,0,1-M1461/N1461),0)</f>
        <v>0</v>
      </c>
      <c r="P1461" s="43">
        <v>0</v>
      </c>
      <c r="Q1461" s="43">
        <v>3990988</v>
      </c>
      <c r="R1461" s="46">
        <f>IF(F1461&lt;DATEVALUE("2018-07-01"),1,0)</f>
        <v>1</v>
      </c>
      <c r="S1461" s="47">
        <f>IF(R1461=1,1%,0)</f>
        <v>0.01</v>
      </c>
      <c r="T1461" s="46">
        <f>IFERROR(S1461*M1461,0)</f>
        <v>39909.879999999997</v>
      </c>
      <c r="U1461" s="48">
        <f>IF(O1461&lt;=0.12,1,0)*(1-R1461)*M1461</f>
        <v>0</v>
      </c>
      <c r="V1461" s="49">
        <f>IF(0&lt;0.8,0,IF(0&lt;1,Sheet1!L590,1))*IF(G1461&lt;3,0.12 - O1461,0.01) *U1461</f>
        <v>0</v>
      </c>
      <c r="W1461" s="49">
        <f>IF(0&gt;1,IF(0&lt;=1.1,1,IF(0&lt;=1.2,2,IF(0&lt;=1.5,3,5))),0) * 1000000</f>
        <v>0</v>
      </c>
      <c r="X1461" s="50">
        <f>IF(AND(P1461&gt;=150000000,P1461&lt;300000000),5000000,IF(AND(P1461&gt;=300000000,P1461&lt;500000000),10000000,IF(AND(P1461&gt;=300000000,P1461&lt;500000000),15000000,IF(AND(P1461&gt;=500000000,P1461&lt;3000000000),20000000,IF(P1461&gt;=30000000000,35000000,0))))) * (1-R1461)</f>
        <v>0</v>
      </c>
      <c r="Y1461" s="50">
        <f>IFERROR(Q1461 * (1-R1461),0)</f>
        <v>0</v>
      </c>
      <c r="Z1461" s="51">
        <f>IF(R1461=1,0,0)</f>
        <v>0</v>
      </c>
      <c r="AA1461" s="51">
        <f>IFERROR((1-R1461) * Z1461 * 2%,0)</f>
        <v>0</v>
      </c>
      <c r="AB1461" s="52">
        <f>IF(R1461=0,0,0)</f>
        <v>0</v>
      </c>
      <c r="AC1461" s="52">
        <f> IFERROR(AB1461 * (1-R1461) * 2%,0)</f>
        <v>0</v>
      </c>
      <c r="AD1461" s="53">
        <f>T1461+V1461+W1461+X1461+AA1461+AC1461</f>
        <v>39909.879999999997</v>
      </c>
    </row>
    <row r="1462">
      <c r="C1462" s="40" t="s">
        <v>2700</v>
      </c>
      <c r="D1462" s="41" t="s">
        <v>2701</v>
      </c>
      <c r="E1462" s="41"/>
      <c r="F1462" s="42">
        <v>43102.377962962964</v>
      </c>
      <c r="G1462" s="43">
        <v>6</v>
      </c>
      <c r="H1462" s="44">
        <v>43325</v>
      </c>
      <c r="I1462" s="44">
        <v>43332</v>
      </c>
      <c r="J1462" s="43">
        <v>2392775</v>
      </c>
      <c r="K1462" s="43">
        <v>53776</v>
      </c>
      <c r="L1462" s="43">
        <v>0</v>
      </c>
      <c r="M1462" s="43">
        <f>IFERROR(J1462-K1462-L1462,0)</f>
        <v>2338999</v>
      </c>
      <c r="N1462" s="43">
        <v>2392775</v>
      </c>
      <c r="O1462" s="45">
        <f>IFERROR(IF(1 - M1462/N1462&lt;0,0,1-M1462/N1462),0)</f>
        <v>0.022474323745442004</v>
      </c>
      <c r="P1462" s="43">
        <v>0</v>
      </c>
      <c r="Q1462" s="43">
        <v>2392775</v>
      </c>
      <c r="R1462" s="46">
        <f>IF(F1462&lt;DATEVALUE("2018-07-01"),1,0)</f>
        <v>1</v>
      </c>
      <c r="S1462" s="47">
        <f>IF(R1462=1,1%,0)</f>
        <v>0.01</v>
      </c>
      <c r="T1462" s="46">
        <f>IFERROR(S1462*M1462,0)</f>
        <v>23389.990000000002</v>
      </c>
      <c r="U1462" s="48">
        <f>IF(O1462&lt;=0.12,1,0)*(1-R1462)*M1462</f>
        <v>0</v>
      </c>
      <c r="V1462" s="49">
        <f>IF(0&lt;0.8,0,IF(0&lt;1,Sheet1!L590,1))*IF(G1462&lt;3,0.12 - O1462,0.01) *U1462</f>
        <v>0</v>
      </c>
      <c r="W1462" s="49">
        <f>IF(0&gt;1,IF(0&lt;=1.1,1,IF(0&lt;=1.2,2,IF(0&lt;=1.5,3,5))),0) * 1000000</f>
        <v>0</v>
      </c>
      <c r="X1462" s="50">
        <f>IF(AND(P1462&gt;=150000000,P1462&lt;300000000),5000000,IF(AND(P1462&gt;=300000000,P1462&lt;500000000),10000000,IF(AND(P1462&gt;=300000000,P1462&lt;500000000),15000000,IF(AND(P1462&gt;=500000000,P1462&lt;3000000000),20000000,IF(P1462&gt;=30000000000,35000000,0))))) * (1-R1462)</f>
        <v>0</v>
      </c>
      <c r="Y1462" s="50">
        <f>IFERROR(Q1462 * (1-R1462),0)</f>
        <v>0</v>
      </c>
      <c r="Z1462" s="51">
        <f>IF(R1462=1,0,0)</f>
        <v>0</v>
      </c>
      <c r="AA1462" s="51">
        <f>IFERROR((1-R1462) * Z1462 * 2%,0)</f>
        <v>0</v>
      </c>
      <c r="AB1462" s="52">
        <f>IF(R1462=0,0,0)</f>
        <v>0</v>
      </c>
      <c r="AC1462" s="52">
        <f> IFERROR(AB1462 * (1-R1462) * 2%,0)</f>
        <v>0</v>
      </c>
      <c r="AD1462" s="53">
        <f>T1462+V1462+W1462+X1462+AA1462+AC1462</f>
        <v>23389.990000000002</v>
      </c>
    </row>
    <row r="1463">
      <c r="C1463" s="40" t="s">
        <v>2702</v>
      </c>
      <c r="D1463" s="41" t="s">
        <v>2703</v>
      </c>
      <c r="E1463" s="41"/>
      <c r="F1463" s="42">
        <v>43105.305081018516</v>
      </c>
      <c r="G1463" s="43">
        <v>6</v>
      </c>
      <c r="H1463" s="44">
        <v>43316</v>
      </c>
      <c r="I1463" s="44">
        <v>43321</v>
      </c>
      <c r="J1463" s="43">
        <v>1809773</v>
      </c>
      <c r="K1463" s="43">
        <v>0</v>
      </c>
      <c r="L1463" s="43">
        <v>0</v>
      </c>
      <c r="M1463" s="43">
        <f>IFERROR(J1463-K1463-L1463,0)</f>
        <v>1809773</v>
      </c>
      <c r="N1463" s="43">
        <v>1809773</v>
      </c>
      <c r="O1463" s="45">
        <f>IFERROR(IF(1 - M1463/N1463&lt;0,0,1-M1463/N1463),0)</f>
        <v>0</v>
      </c>
      <c r="P1463" s="43">
        <v>0</v>
      </c>
      <c r="Q1463" s="43">
        <v>1809773</v>
      </c>
      <c r="R1463" s="46">
        <f>IF(F1463&lt;DATEVALUE("2018-07-01"),1,0)</f>
        <v>1</v>
      </c>
      <c r="S1463" s="47">
        <f>IF(R1463=1,1%,0)</f>
        <v>0.01</v>
      </c>
      <c r="T1463" s="46">
        <f>IFERROR(S1463*M1463,0)</f>
        <v>18097.73</v>
      </c>
      <c r="U1463" s="48">
        <f>IF(O1463&lt;=0.12,1,0)*(1-R1463)*M1463</f>
        <v>0</v>
      </c>
      <c r="V1463" s="49">
        <f>IF(0&lt;0.8,0,IF(0&lt;1,Sheet1!L590,1))*IF(G1463&lt;3,0.12 - O1463,0.01) *U1463</f>
        <v>0</v>
      </c>
      <c r="W1463" s="49">
        <f>IF(0&gt;1,IF(0&lt;=1.1,1,IF(0&lt;=1.2,2,IF(0&lt;=1.5,3,5))),0) * 1000000</f>
        <v>0</v>
      </c>
      <c r="X1463" s="50">
        <f>IF(AND(P1463&gt;=150000000,P1463&lt;300000000),5000000,IF(AND(P1463&gt;=300000000,P1463&lt;500000000),10000000,IF(AND(P1463&gt;=300000000,P1463&lt;500000000),15000000,IF(AND(P1463&gt;=500000000,P1463&lt;3000000000),20000000,IF(P1463&gt;=30000000000,35000000,0))))) * (1-R1463)</f>
        <v>0</v>
      </c>
      <c r="Y1463" s="50">
        <f>IFERROR(Q1463 * (1-R1463),0)</f>
        <v>0</v>
      </c>
      <c r="Z1463" s="51">
        <f>IF(R1463=1,0,0)</f>
        <v>0</v>
      </c>
      <c r="AA1463" s="51">
        <f>IFERROR((1-R1463) * Z1463 * 2%,0)</f>
        <v>0</v>
      </c>
      <c r="AB1463" s="52">
        <f>IF(R1463=0,0,0)</f>
        <v>0</v>
      </c>
      <c r="AC1463" s="52">
        <f> IFERROR(AB1463 * (1-R1463) * 2%,0)</f>
        <v>0</v>
      </c>
      <c r="AD1463" s="53">
        <f>T1463+V1463+W1463+X1463+AA1463+AC1463</f>
        <v>18097.73</v>
      </c>
    </row>
    <row r="1464">
      <c r="C1464" s="40" t="s">
        <v>2704</v>
      </c>
      <c r="D1464" s="41" t="s">
        <v>2705</v>
      </c>
      <c r="E1464" s="41"/>
      <c r="F1464" s="42">
        <v>43111.200138888889</v>
      </c>
      <c r="G1464" s="43">
        <v>6</v>
      </c>
      <c r="H1464" s="44">
        <v>43327</v>
      </c>
      <c r="I1464" s="44">
        <v>43332</v>
      </c>
      <c r="J1464" s="43">
        <v>715024</v>
      </c>
      <c r="K1464" s="43">
        <v>0</v>
      </c>
      <c r="L1464" s="43">
        <v>0</v>
      </c>
      <c r="M1464" s="43">
        <f>IFERROR(J1464-K1464-L1464,0)</f>
        <v>715024</v>
      </c>
      <c r="N1464" s="43">
        <v>715024</v>
      </c>
      <c r="O1464" s="45">
        <f>IFERROR(IF(1 - M1464/N1464&lt;0,0,1-M1464/N1464),0)</f>
        <v>0</v>
      </c>
      <c r="P1464" s="43">
        <v>0</v>
      </c>
      <c r="Q1464" s="43">
        <v>715024</v>
      </c>
      <c r="R1464" s="46">
        <f>IF(F1464&lt;DATEVALUE("2018-07-01"),1,0)</f>
        <v>1</v>
      </c>
      <c r="S1464" s="47">
        <f>IF(R1464=1,1%,0)</f>
        <v>0.01</v>
      </c>
      <c r="T1464" s="46">
        <f>IFERROR(S1464*M1464,0)</f>
        <v>7150.2399999999998</v>
      </c>
      <c r="U1464" s="48">
        <f>IF(O1464&lt;=0.12,1,0)*(1-R1464)*M1464</f>
        <v>0</v>
      </c>
      <c r="V1464" s="49">
        <f>IF(0&lt;0.8,0,IF(0&lt;1,Sheet1!L590,1))*IF(G1464&lt;3,0.12 - O1464,0.01) *U1464</f>
        <v>0</v>
      </c>
      <c r="W1464" s="49">
        <f>IF(0&gt;1,IF(0&lt;=1.1,1,IF(0&lt;=1.2,2,IF(0&lt;=1.5,3,5))),0) * 1000000</f>
        <v>0</v>
      </c>
      <c r="X1464" s="50">
        <f>IF(AND(P1464&gt;=150000000,P1464&lt;300000000),5000000,IF(AND(P1464&gt;=300000000,P1464&lt;500000000),10000000,IF(AND(P1464&gt;=300000000,P1464&lt;500000000),15000000,IF(AND(P1464&gt;=500000000,P1464&lt;3000000000),20000000,IF(P1464&gt;=30000000000,35000000,0))))) * (1-R1464)</f>
        <v>0</v>
      </c>
      <c r="Y1464" s="50">
        <f>IFERROR(Q1464 * (1-R1464),0)</f>
        <v>0</v>
      </c>
      <c r="Z1464" s="51">
        <f>IF(R1464=1,0,0)</f>
        <v>0</v>
      </c>
      <c r="AA1464" s="51">
        <f>IFERROR((1-R1464) * Z1464 * 2%,0)</f>
        <v>0</v>
      </c>
      <c r="AB1464" s="52">
        <f>IF(R1464=0,0,0)</f>
        <v>0</v>
      </c>
      <c r="AC1464" s="52">
        <f> IFERROR(AB1464 * (1-R1464) * 2%,0)</f>
        <v>0</v>
      </c>
      <c r="AD1464" s="53">
        <f>T1464+V1464+W1464+X1464+AA1464+AC1464</f>
        <v>7150.2399999999998</v>
      </c>
    </row>
    <row r="1465">
      <c r="C1465" s="40" t="s">
        <v>2706</v>
      </c>
      <c r="D1465" s="41" t="s">
        <v>2707</v>
      </c>
      <c r="E1465" s="41"/>
      <c r="F1465" s="42">
        <v>43111.149629629625</v>
      </c>
      <c r="G1465" s="43">
        <v>6</v>
      </c>
      <c r="H1465" s="44">
        <v>43323</v>
      </c>
      <c r="I1465" s="44">
        <v>43328</v>
      </c>
      <c r="J1465" s="43">
        <v>1271064</v>
      </c>
      <c r="K1465" s="43">
        <v>0</v>
      </c>
      <c r="L1465" s="43">
        <v>0</v>
      </c>
      <c r="M1465" s="43">
        <f>IFERROR(J1465-K1465-L1465,0)</f>
        <v>1271064</v>
      </c>
      <c r="N1465" s="43">
        <v>1271064</v>
      </c>
      <c r="O1465" s="45">
        <f>IFERROR(IF(1 - M1465/N1465&lt;0,0,1-M1465/N1465),0)</f>
        <v>0</v>
      </c>
      <c r="P1465" s="43">
        <v>0</v>
      </c>
      <c r="Q1465" s="43">
        <v>1271064</v>
      </c>
      <c r="R1465" s="46">
        <f>IF(F1465&lt;DATEVALUE("2018-07-01"),1,0)</f>
        <v>1</v>
      </c>
      <c r="S1465" s="47">
        <f>IF(R1465=1,1%,0)</f>
        <v>0.01</v>
      </c>
      <c r="T1465" s="46">
        <f>IFERROR(S1465*M1465,0)</f>
        <v>12710.639999999999</v>
      </c>
      <c r="U1465" s="48">
        <f>IF(O1465&lt;=0.12,1,0)*(1-R1465)*M1465</f>
        <v>0</v>
      </c>
      <c r="V1465" s="49">
        <f>IF(0&lt;0.8,0,IF(0&lt;1,Sheet1!L590,1))*IF(G1465&lt;3,0.12 - O1465,0.01) *U1465</f>
        <v>0</v>
      </c>
      <c r="W1465" s="49">
        <f>IF(0&gt;1,IF(0&lt;=1.1,1,IF(0&lt;=1.2,2,IF(0&lt;=1.5,3,5))),0) * 1000000</f>
        <v>0</v>
      </c>
      <c r="X1465" s="50">
        <f>IF(AND(P1465&gt;=150000000,P1465&lt;300000000),5000000,IF(AND(P1465&gt;=300000000,P1465&lt;500000000),10000000,IF(AND(P1465&gt;=300000000,P1465&lt;500000000),15000000,IF(AND(P1465&gt;=500000000,P1465&lt;3000000000),20000000,IF(P1465&gt;=30000000000,35000000,0))))) * (1-R1465)</f>
        <v>0</v>
      </c>
      <c r="Y1465" s="50">
        <f>IFERROR(Q1465 * (1-R1465),0)</f>
        <v>0</v>
      </c>
      <c r="Z1465" s="51">
        <f>IF(R1465=1,0,0)</f>
        <v>0</v>
      </c>
      <c r="AA1465" s="51">
        <f>IFERROR((1-R1465) * Z1465 * 2%,0)</f>
        <v>0</v>
      </c>
      <c r="AB1465" s="52">
        <f>IF(R1465=0,0,0)</f>
        <v>0</v>
      </c>
      <c r="AC1465" s="52">
        <f> IFERROR(AB1465 * (1-R1465) * 2%,0)</f>
        <v>0</v>
      </c>
      <c r="AD1465" s="53">
        <f>T1465+V1465+W1465+X1465+AA1465+AC1465</f>
        <v>12710.639999999999</v>
      </c>
    </row>
    <row r="1466">
      <c r="C1466" s="40" t="s">
        <v>2708</v>
      </c>
      <c r="D1466" s="41" t="s">
        <v>2709</v>
      </c>
      <c r="E1466" s="41"/>
      <c r="F1466" s="42">
        <v>43116.074525462958</v>
      </c>
      <c r="G1466" s="43">
        <v>6</v>
      </c>
      <c r="H1466" s="44">
        <v>43343</v>
      </c>
      <c r="I1466" s="44">
        <v>43420</v>
      </c>
      <c r="J1466" s="43">
        <v>18784310</v>
      </c>
      <c r="K1466" s="43">
        <v>0</v>
      </c>
      <c r="L1466" s="43">
        <v>0</v>
      </c>
      <c r="M1466" s="43">
        <f>IFERROR(J1466-K1466-L1466,0)</f>
        <v>18784310</v>
      </c>
      <c r="N1466" s="43">
        <v>21032622</v>
      </c>
      <c r="O1466" s="45">
        <f>IFERROR(IF(1 - M1466/N1466&lt;0,0,1-M1466/N1466),0)</f>
        <v>0.10689642023709645</v>
      </c>
      <c r="P1466" s="43">
        <v>0</v>
      </c>
      <c r="Q1466" s="43">
        <v>18927090</v>
      </c>
      <c r="R1466" s="46">
        <f>IF(F1466&lt;DATEVALUE("2018-07-01"),1,0)</f>
        <v>1</v>
      </c>
      <c r="S1466" s="47">
        <f>IF(R1466=1,1%,0)</f>
        <v>0.01</v>
      </c>
      <c r="T1466" s="46">
        <f>IFERROR(S1466*M1466,0)</f>
        <v>187843.10000000001</v>
      </c>
      <c r="U1466" s="48">
        <f>IF(O1466&lt;=0.12,1,0)*(1-R1466)*M1466</f>
        <v>0</v>
      </c>
      <c r="V1466" s="49">
        <f>IF(0&lt;0.8,0,IF(0&lt;1,Sheet1!L590,1))*IF(G1466&lt;3,0.12 - O1466,0.01) *U1466</f>
        <v>0</v>
      </c>
      <c r="W1466" s="49">
        <f>IF(0&gt;1,IF(0&lt;=1.1,1,IF(0&lt;=1.2,2,IF(0&lt;=1.5,3,5))),0) * 1000000</f>
        <v>0</v>
      </c>
      <c r="X1466" s="50">
        <f>IF(AND(P1466&gt;=150000000,P1466&lt;300000000),5000000,IF(AND(P1466&gt;=300000000,P1466&lt;500000000),10000000,IF(AND(P1466&gt;=300000000,P1466&lt;500000000),15000000,IF(AND(P1466&gt;=500000000,P1466&lt;3000000000),20000000,IF(P1466&gt;=30000000000,35000000,0))))) * (1-R1466)</f>
        <v>0</v>
      </c>
      <c r="Y1466" s="50">
        <f>IFERROR(Q1466 * (1-R1466),0)</f>
        <v>0</v>
      </c>
      <c r="Z1466" s="51">
        <f>IF(R1466=1,0,0)</f>
        <v>0</v>
      </c>
      <c r="AA1466" s="51">
        <f>IFERROR((1-R1466) * Z1466 * 2%,0)</f>
        <v>0</v>
      </c>
      <c r="AB1466" s="52">
        <f>IF(R1466=0,938784,0)</f>
        <v>0</v>
      </c>
      <c r="AC1466" s="52">
        <f> IFERROR(AB1466 * (1-R1466) * 2%,0)</f>
        <v>0</v>
      </c>
      <c r="AD1466" s="53">
        <f>T1466+V1466+W1466+X1466+AA1466+AC1466</f>
        <v>187843.10000000001</v>
      </c>
    </row>
    <row r="1467">
      <c r="C1467" s="40" t="s">
        <v>2710</v>
      </c>
      <c r="D1467" s="41" t="s">
        <v>2711</v>
      </c>
      <c r="E1467" s="41"/>
      <c r="F1467" s="42">
        <v>43116.276550925926</v>
      </c>
      <c r="G1467" s="43">
        <v>6</v>
      </c>
      <c r="H1467" s="44">
        <v>43320</v>
      </c>
      <c r="I1467" s="44">
        <v>43332</v>
      </c>
      <c r="J1467" s="43">
        <v>700856</v>
      </c>
      <c r="K1467" s="43">
        <v>0</v>
      </c>
      <c r="L1467" s="43">
        <v>0</v>
      </c>
      <c r="M1467" s="43">
        <f>IFERROR(J1467-K1467-L1467,0)</f>
        <v>700856</v>
      </c>
      <c r="N1467" s="43">
        <v>700856</v>
      </c>
      <c r="O1467" s="45">
        <f>IFERROR(IF(1 - M1467/N1467&lt;0,0,1-M1467/N1467),0)</f>
        <v>0</v>
      </c>
      <c r="P1467" s="43">
        <v>0</v>
      </c>
      <c r="Q1467" s="43">
        <v>700856</v>
      </c>
      <c r="R1467" s="46">
        <f>IF(F1467&lt;DATEVALUE("2018-07-01"),1,0)</f>
        <v>1</v>
      </c>
      <c r="S1467" s="47">
        <f>IF(R1467=1,1%,0)</f>
        <v>0.01</v>
      </c>
      <c r="T1467" s="46">
        <f>IFERROR(S1467*M1467,0)</f>
        <v>7008.5600000000004</v>
      </c>
      <c r="U1467" s="48">
        <f>IF(O1467&lt;=0.12,1,0)*(1-R1467)*M1467</f>
        <v>0</v>
      </c>
      <c r="V1467" s="49">
        <f>IF(0&lt;0.8,0,IF(0&lt;1,Sheet1!L590,1))*IF(G1467&lt;3,0.12 - O1467,0.01) *U1467</f>
        <v>0</v>
      </c>
      <c r="W1467" s="49">
        <f>IF(0&gt;1,IF(0&lt;=1.1,1,IF(0&lt;=1.2,2,IF(0&lt;=1.5,3,5))),0) * 1000000</f>
        <v>0</v>
      </c>
      <c r="X1467" s="50">
        <f>IF(AND(P1467&gt;=150000000,P1467&lt;300000000),5000000,IF(AND(P1467&gt;=300000000,P1467&lt;500000000),10000000,IF(AND(P1467&gt;=300000000,P1467&lt;500000000),15000000,IF(AND(P1467&gt;=500000000,P1467&lt;3000000000),20000000,IF(P1467&gt;=30000000000,35000000,0))))) * (1-R1467)</f>
        <v>0</v>
      </c>
      <c r="Y1467" s="50">
        <f>IFERROR(Q1467 * (1-R1467),0)</f>
        <v>0</v>
      </c>
      <c r="Z1467" s="51">
        <f>IF(R1467=1,0,0)</f>
        <v>0</v>
      </c>
      <c r="AA1467" s="51">
        <f>IFERROR((1-R1467) * Z1467 * 2%,0)</f>
        <v>0</v>
      </c>
      <c r="AB1467" s="52">
        <f>IF(R1467=0,0,0)</f>
        <v>0</v>
      </c>
      <c r="AC1467" s="52">
        <f> IFERROR(AB1467 * (1-R1467) * 2%,0)</f>
        <v>0</v>
      </c>
      <c r="AD1467" s="53">
        <f>T1467+V1467+W1467+X1467+AA1467+AC1467</f>
        <v>7008.5600000000004</v>
      </c>
    </row>
    <row r="1468">
      <c r="C1468" s="40" t="s">
        <v>2712</v>
      </c>
      <c r="D1468" s="41" t="s">
        <v>2713</v>
      </c>
      <c r="E1468" s="41"/>
      <c r="F1468" s="42">
        <v>43118.277395833335</v>
      </c>
      <c r="G1468" s="43">
        <v>6</v>
      </c>
      <c r="H1468" s="44">
        <v>43339</v>
      </c>
      <c r="I1468" s="44">
        <v>43355</v>
      </c>
      <c r="J1468" s="43">
        <v>14002363</v>
      </c>
      <c r="K1468" s="43">
        <v>0</v>
      </c>
      <c r="L1468" s="43">
        <v>0</v>
      </c>
      <c r="M1468" s="43">
        <f>IFERROR(J1468-K1468-L1468,0)</f>
        <v>14002363</v>
      </c>
      <c r="N1468" s="43">
        <v>14002363</v>
      </c>
      <c r="O1468" s="45">
        <f>IFERROR(IF(1 - M1468/N1468&lt;0,0,1-M1468/N1468),0)</f>
        <v>0</v>
      </c>
      <c r="P1468" s="43">
        <v>0</v>
      </c>
      <c r="Q1468" s="43">
        <v>14002363</v>
      </c>
      <c r="R1468" s="46">
        <f>IF(F1468&lt;DATEVALUE("2018-07-01"),1,0)</f>
        <v>1</v>
      </c>
      <c r="S1468" s="47">
        <f>IF(R1468=1,1%,0)</f>
        <v>0.01</v>
      </c>
      <c r="T1468" s="46">
        <f>IFERROR(S1468*M1468,0)</f>
        <v>140023.63000000001</v>
      </c>
      <c r="U1468" s="48">
        <f>IF(O1468&lt;=0.12,1,0)*(1-R1468)*M1468</f>
        <v>0</v>
      </c>
      <c r="V1468" s="49">
        <f>IF(0&lt;0.8,0,IF(0&lt;1,Sheet1!L590,1))*IF(G1468&lt;3,0.12 - O1468,0.01) *U1468</f>
        <v>0</v>
      </c>
      <c r="W1468" s="49">
        <f>IF(0&gt;1,IF(0&lt;=1.1,1,IF(0&lt;=1.2,2,IF(0&lt;=1.5,3,5))),0) * 1000000</f>
        <v>0</v>
      </c>
      <c r="X1468" s="50">
        <f>IF(AND(P1468&gt;=150000000,P1468&lt;300000000),5000000,IF(AND(P1468&gt;=300000000,P1468&lt;500000000),10000000,IF(AND(P1468&gt;=300000000,P1468&lt;500000000),15000000,IF(AND(P1468&gt;=500000000,P1468&lt;3000000000),20000000,IF(P1468&gt;=30000000000,35000000,0))))) * (1-R1468)</f>
        <v>0</v>
      </c>
      <c r="Y1468" s="50">
        <f>IFERROR(Q1468 * (1-R1468),0)</f>
        <v>0</v>
      </c>
      <c r="Z1468" s="51">
        <f>IF(R1468=1,0,0)</f>
        <v>0</v>
      </c>
      <c r="AA1468" s="51">
        <f>IFERROR((1-R1468) * Z1468 * 2%,0)</f>
        <v>0</v>
      </c>
      <c r="AB1468" s="52">
        <f>IF(R1468=0,0,0)</f>
        <v>0</v>
      </c>
      <c r="AC1468" s="52">
        <f> IFERROR(AB1468 * (1-R1468) * 2%,0)</f>
        <v>0</v>
      </c>
      <c r="AD1468" s="53">
        <f>T1468+V1468+W1468+X1468+AA1468+AC1468</f>
        <v>140023.63000000001</v>
      </c>
    </row>
    <row r="1469">
      <c r="C1469" s="40" t="s">
        <v>2714</v>
      </c>
      <c r="D1469" s="41" t="s">
        <v>2715</v>
      </c>
      <c r="E1469" s="41"/>
      <c r="F1469" s="42">
        <v>43120.173136574071</v>
      </c>
      <c r="G1469" s="43">
        <v>6</v>
      </c>
      <c r="H1469" s="44">
        <v>43319</v>
      </c>
      <c r="I1469" s="44">
        <v>43323</v>
      </c>
      <c r="J1469" s="43">
        <v>1575858</v>
      </c>
      <c r="K1469" s="43">
        <v>0</v>
      </c>
      <c r="L1469" s="43">
        <v>0</v>
      </c>
      <c r="M1469" s="43">
        <f>IFERROR(J1469-K1469-L1469,0)</f>
        <v>1575858</v>
      </c>
      <c r="N1469" s="43">
        <v>1575858</v>
      </c>
      <c r="O1469" s="45">
        <f>IFERROR(IF(1 - M1469/N1469&lt;0,0,1-M1469/N1469),0)</f>
        <v>0</v>
      </c>
      <c r="P1469" s="43">
        <v>0</v>
      </c>
      <c r="Q1469" s="43">
        <v>1575858</v>
      </c>
      <c r="R1469" s="46">
        <f>IF(F1469&lt;DATEVALUE("2018-07-01"),1,0)</f>
        <v>1</v>
      </c>
      <c r="S1469" s="47">
        <f>IF(R1469=1,1%,0)</f>
        <v>0.01</v>
      </c>
      <c r="T1469" s="46">
        <f>IFERROR(S1469*M1469,0)</f>
        <v>15758.58</v>
      </c>
      <c r="U1469" s="48">
        <f>IF(O1469&lt;=0.12,1,0)*(1-R1469)*M1469</f>
        <v>0</v>
      </c>
      <c r="V1469" s="49">
        <f>IF(0&lt;0.8,0,IF(0&lt;1,Sheet1!L590,1))*IF(G1469&lt;3,0.12 - O1469,0.01) *U1469</f>
        <v>0</v>
      </c>
      <c r="W1469" s="49">
        <f>IF(0&gt;1,IF(0&lt;=1.1,1,IF(0&lt;=1.2,2,IF(0&lt;=1.5,3,5))),0) * 1000000</f>
        <v>0</v>
      </c>
      <c r="X1469" s="50">
        <f>IF(AND(P1469&gt;=150000000,P1469&lt;300000000),5000000,IF(AND(P1469&gt;=300000000,P1469&lt;500000000),10000000,IF(AND(P1469&gt;=300000000,P1469&lt;500000000),15000000,IF(AND(P1469&gt;=500000000,P1469&lt;3000000000),20000000,IF(P1469&gt;=30000000000,35000000,0))))) * (1-R1469)</f>
        <v>0</v>
      </c>
      <c r="Y1469" s="50">
        <f>IFERROR(Q1469 * (1-R1469),0)</f>
        <v>0</v>
      </c>
      <c r="Z1469" s="51">
        <f>IF(R1469=1,0,0)</f>
        <v>0</v>
      </c>
      <c r="AA1469" s="51">
        <f>IFERROR((1-R1469) * Z1469 * 2%,0)</f>
        <v>0</v>
      </c>
      <c r="AB1469" s="52">
        <f>IF(R1469=0,0,0)</f>
        <v>0</v>
      </c>
      <c r="AC1469" s="52">
        <f> IFERROR(AB1469 * (1-R1469) * 2%,0)</f>
        <v>0</v>
      </c>
      <c r="AD1469" s="53">
        <f>T1469+V1469+W1469+X1469+AA1469+AC1469</f>
        <v>15758.58</v>
      </c>
    </row>
    <row r="1470">
      <c r="C1470" s="40" t="s">
        <v>2716</v>
      </c>
      <c r="D1470" s="41" t="s">
        <v>2717</v>
      </c>
      <c r="E1470" s="41"/>
      <c r="F1470" s="42">
        <v>43122.154016203705</v>
      </c>
      <c r="G1470" s="43">
        <v>6</v>
      </c>
      <c r="H1470" s="44">
        <v>43323</v>
      </c>
      <c r="I1470" s="44">
        <v>43329</v>
      </c>
      <c r="J1470" s="43">
        <v>129612</v>
      </c>
      <c r="K1470" s="43">
        <v>0</v>
      </c>
      <c r="L1470" s="43">
        <v>0</v>
      </c>
      <c r="M1470" s="43">
        <f>IFERROR(J1470-K1470-L1470,0)</f>
        <v>129612</v>
      </c>
      <c r="N1470" s="43">
        <v>129612</v>
      </c>
      <c r="O1470" s="45">
        <f>IFERROR(IF(1 - M1470/N1470&lt;0,0,1-M1470/N1470),0)</f>
        <v>0</v>
      </c>
      <c r="P1470" s="43">
        <v>0</v>
      </c>
      <c r="Q1470" s="43">
        <v>129612</v>
      </c>
      <c r="R1470" s="46">
        <f>IF(F1470&lt;DATEVALUE("2018-07-01"),1,0)</f>
        <v>1</v>
      </c>
      <c r="S1470" s="47">
        <f>IF(R1470=1,1%,0)</f>
        <v>0.01</v>
      </c>
      <c r="T1470" s="46">
        <f>IFERROR(S1470*M1470,0)</f>
        <v>1296.1200000000001</v>
      </c>
      <c r="U1470" s="48">
        <f>IF(O1470&lt;=0.12,1,0)*(1-R1470)*M1470</f>
        <v>0</v>
      </c>
      <c r="V1470" s="49">
        <f>IF(0&lt;0.8,0,IF(0&lt;1,Sheet1!L590,1))*IF(G1470&lt;3,0.12 - O1470,0.01) *U1470</f>
        <v>0</v>
      </c>
      <c r="W1470" s="49">
        <f>IF(0&gt;1,IF(0&lt;=1.1,1,IF(0&lt;=1.2,2,IF(0&lt;=1.5,3,5))),0) * 1000000</f>
        <v>0</v>
      </c>
      <c r="X1470" s="50">
        <f>IF(AND(P1470&gt;=150000000,P1470&lt;300000000),5000000,IF(AND(P1470&gt;=300000000,P1470&lt;500000000),10000000,IF(AND(P1470&gt;=300000000,P1470&lt;500000000),15000000,IF(AND(P1470&gt;=500000000,P1470&lt;3000000000),20000000,IF(P1470&gt;=30000000000,35000000,0))))) * (1-R1470)</f>
        <v>0</v>
      </c>
      <c r="Y1470" s="50">
        <f>IFERROR(Q1470 * (1-R1470),0)</f>
        <v>0</v>
      </c>
      <c r="Z1470" s="51">
        <f>IF(R1470=1,0,0)</f>
        <v>0</v>
      </c>
      <c r="AA1470" s="51">
        <f>IFERROR((1-R1470) * Z1470 * 2%,0)</f>
        <v>0</v>
      </c>
      <c r="AB1470" s="52">
        <f>IF(R1470=0,0,0)</f>
        <v>0</v>
      </c>
      <c r="AC1470" s="52">
        <f> IFERROR(AB1470 * (1-R1470) * 2%,0)</f>
        <v>0</v>
      </c>
      <c r="AD1470" s="53">
        <f>T1470+V1470+W1470+X1470+AA1470+AC1470</f>
        <v>1296.1200000000001</v>
      </c>
    </row>
    <row r="1471">
      <c r="C1471" s="40" t="s">
        <v>2718</v>
      </c>
      <c r="D1471" s="41" t="s">
        <v>2719</v>
      </c>
      <c r="E1471" s="41"/>
      <c r="F1471" s="42">
        <v>43123.137476851851</v>
      </c>
      <c r="G1471" s="43">
        <v>6</v>
      </c>
      <c r="H1471" s="44">
        <v>43323</v>
      </c>
      <c r="I1471" s="44">
        <v>43332</v>
      </c>
      <c r="J1471" s="43">
        <v>93903</v>
      </c>
      <c r="K1471" s="43">
        <v>0</v>
      </c>
      <c r="L1471" s="43">
        <v>0</v>
      </c>
      <c r="M1471" s="43">
        <f>IFERROR(J1471-K1471-L1471,0)</f>
        <v>93903</v>
      </c>
      <c r="N1471" s="43">
        <v>93903</v>
      </c>
      <c r="O1471" s="45">
        <f>IFERROR(IF(1 - M1471/N1471&lt;0,0,1-M1471/N1471),0)</f>
        <v>0</v>
      </c>
      <c r="P1471" s="43">
        <v>0</v>
      </c>
      <c r="Q1471" s="43">
        <v>93903</v>
      </c>
      <c r="R1471" s="46">
        <f>IF(F1471&lt;DATEVALUE("2018-07-01"),1,0)</f>
        <v>1</v>
      </c>
      <c r="S1471" s="47">
        <f>IF(R1471=1,1%,0)</f>
        <v>0.01</v>
      </c>
      <c r="T1471" s="46">
        <f>IFERROR(S1471*M1471,0)</f>
        <v>939.02999999999997</v>
      </c>
      <c r="U1471" s="48">
        <f>IF(O1471&lt;=0.12,1,0)*(1-R1471)*M1471</f>
        <v>0</v>
      </c>
      <c r="V1471" s="49">
        <f>IF(0&lt;0.8,0,IF(0&lt;1,Sheet1!L590,1))*IF(G1471&lt;3,0.12 - O1471,0.01) *U1471</f>
        <v>0</v>
      </c>
      <c r="W1471" s="49">
        <f>IF(0&gt;1,IF(0&lt;=1.1,1,IF(0&lt;=1.2,2,IF(0&lt;=1.5,3,5))),0) * 1000000</f>
        <v>0</v>
      </c>
      <c r="X1471" s="50">
        <f>IF(AND(P1471&gt;=150000000,P1471&lt;300000000),5000000,IF(AND(P1471&gt;=300000000,P1471&lt;500000000),10000000,IF(AND(P1471&gt;=300000000,P1471&lt;500000000),15000000,IF(AND(P1471&gt;=500000000,P1471&lt;3000000000),20000000,IF(P1471&gt;=30000000000,35000000,0))))) * (1-R1471)</f>
        <v>0</v>
      </c>
      <c r="Y1471" s="50">
        <f>IFERROR(Q1471 * (1-R1471),0)</f>
        <v>0</v>
      </c>
      <c r="Z1471" s="51">
        <f>IF(R1471=1,0,0)</f>
        <v>0</v>
      </c>
      <c r="AA1471" s="51">
        <f>IFERROR((1-R1471) * Z1471 * 2%,0)</f>
        <v>0</v>
      </c>
      <c r="AB1471" s="52">
        <f>IF(R1471=0,0,0)</f>
        <v>0</v>
      </c>
      <c r="AC1471" s="52">
        <f> IFERROR(AB1471 * (1-R1471) * 2%,0)</f>
        <v>0</v>
      </c>
      <c r="AD1471" s="53">
        <f>T1471+V1471+W1471+X1471+AA1471+AC1471</f>
        <v>939.02999999999997</v>
      </c>
    </row>
    <row r="1472">
      <c r="C1472" s="40" t="s">
        <v>2720</v>
      </c>
      <c r="D1472" s="41" t="s">
        <v>2721</v>
      </c>
      <c r="E1472" s="41"/>
      <c r="F1472" s="42">
        <v>43123.138969907406</v>
      </c>
      <c r="G1472" s="43">
        <v>6</v>
      </c>
      <c r="H1472" s="44">
        <v>43343</v>
      </c>
      <c r="I1472" s="44">
        <v>43397</v>
      </c>
      <c r="J1472" s="43">
        <v>5135090</v>
      </c>
      <c r="K1472" s="43">
        <v>0</v>
      </c>
      <c r="L1472" s="43">
        <v>0</v>
      </c>
      <c r="M1472" s="43">
        <f>IFERROR(J1472-K1472-L1472,0)</f>
        <v>5135090</v>
      </c>
      <c r="N1472" s="43">
        <v>14837988</v>
      </c>
      <c r="O1472" s="45">
        <f>IFERROR(IF(1 - M1472/N1472&lt;0,0,1-M1472/N1472),0)</f>
        <v>0.65392275556497281</v>
      </c>
      <c r="P1472" s="43">
        <v>0</v>
      </c>
      <c r="Q1472" s="43">
        <v>5976870</v>
      </c>
      <c r="R1472" s="46">
        <f>IF(F1472&lt;DATEVALUE("2018-07-01"),1,0)</f>
        <v>1</v>
      </c>
      <c r="S1472" s="47">
        <f>IF(R1472=1,1%,0)</f>
        <v>0.01</v>
      </c>
      <c r="T1472" s="46">
        <f>IFERROR(S1472*M1472,0)</f>
        <v>51350.900000000001</v>
      </c>
      <c r="U1472" s="48">
        <f>IF(O1472&lt;=0.12,1,0)*(1-R1472)*M1472</f>
        <v>0</v>
      </c>
      <c r="V1472" s="49">
        <f>IF(0&lt;0.8,0,IF(0&lt;1,Sheet1!L590,1))*IF(G1472&lt;3,0.12 - O1472,0.01) *U1472</f>
        <v>0</v>
      </c>
      <c r="W1472" s="49">
        <f>IF(0&gt;1,IF(0&lt;=1.1,1,IF(0&lt;=1.2,2,IF(0&lt;=1.5,3,5))),0) * 1000000</f>
        <v>0</v>
      </c>
      <c r="X1472" s="50">
        <f>IF(AND(P1472&gt;=150000000,P1472&lt;300000000),5000000,IF(AND(P1472&gt;=300000000,P1472&lt;500000000),10000000,IF(AND(P1472&gt;=300000000,P1472&lt;500000000),15000000,IF(AND(P1472&gt;=500000000,P1472&lt;3000000000),20000000,IF(P1472&gt;=30000000000,35000000,0))))) * (1-R1472)</f>
        <v>0</v>
      </c>
      <c r="Y1472" s="50">
        <f>IFERROR(Q1472 * (1-R1472),0)</f>
        <v>0</v>
      </c>
      <c r="Z1472" s="51">
        <f>IF(R1472=1,0,0)</f>
        <v>0</v>
      </c>
      <c r="AA1472" s="51">
        <f>IFERROR((1-R1472) * Z1472 * 2%,0)</f>
        <v>0</v>
      </c>
      <c r="AB1472" s="52">
        <f>IF(R1472=0,0,0)</f>
        <v>0</v>
      </c>
      <c r="AC1472" s="52">
        <f> IFERROR(AB1472 * (1-R1472) * 2%,0)</f>
        <v>0</v>
      </c>
      <c r="AD1472" s="53">
        <f>T1472+V1472+W1472+X1472+AA1472+AC1472</f>
        <v>51350.900000000001</v>
      </c>
    </row>
    <row r="1473">
      <c r="C1473" s="40" t="s">
        <v>2722</v>
      </c>
      <c r="D1473" s="41" t="s">
        <v>2723</v>
      </c>
      <c r="E1473" s="41"/>
      <c r="F1473" s="42">
        <v>43124.073287037034</v>
      </c>
      <c r="G1473" s="43">
        <v>6</v>
      </c>
      <c r="H1473" s="44">
        <v>43316</v>
      </c>
      <c r="I1473" s="44">
        <v>43334</v>
      </c>
      <c r="J1473" s="43">
        <v>574992</v>
      </c>
      <c r="K1473" s="43">
        <v>0</v>
      </c>
      <c r="L1473" s="43">
        <v>0</v>
      </c>
      <c r="M1473" s="43">
        <f>IFERROR(J1473-K1473-L1473,0)</f>
        <v>574992</v>
      </c>
      <c r="N1473" s="43">
        <v>574992</v>
      </c>
      <c r="O1473" s="45">
        <f>IFERROR(IF(1 - M1473/N1473&lt;0,0,1-M1473/N1473),0)</f>
        <v>0</v>
      </c>
      <c r="P1473" s="43">
        <v>0</v>
      </c>
      <c r="Q1473" s="43">
        <v>574992</v>
      </c>
      <c r="R1473" s="46">
        <f>IF(F1473&lt;DATEVALUE("2018-07-01"),1,0)</f>
        <v>1</v>
      </c>
      <c r="S1473" s="47">
        <f>IF(R1473=1,1%,0)</f>
        <v>0.01</v>
      </c>
      <c r="T1473" s="46">
        <f>IFERROR(S1473*M1473,0)</f>
        <v>5749.9200000000001</v>
      </c>
      <c r="U1473" s="48">
        <f>IF(O1473&lt;=0.12,1,0)*(1-R1473)*M1473</f>
        <v>0</v>
      </c>
      <c r="V1473" s="49">
        <f>IF(0&lt;0.8,0,IF(0&lt;1,Sheet1!L590,1))*IF(G1473&lt;3,0.12 - O1473,0.01) *U1473</f>
        <v>0</v>
      </c>
      <c r="W1473" s="49">
        <f>IF(0&gt;1,IF(0&lt;=1.1,1,IF(0&lt;=1.2,2,IF(0&lt;=1.5,3,5))),0) * 1000000</f>
        <v>0</v>
      </c>
      <c r="X1473" s="50">
        <f>IF(AND(P1473&gt;=150000000,P1473&lt;300000000),5000000,IF(AND(P1473&gt;=300000000,P1473&lt;500000000),10000000,IF(AND(P1473&gt;=300000000,P1473&lt;500000000),15000000,IF(AND(P1473&gt;=500000000,P1473&lt;3000000000),20000000,IF(P1473&gt;=30000000000,35000000,0))))) * (1-R1473)</f>
        <v>0</v>
      </c>
      <c r="Y1473" s="50">
        <f>IFERROR(Q1473 * (1-R1473),0)</f>
        <v>0</v>
      </c>
      <c r="Z1473" s="51">
        <f>IF(R1473=1,0,0)</f>
        <v>0</v>
      </c>
      <c r="AA1473" s="51">
        <f>IFERROR((1-R1473) * Z1473 * 2%,0)</f>
        <v>0</v>
      </c>
      <c r="AB1473" s="52">
        <f>IF(R1473=0,0,0)</f>
        <v>0</v>
      </c>
      <c r="AC1473" s="52">
        <f> IFERROR(AB1473 * (1-R1473) * 2%,0)</f>
        <v>0</v>
      </c>
      <c r="AD1473" s="53">
        <f>T1473+V1473+W1473+X1473+AA1473+AC1473</f>
        <v>5749.9200000000001</v>
      </c>
    </row>
    <row r="1474">
      <c r="C1474" s="40" t="s">
        <v>2724</v>
      </c>
      <c r="D1474" s="41" t="s">
        <v>2725</v>
      </c>
      <c r="E1474" s="41"/>
      <c r="F1474" s="42">
        <v>43124.072372685187</v>
      </c>
      <c r="G1474" s="43">
        <v>6</v>
      </c>
      <c r="H1474" s="44">
        <v>43323</v>
      </c>
      <c r="I1474" s="44">
        <v>43342</v>
      </c>
      <c r="J1474" s="43">
        <v>1237231</v>
      </c>
      <c r="K1474" s="43">
        <v>0</v>
      </c>
      <c r="L1474" s="43">
        <v>0</v>
      </c>
      <c r="M1474" s="43">
        <f>IFERROR(J1474-K1474-L1474,0)</f>
        <v>1237231</v>
      </c>
      <c r="N1474" s="43">
        <v>1237231</v>
      </c>
      <c r="O1474" s="45">
        <f>IFERROR(IF(1 - M1474/N1474&lt;0,0,1-M1474/N1474),0)</f>
        <v>0</v>
      </c>
      <c r="P1474" s="43">
        <v>0</v>
      </c>
      <c r="Q1474" s="43">
        <v>1237231</v>
      </c>
      <c r="R1474" s="46">
        <f>IF(F1474&lt;DATEVALUE("2018-07-01"),1,0)</f>
        <v>1</v>
      </c>
      <c r="S1474" s="47">
        <f>IF(R1474=1,1%,0)</f>
        <v>0.01</v>
      </c>
      <c r="T1474" s="46">
        <f>IFERROR(S1474*M1474,0)</f>
        <v>12372.31</v>
      </c>
      <c r="U1474" s="48">
        <f>IF(O1474&lt;=0.12,1,0)*(1-R1474)*M1474</f>
        <v>0</v>
      </c>
      <c r="V1474" s="49">
        <f>IF(0&lt;0.8,0,IF(0&lt;1,Sheet1!L590,1))*IF(G1474&lt;3,0.12 - O1474,0.01) *U1474</f>
        <v>0</v>
      </c>
      <c r="W1474" s="49">
        <f>IF(0&gt;1,IF(0&lt;=1.1,1,IF(0&lt;=1.2,2,IF(0&lt;=1.5,3,5))),0) * 1000000</f>
        <v>0</v>
      </c>
      <c r="X1474" s="50">
        <f>IF(AND(P1474&gt;=150000000,P1474&lt;300000000),5000000,IF(AND(P1474&gt;=300000000,P1474&lt;500000000),10000000,IF(AND(P1474&gt;=300000000,P1474&lt;500000000),15000000,IF(AND(P1474&gt;=500000000,P1474&lt;3000000000),20000000,IF(P1474&gt;=30000000000,35000000,0))))) * (1-R1474)</f>
        <v>0</v>
      </c>
      <c r="Y1474" s="50">
        <f>IFERROR(Q1474 * (1-R1474),0)</f>
        <v>0</v>
      </c>
      <c r="Z1474" s="51">
        <f>IF(R1474=1,0,0)</f>
        <v>0</v>
      </c>
      <c r="AA1474" s="51">
        <f>IFERROR((1-R1474) * Z1474 * 2%,0)</f>
        <v>0</v>
      </c>
      <c r="AB1474" s="52">
        <f>IF(R1474=0,0,0)</f>
        <v>0</v>
      </c>
      <c r="AC1474" s="52">
        <f> IFERROR(AB1474 * (1-R1474) * 2%,0)</f>
        <v>0</v>
      </c>
      <c r="AD1474" s="53">
        <f>T1474+V1474+W1474+X1474+AA1474+AC1474</f>
        <v>12372.31</v>
      </c>
    </row>
    <row r="1475">
      <c r="C1475" s="40" t="s">
        <v>2726</v>
      </c>
      <c r="D1475" s="41" t="s">
        <v>2727</v>
      </c>
      <c r="E1475" s="41"/>
      <c r="F1475" s="42">
        <v>43124.07126157407</v>
      </c>
      <c r="G1475" s="43">
        <v>6</v>
      </c>
      <c r="H1475" s="44">
        <v>43323</v>
      </c>
      <c r="I1475" s="44">
        <v>43327</v>
      </c>
      <c r="J1475" s="43">
        <v>3134396</v>
      </c>
      <c r="K1475" s="43">
        <v>0</v>
      </c>
      <c r="L1475" s="43">
        <v>0</v>
      </c>
      <c r="M1475" s="43">
        <f>IFERROR(J1475-K1475-L1475,0)</f>
        <v>3134396</v>
      </c>
      <c r="N1475" s="43">
        <v>3134396</v>
      </c>
      <c r="O1475" s="45">
        <f>IFERROR(IF(1 - M1475/N1475&lt;0,0,1-M1475/N1475),0)</f>
        <v>0</v>
      </c>
      <c r="P1475" s="43">
        <v>0</v>
      </c>
      <c r="Q1475" s="43">
        <v>3134396</v>
      </c>
      <c r="R1475" s="46">
        <f>IF(F1475&lt;DATEVALUE("2018-07-01"),1,0)</f>
        <v>1</v>
      </c>
      <c r="S1475" s="47">
        <f>IF(R1475=1,1%,0)</f>
        <v>0.01</v>
      </c>
      <c r="T1475" s="46">
        <f>IFERROR(S1475*M1475,0)</f>
        <v>31343.959999999999</v>
      </c>
      <c r="U1475" s="48">
        <f>IF(O1475&lt;=0.12,1,0)*(1-R1475)*M1475</f>
        <v>0</v>
      </c>
      <c r="V1475" s="49">
        <f>IF(0&lt;0.8,0,IF(0&lt;1,Sheet1!L590,1))*IF(G1475&lt;3,0.12 - O1475,0.01) *U1475</f>
        <v>0</v>
      </c>
      <c r="W1475" s="49">
        <f>IF(0&gt;1,IF(0&lt;=1.1,1,IF(0&lt;=1.2,2,IF(0&lt;=1.5,3,5))),0) * 1000000</f>
        <v>0</v>
      </c>
      <c r="X1475" s="50">
        <f>IF(AND(P1475&gt;=150000000,P1475&lt;300000000),5000000,IF(AND(P1475&gt;=300000000,P1475&lt;500000000),10000000,IF(AND(P1475&gt;=300000000,P1475&lt;500000000),15000000,IF(AND(P1475&gt;=500000000,P1475&lt;3000000000),20000000,IF(P1475&gt;=30000000000,35000000,0))))) * (1-R1475)</f>
        <v>0</v>
      </c>
      <c r="Y1475" s="50">
        <f>IFERROR(Q1475 * (1-R1475),0)</f>
        <v>0</v>
      </c>
      <c r="Z1475" s="51">
        <f>IF(R1475=1,0,0)</f>
        <v>0</v>
      </c>
      <c r="AA1475" s="51">
        <f>IFERROR((1-R1475) * Z1475 * 2%,0)</f>
        <v>0</v>
      </c>
      <c r="AB1475" s="52">
        <f>IF(R1475=0,0,0)</f>
        <v>0</v>
      </c>
      <c r="AC1475" s="52">
        <f> IFERROR(AB1475 * (1-R1475) * 2%,0)</f>
        <v>0</v>
      </c>
      <c r="AD1475" s="53">
        <f>T1475+V1475+W1475+X1475+AA1475+AC1475</f>
        <v>31343.959999999999</v>
      </c>
    </row>
    <row r="1476">
      <c r="C1476" s="40" t="s">
        <v>2728</v>
      </c>
      <c r="D1476" s="41" t="s">
        <v>2729</v>
      </c>
      <c r="E1476" s="41"/>
      <c r="F1476" s="42">
        <v>43124.29247685185</v>
      </c>
      <c r="G1476" s="43">
        <v>6</v>
      </c>
      <c r="H1476" s="44">
        <v>43320</v>
      </c>
      <c r="I1476" s="44">
        <v>43335</v>
      </c>
      <c r="J1476" s="43">
        <v>444400</v>
      </c>
      <c r="K1476" s="43">
        <v>0</v>
      </c>
      <c r="L1476" s="43">
        <v>0</v>
      </c>
      <c r="M1476" s="43">
        <f>IFERROR(J1476-K1476-L1476,0)</f>
        <v>444400</v>
      </c>
      <c r="N1476" s="43">
        <v>488840</v>
      </c>
      <c r="O1476" s="45">
        <f>IFERROR(IF(1 - M1476/N1476&lt;0,0,1-M1476/N1476),0)</f>
        <v>0.090909090909090939</v>
      </c>
      <c r="P1476" s="43">
        <v>0</v>
      </c>
      <c r="Q1476" s="43">
        <v>444400</v>
      </c>
      <c r="R1476" s="46">
        <f>IF(F1476&lt;DATEVALUE("2018-07-01"),1,0)</f>
        <v>1</v>
      </c>
      <c r="S1476" s="47">
        <f>IF(R1476=1,1%,0)</f>
        <v>0.01</v>
      </c>
      <c r="T1476" s="46">
        <f>IFERROR(S1476*M1476,0)</f>
        <v>4444</v>
      </c>
      <c r="U1476" s="48">
        <f>IF(O1476&lt;=0.12,1,0)*(1-R1476)*M1476</f>
        <v>0</v>
      </c>
      <c r="V1476" s="49">
        <f>IF(0&lt;0.8,0,IF(0&lt;1,Sheet1!L590,1))*IF(G1476&lt;3,0.12 - O1476,0.01) *U1476</f>
        <v>0</v>
      </c>
      <c r="W1476" s="49">
        <f>IF(0&gt;1,IF(0&lt;=1.1,1,IF(0&lt;=1.2,2,IF(0&lt;=1.5,3,5))),0) * 1000000</f>
        <v>0</v>
      </c>
      <c r="X1476" s="50">
        <f>IF(AND(P1476&gt;=150000000,P1476&lt;300000000),5000000,IF(AND(P1476&gt;=300000000,P1476&lt;500000000),10000000,IF(AND(P1476&gt;=300000000,P1476&lt;500000000),15000000,IF(AND(P1476&gt;=500000000,P1476&lt;3000000000),20000000,IF(P1476&gt;=30000000000,35000000,0))))) * (1-R1476)</f>
        <v>0</v>
      </c>
      <c r="Y1476" s="50">
        <f>IFERROR(Q1476 * (1-R1476),0)</f>
        <v>0</v>
      </c>
      <c r="Z1476" s="51">
        <f>IF(R1476=1,0,0)</f>
        <v>0</v>
      </c>
      <c r="AA1476" s="51">
        <f>IFERROR((1-R1476) * Z1476 * 2%,0)</f>
        <v>0</v>
      </c>
      <c r="AB1476" s="52">
        <f>IF(R1476=0,0,0)</f>
        <v>0</v>
      </c>
      <c r="AC1476" s="52">
        <f> IFERROR(AB1476 * (1-R1476) * 2%,0)</f>
        <v>0</v>
      </c>
      <c r="AD1476" s="53">
        <f>T1476+V1476+W1476+X1476+AA1476+AC1476</f>
        <v>4444</v>
      </c>
    </row>
    <row r="1477">
      <c r="C1477" s="40" t="s">
        <v>2730</v>
      </c>
      <c r="D1477" s="41" t="s">
        <v>2731</v>
      </c>
      <c r="E1477" s="41"/>
      <c r="F1477" s="42">
        <v>43129.384027777778</v>
      </c>
      <c r="G1477" s="43">
        <v>6</v>
      </c>
      <c r="H1477" s="44">
        <v>43333</v>
      </c>
      <c r="I1477" s="44">
        <v>43370</v>
      </c>
      <c r="J1477" s="43">
        <v>105086130</v>
      </c>
      <c r="K1477" s="43">
        <v>21492129</v>
      </c>
      <c r="L1477" s="43">
        <v>0</v>
      </c>
      <c r="M1477" s="43">
        <f>IFERROR(J1477-K1477-L1477,0)</f>
        <v>83594001</v>
      </c>
      <c r="N1477" s="43">
        <v>141277920</v>
      </c>
      <c r="O1477" s="45">
        <f>IFERROR(IF(1 - M1477/N1477&lt;0,0,1-M1477/N1477),0)</f>
        <v>0.40830102113621147</v>
      </c>
      <c r="P1477" s="43">
        <v>0</v>
      </c>
      <c r="Q1477" s="43">
        <v>83838930</v>
      </c>
      <c r="R1477" s="46">
        <f>IF(F1477&lt;DATEVALUE("2018-07-01"),1,0)</f>
        <v>1</v>
      </c>
      <c r="S1477" s="47">
        <f>IF(R1477=1,1%,0)</f>
        <v>0.01</v>
      </c>
      <c r="T1477" s="46">
        <f>IFERROR(S1477*M1477,0)</f>
        <v>835940.01000000001</v>
      </c>
      <c r="U1477" s="48">
        <f>IF(O1477&lt;=0.12,1,0)*(1-R1477)*M1477</f>
        <v>0</v>
      </c>
      <c r="V1477" s="49">
        <f>IF(0&lt;0.8,0,IF(0&lt;1,Sheet1!L590,1))*IF(G1477&lt;3,0.12 - O1477,0.01) *U1477</f>
        <v>0</v>
      </c>
      <c r="W1477" s="49">
        <f>IF(0&gt;1,IF(0&lt;=1.1,1,IF(0&lt;=1.2,2,IF(0&lt;=1.5,3,5))),0) * 1000000</f>
        <v>0</v>
      </c>
      <c r="X1477" s="50">
        <f>IF(AND(P1477&gt;=150000000,P1477&lt;300000000),5000000,IF(AND(P1477&gt;=300000000,P1477&lt;500000000),10000000,IF(AND(P1477&gt;=300000000,P1477&lt;500000000),15000000,IF(AND(P1477&gt;=500000000,P1477&lt;3000000000),20000000,IF(P1477&gt;=30000000000,35000000,0))))) * (1-R1477)</f>
        <v>0</v>
      </c>
      <c r="Y1477" s="50">
        <f>IFERROR(Q1477 * (1-R1477),0)</f>
        <v>0</v>
      </c>
      <c r="Z1477" s="51">
        <f>IF(R1477=1,0,0)</f>
        <v>0</v>
      </c>
      <c r="AA1477" s="51">
        <f>IFERROR((1-R1477) * Z1477 * 2%,0)</f>
        <v>0</v>
      </c>
      <c r="AB1477" s="52">
        <f>IF(R1477=0,0,0)</f>
        <v>0</v>
      </c>
      <c r="AC1477" s="52">
        <f> IFERROR(AB1477 * (1-R1477) * 2%,0)</f>
        <v>0</v>
      </c>
      <c r="AD1477" s="53">
        <f>T1477+V1477+W1477+X1477+AA1477+AC1477</f>
        <v>835940.01000000001</v>
      </c>
    </row>
    <row r="1478">
      <c r="C1478" s="40" t="s">
        <v>2732</v>
      </c>
      <c r="D1478" s="41" t="s">
        <v>2733</v>
      </c>
      <c r="E1478" s="41"/>
      <c r="F1478" s="42">
        <v>43133.168194444443</v>
      </c>
      <c r="G1478" s="43">
        <v>5</v>
      </c>
      <c r="H1478" s="44">
        <v>43334</v>
      </c>
      <c r="I1478" s="44">
        <v>43405</v>
      </c>
      <c r="J1478" s="43">
        <v>23904870</v>
      </c>
      <c r="K1478" s="43">
        <v>27480</v>
      </c>
      <c r="L1478" s="43">
        <v>0</v>
      </c>
      <c r="M1478" s="43">
        <f>IFERROR(J1478-K1478-L1478,0)</f>
        <v>23877390</v>
      </c>
      <c r="N1478" s="43">
        <v>33402666</v>
      </c>
      <c r="O1478" s="45">
        <f>IFERROR(IF(1 - M1478/N1478&lt;0,0,1-M1478/N1478),0)</f>
        <v>0.28516514220751121</v>
      </c>
      <c r="P1478" s="43">
        <v>0</v>
      </c>
      <c r="Q1478" s="43">
        <v>23904870</v>
      </c>
      <c r="R1478" s="46">
        <f>IF(F1478&lt;DATEVALUE("2018-07-01"),1,0)</f>
        <v>1</v>
      </c>
      <c r="S1478" s="47">
        <f>IF(R1478=1,1%,0)</f>
        <v>0.01</v>
      </c>
      <c r="T1478" s="46">
        <f>IFERROR(S1478*M1478,0)</f>
        <v>238773.89999999999</v>
      </c>
      <c r="U1478" s="48">
        <f>IF(O1478&lt;=0.12,1,0)*(1-R1478)*M1478</f>
        <v>0</v>
      </c>
      <c r="V1478" s="49">
        <f>IF(0&lt;0.8,0,IF(0&lt;1,Sheet1!L590,1))*IF(G1478&lt;3,0.12 - O1478,0.01) *U1478</f>
        <v>0</v>
      </c>
      <c r="W1478" s="49">
        <f>IF(0&gt;1,IF(0&lt;=1.1,1,IF(0&lt;=1.2,2,IF(0&lt;=1.5,3,5))),0) * 1000000</f>
        <v>0</v>
      </c>
      <c r="X1478" s="50">
        <f>IF(AND(P1478&gt;=150000000,P1478&lt;300000000),5000000,IF(AND(P1478&gt;=300000000,P1478&lt;500000000),10000000,IF(AND(P1478&gt;=300000000,P1478&lt;500000000),15000000,IF(AND(P1478&gt;=500000000,P1478&lt;3000000000),20000000,IF(P1478&gt;=30000000000,35000000,0))))) * (1-R1478)</f>
        <v>0</v>
      </c>
      <c r="Y1478" s="50">
        <f>IFERROR(Q1478 * (1-R1478),0)</f>
        <v>0</v>
      </c>
      <c r="Z1478" s="51">
        <f>IF(R1478=1,0,0)</f>
        <v>0</v>
      </c>
      <c r="AA1478" s="51">
        <f>IFERROR((1-R1478) * Z1478 * 2%,0)</f>
        <v>0</v>
      </c>
      <c r="AB1478" s="52">
        <f>IF(R1478=0,0,0)</f>
        <v>0</v>
      </c>
      <c r="AC1478" s="52">
        <f> IFERROR(AB1478 * (1-R1478) * 2%,0)</f>
        <v>0</v>
      </c>
      <c r="AD1478" s="53">
        <f>T1478+V1478+W1478+X1478+AA1478+AC1478</f>
        <v>238773.89999999999</v>
      </c>
    </row>
    <row r="1479">
      <c r="C1479" s="40" t="s">
        <v>2734</v>
      </c>
      <c r="D1479" s="41" t="s">
        <v>2735</v>
      </c>
      <c r="E1479" s="41"/>
      <c r="F1479" s="42">
        <v>43141.30872685185</v>
      </c>
      <c r="G1479" s="43">
        <v>5</v>
      </c>
      <c r="H1479" s="44">
        <v>43320</v>
      </c>
      <c r="I1479" s="44">
        <v>43342</v>
      </c>
      <c r="J1479" s="43">
        <v>3510753</v>
      </c>
      <c r="K1479" s="43">
        <v>0</v>
      </c>
      <c r="L1479" s="43">
        <v>0</v>
      </c>
      <c r="M1479" s="43">
        <f>IFERROR(J1479-K1479-L1479,0)</f>
        <v>3510753</v>
      </c>
      <c r="N1479" s="43">
        <v>3510753</v>
      </c>
      <c r="O1479" s="45">
        <f>IFERROR(IF(1 - M1479/N1479&lt;0,0,1-M1479/N1479),0)</f>
        <v>0</v>
      </c>
      <c r="P1479" s="43">
        <v>0</v>
      </c>
      <c r="Q1479" s="43">
        <v>3510753</v>
      </c>
      <c r="R1479" s="46">
        <f>IF(F1479&lt;DATEVALUE("2018-07-01"),1,0)</f>
        <v>1</v>
      </c>
      <c r="S1479" s="47">
        <f>IF(R1479=1,1%,0)</f>
        <v>0.01</v>
      </c>
      <c r="T1479" s="46">
        <f>IFERROR(S1479*M1479,0)</f>
        <v>35107.529999999999</v>
      </c>
      <c r="U1479" s="48">
        <f>IF(O1479&lt;=0.12,1,0)*(1-R1479)*M1479</f>
        <v>0</v>
      </c>
      <c r="V1479" s="49">
        <f>IF(0&lt;0.8,0,IF(0&lt;1,Sheet1!L590,1))*IF(G1479&lt;3,0.12 - O1479,0.01) *U1479</f>
        <v>0</v>
      </c>
      <c r="W1479" s="49">
        <f>IF(0&gt;1,IF(0&lt;=1.1,1,IF(0&lt;=1.2,2,IF(0&lt;=1.5,3,5))),0) * 1000000</f>
        <v>0</v>
      </c>
      <c r="X1479" s="50">
        <f>IF(AND(P1479&gt;=150000000,P1479&lt;300000000),5000000,IF(AND(P1479&gt;=300000000,P1479&lt;500000000),10000000,IF(AND(P1479&gt;=300000000,P1479&lt;500000000),15000000,IF(AND(P1479&gt;=500000000,P1479&lt;3000000000),20000000,IF(P1479&gt;=30000000000,35000000,0))))) * (1-R1479)</f>
        <v>0</v>
      </c>
      <c r="Y1479" s="50">
        <f>IFERROR(Q1479 * (1-R1479),0)</f>
        <v>0</v>
      </c>
      <c r="Z1479" s="51">
        <f>IF(R1479=1,0,0)</f>
        <v>0</v>
      </c>
      <c r="AA1479" s="51">
        <f>IFERROR((1-R1479) * Z1479 * 2%,0)</f>
        <v>0</v>
      </c>
      <c r="AB1479" s="52">
        <f>IF(R1479=0,0,0)</f>
        <v>0</v>
      </c>
      <c r="AC1479" s="52">
        <f> IFERROR(AB1479 * (1-R1479) * 2%,0)</f>
        <v>0</v>
      </c>
      <c r="AD1479" s="53">
        <f>T1479+V1479+W1479+X1479+AA1479+AC1479</f>
        <v>35107.529999999999</v>
      </c>
    </row>
    <row r="1480">
      <c r="C1480" s="40" t="s">
        <v>2736</v>
      </c>
      <c r="D1480" s="41" t="s">
        <v>2737</v>
      </c>
      <c r="E1480" s="41"/>
      <c r="F1480" s="42">
        <v>43141.307905092588</v>
      </c>
      <c r="G1480" s="43">
        <v>5</v>
      </c>
      <c r="H1480" s="44" t="s">
        <v>24</v>
      </c>
      <c r="I1480" s="44" t="s">
        <v>24</v>
      </c>
      <c r="J1480" s="43">
        <v>78696</v>
      </c>
      <c r="K1480" s="43">
        <v>0</v>
      </c>
      <c r="L1480" s="43">
        <v>0</v>
      </c>
      <c r="M1480" s="43">
        <f>IFERROR(J1480-K1480-L1480,0)</f>
        <v>78696</v>
      </c>
      <c r="N1480" s="43" t="s">
        <v>24</v>
      </c>
      <c r="O1480" s="45">
        <f>IFERROR(IF(1 - M1480/N1480&lt;0,0,1-M1480/N1480),0)</f>
        <v>0</v>
      </c>
      <c r="P1480" s="43">
        <v>0</v>
      </c>
      <c r="Q1480" s="43">
        <v>0</v>
      </c>
      <c r="R1480" s="46">
        <f>IF(F1480&lt;DATEVALUE("2018-07-01"),1,0)</f>
        <v>1</v>
      </c>
      <c r="S1480" s="47">
        <f>IF(R1480=1,1%,0)</f>
        <v>0.01</v>
      </c>
      <c r="T1480" s="46">
        <f>IFERROR(S1480*M1480,0)</f>
        <v>786.96000000000004</v>
      </c>
      <c r="U1480" s="48">
        <f>IF(O1480&lt;=0.12,1,0)*(1-R1480)*M1480</f>
        <v>0</v>
      </c>
      <c r="V1480" s="49">
        <f>IF(0&lt;0.8,0,IF(0&lt;1,Sheet1!L590,1))*IF(G1480&lt;3,0.12 - O1480,0.01) *U1480</f>
        <v>0</v>
      </c>
      <c r="W1480" s="49">
        <f>IF(0&gt;1,IF(0&lt;=1.1,1,IF(0&lt;=1.2,2,IF(0&lt;=1.5,3,5))),0) * 1000000</f>
        <v>0</v>
      </c>
      <c r="X1480" s="50">
        <f>IF(AND(P1480&gt;=150000000,P1480&lt;300000000),5000000,IF(AND(P1480&gt;=300000000,P1480&lt;500000000),10000000,IF(AND(P1480&gt;=300000000,P1480&lt;500000000),15000000,IF(AND(P1480&gt;=500000000,P1480&lt;3000000000),20000000,IF(P1480&gt;=30000000000,35000000,0))))) * (1-R1480)</f>
        <v>0</v>
      </c>
      <c r="Y1480" s="50">
        <f>IFERROR(Q1480 * (1-R1480),0)</f>
        <v>0</v>
      </c>
      <c r="Z1480" s="51">
        <f>IF(R1480=1,0,"")</f>
        <v>0</v>
      </c>
      <c r="AA1480" s="51">
        <f>IFERROR((1-R1480) * Z1480 * 2%,0)</f>
        <v>0</v>
      </c>
      <c r="AB1480" s="52">
        <f>IF(R1480=0,"",0)</f>
        <v>0</v>
      </c>
      <c r="AC1480" s="52">
        <f> IFERROR(AB1480 * (1-R1480) * 2%,0)</f>
        <v>0</v>
      </c>
      <c r="AD1480" s="53">
        <f>T1480+V1480+W1480+X1480+AA1480+AC1480</f>
        <v>786.96000000000004</v>
      </c>
    </row>
    <row r="1481">
      <c r="C1481" s="40" t="s">
        <v>2738</v>
      </c>
      <c r="D1481" s="41" t="s">
        <v>2739</v>
      </c>
      <c r="E1481" s="41"/>
      <c r="F1481" s="42">
        <v>43165.347407407404</v>
      </c>
      <c r="G1481" s="43">
        <v>4</v>
      </c>
      <c r="H1481" s="44">
        <v>43329</v>
      </c>
      <c r="I1481" s="44">
        <v>43329</v>
      </c>
      <c r="J1481" s="43">
        <v>2285360</v>
      </c>
      <c r="K1481" s="43">
        <v>0</v>
      </c>
      <c r="L1481" s="43">
        <v>0</v>
      </c>
      <c r="M1481" s="43">
        <f>IFERROR(J1481-K1481-L1481,0)</f>
        <v>2285360</v>
      </c>
      <c r="N1481" s="43">
        <v>2505767</v>
      </c>
      <c r="O1481" s="45">
        <f>IFERROR(IF(1 - M1481/N1481&lt;0,0,1-M1481/N1481),0)</f>
        <v>0.087959894116252602</v>
      </c>
      <c r="P1481" s="43">
        <v>0</v>
      </c>
      <c r="Q1481" s="43">
        <v>2285360</v>
      </c>
      <c r="R1481" s="46">
        <f>IF(F1481&lt;DATEVALUE("2018-07-01"),1,0)</f>
        <v>1</v>
      </c>
      <c r="S1481" s="47">
        <f>IF(R1481=1,1%,0)</f>
        <v>0.01</v>
      </c>
      <c r="T1481" s="46">
        <f>IFERROR(S1481*M1481,0)</f>
        <v>22853.600000000002</v>
      </c>
      <c r="U1481" s="48">
        <f>IF(O1481&lt;=0.12,1,0)*(1-R1481)*M1481</f>
        <v>0</v>
      </c>
      <c r="V1481" s="49">
        <f>IF(0&lt;0.8,0,IF(0&lt;1,Sheet1!L590,1))*IF(G1481&lt;3,0.12 - O1481,0.01) *U1481</f>
        <v>0</v>
      </c>
      <c r="W1481" s="49">
        <f>IF(0&gt;1,IF(0&lt;=1.1,1,IF(0&lt;=1.2,2,IF(0&lt;=1.5,3,5))),0) * 1000000</f>
        <v>0</v>
      </c>
      <c r="X1481" s="50">
        <f>IF(AND(P1481&gt;=150000000,P1481&lt;300000000),5000000,IF(AND(P1481&gt;=300000000,P1481&lt;500000000),10000000,IF(AND(P1481&gt;=300000000,P1481&lt;500000000),15000000,IF(AND(P1481&gt;=500000000,P1481&lt;3000000000),20000000,IF(P1481&gt;=30000000000,35000000,0))))) * (1-R1481)</f>
        <v>0</v>
      </c>
      <c r="Y1481" s="50">
        <f>IFERROR(Q1481 * (1-R1481),0)</f>
        <v>0</v>
      </c>
      <c r="Z1481" s="51">
        <f>IF(R1481=1,0,0)</f>
        <v>0</v>
      </c>
      <c r="AA1481" s="51">
        <f>IFERROR((1-R1481) * Z1481 * 2%,0)</f>
        <v>0</v>
      </c>
      <c r="AB1481" s="52">
        <f>IF(R1481=0,0,0)</f>
        <v>0</v>
      </c>
      <c r="AC1481" s="52">
        <f> IFERROR(AB1481 * (1-R1481) * 2%,0)</f>
        <v>0</v>
      </c>
      <c r="AD1481" s="53">
        <f>T1481+V1481+W1481+X1481+AA1481+AC1481</f>
        <v>22853.600000000002</v>
      </c>
    </row>
    <row r="1482">
      <c r="C1482" s="40" t="s">
        <v>2740</v>
      </c>
      <c r="D1482" s="41" t="s">
        <v>2741</v>
      </c>
      <c r="E1482" s="41"/>
      <c r="F1482" s="42">
        <v>43166.356736111113</v>
      </c>
      <c r="G1482" s="43">
        <v>4</v>
      </c>
      <c r="H1482" s="44">
        <v>43325</v>
      </c>
      <c r="I1482" s="44">
        <v>43332</v>
      </c>
      <c r="J1482" s="43">
        <v>6264946</v>
      </c>
      <c r="K1482" s="43">
        <v>0</v>
      </c>
      <c r="L1482" s="43">
        <v>0</v>
      </c>
      <c r="M1482" s="43">
        <f>IFERROR(J1482-K1482-L1482,0)</f>
        <v>6264946</v>
      </c>
      <c r="N1482" s="43">
        <v>6264946</v>
      </c>
      <c r="O1482" s="45">
        <f>IFERROR(IF(1 - M1482/N1482&lt;0,0,1-M1482/N1482),0)</f>
        <v>0</v>
      </c>
      <c r="P1482" s="43">
        <v>0</v>
      </c>
      <c r="Q1482" s="43">
        <v>6264946</v>
      </c>
      <c r="R1482" s="46">
        <f>IF(F1482&lt;DATEVALUE("2018-07-01"),1,0)</f>
        <v>1</v>
      </c>
      <c r="S1482" s="47">
        <f>IF(R1482=1,1%,0)</f>
        <v>0.01</v>
      </c>
      <c r="T1482" s="46">
        <f>IFERROR(S1482*M1482,0)</f>
        <v>62649.459999999999</v>
      </c>
      <c r="U1482" s="48">
        <f>IF(O1482&lt;=0.12,1,0)*(1-R1482)*M1482</f>
        <v>0</v>
      </c>
      <c r="V1482" s="49">
        <f>IF(0&lt;0.8,0,IF(0&lt;1,Sheet1!L590,1))*IF(G1482&lt;3,0.12 - O1482,0.01) *U1482</f>
        <v>0</v>
      </c>
      <c r="W1482" s="49">
        <f>IF(0&gt;1,IF(0&lt;=1.1,1,IF(0&lt;=1.2,2,IF(0&lt;=1.5,3,5))),0) * 1000000</f>
        <v>0</v>
      </c>
      <c r="X1482" s="50">
        <f>IF(AND(P1482&gt;=150000000,P1482&lt;300000000),5000000,IF(AND(P1482&gt;=300000000,P1482&lt;500000000),10000000,IF(AND(P1482&gt;=300000000,P1482&lt;500000000),15000000,IF(AND(P1482&gt;=500000000,P1482&lt;3000000000),20000000,IF(P1482&gt;=30000000000,35000000,0))))) * (1-R1482)</f>
        <v>0</v>
      </c>
      <c r="Y1482" s="50">
        <f>IFERROR(Q1482 * (1-R1482),0)</f>
        <v>0</v>
      </c>
      <c r="Z1482" s="51">
        <f>IF(R1482=1,0,0)</f>
        <v>0</v>
      </c>
      <c r="AA1482" s="51">
        <f>IFERROR((1-R1482) * Z1482 * 2%,0)</f>
        <v>0</v>
      </c>
      <c r="AB1482" s="52">
        <f>IF(R1482=0,0,0)</f>
        <v>0</v>
      </c>
      <c r="AC1482" s="52">
        <f> IFERROR(AB1482 * (1-R1482) * 2%,0)</f>
        <v>0</v>
      </c>
      <c r="AD1482" s="53">
        <f>T1482+V1482+W1482+X1482+AA1482+AC1482</f>
        <v>62649.459999999999</v>
      </c>
    </row>
    <row r="1483">
      <c r="C1483" s="40" t="s">
        <v>2742</v>
      </c>
      <c r="D1483" s="41" t="s">
        <v>2743</v>
      </c>
      <c r="E1483" s="41"/>
      <c r="F1483" s="42">
        <v>43175.093124999999</v>
      </c>
      <c r="G1483" s="43">
        <v>4</v>
      </c>
      <c r="H1483" s="44">
        <v>43323</v>
      </c>
      <c r="I1483" s="44">
        <v>43340</v>
      </c>
      <c r="J1483" s="43">
        <v>3986965</v>
      </c>
      <c r="K1483" s="43">
        <v>0</v>
      </c>
      <c r="L1483" s="43">
        <v>0</v>
      </c>
      <c r="M1483" s="43">
        <f>IFERROR(J1483-K1483-L1483,0)</f>
        <v>3986965</v>
      </c>
      <c r="N1483" s="43">
        <v>505069</v>
      </c>
      <c r="O1483" s="45">
        <f>IFERROR(IF(1 - M1483/N1483&lt;0,0,1-M1483/N1483),0)</f>
        <v>0</v>
      </c>
      <c r="P1483" s="43">
        <v>0</v>
      </c>
      <c r="Q1483" s="43">
        <v>3986965</v>
      </c>
      <c r="R1483" s="46">
        <f>IF(F1483&lt;DATEVALUE("2018-07-01"),1,0)</f>
        <v>1</v>
      </c>
      <c r="S1483" s="47">
        <f>IF(R1483=1,1%,0)</f>
        <v>0.01</v>
      </c>
      <c r="T1483" s="46">
        <f>IFERROR(S1483*M1483,0)</f>
        <v>39869.650000000001</v>
      </c>
      <c r="U1483" s="48">
        <f>IF(O1483&lt;=0.12,1,0)*(1-R1483)*M1483</f>
        <v>0</v>
      </c>
      <c r="V1483" s="49">
        <f>IF(0&lt;0.8,0,IF(0&lt;1,Sheet1!L590,1))*IF(G1483&lt;3,0.12 - O1483,0.01) *U1483</f>
        <v>0</v>
      </c>
      <c r="W1483" s="49">
        <f>IF(0&gt;1,IF(0&lt;=1.1,1,IF(0&lt;=1.2,2,IF(0&lt;=1.5,3,5))),0) * 1000000</f>
        <v>0</v>
      </c>
      <c r="X1483" s="50">
        <f>IF(AND(P1483&gt;=150000000,P1483&lt;300000000),5000000,IF(AND(P1483&gt;=300000000,P1483&lt;500000000),10000000,IF(AND(P1483&gt;=300000000,P1483&lt;500000000),15000000,IF(AND(P1483&gt;=500000000,P1483&lt;3000000000),20000000,IF(P1483&gt;=30000000000,35000000,0))))) * (1-R1483)</f>
        <v>0</v>
      </c>
      <c r="Y1483" s="50">
        <f>IFERROR(Q1483 * (1-R1483),0)</f>
        <v>0</v>
      </c>
      <c r="Z1483" s="51">
        <f>IF(R1483=1,0,0)</f>
        <v>0</v>
      </c>
      <c r="AA1483" s="51">
        <f>IFERROR((1-R1483) * Z1483 * 2%,0)</f>
        <v>0</v>
      </c>
      <c r="AB1483" s="52">
        <f>IF(R1483=0,3481895,0)</f>
        <v>0</v>
      </c>
      <c r="AC1483" s="52">
        <f> IFERROR(AB1483 * (1-R1483) * 2%,0)</f>
        <v>0</v>
      </c>
      <c r="AD1483" s="53">
        <f>T1483+V1483+W1483+X1483+AA1483+AC1483</f>
        <v>39869.650000000001</v>
      </c>
    </row>
    <row r="1484">
      <c r="C1484" s="40" t="s">
        <v>2744</v>
      </c>
      <c r="D1484" s="41" t="s">
        <v>2237</v>
      </c>
      <c r="E1484" s="41"/>
      <c r="F1484" s="42">
        <v>43175.090983796297</v>
      </c>
      <c r="G1484" s="43">
        <v>4</v>
      </c>
      <c r="H1484" s="44">
        <v>43339</v>
      </c>
      <c r="I1484" s="44">
        <v>43354</v>
      </c>
      <c r="J1484" s="43">
        <v>133540</v>
      </c>
      <c r="K1484" s="43">
        <v>0</v>
      </c>
      <c r="L1484" s="43">
        <v>0</v>
      </c>
      <c r="M1484" s="43">
        <f>IFERROR(J1484-K1484-L1484,0)</f>
        <v>133540</v>
      </c>
      <c r="N1484" s="43">
        <v>194190</v>
      </c>
      <c r="O1484" s="45">
        <f>IFERROR(IF(1 - M1484/N1484&lt;0,0,1-M1484/N1484),0)</f>
        <v>0.31232298264586233</v>
      </c>
      <c r="P1484" s="43">
        <v>0</v>
      </c>
      <c r="Q1484" s="43">
        <v>133540</v>
      </c>
      <c r="R1484" s="46">
        <f>IF(F1484&lt;DATEVALUE("2018-07-01"),1,0)</f>
        <v>1</v>
      </c>
      <c r="S1484" s="47">
        <f>IF(R1484=1,1%,0)</f>
        <v>0.01</v>
      </c>
      <c r="T1484" s="46">
        <f>IFERROR(S1484*M1484,0)</f>
        <v>1335.4000000000001</v>
      </c>
      <c r="U1484" s="48">
        <f>IF(O1484&lt;=0.12,1,0)*(1-R1484)*M1484</f>
        <v>0</v>
      </c>
      <c r="V1484" s="49">
        <f>IF(0&lt;0.8,0,IF(0&lt;1,Sheet1!L590,1))*IF(G1484&lt;3,0.12 - O1484,0.01) *U1484</f>
        <v>0</v>
      </c>
      <c r="W1484" s="49">
        <f>IF(0&gt;1,IF(0&lt;=1.1,1,IF(0&lt;=1.2,2,IF(0&lt;=1.5,3,5))),0) * 1000000</f>
        <v>0</v>
      </c>
      <c r="X1484" s="50">
        <f>IF(AND(P1484&gt;=150000000,P1484&lt;300000000),5000000,IF(AND(P1484&gt;=300000000,P1484&lt;500000000),10000000,IF(AND(P1484&gt;=300000000,P1484&lt;500000000),15000000,IF(AND(P1484&gt;=500000000,P1484&lt;3000000000),20000000,IF(P1484&gt;=30000000000,35000000,0))))) * (1-R1484)</f>
        <v>0</v>
      </c>
      <c r="Y1484" s="50">
        <f>IFERROR(Q1484 * (1-R1484),0)</f>
        <v>0</v>
      </c>
      <c r="Z1484" s="51">
        <f>IF(R1484=1,0,0)</f>
        <v>0</v>
      </c>
      <c r="AA1484" s="51">
        <f>IFERROR((1-R1484) * Z1484 * 2%,0)</f>
        <v>0</v>
      </c>
      <c r="AB1484" s="52">
        <f>IF(R1484=0,0,0)</f>
        <v>0</v>
      </c>
      <c r="AC1484" s="52">
        <f> IFERROR(AB1484 * (1-R1484) * 2%,0)</f>
        <v>0</v>
      </c>
      <c r="AD1484" s="53">
        <f>T1484+V1484+W1484+X1484+AA1484+AC1484</f>
        <v>1335.4000000000001</v>
      </c>
    </row>
    <row r="1485">
      <c r="C1485" s="40" t="s">
        <v>2745</v>
      </c>
      <c r="D1485" s="41" t="s">
        <v>2746</v>
      </c>
      <c r="E1485" s="41"/>
      <c r="F1485" s="42">
        <v>43175.357638888891</v>
      </c>
      <c r="G1485" s="43">
        <v>4</v>
      </c>
      <c r="H1485" s="44">
        <v>43316</v>
      </c>
      <c r="I1485" s="44">
        <v>43389</v>
      </c>
      <c r="J1485" s="43">
        <v>1479477</v>
      </c>
      <c r="K1485" s="43">
        <v>0</v>
      </c>
      <c r="L1485" s="43">
        <v>0</v>
      </c>
      <c r="M1485" s="43">
        <f>IFERROR(J1485-K1485-L1485,0)</f>
        <v>1479477</v>
      </c>
      <c r="N1485" s="43">
        <v>1479477</v>
      </c>
      <c r="O1485" s="45">
        <f>IFERROR(IF(1 - M1485/N1485&lt;0,0,1-M1485/N1485),0)</f>
        <v>0</v>
      </c>
      <c r="P1485" s="43">
        <v>0</v>
      </c>
      <c r="Q1485" s="43">
        <v>1479477</v>
      </c>
      <c r="R1485" s="46">
        <f>IF(F1485&lt;DATEVALUE("2018-07-01"),1,0)</f>
        <v>1</v>
      </c>
      <c r="S1485" s="47">
        <f>IF(R1485=1,1%,0)</f>
        <v>0.01</v>
      </c>
      <c r="T1485" s="46">
        <f>IFERROR(S1485*M1485,0)</f>
        <v>14794.77</v>
      </c>
      <c r="U1485" s="48">
        <f>IF(O1485&lt;=0.12,1,0)*(1-R1485)*M1485</f>
        <v>0</v>
      </c>
      <c r="V1485" s="49">
        <f>IF(0&lt;0.8,0,IF(0&lt;1,Sheet1!L590,1))*IF(G1485&lt;3,0.12 - O1485,0.01) *U1485</f>
        <v>0</v>
      </c>
      <c r="W1485" s="49">
        <f>IF(0&gt;1,IF(0&lt;=1.1,1,IF(0&lt;=1.2,2,IF(0&lt;=1.5,3,5))),0) * 1000000</f>
        <v>0</v>
      </c>
      <c r="X1485" s="50">
        <f>IF(AND(P1485&gt;=150000000,P1485&lt;300000000),5000000,IF(AND(P1485&gt;=300000000,P1485&lt;500000000),10000000,IF(AND(P1485&gt;=300000000,P1485&lt;500000000),15000000,IF(AND(P1485&gt;=500000000,P1485&lt;3000000000),20000000,IF(P1485&gt;=30000000000,35000000,0))))) * (1-R1485)</f>
        <v>0</v>
      </c>
      <c r="Y1485" s="50">
        <f>IFERROR(Q1485 * (1-R1485),0)</f>
        <v>0</v>
      </c>
      <c r="Z1485" s="51">
        <f>IF(R1485=1,0,0)</f>
        <v>0</v>
      </c>
      <c r="AA1485" s="51">
        <f>IFERROR((1-R1485) * Z1485 * 2%,0)</f>
        <v>0</v>
      </c>
      <c r="AB1485" s="52">
        <f>IF(R1485=0,0,0)</f>
        <v>0</v>
      </c>
      <c r="AC1485" s="52">
        <f> IFERROR(AB1485 * (1-R1485) * 2%,0)</f>
        <v>0</v>
      </c>
      <c r="AD1485" s="53">
        <f>T1485+V1485+W1485+X1485+AA1485+AC1485</f>
        <v>14794.77</v>
      </c>
    </row>
    <row r="1486">
      <c r="C1486" s="40" t="s">
        <v>2747</v>
      </c>
      <c r="D1486" s="41" t="s">
        <v>2748</v>
      </c>
      <c r="E1486" s="41"/>
      <c r="F1486" s="42">
        <v>43175.35664351852</v>
      </c>
      <c r="G1486" s="43">
        <v>4</v>
      </c>
      <c r="H1486" s="44">
        <v>43323</v>
      </c>
      <c r="I1486" s="44">
        <v>43341</v>
      </c>
      <c r="J1486" s="43">
        <v>947234</v>
      </c>
      <c r="K1486" s="43">
        <v>0</v>
      </c>
      <c r="L1486" s="43">
        <v>0</v>
      </c>
      <c r="M1486" s="43">
        <f>IFERROR(J1486-K1486-L1486,0)</f>
        <v>947234</v>
      </c>
      <c r="N1486" s="43">
        <v>1041698</v>
      </c>
      <c r="O1486" s="45">
        <f>IFERROR(IF(1 - M1486/N1486&lt;0,0,1-M1486/N1486),0)</f>
        <v>0.090682712264015142</v>
      </c>
      <c r="P1486" s="43">
        <v>0</v>
      </c>
      <c r="Q1486" s="43">
        <v>947234</v>
      </c>
      <c r="R1486" s="46">
        <f>IF(F1486&lt;DATEVALUE("2018-07-01"),1,0)</f>
        <v>1</v>
      </c>
      <c r="S1486" s="47">
        <f>IF(R1486=1,1%,0)</f>
        <v>0.01</v>
      </c>
      <c r="T1486" s="46">
        <f>IFERROR(S1486*M1486,0)</f>
        <v>9472.3400000000001</v>
      </c>
      <c r="U1486" s="48">
        <f>IF(O1486&lt;=0.12,1,0)*(1-R1486)*M1486</f>
        <v>0</v>
      </c>
      <c r="V1486" s="49">
        <f>IF(0&lt;0.8,0,IF(0&lt;1,Sheet1!L590,1))*IF(G1486&lt;3,0.12 - O1486,0.01) *U1486</f>
        <v>0</v>
      </c>
      <c r="W1486" s="49">
        <f>IF(0&gt;1,IF(0&lt;=1.1,1,IF(0&lt;=1.2,2,IF(0&lt;=1.5,3,5))),0) * 1000000</f>
        <v>0</v>
      </c>
      <c r="X1486" s="50">
        <f>IF(AND(P1486&gt;=150000000,P1486&lt;300000000),5000000,IF(AND(P1486&gt;=300000000,P1486&lt;500000000),10000000,IF(AND(P1486&gt;=300000000,P1486&lt;500000000),15000000,IF(AND(P1486&gt;=500000000,P1486&lt;3000000000),20000000,IF(P1486&gt;=30000000000,35000000,0))))) * (1-R1486)</f>
        <v>0</v>
      </c>
      <c r="Y1486" s="50">
        <f>IFERROR(Q1486 * (1-R1486),0)</f>
        <v>0</v>
      </c>
      <c r="Z1486" s="51">
        <f>IF(R1486=1,0,0)</f>
        <v>0</v>
      </c>
      <c r="AA1486" s="51">
        <f>IFERROR((1-R1486) * Z1486 * 2%,0)</f>
        <v>0</v>
      </c>
      <c r="AB1486" s="52">
        <f>IF(R1486=0,0,0)</f>
        <v>0</v>
      </c>
      <c r="AC1486" s="52">
        <f> IFERROR(AB1486 * (1-R1486) * 2%,0)</f>
        <v>0</v>
      </c>
      <c r="AD1486" s="53">
        <f>T1486+V1486+W1486+X1486+AA1486+AC1486</f>
        <v>9472.3400000000001</v>
      </c>
    </row>
    <row r="1487">
      <c r="C1487" s="40" t="s">
        <v>2749</v>
      </c>
      <c r="D1487" s="41" t="s">
        <v>24</v>
      </c>
      <c r="E1487" s="41"/>
      <c r="F1487" s="42" t="s">
        <v>24</v>
      </c>
      <c r="G1487" s="43" t="s">
        <v>24</v>
      </c>
      <c r="H1487" s="44" t="s">
        <v>24</v>
      </c>
      <c r="I1487" s="44" t="s">
        <v>24</v>
      </c>
      <c r="J1487" s="43">
        <v>1827097</v>
      </c>
      <c r="K1487" s="43">
        <v>0</v>
      </c>
      <c r="L1487" s="43">
        <v>0</v>
      </c>
      <c r="M1487" s="43">
        <f>IFERROR(J1487-K1487-L1487,0)</f>
        <v>1827097</v>
      </c>
      <c r="N1487" s="43" t="s">
        <v>24</v>
      </c>
      <c r="O1487" s="45">
        <f>IFERROR(IF(1 - M1487/N1487&lt;0,0,1-M1487/N1487),0)</f>
        <v>0</v>
      </c>
      <c r="P1487" s="43">
        <v>0</v>
      </c>
      <c r="Q1487" s="43">
        <v>0</v>
      </c>
      <c r="R1487" s="46">
        <f>IF(F1487&lt;DATEVALUE("2018-07-01"),1,0)</f>
        <v>0</v>
      </c>
      <c r="S1487" s="47">
        <f>IF(R1487=1,1%,0)</f>
        <v>0</v>
      </c>
      <c r="T1487" s="46">
        <f>IFERROR(S1487*M1487,0)</f>
        <v>0</v>
      </c>
      <c r="U1487" s="48">
        <f>IF(O1487&lt;=0.12,1,0)*(1-R1487)*M1487</f>
        <v>1827097</v>
      </c>
      <c r="V1487" s="49">
        <f>IF(0&lt;0.8,0,IF(0&lt;1,Sheet1!L590,1))*IF(G1487&lt;3,0.12 - O1487,0.01) *U1487</f>
        <v>0</v>
      </c>
      <c r="W1487" s="49">
        <f>IF(0&gt;1,IF(0&lt;=1.1,1,IF(0&lt;=1.2,2,IF(0&lt;=1.5,3,5))),0) * 1000000</f>
        <v>0</v>
      </c>
      <c r="X1487" s="50">
        <f>IF(AND(P1487&gt;=150000000,P1487&lt;300000000),5000000,IF(AND(P1487&gt;=300000000,P1487&lt;500000000),10000000,IF(AND(P1487&gt;=300000000,P1487&lt;500000000),15000000,IF(AND(P1487&gt;=500000000,P1487&lt;3000000000),20000000,IF(P1487&gt;=30000000000,35000000,0))))) * (1-R1487)</f>
        <v>0</v>
      </c>
      <c r="Y1487" s="50">
        <f>IFERROR(Q1487 * (1-R1487),0)</f>
        <v>0</v>
      </c>
      <c r="Z1487" s="51" t="str">
        <f>IF(R1487=1,0,"")</f>
        <v/>
      </c>
      <c r="AA1487" s="51">
        <f>IFERROR((1-R1487) * Z1487 * 2%,0)</f>
        <v>0</v>
      </c>
      <c r="AB1487" s="52" t="str">
        <f>IF(R1487=0,"",0)</f>
        <v/>
      </c>
      <c r="AC1487" s="52">
        <f> IFERROR(AB1487 * (1-R1487) * 2%,0)</f>
        <v>0</v>
      </c>
      <c r="AD1487" s="53">
        <f>T1487+V1487+W1487+X1487+AA1487+AC1487</f>
        <v>0</v>
      </c>
    </row>
    <row r="1488">
      <c r="C1488" s="40" t="s">
        <v>2750</v>
      </c>
      <c r="D1488" s="41" t="s">
        <v>2751</v>
      </c>
      <c r="E1488" s="41"/>
      <c r="F1488" s="42">
        <v>43182.299143518518</v>
      </c>
      <c r="G1488" s="43">
        <v>4</v>
      </c>
      <c r="H1488" s="44">
        <v>43318</v>
      </c>
      <c r="I1488" s="44">
        <v>43329</v>
      </c>
      <c r="J1488" s="43">
        <v>218590</v>
      </c>
      <c r="K1488" s="43">
        <v>0</v>
      </c>
      <c r="L1488" s="43">
        <v>0</v>
      </c>
      <c r="M1488" s="43">
        <f>IFERROR(J1488-K1488-L1488,0)</f>
        <v>218590</v>
      </c>
      <c r="N1488" s="43">
        <v>218590</v>
      </c>
      <c r="O1488" s="45">
        <f>IFERROR(IF(1 - M1488/N1488&lt;0,0,1-M1488/N1488),0)</f>
        <v>0</v>
      </c>
      <c r="P1488" s="43">
        <v>0</v>
      </c>
      <c r="Q1488" s="43">
        <v>218590</v>
      </c>
      <c r="R1488" s="46">
        <f>IF(F1488&lt;DATEVALUE("2018-07-01"),1,0)</f>
        <v>1</v>
      </c>
      <c r="S1488" s="47">
        <f>IF(R1488=1,1%,0)</f>
        <v>0.01</v>
      </c>
      <c r="T1488" s="46">
        <f>IFERROR(S1488*M1488,0)</f>
        <v>2185.9000000000001</v>
      </c>
      <c r="U1488" s="48">
        <f>IF(O1488&lt;=0.12,1,0)*(1-R1488)*M1488</f>
        <v>0</v>
      </c>
      <c r="V1488" s="49">
        <f>IF(0&lt;0.8,0,IF(0&lt;1,Sheet1!L590,1))*IF(G1488&lt;3,0.12 - O1488,0.01) *U1488</f>
        <v>0</v>
      </c>
      <c r="W1488" s="49">
        <f>IF(0&gt;1,IF(0&lt;=1.1,1,IF(0&lt;=1.2,2,IF(0&lt;=1.5,3,5))),0) * 1000000</f>
        <v>0</v>
      </c>
      <c r="X1488" s="50">
        <f>IF(AND(P1488&gt;=150000000,P1488&lt;300000000),5000000,IF(AND(P1488&gt;=300000000,P1488&lt;500000000),10000000,IF(AND(P1488&gt;=300000000,P1488&lt;500000000),15000000,IF(AND(P1488&gt;=500000000,P1488&lt;3000000000),20000000,IF(P1488&gt;=30000000000,35000000,0))))) * (1-R1488)</f>
        <v>0</v>
      </c>
      <c r="Y1488" s="50">
        <f>IFERROR(Q1488 * (1-R1488),0)</f>
        <v>0</v>
      </c>
      <c r="Z1488" s="51">
        <f>IF(R1488=1,0,0)</f>
        <v>0</v>
      </c>
      <c r="AA1488" s="51">
        <f>IFERROR((1-R1488) * Z1488 * 2%,0)</f>
        <v>0</v>
      </c>
      <c r="AB1488" s="52">
        <f>IF(R1488=0,0,0)</f>
        <v>0</v>
      </c>
      <c r="AC1488" s="52">
        <f> IFERROR(AB1488 * (1-R1488) * 2%,0)</f>
        <v>0</v>
      </c>
      <c r="AD1488" s="53">
        <f>T1488+V1488+W1488+X1488+AA1488+AC1488</f>
        <v>2185.9000000000001</v>
      </c>
    </row>
    <row r="1489">
      <c r="C1489" s="40" t="s">
        <v>2752</v>
      </c>
      <c r="D1489" s="41" t="s">
        <v>2753</v>
      </c>
      <c r="E1489" s="41"/>
      <c r="F1489" s="42">
        <v>43186.082858796297</v>
      </c>
      <c r="G1489" s="43">
        <v>4</v>
      </c>
      <c r="H1489" s="44">
        <v>43398</v>
      </c>
      <c r="I1489" s="44">
        <v>43426</v>
      </c>
      <c r="J1489" s="43">
        <v>5585243</v>
      </c>
      <c r="K1489" s="43">
        <v>0</v>
      </c>
      <c r="L1489" s="43">
        <v>0</v>
      </c>
      <c r="M1489" s="43">
        <f>IFERROR(J1489-K1489-L1489,0)</f>
        <v>5585243</v>
      </c>
      <c r="N1489" s="43">
        <v>4495779</v>
      </c>
      <c r="O1489" s="45">
        <f>IFERROR(IF(1 - M1489/N1489&lt;0,0,1-M1489/N1489),0)</f>
        <v>0</v>
      </c>
      <c r="P1489" s="43">
        <v>0</v>
      </c>
      <c r="Q1489" s="43">
        <v>5825243</v>
      </c>
      <c r="R1489" s="46">
        <f>IF(F1489&lt;DATEVALUE("2018-07-01"),1,0)</f>
        <v>1</v>
      </c>
      <c r="S1489" s="47">
        <f>IF(R1489=1,1%,0)</f>
        <v>0.01</v>
      </c>
      <c r="T1489" s="46">
        <f>IFERROR(S1489*M1489,0)</f>
        <v>55852.43</v>
      </c>
      <c r="U1489" s="48">
        <f>IF(O1489&lt;=0.12,1,0)*(1-R1489)*M1489</f>
        <v>0</v>
      </c>
      <c r="V1489" s="49">
        <f>IF(0&lt;0.8,0,IF(0&lt;1,Sheet1!L590,1))*IF(G1489&lt;3,0.12 - O1489,0.01) *U1489</f>
        <v>0</v>
      </c>
      <c r="W1489" s="49">
        <f>IF(0&gt;1,IF(0&lt;=1.1,1,IF(0&lt;=1.2,2,IF(0&lt;=1.5,3,5))),0) * 1000000</f>
        <v>0</v>
      </c>
      <c r="X1489" s="50">
        <f>IF(AND(P1489&gt;=150000000,P1489&lt;300000000),5000000,IF(AND(P1489&gt;=300000000,P1489&lt;500000000),10000000,IF(AND(P1489&gt;=300000000,P1489&lt;500000000),15000000,IF(AND(P1489&gt;=500000000,P1489&lt;3000000000),20000000,IF(P1489&gt;=30000000000,35000000,0))))) * (1-R1489)</f>
        <v>0</v>
      </c>
      <c r="Y1489" s="50">
        <f>IFERROR(Q1489 * (1-R1489),0)</f>
        <v>0</v>
      </c>
      <c r="Z1489" s="51">
        <f>IF(R1489=1,0,0)</f>
        <v>0</v>
      </c>
      <c r="AA1489" s="51">
        <f>IFERROR((1-R1489) * Z1489 * 2%,0)</f>
        <v>0</v>
      </c>
      <c r="AB1489" s="52">
        <f>IF(R1489=0,0,0)</f>
        <v>0</v>
      </c>
      <c r="AC1489" s="52">
        <f> IFERROR(AB1489 * (1-R1489) * 2%,0)</f>
        <v>0</v>
      </c>
      <c r="AD1489" s="53">
        <f>T1489+V1489+W1489+X1489+AA1489+AC1489</f>
        <v>55852.43</v>
      </c>
    </row>
    <row r="1490">
      <c r="C1490" s="40" t="s">
        <v>2754</v>
      </c>
      <c r="D1490" s="41" t="s">
        <v>2237</v>
      </c>
      <c r="E1490" s="41"/>
      <c r="F1490" s="42">
        <v>43187.131481481483</v>
      </c>
      <c r="G1490" s="43">
        <v>4</v>
      </c>
      <c r="H1490" s="44">
        <v>43371</v>
      </c>
      <c r="I1490" s="44">
        <v>43382</v>
      </c>
      <c r="J1490" s="43">
        <v>26400</v>
      </c>
      <c r="K1490" s="43">
        <v>0</v>
      </c>
      <c r="L1490" s="43">
        <v>0</v>
      </c>
      <c r="M1490" s="43">
        <f>IFERROR(J1490-K1490-L1490,0)</f>
        <v>26400</v>
      </c>
      <c r="N1490" s="43">
        <v>33917</v>
      </c>
      <c r="O1490" s="45">
        <f>IFERROR(IF(1 - M1490/N1490&lt;0,0,1-M1490/N1490),0)</f>
        <v>0.22162927145679157</v>
      </c>
      <c r="P1490" s="43">
        <v>0</v>
      </c>
      <c r="Q1490" s="43">
        <v>26400</v>
      </c>
      <c r="R1490" s="46">
        <f>IF(F1490&lt;DATEVALUE("2018-07-01"),1,0)</f>
        <v>1</v>
      </c>
      <c r="S1490" s="47">
        <f>IF(R1490=1,1%,0)</f>
        <v>0.01</v>
      </c>
      <c r="T1490" s="46">
        <f>IFERROR(S1490*M1490,0)</f>
        <v>264</v>
      </c>
      <c r="U1490" s="48">
        <f>IF(O1490&lt;=0.12,1,0)*(1-R1490)*M1490</f>
        <v>0</v>
      </c>
      <c r="V1490" s="49">
        <f>IF(0&lt;0.8,0,IF(0&lt;1,Sheet1!L590,1))*IF(G1490&lt;3,0.12 - O1490,0.01) *U1490</f>
        <v>0</v>
      </c>
      <c r="W1490" s="49">
        <f>IF(0&gt;1,IF(0&lt;=1.1,1,IF(0&lt;=1.2,2,IF(0&lt;=1.5,3,5))),0) * 1000000</f>
        <v>0</v>
      </c>
      <c r="X1490" s="50">
        <f>IF(AND(P1490&gt;=150000000,P1490&lt;300000000),5000000,IF(AND(P1490&gt;=300000000,P1490&lt;500000000),10000000,IF(AND(P1490&gt;=300000000,P1490&lt;500000000),15000000,IF(AND(P1490&gt;=500000000,P1490&lt;3000000000),20000000,IF(P1490&gt;=30000000000,35000000,0))))) * (1-R1490)</f>
        <v>0</v>
      </c>
      <c r="Y1490" s="50">
        <f>IFERROR(Q1490 * (1-R1490),0)</f>
        <v>0</v>
      </c>
      <c r="Z1490" s="51">
        <f>IF(R1490=1,0,0)</f>
        <v>0</v>
      </c>
      <c r="AA1490" s="51">
        <f>IFERROR((1-R1490) * Z1490 * 2%,0)</f>
        <v>0</v>
      </c>
      <c r="AB1490" s="52">
        <f>IF(R1490=0,0,0)</f>
        <v>0</v>
      </c>
      <c r="AC1490" s="52">
        <f> IFERROR(AB1490 * (1-R1490) * 2%,0)</f>
        <v>0</v>
      </c>
      <c r="AD1490" s="53">
        <f>T1490+V1490+W1490+X1490+AA1490+AC1490</f>
        <v>264</v>
      </c>
    </row>
    <row r="1491">
      <c r="C1491" s="40" t="s">
        <v>2755</v>
      </c>
      <c r="D1491" s="41" t="s">
        <v>2756</v>
      </c>
      <c r="E1491" s="41"/>
      <c r="F1491" s="42">
        <v>43188.31927083333</v>
      </c>
      <c r="G1491" s="43">
        <v>4</v>
      </c>
      <c r="H1491" s="44">
        <v>43350</v>
      </c>
      <c r="I1491" s="44">
        <v>43368</v>
      </c>
      <c r="J1491" s="43">
        <v>26620</v>
      </c>
      <c r="K1491" s="43">
        <v>0</v>
      </c>
      <c r="L1491" s="43">
        <v>0</v>
      </c>
      <c r="M1491" s="43">
        <f>IFERROR(J1491-K1491-L1491,0)</f>
        <v>26620</v>
      </c>
      <c r="N1491" s="43">
        <v>26620</v>
      </c>
      <c r="O1491" s="45">
        <f>IFERROR(IF(1 - M1491/N1491&lt;0,0,1-M1491/N1491),0)</f>
        <v>0</v>
      </c>
      <c r="P1491" s="43">
        <v>0</v>
      </c>
      <c r="Q1491" s="43">
        <v>26620</v>
      </c>
      <c r="R1491" s="46">
        <f>IF(F1491&lt;DATEVALUE("2018-07-01"),1,0)</f>
        <v>1</v>
      </c>
      <c r="S1491" s="47">
        <f>IF(R1491=1,1%,0)</f>
        <v>0.01</v>
      </c>
      <c r="T1491" s="46">
        <f>IFERROR(S1491*M1491,0)</f>
        <v>266.19999999999999</v>
      </c>
      <c r="U1491" s="48">
        <f>IF(O1491&lt;=0.12,1,0)*(1-R1491)*M1491</f>
        <v>0</v>
      </c>
      <c r="V1491" s="49">
        <f>IF(0&lt;0.8,0,IF(0&lt;1,Sheet1!L590,1))*IF(G1491&lt;3,0.12 - O1491,0.01) *U1491</f>
        <v>0</v>
      </c>
      <c r="W1491" s="49">
        <f>IF(0&gt;1,IF(0&lt;=1.1,1,IF(0&lt;=1.2,2,IF(0&lt;=1.5,3,5))),0) * 1000000</f>
        <v>0</v>
      </c>
      <c r="X1491" s="50">
        <f>IF(AND(P1491&gt;=150000000,P1491&lt;300000000),5000000,IF(AND(P1491&gt;=300000000,P1491&lt;500000000),10000000,IF(AND(P1491&gt;=300000000,P1491&lt;500000000),15000000,IF(AND(P1491&gt;=500000000,P1491&lt;3000000000),20000000,IF(P1491&gt;=30000000000,35000000,0))))) * (1-R1491)</f>
        <v>0</v>
      </c>
      <c r="Y1491" s="50">
        <f>IFERROR(Q1491 * (1-R1491),0)</f>
        <v>0</v>
      </c>
      <c r="Z1491" s="51">
        <f>IF(R1491=1,0,0)</f>
        <v>0</v>
      </c>
      <c r="AA1491" s="51">
        <f>IFERROR((1-R1491) * Z1491 * 2%,0)</f>
        <v>0</v>
      </c>
      <c r="AB1491" s="52">
        <f>IF(R1491=0,0,0)</f>
        <v>0</v>
      </c>
      <c r="AC1491" s="52">
        <f> IFERROR(AB1491 * (1-R1491) * 2%,0)</f>
        <v>0</v>
      </c>
      <c r="AD1491" s="53">
        <f>T1491+V1491+W1491+X1491+AA1491+AC1491</f>
        <v>266.19999999999999</v>
      </c>
    </row>
    <row r="1492">
      <c r="C1492" s="40" t="s">
        <v>2757</v>
      </c>
      <c r="D1492" s="41" t="s">
        <v>2758</v>
      </c>
      <c r="E1492" s="41"/>
      <c r="F1492" s="42">
        <v>43190.08452546296</v>
      </c>
      <c r="G1492" s="43">
        <v>4</v>
      </c>
      <c r="H1492" s="44">
        <v>43323</v>
      </c>
      <c r="I1492" s="44">
        <v>43327</v>
      </c>
      <c r="J1492" s="43">
        <v>724186</v>
      </c>
      <c r="K1492" s="43">
        <v>0</v>
      </c>
      <c r="L1492" s="43">
        <v>0</v>
      </c>
      <c r="M1492" s="43">
        <f>IFERROR(J1492-K1492-L1492,0)</f>
        <v>724186</v>
      </c>
      <c r="N1492" s="43">
        <v>724186</v>
      </c>
      <c r="O1492" s="45">
        <f>IFERROR(IF(1 - M1492/N1492&lt;0,0,1-M1492/N1492),0)</f>
        <v>0</v>
      </c>
      <c r="P1492" s="43">
        <v>0</v>
      </c>
      <c r="Q1492" s="43">
        <v>724186</v>
      </c>
      <c r="R1492" s="46">
        <f>IF(F1492&lt;DATEVALUE("2018-07-01"),1,0)</f>
        <v>1</v>
      </c>
      <c r="S1492" s="47">
        <f>IF(R1492=1,1%,0)</f>
        <v>0.01</v>
      </c>
      <c r="T1492" s="46">
        <f>IFERROR(S1492*M1492,0)</f>
        <v>7241.8600000000006</v>
      </c>
      <c r="U1492" s="48">
        <f>IF(O1492&lt;=0.12,1,0)*(1-R1492)*M1492</f>
        <v>0</v>
      </c>
      <c r="V1492" s="49">
        <f>IF(0&lt;0.8,0,IF(0&lt;1,Sheet1!L590,1))*IF(G1492&lt;3,0.12 - O1492,0.01) *U1492</f>
        <v>0</v>
      </c>
      <c r="W1492" s="49">
        <f>IF(0&gt;1,IF(0&lt;=1.1,1,IF(0&lt;=1.2,2,IF(0&lt;=1.5,3,5))),0) * 1000000</f>
        <v>0</v>
      </c>
      <c r="X1492" s="50">
        <f>IF(AND(P1492&gt;=150000000,P1492&lt;300000000),5000000,IF(AND(P1492&gt;=300000000,P1492&lt;500000000),10000000,IF(AND(P1492&gt;=300000000,P1492&lt;500000000),15000000,IF(AND(P1492&gt;=500000000,P1492&lt;3000000000),20000000,IF(P1492&gt;=30000000000,35000000,0))))) * (1-R1492)</f>
        <v>0</v>
      </c>
      <c r="Y1492" s="50">
        <f>IFERROR(Q1492 * (1-R1492),0)</f>
        <v>0</v>
      </c>
      <c r="Z1492" s="51">
        <f>IF(R1492=1,0,0)</f>
        <v>0</v>
      </c>
      <c r="AA1492" s="51">
        <f>IFERROR((1-R1492) * Z1492 * 2%,0)</f>
        <v>0</v>
      </c>
      <c r="AB1492" s="52">
        <f>IF(R1492=0,0,0)</f>
        <v>0</v>
      </c>
      <c r="AC1492" s="52">
        <f> IFERROR(AB1492 * (1-R1492) * 2%,0)</f>
        <v>0</v>
      </c>
      <c r="AD1492" s="53">
        <f>T1492+V1492+W1492+X1492+AA1492+AC1492</f>
        <v>7241.8600000000006</v>
      </c>
    </row>
    <row r="1493">
      <c r="C1493" s="40" t="s">
        <v>2759</v>
      </c>
      <c r="D1493" s="41" t="s">
        <v>2760</v>
      </c>
      <c r="E1493" s="41"/>
      <c r="F1493" s="42">
        <v>43190.083379629628</v>
      </c>
      <c r="G1493" s="43">
        <v>4</v>
      </c>
      <c r="H1493" s="44">
        <v>43343</v>
      </c>
      <c r="I1493" s="44">
        <v>43350</v>
      </c>
      <c r="J1493" s="43">
        <v>3442429</v>
      </c>
      <c r="K1493" s="43">
        <v>210316</v>
      </c>
      <c r="L1493" s="43">
        <v>0</v>
      </c>
      <c r="M1493" s="43">
        <f>IFERROR(J1493-K1493-L1493,0)</f>
        <v>3232113</v>
      </c>
      <c r="N1493" s="43">
        <v>6332487</v>
      </c>
      <c r="O1493" s="45">
        <f>IFERROR(IF(1 - M1493/N1493&lt;0,0,1-M1493/N1493),0)</f>
        <v>0.48959816261762557</v>
      </c>
      <c r="P1493" s="43">
        <v>0</v>
      </c>
      <c r="Q1493" s="43">
        <v>3442429</v>
      </c>
      <c r="R1493" s="46">
        <f>IF(F1493&lt;DATEVALUE("2018-07-01"),1,0)</f>
        <v>1</v>
      </c>
      <c r="S1493" s="47">
        <f>IF(R1493=1,1%,0)</f>
        <v>0.01</v>
      </c>
      <c r="T1493" s="46">
        <f>IFERROR(S1493*M1493,0)</f>
        <v>32321.130000000001</v>
      </c>
      <c r="U1493" s="48">
        <f>IF(O1493&lt;=0.12,1,0)*(1-R1493)*M1493</f>
        <v>0</v>
      </c>
      <c r="V1493" s="49">
        <f>IF(0&lt;0.8,0,IF(0&lt;1,Sheet1!L590,1))*IF(G1493&lt;3,0.12 - O1493,0.01) *U1493</f>
        <v>0</v>
      </c>
      <c r="W1493" s="49">
        <f>IF(0&gt;1,IF(0&lt;=1.1,1,IF(0&lt;=1.2,2,IF(0&lt;=1.5,3,5))),0) * 1000000</f>
        <v>0</v>
      </c>
      <c r="X1493" s="50">
        <f>IF(AND(P1493&gt;=150000000,P1493&lt;300000000),5000000,IF(AND(P1493&gt;=300000000,P1493&lt;500000000),10000000,IF(AND(P1493&gt;=300000000,P1493&lt;500000000),15000000,IF(AND(P1493&gt;=500000000,P1493&lt;3000000000),20000000,IF(P1493&gt;=30000000000,35000000,0))))) * (1-R1493)</f>
        <v>0</v>
      </c>
      <c r="Y1493" s="50">
        <f>IFERROR(Q1493 * (1-R1493),0)</f>
        <v>0</v>
      </c>
      <c r="Z1493" s="51">
        <f>IF(R1493=1,0,0)</f>
        <v>0</v>
      </c>
      <c r="AA1493" s="51">
        <f>IFERROR((1-R1493) * Z1493 * 2%,0)</f>
        <v>0</v>
      </c>
      <c r="AB1493" s="52">
        <f>IF(R1493=0,0,0)</f>
        <v>0</v>
      </c>
      <c r="AC1493" s="52">
        <f> IFERROR(AB1493 * (1-R1493) * 2%,0)</f>
        <v>0</v>
      </c>
      <c r="AD1493" s="53">
        <f>T1493+V1493+W1493+X1493+AA1493+AC1493</f>
        <v>32321.130000000001</v>
      </c>
    </row>
    <row r="1494">
      <c r="C1494" s="40" t="s">
        <v>2761</v>
      </c>
      <c r="D1494" s="41" t="s">
        <v>2762</v>
      </c>
      <c r="E1494" s="41"/>
      <c r="F1494" s="42">
        <v>43190.085428240738</v>
      </c>
      <c r="G1494" s="43">
        <v>4</v>
      </c>
      <c r="H1494" s="44">
        <v>43323</v>
      </c>
      <c r="I1494" s="44">
        <v>43326</v>
      </c>
      <c r="J1494" s="43">
        <v>91597</v>
      </c>
      <c r="K1494" s="43">
        <v>0</v>
      </c>
      <c r="L1494" s="43">
        <v>0</v>
      </c>
      <c r="M1494" s="43">
        <f>IFERROR(J1494-K1494-L1494,0)</f>
        <v>91597</v>
      </c>
      <c r="N1494" s="43">
        <v>91597</v>
      </c>
      <c r="O1494" s="45">
        <f>IFERROR(IF(1 - M1494/N1494&lt;0,0,1-M1494/N1494),0)</f>
        <v>0</v>
      </c>
      <c r="P1494" s="43">
        <v>0</v>
      </c>
      <c r="Q1494" s="43">
        <v>91597</v>
      </c>
      <c r="R1494" s="46">
        <f>IF(F1494&lt;DATEVALUE("2018-07-01"),1,0)</f>
        <v>1</v>
      </c>
      <c r="S1494" s="47">
        <f>IF(R1494=1,1%,0)</f>
        <v>0.01</v>
      </c>
      <c r="T1494" s="46">
        <f>IFERROR(S1494*M1494,0)</f>
        <v>915.97000000000003</v>
      </c>
      <c r="U1494" s="48">
        <f>IF(O1494&lt;=0.12,1,0)*(1-R1494)*M1494</f>
        <v>0</v>
      </c>
      <c r="V1494" s="49">
        <f>IF(0&lt;0.8,0,IF(0&lt;1,Sheet1!L590,1))*IF(G1494&lt;3,0.12 - O1494,0.01) *U1494</f>
        <v>0</v>
      </c>
      <c r="W1494" s="49">
        <f>IF(0&gt;1,IF(0&lt;=1.1,1,IF(0&lt;=1.2,2,IF(0&lt;=1.5,3,5))),0) * 1000000</f>
        <v>0</v>
      </c>
      <c r="X1494" s="50">
        <f>IF(AND(P1494&gt;=150000000,P1494&lt;300000000),5000000,IF(AND(P1494&gt;=300000000,P1494&lt;500000000),10000000,IF(AND(P1494&gt;=300000000,P1494&lt;500000000),15000000,IF(AND(P1494&gt;=500000000,P1494&lt;3000000000),20000000,IF(P1494&gt;=30000000000,35000000,0))))) * (1-R1494)</f>
        <v>0</v>
      </c>
      <c r="Y1494" s="50">
        <f>IFERROR(Q1494 * (1-R1494),0)</f>
        <v>0</v>
      </c>
      <c r="Z1494" s="51">
        <f>IF(R1494=1,0,0)</f>
        <v>0</v>
      </c>
      <c r="AA1494" s="51">
        <f>IFERROR((1-R1494) * Z1494 * 2%,0)</f>
        <v>0</v>
      </c>
      <c r="AB1494" s="52">
        <f>IF(R1494=0,0,0)</f>
        <v>0</v>
      </c>
      <c r="AC1494" s="52">
        <f> IFERROR(AB1494 * (1-R1494) * 2%,0)</f>
        <v>0</v>
      </c>
      <c r="AD1494" s="53">
        <f>T1494+V1494+W1494+X1494+AA1494+AC1494</f>
        <v>915.97000000000003</v>
      </c>
    </row>
    <row r="1495">
      <c r="C1495" s="40" t="s">
        <v>2763</v>
      </c>
      <c r="D1495" s="41" t="s">
        <v>2764</v>
      </c>
      <c r="E1495" s="41"/>
      <c r="F1495" s="42">
        <v>43192.407534722217</v>
      </c>
      <c r="G1495" s="43">
        <v>3</v>
      </c>
      <c r="H1495" s="44">
        <v>43312</v>
      </c>
      <c r="I1495" s="44">
        <v>43329</v>
      </c>
      <c r="J1495" s="43">
        <v>4106922</v>
      </c>
      <c r="K1495" s="43">
        <v>0</v>
      </c>
      <c r="L1495" s="43">
        <v>0</v>
      </c>
      <c r="M1495" s="43">
        <f>IFERROR(J1495-K1495-L1495,0)</f>
        <v>4106922</v>
      </c>
      <c r="N1495" s="43">
        <v>3300705</v>
      </c>
      <c r="O1495" s="45">
        <f>IFERROR(IF(1 - M1495/N1495&lt;0,0,1-M1495/N1495),0)</f>
        <v>0</v>
      </c>
      <c r="P1495" s="43">
        <v>0</v>
      </c>
      <c r="Q1495" s="43">
        <v>0</v>
      </c>
      <c r="R1495" s="46">
        <f>IF(F1495&lt;DATEVALUE("2018-07-01"),1,0)</f>
        <v>1</v>
      </c>
      <c r="S1495" s="47">
        <f>IF(R1495=1,1%,0)</f>
        <v>0.01</v>
      </c>
      <c r="T1495" s="46">
        <f>IFERROR(S1495*M1495,0)</f>
        <v>41069.220000000001</v>
      </c>
      <c r="U1495" s="48">
        <f>IF(O1495&lt;=0.12,1,0)*(1-R1495)*M1495</f>
        <v>0</v>
      </c>
      <c r="V1495" s="49">
        <f>IF(0&lt;0.8,0,IF(0&lt;1,Sheet1!L590,1))*IF(G1495&lt;3,0.12 - O1495,0.01) *U1495</f>
        <v>0</v>
      </c>
      <c r="W1495" s="49">
        <f>IF(0&gt;1,IF(0&lt;=1.1,1,IF(0&lt;=1.2,2,IF(0&lt;=1.5,3,5))),0) * 1000000</f>
        <v>0</v>
      </c>
      <c r="X1495" s="50">
        <f>IF(AND(P1495&gt;=150000000,P1495&lt;300000000),5000000,IF(AND(P1495&gt;=300000000,P1495&lt;500000000),10000000,IF(AND(P1495&gt;=300000000,P1495&lt;500000000),15000000,IF(AND(P1495&gt;=500000000,P1495&lt;3000000000),20000000,IF(P1495&gt;=30000000000,35000000,0))))) * (1-R1495)</f>
        <v>0</v>
      </c>
      <c r="Y1495" s="50">
        <f>IFERROR(Q1495 * (1-R1495),0)</f>
        <v>0</v>
      </c>
      <c r="Z1495" s="51">
        <f>IF(R1495=1,0,0)</f>
        <v>0</v>
      </c>
      <c r="AA1495" s="51">
        <f>IFERROR((1-R1495) * Z1495 * 2%,0)</f>
        <v>0</v>
      </c>
      <c r="AB1495" s="52">
        <f>IF(R1495=0,806216,0)</f>
        <v>0</v>
      </c>
      <c r="AC1495" s="52">
        <f> IFERROR(AB1495 * (1-R1495) * 2%,0)</f>
        <v>0</v>
      </c>
      <c r="AD1495" s="53">
        <f>T1495+V1495+W1495+X1495+AA1495+AC1495</f>
        <v>41069.220000000001</v>
      </c>
    </row>
    <row r="1496">
      <c r="C1496" s="40" t="s">
        <v>2765</v>
      </c>
      <c r="D1496" s="41" t="s">
        <v>2766</v>
      </c>
      <c r="E1496" s="41"/>
      <c r="F1496" s="42">
        <v>43196.0777662037</v>
      </c>
      <c r="G1496" s="43">
        <v>3</v>
      </c>
      <c r="H1496" s="44">
        <v>43316</v>
      </c>
      <c r="I1496" s="44">
        <v>43321</v>
      </c>
      <c r="J1496" s="43">
        <v>265203</v>
      </c>
      <c r="K1496" s="43">
        <v>0</v>
      </c>
      <c r="L1496" s="43">
        <v>0</v>
      </c>
      <c r="M1496" s="43">
        <f>IFERROR(J1496-K1496-L1496,0)</f>
        <v>265203</v>
      </c>
      <c r="N1496" s="43">
        <v>265203</v>
      </c>
      <c r="O1496" s="45">
        <f>IFERROR(IF(1 - M1496/N1496&lt;0,0,1-M1496/N1496),0)</f>
        <v>0</v>
      </c>
      <c r="P1496" s="43">
        <v>0</v>
      </c>
      <c r="Q1496" s="43">
        <v>0</v>
      </c>
      <c r="R1496" s="46">
        <f>IF(F1496&lt;DATEVALUE("2018-07-01"),1,0)</f>
        <v>1</v>
      </c>
      <c r="S1496" s="47">
        <f>IF(R1496=1,1%,0)</f>
        <v>0.01</v>
      </c>
      <c r="T1496" s="46">
        <f>IFERROR(S1496*M1496,0)</f>
        <v>2652.0300000000002</v>
      </c>
      <c r="U1496" s="48">
        <f>IF(O1496&lt;=0.12,1,0)*(1-R1496)*M1496</f>
        <v>0</v>
      </c>
      <c r="V1496" s="49">
        <f>IF(0&lt;0.8,0,IF(0&lt;1,Sheet1!L590,1))*IF(G1496&lt;3,0.12 - O1496,0.01) *U1496</f>
        <v>0</v>
      </c>
      <c r="W1496" s="49">
        <f>IF(0&gt;1,IF(0&lt;=1.1,1,IF(0&lt;=1.2,2,IF(0&lt;=1.5,3,5))),0) * 1000000</f>
        <v>0</v>
      </c>
      <c r="X1496" s="50">
        <f>IF(AND(P1496&gt;=150000000,P1496&lt;300000000),5000000,IF(AND(P1496&gt;=300000000,P1496&lt;500000000),10000000,IF(AND(P1496&gt;=300000000,P1496&lt;500000000),15000000,IF(AND(P1496&gt;=500000000,P1496&lt;3000000000),20000000,IF(P1496&gt;=30000000000,35000000,0))))) * (1-R1496)</f>
        <v>0</v>
      </c>
      <c r="Y1496" s="50">
        <f>IFERROR(Q1496 * (1-R1496),0)</f>
        <v>0</v>
      </c>
      <c r="Z1496" s="51">
        <f>IF(R1496=1,0,0)</f>
        <v>0</v>
      </c>
      <c r="AA1496" s="51">
        <f>IFERROR((1-R1496) * Z1496 * 2%,0)</f>
        <v>0</v>
      </c>
      <c r="AB1496" s="52">
        <f>IF(R1496=0,0,0)</f>
        <v>0</v>
      </c>
      <c r="AC1496" s="52">
        <f> IFERROR(AB1496 * (1-R1496) * 2%,0)</f>
        <v>0</v>
      </c>
      <c r="AD1496" s="53">
        <f>T1496+V1496+W1496+X1496+AA1496+AC1496</f>
        <v>2652.0300000000002</v>
      </c>
    </row>
    <row r="1497">
      <c r="C1497" s="40" t="s">
        <v>2767</v>
      </c>
      <c r="D1497" s="41" t="s">
        <v>2768</v>
      </c>
      <c r="E1497" s="41"/>
      <c r="F1497" s="42">
        <v>43196.076574074075</v>
      </c>
      <c r="G1497" s="43">
        <v>3</v>
      </c>
      <c r="H1497" s="44" t="s">
        <v>24</v>
      </c>
      <c r="I1497" s="44" t="s">
        <v>24</v>
      </c>
      <c r="J1497" s="43">
        <v>655457</v>
      </c>
      <c r="K1497" s="43">
        <v>0</v>
      </c>
      <c r="L1497" s="43">
        <v>0</v>
      </c>
      <c r="M1497" s="43">
        <f>IFERROR(J1497-K1497-L1497,0)</f>
        <v>655457</v>
      </c>
      <c r="N1497" s="43" t="s">
        <v>24</v>
      </c>
      <c r="O1497" s="45">
        <f>IFERROR(IF(1 - M1497/N1497&lt;0,0,1-M1497/N1497),0)</f>
        <v>0</v>
      </c>
      <c r="P1497" s="43">
        <v>0</v>
      </c>
      <c r="Q1497" s="43">
        <v>0</v>
      </c>
      <c r="R1497" s="46">
        <f>IF(F1497&lt;DATEVALUE("2018-07-01"),1,0)</f>
        <v>1</v>
      </c>
      <c r="S1497" s="47">
        <f>IF(R1497=1,1%,0)</f>
        <v>0.01</v>
      </c>
      <c r="T1497" s="46">
        <f>IFERROR(S1497*M1497,0)</f>
        <v>6554.5699999999997</v>
      </c>
      <c r="U1497" s="48">
        <f>IF(O1497&lt;=0.12,1,0)*(1-R1497)*M1497</f>
        <v>0</v>
      </c>
      <c r="V1497" s="49">
        <f>IF(0&lt;0.8,0,IF(0&lt;1,Sheet1!L590,1))*IF(G1497&lt;3,0.12 - O1497,0.01) *U1497</f>
        <v>0</v>
      </c>
      <c r="W1497" s="49">
        <f>IF(0&gt;1,IF(0&lt;=1.1,1,IF(0&lt;=1.2,2,IF(0&lt;=1.5,3,5))),0) * 1000000</f>
        <v>0</v>
      </c>
      <c r="X1497" s="50">
        <f>IF(AND(P1497&gt;=150000000,P1497&lt;300000000),5000000,IF(AND(P1497&gt;=300000000,P1497&lt;500000000),10000000,IF(AND(P1497&gt;=300000000,P1497&lt;500000000),15000000,IF(AND(P1497&gt;=500000000,P1497&lt;3000000000),20000000,IF(P1497&gt;=30000000000,35000000,0))))) * (1-R1497)</f>
        <v>0</v>
      </c>
      <c r="Y1497" s="50">
        <f>IFERROR(Q1497 * (1-R1497),0)</f>
        <v>0</v>
      </c>
      <c r="Z1497" s="51">
        <f>IF(R1497=1,0,"")</f>
        <v>0</v>
      </c>
      <c r="AA1497" s="51">
        <f>IFERROR((1-R1497) * Z1497 * 2%,0)</f>
        <v>0</v>
      </c>
      <c r="AB1497" s="52">
        <f>IF(R1497=0,"",0)</f>
        <v>0</v>
      </c>
      <c r="AC1497" s="52">
        <f> IFERROR(AB1497 * (1-R1497) * 2%,0)</f>
        <v>0</v>
      </c>
      <c r="AD1497" s="53">
        <f>T1497+V1497+W1497+X1497+AA1497+AC1497</f>
        <v>6554.5699999999997</v>
      </c>
    </row>
    <row r="1498">
      <c r="C1498" s="40" t="s">
        <v>2769</v>
      </c>
      <c r="D1498" s="41" t="s">
        <v>2770</v>
      </c>
      <c r="E1498" s="41"/>
      <c r="F1498" s="42">
        <v>43196.075543981482</v>
      </c>
      <c r="G1498" s="43">
        <v>3</v>
      </c>
      <c r="H1498" s="44">
        <v>43332</v>
      </c>
      <c r="I1498" s="44">
        <v>43363</v>
      </c>
      <c r="J1498" s="43">
        <v>248050</v>
      </c>
      <c r="K1498" s="43">
        <v>0</v>
      </c>
      <c r="L1498" s="43">
        <v>0</v>
      </c>
      <c r="M1498" s="43">
        <f>IFERROR(J1498-K1498-L1498,0)</f>
        <v>248050</v>
      </c>
      <c r="N1498" s="43">
        <v>248050</v>
      </c>
      <c r="O1498" s="45">
        <f>IFERROR(IF(1 - M1498/N1498&lt;0,0,1-M1498/N1498),0)</f>
        <v>0</v>
      </c>
      <c r="P1498" s="43">
        <v>0</v>
      </c>
      <c r="Q1498" s="43">
        <v>0</v>
      </c>
      <c r="R1498" s="46">
        <f>IF(F1498&lt;DATEVALUE("2018-07-01"),1,0)</f>
        <v>1</v>
      </c>
      <c r="S1498" s="47">
        <f>IF(R1498=1,1%,0)</f>
        <v>0.01</v>
      </c>
      <c r="T1498" s="46">
        <f>IFERROR(S1498*M1498,0)</f>
        <v>2480.5</v>
      </c>
      <c r="U1498" s="48">
        <f>IF(O1498&lt;=0.12,1,0)*(1-R1498)*M1498</f>
        <v>0</v>
      </c>
      <c r="V1498" s="49">
        <f>IF(0&lt;0.8,0,IF(0&lt;1,Sheet1!L590,1))*IF(G1498&lt;3,0.12 - O1498,0.01) *U1498</f>
        <v>0</v>
      </c>
      <c r="W1498" s="49">
        <f>IF(0&gt;1,IF(0&lt;=1.1,1,IF(0&lt;=1.2,2,IF(0&lt;=1.5,3,5))),0) * 1000000</f>
        <v>0</v>
      </c>
      <c r="X1498" s="50">
        <f>IF(AND(P1498&gt;=150000000,P1498&lt;300000000),5000000,IF(AND(P1498&gt;=300000000,P1498&lt;500000000),10000000,IF(AND(P1498&gt;=300000000,P1498&lt;500000000),15000000,IF(AND(P1498&gt;=500000000,P1498&lt;3000000000),20000000,IF(P1498&gt;=30000000000,35000000,0))))) * (1-R1498)</f>
        <v>0</v>
      </c>
      <c r="Y1498" s="50">
        <f>IFERROR(Q1498 * (1-R1498),0)</f>
        <v>0</v>
      </c>
      <c r="Z1498" s="51">
        <f>IF(R1498=1,0,0)</f>
        <v>0</v>
      </c>
      <c r="AA1498" s="51">
        <f>IFERROR((1-R1498) * Z1498 * 2%,0)</f>
        <v>0</v>
      </c>
      <c r="AB1498" s="52">
        <f>IF(R1498=0,0,0)</f>
        <v>0</v>
      </c>
      <c r="AC1498" s="52">
        <f> IFERROR(AB1498 * (1-R1498) * 2%,0)</f>
        <v>0</v>
      </c>
      <c r="AD1498" s="53">
        <f>T1498+V1498+W1498+X1498+AA1498+AC1498</f>
        <v>2480.5</v>
      </c>
    </row>
    <row r="1499">
      <c r="C1499" s="40" t="s">
        <v>2771</v>
      </c>
      <c r="D1499" s="41" t="s">
        <v>2772</v>
      </c>
      <c r="E1499" s="41"/>
      <c r="F1499" s="42">
        <v>43200.071967592594</v>
      </c>
      <c r="G1499" s="43">
        <v>3</v>
      </c>
      <c r="H1499" s="44">
        <v>43341</v>
      </c>
      <c r="I1499" s="44">
        <v>43390</v>
      </c>
      <c r="J1499" s="43">
        <v>488856354</v>
      </c>
      <c r="K1499" s="43">
        <v>180153214</v>
      </c>
      <c r="L1499" s="43">
        <v>0</v>
      </c>
      <c r="M1499" s="43">
        <f>IFERROR(J1499-K1499-L1499,0)</f>
        <v>308703140</v>
      </c>
      <c r="N1499" s="43">
        <v>836083368</v>
      </c>
      <c r="O1499" s="45">
        <f>IFERROR(IF(1 - M1499/N1499&lt;0,0,1-M1499/N1499),0)</f>
        <v>0.63077469087986926</v>
      </c>
      <c r="P1499" s="43">
        <v>0</v>
      </c>
      <c r="Q1499" s="43">
        <v>0</v>
      </c>
      <c r="R1499" s="46">
        <f>IF(F1499&lt;DATEVALUE("2018-07-01"),1,0)</f>
        <v>1</v>
      </c>
      <c r="S1499" s="47">
        <f>IF(R1499=1,1%,0)</f>
        <v>0.01</v>
      </c>
      <c r="T1499" s="46">
        <f>IFERROR(S1499*M1499,0)</f>
        <v>3087031.3999999999</v>
      </c>
      <c r="U1499" s="48">
        <f>IF(O1499&lt;=0.12,1,0)*(1-R1499)*M1499</f>
        <v>0</v>
      </c>
      <c r="V1499" s="49">
        <f>IF(0&lt;0.8,0,IF(0&lt;1,Sheet1!L590,1))*IF(G1499&lt;3,0.12 - O1499,0.01) *U1499</f>
        <v>0</v>
      </c>
      <c r="W1499" s="49">
        <f>IF(0&gt;1,IF(0&lt;=1.1,1,IF(0&lt;=1.2,2,IF(0&lt;=1.5,3,5))),0) * 1000000</f>
        <v>0</v>
      </c>
      <c r="X1499" s="50">
        <f>IF(AND(P1499&gt;=150000000,P1499&lt;300000000),5000000,IF(AND(P1499&gt;=300000000,P1499&lt;500000000),10000000,IF(AND(P1499&gt;=300000000,P1499&lt;500000000),15000000,IF(AND(P1499&gt;=500000000,P1499&lt;3000000000),20000000,IF(P1499&gt;=30000000000,35000000,0))))) * (1-R1499)</f>
        <v>0</v>
      </c>
      <c r="Y1499" s="50">
        <f>IFERROR(Q1499 * (1-R1499),0)</f>
        <v>0</v>
      </c>
      <c r="Z1499" s="51">
        <f>IF(R1499=1,0,0)</f>
        <v>0</v>
      </c>
      <c r="AA1499" s="51">
        <f>IFERROR((1-R1499) * Z1499 * 2%,0)</f>
        <v>0</v>
      </c>
      <c r="AB1499" s="52">
        <f>IF(R1499=0,0,0)</f>
        <v>0</v>
      </c>
      <c r="AC1499" s="52">
        <f> IFERROR(AB1499 * (1-R1499) * 2%,0)</f>
        <v>0</v>
      </c>
      <c r="AD1499" s="53">
        <f>T1499+V1499+W1499+X1499+AA1499+AC1499</f>
        <v>3087031.3999999999</v>
      </c>
    </row>
    <row r="1500">
      <c r="C1500" s="40" t="s">
        <v>2773</v>
      </c>
      <c r="D1500" s="41" t="s">
        <v>2774</v>
      </c>
      <c r="E1500" s="41"/>
      <c r="F1500" s="42">
        <v>43200.32509259259</v>
      </c>
      <c r="G1500" s="43">
        <v>3</v>
      </c>
      <c r="H1500" s="44">
        <v>43318</v>
      </c>
      <c r="I1500" s="44">
        <v>43350</v>
      </c>
      <c r="J1500" s="43">
        <v>336643</v>
      </c>
      <c r="K1500" s="43">
        <v>0</v>
      </c>
      <c r="L1500" s="43">
        <v>0</v>
      </c>
      <c r="M1500" s="43">
        <f>IFERROR(J1500-K1500-L1500,0)</f>
        <v>336643</v>
      </c>
      <c r="N1500" s="43">
        <v>336643</v>
      </c>
      <c r="O1500" s="45">
        <f>IFERROR(IF(1 - M1500/N1500&lt;0,0,1-M1500/N1500),0)</f>
        <v>0</v>
      </c>
      <c r="P1500" s="43">
        <v>0</v>
      </c>
      <c r="Q1500" s="43">
        <v>0</v>
      </c>
      <c r="R1500" s="46">
        <f>IF(F1500&lt;DATEVALUE("2018-07-01"),1,0)</f>
        <v>1</v>
      </c>
      <c r="S1500" s="47">
        <f>IF(R1500=1,1%,0)</f>
        <v>0.01</v>
      </c>
      <c r="T1500" s="46">
        <f>IFERROR(S1500*M1500,0)</f>
        <v>3366.4300000000003</v>
      </c>
      <c r="U1500" s="48">
        <f>IF(O1500&lt;=0.12,1,0)*(1-R1500)*M1500</f>
        <v>0</v>
      </c>
      <c r="V1500" s="49">
        <f>IF(0&lt;0.8,0,IF(0&lt;1,Sheet1!L590,1))*IF(G1500&lt;3,0.12 - O1500,0.01) *U1500</f>
        <v>0</v>
      </c>
      <c r="W1500" s="49">
        <f>IF(0&gt;1,IF(0&lt;=1.1,1,IF(0&lt;=1.2,2,IF(0&lt;=1.5,3,5))),0) * 1000000</f>
        <v>0</v>
      </c>
      <c r="X1500" s="50">
        <f>IF(AND(P1500&gt;=150000000,P1500&lt;300000000),5000000,IF(AND(P1500&gt;=300000000,P1500&lt;500000000),10000000,IF(AND(P1500&gt;=300000000,P1500&lt;500000000),15000000,IF(AND(P1500&gt;=500000000,P1500&lt;3000000000),20000000,IF(P1500&gt;=30000000000,35000000,0))))) * (1-R1500)</f>
        <v>0</v>
      </c>
      <c r="Y1500" s="50">
        <f>IFERROR(Q1500 * (1-R1500),0)</f>
        <v>0</v>
      </c>
      <c r="Z1500" s="51">
        <f>IF(R1500=1,0,0)</f>
        <v>0</v>
      </c>
      <c r="AA1500" s="51">
        <f>IFERROR((1-R1500) * Z1500 * 2%,0)</f>
        <v>0</v>
      </c>
      <c r="AB1500" s="52">
        <f>IF(R1500=0,0,0)</f>
        <v>0</v>
      </c>
      <c r="AC1500" s="52">
        <f> IFERROR(AB1500 * (1-R1500) * 2%,0)</f>
        <v>0</v>
      </c>
      <c r="AD1500" s="53">
        <f>T1500+V1500+W1500+X1500+AA1500+AC1500</f>
        <v>3366.4300000000003</v>
      </c>
    </row>
    <row r="1501">
      <c r="C1501" s="40" t="s">
        <v>2775</v>
      </c>
      <c r="D1501" s="41" t="s">
        <v>2776</v>
      </c>
      <c r="E1501" s="41"/>
      <c r="F1501" s="42">
        <v>43200.322743055556</v>
      </c>
      <c r="G1501" s="43">
        <v>3</v>
      </c>
      <c r="H1501" s="44">
        <v>43316</v>
      </c>
      <c r="I1501" s="44">
        <v>43334</v>
      </c>
      <c r="J1501" s="43">
        <v>357816</v>
      </c>
      <c r="K1501" s="43">
        <v>0</v>
      </c>
      <c r="L1501" s="43">
        <v>0</v>
      </c>
      <c r="M1501" s="43">
        <f>IFERROR(J1501-K1501-L1501,0)</f>
        <v>357816</v>
      </c>
      <c r="N1501" s="43">
        <v>357816</v>
      </c>
      <c r="O1501" s="45">
        <f>IFERROR(IF(1 - M1501/N1501&lt;0,0,1-M1501/N1501),0)</f>
        <v>0</v>
      </c>
      <c r="P1501" s="43">
        <v>0</v>
      </c>
      <c r="Q1501" s="43">
        <v>0</v>
      </c>
      <c r="R1501" s="46">
        <f>IF(F1501&lt;DATEVALUE("2018-07-01"),1,0)</f>
        <v>1</v>
      </c>
      <c r="S1501" s="47">
        <f>IF(R1501=1,1%,0)</f>
        <v>0.01</v>
      </c>
      <c r="T1501" s="46">
        <f>IFERROR(S1501*M1501,0)</f>
        <v>3578.1599999999999</v>
      </c>
      <c r="U1501" s="48">
        <f>IF(O1501&lt;=0.12,1,0)*(1-R1501)*M1501</f>
        <v>0</v>
      </c>
      <c r="V1501" s="49">
        <f>IF(0&lt;0.8,0,IF(0&lt;1,Sheet1!L590,1))*IF(G1501&lt;3,0.12 - O1501,0.01) *U1501</f>
        <v>0</v>
      </c>
      <c r="W1501" s="49">
        <f>IF(0&gt;1,IF(0&lt;=1.1,1,IF(0&lt;=1.2,2,IF(0&lt;=1.5,3,5))),0) * 1000000</f>
        <v>0</v>
      </c>
      <c r="X1501" s="50">
        <f>IF(AND(P1501&gt;=150000000,P1501&lt;300000000),5000000,IF(AND(P1501&gt;=300000000,P1501&lt;500000000),10000000,IF(AND(P1501&gt;=300000000,P1501&lt;500000000),15000000,IF(AND(P1501&gt;=500000000,P1501&lt;3000000000),20000000,IF(P1501&gt;=30000000000,35000000,0))))) * (1-R1501)</f>
        <v>0</v>
      </c>
      <c r="Y1501" s="50">
        <f>IFERROR(Q1501 * (1-R1501),0)</f>
        <v>0</v>
      </c>
      <c r="Z1501" s="51">
        <f>IF(R1501=1,0,0)</f>
        <v>0</v>
      </c>
      <c r="AA1501" s="51">
        <f>IFERROR((1-R1501) * Z1501 * 2%,0)</f>
        <v>0</v>
      </c>
      <c r="AB1501" s="52">
        <f>IF(R1501=0,0,0)</f>
        <v>0</v>
      </c>
      <c r="AC1501" s="52">
        <f> IFERROR(AB1501 * (1-R1501) * 2%,0)</f>
        <v>0</v>
      </c>
      <c r="AD1501" s="53">
        <f>T1501+V1501+W1501+X1501+AA1501+AC1501</f>
        <v>3578.1599999999999</v>
      </c>
    </row>
    <row r="1502">
      <c r="C1502" s="40" t="s">
        <v>2777</v>
      </c>
      <c r="D1502" s="41" t="s">
        <v>2237</v>
      </c>
      <c r="E1502" s="41"/>
      <c r="F1502" s="42">
        <v>43201.254872685182</v>
      </c>
      <c r="G1502" s="43">
        <v>3</v>
      </c>
      <c r="H1502" s="44">
        <v>43339</v>
      </c>
      <c r="I1502" s="44">
        <v>43354</v>
      </c>
      <c r="J1502" s="43">
        <v>62975</v>
      </c>
      <c r="K1502" s="43">
        <v>0</v>
      </c>
      <c r="L1502" s="43">
        <v>0</v>
      </c>
      <c r="M1502" s="43">
        <f>IFERROR(J1502-K1502-L1502,0)</f>
        <v>62975</v>
      </c>
      <c r="N1502" s="43">
        <v>85018</v>
      </c>
      <c r="O1502" s="45">
        <f>IFERROR(IF(1 - M1502/N1502&lt;0,0,1-M1502/N1502),0)</f>
        <v>0.25927450657507822</v>
      </c>
      <c r="P1502" s="43">
        <v>0</v>
      </c>
      <c r="Q1502" s="43">
        <v>0</v>
      </c>
      <c r="R1502" s="46">
        <f>IF(F1502&lt;DATEVALUE("2018-07-01"),1,0)</f>
        <v>1</v>
      </c>
      <c r="S1502" s="47">
        <f>IF(R1502=1,1%,0)</f>
        <v>0.01</v>
      </c>
      <c r="T1502" s="46">
        <f>IFERROR(S1502*M1502,0)</f>
        <v>629.75</v>
      </c>
      <c r="U1502" s="48">
        <f>IF(O1502&lt;=0.12,1,0)*(1-R1502)*M1502</f>
        <v>0</v>
      </c>
      <c r="V1502" s="49">
        <f>IF(0&lt;0.8,0,IF(0&lt;1,Sheet1!L590,1))*IF(G1502&lt;3,0.12 - O1502,0.01) *U1502</f>
        <v>0</v>
      </c>
      <c r="W1502" s="49">
        <f>IF(0&gt;1,IF(0&lt;=1.1,1,IF(0&lt;=1.2,2,IF(0&lt;=1.5,3,5))),0) * 1000000</f>
        <v>0</v>
      </c>
      <c r="X1502" s="50">
        <f>IF(AND(P1502&gt;=150000000,P1502&lt;300000000),5000000,IF(AND(P1502&gt;=300000000,P1502&lt;500000000),10000000,IF(AND(P1502&gt;=300000000,P1502&lt;500000000),15000000,IF(AND(P1502&gt;=500000000,P1502&lt;3000000000),20000000,IF(P1502&gt;=30000000000,35000000,0))))) * (1-R1502)</f>
        <v>0</v>
      </c>
      <c r="Y1502" s="50">
        <f>IFERROR(Q1502 * (1-R1502),0)</f>
        <v>0</v>
      </c>
      <c r="Z1502" s="51">
        <f>IF(R1502=1,0,0)</f>
        <v>0</v>
      </c>
      <c r="AA1502" s="51">
        <f>IFERROR((1-R1502) * Z1502 * 2%,0)</f>
        <v>0</v>
      </c>
      <c r="AB1502" s="52">
        <f>IF(R1502=0,0,0)</f>
        <v>0</v>
      </c>
      <c r="AC1502" s="52">
        <f> IFERROR(AB1502 * (1-R1502) * 2%,0)</f>
        <v>0</v>
      </c>
      <c r="AD1502" s="53">
        <f>T1502+V1502+W1502+X1502+AA1502+AC1502</f>
        <v>629.75</v>
      </c>
    </row>
    <row r="1503">
      <c r="C1503" s="40" t="s">
        <v>2778</v>
      </c>
      <c r="D1503" s="41" t="s">
        <v>2779</v>
      </c>
      <c r="E1503" s="41"/>
      <c r="F1503" s="42">
        <v>43202.147534722222</v>
      </c>
      <c r="G1503" s="43">
        <v>3</v>
      </c>
      <c r="H1503" s="44">
        <v>43318</v>
      </c>
      <c r="I1503" s="44">
        <v>43350</v>
      </c>
      <c r="J1503" s="43">
        <v>94501</v>
      </c>
      <c r="K1503" s="43">
        <v>0</v>
      </c>
      <c r="L1503" s="43">
        <v>0</v>
      </c>
      <c r="M1503" s="43">
        <f>IFERROR(J1503-K1503-L1503,0)</f>
        <v>94501</v>
      </c>
      <c r="N1503" s="43">
        <v>94501</v>
      </c>
      <c r="O1503" s="45">
        <f>IFERROR(IF(1 - M1503/N1503&lt;0,0,1-M1503/N1503),0)</f>
        <v>0</v>
      </c>
      <c r="P1503" s="43">
        <v>0</v>
      </c>
      <c r="Q1503" s="43">
        <v>0</v>
      </c>
      <c r="R1503" s="46">
        <f>IF(F1503&lt;DATEVALUE("2018-07-01"),1,0)</f>
        <v>1</v>
      </c>
      <c r="S1503" s="47">
        <f>IF(R1503=1,1%,0)</f>
        <v>0.01</v>
      </c>
      <c r="T1503" s="46">
        <f>IFERROR(S1503*M1503,0)</f>
        <v>945.00999999999999</v>
      </c>
      <c r="U1503" s="48">
        <f>IF(O1503&lt;=0.12,1,0)*(1-R1503)*M1503</f>
        <v>0</v>
      </c>
      <c r="V1503" s="49">
        <f>IF(0&lt;0.8,0,IF(0&lt;1,Sheet1!L590,1))*IF(G1503&lt;3,0.12 - O1503,0.01) *U1503</f>
        <v>0</v>
      </c>
      <c r="W1503" s="49">
        <f>IF(0&gt;1,IF(0&lt;=1.1,1,IF(0&lt;=1.2,2,IF(0&lt;=1.5,3,5))),0) * 1000000</f>
        <v>0</v>
      </c>
      <c r="X1503" s="50">
        <f>IF(AND(P1503&gt;=150000000,P1503&lt;300000000),5000000,IF(AND(P1503&gt;=300000000,P1503&lt;500000000),10000000,IF(AND(P1503&gt;=300000000,P1503&lt;500000000),15000000,IF(AND(P1503&gt;=500000000,P1503&lt;3000000000),20000000,IF(P1503&gt;=30000000000,35000000,0))))) * (1-R1503)</f>
        <v>0</v>
      </c>
      <c r="Y1503" s="50">
        <f>IFERROR(Q1503 * (1-R1503),0)</f>
        <v>0</v>
      </c>
      <c r="Z1503" s="51">
        <f>IF(R1503=1,0,0)</f>
        <v>0</v>
      </c>
      <c r="AA1503" s="51">
        <f>IFERROR((1-R1503) * Z1503 * 2%,0)</f>
        <v>0</v>
      </c>
      <c r="AB1503" s="52">
        <f>IF(R1503=0,0,0)</f>
        <v>0</v>
      </c>
      <c r="AC1503" s="52">
        <f> IFERROR(AB1503 * (1-R1503) * 2%,0)</f>
        <v>0</v>
      </c>
      <c r="AD1503" s="53">
        <f>T1503+V1503+W1503+X1503+AA1503+AC1503</f>
        <v>945.00999999999999</v>
      </c>
    </row>
    <row r="1504">
      <c r="C1504" s="40" t="s">
        <v>2780</v>
      </c>
      <c r="D1504" s="41" t="s">
        <v>2781</v>
      </c>
      <c r="E1504" s="41"/>
      <c r="F1504" s="42">
        <v>43208.3283912037</v>
      </c>
      <c r="G1504" s="43">
        <v>3</v>
      </c>
      <c r="H1504" s="44">
        <v>43320</v>
      </c>
      <c r="I1504" s="44">
        <v>43336</v>
      </c>
      <c r="J1504" s="43">
        <v>517880</v>
      </c>
      <c r="K1504" s="43">
        <v>0</v>
      </c>
      <c r="L1504" s="43">
        <v>0</v>
      </c>
      <c r="M1504" s="43">
        <f>IFERROR(J1504-K1504-L1504,0)</f>
        <v>517880</v>
      </c>
      <c r="N1504" s="43">
        <v>517880</v>
      </c>
      <c r="O1504" s="45">
        <f>IFERROR(IF(1 - M1504/N1504&lt;0,0,1-M1504/N1504),0)</f>
        <v>0</v>
      </c>
      <c r="P1504" s="43">
        <v>0</v>
      </c>
      <c r="Q1504" s="43">
        <v>0</v>
      </c>
      <c r="R1504" s="46">
        <f>IF(F1504&lt;DATEVALUE("2018-07-01"),1,0)</f>
        <v>1</v>
      </c>
      <c r="S1504" s="47">
        <f>IF(R1504=1,1%,0)</f>
        <v>0.01</v>
      </c>
      <c r="T1504" s="46">
        <f>IFERROR(S1504*M1504,0)</f>
        <v>5178.8000000000002</v>
      </c>
      <c r="U1504" s="48">
        <f>IF(O1504&lt;=0.12,1,0)*(1-R1504)*M1504</f>
        <v>0</v>
      </c>
      <c r="V1504" s="49">
        <f>IF(0&lt;0.8,0,IF(0&lt;1,Sheet1!L590,1))*IF(G1504&lt;3,0.12 - O1504,0.01) *U1504</f>
        <v>0</v>
      </c>
      <c r="W1504" s="49">
        <f>IF(0&gt;1,IF(0&lt;=1.1,1,IF(0&lt;=1.2,2,IF(0&lt;=1.5,3,5))),0) * 1000000</f>
        <v>0</v>
      </c>
      <c r="X1504" s="50">
        <f>IF(AND(P1504&gt;=150000000,P1504&lt;300000000),5000000,IF(AND(P1504&gt;=300000000,P1504&lt;500000000),10000000,IF(AND(P1504&gt;=300000000,P1504&lt;500000000),15000000,IF(AND(P1504&gt;=500000000,P1504&lt;3000000000),20000000,IF(P1504&gt;=30000000000,35000000,0))))) * (1-R1504)</f>
        <v>0</v>
      </c>
      <c r="Y1504" s="50">
        <f>IFERROR(Q1504 * (1-R1504),0)</f>
        <v>0</v>
      </c>
      <c r="Z1504" s="51">
        <f>IF(R1504=1,0,0)</f>
        <v>0</v>
      </c>
      <c r="AA1504" s="51">
        <f>IFERROR((1-R1504) * Z1504 * 2%,0)</f>
        <v>0</v>
      </c>
      <c r="AB1504" s="52">
        <f>IF(R1504=0,0,0)</f>
        <v>0</v>
      </c>
      <c r="AC1504" s="52">
        <f> IFERROR(AB1504 * (1-R1504) * 2%,0)</f>
        <v>0</v>
      </c>
      <c r="AD1504" s="53">
        <f>T1504+V1504+W1504+X1504+AA1504+AC1504</f>
        <v>5178.8000000000002</v>
      </c>
    </row>
    <row r="1505">
      <c r="C1505" s="40" t="s">
        <v>2782</v>
      </c>
      <c r="D1505" s="41" t="s">
        <v>2783</v>
      </c>
      <c r="E1505" s="41"/>
      <c r="F1505" s="42">
        <v>43210.072696759256</v>
      </c>
      <c r="G1505" s="43">
        <v>3</v>
      </c>
      <c r="H1505" s="44">
        <v>43316</v>
      </c>
      <c r="I1505" s="44">
        <v>43391</v>
      </c>
      <c r="J1505" s="43">
        <v>498322</v>
      </c>
      <c r="K1505" s="43">
        <v>0</v>
      </c>
      <c r="L1505" s="43">
        <v>0</v>
      </c>
      <c r="M1505" s="43">
        <f>IFERROR(J1505-K1505-L1505,0)</f>
        <v>498322</v>
      </c>
      <c r="N1505" s="43">
        <v>498322</v>
      </c>
      <c r="O1505" s="45">
        <f>IFERROR(IF(1 - M1505/N1505&lt;0,0,1-M1505/N1505),0)</f>
        <v>0</v>
      </c>
      <c r="P1505" s="43">
        <v>0</v>
      </c>
      <c r="Q1505" s="43">
        <v>0</v>
      </c>
      <c r="R1505" s="46">
        <f>IF(F1505&lt;DATEVALUE("2018-07-01"),1,0)</f>
        <v>1</v>
      </c>
      <c r="S1505" s="47">
        <f>IF(R1505=1,1%,0)</f>
        <v>0.01</v>
      </c>
      <c r="T1505" s="46">
        <f>IFERROR(S1505*M1505,0)</f>
        <v>4983.2200000000003</v>
      </c>
      <c r="U1505" s="48">
        <f>IF(O1505&lt;=0.12,1,0)*(1-R1505)*M1505</f>
        <v>0</v>
      </c>
      <c r="V1505" s="49">
        <f>IF(0&lt;0.8,0,IF(0&lt;1,Sheet1!L590,1))*IF(G1505&lt;3,0.12 - O1505,0.01) *U1505</f>
        <v>0</v>
      </c>
      <c r="W1505" s="49">
        <f>IF(0&gt;1,IF(0&lt;=1.1,1,IF(0&lt;=1.2,2,IF(0&lt;=1.5,3,5))),0) * 1000000</f>
        <v>0</v>
      </c>
      <c r="X1505" s="50">
        <f>IF(AND(P1505&gt;=150000000,P1505&lt;300000000),5000000,IF(AND(P1505&gt;=300000000,P1505&lt;500000000),10000000,IF(AND(P1505&gt;=300000000,P1505&lt;500000000),15000000,IF(AND(P1505&gt;=500000000,P1505&lt;3000000000),20000000,IF(P1505&gt;=30000000000,35000000,0))))) * (1-R1505)</f>
        <v>0</v>
      </c>
      <c r="Y1505" s="50">
        <f>IFERROR(Q1505 * (1-R1505),0)</f>
        <v>0</v>
      </c>
      <c r="Z1505" s="51">
        <f>IF(R1505=1,0,0)</f>
        <v>0</v>
      </c>
      <c r="AA1505" s="51">
        <f>IFERROR((1-R1505) * Z1505 * 2%,0)</f>
        <v>0</v>
      </c>
      <c r="AB1505" s="52">
        <f>IF(R1505=0,0,0)</f>
        <v>0</v>
      </c>
      <c r="AC1505" s="52">
        <f> IFERROR(AB1505 * (1-R1505) * 2%,0)</f>
        <v>0</v>
      </c>
      <c r="AD1505" s="53">
        <f>T1505+V1505+W1505+X1505+AA1505+AC1505</f>
        <v>4983.2200000000003</v>
      </c>
    </row>
    <row r="1506">
      <c r="C1506" s="40" t="s">
        <v>2784</v>
      </c>
      <c r="D1506" s="41" t="s">
        <v>2785</v>
      </c>
      <c r="E1506" s="41"/>
      <c r="F1506" s="42">
        <v>43210.074074074073</v>
      </c>
      <c r="G1506" s="43">
        <v>3</v>
      </c>
      <c r="H1506" s="44">
        <v>43327</v>
      </c>
      <c r="I1506" s="44">
        <v>43336</v>
      </c>
      <c r="J1506" s="43">
        <v>128740</v>
      </c>
      <c r="K1506" s="43">
        <v>0</v>
      </c>
      <c r="L1506" s="43">
        <v>0</v>
      </c>
      <c r="M1506" s="43">
        <f>IFERROR(J1506-K1506-L1506,0)</f>
        <v>128740</v>
      </c>
      <c r="N1506" s="43">
        <v>128740</v>
      </c>
      <c r="O1506" s="45">
        <f>IFERROR(IF(1 - M1506/N1506&lt;0,0,1-M1506/N1506),0)</f>
        <v>0</v>
      </c>
      <c r="P1506" s="43">
        <v>0</v>
      </c>
      <c r="Q1506" s="43">
        <v>0</v>
      </c>
      <c r="R1506" s="46">
        <f>IF(F1506&lt;DATEVALUE("2018-07-01"),1,0)</f>
        <v>1</v>
      </c>
      <c r="S1506" s="47">
        <f>IF(R1506=1,1%,0)</f>
        <v>0.01</v>
      </c>
      <c r="T1506" s="46">
        <f>IFERROR(S1506*M1506,0)</f>
        <v>1287.4000000000001</v>
      </c>
      <c r="U1506" s="48">
        <f>IF(O1506&lt;=0.12,1,0)*(1-R1506)*M1506</f>
        <v>0</v>
      </c>
      <c r="V1506" s="49">
        <f>IF(0&lt;0.8,0,IF(0&lt;1,Sheet1!L590,1))*IF(G1506&lt;3,0.12 - O1506,0.01) *U1506</f>
        <v>0</v>
      </c>
      <c r="W1506" s="49">
        <f>IF(0&gt;1,IF(0&lt;=1.1,1,IF(0&lt;=1.2,2,IF(0&lt;=1.5,3,5))),0) * 1000000</f>
        <v>0</v>
      </c>
      <c r="X1506" s="50">
        <f>IF(AND(P1506&gt;=150000000,P1506&lt;300000000),5000000,IF(AND(P1506&gt;=300000000,P1506&lt;500000000),10000000,IF(AND(P1506&gt;=300000000,P1506&lt;500000000),15000000,IF(AND(P1506&gt;=500000000,P1506&lt;3000000000),20000000,IF(P1506&gt;=30000000000,35000000,0))))) * (1-R1506)</f>
        <v>0</v>
      </c>
      <c r="Y1506" s="50">
        <f>IFERROR(Q1506 * (1-R1506),0)</f>
        <v>0</v>
      </c>
      <c r="Z1506" s="51">
        <f>IF(R1506=1,0,0)</f>
        <v>0</v>
      </c>
      <c r="AA1506" s="51">
        <f>IFERROR((1-R1506) * Z1506 * 2%,0)</f>
        <v>0</v>
      </c>
      <c r="AB1506" s="52">
        <f>IF(R1506=0,0,0)</f>
        <v>0</v>
      </c>
      <c r="AC1506" s="52">
        <f> IFERROR(AB1506 * (1-R1506) * 2%,0)</f>
        <v>0</v>
      </c>
      <c r="AD1506" s="53">
        <f>T1506+V1506+W1506+X1506+AA1506+AC1506</f>
        <v>1287.4000000000001</v>
      </c>
    </row>
    <row r="1507">
      <c r="C1507" s="40" t="s">
        <v>2786</v>
      </c>
      <c r="D1507" s="41" t="s">
        <v>2787</v>
      </c>
      <c r="E1507" s="41"/>
      <c r="F1507" s="42">
        <v>43213.264166666668</v>
      </c>
      <c r="G1507" s="43">
        <v>3</v>
      </c>
      <c r="H1507" s="44">
        <v>43319</v>
      </c>
      <c r="I1507" s="44">
        <v>43323</v>
      </c>
      <c r="J1507" s="43">
        <v>1755921</v>
      </c>
      <c r="K1507" s="43">
        <v>0</v>
      </c>
      <c r="L1507" s="43">
        <v>0</v>
      </c>
      <c r="M1507" s="43">
        <f>IFERROR(J1507-K1507-L1507,0)</f>
        <v>1755921</v>
      </c>
      <c r="N1507" s="43">
        <v>1755921</v>
      </c>
      <c r="O1507" s="45">
        <f>IFERROR(IF(1 - M1507/N1507&lt;0,0,1-M1507/N1507),0)</f>
        <v>0</v>
      </c>
      <c r="P1507" s="43">
        <v>0</v>
      </c>
      <c r="Q1507" s="43">
        <v>0</v>
      </c>
      <c r="R1507" s="46">
        <f>IF(F1507&lt;DATEVALUE("2018-07-01"),1,0)</f>
        <v>1</v>
      </c>
      <c r="S1507" s="47">
        <f>IF(R1507=1,1%,0)</f>
        <v>0.01</v>
      </c>
      <c r="T1507" s="46">
        <f>IFERROR(S1507*M1507,0)</f>
        <v>17559.209999999999</v>
      </c>
      <c r="U1507" s="48">
        <f>IF(O1507&lt;=0.12,1,0)*(1-R1507)*M1507</f>
        <v>0</v>
      </c>
      <c r="V1507" s="49">
        <f>IF(0&lt;0.8,0,IF(0&lt;1,Sheet1!L590,1))*IF(G1507&lt;3,0.12 - O1507,0.01) *U1507</f>
        <v>0</v>
      </c>
      <c r="W1507" s="49">
        <f>IF(0&gt;1,IF(0&lt;=1.1,1,IF(0&lt;=1.2,2,IF(0&lt;=1.5,3,5))),0) * 1000000</f>
        <v>0</v>
      </c>
      <c r="X1507" s="50">
        <f>IF(AND(P1507&gt;=150000000,P1507&lt;300000000),5000000,IF(AND(P1507&gt;=300000000,P1507&lt;500000000),10000000,IF(AND(P1507&gt;=300000000,P1507&lt;500000000),15000000,IF(AND(P1507&gt;=500000000,P1507&lt;3000000000),20000000,IF(P1507&gt;=30000000000,35000000,0))))) * (1-R1507)</f>
        <v>0</v>
      </c>
      <c r="Y1507" s="50">
        <f>IFERROR(Q1507 * (1-R1507),0)</f>
        <v>0</v>
      </c>
      <c r="Z1507" s="51">
        <f>IF(R1507=1,0,0)</f>
        <v>0</v>
      </c>
      <c r="AA1507" s="51">
        <f>IFERROR((1-R1507) * Z1507 * 2%,0)</f>
        <v>0</v>
      </c>
      <c r="AB1507" s="52">
        <f>IF(R1507=0,0,0)</f>
        <v>0</v>
      </c>
      <c r="AC1507" s="52">
        <f> IFERROR(AB1507 * (1-R1507) * 2%,0)</f>
        <v>0</v>
      </c>
      <c r="AD1507" s="53">
        <f>T1507+V1507+W1507+X1507+AA1507+AC1507</f>
        <v>17559.209999999999</v>
      </c>
    </row>
    <row r="1508">
      <c r="C1508" s="40" t="s">
        <v>2788</v>
      </c>
      <c r="D1508" s="41" t="s">
        <v>2789</v>
      </c>
      <c r="E1508" s="41"/>
      <c r="F1508" s="42">
        <v>43216.139004629629</v>
      </c>
      <c r="G1508" s="43">
        <v>3</v>
      </c>
      <c r="H1508" s="44">
        <v>43323</v>
      </c>
      <c r="I1508" s="44">
        <v>43333</v>
      </c>
      <c r="J1508" s="43">
        <v>2167024</v>
      </c>
      <c r="K1508" s="43">
        <v>0</v>
      </c>
      <c r="L1508" s="43">
        <v>0</v>
      </c>
      <c r="M1508" s="43">
        <f>IFERROR(J1508-K1508-L1508,0)</f>
        <v>2167024</v>
      </c>
      <c r="N1508" s="43">
        <v>2167024</v>
      </c>
      <c r="O1508" s="45">
        <f>IFERROR(IF(1 - M1508/N1508&lt;0,0,1-M1508/N1508),0)</f>
        <v>0</v>
      </c>
      <c r="P1508" s="43">
        <v>0</v>
      </c>
      <c r="Q1508" s="43">
        <v>0</v>
      </c>
      <c r="R1508" s="46">
        <f>IF(F1508&lt;DATEVALUE("2018-07-01"),1,0)</f>
        <v>1</v>
      </c>
      <c r="S1508" s="47">
        <f>IF(R1508=1,1%,0)</f>
        <v>0.01</v>
      </c>
      <c r="T1508" s="46">
        <f>IFERROR(S1508*M1508,0)</f>
        <v>21670.240000000002</v>
      </c>
      <c r="U1508" s="48">
        <f>IF(O1508&lt;=0.12,1,0)*(1-R1508)*M1508</f>
        <v>0</v>
      </c>
      <c r="V1508" s="49">
        <f>IF(0&lt;0.8,0,IF(0&lt;1,Sheet1!L590,1))*IF(G1508&lt;3,0.12 - O1508,0.01) *U1508</f>
        <v>0</v>
      </c>
      <c r="W1508" s="49">
        <f>IF(0&gt;1,IF(0&lt;=1.1,1,IF(0&lt;=1.2,2,IF(0&lt;=1.5,3,5))),0) * 1000000</f>
        <v>0</v>
      </c>
      <c r="X1508" s="50">
        <f>IF(AND(P1508&gt;=150000000,P1508&lt;300000000),5000000,IF(AND(P1508&gt;=300000000,P1508&lt;500000000),10000000,IF(AND(P1508&gt;=300000000,P1508&lt;500000000),15000000,IF(AND(P1508&gt;=500000000,P1508&lt;3000000000),20000000,IF(P1508&gt;=30000000000,35000000,0))))) * (1-R1508)</f>
        <v>0</v>
      </c>
      <c r="Y1508" s="50">
        <f>IFERROR(Q1508 * (1-R1508),0)</f>
        <v>0</v>
      </c>
      <c r="Z1508" s="51">
        <f>IF(R1508=1,0,0)</f>
        <v>0</v>
      </c>
      <c r="AA1508" s="51">
        <f>IFERROR((1-R1508) * Z1508 * 2%,0)</f>
        <v>0</v>
      </c>
      <c r="AB1508" s="52">
        <f>IF(R1508=0,0,0)</f>
        <v>0</v>
      </c>
      <c r="AC1508" s="52">
        <f> IFERROR(AB1508 * (1-R1508) * 2%,0)</f>
        <v>0</v>
      </c>
      <c r="AD1508" s="53">
        <f>T1508+V1508+W1508+X1508+AA1508+AC1508</f>
        <v>21670.240000000002</v>
      </c>
    </row>
    <row r="1509">
      <c r="C1509" s="40" t="s">
        <v>2790</v>
      </c>
      <c r="D1509" s="41" t="s">
        <v>2791</v>
      </c>
      <c r="E1509" s="41"/>
      <c r="F1509" s="42">
        <v>43216.138020833328</v>
      </c>
      <c r="G1509" s="43">
        <v>3</v>
      </c>
      <c r="H1509" s="44">
        <v>43319</v>
      </c>
      <c r="I1509" s="44">
        <v>43322</v>
      </c>
      <c r="J1509" s="43">
        <v>371582</v>
      </c>
      <c r="K1509" s="43">
        <v>0</v>
      </c>
      <c r="L1509" s="43">
        <v>0</v>
      </c>
      <c r="M1509" s="43">
        <f>IFERROR(J1509-K1509-L1509,0)</f>
        <v>371582</v>
      </c>
      <c r="N1509" s="43">
        <v>371582</v>
      </c>
      <c r="O1509" s="45">
        <f>IFERROR(IF(1 - M1509/N1509&lt;0,0,1-M1509/N1509),0)</f>
        <v>0</v>
      </c>
      <c r="P1509" s="43">
        <v>0</v>
      </c>
      <c r="Q1509" s="43">
        <v>0</v>
      </c>
      <c r="R1509" s="46">
        <f>IF(F1509&lt;DATEVALUE("2018-07-01"),1,0)</f>
        <v>1</v>
      </c>
      <c r="S1509" s="47">
        <f>IF(R1509=1,1%,0)</f>
        <v>0.01</v>
      </c>
      <c r="T1509" s="46">
        <f>IFERROR(S1509*M1509,0)</f>
        <v>3715.8200000000002</v>
      </c>
      <c r="U1509" s="48">
        <f>IF(O1509&lt;=0.12,1,0)*(1-R1509)*M1509</f>
        <v>0</v>
      </c>
      <c r="V1509" s="49">
        <f>IF(0&lt;0.8,0,IF(0&lt;1,Sheet1!L590,1))*IF(G1509&lt;3,0.12 - O1509,0.01) *U1509</f>
        <v>0</v>
      </c>
      <c r="W1509" s="49">
        <f>IF(0&gt;1,IF(0&lt;=1.1,1,IF(0&lt;=1.2,2,IF(0&lt;=1.5,3,5))),0) * 1000000</f>
        <v>0</v>
      </c>
      <c r="X1509" s="50">
        <f>IF(AND(P1509&gt;=150000000,P1509&lt;300000000),5000000,IF(AND(P1509&gt;=300000000,P1509&lt;500000000),10000000,IF(AND(P1509&gt;=300000000,P1509&lt;500000000),15000000,IF(AND(P1509&gt;=500000000,P1509&lt;3000000000),20000000,IF(P1509&gt;=30000000000,35000000,0))))) * (1-R1509)</f>
        <v>0</v>
      </c>
      <c r="Y1509" s="50">
        <f>IFERROR(Q1509 * (1-R1509),0)</f>
        <v>0</v>
      </c>
      <c r="Z1509" s="51">
        <f>IF(R1509=1,0,0)</f>
        <v>0</v>
      </c>
      <c r="AA1509" s="51">
        <f>IFERROR((1-R1509) * Z1509 * 2%,0)</f>
        <v>0</v>
      </c>
      <c r="AB1509" s="52">
        <f>IF(R1509=0,0,0)</f>
        <v>0</v>
      </c>
      <c r="AC1509" s="52">
        <f> IFERROR(AB1509 * (1-R1509) * 2%,0)</f>
        <v>0</v>
      </c>
      <c r="AD1509" s="53">
        <f>T1509+V1509+W1509+X1509+AA1509+AC1509</f>
        <v>3715.8200000000002</v>
      </c>
    </row>
    <row r="1510">
      <c r="C1510" s="40" t="s">
        <v>2792</v>
      </c>
      <c r="D1510" s="41" t="s">
        <v>2237</v>
      </c>
      <c r="E1510" s="41"/>
      <c r="F1510" s="42">
        <v>43222.101377314815</v>
      </c>
      <c r="G1510" s="43">
        <v>2</v>
      </c>
      <c r="H1510" s="44">
        <v>43339</v>
      </c>
      <c r="I1510" s="44">
        <v>43354</v>
      </c>
      <c r="J1510" s="43">
        <v>36575</v>
      </c>
      <c r="K1510" s="43">
        <v>0</v>
      </c>
      <c r="L1510" s="43">
        <v>0</v>
      </c>
      <c r="M1510" s="43">
        <f>IFERROR(J1510-K1510-L1510,0)</f>
        <v>36575</v>
      </c>
      <c r="N1510" s="43">
        <v>51101</v>
      </c>
      <c r="O1510" s="45">
        <f>IFERROR(IF(1 - M1510/N1510&lt;0,0,1-M1510/N1510),0)</f>
        <v>0.28426058198469695</v>
      </c>
      <c r="P1510" s="43">
        <v>36575</v>
      </c>
      <c r="Q1510" s="43">
        <v>0</v>
      </c>
      <c r="R1510" s="46">
        <f>IF(F1510&lt;DATEVALUE("2018-07-01"),1,0)</f>
        <v>1</v>
      </c>
      <c r="S1510" s="47">
        <f>IF(R1510=1,1%,0)</f>
        <v>0.01</v>
      </c>
      <c r="T1510" s="46">
        <f>IFERROR(S1510*M1510,0)</f>
        <v>365.75</v>
      </c>
      <c r="U1510" s="48">
        <f>IF(O1510&lt;=0.12,1,0)*(1-R1510)*M1510</f>
        <v>0</v>
      </c>
      <c r="V1510" s="49">
        <f>IF(0&lt;0.8,0,IF(0&lt;1,Sheet1!L590,1))*IF(G1510&lt;3,0.12 - O1510,0.01) *U1510</f>
        <v>0</v>
      </c>
      <c r="W1510" s="49">
        <f>IF(0&gt;1,IF(0&lt;=1.1,1,IF(0&lt;=1.2,2,IF(0&lt;=1.5,3,5))),0) * 1000000</f>
        <v>0</v>
      </c>
      <c r="X1510" s="50">
        <f>IF(AND(P1510&gt;=150000000,P1510&lt;300000000),5000000,IF(AND(P1510&gt;=300000000,P1510&lt;500000000),10000000,IF(AND(P1510&gt;=300000000,P1510&lt;500000000),15000000,IF(AND(P1510&gt;=500000000,P1510&lt;3000000000),20000000,IF(P1510&gt;=30000000000,35000000,0))))) * (1-R1510)</f>
        <v>0</v>
      </c>
      <c r="Y1510" s="50">
        <f>IFERROR(Q1510 * (1-R1510),0)</f>
        <v>0</v>
      </c>
      <c r="Z1510" s="51">
        <f>IF(R1510=1,0,0)</f>
        <v>0</v>
      </c>
      <c r="AA1510" s="51">
        <f>IFERROR((1-R1510) * Z1510 * 2%,0)</f>
        <v>0</v>
      </c>
      <c r="AB1510" s="52">
        <f>IF(R1510=0,0,0)</f>
        <v>0</v>
      </c>
      <c r="AC1510" s="52">
        <f> IFERROR(AB1510 * (1-R1510) * 2%,0)</f>
        <v>0</v>
      </c>
      <c r="AD1510" s="53">
        <f>T1510+V1510+W1510+X1510+AA1510+AC1510</f>
        <v>365.75</v>
      </c>
    </row>
    <row r="1511">
      <c r="C1511" s="40" t="s">
        <v>2793</v>
      </c>
      <c r="D1511" s="41" t="s">
        <v>2237</v>
      </c>
      <c r="E1511" s="41"/>
      <c r="F1511" s="42">
        <v>43228.0855787037</v>
      </c>
      <c r="G1511" s="43">
        <v>2</v>
      </c>
      <c r="H1511" s="44">
        <v>43339</v>
      </c>
      <c r="I1511" s="44">
        <v>43354</v>
      </c>
      <c r="J1511" s="43">
        <v>32340</v>
      </c>
      <c r="K1511" s="43">
        <v>0</v>
      </c>
      <c r="L1511" s="43">
        <v>0</v>
      </c>
      <c r="M1511" s="43">
        <f>IFERROR(J1511-K1511-L1511,0)</f>
        <v>32340</v>
      </c>
      <c r="N1511" s="43">
        <v>50581</v>
      </c>
      <c r="O1511" s="45">
        <f>IFERROR(IF(1 - M1511/N1511&lt;0,0,1-M1511/N1511),0)</f>
        <v>0.36062948537988571</v>
      </c>
      <c r="P1511" s="43">
        <v>32340</v>
      </c>
      <c r="Q1511" s="43">
        <v>0</v>
      </c>
      <c r="R1511" s="46">
        <f>IF(F1511&lt;DATEVALUE("2018-07-01"),1,0)</f>
        <v>1</v>
      </c>
      <c r="S1511" s="47">
        <f>IF(R1511=1,1%,0)</f>
        <v>0.01</v>
      </c>
      <c r="T1511" s="46">
        <f>IFERROR(S1511*M1511,0)</f>
        <v>323.40000000000003</v>
      </c>
      <c r="U1511" s="48">
        <f>IF(O1511&lt;=0.12,1,0)*(1-R1511)*M1511</f>
        <v>0</v>
      </c>
      <c r="V1511" s="49">
        <f>IF(0&lt;0.8,0,IF(0&lt;1,Sheet1!L590,1))*IF(G1511&lt;3,0.12 - O1511,0.01) *U1511</f>
        <v>0</v>
      </c>
      <c r="W1511" s="49">
        <f>IF(0&gt;1,IF(0&lt;=1.1,1,IF(0&lt;=1.2,2,IF(0&lt;=1.5,3,5))),0) * 1000000</f>
        <v>0</v>
      </c>
      <c r="X1511" s="50">
        <f>IF(AND(P1511&gt;=150000000,P1511&lt;300000000),5000000,IF(AND(P1511&gt;=300000000,P1511&lt;500000000),10000000,IF(AND(P1511&gt;=300000000,P1511&lt;500000000),15000000,IF(AND(P1511&gt;=500000000,P1511&lt;3000000000),20000000,IF(P1511&gt;=30000000000,35000000,0))))) * (1-R1511)</f>
        <v>0</v>
      </c>
      <c r="Y1511" s="50">
        <f>IFERROR(Q1511 * (1-R1511),0)</f>
        <v>0</v>
      </c>
      <c r="Z1511" s="51">
        <f>IF(R1511=1,0,0)</f>
        <v>0</v>
      </c>
      <c r="AA1511" s="51">
        <f>IFERROR((1-R1511) * Z1511 * 2%,0)</f>
        <v>0</v>
      </c>
      <c r="AB1511" s="52">
        <f>IF(R1511=0,0,0)</f>
        <v>0</v>
      </c>
      <c r="AC1511" s="52">
        <f> IFERROR(AB1511 * (1-R1511) * 2%,0)</f>
        <v>0</v>
      </c>
      <c r="AD1511" s="53">
        <f>T1511+V1511+W1511+X1511+AA1511+AC1511</f>
        <v>323.40000000000003</v>
      </c>
    </row>
    <row r="1512">
      <c r="C1512" s="40" t="s">
        <v>2794</v>
      </c>
      <c r="D1512" s="41" t="s">
        <v>2795</v>
      </c>
      <c r="E1512" s="41"/>
      <c r="F1512" s="42">
        <v>43228.066354166665</v>
      </c>
      <c r="G1512" s="43">
        <v>2</v>
      </c>
      <c r="H1512" s="44">
        <v>43360</v>
      </c>
      <c r="I1512" s="44">
        <v>43362</v>
      </c>
      <c r="J1512" s="43">
        <v>5090228</v>
      </c>
      <c r="K1512" s="43">
        <v>0</v>
      </c>
      <c r="L1512" s="43">
        <v>0</v>
      </c>
      <c r="M1512" s="43">
        <f>IFERROR(J1512-K1512-L1512,0)</f>
        <v>5090228</v>
      </c>
      <c r="N1512" s="43">
        <v>5090228</v>
      </c>
      <c r="O1512" s="45">
        <f>IFERROR(IF(1 - M1512/N1512&lt;0,0,1-M1512/N1512),0)</f>
        <v>0</v>
      </c>
      <c r="P1512" s="43">
        <v>5182188</v>
      </c>
      <c r="Q1512" s="43">
        <v>0</v>
      </c>
      <c r="R1512" s="46">
        <f>IF(F1512&lt;DATEVALUE("2018-07-01"),1,0)</f>
        <v>1</v>
      </c>
      <c r="S1512" s="47">
        <f>IF(R1512=1,1%,0)</f>
        <v>0.01</v>
      </c>
      <c r="T1512" s="46">
        <f>IFERROR(S1512*M1512,0)</f>
        <v>50902.279999999999</v>
      </c>
      <c r="U1512" s="48">
        <f>IF(O1512&lt;=0.12,1,0)*(1-R1512)*M1512</f>
        <v>0</v>
      </c>
      <c r="V1512" s="49">
        <f>IF(0&lt;0.8,0,IF(0&lt;1,Sheet1!L590,1))*IF(G1512&lt;3,0.12 - O1512,0.01) *U1512</f>
        <v>0</v>
      </c>
      <c r="W1512" s="49">
        <f>IF(0&gt;1,IF(0&lt;=1.1,1,IF(0&lt;=1.2,2,IF(0&lt;=1.5,3,5))),0) * 1000000</f>
        <v>0</v>
      </c>
      <c r="X1512" s="50">
        <f>IF(AND(P1512&gt;=150000000,P1512&lt;300000000),5000000,IF(AND(P1512&gt;=300000000,P1512&lt;500000000),10000000,IF(AND(P1512&gt;=300000000,P1512&lt;500000000),15000000,IF(AND(P1512&gt;=500000000,P1512&lt;3000000000),20000000,IF(P1512&gt;=30000000000,35000000,0))))) * (1-R1512)</f>
        <v>0</v>
      </c>
      <c r="Y1512" s="50">
        <f>IFERROR(Q1512 * (1-R1512),0)</f>
        <v>0</v>
      </c>
      <c r="Z1512" s="51">
        <f>IF(R1512=1,0,0)</f>
        <v>0</v>
      </c>
      <c r="AA1512" s="51">
        <f>IFERROR((1-R1512) * Z1512 * 2%,0)</f>
        <v>0</v>
      </c>
      <c r="AB1512" s="52">
        <f>IF(R1512=0,0,0)</f>
        <v>0</v>
      </c>
      <c r="AC1512" s="52">
        <f> IFERROR(AB1512 * (1-R1512) * 2%,0)</f>
        <v>0</v>
      </c>
      <c r="AD1512" s="53">
        <f>T1512+V1512+W1512+X1512+AA1512+AC1512</f>
        <v>50902.279999999999</v>
      </c>
    </row>
    <row r="1513">
      <c r="C1513" s="40" t="s">
        <v>2796</v>
      </c>
      <c r="D1513" s="41" t="s">
        <v>2237</v>
      </c>
      <c r="E1513" s="41"/>
      <c r="F1513" s="42">
        <v>43231.268136574072</v>
      </c>
      <c r="G1513" s="43">
        <v>2</v>
      </c>
      <c r="H1513" s="44">
        <v>43339</v>
      </c>
      <c r="I1513" s="44">
        <v>43354</v>
      </c>
      <c r="J1513" s="43">
        <v>456185</v>
      </c>
      <c r="K1513" s="43">
        <v>0</v>
      </c>
      <c r="L1513" s="43">
        <v>0</v>
      </c>
      <c r="M1513" s="43">
        <f>IFERROR(J1513-K1513-L1513,0)</f>
        <v>456185</v>
      </c>
      <c r="N1513" s="43">
        <v>576746</v>
      </c>
      <c r="O1513" s="45">
        <f>IFERROR(IF(1 - M1513/N1513&lt;0,0,1-M1513/N1513),0)</f>
        <v>0.20903656028823781</v>
      </c>
      <c r="P1513" s="43">
        <v>456185</v>
      </c>
      <c r="Q1513" s="43">
        <v>0</v>
      </c>
      <c r="R1513" s="46">
        <f>IF(F1513&lt;DATEVALUE("2018-07-01"),1,0)</f>
        <v>1</v>
      </c>
      <c r="S1513" s="47">
        <f>IF(R1513=1,1%,0)</f>
        <v>0.01</v>
      </c>
      <c r="T1513" s="46">
        <f>IFERROR(S1513*M1513,0)</f>
        <v>4561.8500000000004</v>
      </c>
      <c r="U1513" s="48">
        <f>IF(O1513&lt;=0.12,1,0)*(1-R1513)*M1513</f>
        <v>0</v>
      </c>
      <c r="V1513" s="49">
        <f>IF(0&lt;0.8,0,IF(0&lt;1,Sheet1!L590,1))*IF(G1513&lt;3,0.12 - O1513,0.01) *U1513</f>
        <v>0</v>
      </c>
      <c r="W1513" s="49">
        <f>IF(0&gt;1,IF(0&lt;=1.1,1,IF(0&lt;=1.2,2,IF(0&lt;=1.5,3,5))),0) * 1000000</f>
        <v>0</v>
      </c>
      <c r="X1513" s="50">
        <f>IF(AND(P1513&gt;=150000000,P1513&lt;300000000),5000000,IF(AND(P1513&gt;=300000000,P1513&lt;500000000),10000000,IF(AND(P1513&gt;=300000000,P1513&lt;500000000),15000000,IF(AND(P1513&gt;=500000000,P1513&lt;3000000000),20000000,IF(P1513&gt;=30000000000,35000000,0))))) * (1-R1513)</f>
        <v>0</v>
      </c>
      <c r="Y1513" s="50">
        <f>IFERROR(Q1513 * (1-R1513),0)</f>
        <v>0</v>
      </c>
      <c r="Z1513" s="51">
        <f>IF(R1513=1,0,0)</f>
        <v>0</v>
      </c>
      <c r="AA1513" s="51">
        <f>IFERROR((1-R1513) * Z1513 * 2%,0)</f>
        <v>0</v>
      </c>
      <c r="AB1513" s="52">
        <f>IF(R1513=0,0,0)</f>
        <v>0</v>
      </c>
      <c r="AC1513" s="52">
        <f> IFERROR(AB1513 * (1-R1513) * 2%,0)</f>
        <v>0</v>
      </c>
      <c r="AD1513" s="53">
        <f>T1513+V1513+W1513+X1513+AA1513+AC1513</f>
        <v>4561.8500000000004</v>
      </c>
    </row>
    <row r="1514">
      <c r="C1514" s="40" t="s">
        <v>2797</v>
      </c>
      <c r="D1514" s="41" t="s">
        <v>2798</v>
      </c>
      <c r="E1514" s="41"/>
      <c r="F1514" s="42">
        <v>43231.266898148147</v>
      </c>
      <c r="G1514" s="43">
        <v>2</v>
      </c>
      <c r="H1514" s="44">
        <v>43320</v>
      </c>
      <c r="I1514" s="44">
        <v>43355</v>
      </c>
      <c r="J1514" s="43">
        <v>702311</v>
      </c>
      <c r="K1514" s="43">
        <v>0</v>
      </c>
      <c r="L1514" s="43">
        <v>0</v>
      </c>
      <c r="M1514" s="43">
        <f>IFERROR(J1514-K1514-L1514,0)</f>
        <v>702311</v>
      </c>
      <c r="N1514" s="43">
        <v>702311</v>
      </c>
      <c r="O1514" s="45">
        <f>IFERROR(IF(1 - M1514/N1514&lt;0,0,1-M1514/N1514),0)</f>
        <v>0</v>
      </c>
      <c r="P1514" s="43">
        <v>702311</v>
      </c>
      <c r="Q1514" s="43">
        <v>0</v>
      </c>
      <c r="R1514" s="46">
        <f>IF(F1514&lt;DATEVALUE("2018-07-01"),1,0)</f>
        <v>1</v>
      </c>
      <c r="S1514" s="47">
        <f>IF(R1514=1,1%,0)</f>
        <v>0.01</v>
      </c>
      <c r="T1514" s="46">
        <f>IFERROR(S1514*M1514,0)</f>
        <v>7023.1100000000006</v>
      </c>
      <c r="U1514" s="48">
        <f>IF(O1514&lt;=0.12,1,0)*(1-R1514)*M1514</f>
        <v>0</v>
      </c>
      <c r="V1514" s="49">
        <f>IF(0&lt;0.8,0,IF(0&lt;1,Sheet1!L590,1))*IF(G1514&lt;3,0.12 - O1514,0.01) *U1514</f>
        <v>0</v>
      </c>
      <c r="W1514" s="49">
        <f>IF(0&gt;1,IF(0&lt;=1.1,1,IF(0&lt;=1.2,2,IF(0&lt;=1.5,3,5))),0) * 1000000</f>
        <v>0</v>
      </c>
      <c r="X1514" s="50">
        <f>IF(AND(P1514&gt;=150000000,P1514&lt;300000000),5000000,IF(AND(P1514&gt;=300000000,P1514&lt;500000000),10000000,IF(AND(P1514&gt;=300000000,P1514&lt;500000000),15000000,IF(AND(P1514&gt;=500000000,P1514&lt;3000000000),20000000,IF(P1514&gt;=30000000000,35000000,0))))) * (1-R1514)</f>
        <v>0</v>
      </c>
      <c r="Y1514" s="50">
        <f>IFERROR(Q1514 * (1-R1514),0)</f>
        <v>0</v>
      </c>
      <c r="Z1514" s="51">
        <f>IF(R1514=1,0,0)</f>
        <v>0</v>
      </c>
      <c r="AA1514" s="51">
        <f>IFERROR((1-R1514) * Z1514 * 2%,0)</f>
        <v>0</v>
      </c>
      <c r="AB1514" s="52">
        <f>IF(R1514=0,0,0)</f>
        <v>0</v>
      </c>
      <c r="AC1514" s="52">
        <f> IFERROR(AB1514 * (1-R1514) * 2%,0)</f>
        <v>0</v>
      </c>
      <c r="AD1514" s="53">
        <f>T1514+V1514+W1514+X1514+AA1514+AC1514</f>
        <v>7023.1100000000006</v>
      </c>
    </row>
    <row r="1515">
      <c r="C1515" s="40" t="s">
        <v>2799</v>
      </c>
      <c r="D1515" s="41" t="s">
        <v>2800</v>
      </c>
      <c r="E1515" s="41"/>
      <c r="F1515" s="42">
        <v>43231.265451388885</v>
      </c>
      <c r="G1515" s="43">
        <v>2</v>
      </c>
      <c r="H1515" s="44">
        <v>43318</v>
      </c>
      <c r="I1515" s="44">
        <v>43337</v>
      </c>
      <c r="J1515" s="43">
        <v>2932307</v>
      </c>
      <c r="K1515" s="43">
        <v>0</v>
      </c>
      <c r="L1515" s="43">
        <v>0</v>
      </c>
      <c r="M1515" s="43">
        <f>IFERROR(J1515-K1515-L1515,0)</f>
        <v>2932307</v>
      </c>
      <c r="N1515" s="43">
        <v>2932307</v>
      </c>
      <c r="O1515" s="45">
        <f>IFERROR(IF(1 - M1515/N1515&lt;0,0,1-M1515/N1515),0)</f>
        <v>0</v>
      </c>
      <c r="P1515" s="43">
        <v>2932307</v>
      </c>
      <c r="Q1515" s="43">
        <v>0</v>
      </c>
      <c r="R1515" s="46">
        <f>IF(F1515&lt;DATEVALUE("2018-07-01"),1,0)</f>
        <v>1</v>
      </c>
      <c r="S1515" s="47">
        <f>IF(R1515=1,1%,0)</f>
        <v>0.01</v>
      </c>
      <c r="T1515" s="46">
        <f>IFERROR(S1515*M1515,0)</f>
        <v>29323.07</v>
      </c>
      <c r="U1515" s="48">
        <f>IF(O1515&lt;=0.12,1,0)*(1-R1515)*M1515</f>
        <v>0</v>
      </c>
      <c r="V1515" s="49">
        <f>IF(0&lt;0.8,0,IF(0&lt;1,Sheet1!L590,1))*IF(G1515&lt;3,0.12 - O1515,0.01) *U1515</f>
        <v>0</v>
      </c>
      <c r="W1515" s="49">
        <f>IF(0&gt;1,IF(0&lt;=1.1,1,IF(0&lt;=1.2,2,IF(0&lt;=1.5,3,5))),0) * 1000000</f>
        <v>0</v>
      </c>
      <c r="X1515" s="50">
        <f>IF(AND(P1515&gt;=150000000,P1515&lt;300000000),5000000,IF(AND(P1515&gt;=300000000,P1515&lt;500000000),10000000,IF(AND(P1515&gt;=300000000,P1515&lt;500000000),15000000,IF(AND(P1515&gt;=500000000,P1515&lt;3000000000),20000000,IF(P1515&gt;=30000000000,35000000,0))))) * (1-R1515)</f>
        <v>0</v>
      </c>
      <c r="Y1515" s="50">
        <f>IFERROR(Q1515 * (1-R1515),0)</f>
        <v>0</v>
      </c>
      <c r="Z1515" s="51">
        <f>IF(R1515=1,0,0)</f>
        <v>0</v>
      </c>
      <c r="AA1515" s="51">
        <f>IFERROR((1-R1515) * Z1515 * 2%,0)</f>
        <v>0</v>
      </c>
      <c r="AB1515" s="52">
        <f>IF(R1515=0,0,0)</f>
        <v>0</v>
      </c>
      <c r="AC1515" s="52">
        <f> IFERROR(AB1515 * (1-R1515) * 2%,0)</f>
        <v>0</v>
      </c>
      <c r="AD1515" s="53">
        <f>T1515+V1515+W1515+X1515+AA1515+AC1515</f>
        <v>29323.07</v>
      </c>
    </row>
    <row r="1516">
      <c r="C1516" s="40" t="s">
        <v>2801</v>
      </c>
      <c r="D1516" s="41" t="s">
        <v>2802</v>
      </c>
      <c r="E1516" s="41"/>
      <c r="F1516" s="42">
        <v>43231.2883912037</v>
      </c>
      <c r="G1516" s="43">
        <v>2</v>
      </c>
      <c r="H1516" s="44" t="s">
        <v>24</v>
      </c>
      <c r="I1516" s="44" t="s">
        <v>24</v>
      </c>
      <c r="J1516" s="43">
        <v>890502</v>
      </c>
      <c r="K1516" s="43">
        <v>0</v>
      </c>
      <c r="L1516" s="43">
        <v>0</v>
      </c>
      <c r="M1516" s="43">
        <f>IFERROR(J1516-K1516-L1516,0)</f>
        <v>890502</v>
      </c>
      <c r="N1516" s="43" t="s">
        <v>24</v>
      </c>
      <c r="O1516" s="45">
        <f>IFERROR(IF(1 - M1516/N1516&lt;0,0,1-M1516/N1516),0)</f>
        <v>0</v>
      </c>
      <c r="P1516" s="43">
        <v>0</v>
      </c>
      <c r="Q1516" s="43">
        <v>0</v>
      </c>
      <c r="R1516" s="46">
        <f>IF(F1516&lt;DATEVALUE("2018-07-01"),1,0)</f>
        <v>1</v>
      </c>
      <c r="S1516" s="47">
        <f>IF(R1516=1,1%,0)</f>
        <v>0.01</v>
      </c>
      <c r="T1516" s="46">
        <f>IFERROR(S1516*M1516,0)</f>
        <v>8905.0200000000004</v>
      </c>
      <c r="U1516" s="48">
        <f>IF(O1516&lt;=0.12,1,0)*(1-R1516)*M1516</f>
        <v>0</v>
      </c>
      <c r="V1516" s="49">
        <f>IF(0&lt;0.8,0,IF(0&lt;1,Sheet1!L590,1))*IF(G1516&lt;3,0.12 - O1516,0.01) *U1516</f>
        <v>0</v>
      </c>
      <c r="W1516" s="49">
        <f>IF(0&gt;1,IF(0&lt;=1.1,1,IF(0&lt;=1.2,2,IF(0&lt;=1.5,3,5))),0) * 1000000</f>
        <v>0</v>
      </c>
      <c r="X1516" s="50">
        <f>IF(AND(P1516&gt;=150000000,P1516&lt;300000000),5000000,IF(AND(P1516&gt;=300000000,P1516&lt;500000000),10000000,IF(AND(P1516&gt;=300000000,P1516&lt;500000000),15000000,IF(AND(P1516&gt;=500000000,P1516&lt;3000000000),20000000,IF(P1516&gt;=30000000000,35000000,0))))) * (1-R1516)</f>
        <v>0</v>
      </c>
      <c r="Y1516" s="50">
        <f>IFERROR(Q1516 * (1-R1516),0)</f>
        <v>0</v>
      </c>
      <c r="Z1516" s="51">
        <f>IF(R1516=1,0,"")</f>
        <v>0</v>
      </c>
      <c r="AA1516" s="51">
        <f>IFERROR((1-R1516) * Z1516 * 2%,0)</f>
        <v>0</v>
      </c>
      <c r="AB1516" s="52">
        <f>IF(R1516=0,"",0)</f>
        <v>0</v>
      </c>
      <c r="AC1516" s="52">
        <f> IFERROR(AB1516 * (1-R1516) * 2%,0)</f>
        <v>0</v>
      </c>
      <c r="AD1516" s="53">
        <f>T1516+V1516+W1516+X1516+AA1516+AC1516</f>
        <v>8905.0200000000004</v>
      </c>
    </row>
    <row r="1517">
      <c r="C1517" s="40" t="s">
        <v>2803</v>
      </c>
      <c r="D1517" s="41" t="s">
        <v>2804</v>
      </c>
      <c r="E1517" s="41"/>
      <c r="F1517" s="42">
        <v>43231.279236111106</v>
      </c>
      <c r="G1517" s="43">
        <v>2</v>
      </c>
      <c r="H1517" s="44">
        <v>43312</v>
      </c>
      <c r="I1517" s="44">
        <v>43329</v>
      </c>
      <c r="J1517" s="43">
        <v>255606</v>
      </c>
      <c r="K1517" s="43">
        <v>0</v>
      </c>
      <c r="L1517" s="43">
        <v>0</v>
      </c>
      <c r="M1517" s="43">
        <f>IFERROR(J1517-K1517-L1517,0)</f>
        <v>255606</v>
      </c>
      <c r="N1517" s="43">
        <v>255606</v>
      </c>
      <c r="O1517" s="45">
        <f>IFERROR(IF(1 - M1517/N1517&lt;0,0,1-M1517/N1517),0)</f>
        <v>0</v>
      </c>
      <c r="P1517" s="43">
        <v>255606</v>
      </c>
      <c r="Q1517" s="43">
        <v>0</v>
      </c>
      <c r="R1517" s="46">
        <f>IF(F1517&lt;DATEVALUE("2018-07-01"),1,0)</f>
        <v>1</v>
      </c>
      <c r="S1517" s="47">
        <f>IF(R1517=1,1%,0)</f>
        <v>0.01</v>
      </c>
      <c r="T1517" s="46">
        <f>IFERROR(S1517*M1517,0)</f>
        <v>2556.0599999999999</v>
      </c>
      <c r="U1517" s="48">
        <f>IF(O1517&lt;=0.12,1,0)*(1-R1517)*M1517</f>
        <v>0</v>
      </c>
      <c r="V1517" s="49">
        <f>IF(0&lt;0.8,0,IF(0&lt;1,Sheet1!L590,1))*IF(G1517&lt;3,0.12 - O1517,0.01) *U1517</f>
        <v>0</v>
      </c>
      <c r="W1517" s="49">
        <f>IF(0&gt;1,IF(0&lt;=1.1,1,IF(0&lt;=1.2,2,IF(0&lt;=1.5,3,5))),0) * 1000000</f>
        <v>0</v>
      </c>
      <c r="X1517" s="50">
        <f>IF(AND(P1517&gt;=150000000,P1517&lt;300000000),5000000,IF(AND(P1517&gt;=300000000,P1517&lt;500000000),10000000,IF(AND(P1517&gt;=300000000,P1517&lt;500000000),15000000,IF(AND(P1517&gt;=500000000,P1517&lt;3000000000),20000000,IF(P1517&gt;=30000000000,35000000,0))))) * (1-R1517)</f>
        <v>0</v>
      </c>
      <c r="Y1517" s="50">
        <f>IFERROR(Q1517 * (1-R1517),0)</f>
        <v>0</v>
      </c>
      <c r="Z1517" s="51">
        <f>IF(R1517=1,0,0)</f>
        <v>0</v>
      </c>
      <c r="AA1517" s="51">
        <f>IFERROR((1-R1517) * Z1517 * 2%,0)</f>
        <v>0</v>
      </c>
      <c r="AB1517" s="52">
        <f>IF(R1517=0,0,0)</f>
        <v>0</v>
      </c>
      <c r="AC1517" s="52">
        <f> IFERROR(AB1517 * (1-R1517) * 2%,0)</f>
        <v>0</v>
      </c>
      <c r="AD1517" s="53">
        <f>T1517+V1517+W1517+X1517+AA1517+AC1517</f>
        <v>2556.0599999999999</v>
      </c>
    </row>
    <row r="1518">
      <c r="C1518" s="40" t="s">
        <v>2805</v>
      </c>
      <c r="D1518" s="41" t="s">
        <v>2806</v>
      </c>
      <c r="E1518" s="41"/>
      <c r="F1518" s="42">
        <v>43231.280752314815</v>
      </c>
      <c r="G1518" s="43">
        <v>2</v>
      </c>
      <c r="H1518" s="44">
        <v>43367</v>
      </c>
      <c r="I1518" s="44">
        <v>43406</v>
      </c>
      <c r="J1518" s="43">
        <v>3183413</v>
      </c>
      <c r="K1518" s="43">
        <v>0</v>
      </c>
      <c r="L1518" s="43">
        <v>0</v>
      </c>
      <c r="M1518" s="43">
        <f>IFERROR(J1518-K1518-L1518,0)</f>
        <v>3183413</v>
      </c>
      <c r="N1518" s="43">
        <v>4618511</v>
      </c>
      <c r="O1518" s="45">
        <f>IFERROR(IF(1 - M1518/N1518&lt;0,0,1-M1518/N1518),0)</f>
        <v>0.31072741842554885</v>
      </c>
      <c r="P1518" s="43">
        <v>3183413</v>
      </c>
      <c r="Q1518" s="43">
        <v>0</v>
      </c>
      <c r="R1518" s="46">
        <f>IF(F1518&lt;DATEVALUE("2018-07-01"),1,0)</f>
        <v>1</v>
      </c>
      <c r="S1518" s="47">
        <f>IF(R1518=1,1%,0)</f>
        <v>0.01</v>
      </c>
      <c r="T1518" s="46">
        <f>IFERROR(S1518*M1518,0)</f>
        <v>31834.130000000001</v>
      </c>
      <c r="U1518" s="48">
        <f>IF(O1518&lt;=0.12,1,0)*(1-R1518)*M1518</f>
        <v>0</v>
      </c>
      <c r="V1518" s="49">
        <f>IF(0&lt;0.8,0,IF(0&lt;1,Sheet1!L590,1))*IF(G1518&lt;3,0.12 - O1518,0.01) *U1518</f>
        <v>0</v>
      </c>
      <c r="W1518" s="49">
        <f>IF(0&gt;1,IF(0&lt;=1.1,1,IF(0&lt;=1.2,2,IF(0&lt;=1.5,3,5))),0) * 1000000</f>
        <v>0</v>
      </c>
      <c r="X1518" s="50">
        <f>IF(AND(P1518&gt;=150000000,P1518&lt;300000000),5000000,IF(AND(P1518&gt;=300000000,P1518&lt;500000000),10000000,IF(AND(P1518&gt;=300000000,P1518&lt;500000000),15000000,IF(AND(P1518&gt;=500000000,P1518&lt;3000000000),20000000,IF(P1518&gt;=30000000000,35000000,0))))) * (1-R1518)</f>
        <v>0</v>
      </c>
      <c r="Y1518" s="50">
        <f>IFERROR(Q1518 * (1-R1518),0)</f>
        <v>0</v>
      </c>
      <c r="Z1518" s="51">
        <f>IF(R1518=1,0,0)</f>
        <v>0</v>
      </c>
      <c r="AA1518" s="51">
        <f>IFERROR((1-R1518) * Z1518 * 2%,0)</f>
        <v>0</v>
      </c>
      <c r="AB1518" s="52">
        <f>IF(R1518=0,0,0)</f>
        <v>0</v>
      </c>
      <c r="AC1518" s="52">
        <f> IFERROR(AB1518 * (1-R1518) * 2%,0)</f>
        <v>0</v>
      </c>
      <c r="AD1518" s="53">
        <f>T1518+V1518+W1518+X1518+AA1518+AC1518</f>
        <v>31834.130000000001</v>
      </c>
    </row>
    <row r="1519">
      <c r="C1519" s="40" t="s">
        <v>2807</v>
      </c>
      <c r="D1519" s="41" t="s">
        <v>2808</v>
      </c>
      <c r="E1519" s="41"/>
      <c r="F1519" s="42">
        <v>43236.0702662037</v>
      </c>
      <c r="G1519" s="43">
        <v>2</v>
      </c>
      <c r="H1519" s="44">
        <v>43320</v>
      </c>
      <c r="I1519" s="44">
        <v>43355</v>
      </c>
      <c r="J1519" s="43">
        <v>476326</v>
      </c>
      <c r="K1519" s="43">
        <v>0</v>
      </c>
      <c r="L1519" s="43">
        <v>0</v>
      </c>
      <c r="M1519" s="43">
        <f>IFERROR(J1519-K1519-L1519,0)</f>
        <v>476326</v>
      </c>
      <c r="N1519" s="43">
        <v>476326</v>
      </c>
      <c r="O1519" s="45">
        <f>IFERROR(IF(1 - M1519/N1519&lt;0,0,1-M1519/N1519),0)</f>
        <v>0</v>
      </c>
      <c r="P1519" s="43">
        <v>476326</v>
      </c>
      <c r="Q1519" s="43">
        <v>0</v>
      </c>
      <c r="R1519" s="46">
        <f>IF(F1519&lt;DATEVALUE("2018-07-01"),1,0)</f>
        <v>1</v>
      </c>
      <c r="S1519" s="47">
        <f>IF(R1519=1,1%,0)</f>
        <v>0.01</v>
      </c>
      <c r="T1519" s="46">
        <f>IFERROR(S1519*M1519,0)</f>
        <v>4763.2600000000002</v>
      </c>
      <c r="U1519" s="48">
        <f>IF(O1519&lt;=0.12,1,0)*(1-R1519)*M1519</f>
        <v>0</v>
      </c>
      <c r="V1519" s="49">
        <f>IF(0&lt;0.8,0,IF(0&lt;1,Sheet1!L590,1))*IF(G1519&lt;3,0.12 - O1519,0.01) *U1519</f>
        <v>0</v>
      </c>
      <c r="W1519" s="49">
        <f>IF(0&gt;1,IF(0&lt;=1.1,1,IF(0&lt;=1.2,2,IF(0&lt;=1.5,3,5))),0) * 1000000</f>
        <v>0</v>
      </c>
      <c r="X1519" s="50">
        <f>IF(AND(P1519&gt;=150000000,P1519&lt;300000000),5000000,IF(AND(P1519&gt;=300000000,P1519&lt;500000000),10000000,IF(AND(P1519&gt;=300000000,P1519&lt;500000000),15000000,IF(AND(P1519&gt;=500000000,P1519&lt;3000000000),20000000,IF(P1519&gt;=30000000000,35000000,0))))) * (1-R1519)</f>
        <v>0</v>
      </c>
      <c r="Y1519" s="50">
        <f>IFERROR(Q1519 * (1-R1519),0)</f>
        <v>0</v>
      </c>
      <c r="Z1519" s="51">
        <f>IF(R1519=1,0,0)</f>
        <v>0</v>
      </c>
      <c r="AA1519" s="51">
        <f>IFERROR((1-R1519) * Z1519 * 2%,0)</f>
        <v>0</v>
      </c>
      <c r="AB1519" s="52">
        <f>IF(R1519=0,0,0)</f>
        <v>0</v>
      </c>
      <c r="AC1519" s="52">
        <f> IFERROR(AB1519 * (1-R1519) * 2%,0)</f>
        <v>0</v>
      </c>
      <c r="AD1519" s="53">
        <f>T1519+V1519+W1519+X1519+AA1519+AC1519</f>
        <v>4763.2600000000002</v>
      </c>
    </row>
    <row r="1520">
      <c r="C1520" s="40" t="s">
        <v>2809</v>
      </c>
      <c r="D1520" s="41" t="s">
        <v>2810</v>
      </c>
      <c r="E1520" s="41"/>
      <c r="F1520" s="42">
        <v>43236.071585648147</v>
      </c>
      <c r="G1520" s="43">
        <v>2</v>
      </c>
      <c r="H1520" s="44">
        <v>43323</v>
      </c>
      <c r="I1520" s="44">
        <v>43333</v>
      </c>
      <c r="J1520" s="43">
        <v>3269200</v>
      </c>
      <c r="K1520" s="43">
        <v>0</v>
      </c>
      <c r="L1520" s="43">
        <v>0</v>
      </c>
      <c r="M1520" s="43">
        <f>IFERROR(J1520-K1520-L1520,0)</f>
        <v>3269200</v>
      </c>
      <c r="N1520" s="43">
        <v>3945945</v>
      </c>
      <c r="O1520" s="45">
        <f>IFERROR(IF(1 - M1520/N1520&lt;0,0,1-M1520/N1520),0)</f>
        <v>0.17150391097696494</v>
      </c>
      <c r="P1520" s="43">
        <v>3269200</v>
      </c>
      <c r="Q1520" s="43">
        <v>0</v>
      </c>
      <c r="R1520" s="46">
        <f>IF(F1520&lt;DATEVALUE("2018-07-01"),1,0)</f>
        <v>1</v>
      </c>
      <c r="S1520" s="47">
        <f>IF(R1520=1,1%,0)</f>
        <v>0.01</v>
      </c>
      <c r="T1520" s="46">
        <f>IFERROR(S1520*M1520,0)</f>
        <v>32692</v>
      </c>
      <c r="U1520" s="48">
        <f>IF(O1520&lt;=0.12,1,0)*(1-R1520)*M1520</f>
        <v>0</v>
      </c>
      <c r="V1520" s="49">
        <f>IF(0&lt;0.8,0,IF(0&lt;1,Sheet1!L590,1))*IF(G1520&lt;3,0.12 - O1520,0.01) *U1520</f>
        <v>0</v>
      </c>
      <c r="W1520" s="49">
        <f>IF(0&gt;1,IF(0&lt;=1.1,1,IF(0&lt;=1.2,2,IF(0&lt;=1.5,3,5))),0) * 1000000</f>
        <v>0</v>
      </c>
      <c r="X1520" s="50">
        <f>IF(AND(P1520&gt;=150000000,P1520&lt;300000000),5000000,IF(AND(P1520&gt;=300000000,P1520&lt;500000000),10000000,IF(AND(P1520&gt;=300000000,P1520&lt;500000000),15000000,IF(AND(P1520&gt;=500000000,P1520&lt;3000000000),20000000,IF(P1520&gt;=30000000000,35000000,0))))) * (1-R1520)</f>
        <v>0</v>
      </c>
      <c r="Y1520" s="50">
        <f>IFERROR(Q1520 * (1-R1520),0)</f>
        <v>0</v>
      </c>
      <c r="Z1520" s="51">
        <f>IF(R1520=1,0,0)</f>
        <v>0</v>
      </c>
      <c r="AA1520" s="51">
        <f>IFERROR((1-R1520) * Z1520 * 2%,0)</f>
        <v>0</v>
      </c>
      <c r="AB1520" s="52">
        <f>IF(R1520=0,0,0)</f>
        <v>0</v>
      </c>
      <c r="AC1520" s="52">
        <f> IFERROR(AB1520 * (1-R1520) * 2%,0)</f>
        <v>0</v>
      </c>
      <c r="AD1520" s="53">
        <f>T1520+V1520+W1520+X1520+AA1520+AC1520</f>
        <v>32692</v>
      </c>
    </row>
    <row r="1521">
      <c r="C1521" s="40" t="s">
        <v>2811</v>
      </c>
      <c r="D1521" s="41" t="s">
        <v>2812</v>
      </c>
      <c r="E1521" s="41"/>
      <c r="F1521" s="42">
        <v>43236.122395833328</v>
      </c>
      <c r="G1521" s="43">
        <v>2</v>
      </c>
      <c r="H1521" s="44">
        <v>43325</v>
      </c>
      <c r="I1521" s="44">
        <v>43325</v>
      </c>
      <c r="J1521" s="43">
        <v>11228800</v>
      </c>
      <c r="K1521" s="43">
        <v>0</v>
      </c>
      <c r="L1521" s="43">
        <v>0</v>
      </c>
      <c r="M1521" s="43">
        <f>IFERROR(J1521-K1521-L1521,0)</f>
        <v>11228800</v>
      </c>
      <c r="N1521" s="43">
        <v>11228800</v>
      </c>
      <c r="O1521" s="45">
        <f>IFERROR(IF(1 - M1521/N1521&lt;0,0,1-M1521/N1521),0)</f>
        <v>0</v>
      </c>
      <c r="P1521" s="43">
        <v>11228800</v>
      </c>
      <c r="Q1521" s="43">
        <v>0</v>
      </c>
      <c r="R1521" s="46">
        <f>IF(F1521&lt;DATEVALUE("2018-07-01"),1,0)</f>
        <v>1</v>
      </c>
      <c r="S1521" s="47">
        <f>IF(R1521=1,1%,0)</f>
        <v>0.01</v>
      </c>
      <c r="T1521" s="46">
        <f>IFERROR(S1521*M1521,0)</f>
        <v>112288</v>
      </c>
      <c r="U1521" s="48">
        <f>IF(O1521&lt;=0.12,1,0)*(1-R1521)*M1521</f>
        <v>0</v>
      </c>
      <c r="V1521" s="49">
        <f>IF(0&lt;0.8,0,IF(0&lt;1,Sheet1!L590,1))*IF(G1521&lt;3,0.12 - O1521,0.01) *U1521</f>
        <v>0</v>
      </c>
      <c r="W1521" s="49">
        <f>IF(0&gt;1,IF(0&lt;=1.1,1,IF(0&lt;=1.2,2,IF(0&lt;=1.5,3,5))),0) * 1000000</f>
        <v>0</v>
      </c>
      <c r="X1521" s="50">
        <f>IF(AND(P1521&gt;=150000000,P1521&lt;300000000),5000000,IF(AND(P1521&gt;=300000000,P1521&lt;500000000),10000000,IF(AND(P1521&gt;=300000000,P1521&lt;500000000),15000000,IF(AND(P1521&gt;=500000000,P1521&lt;3000000000),20000000,IF(P1521&gt;=30000000000,35000000,0))))) * (1-R1521)</f>
        <v>0</v>
      </c>
      <c r="Y1521" s="50">
        <f>IFERROR(Q1521 * (1-R1521),0)</f>
        <v>0</v>
      </c>
      <c r="Z1521" s="51">
        <f>IF(R1521=1,0,0)</f>
        <v>0</v>
      </c>
      <c r="AA1521" s="51">
        <f>IFERROR((1-R1521) * Z1521 * 2%,0)</f>
        <v>0</v>
      </c>
      <c r="AB1521" s="52">
        <f>IF(R1521=0,0,0)</f>
        <v>0</v>
      </c>
      <c r="AC1521" s="52">
        <f> IFERROR(AB1521 * (1-R1521) * 2%,0)</f>
        <v>0</v>
      </c>
      <c r="AD1521" s="53">
        <f>T1521+V1521+W1521+X1521+AA1521+AC1521</f>
        <v>112288</v>
      </c>
    </row>
    <row r="1522">
      <c r="C1522" s="40" t="s">
        <v>2813</v>
      </c>
      <c r="D1522" s="41" t="s">
        <v>2814</v>
      </c>
      <c r="E1522" s="41"/>
      <c r="F1522" s="42">
        <v>43238.126793981479</v>
      </c>
      <c r="G1522" s="43">
        <v>2</v>
      </c>
      <c r="H1522" s="44">
        <v>43312</v>
      </c>
      <c r="I1522" s="44">
        <v>43334</v>
      </c>
      <c r="J1522" s="43">
        <v>3865818</v>
      </c>
      <c r="K1522" s="43">
        <v>0</v>
      </c>
      <c r="L1522" s="43">
        <v>0</v>
      </c>
      <c r="M1522" s="43">
        <f>IFERROR(J1522-K1522-L1522,0)</f>
        <v>3865818</v>
      </c>
      <c r="N1522" s="43">
        <v>3966404</v>
      </c>
      <c r="O1522" s="45">
        <f>IFERROR(IF(1 - M1522/N1522&lt;0,0,1-M1522/N1522),0)</f>
        <v>0.025359494393410231</v>
      </c>
      <c r="P1522" s="43">
        <v>3865818</v>
      </c>
      <c r="Q1522" s="43">
        <v>0</v>
      </c>
      <c r="R1522" s="46">
        <f>IF(F1522&lt;DATEVALUE("2018-07-01"),1,0)</f>
        <v>1</v>
      </c>
      <c r="S1522" s="47">
        <f>IF(R1522=1,1%,0)</f>
        <v>0.01</v>
      </c>
      <c r="T1522" s="46">
        <f>IFERROR(S1522*M1522,0)</f>
        <v>38658.18</v>
      </c>
      <c r="U1522" s="48">
        <f>IF(O1522&lt;=0.12,1,0)*(1-R1522)*M1522</f>
        <v>0</v>
      </c>
      <c r="V1522" s="49">
        <f>IF(0&lt;0.8,0,IF(0&lt;1,Sheet1!L590,1))*IF(G1522&lt;3,0.12 - O1522,0.01) *U1522</f>
        <v>0</v>
      </c>
      <c r="W1522" s="49">
        <f>IF(0&gt;1,IF(0&lt;=1.1,1,IF(0&lt;=1.2,2,IF(0&lt;=1.5,3,5))),0) * 1000000</f>
        <v>0</v>
      </c>
      <c r="X1522" s="50">
        <f>IF(AND(P1522&gt;=150000000,P1522&lt;300000000),5000000,IF(AND(P1522&gt;=300000000,P1522&lt;500000000),10000000,IF(AND(P1522&gt;=300000000,P1522&lt;500000000),15000000,IF(AND(P1522&gt;=500000000,P1522&lt;3000000000),20000000,IF(P1522&gt;=30000000000,35000000,0))))) * (1-R1522)</f>
        <v>0</v>
      </c>
      <c r="Y1522" s="50">
        <f>IFERROR(Q1522 * (1-R1522),0)</f>
        <v>0</v>
      </c>
      <c r="Z1522" s="51">
        <f>IF(R1522=1,0,0)</f>
        <v>0</v>
      </c>
      <c r="AA1522" s="51">
        <f>IFERROR((1-R1522) * Z1522 * 2%,0)</f>
        <v>0</v>
      </c>
      <c r="AB1522" s="52">
        <f>IF(R1522=0,0,0)</f>
        <v>0</v>
      </c>
      <c r="AC1522" s="52">
        <f> IFERROR(AB1522 * (1-R1522) * 2%,0)</f>
        <v>0</v>
      </c>
      <c r="AD1522" s="53">
        <f>T1522+V1522+W1522+X1522+AA1522+AC1522</f>
        <v>38658.18</v>
      </c>
    </row>
    <row r="1523">
      <c r="C1523" s="40" t="s">
        <v>2815</v>
      </c>
      <c r="D1523" s="41" t="s">
        <v>2816</v>
      </c>
      <c r="E1523" s="41"/>
      <c r="F1523" s="42">
        <v>43241.107627314814</v>
      </c>
      <c r="G1523" s="43">
        <v>2</v>
      </c>
      <c r="H1523" s="44">
        <v>43312</v>
      </c>
      <c r="I1523" s="44">
        <v>43319</v>
      </c>
      <c r="J1523" s="43">
        <v>12580128</v>
      </c>
      <c r="K1523" s="43">
        <v>0</v>
      </c>
      <c r="L1523" s="43">
        <v>0</v>
      </c>
      <c r="M1523" s="43">
        <f>IFERROR(J1523-K1523-L1523,0)</f>
        <v>12580128</v>
      </c>
      <c r="N1523" s="43">
        <v>12907046</v>
      </c>
      <c r="O1523" s="45">
        <f>IFERROR(IF(1 - M1523/N1523&lt;0,0,1-M1523/N1523),0)</f>
        <v>0.025328646074399996</v>
      </c>
      <c r="P1523" s="43">
        <v>12580128</v>
      </c>
      <c r="Q1523" s="43">
        <v>0</v>
      </c>
      <c r="R1523" s="46">
        <f>IF(F1523&lt;DATEVALUE("2018-07-01"),1,0)</f>
        <v>1</v>
      </c>
      <c r="S1523" s="47">
        <f>IF(R1523=1,1%,0)</f>
        <v>0.01</v>
      </c>
      <c r="T1523" s="46">
        <f>IFERROR(S1523*M1523,0)</f>
        <v>125801.28</v>
      </c>
      <c r="U1523" s="48">
        <f>IF(O1523&lt;=0.12,1,0)*(1-R1523)*M1523</f>
        <v>0</v>
      </c>
      <c r="V1523" s="49">
        <f>IF(0&lt;0.8,0,IF(0&lt;1,Sheet1!L590,1))*IF(G1523&lt;3,0.12 - O1523,0.01) *U1523</f>
        <v>0</v>
      </c>
      <c r="W1523" s="49">
        <f>IF(0&gt;1,IF(0&lt;=1.1,1,IF(0&lt;=1.2,2,IF(0&lt;=1.5,3,5))),0) * 1000000</f>
        <v>0</v>
      </c>
      <c r="X1523" s="50">
        <f>IF(AND(P1523&gt;=150000000,P1523&lt;300000000),5000000,IF(AND(P1523&gt;=300000000,P1523&lt;500000000),10000000,IF(AND(P1523&gt;=300000000,P1523&lt;500000000),15000000,IF(AND(P1523&gt;=500000000,P1523&lt;3000000000),20000000,IF(P1523&gt;=30000000000,35000000,0))))) * (1-R1523)</f>
        <v>0</v>
      </c>
      <c r="Y1523" s="50">
        <f>IFERROR(Q1523 * (1-R1523),0)</f>
        <v>0</v>
      </c>
      <c r="Z1523" s="51">
        <f>IF(R1523=1,0,0)</f>
        <v>0</v>
      </c>
      <c r="AA1523" s="51">
        <f>IFERROR((1-R1523) * Z1523 * 2%,0)</f>
        <v>0</v>
      </c>
      <c r="AB1523" s="52">
        <f>IF(R1523=0,0,0)</f>
        <v>0</v>
      </c>
      <c r="AC1523" s="52">
        <f> IFERROR(AB1523 * (1-R1523) * 2%,0)</f>
        <v>0</v>
      </c>
      <c r="AD1523" s="53">
        <f>T1523+V1523+W1523+X1523+AA1523+AC1523</f>
        <v>125801.28</v>
      </c>
    </row>
    <row r="1524">
      <c r="C1524" s="40" t="s">
        <v>2817</v>
      </c>
      <c r="D1524" s="41" t="s">
        <v>2818</v>
      </c>
      <c r="E1524" s="41"/>
      <c r="F1524" s="42">
        <v>43243.177129629628</v>
      </c>
      <c r="G1524" s="43">
        <v>2</v>
      </c>
      <c r="H1524" s="44">
        <v>43312</v>
      </c>
      <c r="I1524" s="44">
        <v>43321</v>
      </c>
      <c r="J1524" s="43">
        <v>1305236</v>
      </c>
      <c r="K1524" s="43">
        <v>0</v>
      </c>
      <c r="L1524" s="43">
        <v>0</v>
      </c>
      <c r="M1524" s="43">
        <f>IFERROR(J1524-K1524-L1524,0)</f>
        <v>1305236</v>
      </c>
      <c r="N1524" s="43">
        <v>1433674</v>
      </c>
      <c r="O1524" s="45">
        <f>IFERROR(IF(1 - M1524/N1524&lt;0,0,1-M1524/N1524),0)</f>
        <v>0.089586614530220987</v>
      </c>
      <c r="P1524" s="43">
        <v>1305236</v>
      </c>
      <c r="Q1524" s="43">
        <v>0</v>
      </c>
      <c r="R1524" s="46">
        <f>IF(F1524&lt;DATEVALUE("2018-07-01"),1,0)</f>
        <v>1</v>
      </c>
      <c r="S1524" s="47">
        <f>IF(R1524=1,1%,0)</f>
        <v>0.01</v>
      </c>
      <c r="T1524" s="46">
        <f>IFERROR(S1524*M1524,0)</f>
        <v>13052.360000000001</v>
      </c>
      <c r="U1524" s="48">
        <f>IF(O1524&lt;=0.12,1,0)*(1-R1524)*M1524</f>
        <v>0</v>
      </c>
      <c r="V1524" s="49">
        <f>IF(0&lt;0.8,0,IF(0&lt;1,Sheet1!L590,1))*IF(G1524&lt;3,0.12 - O1524,0.01) *U1524</f>
        <v>0</v>
      </c>
      <c r="W1524" s="49">
        <f>IF(0&gt;1,IF(0&lt;=1.1,1,IF(0&lt;=1.2,2,IF(0&lt;=1.5,3,5))),0) * 1000000</f>
        <v>0</v>
      </c>
      <c r="X1524" s="50">
        <f>IF(AND(P1524&gt;=150000000,P1524&lt;300000000),5000000,IF(AND(P1524&gt;=300000000,P1524&lt;500000000),10000000,IF(AND(P1524&gt;=300000000,P1524&lt;500000000),15000000,IF(AND(P1524&gt;=500000000,P1524&lt;3000000000),20000000,IF(P1524&gt;=30000000000,35000000,0))))) * (1-R1524)</f>
        <v>0</v>
      </c>
      <c r="Y1524" s="50">
        <f>IFERROR(Q1524 * (1-R1524),0)</f>
        <v>0</v>
      </c>
      <c r="Z1524" s="51">
        <f>IF(R1524=1,0,0)</f>
        <v>0</v>
      </c>
      <c r="AA1524" s="51">
        <f>IFERROR((1-R1524) * Z1524 * 2%,0)</f>
        <v>0</v>
      </c>
      <c r="AB1524" s="52">
        <f>IF(R1524=0,0,0)</f>
        <v>0</v>
      </c>
      <c r="AC1524" s="52">
        <f> IFERROR(AB1524 * (1-R1524) * 2%,0)</f>
        <v>0</v>
      </c>
      <c r="AD1524" s="53">
        <f>T1524+V1524+W1524+X1524+AA1524+AC1524</f>
        <v>13052.360000000001</v>
      </c>
    </row>
    <row r="1525">
      <c r="C1525" s="40" t="s">
        <v>2819</v>
      </c>
      <c r="D1525" s="41" t="s">
        <v>2820</v>
      </c>
      <c r="E1525" s="41"/>
      <c r="F1525" s="42">
        <v>43243.404930555553</v>
      </c>
      <c r="G1525" s="43">
        <v>2</v>
      </c>
      <c r="H1525" s="44" t="s">
        <v>24</v>
      </c>
      <c r="I1525" s="44" t="s">
        <v>24</v>
      </c>
      <c r="J1525" s="43">
        <v>43560</v>
      </c>
      <c r="K1525" s="43">
        <v>0</v>
      </c>
      <c r="L1525" s="43">
        <v>0</v>
      </c>
      <c r="M1525" s="43">
        <f>IFERROR(J1525-K1525-L1525,0)</f>
        <v>43560</v>
      </c>
      <c r="N1525" s="43">
        <v>43560</v>
      </c>
      <c r="O1525" s="45">
        <f>IFERROR(IF(1 - M1525/N1525&lt;0,0,1-M1525/N1525),0)</f>
        <v>0</v>
      </c>
      <c r="P1525" s="43">
        <v>43560</v>
      </c>
      <c r="Q1525" s="43">
        <v>0</v>
      </c>
      <c r="R1525" s="46">
        <f>IF(F1525&lt;DATEVALUE("2018-07-01"),1,0)</f>
        <v>1</v>
      </c>
      <c r="S1525" s="47">
        <f>IF(R1525=1,1%,0)</f>
        <v>0.01</v>
      </c>
      <c r="T1525" s="46">
        <f>IFERROR(S1525*M1525,0)</f>
        <v>435.60000000000002</v>
      </c>
      <c r="U1525" s="48">
        <f>IF(O1525&lt;=0.12,1,0)*(1-R1525)*M1525</f>
        <v>0</v>
      </c>
      <c r="V1525" s="49">
        <f>IF(0&lt;0.8,0,IF(0&lt;1,Sheet1!L590,1))*IF(G1525&lt;3,0.12 - O1525,0.01) *U1525</f>
        <v>0</v>
      </c>
      <c r="W1525" s="49">
        <f>IF(0&gt;1,IF(0&lt;=1.1,1,IF(0&lt;=1.2,2,IF(0&lt;=1.5,3,5))),0) * 1000000</f>
        <v>0</v>
      </c>
      <c r="X1525" s="50">
        <f>IF(AND(P1525&gt;=150000000,P1525&lt;300000000),5000000,IF(AND(P1525&gt;=300000000,P1525&lt;500000000),10000000,IF(AND(P1525&gt;=300000000,P1525&lt;500000000),15000000,IF(AND(P1525&gt;=500000000,P1525&lt;3000000000),20000000,IF(P1525&gt;=30000000000,35000000,0))))) * (1-R1525)</f>
        <v>0</v>
      </c>
      <c r="Y1525" s="50">
        <f>IFERROR(Q1525 * (1-R1525),0)</f>
        <v>0</v>
      </c>
      <c r="Z1525" s="51">
        <f>IF(R1525=1,0,0)</f>
        <v>0</v>
      </c>
      <c r="AA1525" s="51">
        <f>IFERROR((1-R1525) * Z1525 * 2%,0)</f>
        <v>0</v>
      </c>
      <c r="AB1525" s="52">
        <f>IF(R1525=0,0,0)</f>
        <v>0</v>
      </c>
      <c r="AC1525" s="52">
        <f> IFERROR(AB1525 * (1-R1525) * 2%,0)</f>
        <v>0</v>
      </c>
      <c r="AD1525" s="53">
        <f>T1525+V1525+W1525+X1525+AA1525+AC1525</f>
        <v>435.60000000000002</v>
      </c>
    </row>
    <row r="1526">
      <c r="C1526" s="40" t="s">
        <v>2821</v>
      </c>
      <c r="D1526" s="41" t="s">
        <v>2822</v>
      </c>
      <c r="E1526" s="41"/>
      <c r="F1526" s="42">
        <v>43244.098379629628</v>
      </c>
      <c r="G1526" s="43">
        <v>2</v>
      </c>
      <c r="H1526" s="44">
        <v>43319</v>
      </c>
      <c r="I1526" s="44">
        <v>43354</v>
      </c>
      <c r="J1526" s="43">
        <v>2167610</v>
      </c>
      <c r="K1526" s="43">
        <v>0</v>
      </c>
      <c r="L1526" s="43">
        <v>0</v>
      </c>
      <c r="M1526" s="43">
        <f>IFERROR(J1526-K1526-L1526,0)</f>
        <v>2167610</v>
      </c>
      <c r="N1526" s="43">
        <v>2751891</v>
      </c>
      <c r="O1526" s="45">
        <f>IFERROR(IF(1 - M1526/N1526&lt;0,0,1-M1526/N1526),0)</f>
        <v>0.21231981935331012</v>
      </c>
      <c r="P1526" s="43">
        <v>2167610</v>
      </c>
      <c r="Q1526" s="43">
        <v>0</v>
      </c>
      <c r="R1526" s="46">
        <f>IF(F1526&lt;DATEVALUE("2018-07-01"),1,0)</f>
        <v>1</v>
      </c>
      <c r="S1526" s="47">
        <f>IF(R1526=1,1%,0)</f>
        <v>0.01</v>
      </c>
      <c r="T1526" s="46">
        <f>IFERROR(S1526*M1526,0)</f>
        <v>21676.100000000002</v>
      </c>
      <c r="U1526" s="48">
        <f>IF(O1526&lt;=0.12,1,0)*(1-R1526)*M1526</f>
        <v>0</v>
      </c>
      <c r="V1526" s="49">
        <f>IF(0&lt;0.8,0,IF(0&lt;1,Sheet1!L590,1))*IF(G1526&lt;3,0.12 - O1526,0.01) *U1526</f>
        <v>0</v>
      </c>
      <c r="W1526" s="49">
        <f>IF(0&gt;1,IF(0&lt;=1.1,1,IF(0&lt;=1.2,2,IF(0&lt;=1.5,3,5))),0) * 1000000</f>
        <v>0</v>
      </c>
      <c r="X1526" s="50">
        <f>IF(AND(P1526&gt;=150000000,P1526&lt;300000000),5000000,IF(AND(P1526&gt;=300000000,P1526&lt;500000000),10000000,IF(AND(P1526&gt;=300000000,P1526&lt;500000000),15000000,IF(AND(P1526&gt;=500000000,P1526&lt;3000000000),20000000,IF(P1526&gt;=30000000000,35000000,0))))) * (1-R1526)</f>
        <v>0</v>
      </c>
      <c r="Y1526" s="50">
        <f>IFERROR(Q1526 * (1-R1526),0)</f>
        <v>0</v>
      </c>
      <c r="Z1526" s="51">
        <f>IF(R1526=1,0,0)</f>
        <v>0</v>
      </c>
      <c r="AA1526" s="51">
        <f>IFERROR((1-R1526) * Z1526 * 2%,0)</f>
        <v>0</v>
      </c>
      <c r="AB1526" s="52">
        <f>IF(R1526=0,0,0)</f>
        <v>0</v>
      </c>
      <c r="AC1526" s="52">
        <f> IFERROR(AB1526 * (1-R1526) * 2%,0)</f>
        <v>0</v>
      </c>
      <c r="AD1526" s="53">
        <f>T1526+V1526+W1526+X1526+AA1526+AC1526</f>
        <v>21676.100000000002</v>
      </c>
    </row>
    <row r="1527">
      <c r="C1527" s="40" t="s">
        <v>2823</v>
      </c>
      <c r="D1527" s="41" t="s">
        <v>2824</v>
      </c>
      <c r="E1527" s="41"/>
      <c r="F1527" s="42">
        <v>43248.372766203705</v>
      </c>
      <c r="G1527" s="43">
        <v>2</v>
      </c>
      <c r="H1527" s="44">
        <v>43351</v>
      </c>
      <c r="I1527" s="44">
        <v>43390</v>
      </c>
      <c r="J1527" s="43">
        <v>8149169</v>
      </c>
      <c r="K1527" s="43">
        <v>0</v>
      </c>
      <c r="L1527" s="43">
        <v>0</v>
      </c>
      <c r="M1527" s="43">
        <f>IFERROR(J1527-K1527-L1527,0)</f>
        <v>8149169</v>
      </c>
      <c r="N1527" s="43">
        <v>8149169</v>
      </c>
      <c r="O1527" s="45">
        <f>IFERROR(IF(1 - M1527/N1527&lt;0,0,1-M1527/N1527),0)</f>
        <v>0</v>
      </c>
      <c r="P1527" s="43">
        <v>8149169</v>
      </c>
      <c r="Q1527" s="43">
        <v>0</v>
      </c>
      <c r="R1527" s="46">
        <f>IF(F1527&lt;DATEVALUE("2018-07-01"),1,0)</f>
        <v>1</v>
      </c>
      <c r="S1527" s="47">
        <f>IF(R1527=1,1%,0)</f>
        <v>0.01</v>
      </c>
      <c r="T1527" s="46">
        <f>IFERROR(S1527*M1527,0)</f>
        <v>81491.690000000002</v>
      </c>
      <c r="U1527" s="48">
        <f>IF(O1527&lt;=0.12,1,0)*(1-R1527)*M1527</f>
        <v>0</v>
      </c>
      <c r="V1527" s="49">
        <f>IF(0&lt;0.8,0,IF(0&lt;1,Sheet1!L590,1))*IF(G1527&lt;3,0.12 - O1527,0.01) *U1527</f>
        <v>0</v>
      </c>
      <c r="W1527" s="49">
        <f>IF(0&gt;1,IF(0&lt;=1.1,1,IF(0&lt;=1.2,2,IF(0&lt;=1.5,3,5))),0) * 1000000</f>
        <v>0</v>
      </c>
      <c r="X1527" s="50">
        <f>IF(AND(P1527&gt;=150000000,P1527&lt;300000000),5000000,IF(AND(P1527&gt;=300000000,P1527&lt;500000000),10000000,IF(AND(P1527&gt;=300000000,P1527&lt;500000000),15000000,IF(AND(P1527&gt;=500000000,P1527&lt;3000000000),20000000,IF(P1527&gt;=30000000000,35000000,0))))) * (1-R1527)</f>
        <v>0</v>
      </c>
      <c r="Y1527" s="50">
        <f>IFERROR(Q1527 * (1-R1527),0)</f>
        <v>0</v>
      </c>
      <c r="Z1527" s="51">
        <f>IF(R1527=1,0,0)</f>
        <v>0</v>
      </c>
      <c r="AA1527" s="51">
        <f>IFERROR((1-R1527) * Z1527 * 2%,0)</f>
        <v>0</v>
      </c>
      <c r="AB1527" s="52">
        <f>IF(R1527=0,0,0)</f>
        <v>0</v>
      </c>
      <c r="AC1527" s="52">
        <f> IFERROR(AB1527 * (1-R1527) * 2%,0)</f>
        <v>0</v>
      </c>
      <c r="AD1527" s="53">
        <f>T1527+V1527+W1527+X1527+AA1527+AC1527</f>
        <v>81491.690000000002</v>
      </c>
    </row>
    <row r="1528">
      <c r="C1528" s="40" t="s">
        <v>2825</v>
      </c>
      <c r="D1528" s="41" t="s">
        <v>2826</v>
      </c>
      <c r="E1528" s="41"/>
      <c r="F1528" s="42">
        <v>43250.062465277777</v>
      </c>
      <c r="G1528" s="43">
        <v>2</v>
      </c>
      <c r="H1528" s="44">
        <v>43312</v>
      </c>
      <c r="I1528" s="44">
        <v>43321</v>
      </c>
      <c r="J1528" s="43">
        <v>9428320</v>
      </c>
      <c r="K1528" s="43">
        <v>857120</v>
      </c>
      <c r="L1528" s="43">
        <v>0</v>
      </c>
      <c r="M1528" s="43">
        <f>IFERROR(J1528-K1528-L1528,0)</f>
        <v>8571200</v>
      </c>
      <c r="N1528" s="43">
        <v>9428320</v>
      </c>
      <c r="O1528" s="45">
        <f>IFERROR(IF(1 - M1528/N1528&lt;0,0,1-M1528/N1528),0)</f>
        <v>0.090909090909090939</v>
      </c>
      <c r="P1528" s="43">
        <v>9428320</v>
      </c>
      <c r="Q1528" s="43">
        <v>0</v>
      </c>
      <c r="R1528" s="46">
        <f>IF(F1528&lt;DATEVALUE("2018-07-01"),1,0)</f>
        <v>1</v>
      </c>
      <c r="S1528" s="47">
        <f>IF(R1528=1,1%,0)</f>
        <v>0.01</v>
      </c>
      <c r="T1528" s="46">
        <f>IFERROR(S1528*M1528,0)</f>
        <v>85712</v>
      </c>
      <c r="U1528" s="48">
        <f>IF(O1528&lt;=0.12,1,0)*(1-R1528)*M1528</f>
        <v>0</v>
      </c>
      <c r="V1528" s="49">
        <f>IF(0&lt;0.8,0,IF(0&lt;1,Sheet1!L590,1))*IF(G1528&lt;3,0.12 - O1528,0.01) *U1528</f>
        <v>0</v>
      </c>
      <c r="W1528" s="49">
        <f>IF(0&gt;1,IF(0&lt;=1.1,1,IF(0&lt;=1.2,2,IF(0&lt;=1.5,3,5))),0) * 1000000</f>
        <v>0</v>
      </c>
      <c r="X1528" s="50">
        <f>IF(AND(P1528&gt;=150000000,P1528&lt;300000000),5000000,IF(AND(P1528&gt;=300000000,P1528&lt;500000000),10000000,IF(AND(P1528&gt;=300000000,P1528&lt;500000000),15000000,IF(AND(P1528&gt;=500000000,P1528&lt;3000000000),20000000,IF(P1528&gt;=30000000000,35000000,0))))) * (1-R1528)</f>
        <v>0</v>
      </c>
      <c r="Y1528" s="50">
        <f>IFERROR(Q1528 * (1-R1528),0)</f>
        <v>0</v>
      </c>
      <c r="Z1528" s="51">
        <f>IF(R1528=1,0,0)</f>
        <v>0</v>
      </c>
      <c r="AA1528" s="51">
        <f>IFERROR((1-R1528) * Z1528 * 2%,0)</f>
        <v>0</v>
      </c>
      <c r="AB1528" s="52">
        <f>IF(R1528=0,0,0)</f>
        <v>0</v>
      </c>
      <c r="AC1528" s="52">
        <f> IFERROR(AB1528 * (1-R1528) * 2%,0)</f>
        <v>0</v>
      </c>
      <c r="AD1528" s="53">
        <f>T1528+V1528+W1528+X1528+AA1528+AC1528</f>
        <v>85712</v>
      </c>
    </row>
    <row r="1529">
      <c r="C1529" s="40" t="s">
        <v>2827</v>
      </c>
      <c r="D1529" s="41" t="s">
        <v>2828</v>
      </c>
      <c r="E1529" s="41"/>
      <c r="F1529" s="42">
        <v>43252.288229166668</v>
      </c>
      <c r="G1529" s="43">
        <v>1</v>
      </c>
      <c r="H1529" s="44" t="s">
        <v>24</v>
      </c>
      <c r="I1529" s="44" t="s">
        <v>24</v>
      </c>
      <c r="J1529" s="43">
        <v>558000</v>
      </c>
      <c r="K1529" s="43">
        <v>0</v>
      </c>
      <c r="L1529" s="43">
        <v>0</v>
      </c>
      <c r="M1529" s="43">
        <f>IFERROR(J1529-K1529-L1529,0)</f>
        <v>558000</v>
      </c>
      <c r="N1529" s="43">
        <v>620052</v>
      </c>
      <c r="O1529" s="45">
        <f>IFERROR(IF(1 - M1529/N1529&lt;0,0,1-M1529/N1529),0)</f>
        <v>0.10007547754059332</v>
      </c>
      <c r="P1529" s="43">
        <v>0</v>
      </c>
      <c r="Q1529" s="43">
        <v>0</v>
      </c>
      <c r="R1529" s="46">
        <f>IF(F1529&lt;DATEVALUE("2018-07-01"),1,0)</f>
        <v>1</v>
      </c>
      <c r="S1529" s="47">
        <f>IF(R1529=1,1%,0)</f>
        <v>0.01</v>
      </c>
      <c r="T1529" s="46">
        <f>IFERROR(S1529*M1529,0)</f>
        <v>5580</v>
      </c>
      <c r="U1529" s="48">
        <f>IF(O1529&lt;=0.12,1,0)*(1-R1529)*M1529</f>
        <v>0</v>
      </c>
      <c r="V1529" s="49">
        <f>IF(0&lt;0.8,0,IF(0&lt;1,Sheet1!L590,1))*IF(G1529&lt;3,0.12 - O1529,0.01) *U1529</f>
        <v>0</v>
      </c>
      <c r="W1529" s="49">
        <f>IF(0&gt;1,IF(0&lt;=1.1,1,IF(0&lt;=1.2,2,IF(0&lt;=1.5,3,5))),0) * 1000000</f>
        <v>0</v>
      </c>
      <c r="X1529" s="50">
        <f>IF(AND(P1529&gt;=150000000,P1529&lt;300000000),5000000,IF(AND(P1529&gt;=300000000,P1529&lt;500000000),10000000,IF(AND(P1529&gt;=300000000,P1529&lt;500000000),15000000,IF(AND(P1529&gt;=500000000,P1529&lt;3000000000),20000000,IF(P1529&gt;=30000000000,35000000,0))))) * (1-R1529)</f>
        <v>0</v>
      </c>
      <c r="Y1529" s="50">
        <f>IFERROR(Q1529 * (1-R1529),0)</f>
        <v>0</v>
      </c>
      <c r="Z1529" s="51">
        <f>IF(R1529=1,0,0)</f>
        <v>0</v>
      </c>
      <c r="AA1529" s="51">
        <f>IFERROR((1-R1529) * Z1529 * 2%,0)</f>
        <v>0</v>
      </c>
      <c r="AB1529" s="52">
        <f>IF(R1529=0,0,0)</f>
        <v>0</v>
      </c>
      <c r="AC1529" s="52">
        <f> IFERROR(AB1529 * (1-R1529) * 2%,0)</f>
        <v>0</v>
      </c>
      <c r="AD1529" s="53">
        <f>T1529+V1529+W1529+X1529+AA1529+AC1529</f>
        <v>5580</v>
      </c>
    </row>
    <row r="1530">
      <c r="C1530" s="40" t="s">
        <v>2829</v>
      </c>
      <c r="D1530" s="41" t="s">
        <v>2830</v>
      </c>
      <c r="E1530" s="41"/>
      <c r="F1530" s="42">
        <v>43256.289537037039</v>
      </c>
      <c r="G1530" s="43">
        <v>1</v>
      </c>
      <c r="H1530" s="44">
        <v>43325</v>
      </c>
      <c r="I1530" s="44">
        <v>43332</v>
      </c>
      <c r="J1530" s="43">
        <v>416350</v>
      </c>
      <c r="K1530" s="43">
        <v>0</v>
      </c>
      <c r="L1530" s="43">
        <v>0</v>
      </c>
      <c r="M1530" s="43">
        <f>IFERROR(J1530-K1530-L1530,0)</f>
        <v>416350</v>
      </c>
      <c r="N1530" s="43">
        <v>445733</v>
      </c>
      <c r="O1530" s="45">
        <f>IFERROR(IF(1 - M1530/N1530&lt;0,0,1-M1530/N1530),0)</f>
        <v>0.065920629614589887</v>
      </c>
      <c r="P1530" s="43">
        <v>0</v>
      </c>
      <c r="Q1530" s="43">
        <v>0</v>
      </c>
      <c r="R1530" s="46">
        <f>IF(F1530&lt;DATEVALUE("2018-07-01"),1,0)</f>
        <v>1</v>
      </c>
      <c r="S1530" s="47">
        <f>IF(R1530=1,1%,0)</f>
        <v>0.01</v>
      </c>
      <c r="T1530" s="46">
        <f>IFERROR(S1530*M1530,0)</f>
        <v>4163.5</v>
      </c>
      <c r="U1530" s="48">
        <f>IF(O1530&lt;=0.12,1,0)*(1-R1530)*M1530</f>
        <v>0</v>
      </c>
      <c r="V1530" s="49">
        <f>IF(0&lt;0.8,0,IF(0&lt;1,Sheet1!L590,1))*IF(G1530&lt;3,0.12 - O1530,0.01) *U1530</f>
        <v>0</v>
      </c>
      <c r="W1530" s="49">
        <f>IF(0&gt;1,IF(0&lt;=1.1,1,IF(0&lt;=1.2,2,IF(0&lt;=1.5,3,5))),0) * 1000000</f>
        <v>0</v>
      </c>
      <c r="X1530" s="50">
        <f>IF(AND(P1530&gt;=150000000,P1530&lt;300000000),5000000,IF(AND(P1530&gt;=300000000,P1530&lt;500000000),10000000,IF(AND(P1530&gt;=300000000,P1530&lt;500000000),15000000,IF(AND(P1530&gt;=500000000,P1530&lt;3000000000),20000000,IF(P1530&gt;=30000000000,35000000,0))))) * (1-R1530)</f>
        <v>0</v>
      </c>
      <c r="Y1530" s="50">
        <f>IFERROR(Q1530 * (1-R1530),0)</f>
        <v>0</v>
      </c>
      <c r="Z1530" s="51">
        <f>IF(R1530=1,0,0)</f>
        <v>0</v>
      </c>
      <c r="AA1530" s="51">
        <f>IFERROR((1-R1530) * Z1530 * 2%,0)</f>
        <v>0</v>
      </c>
      <c r="AB1530" s="52">
        <f>IF(R1530=0,0,0)</f>
        <v>0</v>
      </c>
      <c r="AC1530" s="52">
        <f> IFERROR(AB1530 * (1-R1530) * 2%,0)</f>
        <v>0</v>
      </c>
      <c r="AD1530" s="53">
        <f>T1530+V1530+W1530+X1530+AA1530+AC1530</f>
        <v>4163.5</v>
      </c>
    </row>
    <row r="1531">
      <c r="C1531" s="40" t="s">
        <v>2831</v>
      </c>
      <c r="D1531" s="41" t="s">
        <v>2832</v>
      </c>
      <c r="E1531" s="41"/>
      <c r="F1531" s="42">
        <v>43257.366620370369</v>
      </c>
      <c r="G1531" s="43">
        <v>1</v>
      </c>
      <c r="H1531" s="44">
        <v>43343</v>
      </c>
      <c r="I1531" s="44">
        <v>43362</v>
      </c>
      <c r="J1531" s="43">
        <v>4589090</v>
      </c>
      <c r="K1531" s="43">
        <v>208780</v>
      </c>
      <c r="L1531" s="43">
        <v>0</v>
      </c>
      <c r="M1531" s="43">
        <f>IFERROR(J1531-K1531-L1531,0)</f>
        <v>4380310</v>
      </c>
      <c r="N1531" s="43">
        <v>4157608</v>
      </c>
      <c r="O1531" s="45">
        <f>IFERROR(IF(1 - M1531/N1531&lt;0,0,1-M1531/N1531),0)</f>
        <v>0</v>
      </c>
      <c r="P1531" s="43">
        <v>0</v>
      </c>
      <c r="Q1531" s="43">
        <v>0</v>
      </c>
      <c r="R1531" s="46">
        <f>IF(F1531&lt;DATEVALUE("2018-07-01"),1,0)</f>
        <v>1</v>
      </c>
      <c r="S1531" s="47">
        <f>IF(R1531=1,1%,0)</f>
        <v>0.01</v>
      </c>
      <c r="T1531" s="46">
        <f>IFERROR(S1531*M1531,0)</f>
        <v>43803.099999999999</v>
      </c>
      <c r="U1531" s="48">
        <f>IF(O1531&lt;=0.12,1,0)*(1-R1531)*M1531</f>
        <v>0</v>
      </c>
      <c r="V1531" s="49">
        <f>IF(0&lt;0.8,0,IF(0&lt;1,Sheet1!L590,1))*IF(G1531&lt;3,0.12 - O1531,0.01) *U1531</f>
        <v>0</v>
      </c>
      <c r="W1531" s="49">
        <f>IF(0&gt;1,IF(0&lt;=1.1,1,IF(0&lt;=1.2,2,IF(0&lt;=1.5,3,5))),0) * 1000000</f>
        <v>0</v>
      </c>
      <c r="X1531" s="50">
        <f>IF(AND(P1531&gt;=150000000,P1531&lt;300000000),5000000,IF(AND(P1531&gt;=300000000,P1531&lt;500000000),10000000,IF(AND(P1531&gt;=300000000,P1531&lt;500000000),15000000,IF(AND(P1531&gt;=500000000,P1531&lt;3000000000),20000000,IF(P1531&gt;=30000000000,35000000,0))))) * (1-R1531)</f>
        <v>0</v>
      </c>
      <c r="Y1531" s="50">
        <f>IFERROR(Q1531 * (1-R1531),0)</f>
        <v>0</v>
      </c>
      <c r="Z1531" s="51">
        <f>IF(R1531=1,0,0)</f>
        <v>0</v>
      </c>
      <c r="AA1531" s="51">
        <f>IFERROR((1-R1531) * Z1531 * 2%,0)</f>
        <v>0</v>
      </c>
      <c r="AB1531" s="52">
        <f>IF(R1531=0,0,0)</f>
        <v>0</v>
      </c>
      <c r="AC1531" s="52">
        <f> IFERROR(AB1531 * (1-R1531) * 2%,0)</f>
        <v>0</v>
      </c>
      <c r="AD1531" s="53">
        <f>T1531+V1531+W1531+X1531+AA1531+AC1531</f>
        <v>43803.099999999999</v>
      </c>
    </row>
    <row r="1532">
      <c r="C1532" s="40" t="s">
        <v>2833</v>
      </c>
      <c r="D1532" s="41" t="s">
        <v>2834</v>
      </c>
      <c r="E1532" s="41"/>
      <c r="F1532" s="42">
        <v>43258.138067129628</v>
      </c>
      <c r="G1532" s="43">
        <v>1</v>
      </c>
      <c r="H1532" s="44">
        <v>43325</v>
      </c>
      <c r="I1532" s="44">
        <v>43350</v>
      </c>
      <c r="J1532" s="43">
        <v>133126</v>
      </c>
      <c r="K1532" s="43">
        <v>0</v>
      </c>
      <c r="L1532" s="43">
        <v>0</v>
      </c>
      <c r="M1532" s="43">
        <f>IFERROR(J1532-K1532-L1532,0)</f>
        <v>133126</v>
      </c>
      <c r="N1532" s="43">
        <v>133126</v>
      </c>
      <c r="O1532" s="45">
        <f>IFERROR(IF(1 - M1532/N1532&lt;0,0,1-M1532/N1532),0)</f>
        <v>0</v>
      </c>
      <c r="P1532" s="43">
        <v>0</v>
      </c>
      <c r="Q1532" s="43">
        <v>0</v>
      </c>
      <c r="R1532" s="46">
        <f>IF(F1532&lt;DATEVALUE("2018-07-01"),1,0)</f>
        <v>1</v>
      </c>
      <c r="S1532" s="47">
        <f>IF(R1532=1,1%,0)</f>
        <v>0.01</v>
      </c>
      <c r="T1532" s="46">
        <f>IFERROR(S1532*M1532,0)</f>
        <v>1331.26</v>
      </c>
      <c r="U1532" s="48">
        <f>IF(O1532&lt;=0.12,1,0)*(1-R1532)*M1532</f>
        <v>0</v>
      </c>
      <c r="V1532" s="49">
        <f>IF(0&lt;0.8,0,IF(0&lt;1,Sheet1!L590,1))*IF(G1532&lt;3,0.12 - O1532,0.01) *U1532</f>
        <v>0</v>
      </c>
      <c r="W1532" s="49">
        <f>IF(0&gt;1,IF(0&lt;=1.1,1,IF(0&lt;=1.2,2,IF(0&lt;=1.5,3,5))),0) * 1000000</f>
        <v>0</v>
      </c>
      <c r="X1532" s="50">
        <f>IF(AND(P1532&gt;=150000000,P1532&lt;300000000),5000000,IF(AND(P1532&gt;=300000000,P1532&lt;500000000),10000000,IF(AND(P1532&gt;=300000000,P1532&lt;500000000),15000000,IF(AND(P1532&gt;=500000000,P1532&lt;3000000000),20000000,IF(P1532&gt;=30000000000,35000000,0))))) * (1-R1532)</f>
        <v>0</v>
      </c>
      <c r="Y1532" s="50">
        <f>IFERROR(Q1532 * (1-R1532),0)</f>
        <v>0</v>
      </c>
      <c r="Z1532" s="51">
        <f>IF(R1532=1,0,0)</f>
        <v>0</v>
      </c>
      <c r="AA1532" s="51">
        <f>IFERROR((1-R1532) * Z1532 * 2%,0)</f>
        <v>0</v>
      </c>
      <c r="AB1532" s="52">
        <f>IF(R1532=0,0,0)</f>
        <v>0</v>
      </c>
      <c r="AC1532" s="52">
        <f> IFERROR(AB1532 * (1-R1532) * 2%,0)</f>
        <v>0</v>
      </c>
      <c r="AD1532" s="53">
        <f>T1532+V1532+W1532+X1532+AA1532+AC1532</f>
        <v>1331.26</v>
      </c>
    </row>
    <row r="1533">
      <c r="C1533" s="40" t="s">
        <v>2835</v>
      </c>
      <c r="D1533" s="41" t="s">
        <v>2836</v>
      </c>
      <c r="E1533" s="41"/>
      <c r="F1533" s="42">
        <v>43258.386377314811</v>
      </c>
      <c r="G1533" s="43">
        <v>1</v>
      </c>
      <c r="H1533" s="44">
        <v>43325</v>
      </c>
      <c r="I1533" s="44">
        <v>43337</v>
      </c>
      <c r="J1533" s="43">
        <v>4467313</v>
      </c>
      <c r="K1533" s="43">
        <v>0</v>
      </c>
      <c r="L1533" s="43">
        <v>0</v>
      </c>
      <c r="M1533" s="43">
        <f>IFERROR(J1533-K1533-L1533,0)</f>
        <v>4467313</v>
      </c>
      <c r="N1533" s="43">
        <v>4467313</v>
      </c>
      <c r="O1533" s="45">
        <f>IFERROR(IF(1 - M1533/N1533&lt;0,0,1-M1533/N1533),0)</f>
        <v>0</v>
      </c>
      <c r="P1533" s="43">
        <v>0</v>
      </c>
      <c r="Q1533" s="43">
        <v>0</v>
      </c>
      <c r="R1533" s="46">
        <f>IF(F1533&lt;DATEVALUE("2018-07-01"),1,0)</f>
        <v>1</v>
      </c>
      <c r="S1533" s="47">
        <f>IF(R1533=1,1%,0)</f>
        <v>0.01</v>
      </c>
      <c r="T1533" s="46">
        <f>IFERROR(S1533*M1533,0)</f>
        <v>44673.129999999997</v>
      </c>
      <c r="U1533" s="48">
        <f>IF(O1533&lt;=0.12,1,0)*(1-R1533)*M1533</f>
        <v>0</v>
      </c>
      <c r="V1533" s="49">
        <f>IF(0&lt;0.8,0,IF(0&lt;1,Sheet1!L590,1))*IF(G1533&lt;3,0.12 - O1533,0.01) *U1533</f>
        <v>0</v>
      </c>
      <c r="W1533" s="49">
        <f>IF(0&gt;1,IF(0&lt;=1.1,1,IF(0&lt;=1.2,2,IF(0&lt;=1.5,3,5))),0) * 1000000</f>
        <v>0</v>
      </c>
      <c r="X1533" s="50">
        <f>IF(AND(P1533&gt;=150000000,P1533&lt;300000000),5000000,IF(AND(P1533&gt;=300000000,P1533&lt;500000000),10000000,IF(AND(P1533&gt;=300000000,P1533&lt;500000000),15000000,IF(AND(P1533&gt;=500000000,P1533&lt;3000000000),20000000,IF(P1533&gt;=30000000000,35000000,0))))) * (1-R1533)</f>
        <v>0</v>
      </c>
      <c r="Y1533" s="50">
        <f>IFERROR(Q1533 * (1-R1533),0)</f>
        <v>0</v>
      </c>
      <c r="Z1533" s="51">
        <f>IF(R1533=1,0,0)</f>
        <v>0</v>
      </c>
      <c r="AA1533" s="51">
        <f>IFERROR((1-R1533) * Z1533 * 2%,0)</f>
        <v>0</v>
      </c>
      <c r="AB1533" s="52">
        <f>IF(R1533=0,0,0)</f>
        <v>0</v>
      </c>
      <c r="AC1533" s="52">
        <f> IFERROR(AB1533 * (1-R1533) * 2%,0)</f>
        <v>0</v>
      </c>
      <c r="AD1533" s="53">
        <f>T1533+V1533+W1533+X1533+AA1533+AC1533</f>
        <v>44673.129999999997</v>
      </c>
    </row>
    <row r="1534">
      <c r="C1534" s="40" t="s">
        <v>2837</v>
      </c>
      <c r="D1534" s="41" t="s">
        <v>2838</v>
      </c>
      <c r="E1534" s="41"/>
      <c r="F1534" s="42">
        <v>43258.387650462959</v>
      </c>
      <c r="G1534" s="43">
        <v>1</v>
      </c>
      <c r="H1534" s="44">
        <v>43322</v>
      </c>
      <c r="I1534" s="44">
        <v>43335</v>
      </c>
      <c r="J1534" s="43">
        <v>1767360</v>
      </c>
      <c r="K1534" s="43">
        <v>0</v>
      </c>
      <c r="L1534" s="43">
        <v>0</v>
      </c>
      <c r="M1534" s="43">
        <f>IFERROR(J1534-K1534-L1534,0)</f>
        <v>1767360</v>
      </c>
      <c r="N1534" s="43">
        <v>1728284</v>
      </c>
      <c r="O1534" s="45">
        <f>IFERROR(IF(1 - M1534/N1534&lt;0,0,1-M1534/N1534),0)</f>
        <v>0</v>
      </c>
      <c r="P1534" s="43">
        <v>0</v>
      </c>
      <c r="Q1534" s="43">
        <v>0</v>
      </c>
      <c r="R1534" s="46">
        <f>IF(F1534&lt;DATEVALUE("2018-07-01"),1,0)</f>
        <v>1</v>
      </c>
      <c r="S1534" s="47">
        <f>IF(R1534=1,1%,0)</f>
        <v>0.01</v>
      </c>
      <c r="T1534" s="46">
        <f>IFERROR(S1534*M1534,0)</f>
        <v>17673.600000000002</v>
      </c>
      <c r="U1534" s="48">
        <f>IF(O1534&lt;=0.12,1,0)*(1-R1534)*M1534</f>
        <v>0</v>
      </c>
      <c r="V1534" s="49">
        <f>IF(0&lt;0.8,0,IF(0&lt;1,Sheet1!L590,1))*IF(G1534&lt;3,0.12 - O1534,0.01) *U1534</f>
        <v>0</v>
      </c>
      <c r="W1534" s="49">
        <f>IF(0&gt;1,IF(0&lt;=1.1,1,IF(0&lt;=1.2,2,IF(0&lt;=1.5,3,5))),0) * 1000000</f>
        <v>0</v>
      </c>
      <c r="X1534" s="50">
        <f>IF(AND(P1534&gt;=150000000,P1534&lt;300000000),5000000,IF(AND(P1534&gt;=300000000,P1534&lt;500000000),10000000,IF(AND(P1534&gt;=300000000,P1534&lt;500000000),15000000,IF(AND(P1534&gt;=500000000,P1534&lt;3000000000),20000000,IF(P1534&gt;=30000000000,35000000,0))))) * (1-R1534)</f>
        <v>0</v>
      </c>
      <c r="Y1534" s="50">
        <f>IFERROR(Q1534 * (1-R1534),0)</f>
        <v>0</v>
      </c>
      <c r="Z1534" s="51">
        <f>IF(R1534=1,0,0)</f>
        <v>0</v>
      </c>
      <c r="AA1534" s="51">
        <f>IFERROR((1-R1534) * Z1534 * 2%,0)</f>
        <v>0</v>
      </c>
      <c r="AB1534" s="52">
        <f>IF(R1534=0,0,0)</f>
        <v>0</v>
      </c>
      <c r="AC1534" s="52">
        <f> IFERROR(AB1534 * (1-R1534) * 2%,0)</f>
        <v>0</v>
      </c>
      <c r="AD1534" s="53">
        <f>T1534+V1534+W1534+X1534+AA1534+AC1534</f>
        <v>17673.600000000002</v>
      </c>
    </row>
    <row r="1535">
      <c r="C1535" s="40" t="s">
        <v>2839</v>
      </c>
      <c r="D1535" s="41" t="s">
        <v>2840</v>
      </c>
      <c r="E1535" s="41"/>
      <c r="F1535" s="42">
        <v>43258.388796296298</v>
      </c>
      <c r="G1535" s="43">
        <v>1</v>
      </c>
      <c r="H1535" s="44">
        <v>43328</v>
      </c>
      <c r="I1535" s="44">
        <v>43356</v>
      </c>
      <c r="J1535" s="43">
        <v>1751640</v>
      </c>
      <c r="K1535" s="43">
        <v>0</v>
      </c>
      <c r="L1535" s="43">
        <v>0</v>
      </c>
      <c r="M1535" s="43">
        <f>IFERROR(J1535-K1535-L1535,0)</f>
        <v>1751640</v>
      </c>
      <c r="N1535" s="43">
        <v>1647391</v>
      </c>
      <c r="O1535" s="45">
        <f>IFERROR(IF(1 - M1535/N1535&lt;0,0,1-M1535/N1535),0)</f>
        <v>0</v>
      </c>
      <c r="P1535" s="43">
        <v>0</v>
      </c>
      <c r="Q1535" s="43">
        <v>0</v>
      </c>
      <c r="R1535" s="46">
        <f>IF(F1535&lt;DATEVALUE("2018-07-01"),1,0)</f>
        <v>1</v>
      </c>
      <c r="S1535" s="47">
        <f>IF(R1535=1,1%,0)</f>
        <v>0.01</v>
      </c>
      <c r="T1535" s="46">
        <f>IFERROR(S1535*M1535,0)</f>
        <v>17516.400000000001</v>
      </c>
      <c r="U1535" s="48">
        <f>IF(O1535&lt;=0.12,1,0)*(1-R1535)*M1535</f>
        <v>0</v>
      </c>
      <c r="V1535" s="49">
        <f>IF(0&lt;0.8,0,IF(0&lt;1,Sheet1!L590,1))*IF(G1535&lt;3,0.12 - O1535,0.01) *U1535</f>
        <v>0</v>
      </c>
      <c r="W1535" s="49">
        <f>IF(0&gt;1,IF(0&lt;=1.1,1,IF(0&lt;=1.2,2,IF(0&lt;=1.5,3,5))),0) * 1000000</f>
        <v>0</v>
      </c>
      <c r="X1535" s="50">
        <f>IF(AND(P1535&gt;=150000000,P1535&lt;300000000),5000000,IF(AND(P1535&gt;=300000000,P1535&lt;500000000),10000000,IF(AND(P1535&gt;=300000000,P1535&lt;500000000),15000000,IF(AND(P1535&gt;=500000000,P1535&lt;3000000000),20000000,IF(P1535&gt;=30000000000,35000000,0))))) * (1-R1535)</f>
        <v>0</v>
      </c>
      <c r="Y1535" s="50">
        <f>IFERROR(Q1535 * (1-R1535),0)</f>
        <v>0</v>
      </c>
      <c r="Z1535" s="51">
        <f>IF(R1535=1,0,0)</f>
        <v>0</v>
      </c>
      <c r="AA1535" s="51">
        <f>IFERROR((1-R1535) * Z1535 * 2%,0)</f>
        <v>0</v>
      </c>
      <c r="AB1535" s="52">
        <f>IF(R1535=0,0,0)</f>
        <v>0</v>
      </c>
      <c r="AC1535" s="52">
        <f> IFERROR(AB1535 * (1-R1535) * 2%,0)</f>
        <v>0</v>
      </c>
      <c r="AD1535" s="53">
        <f>T1535+V1535+W1535+X1535+AA1535+AC1535</f>
        <v>17516.400000000001</v>
      </c>
    </row>
    <row r="1536">
      <c r="C1536" s="40" t="s">
        <v>2841</v>
      </c>
      <c r="D1536" s="41" t="s">
        <v>2842</v>
      </c>
      <c r="E1536" s="41"/>
      <c r="F1536" s="42">
        <v>43262.086111111108</v>
      </c>
      <c r="G1536" s="43">
        <v>1</v>
      </c>
      <c r="H1536" s="44">
        <v>43323</v>
      </c>
      <c r="I1536" s="44">
        <v>43329</v>
      </c>
      <c r="J1536" s="43">
        <v>1333575</v>
      </c>
      <c r="K1536" s="43">
        <v>0</v>
      </c>
      <c r="L1536" s="43">
        <v>0</v>
      </c>
      <c r="M1536" s="43">
        <f>IFERROR(J1536-K1536-L1536,0)</f>
        <v>1333575</v>
      </c>
      <c r="N1536" s="43">
        <v>1333575</v>
      </c>
      <c r="O1536" s="45">
        <f>IFERROR(IF(1 - M1536/N1536&lt;0,0,1-M1536/N1536),0)</f>
        <v>0</v>
      </c>
      <c r="P1536" s="43">
        <v>0</v>
      </c>
      <c r="Q1536" s="43">
        <v>0</v>
      </c>
      <c r="R1536" s="46">
        <f>IF(F1536&lt;DATEVALUE("2018-07-01"),1,0)</f>
        <v>1</v>
      </c>
      <c r="S1536" s="47">
        <f>IF(R1536=1,1%,0)</f>
        <v>0.01</v>
      </c>
      <c r="T1536" s="46">
        <f>IFERROR(S1536*M1536,0)</f>
        <v>13335.75</v>
      </c>
      <c r="U1536" s="48">
        <f>IF(O1536&lt;=0.12,1,0)*(1-R1536)*M1536</f>
        <v>0</v>
      </c>
      <c r="V1536" s="49">
        <f>IF(0&lt;0.8,0,IF(0&lt;1,Sheet1!L590,1))*IF(G1536&lt;3,0.12 - O1536,0.01) *U1536</f>
        <v>0</v>
      </c>
      <c r="W1536" s="49">
        <f>IF(0&gt;1,IF(0&lt;=1.1,1,IF(0&lt;=1.2,2,IF(0&lt;=1.5,3,5))),0) * 1000000</f>
        <v>0</v>
      </c>
      <c r="X1536" s="50">
        <f>IF(AND(P1536&gt;=150000000,P1536&lt;300000000),5000000,IF(AND(P1536&gt;=300000000,P1536&lt;500000000),10000000,IF(AND(P1536&gt;=300000000,P1536&lt;500000000),15000000,IF(AND(P1536&gt;=500000000,P1536&lt;3000000000),20000000,IF(P1536&gt;=30000000000,35000000,0))))) * (1-R1536)</f>
        <v>0</v>
      </c>
      <c r="Y1536" s="50">
        <f>IFERROR(Q1536 * (1-R1536),0)</f>
        <v>0</v>
      </c>
      <c r="Z1536" s="51">
        <f>IF(R1536=1,0,0)</f>
        <v>0</v>
      </c>
      <c r="AA1536" s="51">
        <f>IFERROR((1-R1536) * Z1536 * 2%,0)</f>
        <v>0</v>
      </c>
      <c r="AB1536" s="52">
        <f>IF(R1536=0,0,0)</f>
        <v>0</v>
      </c>
      <c r="AC1536" s="52">
        <f> IFERROR(AB1536 * (1-R1536) * 2%,0)</f>
        <v>0</v>
      </c>
      <c r="AD1536" s="53">
        <f>T1536+V1536+W1536+X1536+AA1536+AC1536</f>
        <v>13335.75</v>
      </c>
    </row>
    <row r="1537">
      <c r="C1537" s="40" t="s">
        <v>2843</v>
      </c>
      <c r="D1537" s="41" t="s">
        <v>2844</v>
      </c>
      <c r="E1537" s="41"/>
      <c r="F1537" s="42">
        <v>43263.075694444444</v>
      </c>
      <c r="G1537" s="43">
        <v>1</v>
      </c>
      <c r="H1537" s="44">
        <v>43319</v>
      </c>
      <c r="I1537" s="44">
        <v>43369</v>
      </c>
      <c r="J1537" s="43">
        <v>4020830</v>
      </c>
      <c r="K1537" s="43">
        <v>0</v>
      </c>
      <c r="L1537" s="43">
        <v>0</v>
      </c>
      <c r="M1537" s="43">
        <f>IFERROR(J1537-K1537-L1537,0)</f>
        <v>4020830</v>
      </c>
      <c r="N1537" s="43">
        <v>4020830</v>
      </c>
      <c r="O1537" s="45">
        <f>IFERROR(IF(1 - M1537/N1537&lt;0,0,1-M1537/N1537),0)</f>
        <v>0</v>
      </c>
      <c r="P1537" s="43">
        <v>0</v>
      </c>
      <c r="Q1537" s="43">
        <v>0</v>
      </c>
      <c r="R1537" s="46">
        <f>IF(F1537&lt;DATEVALUE("2018-07-01"),1,0)</f>
        <v>1</v>
      </c>
      <c r="S1537" s="47">
        <f>IF(R1537=1,1%,0)</f>
        <v>0.01</v>
      </c>
      <c r="T1537" s="46">
        <f>IFERROR(S1537*M1537,0)</f>
        <v>40208.300000000003</v>
      </c>
      <c r="U1537" s="48">
        <f>IF(O1537&lt;=0.12,1,0)*(1-R1537)*M1537</f>
        <v>0</v>
      </c>
      <c r="V1537" s="49">
        <f>IF(0&lt;0.8,0,IF(0&lt;1,Sheet1!L590,1))*IF(G1537&lt;3,0.12 - O1537,0.01) *U1537</f>
        <v>0</v>
      </c>
      <c r="W1537" s="49">
        <f>IF(0&gt;1,IF(0&lt;=1.1,1,IF(0&lt;=1.2,2,IF(0&lt;=1.5,3,5))),0) * 1000000</f>
        <v>0</v>
      </c>
      <c r="X1537" s="50">
        <f>IF(AND(P1537&gt;=150000000,P1537&lt;300000000),5000000,IF(AND(P1537&gt;=300000000,P1537&lt;500000000),10000000,IF(AND(P1537&gt;=300000000,P1537&lt;500000000),15000000,IF(AND(P1537&gt;=500000000,P1537&lt;3000000000),20000000,IF(P1537&gt;=30000000000,35000000,0))))) * (1-R1537)</f>
        <v>0</v>
      </c>
      <c r="Y1537" s="50">
        <f>IFERROR(Q1537 * (1-R1537),0)</f>
        <v>0</v>
      </c>
      <c r="Z1537" s="51">
        <f>IF(R1537=1,0,0)</f>
        <v>0</v>
      </c>
      <c r="AA1537" s="51">
        <f>IFERROR((1-R1537) * Z1537 * 2%,0)</f>
        <v>0</v>
      </c>
      <c r="AB1537" s="52">
        <f>IF(R1537=0,0,0)</f>
        <v>0</v>
      </c>
      <c r="AC1537" s="52">
        <f> IFERROR(AB1537 * (1-R1537) * 2%,0)</f>
        <v>0</v>
      </c>
      <c r="AD1537" s="53">
        <f>T1537+V1537+W1537+X1537+AA1537+AC1537</f>
        <v>40208.300000000003</v>
      </c>
    </row>
    <row r="1538">
      <c r="C1538" s="40" t="s">
        <v>2845</v>
      </c>
      <c r="D1538" s="41" t="s">
        <v>2846</v>
      </c>
      <c r="E1538" s="41"/>
      <c r="F1538" s="42">
        <v>43263.087210648147</v>
      </c>
      <c r="G1538" s="43">
        <v>1</v>
      </c>
      <c r="H1538" s="44">
        <v>43325</v>
      </c>
      <c r="I1538" s="44">
        <v>43329</v>
      </c>
      <c r="J1538" s="43">
        <v>1340620</v>
      </c>
      <c r="K1538" s="43">
        <v>0</v>
      </c>
      <c r="L1538" s="43">
        <v>0</v>
      </c>
      <c r="M1538" s="43">
        <f>IFERROR(J1538-K1538-L1538,0)</f>
        <v>1340620</v>
      </c>
      <c r="N1538" s="43">
        <v>1340620</v>
      </c>
      <c r="O1538" s="45">
        <f>IFERROR(IF(1 - M1538/N1538&lt;0,0,1-M1538/N1538),0)</f>
        <v>0</v>
      </c>
      <c r="P1538" s="43">
        <v>0</v>
      </c>
      <c r="Q1538" s="43">
        <v>0</v>
      </c>
      <c r="R1538" s="46">
        <f>IF(F1538&lt;DATEVALUE("2018-07-01"),1,0)</f>
        <v>1</v>
      </c>
      <c r="S1538" s="47">
        <f>IF(R1538=1,1%,0)</f>
        <v>0.01</v>
      </c>
      <c r="T1538" s="46">
        <f>IFERROR(S1538*M1538,0)</f>
        <v>13406.200000000001</v>
      </c>
      <c r="U1538" s="48">
        <f>IF(O1538&lt;=0.12,1,0)*(1-R1538)*M1538</f>
        <v>0</v>
      </c>
      <c r="V1538" s="49">
        <f>IF(0&lt;0.8,0,IF(0&lt;1,Sheet1!L590,1))*IF(G1538&lt;3,0.12 - O1538,0.01) *U1538</f>
        <v>0</v>
      </c>
      <c r="W1538" s="49">
        <f>IF(0&gt;1,IF(0&lt;=1.1,1,IF(0&lt;=1.2,2,IF(0&lt;=1.5,3,5))),0) * 1000000</f>
        <v>0</v>
      </c>
      <c r="X1538" s="50">
        <f>IF(AND(P1538&gt;=150000000,P1538&lt;300000000),5000000,IF(AND(P1538&gt;=300000000,P1538&lt;500000000),10000000,IF(AND(P1538&gt;=300000000,P1538&lt;500000000),15000000,IF(AND(P1538&gt;=500000000,P1538&lt;3000000000),20000000,IF(P1538&gt;=30000000000,35000000,0))))) * (1-R1538)</f>
        <v>0</v>
      </c>
      <c r="Y1538" s="50">
        <f>IFERROR(Q1538 * (1-R1538),0)</f>
        <v>0</v>
      </c>
      <c r="Z1538" s="51">
        <f>IF(R1538=1,0,0)</f>
        <v>0</v>
      </c>
      <c r="AA1538" s="51">
        <f>IFERROR((1-R1538) * Z1538 * 2%,0)</f>
        <v>0</v>
      </c>
      <c r="AB1538" s="52">
        <f>IF(R1538=0,0,0)</f>
        <v>0</v>
      </c>
      <c r="AC1538" s="52">
        <f> IFERROR(AB1538 * (1-R1538) * 2%,0)</f>
        <v>0</v>
      </c>
      <c r="AD1538" s="53">
        <f>T1538+V1538+W1538+X1538+AA1538+AC1538</f>
        <v>13406.200000000001</v>
      </c>
    </row>
    <row r="1539">
      <c r="C1539" s="40" t="s">
        <v>2847</v>
      </c>
      <c r="D1539" s="41" t="s">
        <v>2848</v>
      </c>
      <c r="E1539" s="41"/>
      <c r="F1539" s="42">
        <v>43263.08993055555</v>
      </c>
      <c r="G1539" s="43">
        <v>1</v>
      </c>
      <c r="H1539" s="44">
        <v>43320</v>
      </c>
      <c r="I1539" s="44">
        <v>43375</v>
      </c>
      <c r="J1539" s="43">
        <v>327305</v>
      </c>
      <c r="K1539" s="43">
        <v>0</v>
      </c>
      <c r="L1539" s="43">
        <v>0</v>
      </c>
      <c r="M1539" s="43">
        <f>IFERROR(J1539-K1539-L1539,0)</f>
        <v>327305</v>
      </c>
      <c r="N1539" s="43">
        <v>327305</v>
      </c>
      <c r="O1539" s="45">
        <f>IFERROR(IF(1 - M1539/N1539&lt;0,0,1-M1539/N1539),0)</f>
        <v>0</v>
      </c>
      <c r="P1539" s="43">
        <v>0</v>
      </c>
      <c r="Q1539" s="43">
        <v>0</v>
      </c>
      <c r="R1539" s="46">
        <f>IF(F1539&lt;DATEVALUE("2018-07-01"),1,0)</f>
        <v>1</v>
      </c>
      <c r="S1539" s="47">
        <f>IF(R1539=1,1%,0)</f>
        <v>0.01</v>
      </c>
      <c r="T1539" s="46">
        <f>IFERROR(S1539*M1539,0)</f>
        <v>3273.0500000000002</v>
      </c>
      <c r="U1539" s="48">
        <f>IF(O1539&lt;=0.12,1,0)*(1-R1539)*M1539</f>
        <v>0</v>
      </c>
      <c r="V1539" s="49">
        <f>IF(0&lt;0.8,0,IF(0&lt;1,Sheet1!L590,1))*IF(G1539&lt;3,0.12 - O1539,0.01) *U1539</f>
        <v>0</v>
      </c>
      <c r="W1539" s="49">
        <f>IF(0&gt;1,IF(0&lt;=1.1,1,IF(0&lt;=1.2,2,IF(0&lt;=1.5,3,5))),0) * 1000000</f>
        <v>0</v>
      </c>
      <c r="X1539" s="50">
        <f>IF(AND(P1539&gt;=150000000,P1539&lt;300000000),5000000,IF(AND(P1539&gt;=300000000,P1539&lt;500000000),10000000,IF(AND(P1539&gt;=300000000,P1539&lt;500000000),15000000,IF(AND(P1539&gt;=500000000,P1539&lt;3000000000),20000000,IF(P1539&gt;=30000000000,35000000,0))))) * (1-R1539)</f>
        <v>0</v>
      </c>
      <c r="Y1539" s="50">
        <f>IFERROR(Q1539 * (1-R1539),0)</f>
        <v>0</v>
      </c>
      <c r="Z1539" s="51">
        <f>IF(R1539=1,0,0)</f>
        <v>0</v>
      </c>
      <c r="AA1539" s="51">
        <f>IFERROR((1-R1539) * Z1539 * 2%,0)</f>
        <v>0</v>
      </c>
      <c r="AB1539" s="52">
        <f>IF(R1539=0,0,0)</f>
        <v>0</v>
      </c>
      <c r="AC1539" s="52">
        <f> IFERROR(AB1539 * (1-R1539) * 2%,0)</f>
        <v>0</v>
      </c>
      <c r="AD1539" s="53">
        <f>T1539+V1539+W1539+X1539+AA1539+AC1539</f>
        <v>3273.0500000000002</v>
      </c>
    </row>
    <row r="1540">
      <c r="C1540" s="40" t="s">
        <v>2849</v>
      </c>
      <c r="D1540" s="41" t="s">
        <v>2850</v>
      </c>
      <c r="E1540" s="41"/>
      <c r="F1540" s="42">
        <v>43266.07744212963</v>
      </c>
      <c r="G1540" s="43">
        <v>1</v>
      </c>
      <c r="H1540" s="44" t="s">
        <v>24</v>
      </c>
      <c r="I1540" s="44" t="s">
        <v>24</v>
      </c>
      <c r="J1540" s="43">
        <v>44322</v>
      </c>
      <c r="K1540" s="43">
        <v>0</v>
      </c>
      <c r="L1540" s="43">
        <v>0</v>
      </c>
      <c r="M1540" s="43">
        <f>IFERROR(J1540-K1540-L1540,0)</f>
        <v>44322</v>
      </c>
      <c r="N1540" s="43">
        <v>44322</v>
      </c>
      <c r="O1540" s="45">
        <f>IFERROR(IF(1 - M1540/N1540&lt;0,0,1-M1540/N1540),0)</f>
        <v>0</v>
      </c>
      <c r="P1540" s="43">
        <v>0</v>
      </c>
      <c r="Q1540" s="43">
        <v>0</v>
      </c>
      <c r="R1540" s="46">
        <f>IF(F1540&lt;DATEVALUE("2018-07-01"),1,0)</f>
        <v>1</v>
      </c>
      <c r="S1540" s="47">
        <f>IF(R1540=1,1%,0)</f>
        <v>0.01</v>
      </c>
      <c r="T1540" s="46">
        <f>IFERROR(S1540*M1540,0)</f>
        <v>443.22000000000003</v>
      </c>
      <c r="U1540" s="48">
        <f>IF(O1540&lt;=0.12,1,0)*(1-R1540)*M1540</f>
        <v>0</v>
      </c>
      <c r="V1540" s="49">
        <f>IF(0&lt;0.8,0,IF(0&lt;1,Sheet1!L590,1))*IF(G1540&lt;3,0.12 - O1540,0.01) *U1540</f>
        <v>0</v>
      </c>
      <c r="W1540" s="49">
        <f>IF(0&gt;1,IF(0&lt;=1.1,1,IF(0&lt;=1.2,2,IF(0&lt;=1.5,3,5))),0) * 1000000</f>
        <v>0</v>
      </c>
      <c r="X1540" s="50">
        <f>IF(AND(P1540&gt;=150000000,P1540&lt;300000000),5000000,IF(AND(P1540&gt;=300000000,P1540&lt;500000000),10000000,IF(AND(P1540&gt;=300000000,P1540&lt;500000000),15000000,IF(AND(P1540&gt;=500000000,P1540&lt;3000000000),20000000,IF(P1540&gt;=30000000000,35000000,0))))) * (1-R1540)</f>
        <v>0</v>
      </c>
      <c r="Y1540" s="50">
        <f>IFERROR(Q1540 * (1-R1540),0)</f>
        <v>0</v>
      </c>
      <c r="Z1540" s="51">
        <f>IF(R1540=1,0,0)</f>
        <v>0</v>
      </c>
      <c r="AA1540" s="51">
        <f>IFERROR((1-R1540) * Z1540 * 2%,0)</f>
        <v>0</v>
      </c>
      <c r="AB1540" s="52">
        <f>IF(R1540=0,0,0)</f>
        <v>0</v>
      </c>
      <c r="AC1540" s="52">
        <f> IFERROR(AB1540 * (1-R1540) * 2%,0)</f>
        <v>0</v>
      </c>
      <c r="AD1540" s="53">
        <f>T1540+V1540+W1540+X1540+AA1540+AC1540</f>
        <v>443.22000000000003</v>
      </c>
    </row>
    <row r="1541">
      <c r="C1541" s="40" t="s">
        <v>2851</v>
      </c>
      <c r="D1541" s="41" t="s">
        <v>2852</v>
      </c>
      <c r="E1541" s="41"/>
      <c r="F1541" s="42">
        <v>43266.073842592588</v>
      </c>
      <c r="G1541" s="43">
        <v>1</v>
      </c>
      <c r="H1541" s="44">
        <v>43320</v>
      </c>
      <c r="I1541" s="44">
        <v>43342</v>
      </c>
      <c r="J1541" s="43">
        <v>5802200</v>
      </c>
      <c r="K1541" s="43">
        <v>527468</v>
      </c>
      <c r="L1541" s="43">
        <v>0</v>
      </c>
      <c r="M1541" s="43">
        <f>IFERROR(J1541-K1541-L1541,0)</f>
        <v>5274732</v>
      </c>
      <c r="N1541" s="43">
        <v>5802200</v>
      </c>
      <c r="O1541" s="45">
        <f>IFERROR(IF(1 - M1541/N1541&lt;0,0,1-M1541/N1541),0)</f>
        <v>0.090908276171107527</v>
      </c>
      <c r="P1541" s="43">
        <v>0</v>
      </c>
      <c r="Q1541" s="43">
        <v>0</v>
      </c>
      <c r="R1541" s="46">
        <f>IF(F1541&lt;DATEVALUE("2018-07-01"),1,0)</f>
        <v>1</v>
      </c>
      <c r="S1541" s="47">
        <f>IF(R1541=1,1%,0)</f>
        <v>0.01</v>
      </c>
      <c r="T1541" s="46">
        <f>IFERROR(S1541*M1541,0)</f>
        <v>52747.32</v>
      </c>
      <c r="U1541" s="48">
        <f>IF(O1541&lt;=0.12,1,0)*(1-R1541)*M1541</f>
        <v>0</v>
      </c>
      <c r="V1541" s="49">
        <f>IF(0&lt;0.8,0,IF(0&lt;1,Sheet1!L590,1))*IF(G1541&lt;3,0.12 - O1541,0.01) *U1541</f>
        <v>0</v>
      </c>
      <c r="W1541" s="49">
        <f>IF(0&gt;1,IF(0&lt;=1.1,1,IF(0&lt;=1.2,2,IF(0&lt;=1.5,3,5))),0) * 1000000</f>
        <v>0</v>
      </c>
      <c r="X1541" s="50">
        <f>IF(AND(P1541&gt;=150000000,P1541&lt;300000000),5000000,IF(AND(P1541&gt;=300000000,P1541&lt;500000000),10000000,IF(AND(P1541&gt;=300000000,P1541&lt;500000000),15000000,IF(AND(P1541&gt;=500000000,P1541&lt;3000000000),20000000,IF(P1541&gt;=30000000000,35000000,0))))) * (1-R1541)</f>
        <v>0</v>
      </c>
      <c r="Y1541" s="50">
        <f>IFERROR(Q1541 * (1-R1541),0)</f>
        <v>0</v>
      </c>
      <c r="Z1541" s="51">
        <f>IF(R1541=1,0,0)</f>
        <v>0</v>
      </c>
      <c r="AA1541" s="51">
        <f>IFERROR((1-R1541) * Z1541 * 2%,0)</f>
        <v>0</v>
      </c>
      <c r="AB1541" s="52">
        <f>IF(R1541=0,0,0)</f>
        <v>0</v>
      </c>
      <c r="AC1541" s="52">
        <f> IFERROR(AB1541 * (1-R1541) * 2%,0)</f>
        <v>0</v>
      </c>
      <c r="AD1541" s="53">
        <f>T1541+V1541+W1541+X1541+AA1541+AC1541</f>
        <v>52747.32</v>
      </c>
    </row>
    <row r="1542">
      <c r="C1542" s="40" t="s">
        <v>2853</v>
      </c>
      <c r="D1542" s="41" t="s">
        <v>2854</v>
      </c>
      <c r="E1542" s="41"/>
      <c r="F1542" s="42">
        <v>43266.076226851852</v>
      </c>
      <c r="G1542" s="43">
        <v>1</v>
      </c>
      <c r="H1542" s="44">
        <v>43325</v>
      </c>
      <c r="I1542" s="44">
        <v>43329</v>
      </c>
      <c r="J1542" s="43">
        <v>2311100</v>
      </c>
      <c r="K1542" s="43">
        <v>0</v>
      </c>
      <c r="L1542" s="43">
        <v>0</v>
      </c>
      <c r="M1542" s="43">
        <f>IFERROR(J1542-K1542-L1542,0)</f>
        <v>2311100</v>
      </c>
      <c r="N1542" s="43">
        <v>2311100</v>
      </c>
      <c r="O1542" s="45">
        <f>IFERROR(IF(1 - M1542/N1542&lt;0,0,1-M1542/N1542),0)</f>
        <v>0</v>
      </c>
      <c r="P1542" s="43">
        <v>0</v>
      </c>
      <c r="Q1542" s="43">
        <v>0</v>
      </c>
      <c r="R1542" s="46">
        <f>IF(F1542&lt;DATEVALUE("2018-07-01"),1,0)</f>
        <v>1</v>
      </c>
      <c r="S1542" s="47">
        <f>IF(R1542=1,1%,0)</f>
        <v>0.01</v>
      </c>
      <c r="T1542" s="46">
        <f>IFERROR(S1542*M1542,0)</f>
        <v>23111</v>
      </c>
      <c r="U1542" s="48">
        <f>IF(O1542&lt;=0.12,1,0)*(1-R1542)*M1542</f>
        <v>0</v>
      </c>
      <c r="V1542" s="49">
        <f>IF(0&lt;0.8,0,IF(0&lt;1,Sheet1!L590,1))*IF(G1542&lt;3,0.12 - O1542,0.01) *U1542</f>
        <v>0</v>
      </c>
      <c r="W1542" s="49">
        <f>IF(0&gt;1,IF(0&lt;=1.1,1,IF(0&lt;=1.2,2,IF(0&lt;=1.5,3,5))),0) * 1000000</f>
        <v>0</v>
      </c>
      <c r="X1542" s="50">
        <f>IF(AND(P1542&gt;=150000000,P1542&lt;300000000),5000000,IF(AND(P1542&gt;=300000000,P1542&lt;500000000),10000000,IF(AND(P1542&gt;=300000000,P1542&lt;500000000),15000000,IF(AND(P1542&gt;=500000000,P1542&lt;3000000000),20000000,IF(P1542&gt;=30000000000,35000000,0))))) * (1-R1542)</f>
        <v>0</v>
      </c>
      <c r="Y1542" s="50">
        <f>IFERROR(Q1542 * (1-R1542),0)</f>
        <v>0</v>
      </c>
      <c r="Z1542" s="51">
        <f>IF(R1542=1,0,0)</f>
        <v>0</v>
      </c>
      <c r="AA1542" s="51">
        <f>IFERROR((1-R1542) * Z1542 * 2%,0)</f>
        <v>0</v>
      </c>
      <c r="AB1542" s="52">
        <f>IF(R1542=0,0,0)</f>
        <v>0</v>
      </c>
      <c r="AC1542" s="52">
        <f> IFERROR(AB1542 * (1-R1542) * 2%,0)</f>
        <v>0</v>
      </c>
      <c r="AD1542" s="53">
        <f>T1542+V1542+W1542+X1542+AA1542+AC1542</f>
        <v>23111</v>
      </c>
    </row>
    <row r="1543">
      <c r="C1543" s="40" t="s">
        <v>2855</v>
      </c>
      <c r="D1543" s="41" t="s">
        <v>2237</v>
      </c>
      <c r="E1543" s="41"/>
      <c r="F1543" s="42">
        <v>43267.083252314813</v>
      </c>
      <c r="G1543" s="43">
        <v>1</v>
      </c>
      <c r="H1543" s="44">
        <v>43339</v>
      </c>
      <c r="I1543" s="44">
        <v>43354</v>
      </c>
      <c r="J1543" s="43">
        <v>74800</v>
      </c>
      <c r="K1543" s="43">
        <v>0</v>
      </c>
      <c r="L1543" s="43">
        <v>0</v>
      </c>
      <c r="M1543" s="43">
        <f>IFERROR(J1543-K1543-L1543,0)</f>
        <v>74800</v>
      </c>
      <c r="N1543" s="43">
        <v>81675</v>
      </c>
      <c r="O1543" s="45">
        <f>IFERROR(IF(1 - M1543/N1543&lt;0,0,1-M1543/N1543),0)</f>
        <v>0.084175084175084125</v>
      </c>
      <c r="P1543" s="43">
        <v>0</v>
      </c>
      <c r="Q1543" s="43">
        <v>0</v>
      </c>
      <c r="R1543" s="46">
        <f>IF(F1543&lt;DATEVALUE("2018-07-01"),1,0)</f>
        <v>1</v>
      </c>
      <c r="S1543" s="47">
        <f>IF(R1543=1,1%,0)</f>
        <v>0.01</v>
      </c>
      <c r="T1543" s="46">
        <f>IFERROR(S1543*M1543,0)</f>
        <v>748</v>
      </c>
      <c r="U1543" s="48">
        <f>IF(O1543&lt;=0.12,1,0)*(1-R1543)*M1543</f>
        <v>0</v>
      </c>
      <c r="V1543" s="49">
        <f>IF(0&lt;0.8,0,IF(0&lt;1,Sheet1!L590,1))*IF(G1543&lt;3,0.12 - O1543,0.01) *U1543</f>
        <v>0</v>
      </c>
      <c r="W1543" s="49">
        <f>IF(0&gt;1,IF(0&lt;=1.1,1,IF(0&lt;=1.2,2,IF(0&lt;=1.5,3,5))),0) * 1000000</f>
        <v>0</v>
      </c>
      <c r="X1543" s="50">
        <f>IF(AND(P1543&gt;=150000000,P1543&lt;300000000),5000000,IF(AND(P1543&gt;=300000000,P1543&lt;500000000),10000000,IF(AND(P1543&gt;=300000000,P1543&lt;500000000),15000000,IF(AND(P1543&gt;=500000000,P1543&lt;3000000000),20000000,IF(P1543&gt;=30000000000,35000000,0))))) * (1-R1543)</f>
        <v>0</v>
      </c>
      <c r="Y1543" s="50">
        <f>IFERROR(Q1543 * (1-R1543),0)</f>
        <v>0</v>
      </c>
      <c r="Z1543" s="51">
        <f>IF(R1543=1,0,0)</f>
        <v>0</v>
      </c>
      <c r="AA1543" s="51">
        <f>IFERROR((1-R1543) * Z1543 * 2%,0)</f>
        <v>0</v>
      </c>
      <c r="AB1543" s="52">
        <f>IF(R1543=0,0,0)</f>
        <v>0</v>
      </c>
      <c r="AC1543" s="52">
        <f> IFERROR(AB1543 * (1-R1543) * 2%,0)</f>
        <v>0</v>
      </c>
      <c r="AD1543" s="53">
        <f>T1543+V1543+W1543+X1543+AA1543+AC1543</f>
        <v>748</v>
      </c>
    </row>
    <row r="1544">
      <c r="C1544" s="40" t="s">
        <v>2856</v>
      </c>
      <c r="D1544" s="41" t="s">
        <v>2857</v>
      </c>
      <c r="E1544" s="41"/>
      <c r="F1544" s="42">
        <v>43270.065624999996</v>
      </c>
      <c r="G1544" s="43">
        <v>1</v>
      </c>
      <c r="H1544" s="44" t="s">
        <v>24</v>
      </c>
      <c r="I1544" s="44" t="s">
        <v>24</v>
      </c>
      <c r="J1544" s="43">
        <v>2274279</v>
      </c>
      <c r="K1544" s="43">
        <v>0</v>
      </c>
      <c r="L1544" s="43">
        <v>0</v>
      </c>
      <c r="M1544" s="43">
        <f>IFERROR(J1544-K1544-L1544,0)</f>
        <v>2274279</v>
      </c>
      <c r="N1544" s="43" t="s">
        <v>24</v>
      </c>
      <c r="O1544" s="45">
        <f>IFERROR(IF(1 - M1544/N1544&lt;0,0,1-M1544/N1544),0)</f>
        <v>0</v>
      </c>
      <c r="P1544" s="43">
        <v>0</v>
      </c>
      <c r="Q1544" s="43">
        <v>0</v>
      </c>
      <c r="R1544" s="46">
        <f>IF(F1544&lt;DATEVALUE("2018-07-01"),1,0)</f>
        <v>1</v>
      </c>
      <c r="S1544" s="47">
        <f>IF(R1544=1,1%,0)</f>
        <v>0.01</v>
      </c>
      <c r="T1544" s="46">
        <f>IFERROR(S1544*M1544,0)</f>
        <v>22742.790000000001</v>
      </c>
      <c r="U1544" s="48">
        <f>IF(O1544&lt;=0.12,1,0)*(1-R1544)*M1544</f>
        <v>0</v>
      </c>
      <c r="V1544" s="49">
        <f>IF(0&lt;0.8,0,IF(0&lt;1,Sheet1!L590,1))*IF(G1544&lt;3,0.12 - O1544,0.01) *U1544</f>
        <v>0</v>
      </c>
      <c r="W1544" s="49">
        <f>IF(0&gt;1,IF(0&lt;=1.1,1,IF(0&lt;=1.2,2,IF(0&lt;=1.5,3,5))),0) * 1000000</f>
        <v>0</v>
      </c>
      <c r="X1544" s="50">
        <f>IF(AND(P1544&gt;=150000000,P1544&lt;300000000),5000000,IF(AND(P1544&gt;=300000000,P1544&lt;500000000),10000000,IF(AND(P1544&gt;=300000000,P1544&lt;500000000),15000000,IF(AND(P1544&gt;=500000000,P1544&lt;3000000000),20000000,IF(P1544&gt;=30000000000,35000000,0))))) * (1-R1544)</f>
        <v>0</v>
      </c>
      <c r="Y1544" s="50">
        <f>IFERROR(Q1544 * (1-R1544),0)</f>
        <v>0</v>
      </c>
      <c r="Z1544" s="51">
        <f>IF(R1544=1,0,"")</f>
        <v>0</v>
      </c>
      <c r="AA1544" s="51">
        <f>IFERROR((1-R1544) * Z1544 * 2%,0)</f>
        <v>0</v>
      </c>
      <c r="AB1544" s="52">
        <f>IF(R1544=0,"",0)</f>
        <v>0</v>
      </c>
      <c r="AC1544" s="52">
        <f> IFERROR(AB1544 * (1-R1544) * 2%,0)</f>
        <v>0</v>
      </c>
      <c r="AD1544" s="53">
        <f>T1544+V1544+W1544+X1544+AA1544+AC1544</f>
        <v>22742.790000000001</v>
      </c>
    </row>
    <row r="1545">
      <c r="C1545" s="40" t="s">
        <v>2858</v>
      </c>
      <c r="D1545" s="41" t="s">
        <v>2859</v>
      </c>
      <c r="E1545" s="41"/>
      <c r="F1545" s="42">
        <v>43270.172071759254</v>
      </c>
      <c r="G1545" s="43">
        <v>1</v>
      </c>
      <c r="H1545" s="44">
        <v>43325</v>
      </c>
      <c r="I1545" s="44">
        <v>43342</v>
      </c>
      <c r="J1545" s="43">
        <v>606247</v>
      </c>
      <c r="K1545" s="43">
        <v>0</v>
      </c>
      <c r="L1545" s="43">
        <v>0</v>
      </c>
      <c r="M1545" s="43">
        <f>IFERROR(J1545-K1545-L1545,0)</f>
        <v>606247</v>
      </c>
      <c r="N1545" s="43">
        <v>606247</v>
      </c>
      <c r="O1545" s="45">
        <f>IFERROR(IF(1 - M1545/N1545&lt;0,0,1-M1545/N1545),0)</f>
        <v>0</v>
      </c>
      <c r="P1545" s="43">
        <v>0</v>
      </c>
      <c r="Q1545" s="43">
        <v>0</v>
      </c>
      <c r="R1545" s="46">
        <f>IF(F1545&lt;DATEVALUE("2018-07-01"),1,0)</f>
        <v>1</v>
      </c>
      <c r="S1545" s="47">
        <f>IF(R1545=1,1%,0)</f>
        <v>0.01</v>
      </c>
      <c r="T1545" s="46">
        <f>IFERROR(S1545*M1545,0)</f>
        <v>6062.4700000000003</v>
      </c>
      <c r="U1545" s="48">
        <f>IF(O1545&lt;=0.12,1,0)*(1-R1545)*M1545</f>
        <v>0</v>
      </c>
      <c r="V1545" s="49">
        <f>IF(0&lt;0.8,0,IF(0&lt;1,Sheet1!L590,1))*IF(G1545&lt;3,0.12 - O1545,0.01) *U1545</f>
        <v>0</v>
      </c>
      <c r="W1545" s="49">
        <f>IF(0&gt;1,IF(0&lt;=1.1,1,IF(0&lt;=1.2,2,IF(0&lt;=1.5,3,5))),0) * 1000000</f>
        <v>0</v>
      </c>
      <c r="X1545" s="50">
        <f>IF(AND(P1545&gt;=150000000,P1545&lt;300000000),5000000,IF(AND(P1545&gt;=300000000,P1545&lt;500000000),10000000,IF(AND(P1545&gt;=300000000,P1545&lt;500000000),15000000,IF(AND(P1545&gt;=500000000,P1545&lt;3000000000),20000000,IF(P1545&gt;=30000000000,35000000,0))))) * (1-R1545)</f>
        <v>0</v>
      </c>
      <c r="Y1545" s="50">
        <f>IFERROR(Q1545 * (1-R1545),0)</f>
        <v>0</v>
      </c>
      <c r="Z1545" s="51">
        <f>IF(R1545=1,0,0)</f>
        <v>0</v>
      </c>
      <c r="AA1545" s="51">
        <f>IFERROR((1-R1545) * Z1545 * 2%,0)</f>
        <v>0</v>
      </c>
      <c r="AB1545" s="52">
        <f>IF(R1545=0,0,0)</f>
        <v>0</v>
      </c>
      <c r="AC1545" s="52">
        <f> IFERROR(AB1545 * (1-R1545) * 2%,0)</f>
        <v>0</v>
      </c>
      <c r="AD1545" s="53">
        <f>T1545+V1545+W1545+X1545+AA1545+AC1545</f>
        <v>6062.4700000000003</v>
      </c>
    </row>
    <row r="1546">
      <c r="C1546" s="40" t="s">
        <v>2860</v>
      </c>
      <c r="D1546" s="41" t="s">
        <v>24</v>
      </c>
      <c r="E1546" s="41"/>
      <c r="F1546" s="42" t="s">
        <v>24</v>
      </c>
      <c r="G1546" s="43" t="s">
        <v>24</v>
      </c>
      <c r="H1546" s="44" t="s">
        <v>24</v>
      </c>
      <c r="I1546" s="44" t="s">
        <v>24</v>
      </c>
      <c r="J1546" s="43">
        <v>697400</v>
      </c>
      <c r="K1546" s="43">
        <v>0</v>
      </c>
      <c r="L1546" s="43">
        <v>0</v>
      </c>
      <c r="M1546" s="43">
        <f>IFERROR(J1546-K1546-L1546,0)</f>
        <v>697400</v>
      </c>
      <c r="N1546" s="43" t="s">
        <v>24</v>
      </c>
      <c r="O1546" s="45">
        <f>IFERROR(IF(1 - M1546/N1546&lt;0,0,1-M1546/N1546),0)</f>
        <v>0</v>
      </c>
      <c r="P1546" s="43">
        <v>0</v>
      </c>
      <c r="Q1546" s="43">
        <v>0</v>
      </c>
      <c r="R1546" s="46">
        <f>IF(F1546&lt;DATEVALUE("2018-07-01"),1,0)</f>
        <v>0</v>
      </c>
      <c r="S1546" s="47">
        <f>IF(R1546=1,1%,0)</f>
        <v>0</v>
      </c>
      <c r="T1546" s="46">
        <f>IFERROR(S1546*M1546,0)</f>
        <v>0</v>
      </c>
      <c r="U1546" s="48">
        <f>IF(O1546&lt;=0.12,1,0)*(1-R1546)*M1546</f>
        <v>697400</v>
      </c>
      <c r="V1546" s="49">
        <f>IF(0&lt;0.8,0,IF(0&lt;1,Sheet1!L590,1))*IF(G1546&lt;3,0.12 - O1546,0.01) *U1546</f>
        <v>0</v>
      </c>
      <c r="W1546" s="49">
        <f>IF(0&gt;1,IF(0&lt;=1.1,1,IF(0&lt;=1.2,2,IF(0&lt;=1.5,3,5))),0) * 1000000</f>
        <v>0</v>
      </c>
      <c r="X1546" s="50">
        <f>IF(AND(P1546&gt;=150000000,P1546&lt;300000000),5000000,IF(AND(P1546&gt;=300000000,P1546&lt;500000000),10000000,IF(AND(P1546&gt;=300000000,P1546&lt;500000000),15000000,IF(AND(P1546&gt;=500000000,P1546&lt;3000000000),20000000,IF(P1546&gt;=30000000000,35000000,0))))) * (1-R1546)</f>
        <v>0</v>
      </c>
      <c r="Y1546" s="50">
        <f>IFERROR(Q1546 * (1-R1546),0)</f>
        <v>0</v>
      </c>
      <c r="Z1546" s="51" t="str">
        <f>IF(R1546=1,0,"")</f>
        <v/>
      </c>
      <c r="AA1546" s="51">
        <f>IFERROR((1-R1546) * Z1546 * 2%,0)</f>
        <v>0</v>
      </c>
      <c r="AB1546" s="52" t="str">
        <f>IF(R1546=0,"",0)</f>
        <v/>
      </c>
      <c r="AC1546" s="52">
        <f> IFERROR(AB1546 * (1-R1546) * 2%,0)</f>
        <v>0</v>
      </c>
      <c r="AD1546" s="53">
        <f>T1546+V1546+W1546+X1546+AA1546+AC1546</f>
        <v>0</v>
      </c>
    </row>
    <row r="1547">
      <c r="C1547" s="40" t="s">
        <v>2861</v>
      </c>
      <c r="D1547" s="41" t="s">
        <v>2862</v>
      </c>
      <c r="E1547" s="41"/>
      <c r="F1547" s="42">
        <v>43273.162141203698</v>
      </c>
      <c r="G1547" s="43">
        <v>1</v>
      </c>
      <c r="H1547" s="44">
        <v>43325</v>
      </c>
      <c r="I1547" s="44">
        <v>43337</v>
      </c>
      <c r="J1547" s="43">
        <v>2013328</v>
      </c>
      <c r="K1547" s="43">
        <v>0</v>
      </c>
      <c r="L1547" s="43">
        <v>0</v>
      </c>
      <c r="M1547" s="43">
        <f>IFERROR(J1547-K1547-L1547,0)</f>
        <v>2013328</v>
      </c>
      <c r="N1547" s="43">
        <v>2013328</v>
      </c>
      <c r="O1547" s="45">
        <f>IFERROR(IF(1 - M1547/N1547&lt;0,0,1-M1547/N1547),0)</f>
        <v>0</v>
      </c>
      <c r="P1547" s="43">
        <v>0</v>
      </c>
      <c r="Q1547" s="43">
        <v>0</v>
      </c>
      <c r="R1547" s="46">
        <f>IF(F1547&lt;DATEVALUE("2018-07-01"),1,0)</f>
        <v>1</v>
      </c>
      <c r="S1547" s="47">
        <f>IF(R1547=1,1%,0)</f>
        <v>0.01</v>
      </c>
      <c r="T1547" s="46">
        <f>IFERROR(S1547*M1547,0)</f>
        <v>20133.279999999999</v>
      </c>
      <c r="U1547" s="48">
        <f>IF(O1547&lt;=0.12,1,0)*(1-R1547)*M1547</f>
        <v>0</v>
      </c>
      <c r="V1547" s="49">
        <f>IF(0&lt;0.8,0,IF(0&lt;1,Sheet1!L590,1))*IF(G1547&lt;3,0.12 - O1547,0.01) *U1547</f>
        <v>0</v>
      </c>
      <c r="W1547" s="49">
        <f>IF(0&gt;1,IF(0&lt;=1.1,1,IF(0&lt;=1.2,2,IF(0&lt;=1.5,3,5))),0) * 1000000</f>
        <v>0</v>
      </c>
      <c r="X1547" s="50">
        <f>IF(AND(P1547&gt;=150000000,P1547&lt;300000000),5000000,IF(AND(P1547&gt;=300000000,P1547&lt;500000000),10000000,IF(AND(P1547&gt;=300000000,P1547&lt;500000000),15000000,IF(AND(P1547&gt;=500000000,P1547&lt;3000000000),20000000,IF(P1547&gt;=30000000000,35000000,0))))) * (1-R1547)</f>
        <v>0</v>
      </c>
      <c r="Y1547" s="50">
        <f>IFERROR(Q1547 * (1-R1547),0)</f>
        <v>0</v>
      </c>
      <c r="Z1547" s="51">
        <f>IF(R1547=1,0,0)</f>
        <v>0</v>
      </c>
      <c r="AA1547" s="51">
        <f>IFERROR((1-R1547) * Z1547 * 2%,0)</f>
        <v>0</v>
      </c>
      <c r="AB1547" s="52">
        <f>IF(R1547=0,0,0)</f>
        <v>0</v>
      </c>
      <c r="AC1547" s="52">
        <f> IFERROR(AB1547 * (1-R1547) * 2%,0)</f>
        <v>0</v>
      </c>
      <c r="AD1547" s="53">
        <f>T1547+V1547+W1547+X1547+AA1547+AC1547</f>
        <v>20133.279999999999</v>
      </c>
    </row>
    <row r="1548">
      <c r="C1548" s="40" t="s">
        <v>2863</v>
      </c>
      <c r="D1548" s="41" t="s">
        <v>2864</v>
      </c>
      <c r="E1548" s="41"/>
      <c r="F1548" s="42">
        <v>43274.147106481483</v>
      </c>
      <c r="G1548" s="43">
        <v>1</v>
      </c>
      <c r="H1548" s="44">
        <v>43339</v>
      </c>
      <c r="I1548" s="44">
        <v>43370</v>
      </c>
      <c r="J1548" s="43">
        <v>34890768</v>
      </c>
      <c r="K1548" s="43">
        <v>0</v>
      </c>
      <c r="L1548" s="43">
        <v>0</v>
      </c>
      <c r="M1548" s="43">
        <f>IFERROR(J1548-K1548-L1548,0)</f>
        <v>34890768</v>
      </c>
      <c r="N1548" s="43">
        <v>50189024</v>
      </c>
      <c r="O1548" s="45">
        <f>IFERROR(IF(1 - M1548/N1548&lt;0,0,1-M1548/N1548),0)</f>
        <v>0.30481278137626266</v>
      </c>
      <c r="P1548" s="43">
        <v>0</v>
      </c>
      <c r="Q1548" s="43">
        <v>0</v>
      </c>
      <c r="R1548" s="46">
        <f>IF(F1548&lt;DATEVALUE("2018-07-01"),1,0)</f>
        <v>1</v>
      </c>
      <c r="S1548" s="47">
        <f>IF(R1548=1,1%,0)</f>
        <v>0.01</v>
      </c>
      <c r="T1548" s="46">
        <f>IFERROR(S1548*M1548,0)</f>
        <v>348907.67999999999</v>
      </c>
      <c r="U1548" s="48">
        <f>IF(O1548&lt;=0.12,1,0)*(1-R1548)*M1548</f>
        <v>0</v>
      </c>
      <c r="V1548" s="49">
        <f>IF(0&lt;0.8,0,IF(0&lt;1,Sheet1!L590,1))*IF(G1548&lt;3,0.12 - O1548,0.01) *U1548</f>
        <v>0</v>
      </c>
      <c r="W1548" s="49">
        <f>IF(0&gt;1,IF(0&lt;=1.1,1,IF(0&lt;=1.2,2,IF(0&lt;=1.5,3,5))),0) * 1000000</f>
        <v>0</v>
      </c>
      <c r="X1548" s="50">
        <f>IF(AND(P1548&gt;=150000000,P1548&lt;300000000),5000000,IF(AND(P1548&gt;=300000000,P1548&lt;500000000),10000000,IF(AND(P1548&gt;=300000000,P1548&lt;500000000),15000000,IF(AND(P1548&gt;=500000000,P1548&lt;3000000000),20000000,IF(P1548&gt;=30000000000,35000000,0))))) * (1-R1548)</f>
        <v>0</v>
      </c>
      <c r="Y1548" s="50">
        <f>IFERROR(Q1548 * (1-R1548),0)</f>
        <v>0</v>
      </c>
      <c r="Z1548" s="51">
        <f>IF(R1548=1,0,0)</f>
        <v>0</v>
      </c>
      <c r="AA1548" s="51">
        <f>IFERROR((1-R1548) * Z1548 * 2%,0)</f>
        <v>0</v>
      </c>
      <c r="AB1548" s="52">
        <f>IF(R1548=0,0,0)</f>
        <v>0</v>
      </c>
      <c r="AC1548" s="52">
        <f> IFERROR(AB1548 * (1-R1548) * 2%,0)</f>
        <v>0</v>
      </c>
      <c r="AD1548" s="53">
        <f>T1548+V1548+W1548+X1548+AA1548+AC1548</f>
        <v>348907.67999999999</v>
      </c>
    </row>
    <row r="1549">
      <c r="C1549" s="40" t="s">
        <v>2865</v>
      </c>
      <c r="D1549" s="41" t="s">
        <v>2866</v>
      </c>
      <c r="E1549" s="41"/>
      <c r="F1549" s="42">
        <v>43276.35087962963</v>
      </c>
      <c r="G1549" s="43">
        <v>1</v>
      </c>
      <c r="H1549" s="44">
        <v>43323</v>
      </c>
      <c r="I1549" s="44">
        <v>43334</v>
      </c>
      <c r="J1549" s="43">
        <v>62058</v>
      </c>
      <c r="K1549" s="43">
        <v>0</v>
      </c>
      <c r="L1549" s="43">
        <v>0</v>
      </c>
      <c r="M1549" s="43">
        <f>IFERROR(J1549-K1549-L1549,0)</f>
        <v>62058</v>
      </c>
      <c r="N1549" s="43">
        <v>62058</v>
      </c>
      <c r="O1549" s="45">
        <f>IFERROR(IF(1 - M1549/N1549&lt;0,0,1-M1549/N1549),0)</f>
        <v>0</v>
      </c>
      <c r="P1549" s="43">
        <v>0</v>
      </c>
      <c r="Q1549" s="43">
        <v>0</v>
      </c>
      <c r="R1549" s="46">
        <f>IF(F1549&lt;DATEVALUE("2018-07-01"),1,0)</f>
        <v>1</v>
      </c>
      <c r="S1549" s="47">
        <f>IF(R1549=1,1%,0)</f>
        <v>0.01</v>
      </c>
      <c r="T1549" s="46">
        <f>IFERROR(S1549*M1549,0)</f>
        <v>620.58000000000004</v>
      </c>
      <c r="U1549" s="48">
        <f>IF(O1549&lt;=0.12,1,0)*(1-R1549)*M1549</f>
        <v>0</v>
      </c>
      <c r="V1549" s="49">
        <f>IF(0&lt;0.8,0,IF(0&lt;1,Sheet1!L590,1))*IF(G1549&lt;3,0.12 - O1549,0.01) *U1549</f>
        <v>0</v>
      </c>
      <c r="W1549" s="49">
        <f>IF(0&gt;1,IF(0&lt;=1.1,1,IF(0&lt;=1.2,2,IF(0&lt;=1.5,3,5))),0) * 1000000</f>
        <v>0</v>
      </c>
      <c r="X1549" s="50">
        <f>IF(AND(P1549&gt;=150000000,P1549&lt;300000000),5000000,IF(AND(P1549&gt;=300000000,P1549&lt;500000000),10000000,IF(AND(P1549&gt;=300000000,P1549&lt;500000000),15000000,IF(AND(P1549&gt;=500000000,P1549&lt;3000000000),20000000,IF(P1549&gt;=30000000000,35000000,0))))) * (1-R1549)</f>
        <v>0</v>
      </c>
      <c r="Y1549" s="50">
        <f>IFERROR(Q1549 * (1-R1549),0)</f>
        <v>0</v>
      </c>
      <c r="Z1549" s="51">
        <f>IF(R1549=1,0,0)</f>
        <v>0</v>
      </c>
      <c r="AA1549" s="51">
        <f>IFERROR((1-R1549) * Z1549 * 2%,0)</f>
        <v>0</v>
      </c>
      <c r="AB1549" s="52">
        <f>IF(R1549=0,0,0)</f>
        <v>0</v>
      </c>
      <c r="AC1549" s="52">
        <f> IFERROR(AB1549 * (1-R1549) * 2%,0)</f>
        <v>0</v>
      </c>
      <c r="AD1549" s="53">
        <f>T1549+V1549+W1549+X1549+AA1549+AC1549</f>
        <v>620.58000000000004</v>
      </c>
    </row>
    <row r="1550">
      <c r="C1550" s="40" t="s">
        <v>2867</v>
      </c>
      <c r="D1550" s="41" t="s">
        <v>2868</v>
      </c>
      <c r="E1550" s="41"/>
      <c r="F1550" s="42">
        <v>43280.372013888889</v>
      </c>
      <c r="G1550" s="43">
        <v>1</v>
      </c>
      <c r="H1550" s="44">
        <v>43334</v>
      </c>
      <c r="I1550" s="44">
        <v>43339</v>
      </c>
      <c r="J1550" s="43">
        <v>10049711</v>
      </c>
      <c r="K1550" s="43">
        <v>0</v>
      </c>
      <c r="L1550" s="43">
        <v>0</v>
      </c>
      <c r="M1550" s="43">
        <f>IFERROR(J1550-K1550-L1550,0)</f>
        <v>10049711</v>
      </c>
      <c r="N1550" s="43">
        <v>10049711</v>
      </c>
      <c r="O1550" s="45">
        <f>IFERROR(IF(1 - M1550/N1550&lt;0,0,1-M1550/N1550),0)</f>
        <v>0</v>
      </c>
      <c r="P1550" s="43">
        <v>0</v>
      </c>
      <c r="Q1550" s="43">
        <v>0</v>
      </c>
      <c r="R1550" s="46">
        <f>IF(F1550&lt;DATEVALUE("2018-07-01"),1,0)</f>
        <v>1</v>
      </c>
      <c r="S1550" s="47">
        <f>IF(R1550=1,1%,0)</f>
        <v>0.01</v>
      </c>
      <c r="T1550" s="46">
        <f>IFERROR(S1550*M1550,0)</f>
        <v>100497.11</v>
      </c>
      <c r="U1550" s="48">
        <f>IF(O1550&lt;=0.12,1,0)*(1-R1550)*M1550</f>
        <v>0</v>
      </c>
      <c r="V1550" s="49">
        <f>IF(0&lt;0.8,0,IF(0&lt;1,Sheet1!L590,1))*IF(G1550&lt;3,0.12 - O1550,0.01) *U1550</f>
        <v>0</v>
      </c>
      <c r="W1550" s="49">
        <f>IF(0&gt;1,IF(0&lt;=1.1,1,IF(0&lt;=1.2,2,IF(0&lt;=1.5,3,5))),0) * 1000000</f>
        <v>0</v>
      </c>
      <c r="X1550" s="50">
        <f>IF(AND(P1550&gt;=150000000,P1550&lt;300000000),5000000,IF(AND(P1550&gt;=300000000,P1550&lt;500000000),10000000,IF(AND(P1550&gt;=300000000,P1550&lt;500000000),15000000,IF(AND(P1550&gt;=500000000,P1550&lt;3000000000),20000000,IF(P1550&gt;=30000000000,35000000,0))))) * (1-R1550)</f>
        <v>0</v>
      </c>
      <c r="Y1550" s="50">
        <f>IFERROR(Q1550 * (1-R1550),0)</f>
        <v>0</v>
      </c>
      <c r="Z1550" s="51">
        <f>IF(R1550=1,0,0)</f>
        <v>0</v>
      </c>
      <c r="AA1550" s="51">
        <f>IFERROR((1-R1550) * Z1550 * 2%,0)</f>
        <v>0</v>
      </c>
      <c r="AB1550" s="52">
        <f>IF(R1550=0,0,0)</f>
        <v>0</v>
      </c>
      <c r="AC1550" s="52">
        <f> IFERROR(AB1550 * (1-R1550) * 2%,0)</f>
        <v>0</v>
      </c>
      <c r="AD1550" s="53">
        <f>T1550+V1550+W1550+X1550+AA1550+AC1550</f>
        <v>100497.11</v>
      </c>
    </row>
    <row r="1551">
      <c r="C1551" s="40" t="s">
        <v>2869</v>
      </c>
      <c r="D1551" s="41" t="s">
        <v>2870</v>
      </c>
      <c r="E1551" s="41"/>
      <c r="F1551" s="42">
        <v>43280.370532407404</v>
      </c>
      <c r="G1551" s="43">
        <v>1</v>
      </c>
      <c r="H1551" s="44">
        <v>43343</v>
      </c>
      <c r="I1551" s="44">
        <v>43365</v>
      </c>
      <c r="J1551" s="43">
        <v>1448920</v>
      </c>
      <c r="K1551" s="43">
        <v>0</v>
      </c>
      <c r="L1551" s="43">
        <v>0</v>
      </c>
      <c r="M1551" s="43">
        <f>IFERROR(J1551-K1551-L1551,0)</f>
        <v>1448920</v>
      </c>
      <c r="N1551" s="43">
        <v>1364880</v>
      </c>
      <c r="O1551" s="45">
        <f>IFERROR(IF(1 - M1551/N1551&lt;0,0,1-M1551/N1551),0)</f>
        <v>0</v>
      </c>
      <c r="P1551" s="43">
        <v>0</v>
      </c>
      <c r="Q1551" s="43">
        <v>0</v>
      </c>
      <c r="R1551" s="46">
        <f>IF(F1551&lt;DATEVALUE("2018-07-01"),1,0)</f>
        <v>1</v>
      </c>
      <c r="S1551" s="47">
        <f>IF(R1551=1,1%,0)</f>
        <v>0.01</v>
      </c>
      <c r="T1551" s="46">
        <f>IFERROR(S1551*M1551,0)</f>
        <v>14489.200000000001</v>
      </c>
      <c r="U1551" s="48">
        <f>IF(O1551&lt;=0.12,1,0)*(1-R1551)*M1551</f>
        <v>0</v>
      </c>
      <c r="V1551" s="49">
        <f>IF(0&lt;0.8,0,IF(0&lt;1,Sheet1!L590,1))*IF(G1551&lt;3,0.12 - O1551,0.01) *U1551</f>
        <v>0</v>
      </c>
      <c r="W1551" s="49">
        <f>IF(0&gt;1,IF(0&lt;=1.1,1,IF(0&lt;=1.2,2,IF(0&lt;=1.5,3,5))),0) * 1000000</f>
        <v>0</v>
      </c>
      <c r="X1551" s="50">
        <f>IF(AND(P1551&gt;=150000000,P1551&lt;300000000),5000000,IF(AND(P1551&gt;=300000000,P1551&lt;500000000),10000000,IF(AND(P1551&gt;=300000000,P1551&lt;500000000),15000000,IF(AND(P1551&gt;=500000000,P1551&lt;3000000000),20000000,IF(P1551&gt;=30000000000,35000000,0))))) * (1-R1551)</f>
        <v>0</v>
      </c>
      <c r="Y1551" s="50">
        <f>IFERROR(Q1551 * (1-R1551),0)</f>
        <v>0</v>
      </c>
      <c r="Z1551" s="51">
        <f>IF(R1551=1,0,0)</f>
        <v>0</v>
      </c>
      <c r="AA1551" s="51">
        <f>IFERROR((1-R1551) * Z1551 * 2%,0)</f>
        <v>0</v>
      </c>
      <c r="AB1551" s="52">
        <f>IF(R1551=0,0,0)</f>
        <v>0</v>
      </c>
      <c r="AC1551" s="52">
        <f> IFERROR(AB1551 * (1-R1551) * 2%,0)</f>
        <v>0</v>
      </c>
      <c r="AD1551" s="53">
        <f>T1551+V1551+W1551+X1551+AA1551+AC1551</f>
        <v>14489.200000000001</v>
      </c>
    </row>
    <row r="1552">
      <c r="C1552" s="40" t="s">
        <v>2871</v>
      </c>
      <c r="D1552" s="41" t="s">
        <v>2872</v>
      </c>
      <c r="E1552" s="41"/>
      <c r="F1552" s="42">
        <v>43287.099247685182</v>
      </c>
      <c r="G1552" s="43">
        <v>0</v>
      </c>
      <c r="H1552" s="44">
        <v>43332</v>
      </c>
      <c r="I1552" s="44">
        <v>43340</v>
      </c>
      <c r="J1552" s="43">
        <v>5117569</v>
      </c>
      <c r="K1552" s="43">
        <v>0</v>
      </c>
      <c r="L1552" s="43">
        <v>0</v>
      </c>
      <c r="M1552" s="43">
        <f>IFERROR(J1552-K1552-L1552,0)</f>
        <v>5117569</v>
      </c>
      <c r="N1552" s="43">
        <v>5117569</v>
      </c>
      <c r="O1552" s="45">
        <f>IFERROR(IF(1 - M1552/N1552&lt;0,0,1-M1552/N1552),0)</f>
        <v>0</v>
      </c>
      <c r="P1552" s="43">
        <v>0</v>
      </c>
      <c r="Q1552" s="43">
        <v>0</v>
      </c>
      <c r="R1552" s="46">
        <f>IF(F1552&lt;DATEVALUE("2018-07-01"),1,0)</f>
        <v>0</v>
      </c>
      <c r="S1552" s="47">
        <f>IF(R1552=1,1%,0)</f>
        <v>0</v>
      </c>
      <c r="T1552" s="46">
        <f>IFERROR(S1552*M1552,0)</f>
        <v>0</v>
      </c>
      <c r="U1552" s="48">
        <f>IF(O1552&lt;=0.12,1,0)*(1-R1552)*M1552</f>
        <v>5117569</v>
      </c>
      <c r="V1552" s="49">
        <f>IF(0&lt;0.8,0,IF(0&lt;1,Sheet1!L590,1))*IF(G1552&lt;3,0.12 - O1552,0.01) *U1552</f>
        <v>0</v>
      </c>
      <c r="W1552" s="49">
        <f>IF(0&gt;1,IF(0&lt;=1.1,1,IF(0&lt;=1.2,2,IF(0&lt;=1.5,3,5))),0) * 1000000</f>
        <v>0</v>
      </c>
      <c r="X1552" s="50">
        <f>IF(AND(P1552&gt;=150000000,P1552&lt;300000000),5000000,IF(AND(P1552&gt;=300000000,P1552&lt;500000000),10000000,IF(AND(P1552&gt;=300000000,P1552&lt;500000000),15000000,IF(AND(P1552&gt;=500000000,P1552&lt;3000000000),20000000,IF(P1552&gt;=30000000000,35000000,0))))) * (1-R1552)</f>
        <v>0</v>
      </c>
      <c r="Y1552" s="50">
        <f>IFERROR(Q1552 * (1-R1552),0)</f>
        <v>0</v>
      </c>
      <c r="Z1552" s="51">
        <f>IF(R1552=1,0,0)</f>
        <v>0</v>
      </c>
      <c r="AA1552" s="51">
        <f>IFERROR((1-R1552) * Z1552 * 2%,0)</f>
        <v>0</v>
      </c>
      <c r="AB1552" s="52">
        <f>IF(R1552=0,0,0)</f>
        <v>0</v>
      </c>
      <c r="AC1552" s="52">
        <f> IFERROR(AB1552 * (1-R1552) * 2%,0)</f>
        <v>0</v>
      </c>
      <c r="AD1552" s="53">
        <f>T1552+V1552+W1552+X1552+AA1552+AC1552</f>
        <v>0</v>
      </c>
    </row>
    <row r="1553">
      <c r="C1553" s="40" t="s">
        <v>2873</v>
      </c>
      <c r="D1553" s="41" t="s">
        <v>2874</v>
      </c>
      <c r="E1553" s="41"/>
      <c r="F1553" s="42">
        <v>43287.100289351853</v>
      </c>
      <c r="G1553" s="43">
        <v>0</v>
      </c>
      <c r="H1553" s="44">
        <v>43329</v>
      </c>
      <c r="I1553" s="44">
        <v>43342</v>
      </c>
      <c r="J1553" s="43">
        <v>473084</v>
      </c>
      <c r="K1553" s="43">
        <v>0</v>
      </c>
      <c r="L1553" s="43">
        <v>0</v>
      </c>
      <c r="M1553" s="43">
        <f>IFERROR(J1553-K1553-L1553,0)</f>
        <v>473084</v>
      </c>
      <c r="N1553" s="43">
        <v>531268</v>
      </c>
      <c r="O1553" s="45">
        <f>IFERROR(IF(1 - M1553/N1553&lt;0,0,1-M1553/N1553),0)</f>
        <v>0.10951911276417925</v>
      </c>
      <c r="P1553" s="43">
        <v>0</v>
      </c>
      <c r="Q1553" s="43">
        <v>0</v>
      </c>
      <c r="R1553" s="46">
        <f>IF(F1553&lt;DATEVALUE("2018-07-01"),1,0)</f>
        <v>0</v>
      </c>
      <c r="S1553" s="47">
        <f>IF(R1553=1,1%,0)</f>
        <v>0</v>
      </c>
      <c r="T1553" s="46">
        <f>IFERROR(S1553*M1553,0)</f>
        <v>0</v>
      </c>
      <c r="U1553" s="48">
        <f>IF(O1553&lt;=0.12,1,0)*(1-R1553)*M1553</f>
        <v>473084</v>
      </c>
      <c r="V1553" s="49">
        <f>IF(0&lt;0.8,0,IF(0&lt;1,Sheet1!L590,1))*IF(G1553&lt;3,0.12 - O1553,0.01) *U1553</f>
        <v>0</v>
      </c>
      <c r="W1553" s="49">
        <f>IF(0&gt;1,IF(0&lt;=1.1,1,IF(0&lt;=1.2,2,IF(0&lt;=1.5,3,5))),0) * 1000000</f>
        <v>0</v>
      </c>
      <c r="X1553" s="50">
        <f>IF(AND(P1553&gt;=150000000,P1553&lt;300000000),5000000,IF(AND(P1553&gt;=300000000,P1553&lt;500000000),10000000,IF(AND(P1553&gt;=300000000,P1553&lt;500000000),15000000,IF(AND(P1553&gt;=500000000,P1553&lt;3000000000),20000000,IF(P1553&gt;=30000000000,35000000,0))))) * (1-R1553)</f>
        <v>0</v>
      </c>
      <c r="Y1553" s="50">
        <f>IFERROR(Q1553 * (1-R1553),0)</f>
        <v>0</v>
      </c>
      <c r="Z1553" s="51">
        <f>IF(R1553=1,0,0)</f>
        <v>0</v>
      </c>
      <c r="AA1553" s="51">
        <f>IFERROR((1-R1553) * Z1553 * 2%,0)</f>
        <v>0</v>
      </c>
      <c r="AB1553" s="52">
        <f>IF(R1553=0,0,0)</f>
        <v>0</v>
      </c>
      <c r="AC1553" s="52">
        <f> IFERROR(AB1553 * (1-R1553) * 2%,0)</f>
        <v>0</v>
      </c>
      <c r="AD1553" s="53">
        <f>T1553+V1553+W1553+X1553+AA1553+AC1553</f>
        <v>0</v>
      </c>
    </row>
    <row r="1554">
      <c r="C1554" s="40" t="s">
        <v>2875</v>
      </c>
      <c r="D1554" s="41" t="s">
        <v>2876</v>
      </c>
      <c r="E1554" s="41"/>
      <c r="F1554" s="42">
        <v>43293.069930555554</v>
      </c>
      <c r="G1554" s="43">
        <v>0</v>
      </c>
      <c r="H1554" s="44">
        <v>43326</v>
      </c>
      <c r="I1554" s="44">
        <v>43333</v>
      </c>
      <c r="J1554" s="43">
        <v>199248</v>
      </c>
      <c r="K1554" s="43">
        <v>0</v>
      </c>
      <c r="L1554" s="43">
        <v>0</v>
      </c>
      <c r="M1554" s="43">
        <f>IFERROR(J1554-K1554-L1554,0)</f>
        <v>199248</v>
      </c>
      <c r="N1554" s="43">
        <v>199248</v>
      </c>
      <c r="O1554" s="45">
        <f>IFERROR(IF(1 - M1554/N1554&lt;0,0,1-M1554/N1554),0)</f>
        <v>0</v>
      </c>
      <c r="P1554" s="43">
        <v>0</v>
      </c>
      <c r="Q1554" s="43">
        <v>0</v>
      </c>
      <c r="R1554" s="46">
        <f>IF(F1554&lt;DATEVALUE("2018-07-01"),1,0)</f>
        <v>0</v>
      </c>
      <c r="S1554" s="47">
        <f>IF(R1554=1,1%,0)</f>
        <v>0</v>
      </c>
      <c r="T1554" s="46">
        <f>IFERROR(S1554*M1554,0)</f>
        <v>0</v>
      </c>
      <c r="U1554" s="48">
        <f>IF(O1554&lt;=0.12,1,0)*(1-R1554)*M1554</f>
        <v>199248</v>
      </c>
      <c r="V1554" s="49">
        <f>IF(0&lt;0.8,0,IF(0&lt;1,Sheet1!L590,1))*IF(G1554&lt;3,0.12 - O1554,0.01) *U1554</f>
        <v>0</v>
      </c>
      <c r="W1554" s="49">
        <f>IF(0&gt;1,IF(0&lt;=1.1,1,IF(0&lt;=1.2,2,IF(0&lt;=1.5,3,5))),0) * 1000000</f>
        <v>0</v>
      </c>
      <c r="X1554" s="50">
        <f>IF(AND(P1554&gt;=150000000,P1554&lt;300000000),5000000,IF(AND(P1554&gt;=300000000,P1554&lt;500000000),10000000,IF(AND(P1554&gt;=300000000,P1554&lt;500000000),15000000,IF(AND(P1554&gt;=500000000,P1554&lt;3000000000),20000000,IF(P1554&gt;=30000000000,35000000,0))))) * (1-R1554)</f>
        <v>0</v>
      </c>
      <c r="Y1554" s="50">
        <f>IFERROR(Q1554 * (1-R1554),0)</f>
        <v>0</v>
      </c>
      <c r="Z1554" s="51">
        <f>IF(R1554=1,0,0)</f>
        <v>0</v>
      </c>
      <c r="AA1554" s="51">
        <f>IFERROR((1-R1554) * Z1554 * 2%,0)</f>
        <v>0</v>
      </c>
      <c r="AB1554" s="52">
        <f>IF(R1554=0,0,0)</f>
        <v>0</v>
      </c>
      <c r="AC1554" s="52">
        <f> IFERROR(AB1554 * (1-R1554) * 2%,0)</f>
        <v>0</v>
      </c>
      <c r="AD1554" s="53">
        <f>T1554+V1554+W1554+X1554+AA1554+AC1554</f>
        <v>0</v>
      </c>
    </row>
    <row r="1555">
      <c r="C1555" s="40" t="s">
        <v>2877</v>
      </c>
      <c r="D1555" s="41" t="s">
        <v>2878</v>
      </c>
      <c r="E1555" s="41"/>
      <c r="F1555" s="42">
        <v>43293.074571759258</v>
      </c>
      <c r="G1555" s="43">
        <v>0</v>
      </c>
      <c r="H1555" s="44">
        <v>43361</v>
      </c>
      <c r="I1555" s="44">
        <v>43370</v>
      </c>
      <c r="J1555" s="43">
        <v>21243548</v>
      </c>
      <c r="K1555" s="43">
        <v>0</v>
      </c>
      <c r="L1555" s="43">
        <v>0</v>
      </c>
      <c r="M1555" s="43">
        <f>IFERROR(J1555-K1555-L1555,0)</f>
        <v>21243548</v>
      </c>
      <c r="N1555" s="43">
        <v>34637702</v>
      </c>
      <c r="O1555" s="45">
        <f>IFERROR(IF(1 - M1555/N1555&lt;0,0,1-M1555/N1555),0)</f>
        <v>0.3866929162910403</v>
      </c>
      <c r="P1555" s="43">
        <v>0</v>
      </c>
      <c r="Q1555" s="43">
        <v>0</v>
      </c>
      <c r="R1555" s="46">
        <f>IF(F1555&lt;DATEVALUE("2018-07-01"),1,0)</f>
        <v>0</v>
      </c>
      <c r="S1555" s="47">
        <f>IF(R1555=1,1%,0)</f>
        <v>0</v>
      </c>
      <c r="T1555" s="46">
        <f>IFERROR(S1555*M1555,0)</f>
        <v>0</v>
      </c>
      <c r="U1555" s="48">
        <f>IF(O1555&lt;=0.12,1,0)*(1-R1555)*M1555</f>
        <v>0</v>
      </c>
      <c r="V1555" s="49">
        <f>IF(0&lt;0.8,0,IF(0&lt;1,Sheet1!L590,1))*IF(G1555&lt;3,0.12 - O1555,0.01) *U1555</f>
        <v>0</v>
      </c>
      <c r="W1555" s="49">
        <f>IF(0&gt;1,IF(0&lt;=1.1,1,IF(0&lt;=1.2,2,IF(0&lt;=1.5,3,5))),0) * 1000000</f>
        <v>0</v>
      </c>
      <c r="X1555" s="50">
        <f>IF(AND(P1555&gt;=150000000,P1555&lt;300000000),5000000,IF(AND(P1555&gt;=300000000,P1555&lt;500000000),10000000,IF(AND(P1555&gt;=300000000,P1555&lt;500000000),15000000,IF(AND(P1555&gt;=500000000,P1555&lt;3000000000),20000000,IF(P1555&gt;=30000000000,35000000,0))))) * (1-R1555)</f>
        <v>0</v>
      </c>
      <c r="Y1555" s="50">
        <f>IFERROR(Q1555 * (1-R1555),0)</f>
        <v>0</v>
      </c>
      <c r="Z1555" s="51">
        <f>IF(R1555=1,0,0)</f>
        <v>0</v>
      </c>
      <c r="AA1555" s="51">
        <f>IFERROR((1-R1555) * Z1555 * 2%,0)</f>
        <v>0</v>
      </c>
      <c r="AB1555" s="52">
        <f>IF(R1555=0,0,0)</f>
        <v>0</v>
      </c>
      <c r="AC1555" s="52">
        <f> IFERROR(AB1555 * (1-R1555) * 2%,0)</f>
        <v>0</v>
      </c>
      <c r="AD1555" s="53">
        <f>T1555+V1555+W1555+X1555+AA1555+AC1555</f>
        <v>0</v>
      </c>
    </row>
    <row r="1556">
      <c r="C1556" s="40" t="s">
        <v>2879</v>
      </c>
      <c r="D1556" s="41" t="s">
        <v>2880</v>
      </c>
      <c r="E1556" s="41"/>
      <c r="F1556" s="42">
        <v>43293.081574074073</v>
      </c>
      <c r="G1556" s="43">
        <v>0</v>
      </c>
      <c r="H1556" s="44">
        <v>43326</v>
      </c>
      <c r="I1556" s="44">
        <v>43334</v>
      </c>
      <c r="J1556" s="43">
        <v>1139380</v>
      </c>
      <c r="K1556" s="43">
        <v>0</v>
      </c>
      <c r="L1556" s="43">
        <v>0</v>
      </c>
      <c r="M1556" s="43">
        <f>IFERROR(J1556-K1556-L1556,0)</f>
        <v>1139380</v>
      </c>
      <c r="N1556" s="43">
        <v>1080772</v>
      </c>
      <c r="O1556" s="45">
        <f>IFERROR(IF(1 - M1556/N1556&lt;0,0,1-M1556/N1556),0)</f>
        <v>0</v>
      </c>
      <c r="P1556" s="43">
        <v>0</v>
      </c>
      <c r="Q1556" s="43">
        <v>0</v>
      </c>
      <c r="R1556" s="46">
        <f>IF(F1556&lt;DATEVALUE("2018-07-01"),1,0)</f>
        <v>0</v>
      </c>
      <c r="S1556" s="47">
        <f>IF(R1556=1,1%,0)</f>
        <v>0</v>
      </c>
      <c r="T1556" s="46">
        <f>IFERROR(S1556*M1556,0)</f>
        <v>0</v>
      </c>
      <c r="U1556" s="48">
        <f>IF(O1556&lt;=0.12,1,0)*(1-R1556)*M1556</f>
        <v>1139380</v>
      </c>
      <c r="V1556" s="49">
        <f>IF(0&lt;0.8,0,IF(0&lt;1,Sheet1!L590,1))*IF(G1556&lt;3,0.12 - O1556,0.01) *U1556</f>
        <v>0</v>
      </c>
      <c r="W1556" s="49">
        <f>IF(0&gt;1,IF(0&lt;=1.1,1,IF(0&lt;=1.2,2,IF(0&lt;=1.5,3,5))),0) * 1000000</f>
        <v>0</v>
      </c>
      <c r="X1556" s="50">
        <f>IF(AND(P1556&gt;=150000000,P1556&lt;300000000),5000000,IF(AND(P1556&gt;=300000000,P1556&lt;500000000),10000000,IF(AND(P1556&gt;=300000000,P1556&lt;500000000),15000000,IF(AND(P1556&gt;=500000000,P1556&lt;3000000000),20000000,IF(P1556&gt;=30000000000,35000000,0))))) * (1-R1556)</f>
        <v>0</v>
      </c>
      <c r="Y1556" s="50">
        <f>IFERROR(Q1556 * (1-R1556),0)</f>
        <v>0</v>
      </c>
      <c r="Z1556" s="51">
        <f>IF(R1556=1,0,0)</f>
        <v>0</v>
      </c>
      <c r="AA1556" s="51">
        <f>IFERROR((1-R1556) * Z1556 * 2%,0)</f>
        <v>0</v>
      </c>
      <c r="AB1556" s="52">
        <f>IF(R1556=0,0,0)</f>
        <v>0</v>
      </c>
      <c r="AC1556" s="52">
        <f> IFERROR(AB1556 * (1-R1556) * 2%,0)</f>
        <v>0</v>
      </c>
      <c r="AD1556" s="53">
        <f>T1556+V1556+W1556+X1556+AA1556+AC1556</f>
        <v>0</v>
      </c>
    </row>
    <row r="1557">
      <c r="C1557" s="40" t="s">
        <v>2881</v>
      </c>
      <c r="D1557" s="41" t="s">
        <v>2882</v>
      </c>
      <c r="E1557" s="41"/>
      <c r="F1557" s="42">
        <v>43297.359594907408</v>
      </c>
      <c r="G1557" s="43">
        <v>0</v>
      </c>
      <c r="H1557" s="44">
        <v>43322</v>
      </c>
      <c r="I1557" s="44">
        <v>43332</v>
      </c>
      <c r="J1557" s="43">
        <v>285601</v>
      </c>
      <c r="K1557" s="43">
        <v>0</v>
      </c>
      <c r="L1557" s="43">
        <v>0</v>
      </c>
      <c r="M1557" s="43">
        <f>IFERROR(J1557-K1557-L1557,0)</f>
        <v>285601</v>
      </c>
      <c r="N1557" s="43">
        <v>285601</v>
      </c>
      <c r="O1557" s="45">
        <f>IFERROR(IF(1 - M1557/N1557&lt;0,0,1-M1557/N1557),0)</f>
        <v>0</v>
      </c>
      <c r="P1557" s="43">
        <v>0</v>
      </c>
      <c r="Q1557" s="43">
        <v>0</v>
      </c>
      <c r="R1557" s="46">
        <f>IF(F1557&lt;DATEVALUE("2018-07-01"),1,0)</f>
        <v>0</v>
      </c>
      <c r="S1557" s="47">
        <f>IF(R1557=1,1%,0)</f>
        <v>0</v>
      </c>
      <c r="T1557" s="46">
        <f>IFERROR(S1557*M1557,0)</f>
        <v>0</v>
      </c>
      <c r="U1557" s="48">
        <f>IF(O1557&lt;=0.12,1,0)*(1-R1557)*M1557</f>
        <v>285601</v>
      </c>
      <c r="V1557" s="49">
        <f>IF(0&lt;0.8,0,IF(0&lt;1,Sheet1!L590,1))*IF(G1557&lt;3,0.12 - O1557,0.01) *U1557</f>
        <v>0</v>
      </c>
      <c r="W1557" s="49">
        <f>IF(0&gt;1,IF(0&lt;=1.1,1,IF(0&lt;=1.2,2,IF(0&lt;=1.5,3,5))),0) * 1000000</f>
        <v>0</v>
      </c>
      <c r="X1557" s="50">
        <f>IF(AND(P1557&gt;=150000000,P1557&lt;300000000),5000000,IF(AND(P1557&gt;=300000000,P1557&lt;500000000),10000000,IF(AND(P1557&gt;=300000000,P1557&lt;500000000),15000000,IF(AND(P1557&gt;=500000000,P1557&lt;3000000000),20000000,IF(P1557&gt;=30000000000,35000000,0))))) * (1-R1557)</f>
        <v>0</v>
      </c>
      <c r="Y1557" s="50">
        <f>IFERROR(Q1557 * (1-R1557),0)</f>
        <v>0</v>
      </c>
      <c r="Z1557" s="51">
        <f>IF(R1557=1,0,0)</f>
        <v>0</v>
      </c>
      <c r="AA1557" s="51">
        <f>IFERROR((1-R1557) * Z1557 * 2%,0)</f>
        <v>0</v>
      </c>
      <c r="AB1557" s="52">
        <f>IF(R1557=0,0,0)</f>
        <v>0</v>
      </c>
      <c r="AC1557" s="52">
        <f> IFERROR(AB1557 * (1-R1557) * 2%,0)</f>
        <v>0</v>
      </c>
      <c r="AD1557" s="53">
        <f>T1557+V1557+W1557+X1557+AA1557+AC1557</f>
        <v>0</v>
      </c>
    </row>
    <row r="1558">
      <c r="C1558" s="40" t="s">
        <v>2883</v>
      </c>
      <c r="D1558" s="41" t="s">
        <v>2884</v>
      </c>
      <c r="E1558" s="41"/>
      <c r="F1558" s="42">
        <v>43297.358726851853</v>
      </c>
      <c r="G1558" s="43">
        <v>0</v>
      </c>
      <c r="H1558" s="44">
        <v>43326</v>
      </c>
      <c r="I1558" s="44">
        <v>43334</v>
      </c>
      <c r="J1558" s="43">
        <v>687600</v>
      </c>
      <c r="K1558" s="43">
        <v>0</v>
      </c>
      <c r="L1558" s="43">
        <v>0</v>
      </c>
      <c r="M1558" s="43">
        <f>IFERROR(J1558-K1558-L1558,0)</f>
        <v>687600</v>
      </c>
      <c r="N1558" s="43">
        <v>687600</v>
      </c>
      <c r="O1558" s="45">
        <f>IFERROR(IF(1 - M1558/N1558&lt;0,0,1-M1558/N1558),0)</f>
        <v>0</v>
      </c>
      <c r="P1558" s="43">
        <v>0</v>
      </c>
      <c r="Q1558" s="43">
        <v>0</v>
      </c>
      <c r="R1558" s="46">
        <f>IF(F1558&lt;DATEVALUE("2018-07-01"),1,0)</f>
        <v>0</v>
      </c>
      <c r="S1558" s="47">
        <f>IF(R1558=1,1%,0)</f>
        <v>0</v>
      </c>
      <c r="T1558" s="46">
        <f>IFERROR(S1558*M1558,0)</f>
        <v>0</v>
      </c>
      <c r="U1558" s="48">
        <f>IF(O1558&lt;=0.12,1,0)*(1-R1558)*M1558</f>
        <v>687600</v>
      </c>
      <c r="V1558" s="49">
        <f>IF(0&lt;0.8,0,IF(0&lt;1,Sheet1!L590,1))*IF(G1558&lt;3,0.12 - O1558,0.01) *U1558</f>
        <v>0</v>
      </c>
      <c r="W1558" s="49">
        <f>IF(0&gt;1,IF(0&lt;=1.1,1,IF(0&lt;=1.2,2,IF(0&lt;=1.5,3,5))),0) * 1000000</f>
        <v>0</v>
      </c>
      <c r="X1558" s="50">
        <f>IF(AND(P1558&gt;=150000000,P1558&lt;300000000),5000000,IF(AND(P1558&gt;=300000000,P1558&lt;500000000),10000000,IF(AND(P1558&gt;=300000000,P1558&lt;500000000),15000000,IF(AND(P1558&gt;=500000000,P1558&lt;3000000000),20000000,IF(P1558&gt;=30000000000,35000000,0))))) * (1-R1558)</f>
        <v>0</v>
      </c>
      <c r="Y1558" s="50">
        <f>IFERROR(Q1558 * (1-R1558),0)</f>
        <v>0</v>
      </c>
      <c r="Z1558" s="51">
        <f>IF(R1558=1,0,0)</f>
        <v>0</v>
      </c>
      <c r="AA1558" s="51">
        <f>IFERROR((1-R1558) * Z1558 * 2%,0)</f>
        <v>0</v>
      </c>
      <c r="AB1558" s="52">
        <f>IF(R1558=0,0,0)</f>
        <v>0</v>
      </c>
      <c r="AC1558" s="52">
        <f> IFERROR(AB1558 * (1-R1558) * 2%,0)</f>
        <v>0</v>
      </c>
      <c r="AD1558" s="53">
        <f>T1558+V1558+W1558+X1558+AA1558+AC1558</f>
        <v>0</v>
      </c>
    </row>
    <row r="1559">
      <c r="C1559" s="40" t="s">
        <v>2885</v>
      </c>
      <c r="D1559" s="41" t="s">
        <v>2886</v>
      </c>
      <c r="E1559" s="41"/>
      <c r="F1559" s="42">
        <v>43297.360763888886</v>
      </c>
      <c r="G1559" s="43">
        <v>0</v>
      </c>
      <c r="H1559" s="44">
        <v>43312</v>
      </c>
      <c r="I1559" s="44">
        <v>43334</v>
      </c>
      <c r="J1559" s="43">
        <v>1008044</v>
      </c>
      <c r="K1559" s="43">
        <v>0</v>
      </c>
      <c r="L1559" s="43">
        <v>0</v>
      </c>
      <c r="M1559" s="43">
        <f>IFERROR(J1559-K1559-L1559,0)</f>
        <v>1008044</v>
      </c>
      <c r="N1559" s="43">
        <v>946213</v>
      </c>
      <c r="O1559" s="45">
        <f>IFERROR(IF(1 - M1559/N1559&lt;0,0,1-M1559/N1559),0)</f>
        <v>0</v>
      </c>
      <c r="P1559" s="43">
        <v>0</v>
      </c>
      <c r="Q1559" s="43">
        <v>0</v>
      </c>
      <c r="R1559" s="46">
        <f>IF(F1559&lt;DATEVALUE("2018-07-01"),1,0)</f>
        <v>0</v>
      </c>
      <c r="S1559" s="47">
        <f>IF(R1559=1,1%,0)</f>
        <v>0</v>
      </c>
      <c r="T1559" s="46">
        <f>IFERROR(S1559*M1559,0)</f>
        <v>0</v>
      </c>
      <c r="U1559" s="48">
        <f>IF(O1559&lt;=0.12,1,0)*(1-R1559)*M1559</f>
        <v>1008044</v>
      </c>
      <c r="V1559" s="49">
        <f>IF(0&lt;0.8,0,IF(0&lt;1,Sheet1!L590,1))*IF(G1559&lt;3,0.12 - O1559,0.01) *U1559</f>
        <v>0</v>
      </c>
      <c r="W1559" s="49">
        <f>IF(0&gt;1,IF(0&lt;=1.1,1,IF(0&lt;=1.2,2,IF(0&lt;=1.5,3,5))),0) * 1000000</f>
        <v>0</v>
      </c>
      <c r="X1559" s="50">
        <f>IF(AND(P1559&gt;=150000000,P1559&lt;300000000),5000000,IF(AND(P1559&gt;=300000000,P1559&lt;500000000),10000000,IF(AND(P1559&gt;=300000000,P1559&lt;500000000),15000000,IF(AND(P1559&gt;=500000000,P1559&lt;3000000000),20000000,IF(P1559&gt;=30000000000,35000000,0))))) * (1-R1559)</f>
        <v>0</v>
      </c>
      <c r="Y1559" s="50">
        <f>IFERROR(Q1559 * (1-R1559),0)</f>
        <v>0</v>
      </c>
      <c r="Z1559" s="51">
        <f>IF(R1559=1,0,0)</f>
        <v>0</v>
      </c>
      <c r="AA1559" s="51">
        <f>IFERROR((1-R1559) * Z1559 * 2%,0)</f>
        <v>0</v>
      </c>
      <c r="AB1559" s="52">
        <f>IF(R1559=0,0,0)</f>
        <v>0</v>
      </c>
      <c r="AC1559" s="52">
        <f> IFERROR(AB1559 * (1-R1559) * 2%,0)</f>
        <v>0</v>
      </c>
      <c r="AD1559" s="53">
        <f>T1559+V1559+W1559+X1559+AA1559+AC1559</f>
        <v>0</v>
      </c>
    </row>
    <row r="1560">
      <c r="C1560" s="40" t="s">
        <v>2887</v>
      </c>
      <c r="D1560" s="41" t="s">
        <v>2888</v>
      </c>
      <c r="E1560" s="41"/>
      <c r="F1560" s="42">
        <v>43297.357407407406</v>
      </c>
      <c r="G1560" s="43">
        <v>0</v>
      </c>
      <c r="H1560" s="44">
        <v>43325</v>
      </c>
      <c r="I1560" s="44">
        <v>43347</v>
      </c>
      <c r="J1560" s="43">
        <v>2003760</v>
      </c>
      <c r="K1560" s="43">
        <v>0</v>
      </c>
      <c r="L1560" s="43">
        <v>0</v>
      </c>
      <c r="M1560" s="43">
        <f>IFERROR(J1560-K1560-L1560,0)</f>
        <v>2003760</v>
      </c>
      <c r="N1560" s="43">
        <v>1780394</v>
      </c>
      <c r="O1560" s="45">
        <f>IFERROR(IF(1 - M1560/N1560&lt;0,0,1-M1560/N1560),0)</f>
        <v>0</v>
      </c>
      <c r="P1560" s="43">
        <v>0</v>
      </c>
      <c r="Q1560" s="43">
        <v>0</v>
      </c>
      <c r="R1560" s="46">
        <f>IF(F1560&lt;DATEVALUE("2018-07-01"),1,0)</f>
        <v>0</v>
      </c>
      <c r="S1560" s="47">
        <f>IF(R1560=1,1%,0)</f>
        <v>0</v>
      </c>
      <c r="T1560" s="46">
        <f>IFERROR(S1560*M1560,0)</f>
        <v>0</v>
      </c>
      <c r="U1560" s="48">
        <f>IF(O1560&lt;=0.12,1,0)*(1-R1560)*M1560</f>
        <v>2003760</v>
      </c>
      <c r="V1560" s="49">
        <f>IF(0&lt;0.8,0,IF(0&lt;1,Sheet1!L590,1))*IF(G1560&lt;3,0.12 - O1560,0.01) *U1560</f>
        <v>0</v>
      </c>
      <c r="W1560" s="49">
        <f>IF(0&gt;1,IF(0&lt;=1.1,1,IF(0&lt;=1.2,2,IF(0&lt;=1.5,3,5))),0) * 1000000</f>
        <v>0</v>
      </c>
      <c r="X1560" s="50">
        <f>IF(AND(P1560&gt;=150000000,P1560&lt;300000000),5000000,IF(AND(P1560&gt;=300000000,P1560&lt;500000000),10000000,IF(AND(P1560&gt;=300000000,P1560&lt;500000000),15000000,IF(AND(P1560&gt;=500000000,P1560&lt;3000000000),20000000,IF(P1560&gt;=30000000000,35000000,0))))) * (1-R1560)</f>
        <v>0</v>
      </c>
      <c r="Y1560" s="50">
        <f>IFERROR(Q1560 * (1-R1560),0)</f>
        <v>0</v>
      </c>
      <c r="Z1560" s="51">
        <f>IF(R1560=1,0,0)</f>
        <v>0</v>
      </c>
      <c r="AA1560" s="51">
        <f>IFERROR((1-R1560) * Z1560 * 2%,0)</f>
        <v>0</v>
      </c>
      <c r="AB1560" s="52">
        <f>IF(R1560=0,0,0)</f>
        <v>0</v>
      </c>
      <c r="AC1560" s="52">
        <f> IFERROR(AB1560 * (1-R1560) * 2%,0)</f>
        <v>0</v>
      </c>
      <c r="AD1560" s="53">
        <f>T1560+V1560+W1560+X1560+AA1560+AC1560</f>
        <v>0</v>
      </c>
    </row>
    <row r="1561">
      <c r="C1561" s="40" t="s">
        <v>2889</v>
      </c>
      <c r="D1561" s="41" t="s">
        <v>2890</v>
      </c>
      <c r="E1561" s="41"/>
      <c r="F1561" s="42">
        <v>43301.075729166667</v>
      </c>
      <c r="G1561" s="43">
        <v>0</v>
      </c>
      <c r="H1561" s="44">
        <v>43325</v>
      </c>
      <c r="I1561" s="44">
        <v>43339</v>
      </c>
      <c r="J1561" s="43">
        <v>689260</v>
      </c>
      <c r="K1561" s="43">
        <v>0</v>
      </c>
      <c r="L1561" s="43">
        <v>0</v>
      </c>
      <c r="M1561" s="43">
        <f>IFERROR(J1561-K1561-L1561,0)</f>
        <v>689260</v>
      </c>
      <c r="N1561" s="43">
        <v>688057</v>
      </c>
      <c r="O1561" s="45">
        <f>IFERROR(IF(1 - M1561/N1561&lt;0,0,1-M1561/N1561),0)</f>
        <v>0</v>
      </c>
      <c r="P1561" s="43">
        <v>0</v>
      </c>
      <c r="Q1561" s="43">
        <v>0</v>
      </c>
      <c r="R1561" s="46">
        <f>IF(F1561&lt;DATEVALUE("2018-07-01"),1,0)</f>
        <v>0</v>
      </c>
      <c r="S1561" s="47">
        <f>IF(R1561=1,1%,0)</f>
        <v>0</v>
      </c>
      <c r="T1561" s="46">
        <f>IFERROR(S1561*M1561,0)</f>
        <v>0</v>
      </c>
      <c r="U1561" s="48">
        <f>IF(O1561&lt;=0.12,1,0)*(1-R1561)*M1561</f>
        <v>689260</v>
      </c>
      <c r="V1561" s="49">
        <f>IF(0&lt;0.8,0,IF(0&lt;1,Sheet1!L590,1))*IF(G1561&lt;3,0.12 - O1561,0.01) *U1561</f>
        <v>0</v>
      </c>
      <c r="W1561" s="49">
        <f>IF(0&gt;1,IF(0&lt;=1.1,1,IF(0&lt;=1.2,2,IF(0&lt;=1.5,3,5))),0) * 1000000</f>
        <v>0</v>
      </c>
      <c r="X1561" s="50">
        <f>IF(AND(P1561&gt;=150000000,P1561&lt;300000000),5000000,IF(AND(P1561&gt;=300000000,P1561&lt;500000000),10000000,IF(AND(P1561&gt;=300000000,P1561&lt;500000000),15000000,IF(AND(P1561&gt;=500000000,P1561&lt;3000000000),20000000,IF(P1561&gt;=30000000000,35000000,0))))) * (1-R1561)</f>
        <v>0</v>
      </c>
      <c r="Y1561" s="50">
        <f>IFERROR(Q1561 * (1-R1561),0)</f>
        <v>0</v>
      </c>
      <c r="Z1561" s="51">
        <f>IF(R1561=1,0,0)</f>
        <v>0</v>
      </c>
      <c r="AA1561" s="51">
        <f>IFERROR((1-R1561) * Z1561 * 2%,0)</f>
        <v>0</v>
      </c>
      <c r="AB1561" s="52">
        <f>IF(R1561=0,0,0)</f>
        <v>0</v>
      </c>
      <c r="AC1561" s="52">
        <f> IFERROR(AB1561 * (1-R1561) * 2%,0)</f>
        <v>0</v>
      </c>
      <c r="AD1561" s="53">
        <f>T1561+V1561+W1561+X1561+AA1561+AC1561</f>
        <v>0</v>
      </c>
    </row>
    <row r="1562">
      <c r="C1562" s="40" t="s">
        <v>2891</v>
      </c>
      <c r="D1562" s="41" t="s">
        <v>2892</v>
      </c>
      <c r="E1562" s="41"/>
      <c r="F1562" s="42">
        <v>43308.343043981477</v>
      </c>
      <c r="G1562" s="43">
        <v>0</v>
      </c>
      <c r="H1562" s="44">
        <v>43337</v>
      </c>
      <c r="I1562" s="44">
        <v>43406</v>
      </c>
      <c r="J1562" s="43">
        <v>2571061</v>
      </c>
      <c r="K1562" s="43">
        <v>0</v>
      </c>
      <c r="L1562" s="43">
        <v>0</v>
      </c>
      <c r="M1562" s="43">
        <f>IFERROR(J1562-K1562-L1562,0)</f>
        <v>2571061</v>
      </c>
      <c r="N1562" s="43">
        <v>2571061</v>
      </c>
      <c r="O1562" s="45">
        <f>IFERROR(IF(1 - M1562/N1562&lt;0,0,1-M1562/N1562),0)</f>
        <v>0</v>
      </c>
      <c r="P1562" s="43">
        <v>0</v>
      </c>
      <c r="Q1562" s="43">
        <v>0</v>
      </c>
      <c r="R1562" s="46">
        <f>IF(F1562&lt;DATEVALUE("2018-07-01"),1,0)</f>
        <v>0</v>
      </c>
      <c r="S1562" s="47">
        <f>IF(R1562=1,1%,0)</f>
        <v>0</v>
      </c>
      <c r="T1562" s="46">
        <f>IFERROR(S1562*M1562,0)</f>
        <v>0</v>
      </c>
      <c r="U1562" s="48">
        <f>IF(O1562&lt;=0.12,1,0)*(1-R1562)*M1562</f>
        <v>2571061</v>
      </c>
      <c r="V1562" s="49">
        <f>IF(0&lt;0.8,0,IF(0&lt;1,Sheet1!L590,1))*IF(G1562&lt;3,0.12 - O1562,0.01) *U1562</f>
        <v>0</v>
      </c>
      <c r="W1562" s="49">
        <f>IF(0&gt;1,IF(0&lt;=1.1,1,IF(0&lt;=1.2,2,IF(0&lt;=1.5,3,5))),0) * 1000000</f>
        <v>0</v>
      </c>
      <c r="X1562" s="50">
        <f>IF(AND(P1562&gt;=150000000,P1562&lt;300000000),5000000,IF(AND(P1562&gt;=300000000,P1562&lt;500000000),10000000,IF(AND(P1562&gt;=300000000,P1562&lt;500000000),15000000,IF(AND(P1562&gt;=500000000,P1562&lt;3000000000),20000000,IF(P1562&gt;=30000000000,35000000,0))))) * (1-R1562)</f>
        <v>0</v>
      </c>
      <c r="Y1562" s="50">
        <f>IFERROR(Q1562 * (1-R1562),0)</f>
        <v>0</v>
      </c>
      <c r="Z1562" s="51">
        <f>IF(R1562=1,0,0)</f>
        <v>0</v>
      </c>
      <c r="AA1562" s="51">
        <f>IFERROR((1-R1562) * Z1562 * 2%,0)</f>
        <v>0</v>
      </c>
      <c r="AB1562" s="52">
        <f>IF(R1562=0,0,0)</f>
        <v>0</v>
      </c>
      <c r="AC1562" s="52">
        <f> IFERROR(AB1562 * (1-R1562) * 2%,0)</f>
        <v>0</v>
      </c>
      <c r="AD1562" s="53">
        <f>T1562+V1562+W1562+X1562+AA1562+AC1562</f>
        <v>0</v>
      </c>
    </row>
    <row r="1563">
      <c r="C1563" s="40" t="s">
        <v>2893</v>
      </c>
      <c r="D1563" s="41" t="s">
        <v>2894</v>
      </c>
      <c r="E1563" s="41"/>
      <c r="F1563" s="42">
        <v>40130.410474537035</v>
      </c>
      <c r="G1563" s="43">
        <v>104</v>
      </c>
      <c r="H1563" s="44">
        <v>43319</v>
      </c>
      <c r="I1563" s="44">
        <v>43336</v>
      </c>
      <c r="J1563" s="43">
        <v>10494963</v>
      </c>
      <c r="K1563" s="43">
        <v>0</v>
      </c>
      <c r="L1563" s="43">
        <v>0</v>
      </c>
      <c r="M1563" s="43">
        <f>IFERROR(J1563-K1563-L1563,0)</f>
        <v>10494963</v>
      </c>
      <c r="N1563" s="43">
        <v>29292514</v>
      </c>
      <c r="O1563" s="45">
        <f>IFERROR(IF(1 - M1563/N1563&lt;0,0,1-M1563/N1563),0)</f>
        <v>0.64171859745462612</v>
      </c>
      <c r="P1563" s="43">
        <v>0</v>
      </c>
      <c r="Q1563" s="43">
        <v>10494963</v>
      </c>
      <c r="R1563" s="46">
        <f>IF(F1563&lt;DATEVALUE("2018-07-01"),1,0)</f>
        <v>1</v>
      </c>
      <c r="S1563" s="47">
        <f>IF(R1563=1,1%,0)</f>
        <v>0.01</v>
      </c>
      <c r="T1563" s="46">
        <f>IFERROR(S1563*M1563,0)</f>
        <v>104949.63000000001</v>
      </c>
      <c r="U1563" s="48">
        <f>IF(O1563&lt;=0.12,1,0)*(1-R1563)*M1563</f>
        <v>0</v>
      </c>
      <c r="V1563" s="49">
        <f>IF(0&lt;0.8,0,IF(0&lt;1,Sheet1!L590,1))*IF(G1563&lt;3,0.12 - O1563,0.01) *U1563</f>
        <v>0</v>
      </c>
      <c r="W1563" s="49">
        <f>IF(0&gt;1,IF(0&lt;=1.1,1,IF(0&lt;=1.2,2,IF(0&lt;=1.5,3,5))),0) * 1000000</f>
        <v>0</v>
      </c>
      <c r="X1563" s="50">
        <f>IF(AND(P1563&gt;=150000000,P1563&lt;300000000),5000000,IF(AND(P1563&gt;=300000000,P1563&lt;500000000),10000000,IF(AND(P1563&gt;=300000000,P1563&lt;500000000),15000000,IF(AND(P1563&gt;=500000000,P1563&lt;3000000000),20000000,IF(P1563&gt;=30000000000,35000000,0))))) * (1-R1563)</f>
        <v>0</v>
      </c>
      <c r="Y1563" s="50">
        <f>IFERROR(Q1563 * (1-R1563),0)</f>
        <v>0</v>
      </c>
      <c r="Z1563" s="51">
        <f>IF(R1563=1,0,0)</f>
        <v>0</v>
      </c>
      <c r="AA1563" s="51">
        <f>IFERROR((1-R1563) * Z1563 * 2%,0)</f>
        <v>0</v>
      </c>
      <c r="AB1563" s="52">
        <f>IF(R1563=0,0,0)</f>
        <v>0</v>
      </c>
      <c r="AC1563" s="52">
        <f> IFERROR(AB1563 * (1-R1563) * 2%,0)</f>
        <v>0</v>
      </c>
      <c r="AD1563" s="53">
        <f>T1563+V1563+W1563+X1563+AA1563+AC1563</f>
        <v>104949.63000000001</v>
      </c>
    </row>
    <row r="1564">
      <c r="C1564" s="40" t="s">
        <v>2895</v>
      </c>
      <c r="D1564" s="41" t="s">
        <v>2896</v>
      </c>
      <c r="E1564" s="41"/>
      <c r="F1564" s="42">
        <v>43119</v>
      </c>
      <c r="G1564" s="43">
        <v>6</v>
      </c>
      <c r="H1564" s="44">
        <v>43430</v>
      </c>
      <c r="I1564" s="44">
        <v>43454</v>
      </c>
      <c r="J1564" s="43">
        <v>20409420</v>
      </c>
      <c r="K1564" s="43">
        <v>0</v>
      </c>
      <c r="L1564" s="43">
        <v>0</v>
      </c>
      <c r="M1564" s="43">
        <f>IFERROR(J1564-K1564-L1564,0)</f>
        <v>20409420</v>
      </c>
      <c r="N1564" s="43">
        <v>20251349</v>
      </c>
      <c r="O1564" s="45">
        <f>IFERROR(IF(1 - M1564/N1564&lt;0,0,1-M1564/N1564),0)</f>
        <v>0</v>
      </c>
      <c r="P1564" s="43">
        <v>0</v>
      </c>
      <c r="Q1564" s="43">
        <v>20549223</v>
      </c>
      <c r="R1564" s="46">
        <f>IF(F1564&lt;DATEVALUE("2018-07-01"),1,0)</f>
        <v>1</v>
      </c>
      <c r="S1564" s="47">
        <f>IF(R1564=1,1%,0)</f>
        <v>0.01</v>
      </c>
      <c r="T1564" s="46">
        <f>IFERROR(S1564*M1564,0)</f>
        <v>204094.20000000001</v>
      </c>
      <c r="U1564" s="48">
        <f>IF(O1564&lt;=0.12,1,0)*(1-R1564)*M1564</f>
        <v>0</v>
      </c>
      <c r="V1564" s="49">
        <f>IF(0&lt;0.8,0,IF(0&lt;1,Sheet1!L590,1))*IF(G1564&lt;3,0.12 - O1564,0.01) *U1564</f>
        <v>0</v>
      </c>
      <c r="W1564" s="49">
        <f>IF(0&gt;1,IF(0&lt;=1.1,1,IF(0&lt;=1.2,2,IF(0&lt;=1.5,3,5))),0) * 1000000</f>
        <v>0</v>
      </c>
      <c r="X1564" s="50">
        <f>IF(AND(P1564&gt;=150000000,P1564&lt;300000000),5000000,IF(AND(P1564&gt;=300000000,P1564&lt;500000000),10000000,IF(AND(P1564&gt;=300000000,P1564&lt;500000000),15000000,IF(AND(P1564&gt;=500000000,P1564&lt;3000000000),20000000,IF(P1564&gt;=30000000000,35000000,0))))) * (1-R1564)</f>
        <v>0</v>
      </c>
      <c r="Y1564" s="50">
        <f>IFERROR(Q1564 * (1-R1564),0)</f>
        <v>0</v>
      </c>
      <c r="Z1564" s="51">
        <f>IF(R1564=1,0,0)</f>
        <v>0</v>
      </c>
      <c r="AA1564" s="51">
        <f>IFERROR((1-R1564) * Z1564 * 2%,0)</f>
        <v>0</v>
      </c>
      <c r="AB1564" s="52">
        <f>IF(R1564=0,0,0)</f>
        <v>0</v>
      </c>
      <c r="AC1564" s="52">
        <f> IFERROR(AB1564 * (1-R1564) * 2%,0)</f>
        <v>0</v>
      </c>
      <c r="AD1564" s="53">
        <f>T1564+V1564+W1564+X1564+AA1564+AC1564</f>
        <v>204094.20000000001</v>
      </c>
    </row>
    <row r="1565">
      <c r="C1565" s="40" t="s">
        <v>2897</v>
      </c>
      <c r="D1565" s="41" t="s">
        <v>2898</v>
      </c>
      <c r="E1565" s="41"/>
      <c r="F1565" s="42">
        <v>43119</v>
      </c>
      <c r="G1565" s="43">
        <v>6</v>
      </c>
      <c r="H1565" s="44">
        <v>43432</v>
      </c>
      <c r="I1565" s="44">
        <v>43399</v>
      </c>
      <c r="J1565" s="43">
        <v>42592068</v>
      </c>
      <c r="K1565" s="43">
        <v>0</v>
      </c>
      <c r="L1565" s="43">
        <v>0</v>
      </c>
      <c r="M1565" s="43">
        <f>IFERROR(J1565-K1565-L1565,0)</f>
        <v>42592068</v>
      </c>
      <c r="N1565" s="43">
        <v>40957501</v>
      </c>
      <c r="O1565" s="45">
        <f>IFERROR(IF(1 - M1565/N1565&lt;0,0,1-M1565/N1565),0)</f>
        <v>0</v>
      </c>
      <c r="P1565" s="43">
        <v>0</v>
      </c>
      <c r="Q1565" s="43">
        <v>42974068</v>
      </c>
      <c r="R1565" s="46">
        <f>IF(F1565&lt;DATEVALUE("2018-07-01"),1,0)</f>
        <v>1</v>
      </c>
      <c r="S1565" s="47">
        <f>IF(R1565=1,1%,0)</f>
        <v>0.01</v>
      </c>
      <c r="T1565" s="46">
        <f>IFERROR(S1565*M1565,0)</f>
        <v>425920.67999999999</v>
      </c>
      <c r="U1565" s="48">
        <f>IF(O1565&lt;=0.12,1,0)*(1-R1565)*M1565</f>
        <v>0</v>
      </c>
      <c r="V1565" s="49">
        <f>IF(0&lt;0.8,0,IF(0&lt;1,Sheet1!L590,1))*IF(G1565&lt;3,0.12 - O1565,0.01) *U1565</f>
        <v>0</v>
      </c>
      <c r="W1565" s="49">
        <f>IF(0&gt;1,IF(0&lt;=1.1,1,IF(0&lt;=1.2,2,IF(0&lt;=1.5,3,5))),0) * 1000000</f>
        <v>0</v>
      </c>
      <c r="X1565" s="50">
        <f>IF(AND(P1565&gt;=150000000,P1565&lt;300000000),5000000,IF(AND(P1565&gt;=300000000,P1565&lt;500000000),10000000,IF(AND(P1565&gt;=300000000,P1565&lt;500000000),15000000,IF(AND(P1565&gt;=500000000,P1565&lt;3000000000),20000000,IF(P1565&gt;=30000000000,35000000,0))))) * (1-R1565)</f>
        <v>0</v>
      </c>
      <c r="Y1565" s="50">
        <f>IFERROR(Q1565 * (1-R1565),0)</f>
        <v>0</v>
      </c>
      <c r="Z1565" s="51">
        <f>IF(R1565=1,0,0)</f>
        <v>0</v>
      </c>
      <c r="AA1565" s="51">
        <f>IFERROR((1-R1565) * Z1565 * 2%,0)</f>
        <v>0</v>
      </c>
      <c r="AB1565" s="52">
        <f>IF(R1565=0,0,0)</f>
        <v>0</v>
      </c>
      <c r="AC1565" s="52">
        <f> IFERROR(AB1565 * (1-R1565) * 2%,0)</f>
        <v>0</v>
      </c>
      <c r="AD1565" s="53">
        <f>T1565+V1565+W1565+X1565+AA1565+AC1565</f>
        <v>425920.67999999999</v>
      </c>
    </row>
    <row r="1566">
      <c r="C1566" s="40" t="s">
        <v>2899</v>
      </c>
      <c r="D1566" s="41" t="s">
        <v>2900</v>
      </c>
      <c r="E1566" s="41"/>
      <c r="F1566" s="42">
        <v>43119</v>
      </c>
      <c r="G1566" s="43">
        <v>6</v>
      </c>
      <c r="H1566" s="44">
        <v>43326</v>
      </c>
      <c r="I1566" s="44">
        <v>43410</v>
      </c>
      <c r="J1566" s="43">
        <v>91037000</v>
      </c>
      <c r="K1566" s="43">
        <v>0</v>
      </c>
      <c r="L1566" s="43">
        <v>0</v>
      </c>
      <c r="M1566" s="43">
        <f>IFERROR(J1566-K1566-L1566,0)</f>
        <v>91037000</v>
      </c>
      <c r="N1566" s="43">
        <v>140008441</v>
      </c>
      <c r="O1566" s="45">
        <f>IFERROR(IF(1 - M1566/N1566&lt;0,0,1-M1566/N1566),0)</f>
        <v>0.34977491821368112</v>
      </c>
      <c r="P1566" s="43">
        <v>0</v>
      </c>
      <c r="Q1566" s="43">
        <v>96140000</v>
      </c>
      <c r="R1566" s="46">
        <f>IF(F1566&lt;DATEVALUE("2018-07-01"),1,0)</f>
        <v>1</v>
      </c>
      <c r="S1566" s="47">
        <f>IF(R1566=1,1%,0)</f>
        <v>0.01</v>
      </c>
      <c r="T1566" s="46">
        <f>IFERROR(S1566*M1566,0)</f>
        <v>910370</v>
      </c>
      <c r="U1566" s="48">
        <f>IF(O1566&lt;=0.12,1,0)*(1-R1566)*M1566</f>
        <v>0</v>
      </c>
      <c r="V1566" s="49">
        <f>IF(0&lt;0.8,0,IF(0&lt;1,Sheet1!L590,1))*IF(G1566&lt;3,0.12 - O1566,0.01) *U1566</f>
        <v>0</v>
      </c>
      <c r="W1566" s="49">
        <f>IF(0&gt;1,IF(0&lt;=1.1,1,IF(0&lt;=1.2,2,IF(0&lt;=1.5,3,5))),0) * 1000000</f>
        <v>0</v>
      </c>
      <c r="X1566" s="50">
        <f>IF(AND(P1566&gt;=150000000,P1566&lt;300000000),5000000,IF(AND(P1566&gt;=300000000,P1566&lt;500000000),10000000,IF(AND(P1566&gt;=300000000,P1566&lt;500000000),15000000,IF(AND(P1566&gt;=500000000,P1566&lt;3000000000),20000000,IF(P1566&gt;=30000000000,35000000,0))))) * (1-R1566)</f>
        <v>0</v>
      </c>
      <c r="Y1566" s="50">
        <f>IFERROR(Q1566 * (1-R1566),0)</f>
        <v>0</v>
      </c>
      <c r="Z1566" s="51">
        <f>IF(R1566=1,0,0)</f>
        <v>0</v>
      </c>
      <c r="AA1566" s="51">
        <f>IFERROR((1-R1566) * Z1566 * 2%,0)</f>
        <v>0</v>
      </c>
      <c r="AB1566" s="52">
        <f>IF(R1566=0,0,0)</f>
        <v>0</v>
      </c>
      <c r="AC1566" s="52">
        <f> IFERROR(AB1566 * (1-R1566) * 2%,0)</f>
        <v>0</v>
      </c>
      <c r="AD1566" s="53">
        <f>T1566+V1566+W1566+X1566+AA1566+AC1566</f>
        <v>910370</v>
      </c>
    </row>
    <row r="1567">
      <c r="C1567" s="40" t="s">
        <v>2901</v>
      </c>
      <c r="D1567" s="41" t="s">
        <v>2902</v>
      </c>
      <c r="E1567" s="41"/>
      <c r="F1567" s="42">
        <v>43119</v>
      </c>
      <c r="G1567" s="43">
        <v>6</v>
      </c>
      <c r="H1567" s="44">
        <v>43326</v>
      </c>
      <c r="I1567" s="44">
        <v>43357</v>
      </c>
      <c r="J1567" s="43">
        <v>7908436</v>
      </c>
      <c r="K1567" s="43">
        <v>0</v>
      </c>
      <c r="L1567" s="43">
        <v>0</v>
      </c>
      <c r="M1567" s="43">
        <f>IFERROR(J1567-K1567-L1567,0)</f>
        <v>7908436</v>
      </c>
      <c r="N1567" s="43">
        <v>10046112</v>
      </c>
      <c r="O1567" s="45">
        <f>IFERROR(IF(1 - M1567/N1567&lt;0,0,1-M1567/N1567),0)</f>
        <v>0.21278639935529287</v>
      </c>
      <c r="P1567" s="43">
        <v>0</v>
      </c>
      <c r="Q1567" s="43">
        <v>7908436</v>
      </c>
      <c r="R1567" s="46">
        <f>IF(F1567&lt;DATEVALUE("2018-07-01"),1,0)</f>
        <v>1</v>
      </c>
      <c r="S1567" s="47">
        <f>IF(R1567=1,1%,0)</f>
        <v>0.01</v>
      </c>
      <c r="T1567" s="46">
        <f>IFERROR(S1567*M1567,0)</f>
        <v>79084.360000000001</v>
      </c>
      <c r="U1567" s="48">
        <f>IF(O1567&lt;=0.12,1,0)*(1-R1567)*M1567</f>
        <v>0</v>
      </c>
      <c r="V1567" s="49">
        <f>IF(0&lt;0.8,0,IF(0&lt;1,Sheet1!L590,1))*IF(G1567&lt;3,0.12 - O1567,0.01) *U1567</f>
        <v>0</v>
      </c>
      <c r="W1567" s="49">
        <f>IF(0&gt;1,IF(0&lt;=1.1,1,IF(0&lt;=1.2,2,IF(0&lt;=1.5,3,5))),0) * 1000000</f>
        <v>0</v>
      </c>
      <c r="X1567" s="50">
        <f>IF(AND(P1567&gt;=150000000,P1567&lt;300000000),5000000,IF(AND(P1567&gt;=300000000,P1567&lt;500000000),10000000,IF(AND(P1567&gt;=300000000,P1567&lt;500000000),15000000,IF(AND(P1567&gt;=500000000,P1567&lt;3000000000),20000000,IF(P1567&gt;=30000000000,35000000,0))))) * (1-R1567)</f>
        <v>0</v>
      </c>
      <c r="Y1567" s="50">
        <f>IFERROR(Q1567 * (1-R1567),0)</f>
        <v>0</v>
      </c>
      <c r="Z1567" s="51">
        <f>IF(R1567=1,0,0)</f>
        <v>0</v>
      </c>
      <c r="AA1567" s="51">
        <f>IFERROR((1-R1567) * Z1567 * 2%,0)</f>
        <v>0</v>
      </c>
      <c r="AB1567" s="52">
        <f>IF(R1567=0,0,0)</f>
        <v>0</v>
      </c>
      <c r="AC1567" s="52">
        <f> IFERROR(AB1567 * (1-R1567) * 2%,0)</f>
        <v>0</v>
      </c>
      <c r="AD1567" s="53">
        <f>T1567+V1567+W1567+X1567+AA1567+AC1567</f>
        <v>79084.360000000001</v>
      </c>
    </row>
    <row r="1568">
      <c r="C1568" s="40" t="s">
        <v>2903</v>
      </c>
      <c r="D1568" s="41" t="s">
        <v>2904</v>
      </c>
      <c r="E1568" s="41"/>
      <c r="F1568" s="42">
        <v>43119</v>
      </c>
      <c r="G1568" s="43">
        <v>6</v>
      </c>
      <c r="H1568" s="44">
        <v>43326</v>
      </c>
      <c r="I1568" s="44">
        <v>43357</v>
      </c>
      <c r="J1568" s="43">
        <v>3371000</v>
      </c>
      <c r="K1568" s="43">
        <v>0</v>
      </c>
      <c r="L1568" s="43">
        <v>0</v>
      </c>
      <c r="M1568" s="43">
        <f>IFERROR(J1568-K1568-L1568,0)</f>
        <v>3371000</v>
      </c>
      <c r="N1568" s="43">
        <v>3370448</v>
      </c>
      <c r="O1568" s="45">
        <f>IFERROR(IF(1 - M1568/N1568&lt;0,0,1-M1568/N1568),0)</f>
        <v>0</v>
      </c>
      <c r="P1568" s="43">
        <v>0</v>
      </c>
      <c r="Q1568" s="43">
        <v>3371000</v>
      </c>
      <c r="R1568" s="46">
        <f>IF(F1568&lt;DATEVALUE("2018-07-01"),1,0)</f>
        <v>1</v>
      </c>
      <c r="S1568" s="47">
        <f>IF(R1568=1,1%,0)</f>
        <v>0.01</v>
      </c>
      <c r="T1568" s="46">
        <f>IFERROR(S1568*M1568,0)</f>
        <v>33710</v>
      </c>
      <c r="U1568" s="48">
        <f>IF(O1568&lt;=0.12,1,0)*(1-R1568)*M1568</f>
        <v>0</v>
      </c>
      <c r="V1568" s="49">
        <f>IF(0&lt;0.8,0,IF(0&lt;1,Sheet1!L590,1))*IF(G1568&lt;3,0.12 - O1568,0.01) *U1568</f>
        <v>0</v>
      </c>
      <c r="W1568" s="49">
        <f>IF(0&gt;1,IF(0&lt;=1.1,1,IF(0&lt;=1.2,2,IF(0&lt;=1.5,3,5))),0) * 1000000</f>
        <v>0</v>
      </c>
      <c r="X1568" s="50">
        <f>IF(AND(P1568&gt;=150000000,P1568&lt;300000000),5000000,IF(AND(P1568&gt;=300000000,P1568&lt;500000000),10000000,IF(AND(P1568&gt;=300000000,P1568&lt;500000000),15000000,IF(AND(P1568&gt;=500000000,P1568&lt;3000000000),20000000,IF(P1568&gt;=30000000000,35000000,0))))) * (1-R1568)</f>
        <v>0</v>
      </c>
      <c r="Y1568" s="50">
        <f>IFERROR(Q1568 * (1-R1568),0)</f>
        <v>0</v>
      </c>
      <c r="Z1568" s="51">
        <f>IF(R1568=1,0,0)</f>
        <v>0</v>
      </c>
      <c r="AA1568" s="51">
        <f>IFERROR((1-R1568) * Z1568 * 2%,0)</f>
        <v>0</v>
      </c>
      <c r="AB1568" s="52">
        <f>IF(R1568=0,0,0)</f>
        <v>0</v>
      </c>
      <c r="AC1568" s="52">
        <f> IFERROR(AB1568 * (1-R1568) * 2%,0)</f>
        <v>0</v>
      </c>
      <c r="AD1568" s="53">
        <f>T1568+V1568+W1568+X1568+AA1568+AC1568</f>
        <v>33710</v>
      </c>
    </row>
    <row r="1569">
      <c r="C1569" s="40" t="s">
        <v>2905</v>
      </c>
      <c r="D1569" s="41" t="s">
        <v>2906</v>
      </c>
      <c r="E1569" s="41"/>
      <c r="F1569" s="42">
        <v>39288</v>
      </c>
      <c r="G1569" s="43">
        <v>132</v>
      </c>
      <c r="H1569" s="44" t="s">
        <v>24</v>
      </c>
      <c r="I1569" s="44" t="s">
        <v>24</v>
      </c>
      <c r="J1569" s="43">
        <v>130000</v>
      </c>
      <c r="K1569" s="43">
        <v>0</v>
      </c>
      <c r="L1569" s="43">
        <v>0</v>
      </c>
      <c r="M1569" s="43">
        <f>IFERROR(J1569-K1569-L1569,0)</f>
        <v>130000</v>
      </c>
      <c r="N1569" s="43" t="s">
        <v>24</v>
      </c>
      <c r="O1569" s="45">
        <f>IFERROR(IF(1 - M1569/N1569&lt;0,0,1-M1569/N1569),0)</f>
        <v>0</v>
      </c>
      <c r="P1569" s="43">
        <v>0</v>
      </c>
      <c r="Q1569" s="43">
        <v>0</v>
      </c>
      <c r="R1569" s="46">
        <f>IF(F1569&lt;DATEVALUE("2018-07-01"),1,0)</f>
        <v>1</v>
      </c>
      <c r="S1569" s="47">
        <f>IF(R1569=1,1%,0)</f>
        <v>0.01</v>
      </c>
      <c r="T1569" s="46">
        <f>IFERROR(S1569*M1569,0)</f>
        <v>1300</v>
      </c>
      <c r="U1569" s="48">
        <f>IF(O1569&lt;=0.12,1,0)*(1-R1569)*M1569</f>
        <v>0</v>
      </c>
      <c r="V1569" s="49">
        <f>IF(0&lt;0.8,0,IF(0&lt;1,Sheet1!L590,1))*IF(G1569&lt;3,0.12 - O1569,0.01) *U1569</f>
        <v>0</v>
      </c>
      <c r="W1569" s="49">
        <f>IF(0&gt;1,IF(0&lt;=1.1,1,IF(0&lt;=1.2,2,IF(0&lt;=1.5,3,5))),0) * 1000000</f>
        <v>0</v>
      </c>
      <c r="X1569" s="50">
        <f>IF(AND(P1569&gt;=150000000,P1569&lt;300000000),5000000,IF(AND(P1569&gt;=300000000,P1569&lt;500000000),10000000,IF(AND(P1569&gt;=300000000,P1569&lt;500000000),15000000,IF(AND(P1569&gt;=500000000,P1569&lt;3000000000),20000000,IF(P1569&gt;=30000000000,35000000,0))))) * (1-R1569)</f>
        <v>0</v>
      </c>
      <c r="Y1569" s="50">
        <f>IFERROR(Q1569 * (1-R1569),0)</f>
        <v>0</v>
      </c>
      <c r="Z1569" s="51">
        <f>IF(R1569=1,0,"")</f>
        <v>0</v>
      </c>
      <c r="AA1569" s="51">
        <f>IFERROR((1-R1569) * Z1569 * 2%,0)</f>
        <v>0</v>
      </c>
      <c r="AB1569" s="52">
        <f>IF(R1569=0,"",0)</f>
        <v>0</v>
      </c>
      <c r="AC1569" s="52">
        <f> IFERROR(AB1569 * (1-R1569) * 2%,0)</f>
        <v>0</v>
      </c>
      <c r="AD1569" s="53">
        <f>T1569+V1569+W1569+X1569+AA1569+AC1569</f>
        <v>1300</v>
      </c>
    </row>
    <row r="1570">
      <c r="C1570" s="40" t="s">
        <v>2907</v>
      </c>
      <c r="D1570" s="41" t="s">
        <v>24</v>
      </c>
      <c r="E1570" s="41"/>
      <c r="F1570" s="42" t="s">
        <v>24</v>
      </c>
      <c r="G1570" s="43" t="s">
        <v>24</v>
      </c>
      <c r="H1570" s="44" t="s">
        <v>24</v>
      </c>
      <c r="I1570" s="44" t="s">
        <v>24</v>
      </c>
      <c r="J1570" s="43">
        <v>130000</v>
      </c>
      <c r="K1570" s="43">
        <v>0</v>
      </c>
      <c r="L1570" s="43">
        <v>0</v>
      </c>
      <c r="M1570" s="43">
        <f>IFERROR(J1570-K1570-L1570,0)</f>
        <v>130000</v>
      </c>
      <c r="N1570" s="43" t="s">
        <v>24</v>
      </c>
      <c r="O1570" s="45">
        <f>IFERROR(IF(1 - M1570/N1570&lt;0,0,1-M1570/N1570),0)</f>
        <v>0</v>
      </c>
      <c r="P1570" s="43">
        <v>0</v>
      </c>
      <c r="Q1570" s="43">
        <v>0</v>
      </c>
      <c r="R1570" s="46">
        <f>IF(F1570&lt;DATEVALUE("2018-07-01"),1,0)</f>
        <v>0</v>
      </c>
      <c r="S1570" s="47">
        <f>IF(R1570=1,1%,0)</f>
        <v>0</v>
      </c>
      <c r="T1570" s="46">
        <f>IFERROR(S1570*M1570,0)</f>
        <v>0</v>
      </c>
      <c r="U1570" s="48">
        <f>IF(O1570&lt;=0.12,1,0)*(1-R1570)*M1570</f>
        <v>130000</v>
      </c>
      <c r="V1570" s="49">
        <f>IF(0&lt;0.8,0,IF(0&lt;1,Sheet1!L590,1))*IF(G1570&lt;3,0.12 - O1570,0.01) *U1570</f>
        <v>0</v>
      </c>
      <c r="W1570" s="49">
        <f>IF(0&gt;1,IF(0&lt;=1.1,1,IF(0&lt;=1.2,2,IF(0&lt;=1.5,3,5))),0) * 1000000</f>
        <v>0</v>
      </c>
      <c r="X1570" s="50">
        <f>IF(AND(P1570&gt;=150000000,P1570&lt;300000000),5000000,IF(AND(P1570&gt;=300000000,P1570&lt;500000000),10000000,IF(AND(P1570&gt;=300000000,P1570&lt;500000000),15000000,IF(AND(P1570&gt;=500000000,P1570&lt;3000000000),20000000,IF(P1570&gt;=30000000000,35000000,0))))) * (1-R1570)</f>
        <v>0</v>
      </c>
      <c r="Y1570" s="50">
        <f>IFERROR(Q1570 * (1-R1570),0)</f>
        <v>0</v>
      </c>
      <c r="Z1570" s="51" t="str">
        <f>IF(R1570=1,0,"")</f>
        <v/>
      </c>
      <c r="AA1570" s="51">
        <f>IFERROR((1-R1570) * Z1570 * 2%,0)</f>
        <v>0</v>
      </c>
      <c r="AB1570" s="52" t="str">
        <f>IF(R1570=0,"",0)</f>
        <v/>
      </c>
      <c r="AC1570" s="52">
        <f> IFERROR(AB1570 * (1-R1570) * 2%,0)</f>
        <v>0</v>
      </c>
      <c r="AD1570" s="53">
        <f>T1570+V1570+W1570+X1570+AA1570+AC1570</f>
        <v>0</v>
      </c>
    </row>
    <row r="1571">
      <c r="C1571" s="40" t="s">
        <v>2908</v>
      </c>
      <c r="D1571" s="41" t="s">
        <v>2909</v>
      </c>
      <c r="E1571" s="41"/>
      <c r="F1571" s="42">
        <v>43119</v>
      </c>
      <c r="G1571" s="43">
        <v>6</v>
      </c>
      <c r="H1571" s="44">
        <v>43314</v>
      </c>
      <c r="I1571" s="44">
        <v>43335</v>
      </c>
      <c r="J1571" s="43">
        <v>9130015</v>
      </c>
      <c r="K1571" s="43">
        <v>0</v>
      </c>
      <c r="L1571" s="43">
        <v>0</v>
      </c>
      <c r="M1571" s="43">
        <f>IFERROR(J1571-K1571-L1571,0)</f>
        <v>9130015</v>
      </c>
      <c r="N1571" s="43">
        <v>9008062</v>
      </c>
      <c r="O1571" s="45">
        <f>IFERROR(IF(1 - M1571/N1571&lt;0,0,1-M1571/N1571),0)</f>
        <v>0</v>
      </c>
      <c r="P1571" s="43">
        <v>0</v>
      </c>
      <c r="Q1571" s="43">
        <v>9130015</v>
      </c>
      <c r="R1571" s="46">
        <f>IF(F1571&lt;DATEVALUE("2018-07-01"),1,0)</f>
        <v>1</v>
      </c>
      <c r="S1571" s="47">
        <f>IF(R1571=1,1%,0)</f>
        <v>0.01</v>
      </c>
      <c r="T1571" s="46">
        <f>IFERROR(S1571*M1571,0)</f>
        <v>91300.150000000009</v>
      </c>
      <c r="U1571" s="48">
        <f>IF(O1571&lt;=0.12,1,0)*(1-R1571)*M1571</f>
        <v>0</v>
      </c>
      <c r="V1571" s="49">
        <f>IF(0&lt;0.8,0,IF(0&lt;1,Sheet1!L590,1))*IF(G1571&lt;3,0.12 - O1571,0.01) *U1571</f>
        <v>0</v>
      </c>
      <c r="W1571" s="49">
        <f>IF(0&gt;1,IF(0&lt;=1.1,1,IF(0&lt;=1.2,2,IF(0&lt;=1.5,3,5))),0) * 1000000</f>
        <v>0</v>
      </c>
      <c r="X1571" s="50">
        <f>IF(AND(P1571&gt;=150000000,P1571&lt;300000000),5000000,IF(AND(P1571&gt;=300000000,P1571&lt;500000000),10000000,IF(AND(P1571&gt;=300000000,P1571&lt;500000000),15000000,IF(AND(P1571&gt;=500000000,P1571&lt;3000000000),20000000,IF(P1571&gt;=30000000000,35000000,0))))) * (1-R1571)</f>
        <v>0</v>
      </c>
      <c r="Y1571" s="50">
        <f>IFERROR(Q1571 * (1-R1571),0)</f>
        <v>0</v>
      </c>
      <c r="Z1571" s="51">
        <f>IF(R1571=1,0,0)</f>
        <v>0</v>
      </c>
      <c r="AA1571" s="51">
        <f>IFERROR((1-R1571) * Z1571 * 2%,0)</f>
        <v>0</v>
      </c>
      <c r="AB1571" s="52">
        <f>IF(R1571=0,0,0)</f>
        <v>0</v>
      </c>
      <c r="AC1571" s="52">
        <f> IFERROR(AB1571 * (1-R1571) * 2%,0)</f>
        <v>0</v>
      </c>
      <c r="AD1571" s="53">
        <f>T1571+V1571+W1571+X1571+AA1571+AC1571</f>
        <v>91300.150000000009</v>
      </c>
    </row>
    <row r="1572">
      <c r="C1572" s="40" t="s">
        <v>2910</v>
      </c>
      <c r="D1572" s="41" t="s">
        <v>2911</v>
      </c>
      <c r="E1572" s="41"/>
      <c r="F1572" s="42">
        <v>43119</v>
      </c>
      <c r="G1572" s="43">
        <v>6</v>
      </c>
      <c r="H1572" s="44">
        <v>43313</v>
      </c>
      <c r="I1572" s="44">
        <v>43320</v>
      </c>
      <c r="J1572" s="43">
        <v>1552700</v>
      </c>
      <c r="K1572" s="43">
        <v>0</v>
      </c>
      <c r="L1572" s="43">
        <v>0</v>
      </c>
      <c r="M1572" s="43">
        <f>IFERROR(J1572-K1572-L1572,0)</f>
        <v>1552700</v>
      </c>
      <c r="N1572" s="43">
        <v>1486486</v>
      </c>
      <c r="O1572" s="45">
        <f>IFERROR(IF(1 - M1572/N1572&lt;0,0,1-M1572/N1572),0)</f>
        <v>0</v>
      </c>
      <c r="P1572" s="43">
        <v>0</v>
      </c>
      <c r="Q1572" s="43">
        <v>1552700</v>
      </c>
      <c r="R1572" s="46">
        <f>IF(F1572&lt;DATEVALUE("2018-07-01"),1,0)</f>
        <v>1</v>
      </c>
      <c r="S1572" s="47">
        <f>IF(R1572=1,1%,0)</f>
        <v>0.01</v>
      </c>
      <c r="T1572" s="46">
        <f>IFERROR(S1572*M1572,0)</f>
        <v>15527</v>
      </c>
      <c r="U1572" s="48">
        <f>IF(O1572&lt;=0.12,1,0)*(1-R1572)*M1572</f>
        <v>0</v>
      </c>
      <c r="V1572" s="49">
        <f>IF(0&lt;0.8,0,IF(0&lt;1,Sheet1!L590,1))*IF(G1572&lt;3,0.12 - O1572,0.01) *U1572</f>
        <v>0</v>
      </c>
      <c r="W1572" s="49">
        <f>IF(0&gt;1,IF(0&lt;=1.1,1,IF(0&lt;=1.2,2,IF(0&lt;=1.5,3,5))),0) * 1000000</f>
        <v>0</v>
      </c>
      <c r="X1572" s="50">
        <f>IF(AND(P1572&gt;=150000000,P1572&lt;300000000),5000000,IF(AND(P1572&gt;=300000000,P1572&lt;500000000),10000000,IF(AND(P1572&gt;=300000000,P1572&lt;500000000),15000000,IF(AND(P1572&gt;=500000000,P1572&lt;3000000000),20000000,IF(P1572&gt;=30000000000,35000000,0))))) * (1-R1572)</f>
        <v>0</v>
      </c>
      <c r="Y1572" s="50">
        <f>IFERROR(Q1572 * (1-R1572),0)</f>
        <v>0</v>
      </c>
      <c r="Z1572" s="51">
        <f>IF(R1572=1,0,0)</f>
        <v>0</v>
      </c>
      <c r="AA1572" s="51">
        <f>IFERROR((1-R1572) * Z1572 * 2%,0)</f>
        <v>0</v>
      </c>
      <c r="AB1572" s="52">
        <f>IF(R1572=0,0,0)</f>
        <v>0</v>
      </c>
      <c r="AC1572" s="52">
        <f> IFERROR(AB1572 * (1-R1572) * 2%,0)</f>
        <v>0</v>
      </c>
      <c r="AD1572" s="53">
        <f>T1572+V1572+W1572+X1572+AA1572+AC1572</f>
        <v>15527</v>
      </c>
    </row>
    <row r="1573">
      <c r="C1573" s="40" t="s">
        <v>2912</v>
      </c>
      <c r="D1573" s="41" t="s">
        <v>2913</v>
      </c>
      <c r="E1573" s="41"/>
      <c r="F1573" s="42">
        <v>43119</v>
      </c>
      <c r="G1573" s="43">
        <v>6</v>
      </c>
      <c r="H1573" s="44">
        <v>43335</v>
      </c>
      <c r="I1573" s="44">
        <v>43382</v>
      </c>
      <c r="J1573" s="43">
        <v>2883293</v>
      </c>
      <c r="K1573" s="43">
        <v>0</v>
      </c>
      <c r="L1573" s="43">
        <v>0</v>
      </c>
      <c r="M1573" s="43">
        <f>IFERROR(J1573-K1573-L1573,0)</f>
        <v>2883293</v>
      </c>
      <c r="N1573" s="43">
        <v>2754067</v>
      </c>
      <c r="O1573" s="45">
        <f>IFERROR(IF(1 - M1573/N1573&lt;0,0,1-M1573/N1573),0)</f>
        <v>0</v>
      </c>
      <c r="P1573" s="43">
        <v>0</v>
      </c>
      <c r="Q1573" s="43">
        <v>2988293</v>
      </c>
      <c r="R1573" s="46">
        <f>IF(F1573&lt;DATEVALUE("2018-07-01"),1,0)</f>
        <v>1</v>
      </c>
      <c r="S1573" s="47">
        <f>IF(R1573=1,1%,0)</f>
        <v>0.01</v>
      </c>
      <c r="T1573" s="46">
        <f>IFERROR(S1573*M1573,0)</f>
        <v>28832.93</v>
      </c>
      <c r="U1573" s="48">
        <f>IF(O1573&lt;=0.12,1,0)*(1-R1573)*M1573</f>
        <v>0</v>
      </c>
      <c r="V1573" s="49">
        <f>IF(0&lt;0.8,0,IF(0&lt;1,Sheet1!L590,1))*IF(G1573&lt;3,0.12 - O1573,0.01) *U1573</f>
        <v>0</v>
      </c>
      <c r="W1573" s="49">
        <f>IF(0&gt;1,IF(0&lt;=1.1,1,IF(0&lt;=1.2,2,IF(0&lt;=1.5,3,5))),0) * 1000000</f>
        <v>0</v>
      </c>
      <c r="X1573" s="50">
        <f>IF(AND(P1573&gt;=150000000,P1573&lt;300000000),5000000,IF(AND(P1573&gt;=300000000,P1573&lt;500000000),10000000,IF(AND(P1573&gt;=300000000,P1573&lt;500000000),15000000,IF(AND(P1573&gt;=500000000,P1573&lt;3000000000),20000000,IF(P1573&gt;=30000000000,35000000,0))))) * (1-R1573)</f>
        <v>0</v>
      </c>
      <c r="Y1573" s="50">
        <f>IFERROR(Q1573 * (1-R1573),0)</f>
        <v>0</v>
      </c>
      <c r="Z1573" s="51">
        <f>IF(R1573=1,0,0)</f>
        <v>0</v>
      </c>
      <c r="AA1573" s="51">
        <f>IFERROR((1-R1573) * Z1573 * 2%,0)</f>
        <v>0</v>
      </c>
      <c r="AB1573" s="52">
        <f>IF(R1573=0,0,0)</f>
        <v>0</v>
      </c>
      <c r="AC1573" s="52">
        <f> IFERROR(AB1573 * (1-R1573) * 2%,0)</f>
        <v>0</v>
      </c>
      <c r="AD1573" s="53">
        <f>T1573+V1573+W1573+X1573+AA1573+AC1573</f>
        <v>28832.93</v>
      </c>
    </row>
    <row r="1574">
      <c r="C1574" s="40" t="s">
        <v>2914</v>
      </c>
      <c r="D1574" s="41" t="s">
        <v>2915</v>
      </c>
      <c r="E1574" s="41"/>
      <c r="F1574" s="42">
        <v>43119</v>
      </c>
      <c r="G1574" s="43">
        <v>6</v>
      </c>
      <c r="H1574" s="44">
        <v>43326</v>
      </c>
      <c r="I1574" s="44">
        <v>43357</v>
      </c>
      <c r="J1574" s="43">
        <v>1156919</v>
      </c>
      <c r="K1574" s="43">
        <v>0</v>
      </c>
      <c r="L1574" s="43">
        <v>0</v>
      </c>
      <c r="M1574" s="43">
        <f>IFERROR(J1574-K1574-L1574,0)</f>
        <v>1156919</v>
      </c>
      <c r="N1574" s="43">
        <v>1153757</v>
      </c>
      <c r="O1574" s="45">
        <f>IFERROR(IF(1 - M1574/N1574&lt;0,0,1-M1574/N1574),0)</f>
        <v>0</v>
      </c>
      <c r="P1574" s="43">
        <v>0</v>
      </c>
      <c r="Q1574" s="43">
        <v>1156919</v>
      </c>
      <c r="R1574" s="46">
        <f>IF(F1574&lt;DATEVALUE("2018-07-01"),1,0)</f>
        <v>1</v>
      </c>
      <c r="S1574" s="47">
        <f>IF(R1574=1,1%,0)</f>
        <v>0.01</v>
      </c>
      <c r="T1574" s="46">
        <f>IFERROR(S1574*M1574,0)</f>
        <v>11569.190000000001</v>
      </c>
      <c r="U1574" s="48">
        <f>IF(O1574&lt;=0.12,1,0)*(1-R1574)*M1574</f>
        <v>0</v>
      </c>
      <c r="V1574" s="49">
        <f>IF(0&lt;0.8,0,IF(0&lt;1,Sheet1!L590,1))*IF(G1574&lt;3,0.12 - O1574,0.01) *U1574</f>
        <v>0</v>
      </c>
      <c r="W1574" s="49">
        <f>IF(0&gt;1,IF(0&lt;=1.1,1,IF(0&lt;=1.2,2,IF(0&lt;=1.5,3,5))),0) * 1000000</f>
        <v>0</v>
      </c>
      <c r="X1574" s="50">
        <f>IF(AND(P1574&gt;=150000000,P1574&lt;300000000),5000000,IF(AND(P1574&gt;=300000000,P1574&lt;500000000),10000000,IF(AND(P1574&gt;=300000000,P1574&lt;500000000),15000000,IF(AND(P1574&gt;=500000000,P1574&lt;3000000000),20000000,IF(P1574&gt;=30000000000,35000000,0))))) * (1-R1574)</f>
        <v>0</v>
      </c>
      <c r="Y1574" s="50">
        <f>IFERROR(Q1574 * (1-R1574),0)</f>
        <v>0</v>
      </c>
      <c r="Z1574" s="51">
        <f>IF(R1574=1,0,0)</f>
        <v>0</v>
      </c>
      <c r="AA1574" s="51">
        <f>IFERROR((1-R1574) * Z1574 * 2%,0)</f>
        <v>0</v>
      </c>
      <c r="AB1574" s="52">
        <f>IF(R1574=0,0,0)</f>
        <v>0</v>
      </c>
      <c r="AC1574" s="52">
        <f> IFERROR(AB1574 * (1-R1574) * 2%,0)</f>
        <v>0</v>
      </c>
      <c r="AD1574" s="53">
        <f>T1574+V1574+W1574+X1574+AA1574+AC1574</f>
        <v>11569.190000000001</v>
      </c>
    </row>
    <row r="1575">
      <c r="C1575" s="40" t="s">
        <v>2916</v>
      </c>
      <c r="D1575" s="41" t="s">
        <v>2917</v>
      </c>
      <c r="E1575" s="41"/>
      <c r="F1575" s="42">
        <v>42522.064097222217</v>
      </c>
      <c r="G1575" s="43">
        <v>25</v>
      </c>
      <c r="H1575" s="44" t="s">
        <v>24</v>
      </c>
      <c r="I1575" s="44" t="s">
        <v>24</v>
      </c>
      <c r="J1575" s="43">
        <v>0</v>
      </c>
      <c r="K1575" s="43">
        <v>0</v>
      </c>
      <c r="L1575" s="43">
        <v>0</v>
      </c>
      <c r="M1575" s="43">
        <f>IFERROR(J1575-K1575-L1575,0)</f>
        <v>0</v>
      </c>
      <c r="N1575" s="43">
        <v>145997216</v>
      </c>
      <c r="O1575" s="45">
        <f>IFERROR(IF(1 - M1575/N1575&lt;0,0,1-M1575/N1575),0)</f>
        <v>1</v>
      </c>
      <c r="P1575" s="43">
        <v>0</v>
      </c>
      <c r="Q1575" s="43">
        <v>0</v>
      </c>
      <c r="R1575" s="46">
        <f>IF(F1575&lt;DATEVALUE("2018-07-01"),1,0)</f>
        <v>1</v>
      </c>
      <c r="S1575" s="47">
        <f>IF(R1575=1,1%,0)</f>
        <v>0.01</v>
      </c>
      <c r="T1575" s="46">
        <f>IFERROR(S1575*M1575,0)</f>
        <v>0</v>
      </c>
      <c r="U1575" s="48">
        <f>IF(O1575&lt;=0.12,1,0)*(1-R1575)*M1575</f>
        <v>0</v>
      </c>
      <c r="V1575" s="49">
        <f>IF(0&lt;0.8,0,IF(0&lt;1,Sheet1!L590,1))*IF(G1575&lt;3,0.12 - O1575,0.01) *U1575</f>
        <v>0</v>
      </c>
      <c r="W1575" s="49">
        <f>IF(0&gt;1,IF(0&lt;=1.1,1,IF(0&lt;=1.2,2,IF(0&lt;=1.5,3,5))),0) * 1000000</f>
        <v>0</v>
      </c>
      <c r="X1575" s="50">
        <f>IF(AND(P1575&gt;=150000000,P1575&lt;300000000),5000000,IF(AND(P1575&gt;=300000000,P1575&lt;500000000),10000000,IF(AND(P1575&gt;=300000000,P1575&lt;500000000),15000000,IF(AND(P1575&gt;=500000000,P1575&lt;3000000000),20000000,IF(P1575&gt;=30000000000,35000000,0))))) * (1-R1575)</f>
        <v>0</v>
      </c>
      <c r="Y1575" s="50">
        <f>IFERROR(Q1575 * (1-R1575),0)</f>
        <v>0</v>
      </c>
      <c r="Z1575" s="51">
        <f>IF(R1575=1,0,"")</f>
        <v>0</v>
      </c>
      <c r="AA1575" s="51">
        <f>IFERROR((1-R1575) * Z1575 * 2%,0)</f>
        <v>0</v>
      </c>
      <c r="AB1575" s="52">
        <f>IF(R1575=0,"",0)</f>
        <v>0</v>
      </c>
      <c r="AC1575" s="52">
        <f> IFERROR(AB1575 * (1-R1575) * 2%,0)</f>
        <v>0</v>
      </c>
      <c r="AD1575" s="53">
        <f>T1575+V1575+W1575+X1575+AA1575+AC1575</f>
        <v>0</v>
      </c>
    </row>
    <row r="1576">
      <c r="C1576" s="40" t="s">
        <v>2918</v>
      </c>
      <c r="D1576" s="41" t="s">
        <v>2919</v>
      </c>
      <c r="E1576" s="41"/>
      <c r="F1576" s="42">
        <v>40123</v>
      </c>
      <c r="G1576" s="43">
        <v>104</v>
      </c>
      <c r="H1576" s="44">
        <v>43326</v>
      </c>
      <c r="I1576" s="44">
        <v>43357</v>
      </c>
      <c r="J1576" s="43">
        <v>3330000</v>
      </c>
      <c r="K1576" s="43">
        <v>0</v>
      </c>
      <c r="L1576" s="43">
        <v>0</v>
      </c>
      <c r="M1576" s="43">
        <f>IFERROR(J1576-K1576-L1576,0)</f>
        <v>3330000</v>
      </c>
      <c r="N1576" s="43">
        <v>3095411</v>
      </c>
      <c r="O1576" s="45">
        <f>IFERROR(IF(1 - M1576/N1576&lt;0,0,1-M1576/N1576),0)</f>
        <v>0</v>
      </c>
      <c r="P1576" s="43">
        <v>0</v>
      </c>
      <c r="Q1576" s="43">
        <v>3330000</v>
      </c>
      <c r="R1576" s="46">
        <f>IF(F1576&lt;DATEVALUE("2018-07-01"),1,0)</f>
        <v>1</v>
      </c>
      <c r="S1576" s="47">
        <f>IF(R1576=1,1%,0)</f>
        <v>0.01</v>
      </c>
      <c r="T1576" s="46">
        <f>IFERROR(S1576*M1576,0)</f>
        <v>33300</v>
      </c>
      <c r="U1576" s="48">
        <f>IF(O1576&lt;=0.12,1,0)*(1-R1576)*M1576</f>
        <v>0</v>
      </c>
      <c r="V1576" s="49">
        <f>IF(0&lt;0.8,0,IF(0&lt;1,Sheet1!L590,1))*IF(G1576&lt;3,0.12 - O1576,0.01) *U1576</f>
        <v>0</v>
      </c>
      <c r="W1576" s="49">
        <f>IF(0&gt;1,IF(0&lt;=1.1,1,IF(0&lt;=1.2,2,IF(0&lt;=1.5,3,5))),0) * 1000000</f>
        <v>0</v>
      </c>
      <c r="X1576" s="50">
        <f>IF(AND(P1576&gt;=150000000,P1576&lt;300000000),5000000,IF(AND(P1576&gt;=300000000,P1576&lt;500000000),10000000,IF(AND(P1576&gt;=300000000,P1576&lt;500000000),15000000,IF(AND(P1576&gt;=500000000,P1576&lt;3000000000),20000000,IF(P1576&gt;=30000000000,35000000,0))))) * (1-R1576)</f>
        <v>0</v>
      </c>
      <c r="Y1576" s="50">
        <f>IFERROR(Q1576 * (1-R1576),0)</f>
        <v>0</v>
      </c>
      <c r="Z1576" s="51">
        <f>IF(R1576=1,0,0)</f>
        <v>0</v>
      </c>
      <c r="AA1576" s="51">
        <f>IFERROR((1-R1576) * Z1576 * 2%,0)</f>
        <v>0</v>
      </c>
      <c r="AB1576" s="52">
        <f>IF(R1576=0,0,0)</f>
        <v>0</v>
      </c>
      <c r="AC1576" s="52">
        <f> IFERROR(AB1576 * (1-R1576) * 2%,0)</f>
        <v>0</v>
      </c>
      <c r="AD1576" s="53">
        <f>T1576+V1576+W1576+X1576+AA1576+AC1576</f>
        <v>33300</v>
      </c>
    </row>
    <row r="1577">
      <c r="C1577" s="40" t="s">
        <v>2920</v>
      </c>
      <c r="D1577" s="41" t="s">
        <v>2921</v>
      </c>
      <c r="E1577" s="41"/>
      <c r="F1577" s="42">
        <v>42535.126759259256</v>
      </c>
      <c r="G1577" s="43">
        <v>25</v>
      </c>
      <c r="H1577" s="44">
        <v>43312</v>
      </c>
      <c r="I1577" s="44">
        <v>43329</v>
      </c>
      <c r="J1577" s="43">
        <v>18202570</v>
      </c>
      <c r="K1577" s="43">
        <v>224862</v>
      </c>
      <c r="L1577" s="43">
        <v>0</v>
      </c>
      <c r="M1577" s="43">
        <f>IFERROR(J1577-K1577-L1577,0)</f>
        <v>17977708</v>
      </c>
      <c r="N1577" s="43">
        <v>45804000</v>
      </c>
      <c r="O1577" s="45">
        <f>IFERROR(IF(1 - M1577/N1577&lt;0,0,1-M1577/N1577),0)</f>
        <v>0.60750790323989179</v>
      </c>
      <c r="P1577" s="43">
        <v>0</v>
      </c>
      <c r="Q1577" s="43">
        <v>17968150</v>
      </c>
      <c r="R1577" s="46">
        <f>IF(F1577&lt;DATEVALUE("2018-07-01"),1,0)</f>
        <v>1</v>
      </c>
      <c r="S1577" s="47">
        <f>IF(R1577=1,1%,0)</f>
        <v>0.01</v>
      </c>
      <c r="T1577" s="46">
        <f>IFERROR(S1577*M1577,0)</f>
        <v>179777.08000000002</v>
      </c>
      <c r="U1577" s="48">
        <f>IF(O1577&lt;=0.12,1,0)*(1-R1577)*M1577</f>
        <v>0</v>
      </c>
      <c r="V1577" s="49">
        <f>IF(0&lt;0.8,0,IF(0&lt;1,Sheet1!L590,1))*IF(G1577&lt;3,0.12 - O1577,0.01) *U1577</f>
        <v>0</v>
      </c>
      <c r="W1577" s="49">
        <f>IF(0&gt;1,IF(0&lt;=1.1,1,IF(0&lt;=1.2,2,IF(0&lt;=1.5,3,5))),0) * 1000000</f>
        <v>0</v>
      </c>
      <c r="X1577" s="50">
        <f>IF(AND(P1577&gt;=150000000,P1577&lt;300000000),5000000,IF(AND(P1577&gt;=300000000,P1577&lt;500000000),10000000,IF(AND(P1577&gt;=300000000,P1577&lt;500000000),15000000,IF(AND(P1577&gt;=500000000,P1577&lt;3000000000),20000000,IF(P1577&gt;=30000000000,35000000,0))))) * (1-R1577)</f>
        <v>0</v>
      </c>
      <c r="Y1577" s="50">
        <f>IFERROR(Q1577 * (1-R1577),0)</f>
        <v>0</v>
      </c>
      <c r="Z1577" s="51">
        <f>IF(R1577=1,0,0)</f>
        <v>0</v>
      </c>
      <c r="AA1577" s="51">
        <f>IFERROR((1-R1577) * Z1577 * 2%,0)</f>
        <v>0</v>
      </c>
      <c r="AB1577" s="52">
        <f>IF(R1577=0,0,0)</f>
        <v>0</v>
      </c>
      <c r="AC1577" s="52">
        <f> IFERROR(AB1577 * (1-R1577) * 2%,0)</f>
        <v>0</v>
      </c>
      <c r="AD1577" s="53">
        <f>T1577+V1577+W1577+X1577+AA1577+AC1577</f>
        <v>179777.08000000002</v>
      </c>
    </row>
    <row r="1578">
      <c r="C1578" s="40" t="s">
        <v>2922</v>
      </c>
      <c r="D1578" s="41" t="s">
        <v>2923</v>
      </c>
      <c r="E1578" s="41"/>
      <c r="F1578" s="42">
        <v>42572.150347222218</v>
      </c>
      <c r="G1578" s="43">
        <v>24</v>
      </c>
      <c r="H1578" s="44" t="s">
        <v>24</v>
      </c>
      <c r="I1578" s="44" t="s">
        <v>24</v>
      </c>
      <c r="J1578" s="43">
        <v>16500</v>
      </c>
      <c r="K1578" s="43">
        <v>0</v>
      </c>
      <c r="L1578" s="43">
        <v>0</v>
      </c>
      <c r="M1578" s="43">
        <f>IFERROR(J1578-K1578-L1578,0)</f>
        <v>16500</v>
      </c>
      <c r="N1578" s="43">
        <v>16500</v>
      </c>
      <c r="O1578" s="45">
        <f>IFERROR(IF(1 - M1578/N1578&lt;0,0,1-M1578/N1578),0)</f>
        <v>0</v>
      </c>
      <c r="P1578" s="43">
        <v>0</v>
      </c>
      <c r="Q1578" s="43">
        <v>16500</v>
      </c>
      <c r="R1578" s="46">
        <f>IF(F1578&lt;DATEVALUE("2018-07-01"),1,0)</f>
        <v>1</v>
      </c>
      <c r="S1578" s="47">
        <f>IF(R1578=1,1%,0)</f>
        <v>0.01</v>
      </c>
      <c r="T1578" s="46">
        <f>IFERROR(S1578*M1578,0)</f>
        <v>165</v>
      </c>
      <c r="U1578" s="48">
        <f>IF(O1578&lt;=0.12,1,0)*(1-R1578)*M1578</f>
        <v>0</v>
      </c>
      <c r="V1578" s="49">
        <f>IF(0&lt;0.8,0,IF(0&lt;1,Sheet1!L590,1))*IF(G1578&lt;3,0.12 - O1578,0.01) *U1578</f>
        <v>0</v>
      </c>
      <c r="W1578" s="49">
        <f>IF(0&gt;1,IF(0&lt;=1.1,1,IF(0&lt;=1.2,2,IF(0&lt;=1.5,3,5))),0) * 1000000</f>
        <v>0</v>
      </c>
      <c r="X1578" s="50">
        <f>IF(AND(P1578&gt;=150000000,P1578&lt;300000000),5000000,IF(AND(P1578&gt;=300000000,P1578&lt;500000000),10000000,IF(AND(P1578&gt;=300000000,P1578&lt;500000000),15000000,IF(AND(P1578&gt;=500000000,P1578&lt;3000000000),20000000,IF(P1578&gt;=30000000000,35000000,0))))) * (1-R1578)</f>
        <v>0</v>
      </c>
      <c r="Y1578" s="50">
        <f>IFERROR(Q1578 * (1-R1578),0)</f>
        <v>0</v>
      </c>
      <c r="Z1578" s="51">
        <f>IF(R1578=1,0,0)</f>
        <v>0</v>
      </c>
      <c r="AA1578" s="51">
        <f>IFERROR((1-R1578) * Z1578 * 2%,0)</f>
        <v>0</v>
      </c>
      <c r="AB1578" s="52">
        <f>IF(R1578=0,0,0)</f>
        <v>0</v>
      </c>
      <c r="AC1578" s="52">
        <f> IFERROR(AB1578 * (1-R1578) * 2%,0)</f>
        <v>0</v>
      </c>
      <c r="AD1578" s="53">
        <f>T1578+V1578+W1578+X1578+AA1578+AC1578</f>
        <v>165</v>
      </c>
    </row>
    <row r="1579">
      <c r="C1579" s="40" t="s">
        <v>2924</v>
      </c>
      <c r="D1579" s="41" t="s">
        <v>2519</v>
      </c>
      <c r="E1579" s="41"/>
      <c r="F1579" s="42">
        <v>42779.289907407408</v>
      </c>
      <c r="G1579" s="43">
        <v>17</v>
      </c>
      <c r="H1579" s="44" t="s">
        <v>24</v>
      </c>
      <c r="I1579" s="44" t="s">
        <v>24</v>
      </c>
      <c r="J1579" s="43">
        <v>66000</v>
      </c>
      <c r="K1579" s="43">
        <v>0</v>
      </c>
      <c r="L1579" s="43">
        <v>0</v>
      </c>
      <c r="M1579" s="43">
        <f>IFERROR(J1579-K1579-L1579,0)</f>
        <v>66000</v>
      </c>
      <c r="N1579" s="43">
        <v>66000</v>
      </c>
      <c r="O1579" s="45">
        <f>IFERROR(IF(1 - M1579/N1579&lt;0,0,1-M1579/N1579),0)</f>
        <v>0</v>
      </c>
      <c r="P1579" s="43">
        <v>0</v>
      </c>
      <c r="Q1579" s="43">
        <v>66000</v>
      </c>
      <c r="R1579" s="46">
        <f>IF(F1579&lt;DATEVALUE("2018-07-01"),1,0)</f>
        <v>1</v>
      </c>
      <c r="S1579" s="47">
        <f>IF(R1579=1,1%,0)</f>
        <v>0.01</v>
      </c>
      <c r="T1579" s="46">
        <f>IFERROR(S1579*M1579,0)</f>
        <v>660</v>
      </c>
      <c r="U1579" s="48">
        <f>IF(O1579&lt;=0.12,1,0)*(1-R1579)*M1579</f>
        <v>0</v>
      </c>
      <c r="V1579" s="49">
        <f>IF(0&lt;0.8,0,IF(0&lt;1,Sheet1!L590,1))*IF(G1579&lt;3,0.12 - O1579,0.01) *U1579</f>
        <v>0</v>
      </c>
      <c r="W1579" s="49">
        <f>IF(0&gt;1,IF(0&lt;=1.1,1,IF(0&lt;=1.2,2,IF(0&lt;=1.5,3,5))),0) * 1000000</f>
        <v>0</v>
      </c>
      <c r="X1579" s="50">
        <f>IF(AND(P1579&gt;=150000000,P1579&lt;300000000),5000000,IF(AND(P1579&gt;=300000000,P1579&lt;500000000),10000000,IF(AND(P1579&gt;=300000000,P1579&lt;500000000),15000000,IF(AND(P1579&gt;=500000000,P1579&lt;3000000000),20000000,IF(P1579&gt;=30000000000,35000000,0))))) * (1-R1579)</f>
        <v>0</v>
      </c>
      <c r="Y1579" s="50">
        <f>IFERROR(Q1579 * (1-R1579),0)</f>
        <v>0</v>
      </c>
      <c r="Z1579" s="51">
        <f>IF(R1579=1,0,0)</f>
        <v>0</v>
      </c>
      <c r="AA1579" s="51">
        <f>IFERROR((1-R1579) * Z1579 * 2%,0)</f>
        <v>0</v>
      </c>
      <c r="AB1579" s="52">
        <f>IF(R1579=0,0,0)</f>
        <v>0</v>
      </c>
      <c r="AC1579" s="52">
        <f> IFERROR(AB1579 * (1-R1579) * 2%,0)</f>
        <v>0</v>
      </c>
      <c r="AD1579" s="53">
        <f>T1579+V1579+W1579+X1579+AA1579+AC1579</f>
        <v>660</v>
      </c>
    </row>
    <row r="1580">
      <c r="C1580" s="40" t="s">
        <v>2925</v>
      </c>
      <c r="D1580" s="41" t="s">
        <v>2926</v>
      </c>
      <c r="E1580" s="41"/>
      <c r="F1580" s="42">
        <v>42955.106724537036</v>
      </c>
      <c r="G1580" s="43">
        <v>11</v>
      </c>
      <c r="H1580" s="44">
        <v>43328</v>
      </c>
      <c r="I1580" s="44">
        <v>43347</v>
      </c>
      <c r="J1580" s="43">
        <v>666875</v>
      </c>
      <c r="K1580" s="43">
        <v>0</v>
      </c>
      <c r="L1580" s="43">
        <v>0</v>
      </c>
      <c r="M1580" s="43">
        <f>IFERROR(J1580-K1580-L1580,0)</f>
        <v>666875</v>
      </c>
      <c r="N1580" s="43">
        <v>891000</v>
      </c>
      <c r="O1580" s="45">
        <f>IFERROR(IF(1 - M1580/N1580&lt;0,0,1-M1580/N1580),0)</f>
        <v>0.25154320987654322</v>
      </c>
      <c r="P1580" s="43">
        <v>0</v>
      </c>
      <c r="Q1580" s="43">
        <v>680075</v>
      </c>
      <c r="R1580" s="46">
        <f>IF(F1580&lt;DATEVALUE("2018-07-01"),1,0)</f>
        <v>1</v>
      </c>
      <c r="S1580" s="47">
        <f>IF(R1580=1,1%,0)</f>
        <v>0.01</v>
      </c>
      <c r="T1580" s="46">
        <f>IFERROR(S1580*M1580,0)</f>
        <v>6668.75</v>
      </c>
      <c r="U1580" s="48">
        <f>IF(O1580&lt;=0.12,1,0)*(1-R1580)*M1580</f>
        <v>0</v>
      </c>
      <c r="V1580" s="49">
        <f>IF(0&lt;0.8,0,IF(0&lt;1,Sheet1!L590,1))*IF(G1580&lt;3,0.12 - O1580,0.01) *U1580</f>
        <v>0</v>
      </c>
      <c r="W1580" s="49">
        <f>IF(0&gt;1,IF(0&lt;=1.1,1,IF(0&lt;=1.2,2,IF(0&lt;=1.5,3,5))),0) * 1000000</f>
        <v>0</v>
      </c>
      <c r="X1580" s="50">
        <f>IF(AND(P1580&gt;=150000000,P1580&lt;300000000),5000000,IF(AND(P1580&gt;=300000000,P1580&lt;500000000),10000000,IF(AND(P1580&gt;=300000000,P1580&lt;500000000),15000000,IF(AND(P1580&gt;=500000000,P1580&lt;3000000000),20000000,IF(P1580&gt;=30000000000,35000000,0))))) * (1-R1580)</f>
        <v>0</v>
      </c>
      <c r="Y1580" s="50">
        <f>IFERROR(Q1580 * (1-R1580),0)</f>
        <v>0</v>
      </c>
      <c r="Z1580" s="51">
        <f>IF(R1580=1,0,0)</f>
        <v>0</v>
      </c>
      <c r="AA1580" s="51">
        <f>IFERROR((1-R1580) * Z1580 * 2%,0)</f>
        <v>0</v>
      </c>
      <c r="AB1580" s="52">
        <f>IF(R1580=0,0,0)</f>
        <v>0</v>
      </c>
      <c r="AC1580" s="52">
        <f> IFERROR(AB1580 * (1-R1580) * 2%,0)</f>
        <v>0</v>
      </c>
      <c r="AD1580" s="53">
        <f>T1580+V1580+W1580+X1580+AA1580+AC1580</f>
        <v>6668.75</v>
      </c>
    </row>
    <row r="1581">
      <c r="C1581" s="40" t="s">
        <v>2927</v>
      </c>
      <c r="D1581" s="41" t="s">
        <v>2928</v>
      </c>
      <c r="E1581" s="41"/>
      <c r="F1581" s="42">
        <v>43053.393576388888</v>
      </c>
      <c r="G1581" s="43">
        <v>8</v>
      </c>
      <c r="H1581" s="44" t="s">
        <v>24</v>
      </c>
      <c r="I1581" s="44" t="s">
        <v>24</v>
      </c>
      <c r="J1581" s="43">
        <v>0</v>
      </c>
      <c r="K1581" s="43">
        <v>0</v>
      </c>
      <c r="L1581" s="43">
        <v>0</v>
      </c>
      <c r="M1581" s="43">
        <f>IFERROR(J1581-K1581-L1581,0)</f>
        <v>0</v>
      </c>
      <c r="N1581" s="43">
        <v>9108000</v>
      </c>
      <c r="O1581" s="45">
        <f>IFERROR(IF(1 - M1581/N1581&lt;0,0,1-M1581/N1581),0)</f>
        <v>1</v>
      </c>
      <c r="P1581" s="43">
        <v>0</v>
      </c>
      <c r="Q1581" s="43">
        <v>0</v>
      </c>
      <c r="R1581" s="46">
        <f>IF(F1581&lt;DATEVALUE("2018-07-01"),1,0)</f>
        <v>1</v>
      </c>
      <c r="S1581" s="47">
        <f>IF(R1581=1,1%,0)</f>
        <v>0.01</v>
      </c>
      <c r="T1581" s="46">
        <f>IFERROR(S1581*M1581,0)</f>
        <v>0</v>
      </c>
      <c r="U1581" s="48">
        <f>IF(O1581&lt;=0.12,1,0)*(1-R1581)*M1581</f>
        <v>0</v>
      </c>
      <c r="V1581" s="49">
        <f>IF(0&lt;0.8,0,IF(0&lt;1,Sheet1!L590,1))*IF(G1581&lt;3,0.12 - O1581,0.01) *U1581</f>
        <v>0</v>
      </c>
      <c r="W1581" s="49">
        <f>IF(0&gt;1,IF(0&lt;=1.1,1,IF(0&lt;=1.2,2,IF(0&lt;=1.5,3,5))),0) * 1000000</f>
        <v>0</v>
      </c>
      <c r="X1581" s="50">
        <f>IF(AND(P1581&gt;=150000000,P1581&lt;300000000),5000000,IF(AND(P1581&gt;=300000000,P1581&lt;500000000),10000000,IF(AND(P1581&gt;=300000000,P1581&lt;500000000),15000000,IF(AND(P1581&gt;=500000000,P1581&lt;3000000000),20000000,IF(P1581&gt;=30000000000,35000000,0))))) * (1-R1581)</f>
        <v>0</v>
      </c>
      <c r="Y1581" s="50">
        <f>IFERROR(Q1581 * (1-R1581),0)</f>
        <v>0</v>
      </c>
      <c r="Z1581" s="51">
        <f>IF(R1581=1,0,"")</f>
        <v>0</v>
      </c>
      <c r="AA1581" s="51">
        <f>IFERROR((1-R1581) * Z1581 * 2%,0)</f>
        <v>0</v>
      </c>
      <c r="AB1581" s="52">
        <f>IF(R1581=0,"",0)</f>
        <v>0</v>
      </c>
      <c r="AC1581" s="52">
        <f> IFERROR(AB1581 * (1-R1581) * 2%,0)</f>
        <v>0</v>
      </c>
      <c r="AD1581" s="53">
        <f>T1581+V1581+W1581+X1581+AA1581+AC1581</f>
        <v>0</v>
      </c>
    </row>
    <row r="1582">
      <c r="C1582" s="40" t="s">
        <v>2929</v>
      </c>
      <c r="D1582" s="41" t="s">
        <v>2930</v>
      </c>
      <c r="E1582" s="41"/>
      <c r="F1582" s="42">
        <v>43096.123217592591</v>
      </c>
      <c r="G1582" s="43">
        <v>7</v>
      </c>
      <c r="H1582" s="44" t="s">
        <v>24</v>
      </c>
      <c r="I1582" s="44" t="s">
        <v>24</v>
      </c>
      <c r="J1582" s="43">
        <v>11550</v>
      </c>
      <c r="K1582" s="43">
        <v>0</v>
      </c>
      <c r="L1582" s="43">
        <v>0</v>
      </c>
      <c r="M1582" s="43">
        <f>IFERROR(J1582-K1582-L1582,0)</f>
        <v>11550</v>
      </c>
      <c r="N1582" s="43">
        <v>16500</v>
      </c>
      <c r="O1582" s="45">
        <f>IFERROR(IF(1 - M1582/N1582&lt;0,0,1-M1582/N1582),0)</f>
        <v>0.30000000000000004</v>
      </c>
      <c r="P1582" s="43">
        <v>0</v>
      </c>
      <c r="Q1582" s="43">
        <v>11550</v>
      </c>
      <c r="R1582" s="46">
        <f>IF(F1582&lt;DATEVALUE("2018-07-01"),1,0)</f>
        <v>1</v>
      </c>
      <c r="S1582" s="47">
        <f>IF(R1582=1,1%,0)</f>
        <v>0.01</v>
      </c>
      <c r="T1582" s="46">
        <f>IFERROR(S1582*M1582,0)</f>
        <v>115.5</v>
      </c>
      <c r="U1582" s="48">
        <f>IF(O1582&lt;=0.12,1,0)*(1-R1582)*M1582</f>
        <v>0</v>
      </c>
      <c r="V1582" s="49">
        <f>IF(0&lt;0.8,0,IF(0&lt;1,Sheet1!L590,1))*IF(G1582&lt;3,0.12 - O1582,0.01) *U1582</f>
        <v>0</v>
      </c>
      <c r="W1582" s="49">
        <f>IF(0&gt;1,IF(0&lt;=1.1,1,IF(0&lt;=1.2,2,IF(0&lt;=1.5,3,5))),0) * 1000000</f>
        <v>0</v>
      </c>
      <c r="X1582" s="50">
        <f>IF(AND(P1582&gt;=150000000,P1582&lt;300000000),5000000,IF(AND(P1582&gt;=300000000,P1582&lt;500000000),10000000,IF(AND(P1582&gt;=300000000,P1582&lt;500000000),15000000,IF(AND(P1582&gt;=500000000,P1582&lt;3000000000),20000000,IF(P1582&gt;=30000000000,35000000,0))))) * (1-R1582)</f>
        <v>0</v>
      </c>
      <c r="Y1582" s="50">
        <f>IFERROR(Q1582 * (1-R1582),0)</f>
        <v>0</v>
      </c>
      <c r="Z1582" s="51">
        <f>IF(R1582=1,0,0)</f>
        <v>0</v>
      </c>
      <c r="AA1582" s="51">
        <f>IFERROR((1-R1582) * Z1582 * 2%,0)</f>
        <v>0</v>
      </c>
      <c r="AB1582" s="52">
        <f>IF(R1582=0,0,0)</f>
        <v>0</v>
      </c>
      <c r="AC1582" s="52">
        <f> IFERROR(AB1582 * (1-R1582) * 2%,0)</f>
        <v>0</v>
      </c>
      <c r="AD1582" s="53">
        <f>T1582+V1582+W1582+X1582+AA1582+AC1582</f>
        <v>115.5</v>
      </c>
    </row>
    <row r="1583">
      <c r="C1583" s="40" t="s">
        <v>2931</v>
      </c>
      <c r="D1583" s="41" t="s">
        <v>2932</v>
      </c>
      <c r="E1583" s="41"/>
      <c r="F1583" s="42">
        <v>40406</v>
      </c>
      <c r="G1583" s="43">
        <v>95</v>
      </c>
      <c r="H1583" s="44">
        <v>43313</v>
      </c>
      <c r="I1583" s="44">
        <v>43320</v>
      </c>
      <c r="J1583" s="43">
        <v>1839000</v>
      </c>
      <c r="K1583" s="43">
        <v>0</v>
      </c>
      <c r="L1583" s="43">
        <v>0</v>
      </c>
      <c r="M1583" s="43">
        <f>IFERROR(J1583-K1583-L1583,0)</f>
        <v>1839000</v>
      </c>
      <c r="N1583" s="43">
        <v>1800021</v>
      </c>
      <c r="O1583" s="45">
        <f>IFERROR(IF(1 - M1583/N1583&lt;0,0,1-M1583/N1583),0)</f>
        <v>0</v>
      </c>
      <c r="P1583" s="43">
        <v>0</v>
      </c>
      <c r="Q1583" s="43">
        <v>1839000</v>
      </c>
      <c r="R1583" s="46">
        <f>IF(F1583&lt;DATEVALUE("2018-07-01"),1,0)</f>
        <v>1</v>
      </c>
      <c r="S1583" s="47">
        <f>IF(R1583=1,1%,0)</f>
        <v>0.01</v>
      </c>
      <c r="T1583" s="46">
        <f>IFERROR(S1583*M1583,0)</f>
        <v>18390</v>
      </c>
      <c r="U1583" s="48">
        <f>IF(O1583&lt;=0.12,1,0)*(1-R1583)*M1583</f>
        <v>0</v>
      </c>
      <c r="V1583" s="49">
        <f>IF(0&lt;0.8,0,IF(0&lt;1,Sheet1!L590,1))*IF(G1583&lt;3,0.12 - O1583,0.01) *U1583</f>
        <v>0</v>
      </c>
      <c r="W1583" s="49">
        <f>IF(0&gt;1,IF(0&lt;=1.1,1,IF(0&lt;=1.2,2,IF(0&lt;=1.5,3,5))),0) * 1000000</f>
        <v>0</v>
      </c>
      <c r="X1583" s="50">
        <f>IF(AND(P1583&gt;=150000000,P1583&lt;300000000),5000000,IF(AND(P1583&gt;=300000000,P1583&lt;500000000),10000000,IF(AND(P1583&gt;=300000000,P1583&lt;500000000),15000000,IF(AND(P1583&gt;=500000000,P1583&lt;3000000000),20000000,IF(P1583&gt;=30000000000,35000000,0))))) * (1-R1583)</f>
        <v>0</v>
      </c>
      <c r="Y1583" s="50">
        <f>IFERROR(Q1583 * (1-R1583),0)</f>
        <v>0</v>
      </c>
      <c r="Z1583" s="51">
        <f>IF(R1583=1,0,0)</f>
        <v>0</v>
      </c>
      <c r="AA1583" s="51">
        <f>IFERROR((1-R1583) * Z1583 * 2%,0)</f>
        <v>0</v>
      </c>
      <c r="AB1583" s="52">
        <f>IF(R1583=0,0,0)</f>
        <v>0</v>
      </c>
      <c r="AC1583" s="52">
        <f> IFERROR(AB1583 * (1-R1583) * 2%,0)</f>
        <v>0</v>
      </c>
      <c r="AD1583" s="53">
        <f>T1583+V1583+W1583+X1583+AA1583+AC1583</f>
        <v>18390</v>
      </c>
    </row>
    <row r="1584">
      <c r="C1584" s="40" t="s">
        <v>2933</v>
      </c>
      <c r="D1584" s="41" t="s">
        <v>2934</v>
      </c>
      <c r="E1584" s="41"/>
      <c r="F1584" s="42">
        <v>40513</v>
      </c>
      <c r="G1584" s="43">
        <v>91</v>
      </c>
      <c r="H1584" s="44">
        <v>43323</v>
      </c>
      <c r="I1584" s="44">
        <v>43333</v>
      </c>
      <c r="J1584" s="43">
        <v>5866766</v>
      </c>
      <c r="K1584" s="43">
        <v>0</v>
      </c>
      <c r="L1584" s="43">
        <v>0</v>
      </c>
      <c r="M1584" s="43">
        <f>IFERROR(J1584-K1584-L1584,0)</f>
        <v>5866766</v>
      </c>
      <c r="N1584" s="43">
        <v>5362842</v>
      </c>
      <c r="O1584" s="45">
        <f>IFERROR(IF(1 - M1584/N1584&lt;0,0,1-M1584/N1584),0)</f>
        <v>0</v>
      </c>
      <c r="P1584" s="43">
        <v>0</v>
      </c>
      <c r="Q1584" s="43">
        <v>5894766</v>
      </c>
      <c r="R1584" s="46">
        <f>IF(F1584&lt;DATEVALUE("2018-07-01"),1,0)</f>
        <v>1</v>
      </c>
      <c r="S1584" s="47">
        <f>IF(R1584=1,1%,0)</f>
        <v>0.01</v>
      </c>
      <c r="T1584" s="46">
        <f>IFERROR(S1584*M1584,0)</f>
        <v>58667.660000000003</v>
      </c>
      <c r="U1584" s="48">
        <f>IF(O1584&lt;=0.12,1,0)*(1-R1584)*M1584</f>
        <v>0</v>
      </c>
      <c r="V1584" s="49">
        <f>IF(0&lt;0.8,0,IF(0&lt;1,Sheet1!L590,1))*IF(G1584&lt;3,0.12 - O1584,0.01) *U1584</f>
        <v>0</v>
      </c>
      <c r="W1584" s="49">
        <f>IF(0&gt;1,IF(0&lt;=1.1,1,IF(0&lt;=1.2,2,IF(0&lt;=1.5,3,5))),0) * 1000000</f>
        <v>0</v>
      </c>
      <c r="X1584" s="50">
        <f>IF(AND(P1584&gt;=150000000,P1584&lt;300000000),5000000,IF(AND(P1584&gt;=300000000,P1584&lt;500000000),10000000,IF(AND(P1584&gt;=300000000,P1584&lt;500000000),15000000,IF(AND(P1584&gt;=500000000,P1584&lt;3000000000),20000000,IF(P1584&gt;=30000000000,35000000,0))))) * (1-R1584)</f>
        <v>0</v>
      </c>
      <c r="Y1584" s="50">
        <f>IFERROR(Q1584 * (1-R1584),0)</f>
        <v>0</v>
      </c>
      <c r="Z1584" s="51">
        <f>IF(R1584=1,0,0)</f>
        <v>0</v>
      </c>
      <c r="AA1584" s="51">
        <f>IFERROR((1-R1584) * Z1584 * 2%,0)</f>
        <v>0</v>
      </c>
      <c r="AB1584" s="52">
        <f>IF(R1584=0,0,0)</f>
        <v>0</v>
      </c>
      <c r="AC1584" s="52">
        <f> IFERROR(AB1584 * (1-R1584) * 2%,0)</f>
        <v>0</v>
      </c>
      <c r="AD1584" s="53">
        <f>T1584+V1584+W1584+X1584+AA1584+AC1584</f>
        <v>58667.660000000003</v>
      </c>
    </row>
    <row r="1585">
      <c r="C1585" s="40" t="s">
        <v>2935</v>
      </c>
      <c r="D1585" s="41" t="s">
        <v>2936</v>
      </c>
      <c r="E1585" s="41"/>
      <c r="F1585" s="42">
        <v>40522</v>
      </c>
      <c r="G1585" s="43">
        <v>91</v>
      </c>
      <c r="H1585" s="44">
        <v>43326</v>
      </c>
      <c r="I1585" s="44">
        <v>43357</v>
      </c>
      <c r="J1585" s="43">
        <v>3279966</v>
      </c>
      <c r="K1585" s="43">
        <v>0</v>
      </c>
      <c r="L1585" s="43">
        <v>0</v>
      </c>
      <c r="M1585" s="43">
        <f>IFERROR(J1585-K1585-L1585,0)</f>
        <v>3279966</v>
      </c>
      <c r="N1585" s="43">
        <v>3256169</v>
      </c>
      <c r="O1585" s="45">
        <f>IFERROR(IF(1 - M1585/N1585&lt;0,0,1-M1585/N1585),0)</f>
        <v>0</v>
      </c>
      <c r="P1585" s="43">
        <v>0</v>
      </c>
      <c r="Q1585" s="43">
        <v>3320966</v>
      </c>
      <c r="R1585" s="46">
        <f>IF(F1585&lt;DATEVALUE("2018-07-01"),1,0)</f>
        <v>1</v>
      </c>
      <c r="S1585" s="47">
        <f>IF(R1585=1,1%,0)</f>
        <v>0.01</v>
      </c>
      <c r="T1585" s="46">
        <f>IFERROR(S1585*M1585,0)</f>
        <v>32799.660000000003</v>
      </c>
      <c r="U1585" s="48">
        <f>IF(O1585&lt;=0.12,1,0)*(1-R1585)*M1585</f>
        <v>0</v>
      </c>
      <c r="V1585" s="49">
        <f>IF(0&lt;0.8,0,IF(0&lt;1,Sheet1!L590,1))*IF(G1585&lt;3,0.12 - O1585,0.01) *U1585</f>
        <v>0</v>
      </c>
      <c r="W1585" s="49">
        <f>IF(0&gt;1,IF(0&lt;=1.1,1,IF(0&lt;=1.2,2,IF(0&lt;=1.5,3,5))),0) * 1000000</f>
        <v>0</v>
      </c>
      <c r="X1585" s="50">
        <f>IF(AND(P1585&gt;=150000000,P1585&lt;300000000),5000000,IF(AND(P1585&gt;=300000000,P1585&lt;500000000),10000000,IF(AND(P1585&gt;=300000000,P1585&lt;500000000),15000000,IF(AND(P1585&gt;=500000000,P1585&lt;3000000000),20000000,IF(P1585&gt;=30000000000,35000000,0))))) * (1-R1585)</f>
        <v>0</v>
      </c>
      <c r="Y1585" s="50">
        <f>IFERROR(Q1585 * (1-R1585),0)</f>
        <v>0</v>
      </c>
      <c r="Z1585" s="51">
        <f>IF(R1585=1,0,0)</f>
        <v>0</v>
      </c>
      <c r="AA1585" s="51">
        <f>IFERROR((1-R1585) * Z1585 * 2%,0)</f>
        <v>0</v>
      </c>
      <c r="AB1585" s="52">
        <f>IF(R1585=0,0,0)</f>
        <v>0</v>
      </c>
      <c r="AC1585" s="52">
        <f> IFERROR(AB1585 * (1-R1585) * 2%,0)</f>
        <v>0</v>
      </c>
      <c r="AD1585" s="53">
        <f>T1585+V1585+W1585+X1585+AA1585+AC1585</f>
        <v>32799.660000000003</v>
      </c>
    </row>
    <row r="1586">
      <c r="C1586" s="40" t="s">
        <v>2937</v>
      </c>
      <c r="D1586" s="41" t="s">
        <v>2938</v>
      </c>
      <c r="E1586" s="41"/>
      <c r="F1586" s="42">
        <v>40632</v>
      </c>
      <c r="G1586" s="43">
        <v>88</v>
      </c>
      <c r="H1586" s="44">
        <v>43313</v>
      </c>
      <c r="I1586" s="44">
        <v>43325</v>
      </c>
      <c r="J1586" s="43">
        <v>909000</v>
      </c>
      <c r="K1586" s="43">
        <v>0</v>
      </c>
      <c r="L1586" s="43">
        <v>0</v>
      </c>
      <c r="M1586" s="43">
        <f>IFERROR(J1586-K1586-L1586,0)</f>
        <v>909000</v>
      </c>
      <c r="N1586" s="43">
        <v>882644</v>
      </c>
      <c r="O1586" s="45">
        <f>IFERROR(IF(1 - M1586/N1586&lt;0,0,1-M1586/N1586),0)</f>
        <v>0</v>
      </c>
      <c r="P1586" s="43">
        <v>0</v>
      </c>
      <c r="Q1586" s="43">
        <v>909000</v>
      </c>
      <c r="R1586" s="46">
        <f>IF(F1586&lt;DATEVALUE("2018-07-01"),1,0)</f>
        <v>1</v>
      </c>
      <c r="S1586" s="47">
        <f>IF(R1586=1,1%,0)</f>
        <v>0.01</v>
      </c>
      <c r="T1586" s="46">
        <f>IFERROR(S1586*M1586,0)</f>
        <v>9090</v>
      </c>
      <c r="U1586" s="48">
        <f>IF(O1586&lt;=0.12,1,0)*(1-R1586)*M1586</f>
        <v>0</v>
      </c>
      <c r="V1586" s="49">
        <f>IF(0&lt;0.8,0,IF(0&lt;1,Sheet1!L590,1))*IF(G1586&lt;3,0.12 - O1586,0.01) *U1586</f>
        <v>0</v>
      </c>
      <c r="W1586" s="49">
        <f>IF(0&gt;1,IF(0&lt;=1.1,1,IF(0&lt;=1.2,2,IF(0&lt;=1.5,3,5))),0) * 1000000</f>
        <v>0</v>
      </c>
      <c r="X1586" s="50">
        <f>IF(AND(P1586&gt;=150000000,P1586&lt;300000000),5000000,IF(AND(P1586&gt;=300000000,P1586&lt;500000000),10000000,IF(AND(P1586&gt;=300000000,P1586&lt;500000000),15000000,IF(AND(P1586&gt;=500000000,P1586&lt;3000000000),20000000,IF(P1586&gt;=30000000000,35000000,0))))) * (1-R1586)</f>
        <v>0</v>
      </c>
      <c r="Y1586" s="50">
        <f>IFERROR(Q1586 * (1-R1586),0)</f>
        <v>0</v>
      </c>
      <c r="Z1586" s="51">
        <f>IF(R1586=1,0,0)</f>
        <v>0</v>
      </c>
      <c r="AA1586" s="51">
        <f>IFERROR((1-R1586) * Z1586 * 2%,0)</f>
        <v>0</v>
      </c>
      <c r="AB1586" s="52">
        <f>IF(R1586=0,0,0)</f>
        <v>0</v>
      </c>
      <c r="AC1586" s="52">
        <f> IFERROR(AB1586 * (1-R1586) * 2%,0)</f>
        <v>0</v>
      </c>
      <c r="AD1586" s="53">
        <f>T1586+V1586+W1586+X1586+AA1586+AC1586</f>
        <v>9090</v>
      </c>
    </row>
    <row r="1587">
      <c r="C1587" s="40" t="s">
        <v>2939</v>
      </c>
      <c r="D1587" s="41" t="s">
        <v>2940</v>
      </c>
      <c r="E1587" s="41"/>
      <c r="F1587" s="42">
        <v>41017</v>
      </c>
      <c r="G1587" s="43">
        <v>75</v>
      </c>
      <c r="H1587" s="44">
        <v>43326</v>
      </c>
      <c r="I1587" s="44">
        <v>43333</v>
      </c>
      <c r="J1587" s="43">
        <v>12912870</v>
      </c>
      <c r="K1587" s="43">
        <v>0</v>
      </c>
      <c r="L1587" s="43">
        <v>0</v>
      </c>
      <c r="M1587" s="43">
        <f>IFERROR(J1587-K1587-L1587,0)</f>
        <v>12912870</v>
      </c>
      <c r="N1587" s="43">
        <v>12733344</v>
      </c>
      <c r="O1587" s="45">
        <f>IFERROR(IF(1 - M1587/N1587&lt;0,0,1-M1587/N1587),0)</f>
        <v>0</v>
      </c>
      <c r="P1587" s="43">
        <v>0</v>
      </c>
      <c r="Q1587" s="43">
        <v>12958870</v>
      </c>
      <c r="R1587" s="46">
        <f>IF(F1587&lt;DATEVALUE("2018-07-01"),1,0)</f>
        <v>1</v>
      </c>
      <c r="S1587" s="47">
        <f>IF(R1587=1,1%,0)</f>
        <v>0.01</v>
      </c>
      <c r="T1587" s="46">
        <f>IFERROR(S1587*M1587,0)</f>
        <v>129128.7</v>
      </c>
      <c r="U1587" s="48">
        <f>IF(O1587&lt;=0.12,1,0)*(1-R1587)*M1587</f>
        <v>0</v>
      </c>
      <c r="V1587" s="49">
        <f>IF(0&lt;0.8,0,IF(0&lt;1,Sheet1!L590,1))*IF(G1587&lt;3,0.12 - O1587,0.01) *U1587</f>
        <v>0</v>
      </c>
      <c r="W1587" s="49">
        <f>IF(0&gt;1,IF(0&lt;=1.1,1,IF(0&lt;=1.2,2,IF(0&lt;=1.5,3,5))),0) * 1000000</f>
        <v>0</v>
      </c>
      <c r="X1587" s="50">
        <f>IF(AND(P1587&gt;=150000000,P1587&lt;300000000),5000000,IF(AND(P1587&gt;=300000000,P1587&lt;500000000),10000000,IF(AND(P1587&gt;=300000000,P1587&lt;500000000),15000000,IF(AND(P1587&gt;=500000000,P1587&lt;3000000000),20000000,IF(P1587&gt;=30000000000,35000000,0))))) * (1-R1587)</f>
        <v>0</v>
      </c>
      <c r="Y1587" s="50">
        <f>IFERROR(Q1587 * (1-R1587),0)</f>
        <v>0</v>
      </c>
      <c r="Z1587" s="51">
        <f>IF(R1587=1,0,0)</f>
        <v>0</v>
      </c>
      <c r="AA1587" s="51">
        <f>IFERROR((1-R1587) * Z1587 * 2%,0)</f>
        <v>0</v>
      </c>
      <c r="AB1587" s="52">
        <f>IF(R1587=0,0,0)</f>
        <v>0</v>
      </c>
      <c r="AC1587" s="52">
        <f> IFERROR(AB1587 * (1-R1587) * 2%,0)</f>
        <v>0</v>
      </c>
      <c r="AD1587" s="53">
        <f>T1587+V1587+W1587+X1587+AA1587+AC1587</f>
        <v>129128.7</v>
      </c>
    </row>
    <row r="1588">
      <c r="C1588" s="40" t="s">
        <v>2941</v>
      </c>
      <c r="D1588" s="41" t="s">
        <v>2942</v>
      </c>
      <c r="E1588" s="41"/>
      <c r="F1588" s="42">
        <v>41214</v>
      </c>
      <c r="G1588" s="43">
        <v>68</v>
      </c>
      <c r="H1588" s="44">
        <v>43313</v>
      </c>
      <c r="I1588" s="44">
        <v>43266</v>
      </c>
      <c r="J1588" s="43">
        <v>218000</v>
      </c>
      <c r="K1588" s="43">
        <v>0</v>
      </c>
      <c r="L1588" s="43">
        <v>0</v>
      </c>
      <c r="M1588" s="43">
        <f>IFERROR(J1588-K1588-L1588,0)</f>
        <v>218000</v>
      </c>
      <c r="N1588" s="43">
        <v>224865</v>
      </c>
      <c r="O1588" s="45">
        <f>IFERROR(IF(1 - M1588/N1588&lt;0,0,1-M1588/N1588),0)</f>
        <v>0.030529428768372169</v>
      </c>
      <c r="P1588" s="43">
        <v>0</v>
      </c>
      <c r="Q1588" s="43">
        <v>218000</v>
      </c>
      <c r="R1588" s="46">
        <f>IF(F1588&lt;DATEVALUE("2018-07-01"),1,0)</f>
        <v>1</v>
      </c>
      <c r="S1588" s="47">
        <f>IF(R1588=1,1%,0)</f>
        <v>0.01</v>
      </c>
      <c r="T1588" s="46">
        <f>IFERROR(S1588*M1588,0)</f>
        <v>2180</v>
      </c>
      <c r="U1588" s="48">
        <f>IF(O1588&lt;=0.12,1,0)*(1-R1588)*M1588</f>
        <v>0</v>
      </c>
      <c r="V1588" s="49">
        <f>IF(0&lt;0.8,0,IF(0&lt;1,Sheet1!L590,1))*IF(G1588&lt;3,0.12 - O1588,0.01) *U1588</f>
        <v>0</v>
      </c>
      <c r="W1588" s="49">
        <f>IF(0&gt;1,IF(0&lt;=1.1,1,IF(0&lt;=1.2,2,IF(0&lt;=1.5,3,5))),0) * 1000000</f>
        <v>0</v>
      </c>
      <c r="X1588" s="50">
        <f>IF(AND(P1588&gt;=150000000,P1588&lt;300000000),5000000,IF(AND(P1588&gt;=300000000,P1588&lt;500000000),10000000,IF(AND(P1588&gt;=300000000,P1588&lt;500000000),15000000,IF(AND(P1588&gt;=500000000,P1588&lt;3000000000),20000000,IF(P1588&gt;=30000000000,35000000,0))))) * (1-R1588)</f>
        <v>0</v>
      </c>
      <c r="Y1588" s="50">
        <f>IFERROR(Q1588 * (1-R1588),0)</f>
        <v>0</v>
      </c>
      <c r="Z1588" s="51">
        <f>IF(R1588=1,0,0)</f>
        <v>0</v>
      </c>
      <c r="AA1588" s="51">
        <f>IFERROR((1-R1588) * Z1588 * 2%,0)</f>
        <v>0</v>
      </c>
      <c r="AB1588" s="52">
        <f>IF(R1588=0,0,0)</f>
        <v>0</v>
      </c>
      <c r="AC1588" s="52">
        <f> IFERROR(AB1588 * (1-R1588) * 2%,0)</f>
        <v>0</v>
      </c>
      <c r="AD1588" s="53">
        <f>T1588+V1588+W1588+X1588+AA1588+AC1588</f>
        <v>2180</v>
      </c>
    </row>
    <row r="1589">
      <c r="C1589" s="40" t="s">
        <v>2943</v>
      </c>
      <c r="D1589" s="41" t="s">
        <v>24</v>
      </c>
      <c r="E1589" s="41"/>
      <c r="F1589" s="42" t="s">
        <v>24</v>
      </c>
      <c r="G1589" s="43" t="s">
        <v>24</v>
      </c>
      <c r="H1589" s="44" t="s">
        <v>24</v>
      </c>
      <c r="I1589" s="44" t="s">
        <v>24</v>
      </c>
      <c r="J1589" s="43">
        <v>9965902</v>
      </c>
      <c r="K1589" s="43">
        <v>0</v>
      </c>
      <c r="L1589" s="43">
        <v>0</v>
      </c>
      <c r="M1589" s="43">
        <f>IFERROR(J1589-K1589-L1589,0)</f>
        <v>9965902</v>
      </c>
      <c r="N1589" s="43" t="s">
        <v>24</v>
      </c>
      <c r="O1589" s="45">
        <f>IFERROR(IF(1 - M1589/N1589&lt;0,0,1-M1589/N1589),0)</f>
        <v>0</v>
      </c>
      <c r="P1589" s="43">
        <v>0</v>
      </c>
      <c r="Q1589" s="43">
        <v>0</v>
      </c>
      <c r="R1589" s="46">
        <f>IF(F1589&lt;DATEVALUE("2018-07-01"),1,0)</f>
        <v>0</v>
      </c>
      <c r="S1589" s="47">
        <f>IF(R1589=1,1%,0)</f>
        <v>0</v>
      </c>
      <c r="T1589" s="46">
        <f>IFERROR(S1589*M1589,0)</f>
        <v>0</v>
      </c>
      <c r="U1589" s="48">
        <f>IF(O1589&lt;=0.12,1,0)*(1-R1589)*M1589</f>
        <v>9965902</v>
      </c>
      <c r="V1589" s="49">
        <f>IF(0&lt;0.8,0,IF(0&lt;1,Sheet1!L590,1))*IF(G1589&lt;3,0.12 - O1589,0.01) *U1589</f>
        <v>0</v>
      </c>
      <c r="W1589" s="49">
        <f>IF(0&gt;1,IF(0&lt;=1.1,1,IF(0&lt;=1.2,2,IF(0&lt;=1.5,3,5))),0) * 1000000</f>
        <v>0</v>
      </c>
      <c r="X1589" s="50">
        <f>IF(AND(P1589&gt;=150000000,P1589&lt;300000000),5000000,IF(AND(P1589&gt;=300000000,P1589&lt;500000000),10000000,IF(AND(P1589&gt;=300000000,P1589&lt;500000000),15000000,IF(AND(P1589&gt;=500000000,P1589&lt;3000000000),20000000,IF(P1589&gt;=30000000000,35000000,0))))) * (1-R1589)</f>
        <v>0</v>
      </c>
      <c r="Y1589" s="50">
        <f>IFERROR(Q1589 * (1-R1589),0)</f>
        <v>0</v>
      </c>
      <c r="Z1589" s="51" t="str">
        <f>IF(R1589=1,0,"")</f>
        <v/>
      </c>
      <c r="AA1589" s="51">
        <f>IFERROR((1-R1589) * Z1589 * 2%,0)</f>
        <v>0</v>
      </c>
      <c r="AB1589" s="52" t="str">
        <f>IF(R1589=0,"",0)</f>
        <v/>
      </c>
      <c r="AC1589" s="52">
        <f> IFERROR(AB1589 * (1-R1589) * 2%,0)</f>
        <v>0</v>
      </c>
      <c r="AD1589" s="53">
        <f>T1589+V1589+W1589+X1589+AA1589+AC1589</f>
        <v>0</v>
      </c>
    </row>
    <row r="1590">
      <c r="C1590" s="40" t="s">
        <v>2944</v>
      </c>
      <c r="D1590" s="41" t="s">
        <v>2945</v>
      </c>
      <c r="E1590" s="41"/>
      <c r="F1590" s="42">
        <v>41577</v>
      </c>
      <c r="G1590" s="43">
        <v>57</v>
      </c>
      <c r="H1590" s="44">
        <v>43347</v>
      </c>
      <c r="I1590" s="44">
        <v>43382</v>
      </c>
      <c r="J1590" s="43">
        <v>2683494</v>
      </c>
      <c r="K1590" s="43">
        <v>0</v>
      </c>
      <c r="L1590" s="43">
        <v>0</v>
      </c>
      <c r="M1590" s="43">
        <f>IFERROR(J1590-K1590-L1590,0)</f>
        <v>2683494</v>
      </c>
      <c r="N1590" s="43">
        <v>2446139</v>
      </c>
      <c r="O1590" s="45">
        <f>IFERROR(IF(1 - M1590/N1590&lt;0,0,1-M1590/N1590),0)</f>
        <v>0</v>
      </c>
      <c r="P1590" s="43">
        <v>0</v>
      </c>
      <c r="Q1590" s="43">
        <v>2781988</v>
      </c>
      <c r="R1590" s="46">
        <f>IF(F1590&lt;DATEVALUE("2018-07-01"),1,0)</f>
        <v>1</v>
      </c>
      <c r="S1590" s="47">
        <f>IF(R1590=1,1%,0)</f>
        <v>0.01</v>
      </c>
      <c r="T1590" s="46">
        <f>IFERROR(S1590*M1590,0)</f>
        <v>26834.940000000002</v>
      </c>
      <c r="U1590" s="48">
        <f>IF(O1590&lt;=0.12,1,0)*(1-R1590)*M1590</f>
        <v>0</v>
      </c>
      <c r="V1590" s="49">
        <f>IF(0&lt;0.8,0,IF(0&lt;1,Sheet1!L590,1))*IF(G1590&lt;3,0.12 - O1590,0.01) *U1590</f>
        <v>0</v>
      </c>
      <c r="W1590" s="49">
        <f>IF(0&gt;1,IF(0&lt;=1.1,1,IF(0&lt;=1.2,2,IF(0&lt;=1.5,3,5))),0) * 1000000</f>
        <v>0</v>
      </c>
      <c r="X1590" s="50">
        <f>IF(AND(P1590&gt;=150000000,P1590&lt;300000000),5000000,IF(AND(P1590&gt;=300000000,P1590&lt;500000000),10000000,IF(AND(P1590&gt;=300000000,P1590&lt;500000000),15000000,IF(AND(P1590&gt;=500000000,P1590&lt;3000000000),20000000,IF(P1590&gt;=30000000000,35000000,0))))) * (1-R1590)</f>
        <v>0</v>
      </c>
      <c r="Y1590" s="50">
        <f>IFERROR(Q1590 * (1-R1590),0)</f>
        <v>0</v>
      </c>
      <c r="Z1590" s="51">
        <f>IF(R1590=1,0,0)</f>
        <v>0</v>
      </c>
      <c r="AA1590" s="51">
        <f>IFERROR((1-R1590) * Z1590 * 2%,0)</f>
        <v>0</v>
      </c>
      <c r="AB1590" s="52">
        <f>IF(R1590=0,0,0)</f>
        <v>0</v>
      </c>
      <c r="AC1590" s="52">
        <f> IFERROR(AB1590 * (1-R1590) * 2%,0)</f>
        <v>0</v>
      </c>
      <c r="AD1590" s="53">
        <f>T1590+V1590+W1590+X1590+AA1590+AC1590</f>
        <v>26834.940000000002</v>
      </c>
    </row>
    <row r="1591">
      <c r="C1591" s="40" t="s">
        <v>2946</v>
      </c>
      <c r="D1591" s="41" t="s">
        <v>2947</v>
      </c>
      <c r="E1591" s="41"/>
      <c r="F1591" s="42">
        <v>42007</v>
      </c>
      <c r="G1591" s="43">
        <v>42</v>
      </c>
      <c r="H1591" s="44" t="s">
        <v>24</v>
      </c>
      <c r="I1591" s="44" t="s">
        <v>24</v>
      </c>
      <c r="J1591" s="43">
        <v>1399000</v>
      </c>
      <c r="K1591" s="43">
        <v>0</v>
      </c>
      <c r="L1591" s="43">
        <v>0</v>
      </c>
      <c r="M1591" s="43">
        <f>IFERROR(J1591-K1591-L1591,0)</f>
        <v>1399000</v>
      </c>
      <c r="N1591" s="43" t="s">
        <v>24</v>
      </c>
      <c r="O1591" s="45">
        <f>IFERROR(IF(1 - M1591/N1591&lt;0,0,1-M1591/N1591),0)</f>
        <v>0</v>
      </c>
      <c r="P1591" s="43">
        <v>0</v>
      </c>
      <c r="Q1591" s="43">
        <v>0</v>
      </c>
      <c r="R1591" s="46">
        <f>IF(F1591&lt;DATEVALUE("2018-07-01"),1,0)</f>
        <v>1</v>
      </c>
      <c r="S1591" s="47">
        <f>IF(R1591=1,1%,0)</f>
        <v>0.01</v>
      </c>
      <c r="T1591" s="46">
        <f>IFERROR(S1591*M1591,0)</f>
        <v>13990</v>
      </c>
      <c r="U1591" s="48">
        <f>IF(O1591&lt;=0.12,1,0)*(1-R1591)*M1591</f>
        <v>0</v>
      </c>
      <c r="V1591" s="49">
        <f>IF(0&lt;0.8,0,IF(0&lt;1,Sheet1!L590,1))*IF(G1591&lt;3,0.12 - O1591,0.01) *U1591</f>
        <v>0</v>
      </c>
      <c r="W1591" s="49">
        <f>IF(0&gt;1,IF(0&lt;=1.1,1,IF(0&lt;=1.2,2,IF(0&lt;=1.5,3,5))),0) * 1000000</f>
        <v>0</v>
      </c>
      <c r="X1591" s="50">
        <f>IF(AND(P1591&gt;=150000000,P1591&lt;300000000),5000000,IF(AND(P1591&gt;=300000000,P1591&lt;500000000),10000000,IF(AND(P1591&gt;=300000000,P1591&lt;500000000),15000000,IF(AND(P1591&gt;=500000000,P1591&lt;3000000000),20000000,IF(P1591&gt;=30000000000,35000000,0))))) * (1-R1591)</f>
        <v>0</v>
      </c>
      <c r="Y1591" s="50">
        <f>IFERROR(Q1591 * (1-R1591),0)</f>
        <v>0</v>
      </c>
      <c r="Z1591" s="51">
        <f>IF(R1591=1,0,"")</f>
        <v>0</v>
      </c>
      <c r="AA1591" s="51">
        <f>IFERROR((1-R1591) * Z1591 * 2%,0)</f>
        <v>0</v>
      </c>
      <c r="AB1591" s="52">
        <f>IF(R1591=0,"",0)</f>
        <v>0</v>
      </c>
      <c r="AC1591" s="52">
        <f> IFERROR(AB1591 * (1-R1591) * 2%,0)</f>
        <v>0</v>
      </c>
      <c r="AD1591" s="53">
        <f>T1591+V1591+W1591+X1591+AA1591+AC1591</f>
        <v>13990</v>
      </c>
    </row>
    <row r="1592">
      <c r="C1592" s="40" t="s">
        <v>2948</v>
      </c>
      <c r="D1592" s="41" t="s">
        <v>24</v>
      </c>
      <c r="E1592" s="41"/>
      <c r="F1592" s="42" t="s">
        <v>24</v>
      </c>
      <c r="G1592" s="43" t="s">
        <v>24</v>
      </c>
      <c r="H1592" s="44" t="s">
        <v>24</v>
      </c>
      <c r="I1592" s="44" t="s">
        <v>24</v>
      </c>
      <c r="J1592" s="43">
        <v>1399000</v>
      </c>
      <c r="K1592" s="43">
        <v>0</v>
      </c>
      <c r="L1592" s="43">
        <v>0</v>
      </c>
      <c r="M1592" s="43">
        <f>IFERROR(J1592-K1592-L1592,0)</f>
        <v>1399000</v>
      </c>
      <c r="N1592" s="43" t="s">
        <v>24</v>
      </c>
      <c r="O1592" s="45">
        <f>IFERROR(IF(1 - M1592/N1592&lt;0,0,1-M1592/N1592),0)</f>
        <v>0</v>
      </c>
      <c r="P1592" s="43">
        <v>0</v>
      </c>
      <c r="Q1592" s="43">
        <v>0</v>
      </c>
      <c r="R1592" s="46">
        <f>IF(F1592&lt;DATEVALUE("2018-07-01"),1,0)</f>
        <v>0</v>
      </c>
      <c r="S1592" s="47">
        <f>IF(R1592=1,1%,0)</f>
        <v>0</v>
      </c>
      <c r="T1592" s="46">
        <f>IFERROR(S1592*M1592,0)</f>
        <v>0</v>
      </c>
      <c r="U1592" s="48">
        <f>IF(O1592&lt;=0.12,1,0)*(1-R1592)*M1592</f>
        <v>1399000</v>
      </c>
      <c r="V1592" s="49">
        <f>IF(0&lt;0.8,0,IF(0&lt;1,Sheet1!L590,1))*IF(G1592&lt;3,0.12 - O1592,0.01) *U1592</f>
        <v>0</v>
      </c>
      <c r="W1592" s="49">
        <f>IF(0&gt;1,IF(0&lt;=1.1,1,IF(0&lt;=1.2,2,IF(0&lt;=1.5,3,5))),0) * 1000000</f>
        <v>0</v>
      </c>
      <c r="X1592" s="50">
        <f>IF(AND(P1592&gt;=150000000,P1592&lt;300000000),5000000,IF(AND(P1592&gt;=300000000,P1592&lt;500000000),10000000,IF(AND(P1592&gt;=300000000,P1592&lt;500000000),15000000,IF(AND(P1592&gt;=500000000,P1592&lt;3000000000),20000000,IF(P1592&gt;=30000000000,35000000,0))))) * (1-R1592)</f>
        <v>0</v>
      </c>
      <c r="Y1592" s="50">
        <f>IFERROR(Q1592 * (1-R1592),0)</f>
        <v>0</v>
      </c>
      <c r="Z1592" s="51" t="str">
        <f>IF(R1592=1,0,"")</f>
        <v/>
      </c>
      <c r="AA1592" s="51">
        <f>IFERROR((1-R1592) * Z1592 * 2%,0)</f>
        <v>0</v>
      </c>
      <c r="AB1592" s="52" t="str">
        <f>IF(R1592=0,"",0)</f>
        <v/>
      </c>
      <c r="AC1592" s="52">
        <f> IFERROR(AB1592 * (1-R1592) * 2%,0)</f>
        <v>0</v>
      </c>
      <c r="AD1592" s="53">
        <f>T1592+V1592+W1592+X1592+AA1592+AC1592</f>
        <v>0</v>
      </c>
    </row>
    <row r="1593">
      <c r="C1593" s="40" t="s">
        <v>2949</v>
      </c>
      <c r="D1593" s="41" t="s">
        <v>2950</v>
      </c>
      <c r="E1593" s="41"/>
      <c r="F1593" s="42">
        <v>42089</v>
      </c>
      <c r="G1593" s="43">
        <v>40</v>
      </c>
      <c r="H1593" s="44">
        <v>43313</v>
      </c>
      <c r="I1593" s="44">
        <v>43322</v>
      </c>
      <c r="J1593" s="43">
        <v>569000</v>
      </c>
      <c r="K1593" s="43">
        <v>0</v>
      </c>
      <c r="L1593" s="43">
        <v>0</v>
      </c>
      <c r="M1593" s="43">
        <f>IFERROR(J1593-K1593-L1593,0)</f>
        <v>569000</v>
      </c>
      <c r="N1593" s="43">
        <v>602743</v>
      </c>
      <c r="O1593" s="45">
        <f>IFERROR(IF(1 - M1593/N1593&lt;0,0,1-M1593/N1593),0)</f>
        <v>0.055982400459233861</v>
      </c>
      <c r="P1593" s="43">
        <v>0</v>
      </c>
      <c r="Q1593" s="43">
        <v>569000</v>
      </c>
      <c r="R1593" s="46">
        <f>IF(F1593&lt;DATEVALUE("2018-07-01"),1,0)</f>
        <v>1</v>
      </c>
      <c r="S1593" s="47">
        <f>IF(R1593=1,1%,0)</f>
        <v>0.01</v>
      </c>
      <c r="T1593" s="46">
        <f>IFERROR(S1593*M1593,0)</f>
        <v>5690</v>
      </c>
      <c r="U1593" s="48">
        <f>IF(O1593&lt;=0.12,1,0)*(1-R1593)*M1593</f>
        <v>0</v>
      </c>
      <c r="V1593" s="49">
        <f>IF(0&lt;0.8,0,IF(0&lt;1,Sheet1!L590,1))*IF(G1593&lt;3,0.12 - O1593,0.01) *U1593</f>
        <v>0</v>
      </c>
      <c r="W1593" s="49">
        <f>IF(0&gt;1,IF(0&lt;=1.1,1,IF(0&lt;=1.2,2,IF(0&lt;=1.5,3,5))),0) * 1000000</f>
        <v>0</v>
      </c>
      <c r="X1593" s="50">
        <f>IF(AND(P1593&gt;=150000000,P1593&lt;300000000),5000000,IF(AND(P1593&gt;=300000000,P1593&lt;500000000),10000000,IF(AND(P1593&gt;=300000000,P1593&lt;500000000),15000000,IF(AND(P1593&gt;=500000000,P1593&lt;3000000000),20000000,IF(P1593&gt;=30000000000,35000000,0))))) * (1-R1593)</f>
        <v>0</v>
      </c>
      <c r="Y1593" s="50">
        <f>IFERROR(Q1593 * (1-R1593),0)</f>
        <v>0</v>
      </c>
      <c r="Z1593" s="51">
        <f>IF(R1593=1,0,0)</f>
        <v>0</v>
      </c>
      <c r="AA1593" s="51">
        <f>IFERROR((1-R1593) * Z1593 * 2%,0)</f>
        <v>0</v>
      </c>
      <c r="AB1593" s="52">
        <f>IF(R1593=0,0,0)</f>
        <v>0</v>
      </c>
      <c r="AC1593" s="52">
        <f> IFERROR(AB1593 * (1-R1593) * 2%,0)</f>
        <v>0</v>
      </c>
      <c r="AD1593" s="53">
        <f>T1593+V1593+W1593+X1593+AA1593+AC1593</f>
        <v>5690</v>
      </c>
    </row>
    <row r="1594">
      <c r="C1594" s="40" t="s">
        <v>2951</v>
      </c>
      <c r="D1594" s="41" t="s">
        <v>2952</v>
      </c>
      <c r="E1594" s="41"/>
      <c r="F1594" s="42">
        <v>42503</v>
      </c>
      <c r="G1594" s="43">
        <v>26</v>
      </c>
      <c r="H1594" s="44">
        <v>43336</v>
      </c>
      <c r="I1594" s="44">
        <v>43354</v>
      </c>
      <c r="J1594" s="43">
        <v>1958754</v>
      </c>
      <c r="K1594" s="43">
        <v>0</v>
      </c>
      <c r="L1594" s="43">
        <v>0</v>
      </c>
      <c r="M1594" s="43">
        <f>IFERROR(J1594-K1594-L1594,0)</f>
        <v>1958754</v>
      </c>
      <c r="N1594" s="43">
        <v>1962899</v>
      </c>
      <c r="O1594" s="45">
        <f>IFERROR(IF(1 - M1594/N1594&lt;0,0,1-M1594/N1594),0)</f>
        <v>0.0021116725822367677</v>
      </c>
      <c r="P1594" s="43">
        <v>0</v>
      </c>
      <c r="Q1594" s="43">
        <v>2015135</v>
      </c>
      <c r="R1594" s="46">
        <f>IF(F1594&lt;DATEVALUE("2018-07-01"),1,0)</f>
        <v>1</v>
      </c>
      <c r="S1594" s="47">
        <f>IF(R1594=1,1%,0)</f>
        <v>0.01</v>
      </c>
      <c r="T1594" s="46">
        <f>IFERROR(S1594*M1594,0)</f>
        <v>19587.540000000001</v>
      </c>
      <c r="U1594" s="48">
        <f>IF(O1594&lt;=0.12,1,0)*(1-R1594)*M1594</f>
        <v>0</v>
      </c>
      <c r="V1594" s="49">
        <f>IF(0&lt;0.8,0,IF(0&lt;1,Sheet1!L590,1))*IF(G1594&lt;3,0.12 - O1594,0.01) *U1594</f>
        <v>0</v>
      </c>
      <c r="W1594" s="49">
        <f>IF(0&gt;1,IF(0&lt;=1.1,1,IF(0&lt;=1.2,2,IF(0&lt;=1.5,3,5))),0) * 1000000</f>
        <v>0</v>
      </c>
      <c r="X1594" s="50">
        <f>IF(AND(P1594&gt;=150000000,P1594&lt;300000000),5000000,IF(AND(P1594&gt;=300000000,P1594&lt;500000000),10000000,IF(AND(P1594&gt;=300000000,P1594&lt;500000000),15000000,IF(AND(P1594&gt;=500000000,P1594&lt;3000000000),20000000,IF(P1594&gt;=30000000000,35000000,0))))) * (1-R1594)</f>
        <v>0</v>
      </c>
      <c r="Y1594" s="50">
        <f>IFERROR(Q1594 * (1-R1594),0)</f>
        <v>0</v>
      </c>
      <c r="Z1594" s="51">
        <f>IF(R1594=1,0,0)</f>
        <v>0</v>
      </c>
      <c r="AA1594" s="51">
        <f>IFERROR((1-R1594) * Z1594 * 2%,0)</f>
        <v>0</v>
      </c>
      <c r="AB1594" s="52">
        <f>IF(R1594=0,0,0)</f>
        <v>0</v>
      </c>
      <c r="AC1594" s="52">
        <f> IFERROR(AB1594 * (1-R1594) * 2%,0)</f>
        <v>0</v>
      </c>
      <c r="AD1594" s="53">
        <f>T1594+V1594+W1594+X1594+AA1594+AC1594</f>
        <v>19587.540000000001</v>
      </c>
    </row>
    <row r="1595">
      <c r="C1595" s="40" t="s">
        <v>2953</v>
      </c>
      <c r="D1595" s="41" t="s">
        <v>2954</v>
      </c>
      <c r="E1595" s="41"/>
      <c r="F1595" s="42">
        <v>42535</v>
      </c>
      <c r="G1595" s="43">
        <v>25</v>
      </c>
      <c r="H1595" s="44">
        <v>43347</v>
      </c>
      <c r="I1595" s="44">
        <v>43399</v>
      </c>
      <c r="J1595" s="43">
        <v>31576365</v>
      </c>
      <c r="K1595" s="43">
        <v>0</v>
      </c>
      <c r="L1595" s="43">
        <v>0</v>
      </c>
      <c r="M1595" s="43">
        <f>IFERROR(J1595-K1595-L1595,0)</f>
        <v>31576365</v>
      </c>
      <c r="N1595" s="43">
        <v>30978908</v>
      </c>
      <c r="O1595" s="45">
        <f>IFERROR(IF(1 - M1595/N1595&lt;0,0,1-M1595/N1595),0)</f>
        <v>0</v>
      </c>
      <c r="P1595" s="43">
        <v>0</v>
      </c>
      <c r="Q1595" s="43">
        <v>31670467</v>
      </c>
      <c r="R1595" s="46">
        <f>IF(F1595&lt;DATEVALUE("2018-07-01"),1,0)</f>
        <v>1</v>
      </c>
      <c r="S1595" s="47">
        <f>IF(R1595=1,1%,0)</f>
        <v>0.01</v>
      </c>
      <c r="T1595" s="46">
        <f>IFERROR(S1595*M1595,0)</f>
        <v>315763.65000000002</v>
      </c>
      <c r="U1595" s="48">
        <f>IF(O1595&lt;=0.12,1,0)*(1-R1595)*M1595</f>
        <v>0</v>
      </c>
      <c r="V1595" s="49">
        <f>IF(0&lt;0.8,0,IF(0&lt;1,Sheet1!L590,1))*IF(G1595&lt;3,0.12 - O1595,0.01) *U1595</f>
        <v>0</v>
      </c>
      <c r="W1595" s="49">
        <f>IF(0&gt;1,IF(0&lt;=1.1,1,IF(0&lt;=1.2,2,IF(0&lt;=1.5,3,5))),0) * 1000000</f>
        <v>0</v>
      </c>
      <c r="X1595" s="50">
        <f>IF(AND(P1595&gt;=150000000,P1595&lt;300000000),5000000,IF(AND(P1595&gt;=300000000,P1595&lt;500000000),10000000,IF(AND(P1595&gt;=300000000,P1595&lt;500000000),15000000,IF(AND(P1595&gt;=500000000,P1595&lt;3000000000),20000000,IF(P1595&gt;=30000000000,35000000,0))))) * (1-R1595)</f>
        <v>0</v>
      </c>
      <c r="Y1595" s="50">
        <f>IFERROR(Q1595 * (1-R1595),0)</f>
        <v>0</v>
      </c>
      <c r="Z1595" s="51">
        <f>IF(R1595=1,0,0)</f>
        <v>0</v>
      </c>
      <c r="AA1595" s="51">
        <f>IFERROR((1-R1595) * Z1595 * 2%,0)</f>
        <v>0</v>
      </c>
      <c r="AB1595" s="52">
        <f>IF(R1595=0,0,0)</f>
        <v>0</v>
      </c>
      <c r="AC1595" s="52">
        <f> IFERROR(AB1595 * (1-R1595) * 2%,0)</f>
        <v>0</v>
      </c>
      <c r="AD1595" s="53">
        <f>T1595+V1595+W1595+X1595+AA1595+AC1595</f>
        <v>315763.65000000002</v>
      </c>
    </row>
    <row r="1596">
      <c r="C1596" s="40" t="s">
        <v>2955</v>
      </c>
      <c r="D1596" s="41" t="s">
        <v>2956</v>
      </c>
      <c r="E1596" s="41"/>
      <c r="F1596" s="42">
        <v>42814</v>
      </c>
      <c r="G1596" s="43">
        <v>16</v>
      </c>
      <c r="H1596" s="44">
        <v>43347</v>
      </c>
      <c r="I1596" s="44">
        <v>43418</v>
      </c>
      <c r="J1596" s="43">
        <v>6497962</v>
      </c>
      <c r="K1596" s="43">
        <v>0</v>
      </c>
      <c r="L1596" s="43">
        <v>0</v>
      </c>
      <c r="M1596" s="43">
        <f>IFERROR(J1596-K1596-L1596,0)</f>
        <v>6497962</v>
      </c>
      <c r="N1596" s="43">
        <v>6396824</v>
      </c>
      <c r="O1596" s="45">
        <f>IFERROR(IF(1 - M1596/N1596&lt;0,0,1-M1596/N1596),0)</f>
        <v>0</v>
      </c>
      <c r="P1596" s="43">
        <v>0</v>
      </c>
      <c r="Q1596" s="43">
        <v>7949924</v>
      </c>
      <c r="R1596" s="46">
        <f>IF(F1596&lt;DATEVALUE("2018-07-01"),1,0)</f>
        <v>1</v>
      </c>
      <c r="S1596" s="47">
        <f>IF(R1596=1,1%,0)</f>
        <v>0.01</v>
      </c>
      <c r="T1596" s="46">
        <f>IFERROR(S1596*M1596,0)</f>
        <v>64979.620000000003</v>
      </c>
      <c r="U1596" s="48">
        <f>IF(O1596&lt;=0.12,1,0)*(1-R1596)*M1596</f>
        <v>0</v>
      </c>
      <c r="V1596" s="49">
        <f>IF(0&lt;0.8,0,IF(0&lt;1,Sheet1!L590,1))*IF(G1596&lt;3,0.12 - O1596,0.01) *U1596</f>
        <v>0</v>
      </c>
      <c r="W1596" s="49">
        <f>IF(0&gt;1,IF(0&lt;=1.1,1,IF(0&lt;=1.2,2,IF(0&lt;=1.5,3,5))),0) * 1000000</f>
        <v>0</v>
      </c>
      <c r="X1596" s="50">
        <f>IF(AND(P1596&gt;=150000000,P1596&lt;300000000),5000000,IF(AND(P1596&gt;=300000000,P1596&lt;500000000),10000000,IF(AND(P1596&gt;=300000000,P1596&lt;500000000),15000000,IF(AND(P1596&gt;=500000000,P1596&lt;3000000000),20000000,IF(P1596&gt;=30000000000,35000000,0))))) * (1-R1596)</f>
        <v>0</v>
      </c>
      <c r="Y1596" s="50">
        <f>IFERROR(Q1596 * (1-R1596),0)</f>
        <v>0</v>
      </c>
      <c r="Z1596" s="51">
        <f>IF(R1596=1,0,0)</f>
        <v>0</v>
      </c>
      <c r="AA1596" s="51">
        <f>IFERROR((1-R1596) * Z1596 * 2%,0)</f>
        <v>0</v>
      </c>
      <c r="AB1596" s="52">
        <f>IF(R1596=0,0,0)</f>
        <v>0</v>
      </c>
      <c r="AC1596" s="52">
        <f> IFERROR(AB1596 * (1-R1596) * 2%,0)</f>
        <v>0</v>
      </c>
      <c r="AD1596" s="53">
        <f>T1596+V1596+W1596+X1596+AA1596+AC1596</f>
        <v>64979.620000000003</v>
      </c>
    </row>
    <row r="1597">
      <c r="C1597" s="40" t="s">
        <v>2957</v>
      </c>
      <c r="D1597" s="41" t="s">
        <v>2958</v>
      </c>
      <c r="E1597" s="41"/>
      <c r="F1597" s="42">
        <v>43025</v>
      </c>
      <c r="G1597" s="43">
        <v>9</v>
      </c>
      <c r="H1597" s="44">
        <v>43314</v>
      </c>
      <c r="I1597" s="44">
        <v>43298</v>
      </c>
      <c r="J1597" s="43">
        <v>25000</v>
      </c>
      <c r="K1597" s="43">
        <v>0</v>
      </c>
      <c r="L1597" s="43">
        <v>0</v>
      </c>
      <c r="M1597" s="43">
        <f>IFERROR(J1597-K1597-L1597,0)</f>
        <v>25000</v>
      </c>
      <c r="N1597" s="43">
        <v>25410</v>
      </c>
      <c r="O1597" s="45">
        <f>IFERROR(IF(1 - M1597/N1597&lt;0,0,1-M1597/N1597),0)</f>
        <v>0.016135379771743397</v>
      </c>
      <c r="P1597" s="43">
        <v>0</v>
      </c>
      <c r="Q1597" s="43">
        <v>25000</v>
      </c>
      <c r="R1597" s="46">
        <f>IF(F1597&lt;DATEVALUE("2018-07-01"),1,0)</f>
        <v>1</v>
      </c>
      <c r="S1597" s="47">
        <f>IF(R1597=1,1%,0)</f>
        <v>0.01</v>
      </c>
      <c r="T1597" s="46">
        <f>IFERROR(S1597*M1597,0)</f>
        <v>250</v>
      </c>
      <c r="U1597" s="48">
        <f>IF(O1597&lt;=0.12,1,0)*(1-R1597)*M1597</f>
        <v>0</v>
      </c>
      <c r="V1597" s="49">
        <f>IF(0&lt;0.8,0,IF(0&lt;1,Sheet1!L590,1))*IF(G1597&lt;3,0.12 - O1597,0.01) *U1597</f>
        <v>0</v>
      </c>
      <c r="W1597" s="49">
        <f>IF(0&gt;1,IF(0&lt;=1.1,1,IF(0&lt;=1.2,2,IF(0&lt;=1.5,3,5))),0) * 1000000</f>
        <v>0</v>
      </c>
      <c r="X1597" s="50">
        <f>IF(AND(P1597&gt;=150000000,P1597&lt;300000000),5000000,IF(AND(P1597&gt;=300000000,P1597&lt;500000000),10000000,IF(AND(P1597&gt;=300000000,P1597&lt;500000000),15000000,IF(AND(P1597&gt;=500000000,P1597&lt;3000000000),20000000,IF(P1597&gt;=30000000000,35000000,0))))) * (1-R1597)</f>
        <v>0</v>
      </c>
      <c r="Y1597" s="50">
        <f>IFERROR(Q1597 * (1-R1597),0)</f>
        <v>0</v>
      </c>
      <c r="Z1597" s="51">
        <f>IF(R1597=1,0,0)</f>
        <v>0</v>
      </c>
      <c r="AA1597" s="51">
        <f>IFERROR((1-R1597) * Z1597 * 2%,0)</f>
        <v>0</v>
      </c>
      <c r="AB1597" s="52">
        <f>IF(R1597=0,0,0)</f>
        <v>0</v>
      </c>
      <c r="AC1597" s="52">
        <f> IFERROR(AB1597 * (1-R1597) * 2%,0)</f>
        <v>0</v>
      </c>
      <c r="AD1597" s="53">
        <f>T1597+V1597+W1597+X1597+AA1597+AC1597</f>
        <v>250</v>
      </c>
    </row>
    <row r="1598">
      <c r="C1598" s="40" t="s">
        <v>2959</v>
      </c>
      <c r="D1598" s="41" t="s">
        <v>2960</v>
      </c>
      <c r="E1598" s="41"/>
      <c r="F1598" s="42">
        <v>41302.699861111112</v>
      </c>
      <c r="G1598" s="43">
        <v>66</v>
      </c>
      <c r="H1598" s="44">
        <v>43339</v>
      </c>
      <c r="I1598" s="44">
        <v>43397</v>
      </c>
      <c r="J1598" s="43">
        <v>2433417</v>
      </c>
      <c r="K1598" s="43">
        <v>0</v>
      </c>
      <c r="L1598" s="43">
        <v>0</v>
      </c>
      <c r="M1598" s="43">
        <f>IFERROR(J1598-K1598-L1598,0)</f>
        <v>2433417</v>
      </c>
      <c r="N1598" s="43">
        <v>3001419</v>
      </c>
      <c r="O1598" s="45">
        <f>IFERROR(IF(1 - M1598/N1598&lt;0,0,1-M1598/N1598),0)</f>
        <v>0.1892444873574799</v>
      </c>
      <c r="P1598" s="43">
        <v>0</v>
      </c>
      <c r="Q1598" s="43">
        <v>2433417</v>
      </c>
      <c r="R1598" s="46">
        <f>IF(F1598&lt;DATEVALUE("2018-07-01"),1,0)</f>
        <v>1</v>
      </c>
      <c r="S1598" s="47">
        <f>IF(R1598=1,1%,0)</f>
        <v>0.01</v>
      </c>
      <c r="T1598" s="46">
        <f>IFERROR(S1598*M1598,0)</f>
        <v>24334.170000000002</v>
      </c>
      <c r="U1598" s="48">
        <f>IF(O1598&lt;=0.12,1,0)*(1-R1598)*M1598</f>
        <v>0</v>
      </c>
      <c r="V1598" s="49">
        <f>IF(0&lt;0.8,0,IF(0&lt;1,Sheet1!L590,1))*IF(G1598&lt;3,0.12 - O1598,0.01) *U1598</f>
        <v>0</v>
      </c>
      <c r="W1598" s="49">
        <f>IF(0&gt;1,IF(0&lt;=1.1,1,IF(0&lt;=1.2,2,IF(0&lt;=1.5,3,5))),0) * 1000000</f>
        <v>0</v>
      </c>
      <c r="X1598" s="50">
        <f>IF(AND(P1598&gt;=150000000,P1598&lt;300000000),5000000,IF(AND(P1598&gt;=300000000,P1598&lt;500000000),10000000,IF(AND(P1598&gt;=300000000,P1598&lt;500000000),15000000,IF(AND(P1598&gt;=500000000,P1598&lt;3000000000),20000000,IF(P1598&gt;=30000000000,35000000,0))))) * (1-R1598)</f>
        <v>0</v>
      </c>
      <c r="Y1598" s="50">
        <f>IFERROR(Q1598 * (1-R1598),0)</f>
        <v>0</v>
      </c>
      <c r="Z1598" s="51">
        <f>IF(R1598=1,0,0)</f>
        <v>0</v>
      </c>
      <c r="AA1598" s="51">
        <f>IFERROR((1-R1598) * Z1598 * 2%,0)</f>
        <v>0</v>
      </c>
      <c r="AB1598" s="52">
        <f>IF(R1598=0,0,0)</f>
        <v>0</v>
      </c>
      <c r="AC1598" s="52">
        <f> IFERROR(AB1598 * (1-R1598) * 2%,0)</f>
        <v>0</v>
      </c>
      <c r="AD1598" s="53">
        <f>T1598+V1598+W1598+X1598+AA1598+AC1598</f>
        <v>24334.170000000002</v>
      </c>
    </row>
    <row r="1599">
      <c r="C1599" s="40" t="s">
        <v>2961</v>
      </c>
      <c r="D1599" s="41" t="s">
        <v>2962</v>
      </c>
      <c r="E1599" s="41"/>
      <c r="F1599" s="42">
        <v>41947.462812500002</v>
      </c>
      <c r="G1599" s="43">
        <v>44</v>
      </c>
      <c r="H1599" s="44">
        <v>43335</v>
      </c>
      <c r="I1599" s="44">
        <v>43412</v>
      </c>
      <c r="J1599" s="43">
        <v>359069</v>
      </c>
      <c r="K1599" s="43">
        <v>0</v>
      </c>
      <c r="L1599" s="43">
        <v>0</v>
      </c>
      <c r="M1599" s="43">
        <f>IFERROR(J1599-K1599-L1599,0)</f>
        <v>359069</v>
      </c>
      <c r="N1599" s="43">
        <v>494146</v>
      </c>
      <c r="O1599" s="45">
        <f>IFERROR(IF(1 - M1599/N1599&lt;0,0,1-M1599/N1599),0)</f>
        <v>0.27335443370987522</v>
      </c>
      <c r="P1599" s="43">
        <v>0</v>
      </c>
      <c r="Q1599" s="43">
        <v>359069</v>
      </c>
      <c r="R1599" s="46">
        <f>IF(F1599&lt;DATEVALUE("2018-07-01"),1,0)</f>
        <v>1</v>
      </c>
      <c r="S1599" s="47">
        <f>IF(R1599=1,1%,0)</f>
        <v>0.01</v>
      </c>
      <c r="T1599" s="46">
        <f>IFERROR(S1599*M1599,0)</f>
        <v>3590.6900000000001</v>
      </c>
      <c r="U1599" s="48">
        <f>IF(O1599&lt;=0.12,1,0)*(1-R1599)*M1599</f>
        <v>0</v>
      </c>
      <c r="V1599" s="49">
        <f>IF(0&lt;0.8,0,IF(0&lt;1,Sheet1!L590,1))*IF(G1599&lt;3,0.12 - O1599,0.01) *U1599</f>
        <v>0</v>
      </c>
      <c r="W1599" s="49">
        <f>IF(0&gt;1,IF(0&lt;=1.1,1,IF(0&lt;=1.2,2,IF(0&lt;=1.5,3,5))),0) * 1000000</f>
        <v>0</v>
      </c>
      <c r="X1599" s="50">
        <f>IF(AND(P1599&gt;=150000000,P1599&lt;300000000),5000000,IF(AND(P1599&gt;=300000000,P1599&lt;500000000),10000000,IF(AND(P1599&gt;=300000000,P1599&lt;500000000),15000000,IF(AND(P1599&gt;=500000000,P1599&lt;3000000000),20000000,IF(P1599&gt;=30000000000,35000000,0))))) * (1-R1599)</f>
        <v>0</v>
      </c>
      <c r="Y1599" s="50">
        <f>IFERROR(Q1599 * (1-R1599),0)</f>
        <v>0</v>
      </c>
      <c r="Z1599" s="51">
        <f>IF(R1599=1,0,0)</f>
        <v>0</v>
      </c>
      <c r="AA1599" s="51">
        <f>IFERROR((1-R1599) * Z1599 * 2%,0)</f>
        <v>0</v>
      </c>
      <c r="AB1599" s="52">
        <f>IF(R1599=0,0,0)</f>
        <v>0</v>
      </c>
      <c r="AC1599" s="52">
        <f> IFERROR(AB1599 * (1-R1599) * 2%,0)</f>
        <v>0</v>
      </c>
      <c r="AD1599" s="53">
        <f>T1599+V1599+W1599+X1599+AA1599+AC1599</f>
        <v>3590.6900000000001</v>
      </c>
    </row>
    <row r="1600">
      <c r="C1600" s="40" t="s">
        <v>2963</v>
      </c>
      <c r="D1600" s="41" t="s">
        <v>2964</v>
      </c>
      <c r="E1600" s="41"/>
      <c r="F1600" s="42">
        <v>42181.36782407407</v>
      </c>
      <c r="G1600" s="43">
        <v>37</v>
      </c>
      <c r="H1600" s="44">
        <v>43335</v>
      </c>
      <c r="I1600" s="44">
        <v>43412</v>
      </c>
      <c r="J1600" s="43">
        <v>143688</v>
      </c>
      <c r="K1600" s="43">
        <v>0</v>
      </c>
      <c r="L1600" s="43">
        <v>0</v>
      </c>
      <c r="M1600" s="43">
        <f>IFERROR(J1600-K1600-L1600,0)</f>
        <v>143688</v>
      </c>
      <c r="N1600" s="43">
        <v>211895</v>
      </c>
      <c r="O1600" s="45">
        <f>IFERROR(IF(1 - M1600/N1600&lt;0,0,1-M1600/N1600),0)</f>
        <v>0.3218905590032799</v>
      </c>
      <c r="P1600" s="43">
        <v>0</v>
      </c>
      <c r="Q1600" s="43">
        <v>143688</v>
      </c>
      <c r="R1600" s="46">
        <f>IF(F1600&lt;DATEVALUE("2018-07-01"),1,0)</f>
        <v>1</v>
      </c>
      <c r="S1600" s="47">
        <f>IF(R1600=1,1%,0)</f>
        <v>0.01</v>
      </c>
      <c r="T1600" s="46">
        <f>IFERROR(S1600*M1600,0)</f>
        <v>1436.8800000000001</v>
      </c>
      <c r="U1600" s="48">
        <f>IF(O1600&lt;=0.12,1,0)*(1-R1600)*M1600</f>
        <v>0</v>
      </c>
      <c r="V1600" s="49">
        <f>IF(0&lt;0.8,0,IF(0&lt;1,Sheet1!L590,1))*IF(G1600&lt;3,0.12 - O1600,0.01) *U1600</f>
        <v>0</v>
      </c>
      <c r="W1600" s="49">
        <f>IF(0&gt;1,IF(0&lt;=1.1,1,IF(0&lt;=1.2,2,IF(0&lt;=1.5,3,5))),0) * 1000000</f>
        <v>0</v>
      </c>
      <c r="X1600" s="50">
        <f>IF(AND(P1600&gt;=150000000,P1600&lt;300000000),5000000,IF(AND(P1600&gt;=300000000,P1600&lt;500000000),10000000,IF(AND(P1600&gt;=300000000,P1600&lt;500000000),15000000,IF(AND(P1600&gt;=500000000,P1600&lt;3000000000),20000000,IF(P1600&gt;=30000000000,35000000,0))))) * (1-R1600)</f>
        <v>0</v>
      </c>
      <c r="Y1600" s="50">
        <f>IFERROR(Q1600 * (1-R1600),0)</f>
        <v>0</v>
      </c>
      <c r="Z1600" s="51">
        <f>IF(R1600=1,0,0)</f>
        <v>0</v>
      </c>
      <c r="AA1600" s="51">
        <f>IFERROR((1-R1600) * Z1600 * 2%,0)</f>
        <v>0</v>
      </c>
      <c r="AB1600" s="52">
        <f>IF(R1600=0,0,0)</f>
        <v>0</v>
      </c>
      <c r="AC1600" s="52">
        <f> IFERROR(AB1600 * (1-R1600) * 2%,0)</f>
        <v>0</v>
      </c>
      <c r="AD1600" s="53">
        <f>T1600+V1600+W1600+X1600+AA1600+AC1600</f>
        <v>1436.8800000000001</v>
      </c>
    </row>
    <row r="1601">
      <c r="C1601" s="40" t="s">
        <v>2965</v>
      </c>
      <c r="D1601" s="41" t="s">
        <v>2966</v>
      </c>
      <c r="E1601" s="41"/>
      <c r="F1601" s="42">
        <v>42497.184791666667</v>
      </c>
      <c r="G1601" s="43">
        <v>26</v>
      </c>
      <c r="H1601" s="44">
        <v>43335</v>
      </c>
      <c r="I1601" s="44">
        <v>43412</v>
      </c>
      <c r="J1601" s="43">
        <v>214748</v>
      </c>
      <c r="K1601" s="43">
        <v>0</v>
      </c>
      <c r="L1601" s="43">
        <v>0</v>
      </c>
      <c r="M1601" s="43">
        <f>IFERROR(J1601-K1601-L1601,0)</f>
        <v>214748</v>
      </c>
      <c r="N1601" s="43">
        <v>335376</v>
      </c>
      <c r="O1601" s="45">
        <f>IFERROR(IF(1 - M1601/N1601&lt;0,0,1-M1601/N1601),0)</f>
        <v>0.35967988168503406</v>
      </c>
      <c r="P1601" s="43">
        <v>0</v>
      </c>
      <c r="Q1601" s="43">
        <v>214748</v>
      </c>
      <c r="R1601" s="46">
        <f>IF(F1601&lt;DATEVALUE("2018-07-01"),1,0)</f>
        <v>1</v>
      </c>
      <c r="S1601" s="47">
        <f>IF(R1601=1,1%,0)</f>
        <v>0.01</v>
      </c>
      <c r="T1601" s="46">
        <f>IFERROR(S1601*M1601,0)</f>
        <v>2147.48</v>
      </c>
      <c r="U1601" s="48">
        <f>IF(O1601&lt;=0.12,1,0)*(1-R1601)*M1601</f>
        <v>0</v>
      </c>
      <c r="V1601" s="49">
        <f>IF(0&lt;0.8,0,IF(0&lt;1,Sheet1!L590,1))*IF(G1601&lt;3,0.12 - O1601,0.01) *U1601</f>
        <v>0</v>
      </c>
      <c r="W1601" s="49">
        <f>IF(0&gt;1,IF(0&lt;=1.1,1,IF(0&lt;=1.2,2,IF(0&lt;=1.5,3,5))),0) * 1000000</f>
        <v>0</v>
      </c>
      <c r="X1601" s="50">
        <f>IF(AND(P1601&gt;=150000000,P1601&lt;300000000),5000000,IF(AND(P1601&gt;=300000000,P1601&lt;500000000),10000000,IF(AND(P1601&gt;=300000000,P1601&lt;500000000),15000000,IF(AND(P1601&gt;=500000000,P1601&lt;3000000000),20000000,IF(P1601&gt;=30000000000,35000000,0))))) * (1-R1601)</f>
        <v>0</v>
      </c>
      <c r="Y1601" s="50">
        <f>IFERROR(Q1601 * (1-R1601),0)</f>
        <v>0</v>
      </c>
      <c r="Z1601" s="51">
        <f>IF(R1601=1,0,0)</f>
        <v>0</v>
      </c>
      <c r="AA1601" s="51">
        <f>IFERROR((1-R1601) * Z1601 * 2%,0)</f>
        <v>0</v>
      </c>
      <c r="AB1601" s="52">
        <f>IF(R1601=0,0,0)</f>
        <v>0</v>
      </c>
      <c r="AC1601" s="52">
        <f> IFERROR(AB1601 * (1-R1601) * 2%,0)</f>
        <v>0</v>
      </c>
      <c r="AD1601" s="53">
        <f>T1601+V1601+W1601+X1601+AA1601+AC1601</f>
        <v>2147.48</v>
      </c>
    </row>
    <row r="1602">
      <c r="C1602" s="40" t="s">
        <v>2967</v>
      </c>
      <c r="D1602" s="41" t="s">
        <v>2968</v>
      </c>
      <c r="E1602" s="41"/>
      <c r="F1602" s="42">
        <v>42507.140625</v>
      </c>
      <c r="G1602" s="43">
        <v>26</v>
      </c>
      <c r="H1602" s="44">
        <v>43335</v>
      </c>
      <c r="I1602" s="44">
        <v>43412</v>
      </c>
      <c r="J1602" s="43">
        <v>429672</v>
      </c>
      <c r="K1602" s="43">
        <v>0</v>
      </c>
      <c r="L1602" s="43">
        <v>0</v>
      </c>
      <c r="M1602" s="43">
        <f>IFERROR(J1602-K1602-L1602,0)</f>
        <v>429672</v>
      </c>
      <c r="N1602" s="43">
        <v>705377</v>
      </c>
      <c r="O1602" s="45">
        <f>IFERROR(IF(1 - M1602/N1602&lt;0,0,1-M1602/N1602),0)</f>
        <v>0.39086190788755515</v>
      </c>
      <c r="P1602" s="43">
        <v>0</v>
      </c>
      <c r="Q1602" s="43">
        <v>429672</v>
      </c>
      <c r="R1602" s="46">
        <f>IF(F1602&lt;DATEVALUE("2018-07-01"),1,0)</f>
        <v>1</v>
      </c>
      <c r="S1602" s="47">
        <f>IF(R1602=1,1%,0)</f>
        <v>0.01</v>
      </c>
      <c r="T1602" s="46">
        <f>IFERROR(S1602*M1602,0)</f>
        <v>4296.7200000000003</v>
      </c>
      <c r="U1602" s="48">
        <f>IF(O1602&lt;=0.12,1,0)*(1-R1602)*M1602</f>
        <v>0</v>
      </c>
      <c r="V1602" s="49">
        <f>IF(0&lt;0.8,0,IF(0&lt;1,Sheet1!L590,1))*IF(G1602&lt;3,0.12 - O1602,0.01) *U1602</f>
        <v>0</v>
      </c>
      <c r="W1602" s="49">
        <f>IF(0&gt;1,IF(0&lt;=1.1,1,IF(0&lt;=1.2,2,IF(0&lt;=1.5,3,5))),0) * 1000000</f>
        <v>0</v>
      </c>
      <c r="X1602" s="50">
        <f>IF(AND(P1602&gt;=150000000,P1602&lt;300000000),5000000,IF(AND(P1602&gt;=300000000,P1602&lt;500000000),10000000,IF(AND(P1602&gt;=300000000,P1602&lt;500000000),15000000,IF(AND(P1602&gt;=500000000,P1602&lt;3000000000),20000000,IF(P1602&gt;=30000000000,35000000,0))))) * (1-R1602)</f>
        <v>0</v>
      </c>
      <c r="Y1602" s="50">
        <f>IFERROR(Q1602 * (1-R1602),0)</f>
        <v>0</v>
      </c>
      <c r="Z1602" s="51">
        <f>IF(R1602=1,0,0)</f>
        <v>0</v>
      </c>
      <c r="AA1602" s="51">
        <f>IFERROR((1-R1602) * Z1602 * 2%,0)</f>
        <v>0</v>
      </c>
      <c r="AB1602" s="52">
        <f>IF(R1602=0,0,0)</f>
        <v>0</v>
      </c>
      <c r="AC1602" s="52">
        <f> IFERROR(AB1602 * (1-R1602) * 2%,0)</f>
        <v>0</v>
      </c>
      <c r="AD1602" s="53">
        <f>T1602+V1602+W1602+X1602+AA1602+AC1602</f>
        <v>4296.7200000000003</v>
      </c>
    </row>
    <row r="1603">
      <c r="C1603" s="40" t="s">
        <v>2969</v>
      </c>
      <c r="D1603" s="41" t="s">
        <v>2970</v>
      </c>
      <c r="E1603" s="41"/>
      <c r="F1603" s="42">
        <v>42530.331956018519</v>
      </c>
      <c r="G1603" s="43">
        <v>25</v>
      </c>
      <c r="H1603" s="44">
        <v>43356</v>
      </c>
      <c r="I1603" s="44">
        <v>43406</v>
      </c>
      <c r="J1603" s="43">
        <v>2073045</v>
      </c>
      <c r="K1603" s="43">
        <v>0</v>
      </c>
      <c r="L1603" s="43">
        <v>0</v>
      </c>
      <c r="M1603" s="43">
        <f>IFERROR(J1603-K1603-L1603,0)</f>
        <v>2073045</v>
      </c>
      <c r="N1603" s="43">
        <v>2910968</v>
      </c>
      <c r="O1603" s="45">
        <f>IFERROR(IF(1 - M1603/N1603&lt;0,0,1-M1603/N1603),0)</f>
        <v>0.28785029584660493</v>
      </c>
      <c r="P1603" s="43">
        <v>0</v>
      </c>
      <c r="Q1603" s="43">
        <v>2073045</v>
      </c>
      <c r="R1603" s="46">
        <f>IF(F1603&lt;DATEVALUE("2018-07-01"),1,0)</f>
        <v>1</v>
      </c>
      <c r="S1603" s="47">
        <f>IF(R1603=1,1%,0)</f>
        <v>0.01</v>
      </c>
      <c r="T1603" s="46">
        <f>IFERROR(S1603*M1603,0)</f>
        <v>20730.450000000001</v>
      </c>
      <c r="U1603" s="48">
        <f>IF(O1603&lt;=0.12,1,0)*(1-R1603)*M1603</f>
        <v>0</v>
      </c>
      <c r="V1603" s="49">
        <f>IF(0&lt;0.8,0,IF(0&lt;1,Sheet1!L590,1))*IF(G1603&lt;3,0.12 - O1603,0.01) *U1603</f>
        <v>0</v>
      </c>
      <c r="W1603" s="49">
        <f>IF(0&gt;1,IF(0&lt;=1.1,1,IF(0&lt;=1.2,2,IF(0&lt;=1.5,3,5))),0) * 1000000</f>
        <v>0</v>
      </c>
      <c r="X1603" s="50">
        <f>IF(AND(P1603&gt;=150000000,P1603&lt;300000000),5000000,IF(AND(P1603&gt;=300000000,P1603&lt;500000000),10000000,IF(AND(P1603&gt;=300000000,P1603&lt;500000000),15000000,IF(AND(P1603&gt;=500000000,P1603&lt;3000000000),20000000,IF(P1603&gt;=30000000000,35000000,0))))) * (1-R1603)</f>
        <v>0</v>
      </c>
      <c r="Y1603" s="50">
        <f>IFERROR(Q1603 * (1-R1603),0)</f>
        <v>0</v>
      </c>
      <c r="Z1603" s="51">
        <f>IF(R1603=1,0,0)</f>
        <v>0</v>
      </c>
      <c r="AA1603" s="51">
        <f>IFERROR((1-R1603) * Z1603 * 2%,0)</f>
        <v>0</v>
      </c>
      <c r="AB1603" s="52">
        <f>IF(R1603=0,0,0)</f>
        <v>0</v>
      </c>
      <c r="AC1603" s="52">
        <f> IFERROR(AB1603 * (1-R1603) * 2%,0)</f>
        <v>0</v>
      </c>
      <c r="AD1603" s="53">
        <f>T1603+V1603+W1603+X1603+AA1603+AC1603</f>
        <v>20730.450000000001</v>
      </c>
    </row>
    <row r="1604">
      <c r="C1604" s="40" t="s">
        <v>2971</v>
      </c>
      <c r="D1604" s="41" t="s">
        <v>2964</v>
      </c>
      <c r="E1604" s="41"/>
      <c r="F1604" s="42">
        <v>42591.276724537034</v>
      </c>
      <c r="G1604" s="43">
        <v>23</v>
      </c>
      <c r="H1604" s="44">
        <v>43335</v>
      </c>
      <c r="I1604" s="44">
        <v>43412</v>
      </c>
      <c r="J1604" s="43">
        <v>502171</v>
      </c>
      <c r="K1604" s="43">
        <v>0</v>
      </c>
      <c r="L1604" s="43">
        <v>0</v>
      </c>
      <c r="M1604" s="43">
        <f>IFERROR(J1604-K1604-L1604,0)</f>
        <v>502171</v>
      </c>
      <c r="N1604" s="43">
        <v>758128</v>
      </c>
      <c r="O1604" s="45">
        <f>IFERROR(IF(1 - M1604/N1604&lt;0,0,1-M1604/N1604),0)</f>
        <v>0.33761713061646581</v>
      </c>
      <c r="P1604" s="43">
        <v>0</v>
      </c>
      <c r="Q1604" s="43">
        <v>502171</v>
      </c>
      <c r="R1604" s="46">
        <f>IF(F1604&lt;DATEVALUE("2018-07-01"),1,0)</f>
        <v>1</v>
      </c>
      <c r="S1604" s="47">
        <f>IF(R1604=1,1%,0)</f>
        <v>0.01</v>
      </c>
      <c r="T1604" s="46">
        <f>IFERROR(S1604*M1604,0)</f>
        <v>5021.71</v>
      </c>
      <c r="U1604" s="48">
        <f>IF(O1604&lt;=0.12,1,0)*(1-R1604)*M1604</f>
        <v>0</v>
      </c>
      <c r="V1604" s="49">
        <f>IF(0&lt;0.8,0,IF(0&lt;1,Sheet1!L590,1))*IF(G1604&lt;3,0.12 - O1604,0.01) *U1604</f>
        <v>0</v>
      </c>
      <c r="W1604" s="49">
        <f>IF(0&gt;1,IF(0&lt;=1.1,1,IF(0&lt;=1.2,2,IF(0&lt;=1.5,3,5))),0) * 1000000</f>
        <v>0</v>
      </c>
      <c r="X1604" s="50">
        <f>IF(AND(P1604&gt;=150000000,P1604&lt;300000000),5000000,IF(AND(P1604&gt;=300000000,P1604&lt;500000000),10000000,IF(AND(P1604&gt;=300000000,P1604&lt;500000000),15000000,IF(AND(P1604&gt;=500000000,P1604&lt;3000000000),20000000,IF(P1604&gt;=30000000000,35000000,0))))) * (1-R1604)</f>
        <v>0</v>
      </c>
      <c r="Y1604" s="50">
        <f>IFERROR(Q1604 * (1-R1604),0)</f>
        <v>0</v>
      </c>
      <c r="Z1604" s="51">
        <f>IF(R1604=1,0,0)</f>
        <v>0</v>
      </c>
      <c r="AA1604" s="51">
        <f>IFERROR((1-R1604) * Z1604 * 2%,0)</f>
        <v>0</v>
      </c>
      <c r="AB1604" s="52">
        <f>IF(R1604=0,0,0)</f>
        <v>0</v>
      </c>
      <c r="AC1604" s="52">
        <f> IFERROR(AB1604 * (1-R1604) * 2%,0)</f>
        <v>0</v>
      </c>
      <c r="AD1604" s="53">
        <f>T1604+V1604+W1604+X1604+AA1604+AC1604</f>
        <v>5021.71</v>
      </c>
    </row>
    <row r="1605">
      <c r="C1605" s="40" t="s">
        <v>2972</v>
      </c>
      <c r="D1605" s="41" t="s">
        <v>1199</v>
      </c>
      <c r="E1605" s="41"/>
      <c r="F1605" s="42">
        <v>42601.293368055551</v>
      </c>
      <c r="G1605" s="43">
        <v>23</v>
      </c>
      <c r="H1605" s="44">
        <v>43341</v>
      </c>
      <c r="I1605" s="44">
        <v>43350</v>
      </c>
      <c r="J1605" s="43">
        <v>2759086</v>
      </c>
      <c r="K1605" s="43">
        <v>0</v>
      </c>
      <c r="L1605" s="43">
        <v>0</v>
      </c>
      <c r="M1605" s="43">
        <f>IFERROR(J1605-K1605-L1605,0)</f>
        <v>2759086</v>
      </c>
      <c r="N1605" s="43">
        <v>3213015</v>
      </c>
      <c r="O1605" s="45">
        <f>IFERROR(IF(1 - M1605/N1605&lt;0,0,1-M1605/N1605),0)</f>
        <v>0.14127820754026976</v>
      </c>
      <c r="P1605" s="43">
        <v>0</v>
      </c>
      <c r="Q1605" s="43">
        <v>2759086</v>
      </c>
      <c r="R1605" s="46">
        <f>IF(F1605&lt;DATEVALUE("2018-07-01"),1,0)</f>
        <v>1</v>
      </c>
      <c r="S1605" s="47">
        <f>IF(R1605=1,1%,0)</f>
        <v>0.01</v>
      </c>
      <c r="T1605" s="46">
        <f>IFERROR(S1605*M1605,0)</f>
        <v>27590.860000000001</v>
      </c>
      <c r="U1605" s="48">
        <f>IF(O1605&lt;=0.12,1,0)*(1-R1605)*M1605</f>
        <v>0</v>
      </c>
      <c r="V1605" s="49">
        <f>IF(0&lt;0.8,0,IF(0&lt;1,Sheet1!L590,1))*IF(G1605&lt;3,0.12 - O1605,0.01) *U1605</f>
        <v>0</v>
      </c>
      <c r="W1605" s="49">
        <f>IF(0&gt;1,IF(0&lt;=1.1,1,IF(0&lt;=1.2,2,IF(0&lt;=1.5,3,5))),0) * 1000000</f>
        <v>0</v>
      </c>
      <c r="X1605" s="50">
        <f>IF(AND(P1605&gt;=150000000,P1605&lt;300000000),5000000,IF(AND(P1605&gt;=300000000,P1605&lt;500000000),10000000,IF(AND(P1605&gt;=300000000,P1605&lt;500000000),15000000,IF(AND(P1605&gt;=500000000,P1605&lt;3000000000),20000000,IF(P1605&gt;=30000000000,35000000,0))))) * (1-R1605)</f>
        <v>0</v>
      </c>
      <c r="Y1605" s="50">
        <f>IFERROR(Q1605 * (1-R1605),0)</f>
        <v>0</v>
      </c>
      <c r="Z1605" s="51">
        <f>IF(R1605=1,0,0)</f>
        <v>0</v>
      </c>
      <c r="AA1605" s="51">
        <f>IFERROR((1-R1605) * Z1605 * 2%,0)</f>
        <v>0</v>
      </c>
      <c r="AB1605" s="52">
        <f>IF(R1605=0,0,0)</f>
        <v>0</v>
      </c>
      <c r="AC1605" s="52">
        <f> IFERROR(AB1605 * (1-R1605) * 2%,0)</f>
        <v>0</v>
      </c>
      <c r="AD1605" s="53">
        <f>T1605+V1605+W1605+X1605+AA1605+AC1605</f>
        <v>27590.860000000001</v>
      </c>
    </row>
    <row r="1606">
      <c r="C1606" s="40" t="s">
        <v>2973</v>
      </c>
      <c r="D1606" s="41" t="s">
        <v>2974</v>
      </c>
      <c r="E1606" s="41"/>
      <c r="F1606" s="42">
        <v>42658.068969907406</v>
      </c>
      <c r="G1606" s="43">
        <v>21</v>
      </c>
      <c r="H1606" s="44">
        <v>43335</v>
      </c>
      <c r="I1606" s="44">
        <v>43412</v>
      </c>
      <c r="J1606" s="43">
        <v>1874160</v>
      </c>
      <c r="K1606" s="43">
        <v>0</v>
      </c>
      <c r="L1606" s="43">
        <v>0</v>
      </c>
      <c r="M1606" s="43">
        <f>IFERROR(J1606-K1606-L1606,0)</f>
        <v>1874160</v>
      </c>
      <c r="N1606" s="43">
        <v>2540347</v>
      </c>
      <c r="O1606" s="45">
        <f>IFERROR(IF(1 - M1606/N1606&lt;0,0,1-M1606/N1606),0)</f>
        <v>0.26224252041158158</v>
      </c>
      <c r="P1606" s="43">
        <v>0</v>
      </c>
      <c r="Q1606" s="43">
        <v>1874160</v>
      </c>
      <c r="R1606" s="46">
        <f>IF(F1606&lt;DATEVALUE("2018-07-01"),1,0)</f>
        <v>1</v>
      </c>
      <c r="S1606" s="47">
        <f>IF(R1606=1,1%,0)</f>
        <v>0.01</v>
      </c>
      <c r="T1606" s="46">
        <f>IFERROR(S1606*M1606,0)</f>
        <v>18741.600000000002</v>
      </c>
      <c r="U1606" s="48">
        <f>IF(O1606&lt;=0.12,1,0)*(1-R1606)*M1606</f>
        <v>0</v>
      </c>
      <c r="V1606" s="49">
        <f>IF(0&lt;0.8,0,IF(0&lt;1,Sheet1!L590,1))*IF(G1606&lt;3,0.12 - O1606,0.01) *U1606</f>
        <v>0</v>
      </c>
      <c r="W1606" s="49">
        <f>IF(0&gt;1,IF(0&lt;=1.1,1,IF(0&lt;=1.2,2,IF(0&lt;=1.5,3,5))),0) * 1000000</f>
        <v>0</v>
      </c>
      <c r="X1606" s="50">
        <f>IF(AND(P1606&gt;=150000000,P1606&lt;300000000),5000000,IF(AND(P1606&gt;=300000000,P1606&lt;500000000),10000000,IF(AND(P1606&gt;=300000000,P1606&lt;500000000),15000000,IF(AND(P1606&gt;=500000000,P1606&lt;3000000000),20000000,IF(P1606&gt;=30000000000,35000000,0))))) * (1-R1606)</f>
        <v>0</v>
      </c>
      <c r="Y1606" s="50">
        <f>IFERROR(Q1606 * (1-R1606),0)</f>
        <v>0</v>
      </c>
      <c r="Z1606" s="51">
        <f>IF(R1606=1,0,0)</f>
        <v>0</v>
      </c>
      <c r="AA1606" s="51">
        <f>IFERROR((1-R1606) * Z1606 * 2%,0)</f>
        <v>0</v>
      </c>
      <c r="AB1606" s="52">
        <f>IF(R1606=0,0,0)</f>
        <v>0</v>
      </c>
      <c r="AC1606" s="52">
        <f> IFERROR(AB1606 * (1-R1606) * 2%,0)</f>
        <v>0</v>
      </c>
      <c r="AD1606" s="53">
        <f>T1606+V1606+W1606+X1606+AA1606+AC1606</f>
        <v>18741.600000000002</v>
      </c>
    </row>
    <row r="1607">
      <c r="C1607" s="40" t="s">
        <v>2975</v>
      </c>
      <c r="D1607" s="41" t="s">
        <v>2974</v>
      </c>
      <c r="E1607" s="41"/>
      <c r="F1607" s="42">
        <v>42843.324861111112</v>
      </c>
      <c r="G1607" s="43">
        <v>15</v>
      </c>
      <c r="H1607" s="44">
        <v>43335</v>
      </c>
      <c r="I1607" s="44">
        <v>43412</v>
      </c>
      <c r="J1607" s="43">
        <v>191758</v>
      </c>
      <c r="K1607" s="43">
        <v>0</v>
      </c>
      <c r="L1607" s="43">
        <v>0</v>
      </c>
      <c r="M1607" s="43">
        <f>IFERROR(J1607-K1607-L1607,0)</f>
        <v>191758</v>
      </c>
      <c r="N1607" s="43">
        <v>272082</v>
      </c>
      <c r="O1607" s="45">
        <f>IFERROR(IF(1 - M1607/N1607&lt;0,0,1-M1607/N1607),0)</f>
        <v>0.29521982343558195</v>
      </c>
      <c r="P1607" s="43">
        <v>0</v>
      </c>
      <c r="Q1607" s="43">
        <v>191758</v>
      </c>
      <c r="R1607" s="46">
        <f>IF(F1607&lt;DATEVALUE("2018-07-01"),1,0)</f>
        <v>1</v>
      </c>
      <c r="S1607" s="47">
        <f>IF(R1607=1,1%,0)</f>
        <v>0.01</v>
      </c>
      <c r="T1607" s="46">
        <f>IFERROR(S1607*M1607,0)</f>
        <v>1917.5799999999999</v>
      </c>
      <c r="U1607" s="48">
        <f>IF(O1607&lt;=0.12,1,0)*(1-R1607)*M1607</f>
        <v>0</v>
      </c>
      <c r="V1607" s="49">
        <f>IF(0&lt;0.8,0,IF(0&lt;1,Sheet1!L590,1))*IF(G1607&lt;3,0.12 - O1607,0.01) *U1607</f>
        <v>0</v>
      </c>
      <c r="W1607" s="49">
        <f>IF(0&gt;1,IF(0&lt;=1.1,1,IF(0&lt;=1.2,2,IF(0&lt;=1.5,3,5))),0) * 1000000</f>
        <v>0</v>
      </c>
      <c r="X1607" s="50">
        <f>IF(AND(P1607&gt;=150000000,P1607&lt;300000000),5000000,IF(AND(P1607&gt;=300000000,P1607&lt;500000000),10000000,IF(AND(P1607&gt;=300000000,P1607&lt;500000000),15000000,IF(AND(P1607&gt;=500000000,P1607&lt;3000000000),20000000,IF(P1607&gt;=30000000000,35000000,0))))) * (1-R1607)</f>
        <v>0</v>
      </c>
      <c r="Y1607" s="50">
        <f>IFERROR(Q1607 * (1-R1607),0)</f>
        <v>0</v>
      </c>
      <c r="Z1607" s="51">
        <f>IF(R1607=1,0,0)</f>
        <v>0</v>
      </c>
      <c r="AA1607" s="51">
        <f>IFERROR((1-R1607) * Z1607 * 2%,0)</f>
        <v>0</v>
      </c>
      <c r="AB1607" s="52">
        <f>IF(R1607=0,0,0)</f>
        <v>0</v>
      </c>
      <c r="AC1607" s="52">
        <f> IFERROR(AB1607 * (1-R1607) * 2%,0)</f>
        <v>0</v>
      </c>
      <c r="AD1607" s="53">
        <f>T1607+V1607+W1607+X1607+AA1607+AC1607</f>
        <v>1917.5799999999999</v>
      </c>
    </row>
    <row r="1608">
      <c r="C1608" s="40" t="s">
        <v>2976</v>
      </c>
      <c r="D1608" s="41" t="s">
        <v>2974</v>
      </c>
      <c r="E1608" s="41"/>
      <c r="F1608" s="42">
        <v>43088.185231481482</v>
      </c>
      <c r="G1608" s="43">
        <v>7</v>
      </c>
      <c r="H1608" s="44">
        <v>43335</v>
      </c>
      <c r="I1608" s="44">
        <v>43412</v>
      </c>
      <c r="J1608" s="43">
        <v>474956</v>
      </c>
      <c r="K1608" s="43">
        <v>0</v>
      </c>
      <c r="L1608" s="43">
        <v>0</v>
      </c>
      <c r="M1608" s="43">
        <f>IFERROR(J1608-K1608-L1608,0)</f>
        <v>474956</v>
      </c>
      <c r="N1608" s="43">
        <v>693378</v>
      </c>
      <c r="O1608" s="45">
        <f>IFERROR(IF(1 - M1608/N1608&lt;0,0,1-M1608/N1608),0)</f>
        <v>0.31501143676320853</v>
      </c>
      <c r="P1608" s="43">
        <v>0</v>
      </c>
      <c r="Q1608" s="43">
        <v>474956</v>
      </c>
      <c r="R1608" s="46">
        <f>IF(F1608&lt;DATEVALUE("2018-07-01"),1,0)</f>
        <v>1</v>
      </c>
      <c r="S1608" s="47">
        <f>IF(R1608=1,1%,0)</f>
        <v>0.01</v>
      </c>
      <c r="T1608" s="46">
        <f>IFERROR(S1608*M1608,0)</f>
        <v>4749.5600000000004</v>
      </c>
      <c r="U1608" s="48">
        <f>IF(O1608&lt;=0.12,1,0)*(1-R1608)*M1608</f>
        <v>0</v>
      </c>
      <c r="V1608" s="49">
        <f>IF(0&lt;0.8,0,IF(0&lt;1,Sheet1!L590,1))*IF(G1608&lt;3,0.12 - O1608,0.01) *U1608</f>
        <v>0</v>
      </c>
      <c r="W1608" s="49">
        <f>IF(0&gt;1,IF(0&lt;=1.1,1,IF(0&lt;=1.2,2,IF(0&lt;=1.5,3,5))),0) * 1000000</f>
        <v>0</v>
      </c>
      <c r="X1608" s="50">
        <f>IF(AND(P1608&gt;=150000000,P1608&lt;300000000),5000000,IF(AND(P1608&gt;=300000000,P1608&lt;500000000),10000000,IF(AND(P1608&gt;=300000000,P1608&lt;500000000),15000000,IF(AND(P1608&gt;=500000000,P1608&lt;3000000000),20000000,IF(P1608&gt;=30000000000,35000000,0))))) * (1-R1608)</f>
        <v>0</v>
      </c>
      <c r="Y1608" s="50">
        <f>IFERROR(Q1608 * (1-R1608),0)</f>
        <v>0</v>
      </c>
      <c r="Z1608" s="51">
        <f>IF(R1608=1,0,0)</f>
        <v>0</v>
      </c>
      <c r="AA1608" s="51">
        <f>IFERROR((1-R1608) * Z1608 * 2%,0)</f>
        <v>0</v>
      </c>
      <c r="AB1608" s="52">
        <f>IF(R1608=0,0,0)</f>
        <v>0</v>
      </c>
      <c r="AC1608" s="52">
        <f> IFERROR(AB1608 * (1-R1608) * 2%,0)</f>
        <v>0</v>
      </c>
      <c r="AD1608" s="53">
        <f>T1608+V1608+W1608+X1608+AA1608+AC1608</f>
        <v>4749.5600000000004</v>
      </c>
    </row>
    <row r="1609">
      <c r="C1609" s="40" t="s">
        <v>2977</v>
      </c>
      <c r="D1609" s="41" t="s">
        <v>2978</v>
      </c>
      <c r="E1609" s="41"/>
      <c r="F1609" s="42">
        <v>43245.283078703702</v>
      </c>
      <c r="G1609" s="43">
        <v>2</v>
      </c>
      <c r="H1609" s="44" t="s">
        <v>24</v>
      </c>
      <c r="I1609" s="44" t="s">
        <v>24</v>
      </c>
      <c r="J1609" s="43">
        <v>0</v>
      </c>
      <c r="K1609" s="43">
        <v>0</v>
      </c>
      <c r="L1609" s="43">
        <v>0</v>
      </c>
      <c r="M1609" s="43">
        <f>IFERROR(J1609-K1609-L1609,0)</f>
        <v>0</v>
      </c>
      <c r="N1609" s="43">
        <v>1590103</v>
      </c>
      <c r="O1609" s="45">
        <f>IFERROR(IF(1 - M1609/N1609&lt;0,0,1-M1609/N1609),0)</f>
        <v>1</v>
      </c>
      <c r="P1609" s="43">
        <v>0</v>
      </c>
      <c r="Q1609" s="43">
        <v>0</v>
      </c>
      <c r="R1609" s="46">
        <f>IF(F1609&lt;DATEVALUE("2018-07-01"),1,0)</f>
        <v>1</v>
      </c>
      <c r="S1609" s="47">
        <f>IF(R1609=1,1%,0)</f>
        <v>0.01</v>
      </c>
      <c r="T1609" s="46">
        <f>IFERROR(S1609*M1609,0)</f>
        <v>0</v>
      </c>
      <c r="U1609" s="48">
        <f>IF(O1609&lt;=0.12,1,0)*(1-R1609)*M1609</f>
        <v>0</v>
      </c>
      <c r="V1609" s="49">
        <f>IF(0&lt;0.8,0,IF(0&lt;1,Sheet1!L590,1))*IF(G1609&lt;3,0.12 - O1609,0.01) *U1609</f>
        <v>0</v>
      </c>
      <c r="W1609" s="49">
        <f>IF(0&gt;1,IF(0&lt;=1.1,1,IF(0&lt;=1.2,2,IF(0&lt;=1.5,3,5))),0) * 1000000</f>
        <v>0</v>
      </c>
      <c r="X1609" s="50">
        <f>IF(AND(P1609&gt;=150000000,P1609&lt;300000000),5000000,IF(AND(P1609&gt;=300000000,P1609&lt;500000000),10000000,IF(AND(P1609&gt;=300000000,P1609&lt;500000000),15000000,IF(AND(P1609&gt;=500000000,P1609&lt;3000000000),20000000,IF(P1609&gt;=30000000000,35000000,0))))) * (1-R1609)</f>
        <v>0</v>
      </c>
      <c r="Y1609" s="50">
        <f>IFERROR(Q1609 * (1-R1609),0)</f>
        <v>0</v>
      </c>
      <c r="Z1609" s="51">
        <f>IF(R1609=1,0,"")</f>
        <v>0</v>
      </c>
      <c r="AA1609" s="51">
        <f>IFERROR((1-R1609) * Z1609 * 2%,0)</f>
        <v>0</v>
      </c>
      <c r="AB1609" s="52">
        <f>IF(R1609=0,"",0)</f>
        <v>0</v>
      </c>
      <c r="AC1609" s="52">
        <f> IFERROR(AB1609 * (1-R1609) * 2%,0)</f>
        <v>0</v>
      </c>
      <c r="AD1609" s="53">
        <f>T1609+V1609+W1609+X1609+AA1609+AC1609</f>
        <v>0</v>
      </c>
    </row>
    <row r="1610">
      <c r="C1610" s="40" t="s">
        <v>2979</v>
      </c>
      <c r="D1610" s="41" t="s">
        <v>2980</v>
      </c>
      <c r="E1610" s="41"/>
      <c r="F1610" s="42">
        <v>41286.64340277778</v>
      </c>
      <c r="G1610" s="43">
        <v>66</v>
      </c>
      <c r="H1610" s="44">
        <v>43335</v>
      </c>
      <c r="I1610" s="44">
        <v>43300</v>
      </c>
      <c r="J1610" s="43">
        <v>194865</v>
      </c>
      <c r="K1610" s="43">
        <v>0</v>
      </c>
      <c r="L1610" s="43">
        <v>0</v>
      </c>
      <c r="M1610" s="43">
        <f>IFERROR(J1610-K1610-L1610,0)</f>
        <v>194865</v>
      </c>
      <c r="N1610" s="43">
        <v>224978</v>
      </c>
      <c r="O1610" s="45">
        <f>IFERROR(IF(1 - M1610/N1610&lt;0,0,1-M1610/N1610),0)</f>
        <v>0.13384864297842458</v>
      </c>
      <c r="P1610" s="43">
        <v>0</v>
      </c>
      <c r="Q1610" s="43">
        <v>194865</v>
      </c>
      <c r="R1610" s="46">
        <f>IF(F1610&lt;DATEVALUE("2018-07-01"),1,0)</f>
        <v>1</v>
      </c>
      <c r="S1610" s="47">
        <f>IF(R1610=1,1%,0)</f>
        <v>0.01</v>
      </c>
      <c r="T1610" s="46">
        <f>IFERROR(S1610*M1610,0)</f>
        <v>1948.6500000000001</v>
      </c>
      <c r="U1610" s="48">
        <f>IF(O1610&lt;=0.12,1,0)*(1-R1610)*M1610</f>
        <v>0</v>
      </c>
      <c r="V1610" s="49">
        <f>IF(0&lt;0.8,0,IF(0&lt;1,Sheet1!L590,1))*IF(G1610&lt;3,0.12 - O1610,0.01) *U1610</f>
        <v>0</v>
      </c>
      <c r="W1610" s="49">
        <f>IF(0&gt;1,IF(0&lt;=1.1,1,IF(0&lt;=1.2,2,IF(0&lt;=1.5,3,5))),0) * 1000000</f>
        <v>0</v>
      </c>
      <c r="X1610" s="50">
        <f>IF(AND(P1610&gt;=150000000,P1610&lt;300000000),5000000,IF(AND(P1610&gt;=300000000,P1610&lt;500000000),10000000,IF(AND(P1610&gt;=300000000,P1610&lt;500000000),15000000,IF(AND(P1610&gt;=500000000,P1610&lt;3000000000),20000000,IF(P1610&gt;=30000000000,35000000,0))))) * (1-R1610)</f>
        <v>0</v>
      </c>
      <c r="Y1610" s="50">
        <f>IFERROR(Q1610 * (1-R1610),0)</f>
        <v>0</v>
      </c>
      <c r="Z1610" s="51">
        <f>IF(R1610=1,0,0)</f>
        <v>0</v>
      </c>
      <c r="AA1610" s="51">
        <f>IFERROR((1-R1610) * Z1610 * 2%,0)</f>
        <v>0</v>
      </c>
      <c r="AB1610" s="52">
        <f>IF(R1610=0,0,0)</f>
        <v>0</v>
      </c>
      <c r="AC1610" s="52">
        <f> IFERROR(AB1610 * (1-R1610) * 2%,0)</f>
        <v>0</v>
      </c>
      <c r="AD1610" s="53">
        <f>T1610+V1610+W1610+X1610+AA1610+AC1610</f>
        <v>1948.6500000000001</v>
      </c>
    </row>
    <row r="1611">
      <c r="C1611" s="40" t="s">
        <v>2981</v>
      </c>
      <c r="D1611" s="41" t="s">
        <v>2982</v>
      </c>
      <c r="E1611" s="41"/>
      <c r="F1611" s="42">
        <v>42081.356608796297</v>
      </c>
      <c r="G1611" s="43">
        <v>40</v>
      </c>
      <c r="H1611" s="44">
        <v>43335</v>
      </c>
      <c r="I1611" s="44">
        <v>43300</v>
      </c>
      <c r="J1611" s="43">
        <v>265623</v>
      </c>
      <c r="K1611" s="43">
        <v>0</v>
      </c>
      <c r="L1611" s="43">
        <v>0</v>
      </c>
      <c r="M1611" s="43">
        <f>IFERROR(J1611-K1611-L1611,0)</f>
        <v>265623</v>
      </c>
      <c r="N1611" s="43">
        <v>308447</v>
      </c>
      <c r="O1611" s="45">
        <f>IFERROR(IF(1 - M1611/N1611&lt;0,0,1-M1611/N1611),0)</f>
        <v>0.13883746640427686</v>
      </c>
      <c r="P1611" s="43">
        <v>0</v>
      </c>
      <c r="Q1611" s="43">
        <v>265623</v>
      </c>
      <c r="R1611" s="46">
        <f>IF(F1611&lt;DATEVALUE("2018-07-01"),1,0)</f>
        <v>1</v>
      </c>
      <c r="S1611" s="47">
        <f>IF(R1611=1,1%,0)</f>
        <v>0.01</v>
      </c>
      <c r="T1611" s="46">
        <f>IFERROR(S1611*M1611,0)</f>
        <v>2656.23</v>
      </c>
      <c r="U1611" s="48">
        <f>IF(O1611&lt;=0.12,1,0)*(1-R1611)*M1611</f>
        <v>0</v>
      </c>
      <c r="V1611" s="49">
        <f>IF(0&lt;0.8,0,IF(0&lt;1,Sheet1!L590,1))*IF(G1611&lt;3,0.12 - O1611,0.01) *U1611</f>
        <v>0</v>
      </c>
      <c r="W1611" s="49">
        <f>IF(0&gt;1,IF(0&lt;=1.1,1,IF(0&lt;=1.2,2,IF(0&lt;=1.5,3,5))),0) * 1000000</f>
        <v>0</v>
      </c>
      <c r="X1611" s="50">
        <f>IF(AND(P1611&gt;=150000000,P1611&lt;300000000),5000000,IF(AND(P1611&gt;=300000000,P1611&lt;500000000),10000000,IF(AND(P1611&gt;=300000000,P1611&lt;500000000),15000000,IF(AND(P1611&gt;=500000000,P1611&lt;3000000000),20000000,IF(P1611&gt;=30000000000,35000000,0))))) * (1-R1611)</f>
        <v>0</v>
      </c>
      <c r="Y1611" s="50">
        <f>IFERROR(Q1611 * (1-R1611),0)</f>
        <v>0</v>
      </c>
      <c r="Z1611" s="51">
        <f>IF(R1611=1,0,0)</f>
        <v>0</v>
      </c>
      <c r="AA1611" s="51">
        <f>IFERROR((1-R1611) * Z1611 * 2%,0)</f>
        <v>0</v>
      </c>
      <c r="AB1611" s="52">
        <f>IF(R1611=0,0,0)</f>
        <v>0</v>
      </c>
      <c r="AC1611" s="52">
        <f> IFERROR(AB1611 * (1-R1611) * 2%,0)</f>
        <v>0</v>
      </c>
      <c r="AD1611" s="53">
        <f>T1611+V1611+W1611+X1611+AA1611+AC1611</f>
        <v>2656.23</v>
      </c>
    </row>
    <row r="1612">
      <c r="C1612" s="40" t="s">
        <v>2983</v>
      </c>
      <c r="D1612" s="41" t="s">
        <v>2984</v>
      </c>
      <c r="E1612" s="41"/>
      <c r="F1612" s="42">
        <v>42516.105752314812</v>
      </c>
      <c r="G1612" s="43">
        <v>26</v>
      </c>
      <c r="H1612" s="44">
        <v>43339</v>
      </c>
      <c r="I1612" s="44">
        <v>43397</v>
      </c>
      <c r="J1612" s="43">
        <v>1882675</v>
      </c>
      <c r="K1612" s="43">
        <v>0</v>
      </c>
      <c r="L1612" s="43">
        <v>0</v>
      </c>
      <c r="M1612" s="43">
        <f>IFERROR(J1612-K1612-L1612,0)</f>
        <v>1882675</v>
      </c>
      <c r="N1612" s="43">
        <v>2017334</v>
      </c>
      <c r="O1612" s="45">
        <f>IFERROR(IF(1 - M1612/N1612&lt;0,0,1-M1612/N1612),0)</f>
        <v>0.066750969348655209</v>
      </c>
      <c r="P1612" s="43">
        <v>0</v>
      </c>
      <c r="Q1612" s="43">
        <v>1882675</v>
      </c>
      <c r="R1612" s="46">
        <f>IF(F1612&lt;DATEVALUE("2018-07-01"),1,0)</f>
        <v>1</v>
      </c>
      <c r="S1612" s="47">
        <f>IF(R1612=1,1%,0)</f>
        <v>0.01</v>
      </c>
      <c r="T1612" s="46">
        <f>IFERROR(S1612*M1612,0)</f>
        <v>18826.75</v>
      </c>
      <c r="U1612" s="48">
        <f>IF(O1612&lt;=0.12,1,0)*(1-R1612)*M1612</f>
        <v>0</v>
      </c>
      <c r="V1612" s="49">
        <f>IF(0&lt;0.8,0,IF(0&lt;1,Sheet1!L590,1))*IF(G1612&lt;3,0.12 - O1612,0.01) *U1612</f>
        <v>0</v>
      </c>
      <c r="W1612" s="49">
        <f>IF(0&gt;1,IF(0&lt;=1.1,1,IF(0&lt;=1.2,2,IF(0&lt;=1.5,3,5))),0) * 1000000</f>
        <v>0</v>
      </c>
      <c r="X1612" s="50">
        <f>IF(AND(P1612&gt;=150000000,P1612&lt;300000000),5000000,IF(AND(P1612&gt;=300000000,P1612&lt;500000000),10000000,IF(AND(P1612&gt;=300000000,P1612&lt;500000000),15000000,IF(AND(P1612&gt;=500000000,P1612&lt;3000000000),20000000,IF(P1612&gt;=30000000000,35000000,0))))) * (1-R1612)</f>
        <v>0</v>
      </c>
      <c r="Y1612" s="50">
        <f>IFERROR(Q1612 * (1-R1612),0)</f>
        <v>0</v>
      </c>
      <c r="Z1612" s="51">
        <f>IF(R1612=1,0,0)</f>
        <v>0</v>
      </c>
      <c r="AA1612" s="51">
        <f>IFERROR((1-R1612) * Z1612 * 2%,0)</f>
        <v>0</v>
      </c>
      <c r="AB1612" s="52">
        <f>IF(R1612=0,0,0)</f>
        <v>0</v>
      </c>
      <c r="AC1612" s="52">
        <f> IFERROR(AB1612 * (1-R1612) * 2%,0)</f>
        <v>0</v>
      </c>
      <c r="AD1612" s="53">
        <f>T1612+V1612+W1612+X1612+AA1612+AC1612</f>
        <v>18826.75</v>
      </c>
    </row>
    <row r="1613">
      <c r="C1613" s="40" t="s">
        <v>2985</v>
      </c>
      <c r="D1613" s="41" t="s">
        <v>2986</v>
      </c>
      <c r="E1613" s="41"/>
      <c r="F1613" s="42">
        <v>42550.183877314812</v>
      </c>
      <c r="G1613" s="43">
        <v>25</v>
      </c>
      <c r="H1613" s="44">
        <v>43335</v>
      </c>
      <c r="I1613" s="44">
        <v>43300</v>
      </c>
      <c r="J1613" s="43">
        <v>687940</v>
      </c>
      <c r="K1613" s="43">
        <v>0</v>
      </c>
      <c r="L1613" s="43">
        <v>0</v>
      </c>
      <c r="M1613" s="43">
        <f>IFERROR(J1613-K1613-L1613,0)</f>
        <v>687940</v>
      </c>
      <c r="N1613" s="43">
        <v>819623</v>
      </c>
      <c r="O1613" s="45">
        <f>IFERROR(IF(1 - M1613/N1613&lt;0,0,1-M1613/N1613),0)</f>
        <v>0.16066289013363466</v>
      </c>
      <c r="P1613" s="43">
        <v>0</v>
      </c>
      <c r="Q1613" s="43">
        <v>687940</v>
      </c>
      <c r="R1613" s="46">
        <f>IF(F1613&lt;DATEVALUE("2018-07-01"),1,0)</f>
        <v>1</v>
      </c>
      <c r="S1613" s="47">
        <f>IF(R1613=1,1%,0)</f>
        <v>0.01</v>
      </c>
      <c r="T1613" s="46">
        <f>IFERROR(S1613*M1613,0)</f>
        <v>6879.4000000000005</v>
      </c>
      <c r="U1613" s="48">
        <f>IF(O1613&lt;=0.12,1,0)*(1-R1613)*M1613</f>
        <v>0</v>
      </c>
      <c r="V1613" s="49">
        <f>IF(0&lt;0.8,0,IF(0&lt;1,Sheet1!L590,1))*IF(G1613&lt;3,0.12 - O1613,0.01) *U1613</f>
        <v>0</v>
      </c>
      <c r="W1613" s="49">
        <f>IF(0&gt;1,IF(0&lt;=1.1,1,IF(0&lt;=1.2,2,IF(0&lt;=1.5,3,5))),0) * 1000000</f>
        <v>0</v>
      </c>
      <c r="X1613" s="50">
        <f>IF(AND(P1613&gt;=150000000,P1613&lt;300000000),5000000,IF(AND(P1613&gt;=300000000,P1613&lt;500000000),10000000,IF(AND(P1613&gt;=300000000,P1613&lt;500000000),15000000,IF(AND(P1613&gt;=500000000,P1613&lt;3000000000),20000000,IF(P1613&gt;=30000000000,35000000,0))))) * (1-R1613)</f>
        <v>0</v>
      </c>
      <c r="Y1613" s="50">
        <f>IFERROR(Q1613 * (1-R1613),0)</f>
        <v>0</v>
      </c>
      <c r="Z1613" s="51">
        <f>IF(R1613=1,0,0)</f>
        <v>0</v>
      </c>
      <c r="AA1613" s="51">
        <f>IFERROR((1-R1613) * Z1613 * 2%,0)</f>
        <v>0</v>
      </c>
      <c r="AB1613" s="52">
        <f>IF(R1613=0,0,0)</f>
        <v>0</v>
      </c>
      <c r="AC1613" s="52">
        <f> IFERROR(AB1613 * (1-R1613) * 2%,0)</f>
        <v>0</v>
      </c>
      <c r="AD1613" s="53">
        <f>T1613+V1613+W1613+X1613+AA1613+AC1613</f>
        <v>6879.4000000000005</v>
      </c>
    </row>
    <row r="1614">
      <c r="C1614" s="40" t="s">
        <v>2987</v>
      </c>
      <c r="D1614" s="41" t="s">
        <v>2986</v>
      </c>
      <c r="E1614" s="41"/>
      <c r="F1614" s="42">
        <v>42697.147187499999</v>
      </c>
      <c r="G1614" s="43">
        <v>20</v>
      </c>
      <c r="H1614" s="44">
        <v>43335</v>
      </c>
      <c r="I1614" s="44">
        <v>43300</v>
      </c>
      <c r="J1614" s="43">
        <v>72380</v>
      </c>
      <c r="K1614" s="43">
        <v>0</v>
      </c>
      <c r="L1614" s="43">
        <v>0</v>
      </c>
      <c r="M1614" s="43">
        <f>IFERROR(J1614-K1614-L1614,0)</f>
        <v>72380</v>
      </c>
      <c r="N1614" s="43">
        <v>95418</v>
      </c>
      <c r="O1614" s="45">
        <f>IFERROR(IF(1 - M1614/N1614&lt;0,0,1-M1614/N1614),0)</f>
        <v>0.24144291433482157</v>
      </c>
      <c r="P1614" s="43">
        <v>0</v>
      </c>
      <c r="Q1614" s="43">
        <v>72380</v>
      </c>
      <c r="R1614" s="46">
        <f>IF(F1614&lt;DATEVALUE("2018-07-01"),1,0)</f>
        <v>1</v>
      </c>
      <c r="S1614" s="47">
        <f>IF(R1614=1,1%,0)</f>
        <v>0.01</v>
      </c>
      <c r="T1614" s="46">
        <f>IFERROR(S1614*M1614,0)</f>
        <v>723.80000000000007</v>
      </c>
      <c r="U1614" s="48">
        <f>IF(O1614&lt;=0.12,1,0)*(1-R1614)*M1614</f>
        <v>0</v>
      </c>
      <c r="V1614" s="49">
        <f>IF(0&lt;0.8,0,IF(0&lt;1,Sheet1!L590,1))*IF(G1614&lt;3,0.12 - O1614,0.01) *U1614</f>
        <v>0</v>
      </c>
      <c r="W1614" s="49">
        <f>IF(0&gt;1,IF(0&lt;=1.1,1,IF(0&lt;=1.2,2,IF(0&lt;=1.5,3,5))),0) * 1000000</f>
        <v>0</v>
      </c>
      <c r="X1614" s="50">
        <f>IF(AND(P1614&gt;=150000000,P1614&lt;300000000),5000000,IF(AND(P1614&gt;=300000000,P1614&lt;500000000),10000000,IF(AND(P1614&gt;=300000000,P1614&lt;500000000),15000000,IF(AND(P1614&gt;=500000000,P1614&lt;3000000000),20000000,IF(P1614&gt;=30000000000,35000000,0))))) * (1-R1614)</f>
        <v>0</v>
      </c>
      <c r="Y1614" s="50">
        <f>IFERROR(Q1614 * (1-R1614),0)</f>
        <v>0</v>
      </c>
      <c r="Z1614" s="51">
        <f>IF(R1614=1,0,0)</f>
        <v>0</v>
      </c>
      <c r="AA1614" s="51">
        <f>IFERROR((1-R1614) * Z1614 * 2%,0)</f>
        <v>0</v>
      </c>
      <c r="AB1614" s="52">
        <f>IF(R1614=0,0,0)</f>
        <v>0</v>
      </c>
      <c r="AC1614" s="52">
        <f> IFERROR(AB1614 * (1-R1614) * 2%,0)</f>
        <v>0</v>
      </c>
      <c r="AD1614" s="53">
        <f>T1614+V1614+W1614+X1614+AA1614+AC1614</f>
        <v>723.80000000000007</v>
      </c>
    </row>
    <row r="1615">
      <c r="C1615" s="40" t="s">
        <v>2988</v>
      </c>
      <c r="D1615" s="41" t="s">
        <v>2986</v>
      </c>
      <c r="E1615" s="41"/>
      <c r="F1615" s="42">
        <v>42746.081666666665</v>
      </c>
      <c r="G1615" s="43">
        <v>18</v>
      </c>
      <c r="H1615" s="44">
        <v>43335</v>
      </c>
      <c r="I1615" s="44">
        <v>43300</v>
      </c>
      <c r="J1615" s="43">
        <v>195525</v>
      </c>
      <c r="K1615" s="43">
        <v>0</v>
      </c>
      <c r="L1615" s="43">
        <v>0</v>
      </c>
      <c r="M1615" s="43">
        <f>IFERROR(J1615-K1615-L1615,0)</f>
        <v>195525</v>
      </c>
      <c r="N1615" s="43">
        <v>255260</v>
      </c>
      <c r="O1615" s="45">
        <f>IFERROR(IF(1 - M1615/N1615&lt;0,0,1-M1615/N1615),0)</f>
        <v>0.23401629710883021</v>
      </c>
      <c r="P1615" s="43">
        <v>0</v>
      </c>
      <c r="Q1615" s="43">
        <v>195525</v>
      </c>
      <c r="R1615" s="46">
        <f>IF(F1615&lt;DATEVALUE("2018-07-01"),1,0)</f>
        <v>1</v>
      </c>
      <c r="S1615" s="47">
        <f>IF(R1615=1,1%,0)</f>
        <v>0.01</v>
      </c>
      <c r="T1615" s="46">
        <f>IFERROR(S1615*M1615,0)</f>
        <v>1955.25</v>
      </c>
      <c r="U1615" s="48">
        <f>IF(O1615&lt;=0.12,1,0)*(1-R1615)*M1615</f>
        <v>0</v>
      </c>
      <c r="V1615" s="49">
        <f>IF(0&lt;0.8,0,IF(0&lt;1,Sheet1!L590,1))*IF(G1615&lt;3,0.12 - O1615,0.01) *U1615</f>
        <v>0</v>
      </c>
      <c r="W1615" s="49">
        <f>IF(0&gt;1,IF(0&lt;=1.1,1,IF(0&lt;=1.2,2,IF(0&lt;=1.5,3,5))),0) * 1000000</f>
        <v>0</v>
      </c>
      <c r="X1615" s="50">
        <f>IF(AND(P1615&gt;=150000000,P1615&lt;300000000),5000000,IF(AND(P1615&gt;=300000000,P1615&lt;500000000),10000000,IF(AND(P1615&gt;=300000000,P1615&lt;500000000),15000000,IF(AND(P1615&gt;=500000000,P1615&lt;3000000000),20000000,IF(P1615&gt;=30000000000,35000000,0))))) * (1-R1615)</f>
        <v>0</v>
      </c>
      <c r="Y1615" s="50">
        <f>IFERROR(Q1615 * (1-R1615),0)</f>
        <v>0</v>
      </c>
      <c r="Z1615" s="51">
        <f>IF(R1615=1,0,0)</f>
        <v>0</v>
      </c>
      <c r="AA1615" s="51">
        <f>IFERROR((1-R1615) * Z1615 * 2%,0)</f>
        <v>0</v>
      </c>
      <c r="AB1615" s="52">
        <f>IF(R1615=0,0,0)</f>
        <v>0</v>
      </c>
      <c r="AC1615" s="52">
        <f> IFERROR(AB1615 * (1-R1615) * 2%,0)</f>
        <v>0</v>
      </c>
      <c r="AD1615" s="53">
        <f>T1615+V1615+W1615+X1615+AA1615+AC1615</f>
        <v>1955.25</v>
      </c>
    </row>
    <row r="1616">
      <c r="C1616" s="40" t="s">
        <v>2989</v>
      </c>
      <c r="D1616" s="41" t="s">
        <v>2986</v>
      </c>
      <c r="E1616" s="41"/>
      <c r="F1616" s="42">
        <v>42783.296377314815</v>
      </c>
      <c r="G1616" s="43">
        <v>17</v>
      </c>
      <c r="H1616" s="44">
        <v>43335</v>
      </c>
      <c r="I1616" s="44">
        <v>43300</v>
      </c>
      <c r="J1616" s="43">
        <v>38500</v>
      </c>
      <c r="K1616" s="43">
        <v>0</v>
      </c>
      <c r="L1616" s="43">
        <v>0</v>
      </c>
      <c r="M1616" s="43">
        <f>IFERROR(J1616-K1616-L1616,0)</f>
        <v>38500</v>
      </c>
      <c r="N1616" s="43">
        <v>46842</v>
      </c>
      <c r="O1616" s="45">
        <f>IFERROR(IF(1 - M1616/N1616&lt;0,0,1-M1616/N1616),0)</f>
        <v>0.17808804064728234</v>
      </c>
      <c r="P1616" s="43">
        <v>0</v>
      </c>
      <c r="Q1616" s="43">
        <v>38500</v>
      </c>
      <c r="R1616" s="46">
        <f>IF(F1616&lt;DATEVALUE("2018-07-01"),1,0)</f>
        <v>1</v>
      </c>
      <c r="S1616" s="47">
        <f>IF(R1616=1,1%,0)</f>
        <v>0.01</v>
      </c>
      <c r="T1616" s="46">
        <f>IFERROR(S1616*M1616,0)</f>
        <v>385</v>
      </c>
      <c r="U1616" s="48">
        <f>IF(O1616&lt;=0.12,1,0)*(1-R1616)*M1616</f>
        <v>0</v>
      </c>
      <c r="V1616" s="49">
        <f>IF(0&lt;0.8,0,IF(0&lt;1,Sheet1!L590,1))*IF(G1616&lt;3,0.12 - O1616,0.01) *U1616</f>
        <v>0</v>
      </c>
      <c r="W1616" s="49">
        <f>IF(0&gt;1,IF(0&lt;=1.1,1,IF(0&lt;=1.2,2,IF(0&lt;=1.5,3,5))),0) * 1000000</f>
        <v>0</v>
      </c>
      <c r="X1616" s="50">
        <f>IF(AND(P1616&gt;=150000000,P1616&lt;300000000),5000000,IF(AND(P1616&gt;=300000000,P1616&lt;500000000),10000000,IF(AND(P1616&gt;=300000000,P1616&lt;500000000),15000000,IF(AND(P1616&gt;=500000000,P1616&lt;3000000000),20000000,IF(P1616&gt;=30000000000,35000000,0))))) * (1-R1616)</f>
        <v>0</v>
      </c>
      <c r="Y1616" s="50">
        <f>IFERROR(Q1616 * (1-R1616),0)</f>
        <v>0</v>
      </c>
      <c r="Z1616" s="51">
        <f>IF(R1616=1,0,0)</f>
        <v>0</v>
      </c>
      <c r="AA1616" s="51">
        <f>IFERROR((1-R1616) * Z1616 * 2%,0)</f>
        <v>0</v>
      </c>
      <c r="AB1616" s="52">
        <f>IF(R1616=0,0,0)</f>
        <v>0</v>
      </c>
      <c r="AC1616" s="52">
        <f> IFERROR(AB1616 * (1-R1616) * 2%,0)</f>
        <v>0</v>
      </c>
      <c r="AD1616" s="53">
        <f>T1616+V1616+W1616+X1616+AA1616+AC1616</f>
        <v>385</v>
      </c>
    </row>
    <row r="1617">
      <c r="C1617" s="40" t="s">
        <v>2990</v>
      </c>
      <c r="D1617" s="41" t="s">
        <v>2991</v>
      </c>
      <c r="E1617" s="41"/>
      <c r="F1617" s="42">
        <v>43245.283599537033</v>
      </c>
      <c r="G1617" s="43">
        <v>2</v>
      </c>
      <c r="H1617" s="44" t="s">
        <v>24</v>
      </c>
      <c r="I1617" s="44" t="s">
        <v>24</v>
      </c>
      <c r="J1617" s="43">
        <v>0</v>
      </c>
      <c r="K1617" s="43">
        <v>0</v>
      </c>
      <c r="L1617" s="43">
        <v>0</v>
      </c>
      <c r="M1617" s="43">
        <f>IFERROR(J1617-K1617-L1617,0)</f>
        <v>0</v>
      </c>
      <c r="N1617" s="43">
        <v>11501</v>
      </c>
      <c r="O1617" s="45">
        <f>IFERROR(IF(1 - M1617/N1617&lt;0,0,1-M1617/N1617),0)</f>
        <v>1</v>
      </c>
      <c r="P1617" s="43">
        <v>0</v>
      </c>
      <c r="Q1617" s="43">
        <v>0</v>
      </c>
      <c r="R1617" s="46">
        <f>IF(F1617&lt;DATEVALUE("2018-07-01"),1,0)</f>
        <v>1</v>
      </c>
      <c r="S1617" s="47">
        <f>IF(R1617=1,1%,0)</f>
        <v>0.01</v>
      </c>
      <c r="T1617" s="46">
        <f>IFERROR(S1617*M1617,0)</f>
        <v>0</v>
      </c>
      <c r="U1617" s="48">
        <f>IF(O1617&lt;=0.12,1,0)*(1-R1617)*M1617</f>
        <v>0</v>
      </c>
      <c r="V1617" s="49">
        <f>IF(0&lt;0.8,0,IF(0&lt;1,Sheet1!L590,1))*IF(G1617&lt;3,0.12 - O1617,0.01) *U1617</f>
        <v>0</v>
      </c>
      <c r="W1617" s="49">
        <f>IF(0&gt;1,IF(0&lt;=1.1,1,IF(0&lt;=1.2,2,IF(0&lt;=1.5,3,5))),0) * 1000000</f>
        <v>0</v>
      </c>
      <c r="X1617" s="50">
        <f>IF(AND(P1617&gt;=150000000,P1617&lt;300000000),5000000,IF(AND(P1617&gt;=300000000,P1617&lt;500000000),10000000,IF(AND(P1617&gt;=300000000,P1617&lt;500000000),15000000,IF(AND(P1617&gt;=500000000,P1617&lt;3000000000),20000000,IF(P1617&gt;=30000000000,35000000,0))))) * (1-R1617)</f>
        <v>0</v>
      </c>
      <c r="Y1617" s="50">
        <f>IFERROR(Q1617 * (1-R1617),0)</f>
        <v>0</v>
      </c>
      <c r="Z1617" s="51">
        <f>IF(R1617=1,0,"")</f>
        <v>0</v>
      </c>
      <c r="AA1617" s="51">
        <f>IFERROR((1-R1617) * Z1617 * 2%,0)</f>
        <v>0</v>
      </c>
      <c r="AB1617" s="52">
        <f>IF(R1617=0,"",0)</f>
        <v>0</v>
      </c>
      <c r="AC1617" s="52">
        <f> IFERROR(AB1617 * (1-R1617) * 2%,0)</f>
        <v>0</v>
      </c>
      <c r="AD1617" s="53">
        <f>T1617+V1617+W1617+X1617+AA1617+AC1617</f>
        <v>0</v>
      </c>
    </row>
    <row r="1618">
      <c r="C1618" s="40" t="s">
        <v>2992</v>
      </c>
      <c r="D1618" s="41" t="s">
        <v>2993</v>
      </c>
      <c r="E1618" s="41"/>
      <c r="F1618" s="42">
        <v>40472.693819444445</v>
      </c>
      <c r="G1618" s="43">
        <v>93</v>
      </c>
      <c r="H1618" s="44" t="s">
        <v>24</v>
      </c>
      <c r="I1618" s="44" t="s">
        <v>24</v>
      </c>
      <c r="J1618" s="43">
        <v>2955668</v>
      </c>
      <c r="K1618" s="43">
        <v>0</v>
      </c>
      <c r="L1618" s="43">
        <v>0</v>
      </c>
      <c r="M1618" s="43">
        <f>IFERROR(J1618-K1618-L1618,0)</f>
        <v>2955668</v>
      </c>
      <c r="N1618" s="43">
        <v>3973761</v>
      </c>
      <c r="O1618" s="45">
        <f>IFERROR(IF(1 - M1618/N1618&lt;0,0,1-M1618/N1618),0)</f>
        <v>0.25620388342429246</v>
      </c>
      <c r="P1618" s="43">
        <v>0</v>
      </c>
      <c r="Q1618" s="43">
        <v>2955668</v>
      </c>
      <c r="R1618" s="46">
        <f>IF(F1618&lt;DATEVALUE("2018-07-01"),1,0)</f>
        <v>1</v>
      </c>
      <c r="S1618" s="47">
        <f>IF(R1618=1,1%,0)</f>
        <v>0.01</v>
      </c>
      <c r="T1618" s="46">
        <f>IFERROR(S1618*M1618,0)</f>
        <v>29556.68</v>
      </c>
      <c r="U1618" s="48">
        <f>IF(O1618&lt;=0.12,1,0)*(1-R1618)*M1618</f>
        <v>0</v>
      </c>
      <c r="V1618" s="49">
        <f>IF(0&lt;0.8,0,IF(0&lt;1,Sheet1!L590,1))*IF(G1618&lt;3,0.12 - O1618,0.01) *U1618</f>
        <v>0</v>
      </c>
      <c r="W1618" s="49">
        <f>IF(0&gt;1,IF(0&lt;=1.1,1,IF(0&lt;=1.2,2,IF(0&lt;=1.5,3,5))),0) * 1000000</f>
        <v>0</v>
      </c>
      <c r="X1618" s="50">
        <f>IF(AND(P1618&gt;=150000000,P1618&lt;300000000),5000000,IF(AND(P1618&gt;=300000000,P1618&lt;500000000),10000000,IF(AND(P1618&gt;=300000000,P1618&lt;500000000),15000000,IF(AND(P1618&gt;=500000000,P1618&lt;3000000000),20000000,IF(P1618&gt;=30000000000,35000000,0))))) * (1-R1618)</f>
        <v>0</v>
      </c>
      <c r="Y1618" s="50">
        <f>IFERROR(Q1618 * (1-R1618),0)</f>
        <v>0</v>
      </c>
      <c r="Z1618" s="51">
        <f>IF(R1618=1,0,0)</f>
        <v>0</v>
      </c>
      <c r="AA1618" s="51">
        <f>IFERROR((1-R1618) * Z1618 * 2%,0)</f>
        <v>0</v>
      </c>
      <c r="AB1618" s="52">
        <f>IF(R1618=0,0,0)</f>
        <v>0</v>
      </c>
      <c r="AC1618" s="52">
        <f> IFERROR(AB1618 * (1-R1618) * 2%,0)</f>
        <v>0</v>
      </c>
      <c r="AD1618" s="53">
        <f>T1618+V1618+W1618+X1618+AA1618+AC1618</f>
        <v>29556.68</v>
      </c>
    </row>
    <row r="1619">
      <c r="C1619" s="40" t="s">
        <v>2994</v>
      </c>
      <c r="D1619" s="41" t="s">
        <v>2995</v>
      </c>
      <c r="E1619" s="41"/>
      <c r="F1619" s="42">
        <v>41302.69862268518</v>
      </c>
      <c r="G1619" s="43">
        <v>66</v>
      </c>
      <c r="H1619" s="44">
        <v>43339</v>
      </c>
      <c r="I1619" s="44">
        <v>43397</v>
      </c>
      <c r="J1619" s="43">
        <v>891715</v>
      </c>
      <c r="K1619" s="43">
        <v>0</v>
      </c>
      <c r="L1619" s="43">
        <v>0</v>
      </c>
      <c r="M1619" s="43">
        <f>IFERROR(J1619-K1619-L1619,0)</f>
        <v>891715</v>
      </c>
      <c r="N1619" s="43">
        <v>963790</v>
      </c>
      <c r="O1619" s="45">
        <f>IFERROR(IF(1 - M1619/N1619&lt;0,0,1-M1619/N1619),0)</f>
        <v>0.074782888388549407</v>
      </c>
      <c r="P1619" s="43">
        <v>0</v>
      </c>
      <c r="Q1619" s="43">
        <v>891715</v>
      </c>
      <c r="R1619" s="46">
        <f>IF(F1619&lt;DATEVALUE("2018-07-01"),1,0)</f>
        <v>1</v>
      </c>
      <c r="S1619" s="47">
        <f>IF(R1619=1,1%,0)</f>
        <v>0.01</v>
      </c>
      <c r="T1619" s="46">
        <f>IFERROR(S1619*M1619,0)</f>
        <v>8917.1499999999996</v>
      </c>
      <c r="U1619" s="48">
        <f>IF(O1619&lt;=0.12,1,0)*(1-R1619)*M1619</f>
        <v>0</v>
      </c>
      <c r="V1619" s="49">
        <f>IF(0&lt;0.8,0,IF(0&lt;1,Sheet1!L590,1))*IF(G1619&lt;3,0.12 - O1619,0.01) *U1619</f>
        <v>0</v>
      </c>
      <c r="W1619" s="49">
        <f>IF(0&gt;1,IF(0&lt;=1.1,1,IF(0&lt;=1.2,2,IF(0&lt;=1.5,3,5))),0) * 1000000</f>
        <v>0</v>
      </c>
      <c r="X1619" s="50">
        <f>IF(AND(P1619&gt;=150000000,P1619&lt;300000000),5000000,IF(AND(P1619&gt;=300000000,P1619&lt;500000000),10000000,IF(AND(P1619&gt;=300000000,P1619&lt;500000000),15000000,IF(AND(P1619&gt;=500000000,P1619&lt;3000000000),20000000,IF(P1619&gt;=30000000000,35000000,0))))) * (1-R1619)</f>
        <v>0</v>
      </c>
      <c r="Y1619" s="50">
        <f>IFERROR(Q1619 * (1-R1619),0)</f>
        <v>0</v>
      </c>
      <c r="Z1619" s="51">
        <f>IF(R1619=1,0,0)</f>
        <v>0</v>
      </c>
      <c r="AA1619" s="51">
        <f>IFERROR((1-R1619) * Z1619 * 2%,0)</f>
        <v>0</v>
      </c>
      <c r="AB1619" s="52">
        <f>IF(R1619=0,0,0)</f>
        <v>0</v>
      </c>
      <c r="AC1619" s="52">
        <f> IFERROR(AB1619 * (1-R1619) * 2%,0)</f>
        <v>0</v>
      </c>
      <c r="AD1619" s="53">
        <f>T1619+V1619+W1619+X1619+AA1619+AC1619</f>
        <v>8917.1499999999996</v>
      </c>
    </row>
    <row r="1620">
      <c r="C1620" s="40" t="s">
        <v>2996</v>
      </c>
      <c r="D1620" s="41" t="s">
        <v>2997</v>
      </c>
      <c r="E1620" s="41"/>
      <c r="F1620" s="42">
        <v>41740.467928240738</v>
      </c>
      <c r="G1620" s="43">
        <v>51</v>
      </c>
      <c r="H1620" s="44">
        <v>43372</v>
      </c>
      <c r="I1620" s="44">
        <v>43397</v>
      </c>
      <c r="J1620" s="43">
        <v>78253907</v>
      </c>
      <c r="K1620" s="43">
        <v>0</v>
      </c>
      <c r="L1620" s="43">
        <v>0</v>
      </c>
      <c r="M1620" s="43">
        <f>IFERROR(J1620-K1620-L1620,0)</f>
        <v>78253907</v>
      </c>
      <c r="N1620" s="43">
        <v>12663027</v>
      </c>
      <c r="O1620" s="45">
        <f>IFERROR(IF(1 - M1620/N1620&lt;0,0,1-M1620/N1620),0)</f>
        <v>0</v>
      </c>
      <c r="P1620" s="43">
        <v>0</v>
      </c>
      <c r="Q1620" s="43">
        <v>78253907</v>
      </c>
      <c r="R1620" s="46">
        <f>IF(F1620&lt;DATEVALUE("2018-07-01"),1,0)</f>
        <v>1</v>
      </c>
      <c r="S1620" s="47">
        <f>IF(R1620=1,1%,0)</f>
        <v>0.01</v>
      </c>
      <c r="T1620" s="46">
        <f>IFERROR(S1620*M1620,0)</f>
        <v>782539.07000000007</v>
      </c>
      <c r="U1620" s="48">
        <f>IF(O1620&lt;=0.12,1,0)*(1-R1620)*M1620</f>
        <v>0</v>
      </c>
      <c r="V1620" s="49">
        <f>IF(0&lt;0.8,0,IF(0&lt;1,Sheet1!L590,1))*IF(G1620&lt;3,0.12 - O1620,0.01) *U1620</f>
        <v>0</v>
      </c>
      <c r="W1620" s="49">
        <f>IF(0&gt;1,IF(0&lt;=1.1,1,IF(0&lt;=1.2,2,IF(0&lt;=1.5,3,5))),0) * 1000000</f>
        <v>0</v>
      </c>
      <c r="X1620" s="50">
        <f>IF(AND(P1620&gt;=150000000,P1620&lt;300000000),5000000,IF(AND(P1620&gt;=300000000,P1620&lt;500000000),10000000,IF(AND(P1620&gt;=300000000,P1620&lt;500000000),15000000,IF(AND(P1620&gt;=500000000,P1620&lt;3000000000),20000000,IF(P1620&gt;=30000000000,35000000,0))))) * (1-R1620)</f>
        <v>0</v>
      </c>
      <c r="Y1620" s="50">
        <f>IFERROR(Q1620 * (1-R1620),0)</f>
        <v>0</v>
      </c>
      <c r="Z1620" s="51">
        <f>IF(R1620=1,0,0)</f>
        <v>0</v>
      </c>
      <c r="AA1620" s="51">
        <f>IFERROR((1-R1620) * Z1620 * 2%,0)</f>
        <v>0</v>
      </c>
      <c r="AB1620" s="52">
        <f>IF(R1620=0,65347698,0)</f>
        <v>0</v>
      </c>
      <c r="AC1620" s="52">
        <f> IFERROR(AB1620 * (1-R1620) * 2%,0)</f>
        <v>0</v>
      </c>
      <c r="AD1620" s="53">
        <f>T1620+V1620+W1620+X1620+AA1620+AC1620</f>
        <v>782539.07000000007</v>
      </c>
    </row>
    <row r="1621">
      <c r="C1621" s="40" t="s">
        <v>2998</v>
      </c>
      <c r="D1621" s="41" t="s">
        <v>2999</v>
      </c>
      <c r="E1621" s="41"/>
      <c r="F1621" s="42">
        <v>41806.648912037039</v>
      </c>
      <c r="G1621" s="43">
        <v>49</v>
      </c>
      <c r="H1621" s="44">
        <v>43321</v>
      </c>
      <c r="I1621" s="44">
        <v>43300</v>
      </c>
      <c r="J1621" s="43">
        <v>946624</v>
      </c>
      <c r="K1621" s="43">
        <v>0</v>
      </c>
      <c r="L1621" s="43">
        <v>0</v>
      </c>
      <c r="M1621" s="43">
        <f>IFERROR(J1621-K1621-L1621,0)</f>
        <v>946624</v>
      </c>
      <c r="N1621" s="43">
        <v>946624</v>
      </c>
      <c r="O1621" s="45">
        <f>IFERROR(IF(1 - M1621/N1621&lt;0,0,1-M1621/N1621),0)</f>
        <v>0</v>
      </c>
      <c r="P1621" s="43">
        <v>0</v>
      </c>
      <c r="Q1621" s="43">
        <v>946624</v>
      </c>
      <c r="R1621" s="46">
        <f>IF(F1621&lt;DATEVALUE("2018-07-01"),1,0)</f>
        <v>1</v>
      </c>
      <c r="S1621" s="47">
        <f>IF(R1621=1,1%,0)</f>
        <v>0.01</v>
      </c>
      <c r="T1621" s="46">
        <f>IFERROR(S1621*M1621,0)</f>
        <v>9466.2399999999998</v>
      </c>
      <c r="U1621" s="48">
        <f>IF(O1621&lt;=0.12,1,0)*(1-R1621)*M1621</f>
        <v>0</v>
      </c>
      <c r="V1621" s="49">
        <f>IF(0&lt;0.8,0,IF(0&lt;1,Sheet1!L590,1))*IF(G1621&lt;3,0.12 - O1621,0.01) *U1621</f>
        <v>0</v>
      </c>
      <c r="W1621" s="49">
        <f>IF(0&gt;1,IF(0&lt;=1.1,1,IF(0&lt;=1.2,2,IF(0&lt;=1.5,3,5))),0) * 1000000</f>
        <v>0</v>
      </c>
      <c r="X1621" s="50">
        <f>IF(AND(P1621&gt;=150000000,P1621&lt;300000000),5000000,IF(AND(P1621&gt;=300000000,P1621&lt;500000000),10000000,IF(AND(P1621&gt;=300000000,P1621&lt;500000000),15000000,IF(AND(P1621&gt;=500000000,P1621&lt;3000000000),20000000,IF(P1621&gt;=30000000000,35000000,0))))) * (1-R1621)</f>
        <v>0</v>
      </c>
      <c r="Y1621" s="50">
        <f>IFERROR(Q1621 * (1-R1621),0)</f>
        <v>0</v>
      </c>
      <c r="Z1621" s="51">
        <f>IF(R1621=1,0,0)</f>
        <v>0</v>
      </c>
      <c r="AA1621" s="51">
        <f>IFERROR((1-R1621) * Z1621 * 2%,0)</f>
        <v>0</v>
      </c>
      <c r="AB1621" s="52">
        <f>IF(R1621=0,0,0)</f>
        <v>0</v>
      </c>
      <c r="AC1621" s="52">
        <f> IFERROR(AB1621 * (1-R1621) * 2%,0)</f>
        <v>0</v>
      </c>
      <c r="AD1621" s="53">
        <f>T1621+V1621+W1621+X1621+AA1621+AC1621</f>
        <v>9466.2399999999998</v>
      </c>
    </row>
    <row r="1622">
      <c r="C1622" s="40" t="s">
        <v>3000</v>
      </c>
      <c r="D1622" s="41" t="s">
        <v>3001</v>
      </c>
      <c r="E1622" s="41"/>
      <c r="F1622" s="42">
        <v>41947.46907407407</v>
      </c>
      <c r="G1622" s="43">
        <v>44</v>
      </c>
      <c r="H1622" s="44" t="s">
        <v>24</v>
      </c>
      <c r="I1622" s="44" t="s">
        <v>24</v>
      </c>
      <c r="J1622" s="43">
        <v>115170</v>
      </c>
      <c r="K1622" s="43">
        <v>0</v>
      </c>
      <c r="L1622" s="43">
        <v>0</v>
      </c>
      <c r="M1622" s="43">
        <f>IFERROR(J1622-K1622-L1622,0)</f>
        <v>115170</v>
      </c>
      <c r="N1622" s="43">
        <v>128994</v>
      </c>
      <c r="O1622" s="45">
        <f>IFERROR(IF(1 - M1622/N1622&lt;0,0,1-M1622/N1622),0)</f>
        <v>0.10716777524536025</v>
      </c>
      <c r="P1622" s="43">
        <v>0</v>
      </c>
      <c r="Q1622" s="43">
        <v>115170</v>
      </c>
      <c r="R1622" s="46">
        <f>IF(F1622&lt;DATEVALUE("2018-07-01"),1,0)</f>
        <v>1</v>
      </c>
      <c r="S1622" s="47">
        <f>IF(R1622=1,1%,0)</f>
        <v>0.01</v>
      </c>
      <c r="T1622" s="46">
        <f>IFERROR(S1622*M1622,0)</f>
        <v>1151.7000000000001</v>
      </c>
      <c r="U1622" s="48">
        <f>IF(O1622&lt;=0.12,1,0)*(1-R1622)*M1622</f>
        <v>0</v>
      </c>
      <c r="V1622" s="49">
        <f>IF(0&lt;0.8,0,IF(0&lt;1,Sheet1!L590,1))*IF(G1622&lt;3,0.12 - O1622,0.01) *U1622</f>
        <v>0</v>
      </c>
      <c r="W1622" s="49">
        <f>IF(0&gt;1,IF(0&lt;=1.1,1,IF(0&lt;=1.2,2,IF(0&lt;=1.5,3,5))),0) * 1000000</f>
        <v>0</v>
      </c>
      <c r="X1622" s="50">
        <f>IF(AND(P1622&gt;=150000000,P1622&lt;300000000),5000000,IF(AND(P1622&gt;=300000000,P1622&lt;500000000),10000000,IF(AND(P1622&gt;=300000000,P1622&lt;500000000),15000000,IF(AND(P1622&gt;=500000000,P1622&lt;3000000000),20000000,IF(P1622&gt;=30000000000,35000000,0))))) * (1-R1622)</f>
        <v>0</v>
      </c>
      <c r="Y1622" s="50">
        <f>IFERROR(Q1622 * (1-R1622),0)</f>
        <v>0</v>
      </c>
      <c r="Z1622" s="51">
        <f>IF(R1622=1,0,0)</f>
        <v>0</v>
      </c>
      <c r="AA1622" s="51">
        <f>IFERROR((1-R1622) * Z1622 * 2%,0)</f>
        <v>0</v>
      </c>
      <c r="AB1622" s="52">
        <f>IF(R1622=0,0,0)</f>
        <v>0</v>
      </c>
      <c r="AC1622" s="52">
        <f> IFERROR(AB1622 * (1-R1622) * 2%,0)</f>
        <v>0</v>
      </c>
      <c r="AD1622" s="53">
        <f>T1622+V1622+W1622+X1622+AA1622+AC1622</f>
        <v>1151.7000000000001</v>
      </c>
    </row>
    <row r="1623">
      <c r="C1623" s="40" t="s">
        <v>3002</v>
      </c>
      <c r="D1623" s="41" t="s">
        <v>3003</v>
      </c>
      <c r="E1623" s="41"/>
      <c r="F1623" s="42">
        <v>41991.388356481482</v>
      </c>
      <c r="G1623" s="43">
        <v>43</v>
      </c>
      <c r="H1623" s="44" t="s">
        <v>24</v>
      </c>
      <c r="I1623" s="44" t="s">
        <v>24</v>
      </c>
      <c r="J1623" s="43">
        <v>279125</v>
      </c>
      <c r="K1623" s="43">
        <v>0</v>
      </c>
      <c r="L1623" s="43">
        <v>0</v>
      </c>
      <c r="M1623" s="43">
        <f>IFERROR(J1623-K1623-L1623,0)</f>
        <v>279125</v>
      </c>
      <c r="N1623" s="43">
        <v>365951</v>
      </c>
      <c r="O1623" s="45">
        <f>IFERROR(IF(1 - M1623/N1623&lt;0,0,1-M1623/N1623),0)</f>
        <v>0.23726127268404784</v>
      </c>
      <c r="P1623" s="43">
        <v>0</v>
      </c>
      <c r="Q1623" s="43">
        <v>279125</v>
      </c>
      <c r="R1623" s="46">
        <f>IF(F1623&lt;DATEVALUE("2018-07-01"),1,0)</f>
        <v>1</v>
      </c>
      <c r="S1623" s="47">
        <f>IF(R1623=1,1%,0)</f>
        <v>0.01</v>
      </c>
      <c r="T1623" s="46">
        <f>IFERROR(S1623*M1623,0)</f>
        <v>2791.25</v>
      </c>
      <c r="U1623" s="48">
        <f>IF(O1623&lt;=0.12,1,0)*(1-R1623)*M1623</f>
        <v>0</v>
      </c>
      <c r="V1623" s="49">
        <f>IF(0&lt;0.8,0,IF(0&lt;1,Sheet1!L590,1))*IF(G1623&lt;3,0.12 - O1623,0.01) *U1623</f>
        <v>0</v>
      </c>
      <c r="W1623" s="49">
        <f>IF(0&gt;1,IF(0&lt;=1.1,1,IF(0&lt;=1.2,2,IF(0&lt;=1.5,3,5))),0) * 1000000</f>
        <v>0</v>
      </c>
      <c r="X1623" s="50">
        <f>IF(AND(P1623&gt;=150000000,P1623&lt;300000000),5000000,IF(AND(P1623&gt;=300000000,P1623&lt;500000000),10000000,IF(AND(P1623&gt;=300000000,P1623&lt;500000000),15000000,IF(AND(P1623&gt;=500000000,P1623&lt;3000000000),20000000,IF(P1623&gt;=30000000000,35000000,0))))) * (1-R1623)</f>
        <v>0</v>
      </c>
      <c r="Y1623" s="50">
        <f>IFERROR(Q1623 * (1-R1623),0)</f>
        <v>0</v>
      </c>
      <c r="Z1623" s="51">
        <f>IF(R1623=1,0,0)</f>
        <v>0</v>
      </c>
      <c r="AA1623" s="51">
        <f>IFERROR((1-R1623) * Z1623 * 2%,0)</f>
        <v>0</v>
      </c>
      <c r="AB1623" s="52">
        <f>IF(R1623=0,0,0)</f>
        <v>0</v>
      </c>
      <c r="AC1623" s="52">
        <f> IFERROR(AB1623 * (1-R1623) * 2%,0)</f>
        <v>0</v>
      </c>
      <c r="AD1623" s="53">
        <f>T1623+V1623+W1623+X1623+AA1623+AC1623</f>
        <v>2791.25</v>
      </c>
    </row>
    <row r="1624">
      <c r="C1624" s="40" t="s">
        <v>3004</v>
      </c>
      <c r="D1624" s="41" t="s">
        <v>3005</v>
      </c>
      <c r="E1624" s="41"/>
      <c r="F1624" s="42">
        <v>41991.391122685185</v>
      </c>
      <c r="G1624" s="43">
        <v>43</v>
      </c>
      <c r="H1624" s="44" t="s">
        <v>24</v>
      </c>
      <c r="I1624" s="44" t="s">
        <v>24</v>
      </c>
      <c r="J1624" s="43">
        <v>298320</v>
      </c>
      <c r="K1624" s="43">
        <v>0</v>
      </c>
      <c r="L1624" s="43">
        <v>0</v>
      </c>
      <c r="M1624" s="43">
        <f>IFERROR(J1624-K1624-L1624,0)</f>
        <v>298320</v>
      </c>
      <c r="N1624" s="43">
        <v>332919</v>
      </c>
      <c r="O1624" s="45">
        <f>IFERROR(IF(1 - M1624/N1624&lt;0,0,1-M1624/N1624),0)</f>
        <v>0.10392618024204081</v>
      </c>
      <c r="P1624" s="43">
        <v>0</v>
      </c>
      <c r="Q1624" s="43">
        <v>298320</v>
      </c>
      <c r="R1624" s="46">
        <f>IF(F1624&lt;DATEVALUE("2018-07-01"),1,0)</f>
        <v>1</v>
      </c>
      <c r="S1624" s="47">
        <f>IF(R1624=1,1%,0)</f>
        <v>0.01</v>
      </c>
      <c r="T1624" s="46">
        <f>IFERROR(S1624*M1624,0)</f>
        <v>2983.2000000000003</v>
      </c>
      <c r="U1624" s="48">
        <f>IF(O1624&lt;=0.12,1,0)*(1-R1624)*M1624</f>
        <v>0</v>
      </c>
      <c r="V1624" s="49">
        <f>IF(0&lt;0.8,0,IF(0&lt;1,Sheet1!L590,1))*IF(G1624&lt;3,0.12 - O1624,0.01) *U1624</f>
        <v>0</v>
      </c>
      <c r="W1624" s="49">
        <f>IF(0&gt;1,IF(0&lt;=1.1,1,IF(0&lt;=1.2,2,IF(0&lt;=1.5,3,5))),0) * 1000000</f>
        <v>0</v>
      </c>
      <c r="X1624" s="50">
        <f>IF(AND(P1624&gt;=150000000,P1624&lt;300000000),5000000,IF(AND(P1624&gt;=300000000,P1624&lt;500000000),10000000,IF(AND(P1624&gt;=300000000,P1624&lt;500000000),15000000,IF(AND(P1624&gt;=500000000,P1624&lt;3000000000),20000000,IF(P1624&gt;=30000000000,35000000,0))))) * (1-R1624)</f>
        <v>0</v>
      </c>
      <c r="Y1624" s="50">
        <f>IFERROR(Q1624 * (1-R1624),0)</f>
        <v>0</v>
      </c>
      <c r="Z1624" s="51">
        <f>IF(R1624=1,0,0)</f>
        <v>0</v>
      </c>
      <c r="AA1624" s="51">
        <f>IFERROR((1-R1624) * Z1624 * 2%,0)</f>
        <v>0</v>
      </c>
      <c r="AB1624" s="52">
        <f>IF(R1624=0,0,0)</f>
        <v>0</v>
      </c>
      <c r="AC1624" s="52">
        <f> IFERROR(AB1624 * (1-R1624) * 2%,0)</f>
        <v>0</v>
      </c>
      <c r="AD1624" s="53">
        <f>T1624+V1624+W1624+X1624+AA1624+AC1624</f>
        <v>2983.2000000000003</v>
      </c>
    </row>
    <row r="1625">
      <c r="C1625" s="40" t="s">
        <v>3006</v>
      </c>
      <c r="D1625" s="41" t="s">
        <v>3007</v>
      </c>
      <c r="E1625" s="41"/>
      <c r="F1625" s="42">
        <v>42025.595729166664</v>
      </c>
      <c r="G1625" s="43">
        <v>42</v>
      </c>
      <c r="H1625" s="44" t="s">
        <v>24</v>
      </c>
      <c r="I1625" s="44" t="s">
        <v>24</v>
      </c>
      <c r="J1625" s="43">
        <v>60720</v>
      </c>
      <c r="K1625" s="43">
        <v>0</v>
      </c>
      <c r="L1625" s="43">
        <v>0</v>
      </c>
      <c r="M1625" s="43">
        <f>IFERROR(J1625-K1625-L1625,0)</f>
        <v>60720</v>
      </c>
      <c r="N1625" s="43">
        <v>78020</v>
      </c>
      <c r="O1625" s="45">
        <f>IFERROR(IF(1 - M1625/N1625&lt;0,0,1-M1625/N1625),0)</f>
        <v>0.22173801589336073</v>
      </c>
      <c r="P1625" s="43">
        <v>0</v>
      </c>
      <c r="Q1625" s="43">
        <v>60720</v>
      </c>
      <c r="R1625" s="46">
        <f>IF(F1625&lt;DATEVALUE("2018-07-01"),1,0)</f>
        <v>1</v>
      </c>
      <c r="S1625" s="47">
        <f>IF(R1625=1,1%,0)</f>
        <v>0.01</v>
      </c>
      <c r="T1625" s="46">
        <f>IFERROR(S1625*M1625,0)</f>
        <v>607.20000000000005</v>
      </c>
      <c r="U1625" s="48">
        <f>IF(O1625&lt;=0.12,1,0)*(1-R1625)*M1625</f>
        <v>0</v>
      </c>
      <c r="V1625" s="49">
        <f>IF(0&lt;0.8,0,IF(0&lt;1,Sheet1!L590,1))*IF(G1625&lt;3,0.12 - O1625,0.01) *U1625</f>
        <v>0</v>
      </c>
      <c r="W1625" s="49">
        <f>IF(0&gt;1,IF(0&lt;=1.1,1,IF(0&lt;=1.2,2,IF(0&lt;=1.5,3,5))),0) * 1000000</f>
        <v>0</v>
      </c>
      <c r="X1625" s="50">
        <f>IF(AND(P1625&gt;=150000000,P1625&lt;300000000),5000000,IF(AND(P1625&gt;=300000000,P1625&lt;500000000),10000000,IF(AND(P1625&gt;=300000000,P1625&lt;500000000),15000000,IF(AND(P1625&gt;=500000000,P1625&lt;3000000000),20000000,IF(P1625&gt;=30000000000,35000000,0))))) * (1-R1625)</f>
        <v>0</v>
      </c>
      <c r="Y1625" s="50">
        <f>IFERROR(Q1625 * (1-R1625),0)</f>
        <v>0</v>
      </c>
      <c r="Z1625" s="51">
        <f>IF(R1625=1,0,0)</f>
        <v>0</v>
      </c>
      <c r="AA1625" s="51">
        <f>IFERROR((1-R1625) * Z1625 * 2%,0)</f>
        <v>0</v>
      </c>
      <c r="AB1625" s="52">
        <f>IF(R1625=0,0,0)</f>
        <v>0</v>
      </c>
      <c r="AC1625" s="52">
        <f> IFERROR(AB1625 * (1-R1625) * 2%,0)</f>
        <v>0</v>
      </c>
      <c r="AD1625" s="53">
        <f>T1625+V1625+W1625+X1625+AA1625+AC1625</f>
        <v>607.20000000000005</v>
      </c>
    </row>
    <row r="1626">
      <c r="C1626" s="40" t="s">
        <v>3008</v>
      </c>
      <c r="D1626" s="41" t="s">
        <v>3007</v>
      </c>
      <c r="E1626" s="41"/>
      <c r="F1626" s="42">
        <v>42163.576307870368</v>
      </c>
      <c r="G1626" s="43">
        <v>37</v>
      </c>
      <c r="H1626" s="44" t="s">
        <v>24</v>
      </c>
      <c r="I1626" s="44" t="s">
        <v>24</v>
      </c>
      <c r="J1626" s="43">
        <v>817933</v>
      </c>
      <c r="K1626" s="43">
        <v>0</v>
      </c>
      <c r="L1626" s="43">
        <v>0</v>
      </c>
      <c r="M1626" s="43">
        <f>IFERROR(J1626-K1626-L1626,0)</f>
        <v>817933</v>
      </c>
      <c r="N1626" s="43">
        <v>934047</v>
      </c>
      <c r="O1626" s="45">
        <f>IFERROR(IF(1 - M1626/N1626&lt;0,0,1-M1626/N1626),0)</f>
        <v>0.12431280224656793</v>
      </c>
      <c r="P1626" s="43">
        <v>0</v>
      </c>
      <c r="Q1626" s="43">
        <v>817933</v>
      </c>
      <c r="R1626" s="46">
        <f>IF(F1626&lt;DATEVALUE("2018-07-01"),1,0)</f>
        <v>1</v>
      </c>
      <c r="S1626" s="47">
        <f>IF(R1626=1,1%,0)</f>
        <v>0.01</v>
      </c>
      <c r="T1626" s="46">
        <f>IFERROR(S1626*M1626,0)</f>
        <v>8179.3299999999999</v>
      </c>
      <c r="U1626" s="48">
        <f>IF(O1626&lt;=0.12,1,0)*(1-R1626)*M1626</f>
        <v>0</v>
      </c>
      <c r="V1626" s="49">
        <f>IF(0&lt;0.8,0,IF(0&lt;1,Sheet1!L590,1))*IF(G1626&lt;3,0.12 - O1626,0.01) *U1626</f>
        <v>0</v>
      </c>
      <c r="W1626" s="49">
        <f>IF(0&gt;1,IF(0&lt;=1.1,1,IF(0&lt;=1.2,2,IF(0&lt;=1.5,3,5))),0) * 1000000</f>
        <v>0</v>
      </c>
      <c r="X1626" s="50">
        <f>IF(AND(P1626&gt;=150000000,P1626&lt;300000000),5000000,IF(AND(P1626&gt;=300000000,P1626&lt;500000000),10000000,IF(AND(P1626&gt;=300000000,P1626&lt;500000000),15000000,IF(AND(P1626&gt;=500000000,P1626&lt;3000000000),20000000,IF(P1626&gt;=30000000000,35000000,0))))) * (1-R1626)</f>
        <v>0</v>
      </c>
      <c r="Y1626" s="50">
        <f>IFERROR(Q1626 * (1-R1626),0)</f>
        <v>0</v>
      </c>
      <c r="Z1626" s="51">
        <f>IF(R1626=1,0,0)</f>
        <v>0</v>
      </c>
      <c r="AA1626" s="51">
        <f>IFERROR((1-R1626) * Z1626 * 2%,0)</f>
        <v>0</v>
      </c>
      <c r="AB1626" s="52">
        <f>IF(R1626=0,0,0)</f>
        <v>0</v>
      </c>
      <c r="AC1626" s="52">
        <f> IFERROR(AB1626 * (1-R1626) * 2%,0)</f>
        <v>0</v>
      </c>
      <c r="AD1626" s="53">
        <f>T1626+V1626+W1626+X1626+AA1626+AC1626</f>
        <v>8179.3299999999999</v>
      </c>
    </row>
    <row r="1627">
      <c r="C1627" s="40" t="s">
        <v>3009</v>
      </c>
      <c r="D1627" s="41" t="s">
        <v>3007</v>
      </c>
      <c r="E1627" s="41"/>
      <c r="F1627" s="42">
        <v>42163.578217592592</v>
      </c>
      <c r="G1627" s="43">
        <v>37</v>
      </c>
      <c r="H1627" s="44" t="s">
        <v>24</v>
      </c>
      <c r="I1627" s="44" t="s">
        <v>24</v>
      </c>
      <c r="J1627" s="43">
        <v>249343</v>
      </c>
      <c r="K1627" s="43">
        <v>0</v>
      </c>
      <c r="L1627" s="43">
        <v>0</v>
      </c>
      <c r="M1627" s="43">
        <f>IFERROR(J1627-K1627-L1627,0)</f>
        <v>249343</v>
      </c>
      <c r="N1627" s="43">
        <v>301112</v>
      </c>
      <c r="O1627" s="45">
        <f>IFERROR(IF(1 - M1627/N1627&lt;0,0,1-M1627/N1627),0)</f>
        <v>0.17192606073487604</v>
      </c>
      <c r="P1627" s="43">
        <v>0</v>
      </c>
      <c r="Q1627" s="43">
        <v>249343</v>
      </c>
      <c r="R1627" s="46">
        <f>IF(F1627&lt;DATEVALUE("2018-07-01"),1,0)</f>
        <v>1</v>
      </c>
      <c r="S1627" s="47">
        <f>IF(R1627=1,1%,0)</f>
        <v>0.01</v>
      </c>
      <c r="T1627" s="46">
        <f>IFERROR(S1627*M1627,0)</f>
        <v>2493.4299999999998</v>
      </c>
      <c r="U1627" s="48">
        <f>IF(O1627&lt;=0.12,1,0)*(1-R1627)*M1627</f>
        <v>0</v>
      </c>
      <c r="V1627" s="49">
        <f>IF(0&lt;0.8,0,IF(0&lt;1,Sheet1!L590,1))*IF(G1627&lt;3,0.12 - O1627,0.01) *U1627</f>
        <v>0</v>
      </c>
      <c r="W1627" s="49">
        <f>IF(0&gt;1,IF(0&lt;=1.1,1,IF(0&lt;=1.2,2,IF(0&lt;=1.5,3,5))),0) * 1000000</f>
        <v>0</v>
      </c>
      <c r="X1627" s="50">
        <f>IF(AND(P1627&gt;=150000000,P1627&lt;300000000),5000000,IF(AND(P1627&gt;=300000000,P1627&lt;500000000),10000000,IF(AND(P1627&gt;=300000000,P1627&lt;500000000),15000000,IF(AND(P1627&gt;=500000000,P1627&lt;3000000000),20000000,IF(P1627&gt;=30000000000,35000000,0))))) * (1-R1627)</f>
        <v>0</v>
      </c>
      <c r="Y1627" s="50">
        <f>IFERROR(Q1627 * (1-R1627),0)</f>
        <v>0</v>
      </c>
      <c r="Z1627" s="51">
        <f>IF(R1627=1,0,0)</f>
        <v>0</v>
      </c>
      <c r="AA1627" s="51">
        <f>IFERROR((1-R1627) * Z1627 * 2%,0)</f>
        <v>0</v>
      </c>
      <c r="AB1627" s="52">
        <f>IF(R1627=0,0,0)</f>
        <v>0</v>
      </c>
      <c r="AC1627" s="52">
        <f> IFERROR(AB1627 * (1-R1627) * 2%,0)</f>
        <v>0</v>
      </c>
      <c r="AD1627" s="53">
        <f>T1627+V1627+W1627+X1627+AA1627+AC1627</f>
        <v>2493.4299999999998</v>
      </c>
    </row>
    <row r="1628">
      <c r="C1628" s="40" t="s">
        <v>3010</v>
      </c>
      <c r="D1628" s="41" t="s">
        <v>3011</v>
      </c>
      <c r="E1628" s="41"/>
      <c r="F1628" s="42">
        <v>42205.572048611109</v>
      </c>
      <c r="G1628" s="43">
        <v>36</v>
      </c>
      <c r="H1628" s="44">
        <v>43321</v>
      </c>
      <c r="I1628" s="44">
        <v>43334</v>
      </c>
      <c r="J1628" s="43">
        <v>354679</v>
      </c>
      <c r="K1628" s="43">
        <v>0</v>
      </c>
      <c r="L1628" s="43">
        <v>0</v>
      </c>
      <c r="M1628" s="43">
        <f>IFERROR(J1628-K1628-L1628,0)</f>
        <v>354679</v>
      </c>
      <c r="N1628" s="43">
        <v>354679</v>
      </c>
      <c r="O1628" s="45">
        <f>IFERROR(IF(1 - M1628/N1628&lt;0,0,1-M1628/N1628),0)</f>
        <v>0</v>
      </c>
      <c r="P1628" s="43">
        <v>0</v>
      </c>
      <c r="Q1628" s="43">
        <v>354679</v>
      </c>
      <c r="R1628" s="46">
        <f>IF(F1628&lt;DATEVALUE("2018-07-01"),1,0)</f>
        <v>1</v>
      </c>
      <c r="S1628" s="47">
        <f>IF(R1628=1,1%,0)</f>
        <v>0.01</v>
      </c>
      <c r="T1628" s="46">
        <f>IFERROR(S1628*M1628,0)</f>
        <v>3546.79</v>
      </c>
      <c r="U1628" s="48">
        <f>IF(O1628&lt;=0.12,1,0)*(1-R1628)*M1628</f>
        <v>0</v>
      </c>
      <c r="V1628" s="49">
        <f>IF(0&lt;0.8,0,IF(0&lt;1,Sheet1!L590,1))*IF(G1628&lt;3,0.12 - O1628,0.01) *U1628</f>
        <v>0</v>
      </c>
      <c r="W1628" s="49">
        <f>IF(0&gt;1,IF(0&lt;=1.1,1,IF(0&lt;=1.2,2,IF(0&lt;=1.5,3,5))),0) * 1000000</f>
        <v>0</v>
      </c>
      <c r="X1628" s="50">
        <f>IF(AND(P1628&gt;=150000000,P1628&lt;300000000),5000000,IF(AND(P1628&gt;=300000000,P1628&lt;500000000),10000000,IF(AND(P1628&gt;=300000000,P1628&lt;500000000),15000000,IF(AND(P1628&gt;=500000000,P1628&lt;3000000000),20000000,IF(P1628&gt;=30000000000,35000000,0))))) * (1-R1628)</f>
        <v>0</v>
      </c>
      <c r="Y1628" s="50">
        <f>IFERROR(Q1628 * (1-R1628),0)</f>
        <v>0</v>
      </c>
      <c r="Z1628" s="51">
        <f>IF(R1628=1,0,0)</f>
        <v>0</v>
      </c>
      <c r="AA1628" s="51">
        <f>IFERROR((1-R1628) * Z1628 * 2%,0)</f>
        <v>0</v>
      </c>
      <c r="AB1628" s="52">
        <f>IF(R1628=0,0,0)</f>
        <v>0</v>
      </c>
      <c r="AC1628" s="52">
        <f> IFERROR(AB1628 * (1-R1628) * 2%,0)</f>
        <v>0</v>
      </c>
      <c r="AD1628" s="53">
        <f>T1628+V1628+W1628+X1628+AA1628+AC1628</f>
        <v>3546.79</v>
      </c>
    </row>
    <row r="1629">
      <c r="C1629" s="40" t="s">
        <v>3012</v>
      </c>
      <c r="D1629" s="41" t="s">
        <v>3013</v>
      </c>
      <c r="E1629" s="41"/>
      <c r="F1629" s="42">
        <v>42205.5703125</v>
      </c>
      <c r="G1629" s="43">
        <v>36</v>
      </c>
      <c r="H1629" s="44">
        <v>43321</v>
      </c>
      <c r="I1629" s="44">
        <v>43336</v>
      </c>
      <c r="J1629" s="43">
        <v>1138486</v>
      </c>
      <c r="K1629" s="43">
        <v>0</v>
      </c>
      <c r="L1629" s="43">
        <v>0</v>
      </c>
      <c r="M1629" s="43">
        <f>IFERROR(J1629-K1629-L1629,0)</f>
        <v>1138486</v>
      </c>
      <c r="N1629" s="43">
        <v>127708</v>
      </c>
      <c r="O1629" s="45">
        <f>IFERROR(IF(1 - M1629/N1629&lt;0,0,1-M1629/N1629),0)</f>
        <v>0</v>
      </c>
      <c r="P1629" s="43">
        <v>0</v>
      </c>
      <c r="Q1629" s="43">
        <v>1138486</v>
      </c>
      <c r="R1629" s="46">
        <f>IF(F1629&lt;DATEVALUE("2018-07-01"),1,0)</f>
        <v>1</v>
      </c>
      <c r="S1629" s="47">
        <f>IF(R1629=1,1%,0)</f>
        <v>0.01</v>
      </c>
      <c r="T1629" s="46">
        <f>IFERROR(S1629*M1629,0)</f>
        <v>11384.860000000001</v>
      </c>
      <c r="U1629" s="48">
        <f>IF(O1629&lt;=0.12,1,0)*(1-R1629)*M1629</f>
        <v>0</v>
      </c>
      <c r="V1629" s="49">
        <f>IF(0&lt;0.8,0,IF(0&lt;1,Sheet1!L590,1))*IF(G1629&lt;3,0.12 - O1629,0.01) *U1629</f>
        <v>0</v>
      </c>
      <c r="W1629" s="49">
        <f>IF(0&gt;1,IF(0&lt;=1.1,1,IF(0&lt;=1.2,2,IF(0&lt;=1.5,3,5))),0) * 1000000</f>
        <v>0</v>
      </c>
      <c r="X1629" s="50">
        <f>IF(AND(P1629&gt;=150000000,P1629&lt;300000000),5000000,IF(AND(P1629&gt;=300000000,P1629&lt;500000000),10000000,IF(AND(P1629&gt;=300000000,P1629&lt;500000000),15000000,IF(AND(P1629&gt;=500000000,P1629&lt;3000000000),20000000,IF(P1629&gt;=30000000000,35000000,0))))) * (1-R1629)</f>
        <v>0</v>
      </c>
      <c r="Y1629" s="50">
        <f>IFERROR(Q1629 * (1-R1629),0)</f>
        <v>0</v>
      </c>
      <c r="Z1629" s="51">
        <f>IF(R1629=1,0,0)</f>
        <v>0</v>
      </c>
      <c r="AA1629" s="51">
        <f>IFERROR((1-R1629) * Z1629 * 2%,0)</f>
        <v>0</v>
      </c>
      <c r="AB1629" s="52">
        <f>IF(R1629=0,1010777,0)</f>
        <v>0</v>
      </c>
      <c r="AC1629" s="52">
        <f> IFERROR(AB1629 * (1-R1629) * 2%,0)</f>
        <v>0</v>
      </c>
      <c r="AD1629" s="53">
        <f>T1629+V1629+W1629+X1629+AA1629+AC1629</f>
        <v>11384.860000000001</v>
      </c>
    </row>
    <row r="1630">
      <c r="C1630" s="40" t="s">
        <v>3014</v>
      </c>
      <c r="D1630" s="41" t="s">
        <v>3015</v>
      </c>
      <c r="E1630" s="41"/>
      <c r="F1630" s="42">
        <v>42226.67763888889</v>
      </c>
      <c r="G1630" s="43">
        <v>35</v>
      </c>
      <c r="H1630" s="44" t="s">
        <v>24</v>
      </c>
      <c r="I1630" s="44" t="s">
        <v>24</v>
      </c>
      <c r="J1630" s="43">
        <v>215380</v>
      </c>
      <c r="K1630" s="43">
        <v>0</v>
      </c>
      <c r="L1630" s="43">
        <v>0</v>
      </c>
      <c r="M1630" s="43">
        <f>IFERROR(J1630-K1630-L1630,0)</f>
        <v>215380</v>
      </c>
      <c r="N1630" s="43">
        <v>279322</v>
      </c>
      <c r="O1630" s="45">
        <f>IFERROR(IF(1 - M1630/N1630&lt;0,0,1-M1630/N1630),0)</f>
        <v>0.22891859574254803</v>
      </c>
      <c r="P1630" s="43">
        <v>0</v>
      </c>
      <c r="Q1630" s="43">
        <v>215380</v>
      </c>
      <c r="R1630" s="46">
        <f>IF(F1630&lt;DATEVALUE("2018-07-01"),1,0)</f>
        <v>1</v>
      </c>
      <c r="S1630" s="47">
        <f>IF(R1630=1,1%,0)</f>
        <v>0.01</v>
      </c>
      <c r="T1630" s="46">
        <f>IFERROR(S1630*M1630,0)</f>
        <v>2153.8000000000002</v>
      </c>
      <c r="U1630" s="48">
        <f>IF(O1630&lt;=0.12,1,0)*(1-R1630)*M1630</f>
        <v>0</v>
      </c>
      <c r="V1630" s="49">
        <f>IF(0&lt;0.8,0,IF(0&lt;1,Sheet1!L590,1))*IF(G1630&lt;3,0.12 - O1630,0.01) *U1630</f>
        <v>0</v>
      </c>
      <c r="W1630" s="49">
        <f>IF(0&gt;1,IF(0&lt;=1.1,1,IF(0&lt;=1.2,2,IF(0&lt;=1.5,3,5))),0) * 1000000</f>
        <v>0</v>
      </c>
      <c r="X1630" s="50">
        <f>IF(AND(P1630&gt;=150000000,P1630&lt;300000000),5000000,IF(AND(P1630&gt;=300000000,P1630&lt;500000000),10000000,IF(AND(P1630&gt;=300000000,P1630&lt;500000000),15000000,IF(AND(P1630&gt;=500000000,P1630&lt;3000000000),20000000,IF(P1630&gt;=30000000000,35000000,0))))) * (1-R1630)</f>
        <v>0</v>
      </c>
      <c r="Y1630" s="50">
        <f>IFERROR(Q1630 * (1-R1630),0)</f>
        <v>0</v>
      </c>
      <c r="Z1630" s="51">
        <f>IF(R1630=1,0,0)</f>
        <v>0</v>
      </c>
      <c r="AA1630" s="51">
        <f>IFERROR((1-R1630) * Z1630 * 2%,0)</f>
        <v>0</v>
      </c>
      <c r="AB1630" s="52">
        <f>IF(R1630=0,0,0)</f>
        <v>0</v>
      </c>
      <c r="AC1630" s="52">
        <f> IFERROR(AB1630 * (1-R1630) * 2%,0)</f>
        <v>0</v>
      </c>
      <c r="AD1630" s="53">
        <f>T1630+V1630+W1630+X1630+AA1630+AC1630</f>
        <v>2153.8000000000002</v>
      </c>
    </row>
    <row r="1631">
      <c r="C1631" s="40" t="s">
        <v>3016</v>
      </c>
      <c r="D1631" s="41" t="s">
        <v>3015</v>
      </c>
      <c r="E1631" s="41"/>
      <c r="F1631" s="42">
        <v>42226.676840277774</v>
      </c>
      <c r="G1631" s="43">
        <v>35</v>
      </c>
      <c r="H1631" s="44" t="s">
        <v>24</v>
      </c>
      <c r="I1631" s="44" t="s">
        <v>24</v>
      </c>
      <c r="J1631" s="43">
        <v>318065</v>
      </c>
      <c r="K1631" s="43">
        <v>0</v>
      </c>
      <c r="L1631" s="43">
        <v>0</v>
      </c>
      <c r="M1631" s="43">
        <f>IFERROR(J1631-K1631-L1631,0)</f>
        <v>318065</v>
      </c>
      <c r="N1631" s="43">
        <v>367618</v>
      </c>
      <c r="O1631" s="45">
        <f>IFERROR(IF(1 - M1631/N1631&lt;0,0,1-M1631/N1631),0)</f>
        <v>0.13479481418211292</v>
      </c>
      <c r="P1631" s="43">
        <v>0</v>
      </c>
      <c r="Q1631" s="43">
        <v>318065</v>
      </c>
      <c r="R1631" s="46">
        <f>IF(F1631&lt;DATEVALUE("2018-07-01"),1,0)</f>
        <v>1</v>
      </c>
      <c r="S1631" s="47">
        <f>IF(R1631=1,1%,0)</f>
        <v>0.01</v>
      </c>
      <c r="T1631" s="46">
        <f>IFERROR(S1631*M1631,0)</f>
        <v>3180.6500000000001</v>
      </c>
      <c r="U1631" s="48">
        <f>IF(O1631&lt;=0.12,1,0)*(1-R1631)*M1631</f>
        <v>0</v>
      </c>
      <c r="V1631" s="49">
        <f>IF(0&lt;0.8,0,IF(0&lt;1,Sheet1!L590,1))*IF(G1631&lt;3,0.12 - O1631,0.01) *U1631</f>
        <v>0</v>
      </c>
      <c r="W1631" s="49">
        <f>IF(0&gt;1,IF(0&lt;=1.1,1,IF(0&lt;=1.2,2,IF(0&lt;=1.5,3,5))),0) * 1000000</f>
        <v>0</v>
      </c>
      <c r="X1631" s="50">
        <f>IF(AND(P1631&gt;=150000000,P1631&lt;300000000),5000000,IF(AND(P1631&gt;=300000000,P1631&lt;500000000),10000000,IF(AND(P1631&gt;=300000000,P1631&lt;500000000),15000000,IF(AND(P1631&gt;=500000000,P1631&lt;3000000000),20000000,IF(P1631&gt;=30000000000,35000000,0))))) * (1-R1631)</f>
        <v>0</v>
      </c>
      <c r="Y1631" s="50">
        <f>IFERROR(Q1631 * (1-R1631),0)</f>
        <v>0</v>
      </c>
      <c r="Z1631" s="51">
        <f>IF(R1631=1,0,0)</f>
        <v>0</v>
      </c>
      <c r="AA1631" s="51">
        <f>IFERROR((1-R1631) * Z1631 * 2%,0)</f>
        <v>0</v>
      </c>
      <c r="AB1631" s="52">
        <f>IF(R1631=0,0,0)</f>
        <v>0</v>
      </c>
      <c r="AC1631" s="52">
        <f> IFERROR(AB1631 * (1-R1631) * 2%,0)</f>
        <v>0</v>
      </c>
      <c r="AD1631" s="53">
        <f>T1631+V1631+W1631+X1631+AA1631+AC1631</f>
        <v>3180.6500000000001</v>
      </c>
    </row>
    <row r="1632">
      <c r="C1632" s="40" t="s">
        <v>3017</v>
      </c>
      <c r="D1632" s="41" t="s">
        <v>3018</v>
      </c>
      <c r="E1632" s="41"/>
      <c r="F1632" s="42">
        <v>42328.630243055552</v>
      </c>
      <c r="G1632" s="43">
        <v>32</v>
      </c>
      <c r="H1632" s="44" t="s">
        <v>24</v>
      </c>
      <c r="I1632" s="44" t="s">
        <v>24</v>
      </c>
      <c r="J1632" s="43">
        <v>57585</v>
      </c>
      <c r="K1632" s="43">
        <v>0</v>
      </c>
      <c r="L1632" s="43">
        <v>0</v>
      </c>
      <c r="M1632" s="43">
        <f>IFERROR(J1632-K1632-L1632,0)</f>
        <v>57585</v>
      </c>
      <c r="N1632" s="43">
        <v>64497</v>
      </c>
      <c r="O1632" s="45">
        <f>IFERROR(IF(1 - M1632/N1632&lt;0,0,1-M1632/N1632),0)</f>
        <v>0.10716777524536025</v>
      </c>
      <c r="P1632" s="43">
        <v>0</v>
      </c>
      <c r="Q1632" s="43">
        <v>57585</v>
      </c>
      <c r="R1632" s="46">
        <f>IF(F1632&lt;DATEVALUE("2018-07-01"),1,0)</f>
        <v>1</v>
      </c>
      <c r="S1632" s="47">
        <f>IF(R1632=1,1%,0)</f>
        <v>0.01</v>
      </c>
      <c r="T1632" s="46">
        <f>IFERROR(S1632*M1632,0)</f>
        <v>575.85000000000002</v>
      </c>
      <c r="U1632" s="48">
        <f>IF(O1632&lt;=0.12,1,0)*(1-R1632)*M1632</f>
        <v>0</v>
      </c>
      <c r="V1632" s="49">
        <f>IF(0&lt;0.8,0,IF(0&lt;1,Sheet1!L590,1))*IF(G1632&lt;3,0.12 - O1632,0.01) *U1632</f>
        <v>0</v>
      </c>
      <c r="W1632" s="49">
        <f>IF(0&gt;1,IF(0&lt;=1.1,1,IF(0&lt;=1.2,2,IF(0&lt;=1.5,3,5))),0) * 1000000</f>
        <v>0</v>
      </c>
      <c r="X1632" s="50">
        <f>IF(AND(P1632&gt;=150000000,P1632&lt;300000000),5000000,IF(AND(P1632&gt;=300000000,P1632&lt;500000000),10000000,IF(AND(P1632&gt;=300000000,P1632&lt;500000000),15000000,IF(AND(P1632&gt;=500000000,P1632&lt;3000000000),20000000,IF(P1632&gt;=30000000000,35000000,0))))) * (1-R1632)</f>
        <v>0</v>
      </c>
      <c r="Y1632" s="50">
        <f>IFERROR(Q1632 * (1-R1632),0)</f>
        <v>0</v>
      </c>
      <c r="Z1632" s="51">
        <f>IF(R1632=1,0,0)</f>
        <v>0</v>
      </c>
      <c r="AA1632" s="51">
        <f>IFERROR((1-R1632) * Z1632 * 2%,0)</f>
        <v>0</v>
      </c>
      <c r="AB1632" s="52">
        <f>IF(R1632=0,0,0)</f>
        <v>0</v>
      </c>
      <c r="AC1632" s="52">
        <f> IFERROR(AB1632 * (1-R1632) * 2%,0)</f>
        <v>0</v>
      </c>
      <c r="AD1632" s="53">
        <f>T1632+V1632+W1632+X1632+AA1632+AC1632</f>
        <v>575.85000000000002</v>
      </c>
    </row>
    <row r="1633">
      <c r="C1633" s="40" t="s">
        <v>3019</v>
      </c>
      <c r="D1633" s="41" t="s">
        <v>3020</v>
      </c>
      <c r="E1633" s="41"/>
      <c r="F1633" s="42">
        <v>42359.647175925922</v>
      </c>
      <c r="G1633" s="43">
        <v>31</v>
      </c>
      <c r="H1633" s="44">
        <v>43321</v>
      </c>
      <c r="I1633" s="44">
        <v>43411</v>
      </c>
      <c r="J1633" s="43">
        <v>20568434</v>
      </c>
      <c r="K1633" s="43">
        <v>0</v>
      </c>
      <c r="L1633" s="43">
        <v>0</v>
      </c>
      <c r="M1633" s="43">
        <f>IFERROR(J1633-K1633-L1633,0)</f>
        <v>20568434</v>
      </c>
      <c r="N1633" s="43">
        <v>29878080</v>
      </c>
      <c r="O1633" s="45">
        <f>IFERROR(IF(1 - M1633/N1633&lt;0,0,1-M1633/N1633),0)</f>
        <v>0.31158782625925097</v>
      </c>
      <c r="P1633" s="43">
        <v>0</v>
      </c>
      <c r="Q1633" s="43">
        <v>20568434</v>
      </c>
      <c r="R1633" s="46">
        <f>IF(F1633&lt;DATEVALUE("2018-07-01"),1,0)</f>
        <v>1</v>
      </c>
      <c r="S1633" s="47">
        <f>IF(R1633=1,1%,0)</f>
        <v>0.01</v>
      </c>
      <c r="T1633" s="46">
        <f>IFERROR(S1633*M1633,0)</f>
        <v>205684.34</v>
      </c>
      <c r="U1633" s="48">
        <f>IF(O1633&lt;=0.12,1,0)*(1-R1633)*M1633</f>
        <v>0</v>
      </c>
      <c r="V1633" s="49">
        <f>IF(0&lt;0.8,0,IF(0&lt;1,Sheet1!L590,1))*IF(G1633&lt;3,0.12 - O1633,0.01) *U1633</f>
        <v>0</v>
      </c>
      <c r="W1633" s="49">
        <f>IF(0&gt;1,IF(0&lt;=1.1,1,IF(0&lt;=1.2,2,IF(0&lt;=1.5,3,5))),0) * 1000000</f>
        <v>0</v>
      </c>
      <c r="X1633" s="50">
        <f>IF(AND(P1633&gt;=150000000,P1633&lt;300000000),5000000,IF(AND(P1633&gt;=300000000,P1633&lt;500000000),10000000,IF(AND(P1633&gt;=300000000,P1633&lt;500000000),15000000,IF(AND(P1633&gt;=500000000,P1633&lt;3000000000),20000000,IF(P1633&gt;=30000000000,35000000,0))))) * (1-R1633)</f>
        <v>0</v>
      </c>
      <c r="Y1633" s="50">
        <f>IFERROR(Q1633 * (1-R1633),0)</f>
        <v>0</v>
      </c>
      <c r="Z1633" s="51">
        <f>IF(R1633=1,0,0)</f>
        <v>0</v>
      </c>
      <c r="AA1633" s="51">
        <f>IFERROR((1-R1633) * Z1633 * 2%,0)</f>
        <v>0</v>
      </c>
      <c r="AB1633" s="52">
        <f>IF(R1633=0,0,0)</f>
        <v>0</v>
      </c>
      <c r="AC1633" s="52">
        <f> IFERROR(AB1633 * (1-R1633) * 2%,0)</f>
        <v>0</v>
      </c>
      <c r="AD1633" s="53">
        <f>T1633+V1633+W1633+X1633+AA1633+AC1633</f>
        <v>205684.34</v>
      </c>
    </row>
    <row r="1634">
      <c r="C1634" s="40" t="s">
        <v>3021</v>
      </c>
      <c r="D1634" s="41" t="s">
        <v>3022</v>
      </c>
      <c r="E1634" s="41"/>
      <c r="F1634" s="42">
        <v>42441.433854166666</v>
      </c>
      <c r="G1634" s="43">
        <v>28</v>
      </c>
      <c r="H1634" s="44" t="s">
        <v>24</v>
      </c>
      <c r="I1634" s="44" t="s">
        <v>24</v>
      </c>
      <c r="J1634" s="43">
        <v>58520</v>
      </c>
      <c r="K1634" s="43">
        <v>0</v>
      </c>
      <c r="L1634" s="43">
        <v>0</v>
      </c>
      <c r="M1634" s="43">
        <f>IFERROR(J1634-K1634-L1634,0)</f>
        <v>58520</v>
      </c>
      <c r="N1634" s="43">
        <v>95498</v>
      </c>
      <c r="O1634" s="45">
        <f>IFERROR(IF(1 - M1634/N1634&lt;0,0,1-M1634/N1634),0)</f>
        <v>0.38721229763974119</v>
      </c>
      <c r="P1634" s="43">
        <v>0</v>
      </c>
      <c r="Q1634" s="43">
        <v>58520</v>
      </c>
      <c r="R1634" s="46">
        <f>IF(F1634&lt;DATEVALUE("2018-07-01"),1,0)</f>
        <v>1</v>
      </c>
      <c r="S1634" s="47">
        <f>IF(R1634=1,1%,0)</f>
        <v>0.01</v>
      </c>
      <c r="T1634" s="46">
        <f>IFERROR(S1634*M1634,0)</f>
        <v>585.20000000000005</v>
      </c>
      <c r="U1634" s="48">
        <f>IF(O1634&lt;=0.12,1,0)*(1-R1634)*M1634</f>
        <v>0</v>
      </c>
      <c r="V1634" s="49">
        <f>IF(0&lt;0.8,0,IF(0&lt;1,Sheet1!L590,1))*IF(G1634&lt;3,0.12 - O1634,0.01) *U1634</f>
        <v>0</v>
      </c>
      <c r="W1634" s="49">
        <f>IF(0&gt;1,IF(0&lt;=1.1,1,IF(0&lt;=1.2,2,IF(0&lt;=1.5,3,5))),0) * 1000000</f>
        <v>0</v>
      </c>
      <c r="X1634" s="50">
        <f>IF(AND(P1634&gt;=150000000,P1634&lt;300000000),5000000,IF(AND(P1634&gt;=300000000,P1634&lt;500000000),10000000,IF(AND(P1634&gt;=300000000,P1634&lt;500000000),15000000,IF(AND(P1634&gt;=500000000,P1634&lt;3000000000),20000000,IF(P1634&gt;=30000000000,35000000,0))))) * (1-R1634)</f>
        <v>0</v>
      </c>
      <c r="Y1634" s="50">
        <f>IFERROR(Q1634 * (1-R1634),0)</f>
        <v>0</v>
      </c>
      <c r="Z1634" s="51">
        <f>IF(R1634=1,0,0)</f>
        <v>0</v>
      </c>
      <c r="AA1634" s="51">
        <f>IFERROR((1-R1634) * Z1634 * 2%,0)</f>
        <v>0</v>
      </c>
      <c r="AB1634" s="52">
        <f>IF(R1634=0,0,0)</f>
        <v>0</v>
      </c>
      <c r="AC1634" s="52">
        <f> IFERROR(AB1634 * (1-R1634) * 2%,0)</f>
        <v>0</v>
      </c>
      <c r="AD1634" s="53">
        <f>T1634+V1634+W1634+X1634+AA1634+AC1634</f>
        <v>585.20000000000005</v>
      </c>
    </row>
    <row r="1635">
      <c r="C1635" s="40" t="s">
        <v>3023</v>
      </c>
      <c r="D1635" s="41" t="s">
        <v>3024</v>
      </c>
      <c r="E1635" s="41"/>
      <c r="F1635" s="42">
        <v>42459.657210648147</v>
      </c>
      <c r="G1635" s="43">
        <v>28</v>
      </c>
      <c r="H1635" s="44">
        <v>43339</v>
      </c>
      <c r="I1635" s="44">
        <v>43397</v>
      </c>
      <c r="J1635" s="43">
        <v>1480540</v>
      </c>
      <c r="K1635" s="43">
        <v>0</v>
      </c>
      <c r="L1635" s="43">
        <v>0</v>
      </c>
      <c r="M1635" s="43">
        <f>IFERROR(J1635-K1635-L1635,0)</f>
        <v>1480540</v>
      </c>
      <c r="N1635" s="43">
        <v>1510528</v>
      </c>
      <c r="O1635" s="45">
        <f>IFERROR(IF(1 - M1635/N1635&lt;0,0,1-M1635/N1635),0)</f>
        <v>0.01985266079145831</v>
      </c>
      <c r="P1635" s="43">
        <v>0</v>
      </c>
      <c r="Q1635" s="43">
        <v>1480540</v>
      </c>
      <c r="R1635" s="46">
        <f>IF(F1635&lt;DATEVALUE("2018-07-01"),1,0)</f>
        <v>1</v>
      </c>
      <c r="S1635" s="47">
        <f>IF(R1635=1,1%,0)</f>
        <v>0.01</v>
      </c>
      <c r="T1635" s="46">
        <f>IFERROR(S1635*M1635,0)</f>
        <v>14805.4</v>
      </c>
      <c r="U1635" s="48">
        <f>IF(O1635&lt;=0.12,1,0)*(1-R1635)*M1635</f>
        <v>0</v>
      </c>
      <c r="V1635" s="49">
        <f>IF(0&lt;0.8,0,IF(0&lt;1,Sheet1!L590,1))*IF(G1635&lt;3,0.12 - O1635,0.01) *U1635</f>
        <v>0</v>
      </c>
      <c r="W1635" s="49">
        <f>IF(0&gt;1,IF(0&lt;=1.1,1,IF(0&lt;=1.2,2,IF(0&lt;=1.5,3,5))),0) * 1000000</f>
        <v>0</v>
      </c>
      <c r="X1635" s="50">
        <f>IF(AND(P1635&gt;=150000000,P1635&lt;300000000),5000000,IF(AND(P1635&gt;=300000000,P1635&lt;500000000),10000000,IF(AND(P1635&gt;=300000000,P1635&lt;500000000),15000000,IF(AND(P1635&gt;=500000000,P1635&lt;3000000000),20000000,IF(P1635&gt;=30000000000,35000000,0))))) * (1-R1635)</f>
        <v>0</v>
      </c>
      <c r="Y1635" s="50">
        <f>IFERROR(Q1635 * (1-R1635),0)</f>
        <v>0</v>
      </c>
      <c r="Z1635" s="51">
        <f>IF(R1635=1,0,0)</f>
        <v>0</v>
      </c>
      <c r="AA1635" s="51">
        <f>IFERROR((1-R1635) * Z1635 * 2%,0)</f>
        <v>0</v>
      </c>
      <c r="AB1635" s="52">
        <f>IF(R1635=0,0,0)</f>
        <v>0</v>
      </c>
      <c r="AC1635" s="52">
        <f> IFERROR(AB1635 * (1-R1635) * 2%,0)</f>
        <v>0</v>
      </c>
      <c r="AD1635" s="53">
        <f>T1635+V1635+W1635+X1635+AA1635+AC1635</f>
        <v>14805.4</v>
      </c>
    </row>
    <row r="1636">
      <c r="C1636" s="40" t="s">
        <v>3025</v>
      </c>
      <c r="D1636" s="41" t="s">
        <v>3026</v>
      </c>
      <c r="E1636" s="41"/>
      <c r="F1636" s="42">
        <v>42483.43037037037</v>
      </c>
      <c r="G1636" s="43">
        <v>27</v>
      </c>
      <c r="H1636" s="44">
        <v>43339</v>
      </c>
      <c r="I1636" s="44">
        <v>43397</v>
      </c>
      <c r="J1636" s="43">
        <v>823067</v>
      </c>
      <c r="K1636" s="43">
        <v>0</v>
      </c>
      <c r="L1636" s="43">
        <v>0</v>
      </c>
      <c r="M1636" s="43">
        <f>IFERROR(J1636-K1636-L1636,0)</f>
        <v>823067</v>
      </c>
      <c r="N1636" s="43">
        <v>896140</v>
      </c>
      <c r="O1636" s="45">
        <f>IFERROR(IF(1 - M1636/N1636&lt;0,0,1-M1636/N1636),0)</f>
        <v>0.081541946570848345</v>
      </c>
      <c r="P1636" s="43">
        <v>0</v>
      </c>
      <c r="Q1636" s="43">
        <v>823067</v>
      </c>
      <c r="R1636" s="46">
        <f>IF(F1636&lt;DATEVALUE("2018-07-01"),1,0)</f>
        <v>1</v>
      </c>
      <c r="S1636" s="47">
        <f>IF(R1636=1,1%,0)</f>
        <v>0.01</v>
      </c>
      <c r="T1636" s="46">
        <f>IFERROR(S1636*M1636,0)</f>
        <v>8230.6700000000001</v>
      </c>
      <c r="U1636" s="48">
        <f>IF(O1636&lt;=0.12,1,0)*(1-R1636)*M1636</f>
        <v>0</v>
      </c>
      <c r="V1636" s="49">
        <f>IF(0&lt;0.8,0,IF(0&lt;1,Sheet1!L590,1))*IF(G1636&lt;3,0.12 - O1636,0.01) *U1636</f>
        <v>0</v>
      </c>
      <c r="W1636" s="49">
        <f>IF(0&gt;1,IF(0&lt;=1.1,1,IF(0&lt;=1.2,2,IF(0&lt;=1.5,3,5))),0) * 1000000</f>
        <v>0</v>
      </c>
      <c r="X1636" s="50">
        <f>IF(AND(P1636&gt;=150000000,P1636&lt;300000000),5000000,IF(AND(P1636&gt;=300000000,P1636&lt;500000000),10000000,IF(AND(P1636&gt;=300000000,P1636&lt;500000000),15000000,IF(AND(P1636&gt;=500000000,P1636&lt;3000000000),20000000,IF(P1636&gt;=30000000000,35000000,0))))) * (1-R1636)</f>
        <v>0</v>
      </c>
      <c r="Y1636" s="50">
        <f>IFERROR(Q1636 * (1-R1636),0)</f>
        <v>0</v>
      </c>
      <c r="Z1636" s="51">
        <f>IF(R1636=1,0,0)</f>
        <v>0</v>
      </c>
      <c r="AA1636" s="51">
        <f>IFERROR((1-R1636) * Z1636 * 2%,0)</f>
        <v>0</v>
      </c>
      <c r="AB1636" s="52">
        <f>IF(R1636=0,0,0)</f>
        <v>0</v>
      </c>
      <c r="AC1636" s="52">
        <f> IFERROR(AB1636 * (1-R1636) * 2%,0)</f>
        <v>0</v>
      </c>
      <c r="AD1636" s="53">
        <f>T1636+V1636+W1636+X1636+AA1636+AC1636</f>
        <v>8230.6700000000001</v>
      </c>
    </row>
    <row r="1637">
      <c r="C1637" s="40" t="s">
        <v>3027</v>
      </c>
      <c r="D1637" s="41" t="s">
        <v>3028</v>
      </c>
      <c r="E1637" s="41"/>
      <c r="F1637" s="42">
        <v>42483.429236111107</v>
      </c>
      <c r="G1637" s="43">
        <v>27</v>
      </c>
      <c r="H1637" s="44">
        <v>43339</v>
      </c>
      <c r="I1637" s="44">
        <v>43397</v>
      </c>
      <c r="J1637" s="43">
        <v>821884</v>
      </c>
      <c r="K1637" s="43">
        <v>0</v>
      </c>
      <c r="L1637" s="43">
        <v>0</v>
      </c>
      <c r="M1637" s="43">
        <f>IFERROR(J1637-K1637-L1637,0)</f>
        <v>821884</v>
      </c>
      <c r="N1637" s="43">
        <v>917023</v>
      </c>
      <c r="O1637" s="45">
        <f>IFERROR(IF(1 - M1637/N1637&lt;0,0,1-M1637/N1637),0)</f>
        <v>0.10374767045101374</v>
      </c>
      <c r="P1637" s="43">
        <v>0</v>
      </c>
      <c r="Q1637" s="43">
        <v>821884</v>
      </c>
      <c r="R1637" s="46">
        <f>IF(F1637&lt;DATEVALUE("2018-07-01"),1,0)</f>
        <v>1</v>
      </c>
      <c r="S1637" s="47">
        <f>IF(R1637=1,1%,0)</f>
        <v>0.01</v>
      </c>
      <c r="T1637" s="46">
        <f>IFERROR(S1637*M1637,0)</f>
        <v>8218.8400000000001</v>
      </c>
      <c r="U1637" s="48">
        <f>IF(O1637&lt;=0.12,1,0)*(1-R1637)*M1637</f>
        <v>0</v>
      </c>
      <c r="V1637" s="49">
        <f>IF(0&lt;0.8,0,IF(0&lt;1,Sheet1!L590,1))*IF(G1637&lt;3,0.12 - O1637,0.01) *U1637</f>
        <v>0</v>
      </c>
      <c r="W1637" s="49">
        <f>IF(0&gt;1,IF(0&lt;=1.1,1,IF(0&lt;=1.2,2,IF(0&lt;=1.5,3,5))),0) * 1000000</f>
        <v>0</v>
      </c>
      <c r="X1637" s="50">
        <f>IF(AND(P1637&gt;=150000000,P1637&lt;300000000),5000000,IF(AND(P1637&gt;=300000000,P1637&lt;500000000),10000000,IF(AND(P1637&gt;=300000000,P1637&lt;500000000),15000000,IF(AND(P1637&gt;=500000000,P1637&lt;3000000000),20000000,IF(P1637&gt;=30000000000,35000000,0))))) * (1-R1637)</f>
        <v>0</v>
      </c>
      <c r="Y1637" s="50">
        <f>IFERROR(Q1637 * (1-R1637),0)</f>
        <v>0</v>
      </c>
      <c r="Z1637" s="51">
        <f>IF(R1637=1,0,0)</f>
        <v>0</v>
      </c>
      <c r="AA1637" s="51">
        <f>IFERROR((1-R1637) * Z1637 * 2%,0)</f>
        <v>0</v>
      </c>
      <c r="AB1637" s="52">
        <f>IF(R1637=0,0,0)</f>
        <v>0</v>
      </c>
      <c r="AC1637" s="52">
        <f> IFERROR(AB1637 * (1-R1637) * 2%,0)</f>
        <v>0</v>
      </c>
      <c r="AD1637" s="53">
        <f>T1637+V1637+W1637+X1637+AA1637+AC1637</f>
        <v>8218.8400000000001</v>
      </c>
    </row>
    <row r="1638">
      <c r="C1638" s="40" t="s">
        <v>3029</v>
      </c>
      <c r="D1638" s="41" t="s">
        <v>3030</v>
      </c>
      <c r="E1638" s="41"/>
      <c r="F1638" s="42">
        <v>42496.294444444444</v>
      </c>
      <c r="G1638" s="43">
        <v>26</v>
      </c>
      <c r="H1638" s="44" t="s">
        <v>24</v>
      </c>
      <c r="I1638" s="44" t="s">
        <v>24</v>
      </c>
      <c r="J1638" s="43">
        <v>105545</v>
      </c>
      <c r="K1638" s="43">
        <v>0</v>
      </c>
      <c r="L1638" s="43">
        <v>0</v>
      </c>
      <c r="M1638" s="43">
        <f>IFERROR(J1638-K1638-L1638,0)</f>
        <v>105545</v>
      </c>
      <c r="N1638" s="43">
        <v>150535</v>
      </c>
      <c r="O1638" s="45">
        <f>IFERROR(IF(1 - M1638/N1638&lt;0,0,1-M1638/N1638),0)</f>
        <v>0.29886737303617095</v>
      </c>
      <c r="P1638" s="43">
        <v>0</v>
      </c>
      <c r="Q1638" s="43">
        <v>105545</v>
      </c>
      <c r="R1638" s="46">
        <f>IF(F1638&lt;DATEVALUE("2018-07-01"),1,0)</f>
        <v>1</v>
      </c>
      <c r="S1638" s="47">
        <f>IF(R1638=1,1%,0)</f>
        <v>0.01</v>
      </c>
      <c r="T1638" s="46">
        <f>IFERROR(S1638*M1638,0)</f>
        <v>1055.4500000000001</v>
      </c>
      <c r="U1638" s="48">
        <f>IF(O1638&lt;=0.12,1,0)*(1-R1638)*M1638</f>
        <v>0</v>
      </c>
      <c r="V1638" s="49">
        <f>IF(0&lt;0.8,0,IF(0&lt;1,Sheet1!L590,1))*IF(G1638&lt;3,0.12 - O1638,0.01) *U1638</f>
        <v>0</v>
      </c>
      <c r="W1638" s="49">
        <f>IF(0&gt;1,IF(0&lt;=1.1,1,IF(0&lt;=1.2,2,IF(0&lt;=1.5,3,5))),0) * 1000000</f>
        <v>0</v>
      </c>
      <c r="X1638" s="50">
        <f>IF(AND(P1638&gt;=150000000,P1638&lt;300000000),5000000,IF(AND(P1638&gt;=300000000,P1638&lt;500000000),10000000,IF(AND(P1638&gt;=300000000,P1638&lt;500000000),15000000,IF(AND(P1638&gt;=500000000,P1638&lt;3000000000),20000000,IF(P1638&gt;=30000000000,35000000,0))))) * (1-R1638)</f>
        <v>0</v>
      </c>
      <c r="Y1638" s="50">
        <f>IFERROR(Q1638 * (1-R1638),0)</f>
        <v>0</v>
      </c>
      <c r="Z1638" s="51">
        <f>IF(R1638=1,0,0)</f>
        <v>0</v>
      </c>
      <c r="AA1638" s="51">
        <f>IFERROR((1-R1638) * Z1638 * 2%,0)</f>
        <v>0</v>
      </c>
      <c r="AB1638" s="52">
        <f>IF(R1638=0,0,0)</f>
        <v>0</v>
      </c>
      <c r="AC1638" s="52">
        <f> IFERROR(AB1638 * (1-R1638) * 2%,0)</f>
        <v>0</v>
      </c>
      <c r="AD1638" s="53">
        <f>T1638+V1638+W1638+X1638+AA1638+AC1638</f>
        <v>1055.4500000000001</v>
      </c>
    </row>
    <row r="1639">
      <c r="C1639" s="40" t="s">
        <v>3031</v>
      </c>
      <c r="D1639" s="41" t="s">
        <v>3022</v>
      </c>
      <c r="E1639" s="41"/>
      <c r="F1639" s="42">
        <v>42507.142407407402</v>
      </c>
      <c r="G1639" s="43">
        <v>26</v>
      </c>
      <c r="H1639" s="44" t="s">
        <v>24</v>
      </c>
      <c r="I1639" s="44" t="s">
        <v>24</v>
      </c>
      <c r="J1639" s="43">
        <v>250553</v>
      </c>
      <c r="K1639" s="43">
        <v>0</v>
      </c>
      <c r="L1639" s="43">
        <v>0</v>
      </c>
      <c r="M1639" s="43">
        <f>IFERROR(J1639-K1639-L1639,0)</f>
        <v>250553</v>
      </c>
      <c r="N1639" s="43">
        <v>280763</v>
      </c>
      <c r="O1639" s="45">
        <f>IFERROR(IF(1 - M1639/N1639&lt;0,0,1-M1639/N1639),0)</f>
        <v>0.1075996481017798</v>
      </c>
      <c r="P1639" s="43">
        <v>0</v>
      </c>
      <c r="Q1639" s="43">
        <v>250553</v>
      </c>
      <c r="R1639" s="46">
        <f>IF(F1639&lt;DATEVALUE("2018-07-01"),1,0)</f>
        <v>1</v>
      </c>
      <c r="S1639" s="47">
        <f>IF(R1639=1,1%,0)</f>
        <v>0.01</v>
      </c>
      <c r="T1639" s="46">
        <f>IFERROR(S1639*M1639,0)</f>
        <v>2505.5300000000002</v>
      </c>
      <c r="U1639" s="48">
        <f>IF(O1639&lt;=0.12,1,0)*(1-R1639)*M1639</f>
        <v>0</v>
      </c>
      <c r="V1639" s="49">
        <f>IF(0&lt;0.8,0,IF(0&lt;1,Sheet1!L590,1))*IF(G1639&lt;3,0.12 - O1639,0.01) *U1639</f>
        <v>0</v>
      </c>
      <c r="W1639" s="49">
        <f>IF(0&gt;1,IF(0&lt;=1.1,1,IF(0&lt;=1.2,2,IF(0&lt;=1.5,3,5))),0) * 1000000</f>
        <v>0</v>
      </c>
      <c r="X1639" s="50">
        <f>IF(AND(P1639&gt;=150000000,P1639&lt;300000000),5000000,IF(AND(P1639&gt;=300000000,P1639&lt;500000000),10000000,IF(AND(P1639&gt;=300000000,P1639&lt;500000000),15000000,IF(AND(P1639&gt;=500000000,P1639&lt;3000000000),20000000,IF(P1639&gt;=30000000000,35000000,0))))) * (1-R1639)</f>
        <v>0</v>
      </c>
      <c r="Y1639" s="50">
        <f>IFERROR(Q1639 * (1-R1639),0)</f>
        <v>0</v>
      </c>
      <c r="Z1639" s="51">
        <f>IF(R1639=1,0,0)</f>
        <v>0</v>
      </c>
      <c r="AA1639" s="51">
        <f>IFERROR((1-R1639) * Z1639 * 2%,0)</f>
        <v>0</v>
      </c>
      <c r="AB1639" s="52">
        <f>IF(R1639=0,0,0)</f>
        <v>0</v>
      </c>
      <c r="AC1639" s="52">
        <f> IFERROR(AB1639 * (1-R1639) * 2%,0)</f>
        <v>0</v>
      </c>
      <c r="AD1639" s="53">
        <f>T1639+V1639+W1639+X1639+AA1639+AC1639</f>
        <v>2505.5300000000002</v>
      </c>
    </row>
    <row r="1640">
      <c r="C1640" s="40" t="s">
        <v>3032</v>
      </c>
      <c r="D1640" s="41" t="s">
        <v>3033</v>
      </c>
      <c r="E1640" s="41"/>
      <c r="F1640" s="42">
        <v>42510.187407407408</v>
      </c>
      <c r="G1640" s="43">
        <v>26</v>
      </c>
      <c r="H1640" s="44">
        <v>43339</v>
      </c>
      <c r="I1640" s="44">
        <v>43397</v>
      </c>
      <c r="J1640" s="43">
        <v>748489</v>
      </c>
      <c r="K1640" s="43">
        <v>0</v>
      </c>
      <c r="L1640" s="43">
        <v>0</v>
      </c>
      <c r="M1640" s="43">
        <f>IFERROR(J1640-K1640-L1640,0)</f>
        <v>748489</v>
      </c>
      <c r="N1640" s="43">
        <v>750815</v>
      </c>
      <c r="O1640" s="45">
        <f>IFERROR(IF(1 - M1640/N1640&lt;0,0,1-M1640/N1640),0)</f>
        <v>0.0030979668759947288</v>
      </c>
      <c r="P1640" s="43">
        <v>0</v>
      </c>
      <c r="Q1640" s="43">
        <v>748489</v>
      </c>
      <c r="R1640" s="46">
        <f>IF(F1640&lt;DATEVALUE("2018-07-01"),1,0)</f>
        <v>1</v>
      </c>
      <c r="S1640" s="47">
        <f>IF(R1640=1,1%,0)</f>
        <v>0.01</v>
      </c>
      <c r="T1640" s="46">
        <f>IFERROR(S1640*M1640,0)</f>
        <v>7484.8900000000003</v>
      </c>
      <c r="U1640" s="48">
        <f>IF(O1640&lt;=0.12,1,0)*(1-R1640)*M1640</f>
        <v>0</v>
      </c>
      <c r="V1640" s="49">
        <f>IF(0&lt;0.8,0,IF(0&lt;1,Sheet1!L590,1))*IF(G1640&lt;3,0.12 - O1640,0.01) *U1640</f>
        <v>0</v>
      </c>
      <c r="W1640" s="49">
        <f>IF(0&gt;1,IF(0&lt;=1.1,1,IF(0&lt;=1.2,2,IF(0&lt;=1.5,3,5))),0) * 1000000</f>
        <v>0</v>
      </c>
      <c r="X1640" s="50">
        <f>IF(AND(P1640&gt;=150000000,P1640&lt;300000000),5000000,IF(AND(P1640&gt;=300000000,P1640&lt;500000000),10000000,IF(AND(P1640&gt;=300000000,P1640&lt;500000000),15000000,IF(AND(P1640&gt;=500000000,P1640&lt;3000000000),20000000,IF(P1640&gt;=30000000000,35000000,0))))) * (1-R1640)</f>
        <v>0</v>
      </c>
      <c r="Y1640" s="50">
        <f>IFERROR(Q1640 * (1-R1640),0)</f>
        <v>0</v>
      </c>
      <c r="Z1640" s="51">
        <f>IF(R1640=1,0,0)</f>
        <v>0</v>
      </c>
      <c r="AA1640" s="51">
        <f>IFERROR((1-R1640) * Z1640 * 2%,0)</f>
        <v>0</v>
      </c>
      <c r="AB1640" s="52">
        <f>IF(R1640=0,0,0)</f>
        <v>0</v>
      </c>
      <c r="AC1640" s="52">
        <f> IFERROR(AB1640 * (1-R1640) * 2%,0)</f>
        <v>0</v>
      </c>
      <c r="AD1640" s="53">
        <f>T1640+V1640+W1640+X1640+AA1640+AC1640</f>
        <v>7484.8900000000003</v>
      </c>
    </row>
    <row r="1641">
      <c r="C1641" s="40" t="s">
        <v>3034</v>
      </c>
      <c r="D1641" s="41" t="s">
        <v>3018</v>
      </c>
      <c r="E1641" s="41"/>
      <c r="F1641" s="42">
        <v>42514.381898148145</v>
      </c>
      <c r="G1641" s="43">
        <v>26</v>
      </c>
      <c r="H1641" s="44" t="s">
        <v>24</v>
      </c>
      <c r="I1641" s="44" t="s">
        <v>24</v>
      </c>
      <c r="J1641" s="43">
        <v>460900</v>
      </c>
      <c r="K1641" s="43">
        <v>0</v>
      </c>
      <c r="L1641" s="43">
        <v>0</v>
      </c>
      <c r="M1641" s="43">
        <f>IFERROR(J1641-K1641-L1641,0)</f>
        <v>460900</v>
      </c>
      <c r="N1641" s="43">
        <v>484367</v>
      </c>
      <c r="O1641" s="45">
        <f>IFERROR(IF(1 - M1641/N1641&lt;0,0,1-M1641/N1641),0)</f>
        <v>0.048448800186635332</v>
      </c>
      <c r="P1641" s="43">
        <v>0</v>
      </c>
      <c r="Q1641" s="43">
        <v>460900</v>
      </c>
      <c r="R1641" s="46">
        <f>IF(F1641&lt;DATEVALUE("2018-07-01"),1,0)</f>
        <v>1</v>
      </c>
      <c r="S1641" s="47">
        <f>IF(R1641=1,1%,0)</f>
        <v>0.01</v>
      </c>
      <c r="T1641" s="46">
        <f>IFERROR(S1641*M1641,0)</f>
        <v>4609</v>
      </c>
      <c r="U1641" s="48">
        <f>IF(O1641&lt;=0.12,1,0)*(1-R1641)*M1641</f>
        <v>0</v>
      </c>
      <c r="V1641" s="49">
        <f>IF(0&lt;0.8,0,IF(0&lt;1,Sheet1!L590,1))*IF(G1641&lt;3,0.12 - O1641,0.01) *U1641</f>
        <v>0</v>
      </c>
      <c r="W1641" s="49">
        <f>IF(0&gt;1,IF(0&lt;=1.1,1,IF(0&lt;=1.2,2,IF(0&lt;=1.5,3,5))),0) * 1000000</f>
        <v>0</v>
      </c>
      <c r="X1641" s="50">
        <f>IF(AND(P1641&gt;=150000000,P1641&lt;300000000),5000000,IF(AND(P1641&gt;=300000000,P1641&lt;500000000),10000000,IF(AND(P1641&gt;=300000000,P1641&lt;500000000),15000000,IF(AND(P1641&gt;=500000000,P1641&lt;3000000000),20000000,IF(P1641&gt;=30000000000,35000000,0))))) * (1-R1641)</f>
        <v>0</v>
      </c>
      <c r="Y1641" s="50">
        <f>IFERROR(Q1641 * (1-R1641),0)</f>
        <v>0</v>
      </c>
      <c r="Z1641" s="51">
        <f>IF(R1641=1,0,0)</f>
        <v>0</v>
      </c>
      <c r="AA1641" s="51">
        <f>IFERROR((1-R1641) * Z1641 * 2%,0)</f>
        <v>0</v>
      </c>
      <c r="AB1641" s="52">
        <f>IF(R1641=0,0,0)</f>
        <v>0</v>
      </c>
      <c r="AC1641" s="52">
        <f> IFERROR(AB1641 * (1-R1641) * 2%,0)</f>
        <v>0</v>
      </c>
      <c r="AD1641" s="53">
        <f>T1641+V1641+W1641+X1641+AA1641+AC1641</f>
        <v>4609</v>
      </c>
    </row>
    <row r="1642">
      <c r="C1642" s="40" t="s">
        <v>3035</v>
      </c>
      <c r="D1642" s="41" t="s">
        <v>3022</v>
      </c>
      <c r="E1642" s="41"/>
      <c r="F1642" s="42">
        <v>42537.414791666662</v>
      </c>
      <c r="G1642" s="43">
        <v>25</v>
      </c>
      <c r="H1642" s="44" t="s">
        <v>24</v>
      </c>
      <c r="I1642" s="44" t="s">
        <v>24</v>
      </c>
      <c r="J1642" s="43">
        <v>424435</v>
      </c>
      <c r="K1642" s="43">
        <v>0</v>
      </c>
      <c r="L1642" s="43">
        <v>0</v>
      </c>
      <c r="M1642" s="43">
        <f>IFERROR(J1642-K1642-L1642,0)</f>
        <v>424435</v>
      </c>
      <c r="N1642" s="43">
        <v>527094</v>
      </c>
      <c r="O1642" s="45">
        <f>IFERROR(IF(1 - M1642/N1642&lt;0,0,1-M1642/N1642),0)</f>
        <v>0.19476412176955149</v>
      </c>
      <c r="P1642" s="43">
        <v>0</v>
      </c>
      <c r="Q1642" s="43">
        <v>424435</v>
      </c>
      <c r="R1642" s="46">
        <f>IF(F1642&lt;DATEVALUE("2018-07-01"),1,0)</f>
        <v>1</v>
      </c>
      <c r="S1642" s="47">
        <f>IF(R1642=1,1%,0)</f>
        <v>0.01</v>
      </c>
      <c r="T1642" s="46">
        <f>IFERROR(S1642*M1642,0)</f>
        <v>4244.3500000000004</v>
      </c>
      <c r="U1642" s="48">
        <f>IF(O1642&lt;=0.12,1,0)*(1-R1642)*M1642</f>
        <v>0</v>
      </c>
      <c r="V1642" s="49">
        <f>IF(0&lt;0.8,0,IF(0&lt;1,Sheet1!L590,1))*IF(G1642&lt;3,0.12 - O1642,0.01) *U1642</f>
        <v>0</v>
      </c>
      <c r="W1642" s="49">
        <f>IF(0&gt;1,IF(0&lt;=1.1,1,IF(0&lt;=1.2,2,IF(0&lt;=1.5,3,5))),0) * 1000000</f>
        <v>0</v>
      </c>
      <c r="X1642" s="50">
        <f>IF(AND(P1642&gt;=150000000,P1642&lt;300000000),5000000,IF(AND(P1642&gt;=300000000,P1642&lt;500000000),10000000,IF(AND(P1642&gt;=300000000,P1642&lt;500000000),15000000,IF(AND(P1642&gt;=500000000,P1642&lt;3000000000),20000000,IF(P1642&gt;=30000000000,35000000,0))))) * (1-R1642)</f>
        <v>0</v>
      </c>
      <c r="Y1642" s="50">
        <f>IFERROR(Q1642 * (1-R1642),0)</f>
        <v>0</v>
      </c>
      <c r="Z1642" s="51">
        <f>IF(R1642=1,0,0)</f>
        <v>0</v>
      </c>
      <c r="AA1642" s="51">
        <f>IFERROR((1-R1642) * Z1642 * 2%,0)</f>
        <v>0</v>
      </c>
      <c r="AB1642" s="52">
        <f>IF(R1642=0,0,0)</f>
        <v>0</v>
      </c>
      <c r="AC1642" s="52">
        <f> IFERROR(AB1642 * (1-R1642) * 2%,0)</f>
        <v>0</v>
      </c>
      <c r="AD1642" s="53">
        <f>T1642+V1642+W1642+X1642+AA1642+AC1642</f>
        <v>4244.3500000000004</v>
      </c>
    </row>
    <row r="1643">
      <c r="C1643" s="40" t="s">
        <v>3036</v>
      </c>
      <c r="D1643" s="41" t="s">
        <v>3037</v>
      </c>
      <c r="E1643" s="41"/>
      <c r="F1643" s="42">
        <v>42538.311180555553</v>
      </c>
      <c r="G1643" s="43">
        <v>25</v>
      </c>
      <c r="H1643" s="44">
        <v>43321</v>
      </c>
      <c r="I1643" s="44">
        <v>43311</v>
      </c>
      <c r="J1643" s="43">
        <v>4691192</v>
      </c>
      <c r="K1643" s="43">
        <v>418229</v>
      </c>
      <c r="L1643" s="43">
        <v>0</v>
      </c>
      <c r="M1643" s="43">
        <f>IFERROR(J1643-K1643-L1643,0)</f>
        <v>4272963</v>
      </c>
      <c r="N1643" s="43">
        <v>4691192</v>
      </c>
      <c r="O1643" s="45">
        <f>IFERROR(IF(1 - M1643/N1643&lt;0,0,1-M1643/N1643),0)</f>
        <v>0.089151968199127185</v>
      </c>
      <c r="P1643" s="43">
        <v>0</v>
      </c>
      <c r="Q1643" s="43">
        <v>4691192</v>
      </c>
      <c r="R1643" s="46">
        <f>IF(F1643&lt;DATEVALUE("2018-07-01"),1,0)</f>
        <v>1</v>
      </c>
      <c r="S1643" s="47">
        <f>IF(R1643=1,1%,0)</f>
        <v>0.01</v>
      </c>
      <c r="T1643" s="46">
        <f>IFERROR(S1643*M1643,0)</f>
        <v>42729.629999999997</v>
      </c>
      <c r="U1643" s="48">
        <f>IF(O1643&lt;=0.12,1,0)*(1-R1643)*M1643</f>
        <v>0</v>
      </c>
      <c r="V1643" s="49">
        <f>IF(0&lt;0.8,0,IF(0&lt;1,Sheet1!L590,1))*IF(G1643&lt;3,0.12 - O1643,0.01) *U1643</f>
        <v>0</v>
      </c>
      <c r="W1643" s="49">
        <f>IF(0&gt;1,IF(0&lt;=1.1,1,IF(0&lt;=1.2,2,IF(0&lt;=1.5,3,5))),0) * 1000000</f>
        <v>0</v>
      </c>
      <c r="X1643" s="50">
        <f>IF(AND(P1643&gt;=150000000,P1643&lt;300000000),5000000,IF(AND(P1643&gt;=300000000,P1643&lt;500000000),10000000,IF(AND(P1643&gt;=300000000,P1643&lt;500000000),15000000,IF(AND(P1643&gt;=500000000,P1643&lt;3000000000),20000000,IF(P1643&gt;=30000000000,35000000,0))))) * (1-R1643)</f>
        <v>0</v>
      </c>
      <c r="Y1643" s="50">
        <f>IFERROR(Q1643 * (1-R1643),0)</f>
        <v>0</v>
      </c>
      <c r="Z1643" s="51">
        <f>IF(R1643=1,0,0)</f>
        <v>0</v>
      </c>
      <c r="AA1643" s="51">
        <f>IFERROR((1-R1643) * Z1643 * 2%,0)</f>
        <v>0</v>
      </c>
      <c r="AB1643" s="52">
        <f>IF(R1643=0,0,0)</f>
        <v>0</v>
      </c>
      <c r="AC1643" s="52">
        <f> IFERROR(AB1643 * (1-R1643) * 2%,0)</f>
        <v>0</v>
      </c>
      <c r="AD1643" s="53">
        <f>T1643+V1643+W1643+X1643+AA1643+AC1643</f>
        <v>42729.629999999997</v>
      </c>
    </row>
    <row r="1644">
      <c r="C1644" s="40" t="s">
        <v>3038</v>
      </c>
      <c r="D1644" s="41" t="s">
        <v>3022</v>
      </c>
      <c r="E1644" s="41"/>
      <c r="F1644" s="42">
        <v>42658.067615740736</v>
      </c>
      <c r="G1644" s="43">
        <v>21</v>
      </c>
      <c r="H1644" s="44" t="s">
        <v>24</v>
      </c>
      <c r="I1644" s="44" t="s">
        <v>24</v>
      </c>
      <c r="J1644" s="43">
        <v>103565</v>
      </c>
      <c r="K1644" s="43">
        <v>0</v>
      </c>
      <c r="L1644" s="43">
        <v>0</v>
      </c>
      <c r="M1644" s="43">
        <f>IFERROR(J1644-K1644-L1644,0)</f>
        <v>103565</v>
      </c>
      <c r="N1644" s="43">
        <v>130581</v>
      </c>
      <c r="O1644" s="45">
        <f>IFERROR(IF(1 - M1644/N1644&lt;0,0,1-M1644/N1644),0)</f>
        <v>0.20689074214472247</v>
      </c>
      <c r="P1644" s="43">
        <v>0</v>
      </c>
      <c r="Q1644" s="43">
        <v>103565</v>
      </c>
      <c r="R1644" s="46">
        <f>IF(F1644&lt;DATEVALUE("2018-07-01"),1,0)</f>
        <v>1</v>
      </c>
      <c r="S1644" s="47">
        <f>IF(R1644=1,1%,0)</f>
        <v>0.01</v>
      </c>
      <c r="T1644" s="46">
        <f>IFERROR(S1644*M1644,0)</f>
        <v>1035.6500000000001</v>
      </c>
      <c r="U1644" s="48">
        <f>IF(O1644&lt;=0.12,1,0)*(1-R1644)*M1644</f>
        <v>0</v>
      </c>
      <c r="V1644" s="49">
        <f>IF(0&lt;0.8,0,IF(0&lt;1,Sheet1!L590,1))*IF(G1644&lt;3,0.12 - O1644,0.01) *U1644</f>
        <v>0</v>
      </c>
      <c r="W1644" s="49">
        <f>IF(0&gt;1,IF(0&lt;=1.1,1,IF(0&lt;=1.2,2,IF(0&lt;=1.5,3,5))),0) * 1000000</f>
        <v>0</v>
      </c>
      <c r="X1644" s="50">
        <f>IF(AND(P1644&gt;=150000000,P1644&lt;300000000),5000000,IF(AND(P1644&gt;=300000000,P1644&lt;500000000),10000000,IF(AND(P1644&gt;=300000000,P1644&lt;500000000),15000000,IF(AND(P1644&gt;=500000000,P1644&lt;3000000000),20000000,IF(P1644&gt;=30000000000,35000000,0))))) * (1-R1644)</f>
        <v>0</v>
      </c>
      <c r="Y1644" s="50">
        <f>IFERROR(Q1644 * (1-R1644),0)</f>
        <v>0</v>
      </c>
      <c r="Z1644" s="51">
        <f>IF(R1644=1,0,0)</f>
        <v>0</v>
      </c>
      <c r="AA1644" s="51">
        <f>IFERROR((1-R1644) * Z1644 * 2%,0)</f>
        <v>0</v>
      </c>
      <c r="AB1644" s="52">
        <f>IF(R1644=0,0,0)</f>
        <v>0</v>
      </c>
      <c r="AC1644" s="52">
        <f> IFERROR(AB1644 * (1-R1644) * 2%,0)</f>
        <v>0</v>
      </c>
      <c r="AD1644" s="53">
        <f>T1644+V1644+W1644+X1644+AA1644+AC1644</f>
        <v>1035.6500000000001</v>
      </c>
    </row>
    <row r="1645">
      <c r="C1645" s="40" t="s">
        <v>3039</v>
      </c>
      <c r="D1645" s="41" t="s">
        <v>3040</v>
      </c>
      <c r="E1645" s="41"/>
      <c r="F1645" s="42">
        <v>42712.414201388885</v>
      </c>
      <c r="G1645" s="43">
        <v>19</v>
      </c>
      <c r="H1645" s="44">
        <v>43312</v>
      </c>
      <c r="I1645" s="44">
        <v>43334</v>
      </c>
      <c r="J1645" s="43">
        <v>1697826</v>
      </c>
      <c r="K1645" s="43">
        <v>0</v>
      </c>
      <c r="L1645" s="43">
        <v>0</v>
      </c>
      <c r="M1645" s="43">
        <f>IFERROR(J1645-K1645-L1645,0)</f>
        <v>1697826</v>
      </c>
      <c r="N1645" s="43">
        <v>1535287</v>
      </c>
      <c r="O1645" s="45">
        <f>IFERROR(IF(1 - M1645/N1645&lt;0,0,1-M1645/N1645),0)</f>
        <v>0</v>
      </c>
      <c r="P1645" s="43">
        <v>0</v>
      </c>
      <c r="Q1645" s="43">
        <v>1697826</v>
      </c>
      <c r="R1645" s="46">
        <f>IF(F1645&lt;DATEVALUE("2018-07-01"),1,0)</f>
        <v>1</v>
      </c>
      <c r="S1645" s="47">
        <f>IF(R1645=1,1%,0)</f>
        <v>0.01</v>
      </c>
      <c r="T1645" s="46">
        <f>IFERROR(S1645*M1645,0)</f>
        <v>16978.260000000002</v>
      </c>
      <c r="U1645" s="48">
        <f>IF(O1645&lt;=0.12,1,0)*(1-R1645)*M1645</f>
        <v>0</v>
      </c>
      <c r="V1645" s="49">
        <f>IF(0&lt;0.8,0,IF(0&lt;1,Sheet1!L590,1))*IF(G1645&lt;3,0.12 - O1645,0.01) *U1645</f>
        <v>0</v>
      </c>
      <c r="W1645" s="49">
        <f>IF(0&gt;1,IF(0&lt;=1.1,1,IF(0&lt;=1.2,2,IF(0&lt;=1.5,3,5))),0) * 1000000</f>
        <v>0</v>
      </c>
      <c r="X1645" s="50">
        <f>IF(AND(P1645&gt;=150000000,P1645&lt;300000000),5000000,IF(AND(P1645&gt;=300000000,P1645&lt;500000000),10000000,IF(AND(P1645&gt;=300000000,P1645&lt;500000000),15000000,IF(AND(P1645&gt;=500000000,P1645&lt;3000000000),20000000,IF(P1645&gt;=30000000000,35000000,0))))) * (1-R1645)</f>
        <v>0</v>
      </c>
      <c r="Y1645" s="50">
        <f>IFERROR(Q1645 * (1-R1645),0)</f>
        <v>0</v>
      </c>
      <c r="Z1645" s="51">
        <f>IF(R1645=1,0,0)</f>
        <v>0</v>
      </c>
      <c r="AA1645" s="51">
        <f>IFERROR((1-R1645) * Z1645 * 2%,0)</f>
        <v>0</v>
      </c>
      <c r="AB1645" s="52">
        <f>IF(R1645=0,0,0)</f>
        <v>0</v>
      </c>
      <c r="AC1645" s="52">
        <f> IFERROR(AB1645 * (1-R1645) * 2%,0)</f>
        <v>0</v>
      </c>
      <c r="AD1645" s="53">
        <f>T1645+V1645+W1645+X1645+AA1645+AC1645</f>
        <v>16978.260000000002</v>
      </c>
    </row>
    <row r="1646">
      <c r="C1646" s="40" t="s">
        <v>3041</v>
      </c>
      <c r="D1646" s="41" t="s">
        <v>3042</v>
      </c>
      <c r="E1646" s="41"/>
      <c r="F1646" s="42">
        <v>42775.097592592589</v>
      </c>
      <c r="G1646" s="43">
        <v>17</v>
      </c>
      <c r="H1646" s="44">
        <v>43339</v>
      </c>
      <c r="I1646" s="44">
        <v>43397</v>
      </c>
      <c r="J1646" s="43">
        <v>1154961</v>
      </c>
      <c r="K1646" s="43">
        <v>0</v>
      </c>
      <c r="L1646" s="43">
        <v>0</v>
      </c>
      <c r="M1646" s="43">
        <f>IFERROR(J1646-K1646-L1646,0)</f>
        <v>1154961</v>
      </c>
      <c r="N1646" s="43">
        <v>1264288</v>
      </c>
      <c r="O1646" s="45">
        <f>IFERROR(IF(1 - M1646/N1646&lt;0,0,1-M1646/N1646),0)</f>
        <v>0.086473176997646117</v>
      </c>
      <c r="P1646" s="43">
        <v>0</v>
      </c>
      <c r="Q1646" s="43">
        <v>1154961</v>
      </c>
      <c r="R1646" s="46">
        <f>IF(F1646&lt;DATEVALUE("2018-07-01"),1,0)</f>
        <v>1</v>
      </c>
      <c r="S1646" s="47">
        <f>IF(R1646=1,1%,0)</f>
        <v>0.01</v>
      </c>
      <c r="T1646" s="46">
        <f>IFERROR(S1646*M1646,0)</f>
        <v>11549.610000000001</v>
      </c>
      <c r="U1646" s="48">
        <f>IF(O1646&lt;=0.12,1,0)*(1-R1646)*M1646</f>
        <v>0</v>
      </c>
      <c r="V1646" s="49">
        <f>IF(0&lt;0.8,0,IF(0&lt;1,Sheet1!L590,1))*IF(G1646&lt;3,0.12 - O1646,0.01) *U1646</f>
        <v>0</v>
      </c>
      <c r="W1646" s="49">
        <f>IF(0&gt;1,IF(0&lt;=1.1,1,IF(0&lt;=1.2,2,IF(0&lt;=1.5,3,5))),0) * 1000000</f>
        <v>0</v>
      </c>
      <c r="X1646" s="50">
        <f>IF(AND(P1646&gt;=150000000,P1646&lt;300000000),5000000,IF(AND(P1646&gt;=300000000,P1646&lt;500000000),10000000,IF(AND(P1646&gt;=300000000,P1646&lt;500000000),15000000,IF(AND(P1646&gt;=500000000,P1646&lt;3000000000),20000000,IF(P1646&gt;=30000000000,35000000,0))))) * (1-R1646)</f>
        <v>0</v>
      </c>
      <c r="Y1646" s="50">
        <f>IFERROR(Q1646 * (1-R1646),0)</f>
        <v>0</v>
      </c>
      <c r="Z1646" s="51">
        <f>IF(R1646=1,0,0)</f>
        <v>0</v>
      </c>
      <c r="AA1646" s="51">
        <f>IFERROR((1-R1646) * Z1646 * 2%,0)</f>
        <v>0</v>
      </c>
      <c r="AB1646" s="52">
        <f>IF(R1646=0,0,0)</f>
        <v>0</v>
      </c>
      <c r="AC1646" s="52">
        <f> IFERROR(AB1646 * (1-R1646) * 2%,0)</f>
        <v>0</v>
      </c>
      <c r="AD1646" s="53">
        <f>T1646+V1646+W1646+X1646+AA1646+AC1646</f>
        <v>11549.610000000001</v>
      </c>
    </row>
    <row r="1647">
      <c r="C1647" s="40" t="s">
        <v>3043</v>
      </c>
      <c r="D1647" s="41" t="s">
        <v>3022</v>
      </c>
      <c r="E1647" s="41"/>
      <c r="F1647" s="42">
        <v>42835.070648148147</v>
      </c>
      <c r="G1647" s="43">
        <v>15</v>
      </c>
      <c r="H1647" s="44" t="s">
        <v>24</v>
      </c>
      <c r="I1647" s="44" t="s">
        <v>24</v>
      </c>
      <c r="J1647" s="43">
        <v>13585</v>
      </c>
      <c r="K1647" s="43">
        <v>0</v>
      </c>
      <c r="L1647" s="43">
        <v>0</v>
      </c>
      <c r="M1647" s="43">
        <f>IFERROR(J1647-K1647-L1647,0)</f>
        <v>13585</v>
      </c>
      <c r="N1647" s="43">
        <v>20497</v>
      </c>
      <c r="O1647" s="45">
        <f>IFERROR(IF(1 - M1647/N1647&lt;0,0,1-M1647/N1647),0)</f>
        <v>0.33722008098746159</v>
      </c>
      <c r="P1647" s="43">
        <v>0</v>
      </c>
      <c r="Q1647" s="43">
        <v>13585</v>
      </c>
      <c r="R1647" s="46">
        <f>IF(F1647&lt;DATEVALUE("2018-07-01"),1,0)</f>
        <v>1</v>
      </c>
      <c r="S1647" s="47">
        <f>IF(R1647=1,1%,0)</f>
        <v>0.01</v>
      </c>
      <c r="T1647" s="46">
        <f>IFERROR(S1647*M1647,0)</f>
        <v>135.84999999999999</v>
      </c>
      <c r="U1647" s="48">
        <f>IF(O1647&lt;=0.12,1,0)*(1-R1647)*M1647</f>
        <v>0</v>
      </c>
      <c r="V1647" s="49">
        <f>IF(0&lt;0.8,0,IF(0&lt;1,Sheet1!L590,1))*IF(G1647&lt;3,0.12 - O1647,0.01) *U1647</f>
        <v>0</v>
      </c>
      <c r="W1647" s="49">
        <f>IF(0&gt;1,IF(0&lt;=1.1,1,IF(0&lt;=1.2,2,IF(0&lt;=1.5,3,5))),0) * 1000000</f>
        <v>0</v>
      </c>
      <c r="X1647" s="50">
        <f>IF(AND(P1647&gt;=150000000,P1647&lt;300000000),5000000,IF(AND(P1647&gt;=300000000,P1647&lt;500000000),10000000,IF(AND(P1647&gt;=300000000,P1647&lt;500000000),15000000,IF(AND(P1647&gt;=500000000,P1647&lt;3000000000),20000000,IF(P1647&gt;=30000000000,35000000,0))))) * (1-R1647)</f>
        <v>0</v>
      </c>
      <c r="Y1647" s="50">
        <f>IFERROR(Q1647 * (1-R1647),0)</f>
        <v>0</v>
      </c>
      <c r="Z1647" s="51">
        <f>IF(R1647=1,0,0)</f>
        <v>0</v>
      </c>
      <c r="AA1647" s="51">
        <f>IFERROR((1-R1647) * Z1647 * 2%,0)</f>
        <v>0</v>
      </c>
      <c r="AB1647" s="52">
        <f>IF(R1647=0,0,0)</f>
        <v>0</v>
      </c>
      <c r="AC1647" s="52">
        <f> IFERROR(AB1647 * (1-R1647) * 2%,0)</f>
        <v>0</v>
      </c>
      <c r="AD1647" s="53">
        <f>T1647+V1647+W1647+X1647+AA1647+AC1647</f>
        <v>135.84999999999999</v>
      </c>
    </row>
    <row r="1648">
      <c r="C1648" s="40" t="s">
        <v>3044</v>
      </c>
      <c r="D1648" s="41" t="s">
        <v>3045</v>
      </c>
      <c r="E1648" s="41"/>
      <c r="F1648" s="42">
        <v>42843.32571759259</v>
      </c>
      <c r="G1648" s="43">
        <v>15</v>
      </c>
      <c r="H1648" s="44" t="s">
        <v>24</v>
      </c>
      <c r="I1648" s="44" t="s">
        <v>24</v>
      </c>
      <c r="J1648" s="43">
        <v>156794</v>
      </c>
      <c r="K1648" s="43">
        <v>0</v>
      </c>
      <c r="L1648" s="43">
        <v>0</v>
      </c>
      <c r="M1648" s="43">
        <f>IFERROR(J1648-K1648-L1648,0)</f>
        <v>156794</v>
      </c>
      <c r="N1648" s="43">
        <v>225060</v>
      </c>
      <c r="O1648" s="45">
        <f>IFERROR(IF(1 - M1648/N1648&lt;0,0,1-M1648/N1648),0)</f>
        <v>0.30332355816226786</v>
      </c>
      <c r="P1648" s="43">
        <v>0</v>
      </c>
      <c r="Q1648" s="43">
        <v>156794</v>
      </c>
      <c r="R1648" s="46">
        <f>IF(F1648&lt;DATEVALUE("2018-07-01"),1,0)</f>
        <v>1</v>
      </c>
      <c r="S1648" s="47">
        <f>IF(R1648=1,1%,0)</f>
        <v>0.01</v>
      </c>
      <c r="T1648" s="46">
        <f>IFERROR(S1648*M1648,0)</f>
        <v>1567.9400000000001</v>
      </c>
      <c r="U1648" s="48">
        <f>IF(O1648&lt;=0.12,1,0)*(1-R1648)*M1648</f>
        <v>0</v>
      </c>
      <c r="V1648" s="49">
        <f>IF(0&lt;0.8,0,IF(0&lt;1,Sheet1!L590,1))*IF(G1648&lt;3,0.12 - O1648,0.01) *U1648</f>
        <v>0</v>
      </c>
      <c r="W1648" s="49">
        <f>IF(0&gt;1,IF(0&lt;=1.1,1,IF(0&lt;=1.2,2,IF(0&lt;=1.5,3,5))),0) * 1000000</f>
        <v>0</v>
      </c>
      <c r="X1648" s="50">
        <f>IF(AND(P1648&gt;=150000000,P1648&lt;300000000),5000000,IF(AND(P1648&gt;=300000000,P1648&lt;500000000),10000000,IF(AND(P1648&gt;=300000000,P1648&lt;500000000),15000000,IF(AND(P1648&gt;=500000000,P1648&lt;3000000000),20000000,IF(P1648&gt;=30000000000,35000000,0))))) * (1-R1648)</f>
        <v>0</v>
      </c>
      <c r="Y1648" s="50">
        <f>IFERROR(Q1648 * (1-R1648),0)</f>
        <v>0</v>
      </c>
      <c r="Z1648" s="51">
        <f>IF(R1648=1,0,0)</f>
        <v>0</v>
      </c>
      <c r="AA1648" s="51">
        <f>IFERROR((1-R1648) * Z1648 * 2%,0)</f>
        <v>0</v>
      </c>
      <c r="AB1648" s="52">
        <f>IF(R1648=0,0,0)</f>
        <v>0</v>
      </c>
      <c r="AC1648" s="52">
        <f> IFERROR(AB1648 * (1-R1648) * 2%,0)</f>
        <v>0</v>
      </c>
      <c r="AD1648" s="53">
        <f>T1648+V1648+W1648+X1648+AA1648+AC1648</f>
        <v>1567.9400000000001</v>
      </c>
    </row>
    <row r="1649">
      <c r="C1649" s="40" t="s">
        <v>3046</v>
      </c>
      <c r="D1649" s="41" t="s">
        <v>3047</v>
      </c>
      <c r="E1649" s="41"/>
      <c r="F1649" s="42">
        <v>42873.192974537036</v>
      </c>
      <c r="G1649" s="43">
        <v>14</v>
      </c>
      <c r="H1649" s="44">
        <v>43321</v>
      </c>
      <c r="I1649" s="44">
        <v>43326</v>
      </c>
      <c r="J1649" s="43">
        <v>54072</v>
      </c>
      <c r="K1649" s="43">
        <v>0</v>
      </c>
      <c r="L1649" s="43">
        <v>0</v>
      </c>
      <c r="M1649" s="43">
        <f>IFERROR(J1649-K1649-L1649,0)</f>
        <v>54072</v>
      </c>
      <c r="N1649" s="43">
        <v>54072</v>
      </c>
      <c r="O1649" s="45">
        <f>IFERROR(IF(1 - M1649/N1649&lt;0,0,1-M1649/N1649),0)</f>
        <v>0</v>
      </c>
      <c r="P1649" s="43">
        <v>0</v>
      </c>
      <c r="Q1649" s="43">
        <v>54072</v>
      </c>
      <c r="R1649" s="46">
        <f>IF(F1649&lt;DATEVALUE("2018-07-01"),1,0)</f>
        <v>1</v>
      </c>
      <c r="S1649" s="47">
        <f>IF(R1649=1,1%,0)</f>
        <v>0.01</v>
      </c>
      <c r="T1649" s="46">
        <f>IFERROR(S1649*M1649,0)</f>
        <v>540.72000000000003</v>
      </c>
      <c r="U1649" s="48">
        <f>IF(O1649&lt;=0.12,1,0)*(1-R1649)*M1649</f>
        <v>0</v>
      </c>
      <c r="V1649" s="49">
        <f>IF(0&lt;0.8,0,IF(0&lt;1,Sheet1!L590,1))*IF(G1649&lt;3,0.12 - O1649,0.01) *U1649</f>
        <v>0</v>
      </c>
      <c r="W1649" s="49">
        <f>IF(0&gt;1,IF(0&lt;=1.1,1,IF(0&lt;=1.2,2,IF(0&lt;=1.5,3,5))),0) * 1000000</f>
        <v>0</v>
      </c>
      <c r="X1649" s="50">
        <f>IF(AND(P1649&gt;=150000000,P1649&lt;300000000),5000000,IF(AND(P1649&gt;=300000000,P1649&lt;500000000),10000000,IF(AND(P1649&gt;=300000000,P1649&lt;500000000),15000000,IF(AND(P1649&gt;=500000000,P1649&lt;3000000000),20000000,IF(P1649&gt;=30000000000,35000000,0))))) * (1-R1649)</f>
        <v>0</v>
      </c>
      <c r="Y1649" s="50">
        <f>IFERROR(Q1649 * (1-R1649),0)</f>
        <v>0</v>
      </c>
      <c r="Z1649" s="51">
        <f>IF(R1649=1,0,0)</f>
        <v>0</v>
      </c>
      <c r="AA1649" s="51">
        <f>IFERROR((1-R1649) * Z1649 * 2%,0)</f>
        <v>0</v>
      </c>
      <c r="AB1649" s="52">
        <f>IF(R1649=0,0,0)</f>
        <v>0</v>
      </c>
      <c r="AC1649" s="52">
        <f> IFERROR(AB1649 * (1-R1649) * 2%,0)</f>
        <v>0</v>
      </c>
      <c r="AD1649" s="53">
        <f>T1649+V1649+W1649+X1649+AA1649+AC1649</f>
        <v>540.72000000000003</v>
      </c>
    </row>
    <row r="1650">
      <c r="C1650" s="40" t="s">
        <v>3048</v>
      </c>
      <c r="D1650" s="41" t="s">
        <v>3049</v>
      </c>
      <c r="E1650" s="41"/>
      <c r="F1650" s="42">
        <v>42992.273298611108</v>
      </c>
      <c r="G1650" s="43">
        <v>10</v>
      </c>
      <c r="H1650" s="44">
        <v>43321</v>
      </c>
      <c r="I1650" s="44">
        <v>43326</v>
      </c>
      <c r="J1650" s="43">
        <v>104983</v>
      </c>
      <c r="K1650" s="43">
        <v>0</v>
      </c>
      <c r="L1650" s="43">
        <v>0</v>
      </c>
      <c r="M1650" s="43">
        <f>IFERROR(J1650-K1650-L1650,0)</f>
        <v>104983</v>
      </c>
      <c r="N1650" s="43">
        <v>104983</v>
      </c>
      <c r="O1650" s="45">
        <f>IFERROR(IF(1 - M1650/N1650&lt;0,0,1-M1650/N1650),0)</f>
        <v>0</v>
      </c>
      <c r="P1650" s="43">
        <v>0</v>
      </c>
      <c r="Q1650" s="43">
        <v>104983</v>
      </c>
      <c r="R1650" s="46">
        <f>IF(F1650&lt;DATEVALUE("2018-07-01"),1,0)</f>
        <v>1</v>
      </c>
      <c r="S1650" s="47">
        <f>IF(R1650=1,1%,0)</f>
        <v>0.01</v>
      </c>
      <c r="T1650" s="46">
        <f>IFERROR(S1650*M1650,0)</f>
        <v>1049.8299999999999</v>
      </c>
      <c r="U1650" s="48">
        <f>IF(O1650&lt;=0.12,1,0)*(1-R1650)*M1650</f>
        <v>0</v>
      </c>
      <c r="V1650" s="49">
        <f>IF(0&lt;0.8,0,IF(0&lt;1,Sheet1!L590,1))*IF(G1650&lt;3,0.12 - O1650,0.01) *U1650</f>
        <v>0</v>
      </c>
      <c r="W1650" s="49">
        <f>IF(0&gt;1,IF(0&lt;=1.1,1,IF(0&lt;=1.2,2,IF(0&lt;=1.5,3,5))),0) * 1000000</f>
        <v>0</v>
      </c>
      <c r="X1650" s="50">
        <f>IF(AND(P1650&gt;=150000000,P1650&lt;300000000),5000000,IF(AND(P1650&gt;=300000000,P1650&lt;500000000),10000000,IF(AND(P1650&gt;=300000000,P1650&lt;500000000),15000000,IF(AND(P1650&gt;=500000000,P1650&lt;3000000000),20000000,IF(P1650&gt;=30000000000,35000000,0))))) * (1-R1650)</f>
        <v>0</v>
      </c>
      <c r="Y1650" s="50">
        <f>IFERROR(Q1650 * (1-R1650),0)</f>
        <v>0</v>
      </c>
      <c r="Z1650" s="51">
        <f>IF(R1650=1,0,0)</f>
        <v>0</v>
      </c>
      <c r="AA1650" s="51">
        <f>IFERROR((1-R1650) * Z1650 * 2%,0)</f>
        <v>0</v>
      </c>
      <c r="AB1650" s="52">
        <f>IF(R1650=0,0,0)</f>
        <v>0</v>
      </c>
      <c r="AC1650" s="52">
        <f> IFERROR(AB1650 * (1-R1650) * 2%,0)</f>
        <v>0</v>
      </c>
      <c r="AD1650" s="53">
        <f>T1650+V1650+W1650+X1650+AA1650+AC1650</f>
        <v>1049.8299999999999</v>
      </c>
    </row>
    <row r="1651">
      <c r="C1651" s="40" t="s">
        <v>3050</v>
      </c>
      <c r="D1651" s="41" t="s">
        <v>3051</v>
      </c>
      <c r="E1651" s="41"/>
      <c r="F1651" s="42">
        <v>43003.132048611107</v>
      </c>
      <c r="G1651" s="43">
        <v>10</v>
      </c>
      <c r="H1651" s="44">
        <v>43312</v>
      </c>
      <c r="I1651" s="44">
        <v>43390</v>
      </c>
      <c r="J1651" s="43">
        <v>810793</v>
      </c>
      <c r="K1651" s="43">
        <v>0</v>
      </c>
      <c r="L1651" s="43">
        <v>0</v>
      </c>
      <c r="M1651" s="43">
        <f>IFERROR(J1651-K1651-L1651,0)</f>
        <v>810793</v>
      </c>
      <c r="N1651" s="43">
        <v>810793</v>
      </c>
      <c r="O1651" s="45">
        <f>IFERROR(IF(1 - M1651/N1651&lt;0,0,1-M1651/N1651),0)</f>
        <v>0</v>
      </c>
      <c r="P1651" s="43">
        <v>0</v>
      </c>
      <c r="Q1651" s="43">
        <v>810793</v>
      </c>
      <c r="R1651" s="46">
        <f>IF(F1651&lt;DATEVALUE("2018-07-01"),1,0)</f>
        <v>1</v>
      </c>
      <c r="S1651" s="47">
        <f>IF(R1651=1,1%,0)</f>
        <v>0.01</v>
      </c>
      <c r="T1651" s="46">
        <f>IFERROR(S1651*M1651,0)</f>
        <v>8107.9300000000003</v>
      </c>
      <c r="U1651" s="48">
        <f>IF(O1651&lt;=0.12,1,0)*(1-R1651)*M1651</f>
        <v>0</v>
      </c>
      <c r="V1651" s="49">
        <f>IF(0&lt;0.8,0,IF(0&lt;1,Sheet1!L590,1))*IF(G1651&lt;3,0.12 - O1651,0.01) *U1651</f>
        <v>0</v>
      </c>
      <c r="W1651" s="49">
        <f>IF(0&gt;1,IF(0&lt;=1.1,1,IF(0&lt;=1.2,2,IF(0&lt;=1.5,3,5))),0) * 1000000</f>
        <v>0</v>
      </c>
      <c r="X1651" s="50">
        <f>IF(AND(P1651&gt;=150000000,P1651&lt;300000000),5000000,IF(AND(P1651&gt;=300000000,P1651&lt;500000000),10000000,IF(AND(P1651&gt;=300000000,P1651&lt;500000000),15000000,IF(AND(P1651&gt;=500000000,P1651&lt;3000000000),20000000,IF(P1651&gt;=30000000000,35000000,0))))) * (1-R1651)</f>
        <v>0</v>
      </c>
      <c r="Y1651" s="50">
        <f>IFERROR(Q1651 * (1-R1651),0)</f>
        <v>0</v>
      </c>
      <c r="Z1651" s="51">
        <f>IF(R1651=1,0,0)</f>
        <v>0</v>
      </c>
      <c r="AA1651" s="51">
        <f>IFERROR((1-R1651) * Z1651 * 2%,0)</f>
        <v>0</v>
      </c>
      <c r="AB1651" s="52">
        <f>IF(R1651=0,0,0)</f>
        <v>0</v>
      </c>
      <c r="AC1651" s="52">
        <f> IFERROR(AB1651 * (1-R1651) * 2%,0)</f>
        <v>0</v>
      </c>
      <c r="AD1651" s="53">
        <f>T1651+V1651+W1651+X1651+AA1651+AC1651</f>
        <v>8107.9300000000003</v>
      </c>
    </row>
    <row r="1652">
      <c r="C1652" s="40" t="s">
        <v>3052</v>
      </c>
      <c r="D1652" s="41" t="s">
        <v>3053</v>
      </c>
      <c r="E1652" s="41"/>
      <c r="F1652" s="42">
        <v>43003.128425925926</v>
      </c>
      <c r="G1652" s="43">
        <v>10</v>
      </c>
      <c r="H1652" s="44">
        <v>43355</v>
      </c>
      <c r="I1652" s="44">
        <v>43369</v>
      </c>
      <c r="J1652" s="43">
        <v>464087</v>
      </c>
      <c r="K1652" s="43">
        <v>0</v>
      </c>
      <c r="L1652" s="43">
        <v>0</v>
      </c>
      <c r="M1652" s="43">
        <f>IFERROR(J1652-K1652-L1652,0)</f>
        <v>464087</v>
      </c>
      <c r="N1652" s="43">
        <v>464087</v>
      </c>
      <c r="O1652" s="45">
        <f>IFERROR(IF(1 - M1652/N1652&lt;0,0,1-M1652/N1652),0)</f>
        <v>0</v>
      </c>
      <c r="P1652" s="43">
        <v>0</v>
      </c>
      <c r="Q1652" s="43">
        <v>464087</v>
      </c>
      <c r="R1652" s="46">
        <f>IF(F1652&lt;DATEVALUE("2018-07-01"),1,0)</f>
        <v>1</v>
      </c>
      <c r="S1652" s="47">
        <f>IF(R1652=1,1%,0)</f>
        <v>0.01</v>
      </c>
      <c r="T1652" s="46">
        <f>IFERROR(S1652*M1652,0)</f>
        <v>4640.8699999999999</v>
      </c>
      <c r="U1652" s="48">
        <f>IF(O1652&lt;=0.12,1,0)*(1-R1652)*M1652</f>
        <v>0</v>
      </c>
      <c r="V1652" s="49">
        <f>IF(0&lt;0.8,0,IF(0&lt;1,Sheet1!L590,1))*IF(G1652&lt;3,0.12 - O1652,0.01) *U1652</f>
        <v>0</v>
      </c>
      <c r="W1652" s="49">
        <f>IF(0&gt;1,IF(0&lt;=1.1,1,IF(0&lt;=1.2,2,IF(0&lt;=1.5,3,5))),0) * 1000000</f>
        <v>0</v>
      </c>
      <c r="X1652" s="50">
        <f>IF(AND(P1652&gt;=150000000,P1652&lt;300000000),5000000,IF(AND(P1652&gt;=300000000,P1652&lt;500000000),10000000,IF(AND(P1652&gt;=300000000,P1652&lt;500000000),15000000,IF(AND(P1652&gt;=500000000,P1652&lt;3000000000),20000000,IF(P1652&gt;=30000000000,35000000,0))))) * (1-R1652)</f>
        <v>0</v>
      </c>
      <c r="Y1652" s="50">
        <f>IFERROR(Q1652 * (1-R1652),0)</f>
        <v>0</v>
      </c>
      <c r="Z1652" s="51">
        <f>IF(R1652=1,0,0)</f>
        <v>0</v>
      </c>
      <c r="AA1652" s="51">
        <f>IFERROR((1-R1652) * Z1652 * 2%,0)</f>
        <v>0</v>
      </c>
      <c r="AB1652" s="52">
        <f>IF(R1652=0,0,0)</f>
        <v>0</v>
      </c>
      <c r="AC1652" s="52">
        <f> IFERROR(AB1652 * (1-R1652) * 2%,0)</f>
        <v>0</v>
      </c>
      <c r="AD1652" s="53">
        <f>T1652+V1652+W1652+X1652+AA1652+AC1652</f>
        <v>4640.8699999999999</v>
      </c>
    </row>
    <row r="1653">
      <c r="C1653" s="40" t="s">
        <v>3054</v>
      </c>
      <c r="D1653" s="41" t="s">
        <v>3022</v>
      </c>
      <c r="E1653" s="41"/>
      <c r="F1653" s="42">
        <v>43090.152303240742</v>
      </c>
      <c r="G1653" s="43">
        <v>7</v>
      </c>
      <c r="H1653" s="44" t="s">
        <v>24</v>
      </c>
      <c r="I1653" s="44" t="s">
        <v>24</v>
      </c>
      <c r="J1653" s="43">
        <v>373368</v>
      </c>
      <c r="K1653" s="43">
        <v>0</v>
      </c>
      <c r="L1653" s="43">
        <v>0</v>
      </c>
      <c r="M1653" s="43">
        <f>IFERROR(J1653-K1653-L1653,0)</f>
        <v>373368</v>
      </c>
      <c r="N1653" s="43">
        <v>425767</v>
      </c>
      <c r="O1653" s="45">
        <f>IFERROR(IF(1 - M1653/N1653&lt;0,0,1-M1653/N1653),0)</f>
        <v>0.12306966016624121</v>
      </c>
      <c r="P1653" s="43">
        <v>0</v>
      </c>
      <c r="Q1653" s="43">
        <v>373368</v>
      </c>
      <c r="R1653" s="46">
        <f>IF(F1653&lt;DATEVALUE("2018-07-01"),1,0)</f>
        <v>1</v>
      </c>
      <c r="S1653" s="47">
        <f>IF(R1653=1,1%,0)</f>
        <v>0.01</v>
      </c>
      <c r="T1653" s="46">
        <f>IFERROR(S1653*M1653,0)</f>
        <v>3733.6800000000003</v>
      </c>
      <c r="U1653" s="48">
        <f>IF(O1653&lt;=0.12,1,0)*(1-R1653)*M1653</f>
        <v>0</v>
      </c>
      <c r="V1653" s="49">
        <f>IF(0&lt;0.8,0,IF(0&lt;1,Sheet1!L590,1))*IF(G1653&lt;3,0.12 - O1653,0.01) *U1653</f>
        <v>0</v>
      </c>
      <c r="W1653" s="49">
        <f>IF(0&gt;1,IF(0&lt;=1.1,1,IF(0&lt;=1.2,2,IF(0&lt;=1.5,3,5))),0) * 1000000</f>
        <v>0</v>
      </c>
      <c r="X1653" s="50">
        <f>IF(AND(P1653&gt;=150000000,P1653&lt;300000000),5000000,IF(AND(P1653&gt;=300000000,P1653&lt;500000000),10000000,IF(AND(P1653&gt;=300000000,P1653&lt;500000000),15000000,IF(AND(P1653&gt;=500000000,P1653&lt;3000000000),20000000,IF(P1653&gt;=30000000000,35000000,0))))) * (1-R1653)</f>
        <v>0</v>
      </c>
      <c r="Y1653" s="50">
        <f>IFERROR(Q1653 * (1-R1653),0)</f>
        <v>0</v>
      </c>
      <c r="Z1653" s="51">
        <f>IF(R1653=1,0,0)</f>
        <v>0</v>
      </c>
      <c r="AA1653" s="51">
        <f>IFERROR((1-R1653) * Z1653 * 2%,0)</f>
        <v>0</v>
      </c>
      <c r="AB1653" s="52">
        <f>IF(R1653=0,0,0)</f>
        <v>0</v>
      </c>
      <c r="AC1653" s="52">
        <f> IFERROR(AB1653 * (1-R1653) * 2%,0)</f>
        <v>0</v>
      </c>
      <c r="AD1653" s="53">
        <f>T1653+V1653+W1653+X1653+AA1653+AC1653</f>
        <v>3733.6800000000003</v>
      </c>
    </row>
    <row r="1654">
      <c r="C1654" s="40" t="s">
        <v>3055</v>
      </c>
      <c r="D1654" s="41" t="s">
        <v>3056</v>
      </c>
      <c r="E1654" s="41"/>
      <c r="F1654" s="42">
        <v>43245.284166666665</v>
      </c>
      <c r="G1654" s="43">
        <v>2</v>
      </c>
      <c r="H1654" s="44" t="s">
        <v>24</v>
      </c>
      <c r="I1654" s="44" t="s">
        <v>24</v>
      </c>
      <c r="J1654" s="43">
        <v>13310</v>
      </c>
      <c r="K1654" s="43">
        <v>0</v>
      </c>
      <c r="L1654" s="43">
        <v>0</v>
      </c>
      <c r="M1654" s="43">
        <f>IFERROR(J1654-K1654-L1654,0)</f>
        <v>13310</v>
      </c>
      <c r="N1654" s="43">
        <v>4452336</v>
      </c>
      <c r="O1654" s="45">
        <f>IFERROR(IF(1 - M1654/N1654&lt;0,0,1-M1654/N1654),0)</f>
        <v>0.99701055805312089</v>
      </c>
      <c r="P1654" s="43">
        <v>0</v>
      </c>
      <c r="Q1654" s="43">
        <v>0</v>
      </c>
      <c r="R1654" s="46">
        <f>IF(F1654&lt;DATEVALUE("2018-07-01"),1,0)</f>
        <v>1</v>
      </c>
      <c r="S1654" s="47">
        <f>IF(R1654=1,1%,0)</f>
        <v>0.01</v>
      </c>
      <c r="T1654" s="46">
        <f>IFERROR(S1654*M1654,0)</f>
        <v>133.09999999999999</v>
      </c>
      <c r="U1654" s="48">
        <f>IF(O1654&lt;=0.12,1,0)*(1-R1654)*M1654</f>
        <v>0</v>
      </c>
      <c r="V1654" s="49">
        <f>IF(0&lt;0.8,0,IF(0&lt;1,Sheet1!L590,1))*IF(G1654&lt;3,0.12 - O1654,0.01) *U1654</f>
        <v>0</v>
      </c>
      <c r="W1654" s="49">
        <f>IF(0&gt;1,IF(0&lt;=1.1,1,IF(0&lt;=1.2,2,IF(0&lt;=1.5,3,5))),0) * 1000000</f>
        <v>0</v>
      </c>
      <c r="X1654" s="50">
        <f>IF(AND(P1654&gt;=150000000,P1654&lt;300000000),5000000,IF(AND(P1654&gt;=300000000,P1654&lt;500000000),10000000,IF(AND(P1654&gt;=300000000,P1654&lt;500000000),15000000,IF(AND(P1654&gt;=500000000,P1654&lt;3000000000),20000000,IF(P1654&gt;=30000000000,35000000,0))))) * (1-R1654)</f>
        <v>0</v>
      </c>
      <c r="Y1654" s="50">
        <f>IFERROR(Q1654 * (1-R1654),0)</f>
        <v>0</v>
      </c>
      <c r="Z1654" s="51">
        <f>IF(R1654=1,0,"")</f>
        <v>0</v>
      </c>
      <c r="AA1654" s="51">
        <f>IFERROR((1-R1654) * Z1654 * 2%,0)</f>
        <v>0</v>
      </c>
      <c r="AB1654" s="52">
        <f>IF(R1654=0,"",0)</f>
        <v>0</v>
      </c>
      <c r="AC1654" s="52">
        <f> IFERROR(AB1654 * (1-R1654) * 2%,0)</f>
        <v>0</v>
      </c>
      <c r="AD1654" s="53">
        <f>T1654+V1654+W1654+X1654+AA1654+AC1654</f>
        <v>133.09999999999999</v>
      </c>
    </row>
    <row r="1655">
      <c r="C1655" s="40" t="s">
        <v>3057</v>
      </c>
      <c r="D1655" s="41" t="s">
        <v>3058</v>
      </c>
      <c r="E1655" s="41"/>
      <c r="F1655" s="42">
        <v>40466.497731481482</v>
      </c>
      <c r="G1655" s="43">
        <v>93</v>
      </c>
      <c r="H1655" s="44">
        <v>43335</v>
      </c>
      <c r="I1655" s="44">
        <v>43382</v>
      </c>
      <c r="J1655" s="43">
        <v>661597</v>
      </c>
      <c r="K1655" s="43">
        <v>0</v>
      </c>
      <c r="L1655" s="43">
        <v>0</v>
      </c>
      <c r="M1655" s="43">
        <f>IFERROR(J1655-K1655-L1655,0)</f>
        <v>661597</v>
      </c>
      <c r="N1655" s="43">
        <v>885524</v>
      </c>
      <c r="O1655" s="45">
        <f>IFERROR(IF(1 - M1655/N1655&lt;0,0,1-M1655/N1655),0)</f>
        <v>0.25287513381907212</v>
      </c>
      <c r="P1655" s="43">
        <v>0</v>
      </c>
      <c r="Q1655" s="43">
        <v>661597</v>
      </c>
      <c r="R1655" s="46">
        <f>IF(F1655&lt;DATEVALUE("2018-07-01"),1,0)</f>
        <v>1</v>
      </c>
      <c r="S1655" s="47">
        <f>IF(R1655=1,1%,0)</f>
        <v>0.01</v>
      </c>
      <c r="T1655" s="46">
        <f>IFERROR(S1655*M1655,0)</f>
        <v>6615.9700000000003</v>
      </c>
      <c r="U1655" s="48">
        <f>IF(O1655&lt;=0.12,1,0)*(1-R1655)*M1655</f>
        <v>0</v>
      </c>
      <c r="V1655" s="49">
        <f>IF(0&lt;0.8,0,IF(0&lt;1,Sheet1!L590,1))*IF(G1655&lt;3,0.12 - O1655,0.01) *U1655</f>
        <v>0</v>
      </c>
      <c r="W1655" s="49">
        <f>IF(0&gt;1,IF(0&lt;=1.1,1,IF(0&lt;=1.2,2,IF(0&lt;=1.5,3,5))),0) * 1000000</f>
        <v>0</v>
      </c>
      <c r="X1655" s="50">
        <f>IF(AND(P1655&gt;=150000000,P1655&lt;300000000),5000000,IF(AND(P1655&gt;=300000000,P1655&lt;500000000),10000000,IF(AND(P1655&gt;=300000000,P1655&lt;500000000),15000000,IF(AND(P1655&gt;=500000000,P1655&lt;3000000000),20000000,IF(P1655&gt;=30000000000,35000000,0))))) * (1-R1655)</f>
        <v>0</v>
      </c>
      <c r="Y1655" s="50">
        <f>IFERROR(Q1655 * (1-R1655),0)</f>
        <v>0</v>
      </c>
      <c r="Z1655" s="51">
        <f>IF(R1655=1,0,0)</f>
        <v>0</v>
      </c>
      <c r="AA1655" s="51">
        <f>IFERROR((1-R1655) * Z1655 * 2%,0)</f>
        <v>0</v>
      </c>
      <c r="AB1655" s="52">
        <f>IF(R1655=0,0,0)</f>
        <v>0</v>
      </c>
      <c r="AC1655" s="52">
        <f> IFERROR(AB1655 * (1-R1655) * 2%,0)</f>
        <v>0</v>
      </c>
      <c r="AD1655" s="53">
        <f>T1655+V1655+W1655+X1655+AA1655+AC1655</f>
        <v>6615.9700000000003</v>
      </c>
    </row>
    <row r="1656">
      <c r="C1656" s="40" t="s">
        <v>3059</v>
      </c>
      <c r="D1656" s="41" t="s">
        <v>3060</v>
      </c>
      <c r="E1656" s="41"/>
      <c r="F1656" s="42">
        <v>41302.676261574074</v>
      </c>
      <c r="G1656" s="43">
        <v>66</v>
      </c>
      <c r="H1656" s="44">
        <v>43339</v>
      </c>
      <c r="I1656" s="44">
        <v>43397</v>
      </c>
      <c r="J1656" s="43">
        <v>1522214</v>
      </c>
      <c r="K1656" s="43">
        <v>0</v>
      </c>
      <c r="L1656" s="43">
        <v>0</v>
      </c>
      <c r="M1656" s="43">
        <f>IFERROR(J1656-K1656-L1656,0)</f>
        <v>1522214</v>
      </c>
      <c r="N1656" s="43">
        <v>1756684</v>
      </c>
      <c r="O1656" s="45">
        <f>IFERROR(IF(1 - M1656/N1656&lt;0,0,1-M1656/N1656),0)</f>
        <v>0.13347306629991507</v>
      </c>
      <c r="P1656" s="43">
        <v>0</v>
      </c>
      <c r="Q1656" s="43">
        <v>1522214</v>
      </c>
      <c r="R1656" s="46">
        <f>IF(F1656&lt;DATEVALUE("2018-07-01"),1,0)</f>
        <v>1</v>
      </c>
      <c r="S1656" s="47">
        <f>IF(R1656=1,1%,0)</f>
        <v>0.01</v>
      </c>
      <c r="T1656" s="46">
        <f>IFERROR(S1656*M1656,0)</f>
        <v>15222.139999999999</v>
      </c>
      <c r="U1656" s="48">
        <f>IF(O1656&lt;=0.12,1,0)*(1-R1656)*M1656</f>
        <v>0</v>
      </c>
      <c r="V1656" s="49">
        <f>IF(0&lt;0.8,0,IF(0&lt;1,Sheet1!L590,1))*IF(G1656&lt;3,0.12 - O1656,0.01) *U1656</f>
        <v>0</v>
      </c>
      <c r="W1656" s="49">
        <f>IF(0&gt;1,IF(0&lt;=1.1,1,IF(0&lt;=1.2,2,IF(0&lt;=1.5,3,5))),0) * 1000000</f>
        <v>0</v>
      </c>
      <c r="X1656" s="50">
        <f>IF(AND(P1656&gt;=150000000,P1656&lt;300000000),5000000,IF(AND(P1656&gt;=300000000,P1656&lt;500000000),10000000,IF(AND(P1656&gt;=300000000,P1656&lt;500000000),15000000,IF(AND(P1656&gt;=500000000,P1656&lt;3000000000),20000000,IF(P1656&gt;=30000000000,35000000,0))))) * (1-R1656)</f>
        <v>0</v>
      </c>
      <c r="Y1656" s="50">
        <f>IFERROR(Q1656 * (1-R1656),0)</f>
        <v>0</v>
      </c>
      <c r="Z1656" s="51">
        <f>IF(R1656=1,0,0)</f>
        <v>0</v>
      </c>
      <c r="AA1656" s="51">
        <f>IFERROR((1-R1656) * Z1656 * 2%,0)</f>
        <v>0</v>
      </c>
      <c r="AB1656" s="52">
        <f>IF(R1656=0,0,0)</f>
        <v>0</v>
      </c>
      <c r="AC1656" s="52">
        <f> IFERROR(AB1656 * (1-R1656) * 2%,0)</f>
        <v>0</v>
      </c>
      <c r="AD1656" s="53">
        <f>T1656+V1656+W1656+X1656+AA1656+AC1656</f>
        <v>15222.139999999999</v>
      </c>
    </row>
    <row r="1657">
      <c r="C1657" s="40" t="s">
        <v>3061</v>
      </c>
      <c r="D1657" s="41" t="s">
        <v>3062</v>
      </c>
      <c r="E1657" s="41"/>
      <c r="F1657" s="42">
        <v>42037.391840277778</v>
      </c>
      <c r="G1657" s="43">
        <v>41</v>
      </c>
      <c r="H1657" s="44">
        <v>43335</v>
      </c>
      <c r="I1657" s="44">
        <v>43382</v>
      </c>
      <c r="J1657" s="43">
        <v>1162985</v>
      </c>
      <c r="K1657" s="43">
        <v>0</v>
      </c>
      <c r="L1657" s="43">
        <v>0</v>
      </c>
      <c r="M1657" s="43">
        <f>IFERROR(J1657-K1657-L1657,0)</f>
        <v>1162985</v>
      </c>
      <c r="N1657" s="43">
        <v>1331628</v>
      </c>
      <c r="O1657" s="45">
        <f>IFERROR(IF(1 - M1657/N1657&lt;0,0,1-M1657/N1657),0)</f>
        <v>0.12664422796757058</v>
      </c>
      <c r="P1657" s="43">
        <v>0</v>
      </c>
      <c r="Q1657" s="43">
        <v>1162985</v>
      </c>
      <c r="R1657" s="46">
        <f>IF(F1657&lt;DATEVALUE("2018-07-01"),1,0)</f>
        <v>1</v>
      </c>
      <c r="S1657" s="47">
        <f>IF(R1657=1,1%,0)</f>
        <v>0.01</v>
      </c>
      <c r="T1657" s="46">
        <f>IFERROR(S1657*M1657,0)</f>
        <v>11629.85</v>
      </c>
      <c r="U1657" s="48">
        <f>IF(O1657&lt;=0.12,1,0)*(1-R1657)*M1657</f>
        <v>0</v>
      </c>
      <c r="V1657" s="49">
        <f>IF(0&lt;0.8,0,IF(0&lt;1,Sheet1!L590,1))*IF(G1657&lt;3,0.12 - O1657,0.01) *U1657</f>
        <v>0</v>
      </c>
      <c r="W1657" s="49">
        <f>IF(0&gt;1,IF(0&lt;=1.1,1,IF(0&lt;=1.2,2,IF(0&lt;=1.5,3,5))),0) * 1000000</f>
        <v>0</v>
      </c>
      <c r="X1657" s="50">
        <f>IF(AND(P1657&gt;=150000000,P1657&lt;300000000),5000000,IF(AND(P1657&gt;=300000000,P1657&lt;500000000),10000000,IF(AND(P1657&gt;=300000000,P1657&lt;500000000),15000000,IF(AND(P1657&gt;=500000000,P1657&lt;3000000000),20000000,IF(P1657&gt;=30000000000,35000000,0))))) * (1-R1657)</f>
        <v>0</v>
      </c>
      <c r="Y1657" s="50">
        <f>IFERROR(Q1657 * (1-R1657),0)</f>
        <v>0</v>
      </c>
      <c r="Z1657" s="51">
        <f>IF(R1657=1,0,0)</f>
        <v>0</v>
      </c>
      <c r="AA1657" s="51">
        <f>IFERROR((1-R1657) * Z1657 * 2%,0)</f>
        <v>0</v>
      </c>
      <c r="AB1657" s="52">
        <f>IF(R1657=0,0,0)</f>
        <v>0</v>
      </c>
      <c r="AC1657" s="52">
        <f> IFERROR(AB1657 * (1-R1657) * 2%,0)</f>
        <v>0</v>
      </c>
      <c r="AD1657" s="53">
        <f>T1657+V1657+W1657+X1657+AA1657+AC1657</f>
        <v>11629.85</v>
      </c>
    </row>
    <row r="1658">
      <c r="C1658" s="40" t="s">
        <v>3063</v>
      </c>
      <c r="D1658" s="41" t="s">
        <v>3064</v>
      </c>
      <c r="E1658" s="41"/>
      <c r="F1658" s="42">
        <v>42355.43813657407</v>
      </c>
      <c r="G1658" s="43">
        <v>31</v>
      </c>
      <c r="H1658" s="44">
        <v>43335</v>
      </c>
      <c r="I1658" s="44">
        <v>43382</v>
      </c>
      <c r="J1658" s="43">
        <v>336600</v>
      </c>
      <c r="K1658" s="43">
        <v>0</v>
      </c>
      <c r="L1658" s="43">
        <v>0</v>
      </c>
      <c r="M1658" s="43">
        <f>IFERROR(J1658-K1658-L1658,0)</f>
        <v>336600</v>
      </c>
      <c r="N1658" s="43">
        <v>381780</v>
      </c>
      <c r="O1658" s="45">
        <f>IFERROR(IF(1 - M1658/N1658&lt;0,0,1-M1658/N1658),0)</f>
        <v>0.11834040546911839</v>
      </c>
      <c r="P1658" s="43">
        <v>0</v>
      </c>
      <c r="Q1658" s="43">
        <v>336600</v>
      </c>
      <c r="R1658" s="46">
        <f>IF(F1658&lt;DATEVALUE("2018-07-01"),1,0)</f>
        <v>1</v>
      </c>
      <c r="S1658" s="47">
        <f>IF(R1658=1,1%,0)</f>
        <v>0.01</v>
      </c>
      <c r="T1658" s="46">
        <f>IFERROR(S1658*M1658,0)</f>
        <v>3366</v>
      </c>
      <c r="U1658" s="48">
        <f>IF(O1658&lt;=0.12,1,0)*(1-R1658)*M1658</f>
        <v>0</v>
      </c>
      <c r="V1658" s="49">
        <f>IF(0&lt;0.8,0,IF(0&lt;1,Sheet1!L590,1))*IF(G1658&lt;3,0.12 - O1658,0.01) *U1658</f>
        <v>0</v>
      </c>
      <c r="W1658" s="49">
        <f>IF(0&gt;1,IF(0&lt;=1.1,1,IF(0&lt;=1.2,2,IF(0&lt;=1.5,3,5))),0) * 1000000</f>
        <v>0</v>
      </c>
      <c r="X1658" s="50">
        <f>IF(AND(P1658&gt;=150000000,P1658&lt;300000000),5000000,IF(AND(P1658&gt;=300000000,P1658&lt;500000000),10000000,IF(AND(P1658&gt;=300000000,P1658&lt;500000000),15000000,IF(AND(P1658&gt;=500000000,P1658&lt;3000000000),20000000,IF(P1658&gt;=30000000000,35000000,0))))) * (1-R1658)</f>
        <v>0</v>
      </c>
      <c r="Y1658" s="50">
        <f>IFERROR(Q1658 * (1-R1658),0)</f>
        <v>0</v>
      </c>
      <c r="Z1658" s="51">
        <f>IF(R1658=1,0,0)</f>
        <v>0</v>
      </c>
      <c r="AA1658" s="51">
        <f>IFERROR((1-R1658) * Z1658 * 2%,0)</f>
        <v>0</v>
      </c>
      <c r="AB1658" s="52">
        <f>IF(R1658=0,0,0)</f>
        <v>0</v>
      </c>
      <c r="AC1658" s="52">
        <f> IFERROR(AB1658 * (1-R1658) * 2%,0)</f>
        <v>0</v>
      </c>
      <c r="AD1658" s="53">
        <f>T1658+V1658+W1658+X1658+AA1658+AC1658</f>
        <v>3366</v>
      </c>
    </row>
    <row r="1659">
      <c r="C1659" s="40" t="s">
        <v>3065</v>
      </c>
      <c r="D1659" s="41" t="s">
        <v>3066</v>
      </c>
      <c r="E1659" s="41"/>
      <c r="F1659" s="42">
        <v>42388.434675925921</v>
      </c>
      <c r="G1659" s="43">
        <v>30</v>
      </c>
      <c r="H1659" s="44">
        <v>43335</v>
      </c>
      <c r="I1659" s="44">
        <v>43382</v>
      </c>
      <c r="J1659" s="43">
        <v>427752</v>
      </c>
      <c r="K1659" s="43">
        <v>0</v>
      </c>
      <c r="L1659" s="43">
        <v>0</v>
      </c>
      <c r="M1659" s="43">
        <f>IFERROR(J1659-K1659-L1659,0)</f>
        <v>427752</v>
      </c>
      <c r="N1659" s="43">
        <v>494867</v>
      </c>
      <c r="O1659" s="45">
        <f>IFERROR(IF(1 - M1659/N1659&lt;0,0,1-M1659/N1659),0)</f>
        <v>0.13562229851657115</v>
      </c>
      <c r="P1659" s="43">
        <v>0</v>
      </c>
      <c r="Q1659" s="43">
        <v>427752</v>
      </c>
      <c r="R1659" s="46">
        <f>IF(F1659&lt;DATEVALUE("2018-07-01"),1,0)</f>
        <v>1</v>
      </c>
      <c r="S1659" s="47">
        <f>IF(R1659=1,1%,0)</f>
        <v>0.01</v>
      </c>
      <c r="T1659" s="46">
        <f>IFERROR(S1659*M1659,0)</f>
        <v>4277.5200000000004</v>
      </c>
      <c r="U1659" s="48">
        <f>IF(O1659&lt;=0.12,1,0)*(1-R1659)*M1659</f>
        <v>0</v>
      </c>
      <c r="V1659" s="49">
        <f>IF(0&lt;0.8,0,IF(0&lt;1,Sheet1!L590,1))*IF(G1659&lt;3,0.12 - O1659,0.01) *U1659</f>
        <v>0</v>
      </c>
      <c r="W1659" s="49">
        <f>IF(0&gt;1,IF(0&lt;=1.1,1,IF(0&lt;=1.2,2,IF(0&lt;=1.5,3,5))),0) * 1000000</f>
        <v>0</v>
      </c>
      <c r="X1659" s="50">
        <f>IF(AND(P1659&gt;=150000000,P1659&lt;300000000),5000000,IF(AND(P1659&gt;=300000000,P1659&lt;500000000),10000000,IF(AND(P1659&gt;=300000000,P1659&lt;500000000),15000000,IF(AND(P1659&gt;=500000000,P1659&lt;3000000000),20000000,IF(P1659&gt;=30000000000,35000000,0))))) * (1-R1659)</f>
        <v>0</v>
      </c>
      <c r="Y1659" s="50">
        <f>IFERROR(Q1659 * (1-R1659),0)</f>
        <v>0</v>
      </c>
      <c r="Z1659" s="51">
        <f>IF(R1659=1,0,0)</f>
        <v>0</v>
      </c>
      <c r="AA1659" s="51">
        <f>IFERROR((1-R1659) * Z1659 * 2%,0)</f>
        <v>0</v>
      </c>
      <c r="AB1659" s="52">
        <f>IF(R1659=0,0,0)</f>
        <v>0</v>
      </c>
      <c r="AC1659" s="52">
        <f> IFERROR(AB1659 * (1-R1659) * 2%,0)</f>
        <v>0</v>
      </c>
      <c r="AD1659" s="53">
        <f>T1659+V1659+W1659+X1659+AA1659+AC1659</f>
        <v>4277.5200000000004</v>
      </c>
    </row>
    <row r="1660">
      <c r="C1660" s="40" t="s">
        <v>3067</v>
      </c>
      <c r="D1660" s="41" t="s">
        <v>3068</v>
      </c>
      <c r="E1660" s="41"/>
      <c r="F1660" s="42">
        <v>42601.279351851852</v>
      </c>
      <c r="G1660" s="43">
        <v>23</v>
      </c>
      <c r="H1660" s="44">
        <v>43335</v>
      </c>
      <c r="I1660" s="44">
        <v>43382</v>
      </c>
      <c r="J1660" s="43">
        <v>826414</v>
      </c>
      <c r="K1660" s="43">
        <v>0</v>
      </c>
      <c r="L1660" s="43">
        <v>0</v>
      </c>
      <c r="M1660" s="43">
        <f>IFERROR(J1660-K1660-L1660,0)</f>
        <v>826414</v>
      </c>
      <c r="N1660" s="43">
        <v>938004</v>
      </c>
      <c r="O1660" s="45">
        <f>IFERROR(IF(1 - M1660/N1660&lt;0,0,1-M1660/N1660),0)</f>
        <v>0.11896537754636438</v>
      </c>
      <c r="P1660" s="43">
        <v>0</v>
      </c>
      <c r="Q1660" s="43">
        <v>826414</v>
      </c>
      <c r="R1660" s="46">
        <f>IF(F1660&lt;DATEVALUE("2018-07-01"),1,0)</f>
        <v>1</v>
      </c>
      <c r="S1660" s="47">
        <f>IF(R1660=1,1%,0)</f>
        <v>0.01</v>
      </c>
      <c r="T1660" s="46">
        <f>IFERROR(S1660*M1660,0)</f>
        <v>8264.1399999999994</v>
      </c>
      <c r="U1660" s="48">
        <f>IF(O1660&lt;=0.12,1,0)*(1-R1660)*M1660</f>
        <v>0</v>
      </c>
      <c r="V1660" s="49">
        <f>IF(0&lt;0.8,0,IF(0&lt;1,Sheet1!L590,1))*IF(G1660&lt;3,0.12 - O1660,0.01) *U1660</f>
        <v>0</v>
      </c>
      <c r="W1660" s="49">
        <f>IF(0&gt;1,IF(0&lt;=1.1,1,IF(0&lt;=1.2,2,IF(0&lt;=1.5,3,5))),0) * 1000000</f>
        <v>0</v>
      </c>
      <c r="X1660" s="50">
        <f>IF(AND(P1660&gt;=150000000,P1660&lt;300000000),5000000,IF(AND(P1660&gt;=300000000,P1660&lt;500000000),10000000,IF(AND(P1660&gt;=300000000,P1660&lt;500000000),15000000,IF(AND(P1660&gt;=500000000,P1660&lt;3000000000),20000000,IF(P1660&gt;=30000000000,35000000,0))))) * (1-R1660)</f>
        <v>0</v>
      </c>
      <c r="Y1660" s="50">
        <f>IFERROR(Q1660 * (1-R1660),0)</f>
        <v>0</v>
      </c>
      <c r="Z1660" s="51">
        <f>IF(R1660=1,0,0)</f>
        <v>0</v>
      </c>
      <c r="AA1660" s="51">
        <f>IFERROR((1-R1660) * Z1660 * 2%,0)</f>
        <v>0</v>
      </c>
      <c r="AB1660" s="52">
        <f>IF(R1660=0,0,0)</f>
        <v>0</v>
      </c>
      <c r="AC1660" s="52">
        <f> IFERROR(AB1660 * (1-R1660) * 2%,0)</f>
        <v>0</v>
      </c>
      <c r="AD1660" s="53">
        <f>T1660+V1660+W1660+X1660+AA1660+AC1660</f>
        <v>8264.1399999999994</v>
      </c>
    </row>
    <row r="1661">
      <c r="C1661" s="40" t="s">
        <v>3069</v>
      </c>
      <c r="D1661" s="41" t="s">
        <v>3068</v>
      </c>
      <c r="E1661" s="41"/>
      <c r="F1661" s="42">
        <v>42601.275358796294</v>
      </c>
      <c r="G1661" s="43">
        <v>23</v>
      </c>
      <c r="H1661" s="44">
        <v>43335</v>
      </c>
      <c r="I1661" s="44">
        <v>43382</v>
      </c>
      <c r="J1661" s="43">
        <v>516380</v>
      </c>
      <c r="K1661" s="43">
        <v>0</v>
      </c>
      <c r="L1661" s="43">
        <v>0</v>
      </c>
      <c r="M1661" s="43">
        <f>IFERROR(J1661-K1661-L1661,0)</f>
        <v>516380</v>
      </c>
      <c r="N1661" s="43">
        <v>583289</v>
      </c>
      <c r="O1661" s="45">
        <f>IFERROR(IF(1 - M1661/N1661&lt;0,0,1-M1661/N1661),0)</f>
        <v>0.1147098608065642</v>
      </c>
      <c r="P1661" s="43">
        <v>0</v>
      </c>
      <c r="Q1661" s="43">
        <v>516380</v>
      </c>
      <c r="R1661" s="46">
        <f>IF(F1661&lt;DATEVALUE("2018-07-01"),1,0)</f>
        <v>1</v>
      </c>
      <c r="S1661" s="47">
        <f>IF(R1661=1,1%,0)</f>
        <v>0.01</v>
      </c>
      <c r="T1661" s="46">
        <f>IFERROR(S1661*M1661,0)</f>
        <v>5163.8000000000002</v>
      </c>
      <c r="U1661" s="48">
        <f>IF(O1661&lt;=0.12,1,0)*(1-R1661)*M1661</f>
        <v>0</v>
      </c>
      <c r="V1661" s="49">
        <f>IF(0&lt;0.8,0,IF(0&lt;1,Sheet1!L590,1))*IF(G1661&lt;3,0.12 - O1661,0.01) *U1661</f>
        <v>0</v>
      </c>
      <c r="W1661" s="49">
        <f>IF(0&gt;1,IF(0&lt;=1.1,1,IF(0&lt;=1.2,2,IF(0&lt;=1.5,3,5))),0) * 1000000</f>
        <v>0</v>
      </c>
      <c r="X1661" s="50">
        <f>IF(AND(P1661&gt;=150000000,P1661&lt;300000000),5000000,IF(AND(P1661&gt;=300000000,P1661&lt;500000000),10000000,IF(AND(P1661&gt;=300000000,P1661&lt;500000000),15000000,IF(AND(P1661&gt;=500000000,P1661&lt;3000000000),20000000,IF(P1661&gt;=30000000000,35000000,0))))) * (1-R1661)</f>
        <v>0</v>
      </c>
      <c r="Y1661" s="50">
        <f>IFERROR(Q1661 * (1-R1661),0)</f>
        <v>0</v>
      </c>
      <c r="Z1661" s="51">
        <f>IF(R1661=1,0,0)</f>
        <v>0</v>
      </c>
      <c r="AA1661" s="51">
        <f>IFERROR((1-R1661) * Z1661 * 2%,0)</f>
        <v>0</v>
      </c>
      <c r="AB1661" s="52">
        <f>IF(R1661=0,0,0)</f>
        <v>0</v>
      </c>
      <c r="AC1661" s="52">
        <f> IFERROR(AB1661 * (1-R1661) * 2%,0)</f>
        <v>0</v>
      </c>
      <c r="AD1661" s="53">
        <f>T1661+V1661+W1661+X1661+AA1661+AC1661</f>
        <v>5163.8000000000002</v>
      </c>
    </row>
    <row r="1662">
      <c r="C1662" s="40" t="s">
        <v>3070</v>
      </c>
      <c r="D1662" s="41" t="s">
        <v>3071</v>
      </c>
      <c r="E1662" s="41"/>
      <c r="F1662" s="42">
        <v>42628.28670138889</v>
      </c>
      <c r="G1662" s="43">
        <v>22</v>
      </c>
      <c r="H1662" s="44">
        <v>43339</v>
      </c>
      <c r="I1662" s="44">
        <v>43397</v>
      </c>
      <c r="J1662" s="43">
        <v>1222691</v>
      </c>
      <c r="K1662" s="43">
        <v>0</v>
      </c>
      <c r="L1662" s="43">
        <v>0</v>
      </c>
      <c r="M1662" s="43">
        <f>IFERROR(J1662-K1662-L1662,0)</f>
        <v>1222691</v>
      </c>
      <c r="N1662" s="43">
        <v>1369878</v>
      </c>
      <c r="O1662" s="45">
        <f>IFERROR(IF(1 - M1662/N1662&lt;0,0,1-M1662/N1662),0)</f>
        <v>0.10744533454804006</v>
      </c>
      <c r="P1662" s="43">
        <v>0</v>
      </c>
      <c r="Q1662" s="43">
        <v>1222691</v>
      </c>
      <c r="R1662" s="46">
        <f>IF(F1662&lt;DATEVALUE("2018-07-01"),1,0)</f>
        <v>1</v>
      </c>
      <c r="S1662" s="47">
        <f>IF(R1662=1,1%,0)</f>
        <v>0.01</v>
      </c>
      <c r="T1662" s="46">
        <f>IFERROR(S1662*M1662,0)</f>
        <v>12226.91</v>
      </c>
      <c r="U1662" s="48">
        <f>IF(O1662&lt;=0.12,1,0)*(1-R1662)*M1662</f>
        <v>0</v>
      </c>
      <c r="V1662" s="49">
        <f>IF(0&lt;0.8,0,IF(0&lt;1,Sheet1!L590,1))*IF(G1662&lt;3,0.12 - O1662,0.01) *U1662</f>
        <v>0</v>
      </c>
      <c r="W1662" s="49">
        <f>IF(0&gt;1,IF(0&lt;=1.1,1,IF(0&lt;=1.2,2,IF(0&lt;=1.5,3,5))),0) * 1000000</f>
        <v>0</v>
      </c>
      <c r="X1662" s="50">
        <f>IF(AND(P1662&gt;=150000000,P1662&lt;300000000),5000000,IF(AND(P1662&gt;=300000000,P1662&lt;500000000),10000000,IF(AND(P1662&gt;=300000000,P1662&lt;500000000),15000000,IF(AND(P1662&gt;=500000000,P1662&lt;3000000000),20000000,IF(P1662&gt;=30000000000,35000000,0))))) * (1-R1662)</f>
        <v>0</v>
      </c>
      <c r="Y1662" s="50">
        <f>IFERROR(Q1662 * (1-R1662),0)</f>
        <v>0</v>
      </c>
      <c r="Z1662" s="51">
        <f>IF(R1662=1,0,0)</f>
        <v>0</v>
      </c>
      <c r="AA1662" s="51">
        <f>IFERROR((1-R1662) * Z1662 * 2%,0)</f>
        <v>0</v>
      </c>
      <c r="AB1662" s="52">
        <f>IF(R1662=0,0,0)</f>
        <v>0</v>
      </c>
      <c r="AC1662" s="52">
        <f> IFERROR(AB1662 * (1-R1662) * 2%,0)</f>
        <v>0</v>
      </c>
      <c r="AD1662" s="53">
        <f>T1662+V1662+W1662+X1662+AA1662+AC1662</f>
        <v>12226.91</v>
      </c>
    </row>
    <row r="1663">
      <c r="C1663" s="40" t="s">
        <v>3072</v>
      </c>
      <c r="D1663" s="41" t="s">
        <v>3073</v>
      </c>
      <c r="E1663" s="41"/>
      <c r="F1663" s="42">
        <v>42658.06549768518</v>
      </c>
      <c r="G1663" s="43">
        <v>21</v>
      </c>
      <c r="H1663" s="44">
        <v>43335</v>
      </c>
      <c r="I1663" s="44">
        <v>43382</v>
      </c>
      <c r="J1663" s="43">
        <v>216425</v>
      </c>
      <c r="K1663" s="43">
        <v>0</v>
      </c>
      <c r="L1663" s="43">
        <v>0</v>
      </c>
      <c r="M1663" s="43">
        <f>IFERROR(J1663-K1663-L1663,0)</f>
        <v>216425</v>
      </c>
      <c r="N1663" s="43">
        <v>272666</v>
      </c>
      <c r="O1663" s="45">
        <f>IFERROR(IF(1 - M1663/N1663&lt;0,0,1-M1663/N1663),0)</f>
        <v>0.20626334049716499</v>
      </c>
      <c r="P1663" s="43">
        <v>0</v>
      </c>
      <c r="Q1663" s="43">
        <v>216425</v>
      </c>
      <c r="R1663" s="46">
        <f>IF(F1663&lt;DATEVALUE("2018-07-01"),1,0)</f>
        <v>1</v>
      </c>
      <c r="S1663" s="47">
        <f>IF(R1663=1,1%,0)</f>
        <v>0.01</v>
      </c>
      <c r="T1663" s="46">
        <f>IFERROR(S1663*M1663,0)</f>
        <v>2164.25</v>
      </c>
      <c r="U1663" s="48">
        <f>IF(O1663&lt;=0.12,1,0)*(1-R1663)*M1663</f>
        <v>0</v>
      </c>
      <c r="V1663" s="49">
        <f>IF(0&lt;0.8,0,IF(0&lt;1,Sheet1!L590,1))*IF(G1663&lt;3,0.12 - O1663,0.01) *U1663</f>
        <v>0</v>
      </c>
      <c r="W1663" s="49">
        <f>IF(0&gt;1,IF(0&lt;=1.1,1,IF(0&lt;=1.2,2,IF(0&lt;=1.5,3,5))),0) * 1000000</f>
        <v>0</v>
      </c>
      <c r="X1663" s="50">
        <f>IF(AND(P1663&gt;=150000000,P1663&lt;300000000),5000000,IF(AND(P1663&gt;=300000000,P1663&lt;500000000),10000000,IF(AND(P1663&gt;=300000000,P1663&lt;500000000),15000000,IF(AND(P1663&gt;=500000000,P1663&lt;3000000000),20000000,IF(P1663&gt;=30000000000,35000000,0))))) * (1-R1663)</f>
        <v>0</v>
      </c>
      <c r="Y1663" s="50">
        <f>IFERROR(Q1663 * (1-R1663),0)</f>
        <v>0</v>
      </c>
      <c r="Z1663" s="51">
        <f>IF(R1663=1,0,0)</f>
        <v>0</v>
      </c>
      <c r="AA1663" s="51">
        <f>IFERROR((1-R1663) * Z1663 * 2%,0)</f>
        <v>0</v>
      </c>
      <c r="AB1663" s="52">
        <f>IF(R1663=0,0,0)</f>
        <v>0</v>
      </c>
      <c r="AC1663" s="52">
        <f> IFERROR(AB1663 * (1-R1663) * 2%,0)</f>
        <v>0</v>
      </c>
      <c r="AD1663" s="53">
        <f>T1663+V1663+W1663+X1663+AA1663+AC1663</f>
        <v>2164.25</v>
      </c>
    </row>
    <row r="1664">
      <c r="C1664" s="40" t="s">
        <v>3074</v>
      </c>
      <c r="D1664" s="41" t="s">
        <v>1199</v>
      </c>
      <c r="E1664" s="41"/>
      <c r="F1664" s="42">
        <v>42676.330324074072</v>
      </c>
      <c r="G1664" s="43">
        <v>20</v>
      </c>
      <c r="H1664" s="44">
        <v>43341</v>
      </c>
      <c r="I1664" s="44">
        <v>43350</v>
      </c>
      <c r="J1664" s="43">
        <v>1397920</v>
      </c>
      <c r="K1664" s="43">
        <v>0</v>
      </c>
      <c r="L1664" s="43">
        <v>0</v>
      </c>
      <c r="M1664" s="43">
        <f>IFERROR(J1664-K1664-L1664,0)</f>
        <v>1397920</v>
      </c>
      <c r="N1664" s="43">
        <v>1786518</v>
      </c>
      <c r="O1664" s="45">
        <f>IFERROR(IF(1 - M1664/N1664&lt;0,0,1-M1664/N1664),0)</f>
        <v>0.21751697995766062</v>
      </c>
      <c r="P1664" s="43">
        <v>0</v>
      </c>
      <c r="Q1664" s="43">
        <v>1397920</v>
      </c>
      <c r="R1664" s="46">
        <f>IF(F1664&lt;DATEVALUE("2018-07-01"),1,0)</f>
        <v>1</v>
      </c>
      <c r="S1664" s="47">
        <f>IF(R1664=1,1%,0)</f>
        <v>0.01</v>
      </c>
      <c r="T1664" s="46">
        <f>IFERROR(S1664*M1664,0)</f>
        <v>13979.200000000001</v>
      </c>
      <c r="U1664" s="48">
        <f>IF(O1664&lt;=0.12,1,0)*(1-R1664)*M1664</f>
        <v>0</v>
      </c>
      <c r="V1664" s="49">
        <f>IF(0&lt;0.8,0,IF(0&lt;1,Sheet1!L590,1))*IF(G1664&lt;3,0.12 - O1664,0.01) *U1664</f>
        <v>0</v>
      </c>
      <c r="W1664" s="49">
        <f>IF(0&gt;1,IF(0&lt;=1.1,1,IF(0&lt;=1.2,2,IF(0&lt;=1.5,3,5))),0) * 1000000</f>
        <v>0</v>
      </c>
      <c r="X1664" s="50">
        <f>IF(AND(P1664&gt;=150000000,P1664&lt;300000000),5000000,IF(AND(P1664&gt;=300000000,P1664&lt;500000000),10000000,IF(AND(P1664&gt;=300000000,P1664&lt;500000000),15000000,IF(AND(P1664&gt;=500000000,P1664&lt;3000000000),20000000,IF(P1664&gt;=30000000000,35000000,0))))) * (1-R1664)</f>
        <v>0</v>
      </c>
      <c r="Y1664" s="50">
        <f>IFERROR(Q1664 * (1-R1664),0)</f>
        <v>0</v>
      </c>
      <c r="Z1664" s="51">
        <f>IF(R1664=1,0,0)</f>
        <v>0</v>
      </c>
      <c r="AA1664" s="51">
        <f>IFERROR((1-R1664) * Z1664 * 2%,0)</f>
        <v>0</v>
      </c>
      <c r="AB1664" s="52">
        <f>IF(R1664=0,0,0)</f>
        <v>0</v>
      </c>
      <c r="AC1664" s="52">
        <f> IFERROR(AB1664 * (1-R1664) * 2%,0)</f>
        <v>0</v>
      </c>
      <c r="AD1664" s="53">
        <f>T1664+V1664+W1664+X1664+AA1664+AC1664</f>
        <v>13979.200000000001</v>
      </c>
    </row>
    <row r="1665">
      <c r="C1665" s="40" t="s">
        <v>3075</v>
      </c>
      <c r="D1665" s="41" t="s">
        <v>3076</v>
      </c>
      <c r="E1665" s="41"/>
      <c r="F1665" s="42">
        <v>42775.096388888887</v>
      </c>
      <c r="G1665" s="43">
        <v>17</v>
      </c>
      <c r="H1665" s="44">
        <v>43339</v>
      </c>
      <c r="I1665" s="44">
        <v>43397</v>
      </c>
      <c r="J1665" s="43">
        <v>1790246</v>
      </c>
      <c r="K1665" s="43">
        <v>0</v>
      </c>
      <c r="L1665" s="43">
        <v>0</v>
      </c>
      <c r="M1665" s="43">
        <f>IFERROR(J1665-K1665-L1665,0)</f>
        <v>1790246</v>
      </c>
      <c r="N1665" s="43">
        <v>2047374</v>
      </c>
      <c r="O1665" s="45">
        <f>IFERROR(IF(1 - M1665/N1665&lt;0,0,1-M1665/N1665),0)</f>
        <v>0.12558916934570819</v>
      </c>
      <c r="P1665" s="43">
        <v>0</v>
      </c>
      <c r="Q1665" s="43">
        <v>1790246</v>
      </c>
      <c r="R1665" s="46">
        <f>IF(F1665&lt;DATEVALUE("2018-07-01"),1,0)</f>
        <v>1</v>
      </c>
      <c r="S1665" s="47">
        <f>IF(R1665=1,1%,0)</f>
        <v>0.01</v>
      </c>
      <c r="T1665" s="46">
        <f>IFERROR(S1665*M1665,0)</f>
        <v>17902.459999999999</v>
      </c>
      <c r="U1665" s="48">
        <f>IF(O1665&lt;=0.12,1,0)*(1-R1665)*M1665</f>
        <v>0</v>
      </c>
      <c r="V1665" s="49">
        <f>IF(0&lt;0.8,0,IF(0&lt;1,Sheet1!L590,1))*IF(G1665&lt;3,0.12 - O1665,0.01) *U1665</f>
        <v>0</v>
      </c>
      <c r="W1665" s="49">
        <f>IF(0&gt;1,IF(0&lt;=1.1,1,IF(0&lt;=1.2,2,IF(0&lt;=1.5,3,5))),0) * 1000000</f>
        <v>0</v>
      </c>
      <c r="X1665" s="50">
        <f>IF(AND(P1665&gt;=150000000,P1665&lt;300000000),5000000,IF(AND(P1665&gt;=300000000,P1665&lt;500000000),10000000,IF(AND(P1665&gt;=300000000,P1665&lt;500000000),15000000,IF(AND(P1665&gt;=500000000,P1665&lt;3000000000),20000000,IF(P1665&gt;=30000000000,35000000,0))))) * (1-R1665)</f>
        <v>0</v>
      </c>
      <c r="Y1665" s="50">
        <f>IFERROR(Q1665 * (1-R1665),0)</f>
        <v>0</v>
      </c>
      <c r="Z1665" s="51">
        <f>IF(R1665=1,0,0)</f>
        <v>0</v>
      </c>
      <c r="AA1665" s="51">
        <f>IFERROR((1-R1665) * Z1665 * 2%,0)</f>
        <v>0</v>
      </c>
      <c r="AB1665" s="52">
        <f>IF(R1665=0,0,0)</f>
        <v>0</v>
      </c>
      <c r="AC1665" s="52">
        <f> IFERROR(AB1665 * (1-R1665) * 2%,0)</f>
        <v>0</v>
      </c>
      <c r="AD1665" s="53">
        <f>T1665+V1665+W1665+X1665+AA1665+AC1665</f>
        <v>17902.459999999999</v>
      </c>
    </row>
    <row r="1666">
      <c r="C1666" s="40" t="s">
        <v>3077</v>
      </c>
      <c r="D1666" s="41" t="s">
        <v>3068</v>
      </c>
      <c r="E1666" s="41"/>
      <c r="F1666" s="42">
        <v>42942.328090277777</v>
      </c>
      <c r="G1666" s="43">
        <v>12</v>
      </c>
      <c r="H1666" s="44">
        <v>43335</v>
      </c>
      <c r="I1666" s="44">
        <v>43382</v>
      </c>
      <c r="J1666" s="43">
        <v>596090</v>
      </c>
      <c r="K1666" s="43">
        <v>0</v>
      </c>
      <c r="L1666" s="43">
        <v>0</v>
      </c>
      <c r="M1666" s="43">
        <f>IFERROR(J1666-K1666-L1666,0)</f>
        <v>596090</v>
      </c>
      <c r="N1666" s="43">
        <v>644061</v>
      </c>
      <c r="O1666" s="45">
        <f>IFERROR(IF(1 - M1666/N1666&lt;0,0,1-M1666/N1666),0)</f>
        <v>0.074482075455585717</v>
      </c>
      <c r="P1666" s="43">
        <v>0</v>
      </c>
      <c r="Q1666" s="43">
        <v>596090</v>
      </c>
      <c r="R1666" s="46">
        <f>IF(F1666&lt;DATEVALUE("2018-07-01"),1,0)</f>
        <v>1</v>
      </c>
      <c r="S1666" s="47">
        <f>IF(R1666=1,1%,0)</f>
        <v>0.01</v>
      </c>
      <c r="T1666" s="46">
        <f>IFERROR(S1666*M1666,0)</f>
        <v>5960.9000000000005</v>
      </c>
      <c r="U1666" s="48">
        <f>IF(O1666&lt;=0.12,1,0)*(1-R1666)*M1666</f>
        <v>0</v>
      </c>
      <c r="V1666" s="49">
        <f>IF(0&lt;0.8,0,IF(0&lt;1,Sheet1!L590,1))*IF(G1666&lt;3,0.12 - O1666,0.01) *U1666</f>
        <v>0</v>
      </c>
      <c r="W1666" s="49">
        <f>IF(0&gt;1,IF(0&lt;=1.1,1,IF(0&lt;=1.2,2,IF(0&lt;=1.5,3,5))),0) * 1000000</f>
        <v>0</v>
      </c>
      <c r="X1666" s="50">
        <f>IF(AND(P1666&gt;=150000000,P1666&lt;300000000),5000000,IF(AND(P1666&gt;=300000000,P1666&lt;500000000),10000000,IF(AND(P1666&gt;=300000000,P1666&lt;500000000),15000000,IF(AND(P1666&gt;=500000000,P1666&lt;3000000000),20000000,IF(P1666&gt;=30000000000,35000000,0))))) * (1-R1666)</f>
        <v>0</v>
      </c>
      <c r="Y1666" s="50">
        <f>IFERROR(Q1666 * (1-R1666),0)</f>
        <v>0</v>
      </c>
      <c r="Z1666" s="51">
        <f>IF(R1666=1,0,0)</f>
        <v>0</v>
      </c>
      <c r="AA1666" s="51">
        <f>IFERROR((1-R1666) * Z1666 * 2%,0)</f>
        <v>0</v>
      </c>
      <c r="AB1666" s="52">
        <f>IF(R1666=0,0,0)</f>
        <v>0</v>
      </c>
      <c r="AC1666" s="52">
        <f> IFERROR(AB1666 * (1-R1666) * 2%,0)</f>
        <v>0</v>
      </c>
      <c r="AD1666" s="53">
        <f>T1666+V1666+W1666+X1666+AA1666+AC1666</f>
        <v>5960.9000000000005</v>
      </c>
    </row>
    <row r="1667">
      <c r="C1667" s="40" t="s">
        <v>3078</v>
      </c>
      <c r="D1667" s="41" t="s">
        <v>3068</v>
      </c>
      <c r="E1667" s="41"/>
      <c r="F1667" s="42">
        <v>43187.133263888885</v>
      </c>
      <c r="G1667" s="43">
        <v>4</v>
      </c>
      <c r="H1667" s="44">
        <v>43335</v>
      </c>
      <c r="I1667" s="44">
        <v>43382</v>
      </c>
      <c r="J1667" s="43">
        <v>257180</v>
      </c>
      <c r="K1667" s="43">
        <v>0</v>
      </c>
      <c r="L1667" s="43">
        <v>0</v>
      </c>
      <c r="M1667" s="43">
        <f>IFERROR(J1667-K1667-L1667,0)</f>
        <v>257180</v>
      </c>
      <c r="N1667" s="43">
        <v>354910</v>
      </c>
      <c r="O1667" s="45">
        <f>IFERROR(IF(1 - M1667/N1667&lt;0,0,1-M1667/N1667),0)</f>
        <v>0.27536558564143021</v>
      </c>
      <c r="P1667" s="43">
        <v>0</v>
      </c>
      <c r="Q1667" s="43">
        <v>257180</v>
      </c>
      <c r="R1667" s="46">
        <f>IF(F1667&lt;DATEVALUE("2018-07-01"),1,0)</f>
        <v>1</v>
      </c>
      <c r="S1667" s="47">
        <f>IF(R1667=1,1%,0)</f>
        <v>0.01</v>
      </c>
      <c r="T1667" s="46">
        <f>IFERROR(S1667*M1667,0)</f>
        <v>2571.8000000000002</v>
      </c>
      <c r="U1667" s="48">
        <f>IF(O1667&lt;=0.12,1,0)*(1-R1667)*M1667</f>
        <v>0</v>
      </c>
      <c r="V1667" s="49">
        <f>IF(0&lt;0.8,0,IF(0&lt;1,Sheet1!L590,1))*IF(G1667&lt;3,0.12 - O1667,0.01) *U1667</f>
        <v>0</v>
      </c>
      <c r="W1667" s="49">
        <f>IF(0&gt;1,IF(0&lt;=1.1,1,IF(0&lt;=1.2,2,IF(0&lt;=1.5,3,5))),0) * 1000000</f>
        <v>0</v>
      </c>
      <c r="X1667" s="50">
        <f>IF(AND(P1667&gt;=150000000,P1667&lt;300000000),5000000,IF(AND(P1667&gt;=300000000,P1667&lt;500000000),10000000,IF(AND(P1667&gt;=300000000,P1667&lt;500000000),15000000,IF(AND(P1667&gt;=500000000,P1667&lt;3000000000),20000000,IF(P1667&gt;=30000000000,35000000,0))))) * (1-R1667)</f>
        <v>0</v>
      </c>
      <c r="Y1667" s="50">
        <f>IFERROR(Q1667 * (1-R1667),0)</f>
        <v>0</v>
      </c>
      <c r="Z1667" s="51">
        <f>IF(R1667=1,0,0)</f>
        <v>0</v>
      </c>
      <c r="AA1667" s="51">
        <f>IFERROR((1-R1667) * Z1667 * 2%,0)</f>
        <v>0</v>
      </c>
      <c r="AB1667" s="52">
        <f>IF(R1667=0,0,0)</f>
        <v>0</v>
      </c>
      <c r="AC1667" s="52">
        <f> IFERROR(AB1667 * (1-R1667) * 2%,0)</f>
        <v>0</v>
      </c>
      <c r="AD1667" s="53">
        <f>T1667+V1667+W1667+X1667+AA1667+AC1667</f>
        <v>2571.8000000000002</v>
      </c>
    </row>
    <row r="1668">
      <c r="C1668" s="40" t="s">
        <v>3079</v>
      </c>
      <c r="D1668" s="41" t="s">
        <v>3068</v>
      </c>
      <c r="E1668" s="41"/>
      <c r="F1668" s="42">
        <v>43188.105775462958</v>
      </c>
      <c r="G1668" s="43">
        <v>4</v>
      </c>
      <c r="H1668" s="44">
        <v>43335</v>
      </c>
      <c r="I1668" s="44">
        <v>43382</v>
      </c>
      <c r="J1668" s="43">
        <v>79530</v>
      </c>
      <c r="K1668" s="43">
        <v>0</v>
      </c>
      <c r="L1668" s="43">
        <v>0</v>
      </c>
      <c r="M1668" s="43">
        <f>IFERROR(J1668-K1668-L1668,0)</f>
        <v>79530</v>
      </c>
      <c r="N1668" s="43">
        <v>113500</v>
      </c>
      <c r="O1668" s="45">
        <f>IFERROR(IF(1 - M1668/N1668&lt;0,0,1-M1668/N1668),0)</f>
        <v>0.29929515418502206</v>
      </c>
      <c r="P1668" s="43">
        <v>0</v>
      </c>
      <c r="Q1668" s="43">
        <v>79530</v>
      </c>
      <c r="R1668" s="46">
        <f>IF(F1668&lt;DATEVALUE("2018-07-01"),1,0)</f>
        <v>1</v>
      </c>
      <c r="S1668" s="47">
        <f>IF(R1668=1,1%,0)</f>
        <v>0.01</v>
      </c>
      <c r="T1668" s="46">
        <f>IFERROR(S1668*M1668,0)</f>
        <v>795.30000000000007</v>
      </c>
      <c r="U1668" s="48">
        <f>IF(O1668&lt;=0.12,1,0)*(1-R1668)*M1668</f>
        <v>0</v>
      </c>
      <c r="V1668" s="49">
        <f>IF(0&lt;0.8,0,IF(0&lt;1,Sheet1!L590,1))*IF(G1668&lt;3,0.12 - O1668,0.01) *U1668</f>
        <v>0</v>
      </c>
      <c r="W1668" s="49">
        <f>IF(0&gt;1,IF(0&lt;=1.1,1,IF(0&lt;=1.2,2,IF(0&lt;=1.5,3,5))),0) * 1000000</f>
        <v>0</v>
      </c>
      <c r="X1668" s="50">
        <f>IF(AND(P1668&gt;=150000000,P1668&lt;300000000),5000000,IF(AND(P1668&gt;=300000000,P1668&lt;500000000),10000000,IF(AND(P1668&gt;=300000000,P1668&lt;500000000),15000000,IF(AND(P1668&gt;=500000000,P1668&lt;3000000000),20000000,IF(P1668&gt;=30000000000,35000000,0))))) * (1-R1668)</f>
        <v>0</v>
      </c>
      <c r="Y1668" s="50">
        <f>IFERROR(Q1668 * (1-R1668),0)</f>
        <v>0</v>
      </c>
      <c r="Z1668" s="51">
        <f>IF(R1668=1,0,0)</f>
        <v>0</v>
      </c>
      <c r="AA1668" s="51">
        <f>IFERROR((1-R1668) * Z1668 * 2%,0)</f>
        <v>0</v>
      </c>
      <c r="AB1668" s="52">
        <f>IF(R1668=0,0,0)</f>
        <v>0</v>
      </c>
      <c r="AC1668" s="52">
        <f> IFERROR(AB1668 * (1-R1668) * 2%,0)</f>
        <v>0</v>
      </c>
      <c r="AD1668" s="53">
        <f>T1668+V1668+W1668+X1668+AA1668+AC1668</f>
        <v>795.30000000000007</v>
      </c>
    </row>
    <row r="1669">
      <c r="C1669" s="40" t="s">
        <v>3080</v>
      </c>
      <c r="D1669" s="41" t="s">
        <v>3068</v>
      </c>
      <c r="E1669" s="41"/>
      <c r="F1669" s="42">
        <v>43239.142500000002</v>
      </c>
      <c r="G1669" s="43">
        <v>2</v>
      </c>
      <c r="H1669" s="44">
        <v>43335</v>
      </c>
      <c r="I1669" s="44">
        <v>43382</v>
      </c>
      <c r="J1669" s="43">
        <v>104500</v>
      </c>
      <c r="K1669" s="43">
        <v>0</v>
      </c>
      <c r="L1669" s="43">
        <v>0</v>
      </c>
      <c r="M1669" s="43">
        <f>IFERROR(J1669-K1669-L1669,0)</f>
        <v>104500</v>
      </c>
      <c r="N1669" s="43">
        <v>149142</v>
      </c>
      <c r="O1669" s="45">
        <f>IFERROR(IF(1 - M1669/N1669&lt;0,0,1-M1669/N1669),0)</f>
        <v>0.2993254750506229</v>
      </c>
      <c r="P1669" s="43">
        <v>104500</v>
      </c>
      <c r="Q1669" s="43">
        <v>0</v>
      </c>
      <c r="R1669" s="46">
        <f>IF(F1669&lt;DATEVALUE("2018-07-01"),1,0)</f>
        <v>1</v>
      </c>
      <c r="S1669" s="47">
        <f>IF(R1669=1,1%,0)</f>
        <v>0.01</v>
      </c>
      <c r="T1669" s="46">
        <f>IFERROR(S1669*M1669,0)</f>
        <v>1045</v>
      </c>
      <c r="U1669" s="48">
        <f>IF(O1669&lt;=0.12,1,0)*(1-R1669)*M1669</f>
        <v>0</v>
      </c>
      <c r="V1669" s="49">
        <f>IF(0&lt;0.8,0,IF(0&lt;1,Sheet1!L590,1))*IF(G1669&lt;3,0.12 - O1669,0.01) *U1669</f>
        <v>0</v>
      </c>
      <c r="W1669" s="49">
        <f>IF(0&gt;1,IF(0&lt;=1.1,1,IF(0&lt;=1.2,2,IF(0&lt;=1.5,3,5))),0) * 1000000</f>
        <v>0</v>
      </c>
      <c r="X1669" s="50">
        <f>IF(AND(P1669&gt;=150000000,P1669&lt;300000000),5000000,IF(AND(P1669&gt;=300000000,P1669&lt;500000000),10000000,IF(AND(P1669&gt;=300000000,P1669&lt;500000000),15000000,IF(AND(P1669&gt;=500000000,P1669&lt;3000000000),20000000,IF(P1669&gt;=30000000000,35000000,0))))) * (1-R1669)</f>
        <v>0</v>
      </c>
      <c r="Y1669" s="50">
        <f>IFERROR(Q1669 * (1-R1669),0)</f>
        <v>0</v>
      </c>
      <c r="Z1669" s="51">
        <f>IF(R1669=1,0,0)</f>
        <v>0</v>
      </c>
      <c r="AA1669" s="51">
        <f>IFERROR((1-R1669) * Z1669 * 2%,0)</f>
        <v>0</v>
      </c>
      <c r="AB1669" s="52">
        <f>IF(R1669=0,0,0)</f>
        <v>0</v>
      </c>
      <c r="AC1669" s="52">
        <f> IFERROR(AB1669 * (1-R1669) * 2%,0)</f>
        <v>0</v>
      </c>
      <c r="AD1669" s="53">
        <f>T1669+V1669+W1669+X1669+AA1669+AC1669</f>
        <v>1045</v>
      </c>
    </row>
    <row r="1670">
      <c r="C1670" s="40" t="s">
        <v>3081</v>
      </c>
      <c r="D1670" s="41" t="s">
        <v>3082</v>
      </c>
      <c r="E1670" s="41"/>
      <c r="F1670" s="42">
        <v>43245.284768518519</v>
      </c>
      <c r="G1670" s="43">
        <v>2</v>
      </c>
      <c r="H1670" s="44" t="s">
        <v>24</v>
      </c>
      <c r="I1670" s="44" t="s">
        <v>24</v>
      </c>
      <c r="J1670" s="43">
        <v>0</v>
      </c>
      <c r="K1670" s="43">
        <v>0</v>
      </c>
      <c r="L1670" s="43">
        <v>0</v>
      </c>
      <c r="M1670" s="43">
        <f>IFERROR(J1670-K1670-L1670,0)</f>
        <v>0</v>
      </c>
      <c r="N1670" s="43">
        <v>3121257</v>
      </c>
      <c r="O1670" s="45">
        <f>IFERROR(IF(1 - M1670/N1670&lt;0,0,1-M1670/N1670),0)</f>
        <v>1</v>
      </c>
      <c r="P1670" s="43">
        <v>0</v>
      </c>
      <c r="Q1670" s="43">
        <v>0</v>
      </c>
      <c r="R1670" s="46">
        <f>IF(F1670&lt;DATEVALUE("2018-07-01"),1,0)</f>
        <v>1</v>
      </c>
      <c r="S1670" s="47">
        <f>IF(R1670=1,1%,0)</f>
        <v>0.01</v>
      </c>
      <c r="T1670" s="46">
        <f>IFERROR(S1670*M1670,0)</f>
        <v>0</v>
      </c>
      <c r="U1670" s="48">
        <f>IF(O1670&lt;=0.12,1,0)*(1-R1670)*M1670</f>
        <v>0</v>
      </c>
      <c r="V1670" s="49">
        <f>IF(0&lt;0.8,0,IF(0&lt;1,Sheet1!L590,1))*IF(G1670&lt;3,0.12 - O1670,0.01) *U1670</f>
        <v>0</v>
      </c>
      <c r="W1670" s="49">
        <f>IF(0&gt;1,IF(0&lt;=1.1,1,IF(0&lt;=1.2,2,IF(0&lt;=1.5,3,5))),0) * 1000000</f>
        <v>0</v>
      </c>
      <c r="X1670" s="50">
        <f>IF(AND(P1670&gt;=150000000,P1670&lt;300000000),5000000,IF(AND(P1670&gt;=300000000,P1670&lt;500000000),10000000,IF(AND(P1670&gt;=300000000,P1670&lt;500000000),15000000,IF(AND(P1670&gt;=500000000,P1670&lt;3000000000),20000000,IF(P1670&gt;=30000000000,35000000,0))))) * (1-R1670)</f>
        <v>0</v>
      </c>
      <c r="Y1670" s="50">
        <f>IFERROR(Q1670 * (1-R1670),0)</f>
        <v>0</v>
      </c>
      <c r="Z1670" s="51">
        <f>IF(R1670=1,0,"")</f>
        <v>0</v>
      </c>
      <c r="AA1670" s="51">
        <f>IFERROR((1-R1670) * Z1670 * 2%,0)</f>
        <v>0</v>
      </c>
      <c r="AB1670" s="52">
        <f>IF(R1670=0,"",0)</f>
        <v>0</v>
      </c>
      <c r="AC1670" s="52">
        <f> IFERROR(AB1670 * (1-R1670) * 2%,0)</f>
        <v>0</v>
      </c>
      <c r="AD1670" s="53">
        <f>T1670+V1670+W1670+X1670+AA1670+AC1670</f>
        <v>0</v>
      </c>
    </row>
    <row r="1671">
      <c r="C1671" s="40" t="s">
        <v>3083</v>
      </c>
      <c r="D1671" s="41" t="s">
        <v>3084</v>
      </c>
      <c r="E1671" s="41"/>
      <c r="F1671" s="42">
        <v>41822.456284722219</v>
      </c>
      <c r="G1671" s="43">
        <v>48</v>
      </c>
      <c r="H1671" s="44">
        <v>43335</v>
      </c>
      <c r="I1671" s="44">
        <v>43382</v>
      </c>
      <c r="J1671" s="43">
        <v>442420</v>
      </c>
      <c r="K1671" s="43">
        <v>0</v>
      </c>
      <c r="L1671" s="43">
        <v>0</v>
      </c>
      <c r="M1671" s="43">
        <f>IFERROR(J1671-K1671-L1671,0)</f>
        <v>442420</v>
      </c>
      <c r="N1671" s="43">
        <v>565508</v>
      </c>
      <c r="O1671" s="45">
        <f>IFERROR(IF(1 - M1671/N1671&lt;0,0,1-M1671/N1671),0)</f>
        <v>0.21765916662540585</v>
      </c>
      <c r="P1671" s="43">
        <v>0</v>
      </c>
      <c r="Q1671" s="43">
        <v>442420</v>
      </c>
      <c r="R1671" s="46">
        <f>IF(F1671&lt;DATEVALUE("2018-07-01"),1,0)</f>
        <v>1</v>
      </c>
      <c r="S1671" s="47">
        <f>IF(R1671=1,1%,0)</f>
        <v>0.01</v>
      </c>
      <c r="T1671" s="46">
        <f>IFERROR(S1671*M1671,0)</f>
        <v>4424.1999999999998</v>
      </c>
      <c r="U1671" s="48">
        <f>IF(O1671&lt;=0.12,1,0)*(1-R1671)*M1671</f>
        <v>0</v>
      </c>
      <c r="V1671" s="49">
        <f>IF(0&lt;0.8,0,IF(0&lt;1,Sheet1!L590,1))*IF(G1671&lt;3,0.12 - O1671,0.01) *U1671</f>
        <v>0</v>
      </c>
      <c r="W1671" s="49">
        <f>IF(0&gt;1,IF(0&lt;=1.1,1,IF(0&lt;=1.2,2,IF(0&lt;=1.5,3,5))),0) * 1000000</f>
        <v>0</v>
      </c>
      <c r="X1671" s="50">
        <f>IF(AND(P1671&gt;=150000000,P1671&lt;300000000),5000000,IF(AND(P1671&gt;=300000000,P1671&lt;500000000),10000000,IF(AND(P1671&gt;=300000000,P1671&lt;500000000),15000000,IF(AND(P1671&gt;=500000000,P1671&lt;3000000000),20000000,IF(P1671&gt;=30000000000,35000000,0))))) * (1-R1671)</f>
        <v>0</v>
      </c>
      <c r="Y1671" s="50">
        <f>IFERROR(Q1671 * (1-R1671),0)</f>
        <v>0</v>
      </c>
      <c r="Z1671" s="51">
        <f>IF(R1671=1,0,0)</f>
        <v>0</v>
      </c>
      <c r="AA1671" s="51">
        <f>IFERROR((1-R1671) * Z1671 * 2%,0)</f>
        <v>0</v>
      </c>
      <c r="AB1671" s="52">
        <f>IF(R1671=0,0,0)</f>
        <v>0</v>
      </c>
      <c r="AC1671" s="52">
        <f> IFERROR(AB1671 * (1-R1671) * 2%,0)</f>
        <v>0</v>
      </c>
      <c r="AD1671" s="53">
        <f>T1671+V1671+W1671+X1671+AA1671+AC1671</f>
        <v>4424.1999999999998</v>
      </c>
    </row>
    <row r="1672">
      <c r="C1672" s="40" t="s">
        <v>3085</v>
      </c>
      <c r="D1672" s="41" t="s">
        <v>3086</v>
      </c>
      <c r="E1672" s="41"/>
      <c r="F1672" s="42">
        <v>41947.464444444442</v>
      </c>
      <c r="G1672" s="43">
        <v>44</v>
      </c>
      <c r="H1672" s="44">
        <v>43335</v>
      </c>
      <c r="I1672" s="44">
        <v>43382</v>
      </c>
      <c r="J1672" s="43">
        <v>2527718</v>
      </c>
      <c r="K1672" s="43">
        <v>0</v>
      </c>
      <c r="L1672" s="43">
        <v>0</v>
      </c>
      <c r="M1672" s="43">
        <f>IFERROR(J1672-K1672-L1672,0)</f>
        <v>2527718</v>
      </c>
      <c r="N1672" s="43">
        <v>2811663</v>
      </c>
      <c r="O1672" s="45">
        <f>IFERROR(IF(1 - M1672/N1672&lt;0,0,1-M1672/N1672),0)</f>
        <v>0.10098827633325902</v>
      </c>
      <c r="P1672" s="43">
        <v>0</v>
      </c>
      <c r="Q1672" s="43">
        <v>2527718</v>
      </c>
      <c r="R1672" s="46">
        <f>IF(F1672&lt;DATEVALUE("2018-07-01"),1,0)</f>
        <v>1</v>
      </c>
      <c r="S1672" s="47">
        <f>IF(R1672=1,1%,0)</f>
        <v>0.01</v>
      </c>
      <c r="T1672" s="46">
        <f>IFERROR(S1672*M1672,0)</f>
        <v>25277.18</v>
      </c>
      <c r="U1672" s="48">
        <f>IF(O1672&lt;=0.12,1,0)*(1-R1672)*M1672</f>
        <v>0</v>
      </c>
      <c r="V1672" s="49">
        <f>IF(0&lt;0.8,0,IF(0&lt;1,Sheet1!L590,1))*IF(G1672&lt;3,0.12 - O1672,0.01) *U1672</f>
        <v>0</v>
      </c>
      <c r="W1672" s="49">
        <f>IF(0&gt;1,IF(0&lt;=1.1,1,IF(0&lt;=1.2,2,IF(0&lt;=1.5,3,5))),0) * 1000000</f>
        <v>0</v>
      </c>
      <c r="X1672" s="50">
        <f>IF(AND(P1672&gt;=150000000,P1672&lt;300000000),5000000,IF(AND(P1672&gt;=300000000,P1672&lt;500000000),10000000,IF(AND(P1672&gt;=300000000,P1672&lt;500000000),15000000,IF(AND(P1672&gt;=500000000,P1672&lt;3000000000),20000000,IF(P1672&gt;=30000000000,35000000,0))))) * (1-R1672)</f>
        <v>0</v>
      </c>
      <c r="Y1672" s="50">
        <f>IFERROR(Q1672 * (1-R1672),0)</f>
        <v>0</v>
      </c>
      <c r="Z1672" s="51">
        <f>IF(R1672=1,0,0)</f>
        <v>0</v>
      </c>
      <c r="AA1672" s="51">
        <f>IFERROR((1-R1672) * Z1672 * 2%,0)</f>
        <v>0</v>
      </c>
      <c r="AB1672" s="52">
        <f>IF(R1672=0,0,0)</f>
        <v>0</v>
      </c>
      <c r="AC1672" s="52">
        <f> IFERROR(AB1672 * (1-R1672) * 2%,0)</f>
        <v>0</v>
      </c>
      <c r="AD1672" s="53">
        <f>T1672+V1672+W1672+X1672+AA1672+AC1672</f>
        <v>25277.18</v>
      </c>
    </row>
    <row r="1673">
      <c r="C1673" s="40" t="s">
        <v>3087</v>
      </c>
      <c r="D1673" s="41" t="s">
        <v>3088</v>
      </c>
      <c r="E1673" s="41"/>
      <c r="F1673" s="42">
        <v>42320.58924768518</v>
      </c>
      <c r="G1673" s="43">
        <v>32</v>
      </c>
      <c r="H1673" s="44">
        <v>43339</v>
      </c>
      <c r="I1673" s="44">
        <v>43397</v>
      </c>
      <c r="J1673" s="43">
        <v>1578969</v>
      </c>
      <c r="K1673" s="43">
        <v>0</v>
      </c>
      <c r="L1673" s="43">
        <v>0</v>
      </c>
      <c r="M1673" s="43">
        <f>IFERROR(J1673-K1673-L1673,0)</f>
        <v>1578969</v>
      </c>
      <c r="N1673" s="43">
        <v>1677609</v>
      </c>
      <c r="O1673" s="45">
        <f>IFERROR(IF(1 - M1673/N1673&lt;0,0,1-M1673/N1673),0)</f>
        <v>0.058797967822061037</v>
      </c>
      <c r="P1673" s="43">
        <v>0</v>
      </c>
      <c r="Q1673" s="43">
        <v>1578969</v>
      </c>
      <c r="R1673" s="46">
        <f>IF(F1673&lt;DATEVALUE("2018-07-01"),1,0)</f>
        <v>1</v>
      </c>
      <c r="S1673" s="47">
        <f>IF(R1673=1,1%,0)</f>
        <v>0.01</v>
      </c>
      <c r="T1673" s="46">
        <f>IFERROR(S1673*M1673,0)</f>
        <v>15789.690000000001</v>
      </c>
      <c r="U1673" s="48">
        <f>IF(O1673&lt;=0.12,1,0)*(1-R1673)*M1673</f>
        <v>0</v>
      </c>
      <c r="V1673" s="49">
        <f>IF(0&lt;0.8,0,IF(0&lt;1,Sheet1!L590,1))*IF(G1673&lt;3,0.12 - O1673,0.01) *U1673</f>
        <v>0</v>
      </c>
      <c r="W1673" s="49">
        <f>IF(0&gt;1,IF(0&lt;=1.1,1,IF(0&lt;=1.2,2,IF(0&lt;=1.5,3,5))),0) * 1000000</f>
        <v>0</v>
      </c>
      <c r="X1673" s="50">
        <f>IF(AND(P1673&gt;=150000000,P1673&lt;300000000),5000000,IF(AND(P1673&gt;=300000000,P1673&lt;500000000),10000000,IF(AND(P1673&gt;=300000000,P1673&lt;500000000),15000000,IF(AND(P1673&gt;=500000000,P1673&lt;3000000000),20000000,IF(P1673&gt;=30000000000,35000000,0))))) * (1-R1673)</f>
        <v>0</v>
      </c>
      <c r="Y1673" s="50">
        <f>IFERROR(Q1673 * (1-R1673),0)</f>
        <v>0</v>
      </c>
      <c r="Z1673" s="51">
        <f>IF(R1673=1,0,0)</f>
        <v>0</v>
      </c>
      <c r="AA1673" s="51">
        <f>IFERROR((1-R1673) * Z1673 * 2%,0)</f>
        <v>0</v>
      </c>
      <c r="AB1673" s="52">
        <f>IF(R1673=0,0,0)</f>
        <v>0</v>
      </c>
      <c r="AC1673" s="52">
        <f> IFERROR(AB1673 * (1-R1673) * 2%,0)</f>
        <v>0</v>
      </c>
      <c r="AD1673" s="53">
        <f>T1673+V1673+W1673+X1673+AA1673+AC1673</f>
        <v>15789.690000000001</v>
      </c>
    </row>
    <row r="1674">
      <c r="C1674" s="40" t="s">
        <v>3089</v>
      </c>
      <c r="D1674" s="41" t="s">
        <v>3090</v>
      </c>
      <c r="E1674" s="41"/>
      <c r="F1674" s="42">
        <v>42601.282777777778</v>
      </c>
      <c r="G1674" s="43">
        <v>23</v>
      </c>
      <c r="H1674" s="44">
        <v>43335</v>
      </c>
      <c r="I1674" s="44">
        <v>43382</v>
      </c>
      <c r="J1674" s="43">
        <v>378235</v>
      </c>
      <c r="K1674" s="43">
        <v>0</v>
      </c>
      <c r="L1674" s="43">
        <v>0</v>
      </c>
      <c r="M1674" s="43">
        <f>IFERROR(J1674-K1674-L1674,0)</f>
        <v>378235</v>
      </c>
      <c r="N1674" s="43">
        <v>408756</v>
      </c>
      <c r="O1674" s="45">
        <f>IFERROR(IF(1 - M1674/N1674&lt;0,0,1-M1674/N1674),0)</f>
        <v>0.074668017105559259</v>
      </c>
      <c r="P1674" s="43">
        <v>0</v>
      </c>
      <c r="Q1674" s="43">
        <v>378235</v>
      </c>
      <c r="R1674" s="46">
        <f>IF(F1674&lt;DATEVALUE("2018-07-01"),1,0)</f>
        <v>1</v>
      </c>
      <c r="S1674" s="47">
        <f>IF(R1674=1,1%,0)</f>
        <v>0.01</v>
      </c>
      <c r="T1674" s="46">
        <f>IFERROR(S1674*M1674,0)</f>
        <v>3782.3499999999999</v>
      </c>
      <c r="U1674" s="48">
        <f>IF(O1674&lt;=0.12,1,0)*(1-R1674)*M1674</f>
        <v>0</v>
      </c>
      <c r="V1674" s="49">
        <f>IF(0&lt;0.8,0,IF(0&lt;1,Sheet1!L590,1))*IF(G1674&lt;3,0.12 - O1674,0.01) *U1674</f>
        <v>0</v>
      </c>
      <c r="W1674" s="49">
        <f>IF(0&gt;1,IF(0&lt;=1.1,1,IF(0&lt;=1.2,2,IF(0&lt;=1.5,3,5))),0) * 1000000</f>
        <v>0</v>
      </c>
      <c r="X1674" s="50">
        <f>IF(AND(P1674&gt;=150000000,P1674&lt;300000000),5000000,IF(AND(P1674&gt;=300000000,P1674&lt;500000000),10000000,IF(AND(P1674&gt;=300000000,P1674&lt;500000000),15000000,IF(AND(P1674&gt;=500000000,P1674&lt;3000000000),20000000,IF(P1674&gt;=30000000000,35000000,0))))) * (1-R1674)</f>
        <v>0</v>
      </c>
      <c r="Y1674" s="50">
        <f>IFERROR(Q1674 * (1-R1674),0)</f>
        <v>0</v>
      </c>
      <c r="Z1674" s="51">
        <f>IF(R1674=1,0,0)</f>
        <v>0</v>
      </c>
      <c r="AA1674" s="51">
        <f>IFERROR((1-R1674) * Z1674 * 2%,0)</f>
        <v>0</v>
      </c>
      <c r="AB1674" s="52">
        <f>IF(R1674=0,0,0)</f>
        <v>0</v>
      </c>
      <c r="AC1674" s="52">
        <f> IFERROR(AB1674 * (1-R1674) * 2%,0)</f>
        <v>0</v>
      </c>
      <c r="AD1674" s="53">
        <f>T1674+V1674+W1674+X1674+AA1674+AC1674</f>
        <v>3782.3499999999999</v>
      </c>
    </row>
    <row r="1675">
      <c r="C1675" s="40" t="s">
        <v>3091</v>
      </c>
      <c r="D1675" s="41" t="s">
        <v>24</v>
      </c>
      <c r="E1675" s="41"/>
      <c r="F1675" s="42" t="s">
        <v>24</v>
      </c>
      <c r="G1675" s="43" t="s">
        <v>24</v>
      </c>
      <c r="H1675" s="44" t="s">
        <v>24</v>
      </c>
      <c r="I1675" s="44" t="s">
        <v>24</v>
      </c>
      <c r="J1675" s="43">
        <v>2439965</v>
      </c>
      <c r="K1675" s="43">
        <v>0</v>
      </c>
      <c r="L1675" s="43">
        <v>0</v>
      </c>
      <c r="M1675" s="43">
        <f>IFERROR(J1675-K1675-L1675,0)</f>
        <v>2439965</v>
      </c>
      <c r="N1675" s="43" t="s">
        <v>24</v>
      </c>
      <c r="O1675" s="45">
        <f>IFERROR(IF(1 - M1675/N1675&lt;0,0,1-M1675/N1675),0)</f>
        <v>0</v>
      </c>
      <c r="P1675" s="43">
        <v>0</v>
      </c>
      <c r="Q1675" s="43">
        <v>0</v>
      </c>
      <c r="R1675" s="46">
        <f>IF(F1675&lt;DATEVALUE("2018-07-01"),1,0)</f>
        <v>0</v>
      </c>
      <c r="S1675" s="47">
        <f>IF(R1675=1,1%,0)</f>
        <v>0</v>
      </c>
      <c r="T1675" s="46">
        <f>IFERROR(S1675*M1675,0)</f>
        <v>0</v>
      </c>
      <c r="U1675" s="48">
        <f>IF(O1675&lt;=0.12,1,0)*(1-R1675)*M1675</f>
        <v>2439965</v>
      </c>
      <c r="V1675" s="49">
        <f>IF(0&lt;0.8,0,IF(0&lt;1,Sheet1!L590,1))*IF(G1675&lt;3,0.12 - O1675,0.01) *U1675</f>
        <v>0</v>
      </c>
      <c r="W1675" s="49">
        <f>IF(0&gt;1,IF(0&lt;=1.1,1,IF(0&lt;=1.2,2,IF(0&lt;=1.5,3,5))),0) * 1000000</f>
        <v>0</v>
      </c>
      <c r="X1675" s="50">
        <f>IF(AND(P1675&gt;=150000000,P1675&lt;300000000),5000000,IF(AND(P1675&gt;=300000000,P1675&lt;500000000),10000000,IF(AND(P1675&gt;=300000000,P1675&lt;500000000),15000000,IF(AND(P1675&gt;=500000000,P1675&lt;3000000000),20000000,IF(P1675&gt;=30000000000,35000000,0))))) * (1-R1675)</f>
        <v>0</v>
      </c>
      <c r="Y1675" s="50">
        <f>IFERROR(Q1675 * (1-R1675),0)</f>
        <v>0</v>
      </c>
      <c r="Z1675" s="51" t="str">
        <f>IF(R1675=1,0,"")</f>
        <v/>
      </c>
      <c r="AA1675" s="51">
        <f>IFERROR((1-R1675) * Z1675 * 2%,0)</f>
        <v>0</v>
      </c>
      <c r="AB1675" s="52" t="str">
        <f>IF(R1675=0,"",0)</f>
        <v/>
      </c>
      <c r="AC1675" s="52">
        <f> IFERROR(AB1675 * (1-R1675) * 2%,0)</f>
        <v>0</v>
      </c>
      <c r="AD1675" s="53">
        <f>T1675+V1675+W1675+X1675+AA1675+AC1675</f>
        <v>0</v>
      </c>
    </row>
    <row r="1676">
      <c r="C1676" s="40" t="s">
        <v>3092</v>
      </c>
      <c r="D1676" s="41" t="s">
        <v>3093</v>
      </c>
      <c r="E1676" s="41"/>
      <c r="F1676" s="42">
        <v>43003.124756944446</v>
      </c>
      <c r="G1676" s="43">
        <v>10</v>
      </c>
      <c r="H1676" s="44">
        <v>43355</v>
      </c>
      <c r="I1676" s="44">
        <v>43369</v>
      </c>
      <c r="J1676" s="43">
        <v>514514</v>
      </c>
      <c r="K1676" s="43">
        <v>0</v>
      </c>
      <c r="L1676" s="43">
        <v>0</v>
      </c>
      <c r="M1676" s="43">
        <f>IFERROR(J1676-K1676-L1676,0)</f>
        <v>514514</v>
      </c>
      <c r="N1676" s="43">
        <v>560112</v>
      </c>
      <c r="O1676" s="45">
        <f>IFERROR(IF(1 - M1676/N1676&lt;0,0,1-M1676/N1676),0)</f>
        <v>0.081408718256348767</v>
      </c>
      <c r="P1676" s="43">
        <v>0</v>
      </c>
      <c r="Q1676" s="43">
        <v>514514</v>
      </c>
      <c r="R1676" s="46">
        <f>IF(F1676&lt;DATEVALUE("2018-07-01"),1,0)</f>
        <v>1</v>
      </c>
      <c r="S1676" s="47">
        <f>IF(R1676=1,1%,0)</f>
        <v>0.01</v>
      </c>
      <c r="T1676" s="46">
        <f>IFERROR(S1676*M1676,0)</f>
        <v>5145.1400000000003</v>
      </c>
      <c r="U1676" s="48">
        <f>IF(O1676&lt;=0.12,1,0)*(1-R1676)*M1676</f>
        <v>0</v>
      </c>
      <c r="V1676" s="49">
        <f>IF(0&lt;0.8,0,IF(0&lt;1,Sheet1!L590,1))*IF(G1676&lt;3,0.12 - O1676,0.01) *U1676</f>
        <v>0</v>
      </c>
      <c r="W1676" s="49">
        <f>IF(0&gt;1,IF(0&lt;=1.1,1,IF(0&lt;=1.2,2,IF(0&lt;=1.5,3,5))),0) * 1000000</f>
        <v>0</v>
      </c>
      <c r="X1676" s="50">
        <f>IF(AND(P1676&gt;=150000000,P1676&lt;300000000),5000000,IF(AND(P1676&gt;=300000000,P1676&lt;500000000),10000000,IF(AND(P1676&gt;=300000000,P1676&lt;500000000),15000000,IF(AND(P1676&gt;=500000000,P1676&lt;3000000000),20000000,IF(P1676&gt;=30000000000,35000000,0))))) * (1-R1676)</f>
        <v>0</v>
      </c>
      <c r="Y1676" s="50">
        <f>IFERROR(Q1676 * (1-R1676),0)</f>
        <v>0</v>
      </c>
      <c r="Z1676" s="51">
        <f>IF(R1676=1,0,0)</f>
        <v>0</v>
      </c>
      <c r="AA1676" s="51">
        <f>IFERROR((1-R1676) * Z1676 * 2%,0)</f>
        <v>0</v>
      </c>
      <c r="AB1676" s="52">
        <f>IF(R1676=0,0,0)</f>
        <v>0</v>
      </c>
      <c r="AC1676" s="52">
        <f> IFERROR(AB1676 * (1-R1676) * 2%,0)</f>
        <v>0</v>
      </c>
      <c r="AD1676" s="53">
        <f>T1676+V1676+W1676+X1676+AA1676+AC1676</f>
        <v>5145.1400000000003</v>
      </c>
    </row>
    <row r="1677">
      <c r="C1677" s="40" t="s">
        <v>3094</v>
      </c>
      <c r="D1677" s="41" t="s">
        <v>24</v>
      </c>
      <c r="E1677" s="41"/>
      <c r="F1677" s="42" t="s">
        <v>24</v>
      </c>
      <c r="G1677" s="43" t="s">
        <v>24</v>
      </c>
      <c r="H1677" s="44" t="s">
        <v>24</v>
      </c>
      <c r="I1677" s="44" t="s">
        <v>24</v>
      </c>
      <c r="J1677" s="43">
        <v>2142199</v>
      </c>
      <c r="K1677" s="43">
        <v>0</v>
      </c>
      <c r="L1677" s="43">
        <v>0</v>
      </c>
      <c r="M1677" s="43">
        <f>IFERROR(J1677-K1677-L1677,0)</f>
        <v>2142199</v>
      </c>
      <c r="N1677" s="43" t="s">
        <v>24</v>
      </c>
      <c r="O1677" s="45">
        <f>IFERROR(IF(1 - M1677/N1677&lt;0,0,1-M1677/N1677),0)</f>
        <v>0</v>
      </c>
      <c r="P1677" s="43">
        <v>0</v>
      </c>
      <c r="Q1677" s="43">
        <v>0</v>
      </c>
      <c r="R1677" s="46">
        <f>IF(F1677&lt;DATEVALUE("2018-07-01"),1,0)</f>
        <v>0</v>
      </c>
      <c r="S1677" s="47">
        <f>IF(R1677=1,1%,0)</f>
        <v>0</v>
      </c>
      <c r="T1677" s="46">
        <f>IFERROR(S1677*M1677,0)</f>
        <v>0</v>
      </c>
      <c r="U1677" s="48">
        <f>IF(O1677&lt;=0.12,1,0)*(1-R1677)*M1677</f>
        <v>2142199</v>
      </c>
      <c r="V1677" s="49">
        <f>IF(0&lt;0.8,0,IF(0&lt;1,Sheet1!L590,1))*IF(G1677&lt;3,0.12 - O1677,0.01) *U1677</f>
        <v>0</v>
      </c>
      <c r="W1677" s="49">
        <f>IF(0&gt;1,IF(0&lt;=1.1,1,IF(0&lt;=1.2,2,IF(0&lt;=1.5,3,5))),0) * 1000000</f>
        <v>0</v>
      </c>
      <c r="X1677" s="50">
        <f>IF(AND(P1677&gt;=150000000,P1677&lt;300000000),5000000,IF(AND(P1677&gt;=300000000,P1677&lt;500000000),10000000,IF(AND(P1677&gt;=300000000,P1677&lt;500000000),15000000,IF(AND(P1677&gt;=500000000,P1677&lt;3000000000),20000000,IF(P1677&gt;=30000000000,35000000,0))))) * (1-R1677)</f>
        <v>0</v>
      </c>
      <c r="Y1677" s="50">
        <f>IFERROR(Q1677 * (1-R1677),0)</f>
        <v>0</v>
      </c>
      <c r="Z1677" s="51" t="str">
        <f>IF(R1677=1,0,"")</f>
        <v/>
      </c>
      <c r="AA1677" s="51">
        <f>IFERROR((1-R1677) * Z1677 * 2%,0)</f>
        <v>0</v>
      </c>
      <c r="AB1677" s="52" t="str">
        <f>IF(R1677=0,"",0)</f>
        <v/>
      </c>
      <c r="AC1677" s="52">
        <f> IFERROR(AB1677 * (1-R1677) * 2%,0)</f>
        <v>0</v>
      </c>
      <c r="AD1677" s="53">
        <f>T1677+V1677+W1677+X1677+AA1677+AC1677</f>
        <v>0</v>
      </c>
    </row>
    <row r="1678">
      <c r="C1678" s="40" t="s">
        <v>3095</v>
      </c>
      <c r="D1678" s="41" t="s">
        <v>3090</v>
      </c>
      <c r="E1678" s="41"/>
      <c r="F1678" s="42">
        <v>43206.141759259255</v>
      </c>
      <c r="G1678" s="43">
        <v>3</v>
      </c>
      <c r="H1678" s="44">
        <v>43371</v>
      </c>
      <c r="I1678" s="44">
        <v>43382</v>
      </c>
      <c r="J1678" s="43">
        <v>171078</v>
      </c>
      <c r="K1678" s="43">
        <v>0</v>
      </c>
      <c r="L1678" s="43">
        <v>0</v>
      </c>
      <c r="M1678" s="43">
        <f>IFERROR(J1678-K1678-L1678,0)</f>
        <v>171078</v>
      </c>
      <c r="N1678" s="43">
        <v>233306</v>
      </c>
      <c r="O1678" s="45">
        <f>IFERROR(IF(1 - M1678/N1678&lt;0,0,1-M1678/N1678),0)</f>
        <v>0.26672267322743526</v>
      </c>
      <c r="P1678" s="43">
        <v>0</v>
      </c>
      <c r="Q1678" s="43">
        <v>0</v>
      </c>
      <c r="R1678" s="46">
        <f>IF(F1678&lt;DATEVALUE("2018-07-01"),1,0)</f>
        <v>1</v>
      </c>
      <c r="S1678" s="47">
        <f>IF(R1678=1,1%,0)</f>
        <v>0.01</v>
      </c>
      <c r="T1678" s="46">
        <f>IFERROR(S1678*M1678,0)</f>
        <v>1710.78</v>
      </c>
      <c r="U1678" s="48">
        <f>IF(O1678&lt;=0.12,1,0)*(1-R1678)*M1678</f>
        <v>0</v>
      </c>
      <c r="V1678" s="49">
        <f>IF(0&lt;0.8,0,IF(0&lt;1,Sheet1!L590,1))*IF(G1678&lt;3,0.12 - O1678,0.01) *U1678</f>
        <v>0</v>
      </c>
      <c r="W1678" s="49">
        <f>IF(0&gt;1,IF(0&lt;=1.1,1,IF(0&lt;=1.2,2,IF(0&lt;=1.5,3,5))),0) * 1000000</f>
        <v>0</v>
      </c>
      <c r="X1678" s="50">
        <f>IF(AND(P1678&gt;=150000000,P1678&lt;300000000),5000000,IF(AND(P1678&gt;=300000000,P1678&lt;500000000),10000000,IF(AND(P1678&gt;=300000000,P1678&lt;500000000),15000000,IF(AND(P1678&gt;=500000000,P1678&lt;3000000000),20000000,IF(P1678&gt;=30000000000,35000000,0))))) * (1-R1678)</f>
        <v>0</v>
      </c>
      <c r="Y1678" s="50">
        <f>IFERROR(Q1678 * (1-R1678),0)</f>
        <v>0</v>
      </c>
      <c r="Z1678" s="51">
        <f>IF(R1678=1,0,0)</f>
        <v>0</v>
      </c>
      <c r="AA1678" s="51">
        <f>IFERROR((1-R1678) * Z1678 * 2%,0)</f>
        <v>0</v>
      </c>
      <c r="AB1678" s="52">
        <f>IF(R1678=0,0,0)</f>
        <v>0</v>
      </c>
      <c r="AC1678" s="52">
        <f> IFERROR(AB1678 * (1-R1678) * 2%,0)</f>
        <v>0</v>
      </c>
      <c r="AD1678" s="53">
        <f>T1678+V1678+W1678+X1678+AA1678+AC1678</f>
        <v>1710.78</v>
      </c>
    </row>
    <row r="1679">
      <c r="C1679" s="40" t="s">
        <v>3096</v>
      </c>
      <c r="D1679" s="41" t="s">
        <v>3097</v>
      </c>
      <c r="E1679" s="41"/>
      <c r="F1679" s="42">
        <v>43245.28528935185</v>
      </c>
      <c r="G1679" s="43">
        <v>2</v>
      </c>
      <c r="H1679" s="44" t="s">
        <v>24</v>
      </c>
      <c r="I1679" s="44" t="s">
        <v>24</v>
      </c>
      <c r="J1679" s="43">
        <v>0</v>
      </c>
      <c r="K1679" s="43">
        <v>0</v>
      </c>
      <c r="L1679" s="43">
        <v>0</v>
      </c>
      <c r="M1679" s="43">
        <f>IFERROR(J1679-K1679-L1679,0)</f>
        <v>0</v>
      </c>
      <c r="N1679" s="43">
        <v>86024</v>
      </c>
      <c r="O1679" s="45">
        <f>IFERROR(IF(1 - M1679/N1679&lt;0,0,1-M1679/N1679),0)</f>
        <v>1</v>
      </c>
      <c r="P1679" s="43">
        <v>0</v>
      </c>
      <c r="Q1679" s="43">
        <v>0</v>
      </c>
      <c r="R1679" s="46">
        <f>IF(F1679&lt;DATEVALUE("2018-07-01"),1,0)</f>
        <v>1</v>
      </c>
      <c r="S1679" s="47">
        <f>IF(R1679=1,1%,0)</f>
        <v>0.01</v>
      </c>
      <c r="T1679" s="46">
        <f>IFERROR(S1679*M1679,0)</f>
        <v>0</v>
      </c>
      <c r="U1679" s="48">
        <f>IF(O1679&lt;=0.12,1,0)*(1-R1679)*M1679</f>
        <v>0</v>
      </c>
      <c r="V1679" s="49">
        <f>IF(0&lt;0.8,0,IF(0&lt;1,Sheet1!L590,1))*IF(G1679&lt;3,0.12 - O1679,0.01) *U1679</f>
        <v>0</v>
      </c>
      <c r="W1679" s="49">
        <f>IF(0&gt;1,IF(0&lt;=1.1,1,IF(0&lt;=1.2,2,IF(0&lt;=1.5,3,5))),0) * 1000000</f>
        <v>0</v>
      </c>
      <c r="X1679" s="50">
        <f>IF(AND(P1679&gt;=150000000,P1679&lt;300000000),5000000,IF(AND(P1679&gt;=300000000,P1679&lt;500000000),10000000,IF(AND(P1679&gt;=300000000,P1679&lt;500000000),15000000,IF(AND(P1679&gt;=500000000,P1679&lt;3000000000),20000000,IF(P1679&gt;=30000000000,35000000,0))))) * (1-R1679)</f>
        <v>0</v>
      </c>
      <c r="Y1679" s="50">
        <f>IFERROR(Q1679 * (1-R1679),0)</f>
        <v>0</v>
      </c>
      <c r="Z1679" s="51">
        <f>IF(R1679=1,0,"")</f>
        <v>0</v>
      </c>
      <c r="AA1679" s="51">
        <f>IFERROR((1-R1679) * Z1679 * 2%,0)</f>
        <v>0</v>
      </c>
      <c r="AB1679" s="52">
        <f>IF(R1679=0,"",0)</f>
        <v>0</v>
      </c>
      <c r="AC1679" s="52">
        <f> IFERROR(AB1679 * (1-R1679) * 2%,0)</f>
        <v>0</v>
      </c>
      <c r="AD1679" s="53">
        <f>T1679+V1679+W1679+X1679+AA1679+AC1679</f>
        <v>0</v>
      </c>
    </row>
    <row r="1680">
      <c r="C1680" s="40" t="s">
        <v>3098</v>
      </c>
      <c r="D1680" s="41" t="s">
        <v>3099</v>
      </c>
      <c r="E1680" s="41"/>
      <c r="F1680" s="42">
        <v>38968.613020833334</v>
      </c>
      <c r="G1680" s="43">
        <v>142</v>
      </c>
      <c r="H1680" s="44">
        <v>43326</v>
      </c>
      <c r="I1680" s="44">
        <v>43373</v>
      </c>
      <c r="J1680" s="43">
        <v>246567</v>
      </c>
      <c r="K1680" s="43">
        <v>0</v>
      </c>
      <c r="L1680" s="43">
        <v>0</v>
      </c>
      <c r="M1680" s="43">
        <f>IFERROR(J1680-K1680-L1680,0)</f>
        <v>246567</v>
      </c>
      <c r="N1680" s="43">
        <v>250210</v>
      </c>
      <c r="O1680" s="45">
        <f>IFERROR(IF(1 - M1680/N1680&lt;0,0,1-M1680/N1680),0)</f>
        <v>0.014559769793373589</v>
      </c>
      <c r="P1680" s="43">
        <v>0</v>
      </c>
      <c r="Q1680" s="43">
        <v>246567</v>
      </c>
      <c r="R1680" s="46">
        <f>IF(F1680&lt;DATEVALUE("2018-07-01"),1,0)</f>
        <v>1</v>
      </c>
      <c r="S1680" s="47">
        <f>IF(R1680=1,1%,0)</f>
        <v>0.01</v>
      </c>
      <c r="T1680" s="46">
        <f>IFERROR(S1680*M1680,0)</f>
        <v>2465.6700000000001</v>
      </c>
      <c r="U1680" s="48">
        <f>IF(O1680&lt;=0.12,1,0)*(1-R1680)*M1680</f>
        <v>0</v>
      </c>
      <c r="V1680" s="49">
        <f>IF(0&lt;0.8,0,IF(0&lt;1,Sheet1!L590,1))*IF(G1680&lt;3,0.12 - O1680,0.01) *U1680</f>
        <v>0</v>
      </c>
      <c r="W1680" s="49">
        <f>IF(0&gt;1,IF(0&lt;=1.1,1,IF(0&lt;=1.2,2,IF(0&lt;=1.5,3,5))),0) * 1000000</f>
        <v>0</v>
      </c>
      <c r="X1680" s="50">
        <f>IF(AND(P1680&gt;=150000000,P1680&lt;300000000),5000000,IF(AND(P1680&gt;=300000000,P1680&lt;500000000),10000000,IF(AND(P1680&gt;=300000000,P1680&lt;500000000),15000000,IF(AND(P1680&gt;=500000000,P1680&lt;3000000000),20000000,IF(P1680&gt;=30000000000,35000000,0))))) * (1-R1680)</f>
        <v>0</v>
      </c>
      <c r="Y1680" s="50">
        <f>IFERROR(Q1680 * (1-R1680),0)</f>
        <v>0</v>
      </c>
      <c r="Z1680" s="51">
        <f>IF(R1680=1,0,0)</f>
        <v>0</v>
      </c>
      <c r="AA1680" s="51">
        <f>IFERROR((1-R1680) * Z1680 * 2%,0)</f>
        <v>0</v>
      </c>
      <c r="AB1680" s="52">
        <f>IF(R1680=0,0,0)</f>
        <v>0</v>
      </c>
      <c r="AC1680" s="52">
        <f> IFERROR(AB1680 * (1-R1680) * 2%,0)</f>
        <v>0</v>
      </c>
      <c r="AD1680" s="53">
        <f>T1680+V1680+W1680+X1680+AA1680+AC1680</f>
        <v>2465.6700000000001</v>
      </c>
    </row>
    <row r="1681">
      <c r="C1681" s="40" t="s">
        <v>3100</v>
      </c>
      <c r="D1681" s="41" t="s">
        <v>3101</v>
      </c>
      <c r="E1681" s="41"/>
      <c r="F1681" s="42">
        <v>38968.637476851851</v>
      </c>
      <c r="G1681" s="43">
        <v>142</v>
      </c>
      <c r="H1681" s="44">
        <v>43334</v>
      </c>
      <c r="I1681" s="44">
        <v>43373</v>
      </c>
      <c r="J1681" s="43">
        <v>341313</v>
      </c>
      <c r="K1681" s="43">
        <v>0</v>
      </c>
      <c r="L1681" s="43">
        <v>0</v>
      </c>
      <c r="M1681" s="43">
        <f>IFERROR(J1681-K1681-L1681,0)</f>
        <v>341313</v>
      </c>
      <c r="N1681" s="43">
        <v>341313</v>
      </c>
      <c r="O1681" s="45">
        <f>IFERROR(IF(1 - M1681/N1681&lt;0,0,1-M1681/N1681),0)</f>
        <v>0</v>
      </c>
      <c r="P1681" s="43">
        <v>0</v>
      </c>
      <c r="Q1681" s="43">
        <v>341313</v>
      </c>
      <c r="R1681" s="46">
        <f>IF(F1681&lt;DATEVALUE("2018-07-01"),1,0)</f>
        <v>1</v>
      </c>
      <c r="S1681" s="47">
        <f>IF(R1681=1,1%,0)</f>
        <v>0.01</v>
      </c>
      <c r="T1681" s="46">
        <f>IFERROR(S1681*M1681,0)</f>
        <v>3413.1300000000001</v>
      </c>
      <c r="U1681" s="48">
        <f>IF(O1681&lt;=0.12,1,0)*(1-R1681)*M1681</f>
        <v>0</v>
      </c>
      <c r="V1681" s="49">
        <f>IF(0&lt;0.8,0,IF(0&lt;1,Sheet1!L590,1))*IF(G1681&lt;3,0.12 - O1681,0.01) *U1681</f>
        <v>0</v>
      </c>
      <c r="W1681" s="49">
        <f>IF(0&gt;1,IF(0&lt;=1.1,1,IF(0&lt;=1.2,2,IF(0&lt;=1.5,3,5))),0) * 1000000</f>
        <v>0</v>
      </c>
      <c r="X1681" s="50">
        <f>IF(AND(P1681&gt;=150000000,P1681&lt;300000000),5000000,IF(AND(P1681&gt;=300000000,P1681&lt;500000000),10000000,IF(AND(P1681&gt;=300000000,P1681&lt;500000000),15000000,IF(AND(P1681&gt;=500000000,P1681&lt;3000000000),20000000,IF(P1681&gt;=30000000000,35000000,0))))) * (1-R1681)</f>
        <v>0</v>
      </c>
      <c r="Y1681" s="50">
        <f>IFERROR(Q1681 * (1-R1681),0)</f>
        <v>0</v>
      </c>
      <c r="Z1681" s="51">
        <f>IF(R1681=1,0,0)</f>
        <v>0</v>
      </c>
      <c r="AA1681" s="51">
        <f>IFERROR((1-R1681) * Z1681 * 2%,0)</f>
        <v>0</v>
      </c>
      <c r="AB1681" s="52">
        <f>IF(R1681=0,0,0)</f>
        <v>0</v>
      </c>
      <c r="AC1681" s="52">
        <f> IFERROR(AB1681 * (1-R1681) * 2%,0)</f>
        <v>0</v>
      </c>
      <c r="AD1681" s="53">
        <f>T1681+V1681+W1681+X1681+AA1681+AC1681</f>
        <v>3413.1300000000001</v>
      </c>
    </row>
    <row r="1682">
      <c r="C1682" s="40" t="s">
        <v>3102</v>
      </c>
      <c r="D1682" s="41" t="s">
        <v>3103</v>
      </c>
      <c r="E1682" s="41"/>
      <c r="F1682" s="42">
        <v>39258.398240740738</v>
      </c>
      <c r="G1682" s="43">
        <v>133</v>
      </c>
      <c r="H1682" s="44">
        <v>43312</v>
      </c>
      <c r="I1682" s="44">
        <v>43361</v>
      </c>
      <c r="J1682" s="43">
        <v>822000</v>
      </c>
      <c r="K1682" s="43">
        <v>0</v>
      </c>
      <c r="L1682" s="43">
        <v>0</v>
      </c>
      <c r="M1682" s="43">
        <f>IFERROR(J1682-K1682-L1682,0)</f>
        <v>822000</v>
      </c>
      <c r="N1682" s="43">
        <v>819654</v>
      </c>
      <c r="O1682" s="45">
        <f>IFERROR(IF(1 - M1682/N1682&lt;0,0,1-M1682/N1682),0)</f>
        <v>0</v>
      </c>
      <c r="P1682" s="43">
        <v>0</v>
      </c>
      <c r="Q1682" s="43">
        <v>822000</v>
      </c>
      <c r="R1682" s="46">
        <f>IF(F1682&lt;DATEVALUE("2018-07-01"),1,0)</f>
        <v>1</v>
      </c>
      <c r="S1682" s="47">
        <f>IF(R1682=1,1%,0)</f>
        <v>0.01</v>
      </c>
      <c r="T1682" s="46">
        <f>IFERROR(S1682*M1682,0)</f>
        <v>8220</v>
      </c>
      <c r="U1682" s="48">
        <f>IF(O1682&lt;=0.12,1,0)*(1-R1682)*M1682</f>
        <v>0</v>
      </c>
      <c r="V1682" s="49">
        <f>IF(0&lt;0.8,0,IF(0&lt;1,Sheet1!L590,1))*IF(G1682&lt;3,0.12 - O1682,0.01) *U1682</f>
        <v>0</v>
      </c>
      <c r="W1682" s="49">
        <f>IF(0&gt;1,IF(0&lt;=1.1,1,IF(0&lt;=1.2,2,IF(0&lt;=1.5,3,5))),0) * 1000000</f>
        <v>0</v>
      </c>
      <c r="X1682" s="50">
        <f>IF(AND(P1682&gt;=150000000,P1682&lt;300000000),5000000,IF(AND(P1682&gt;=300000000,P1682&lt;500000000),10000000,IF(AND(P1682&gt;=300000000,P1682&lt;500000000),15000000,IF(AND(P1682&gt;=500000000,P1682&lt;3000000000),20000000,IF(P1682&gt;=30000000000,35000000,0))))) * (1-R1682)</f>
        <v>0</v>
      </c>
      <c r="Y1682" s="50">
        <f>IFERROR(Q1682 * (1-R1682),0)</f>
        <v>0</v>
      </c>
      <c r="Z1682" s="51">
        <f>IF(R1682=1,0,0)</f>
        <v>0</v>
      </c>
      <c r="AA1682" s="51">
        <f>IFERROR((1-R1682) * Z1682 * 2%,0)</f>
        <v>0</v>
      </c>
      <c r="AB1682" s="52">
        <f>IF(R1682=0,0,0)</f>
        <v>0</v>
      </c>
      <c r="AC1682" s="52">
        <f> IFERROR(AB1682 * (1-R1682) * 2%,0)</f>
        <v>0</v>
      </c>
      <c r="AD1682" s="53">
        <f>T1682+V1682+W1682+X1682+AA1682+AC1682</f>
        <v>8220</v>
      </c>
    </row>
    <row r="1683">
      <c r="C1683" s="40" t="s">
        <v>3104</v>
      </c>
      <c r="D1683" s="41" t="s">
        <v>3105</v>
      </c>
      <c r="E1683" s="41"/>
      <c r="F1683" s="42">
        <v>39037.652141203704</v>
      </c>
      <c r="G1683" s="43">
        <v>140</v>
      </c>
      <c r="H1683" s="44">
        <v>43326</v>
      </c>
      <c r="I1683" s="44">
        <v>43340</v>
      </c>
      <c r="J1683" s="43">
        <v>281604</v>
      </c>
      <c r="K1683" s="43">
        <v>0</v>
      </c>
      <c r="L1683" s="43">
        <v>0</v>
      </c>
      <c r="M1683" s="43">
        <f>IFERROR(J1683-K1683-L1683,0)</f>
        <v>281604</v>
      </c>
      <c r="N1683" s="43">
        <v>281604</v>
      </c>
      <c r="O1683" s="45">
        <f>IFERROR(IF(1 - M1683/N1683&lt;0,0,1-M1683/N1683),0)</f>
        <v>0</v>
      </c>
      <c r="P1683" s="43">
        <v>0</v>
      </c>
      <c r="Q1683" s="43">
        <v>281604</v>
      </c>
      <c r="R1683" s="46">
        <f>IF(F1683&lt;DATEVALUE("2018-07-01"),1,0)</f>
        <v>1</v>
      </c>
      <c r="S1683" s="47">
        <f>IF(R1683=1,1%,0)</f>
        <v>0.01</v>
      </c>
      <c r="T1683" s="46">
        <f>IFERROR(S1683*M1683,0)</f>
        <v>2816.04</v>
      </c>
      <c r="U1683" s="48">
        <f>IF(O1683&lt;=0.12,1,0)*(1-R1683)*M1683</f>
        <v>0</v>
      </c>
      <c r="V1683" s="49">
        <f>IF(0&lt;0.8,0,IF(0&lt;1,Sheet1!L590,1))*IF(G1683&lt;3,0.12 - O1683,0.01) *U1683</f>
        <v>0</v>
      </c>
      <c r="W1683" s="49">
        <f>IF(0&gt;1,IF(0&lt;=1.1,1,IF(0&lt;=1.2,2,IF(0&lt;=1.5,3,5))),0) * 1000000</f>
        <v>0</v>
      </c>
      <c r="X1683" s="50">
        <f>IF(AND(P1683&gt;=150000000,P1683&lt;300000000),5000000,IF(AND(P1683&gt;=300000000,P1683&lt;500000000),10000000,IF(AND(P1683&gt;=300000000,P1683&lt;500000000),15000000,IF(AND(P1683&gt;=500000000,P1683&lt;3000000000),20000000,IF(P1683&gt;=30000000000,35000000,0))))) * (1-R1683)</f>
        <v>0</v>
      </c>
      <c r="Y1683" s="50">
        <f>IFERROR(Q1683 * (1-R1683),0)</f>
        <v>0</v>
      </c>
      <c r="Z1683" s="51">
        <f>IF(R1683=1,0,0)</f>
        <v>0</v>
      </c>
      <c r="AA1683" s="51">
        <f>IFERROR((1-R1683) * Z1683 * 2%,0)</f>
        <v>0</v>
      </c>
      <c r="AB1683" s="52">
        <f>IF(R1683=0,0,0)</f>
        <v>0</v>
      </c>
      <c r="AC1683" s="52">
        <f> IFERROR(AB1683 * (1-R1683) * 2%,0)</f>
        <v>0</v>
      </c>
      <c r="AD1683" s="53">
        <f>T1683+V1683+W1683+X1683+AA1683+AC1683</f>
        <v>2816.04</v>
      </c>
    </row>
    <row r="1684">
      <c r="C1684" s="40" t="s">
        <v>3106</v>
      </c>
      <c r="D1684" s="41" t="s">
        <v>3107</v>
      </c>
      <c r="E1684" s="41"/>
      <c r="F1684" s="42">
        <v>39181.62767361111</v>
      </c>
      <c r="G1684" s="43">
        <v>135</v>
      </c>
      <c r="H1684" s="44">
        <v>43367</v>
      </c>
      <c r="I1684" s="44">
        <v>43370</v>
      </c>
      <c r="J1684" s="43">
        <v>193125337</v>
      </c>
      <c r="K1684" s="43">
        <v>11904175</v>
      </c>
      <c r="L1684" s="43">
        <v>0</v>
      </c>
      <c r="M1684" s="43">
        <f>IFERROR(J1684-K1684-L1684,0)</f>
        <v>181221162</v>
      </c>
      <c r="N1684" s="43">
        <v>256050813</v>
      </c>
      <c r="O1684" s="45">
        <f>IFERROR(IF(1 - M1684/N1684&lt;0,0,1-M1684/N1684),0)</f>
        <v>0.29224531694808564</v>
      </c>
      <c r="P1684" s="43">
        <v>0</v>
      </c>
      <c r="Q1684" s="43">
        <v>191783167</v>
      </c>
      <c r="R1684" s="46">
        <f>IF(F1684&lt;DATEVALUE("2018-07-01"),1,0)</f>
        <v>1</v>
      </c>
      <c r="S1684" s="47">
        <f>IF(R1684=1,1%,0)</f>
        <v>0.01</v>
      </c>
      <c r="T1684" s="46">
        <f>IFERROR(S1684*M1684,0)</f>
        <v>1812211.6200000001</v>
      </c>
      <c r="U1684" s="48">
        <f>IF(O1684&lt;=0.12,1,0)*(1-R1684)*M1684</f>
        <v>0</v>
      </c>
      <c r="V1684" s="49">
        <f>IF(0&lt;0.8,0,IF(0&lt;1,Sheet1!L590,1))*IF(G1684&lt;3,0.12 - O1684,0.01) *U1684</f>
        <v>0</v>
      </c>
      <c r="W1684" s="49">
        <f>IF(0&gt;1,IF(0&lt;=1.1,1,IF(0&lt;=1.2,2,IF(0&lt;=1.5,3,5))),0) * 1000000</f>
        <v>0</v>
      </c>
      <c r="X1684" s="50">
        <f>IF(AND(P1684&gt;=150000000,P1684&lt;300000000),5000000,IF(AND(P1684&gt;=300000000,P1684&lt;500000000),10000000,IF(AND(P1684&gt;=300000000,P1684&lt;500000000),15000000,IF(AND(P1684&gt;=500000000,P1684&lt;3000000000),20000000,IF(P1684&gt;=30000000000,35000000,0))))) * (1-R1684)</f>
        <v>0</v>
      </c>
      <c r="Y1684" s="50">
        <f>IFERROR(Q1684 * (1-R1684),0)</f>
        <v>0</v>
      </c>
      <c r="Z1684" s="51">
        <f>IF(R1684=1,0,0)</f>
        <v>0</v>
      </c>
      <c r="AA1684" s="51">
        <f>IFERROR((1-R1684) * Z1684 * 2%,0)</f>
        <v>0</v>
      </c>
      <c r="AB1684" s="52">
        <f>IF(R1684=0,0,0)</f>
        <v>0</v>
      </c>
      <c r="AC1684" s="52">
        <f> IFERROR(AB1684 * (1-R1684) * 2%,0)</f>
        <v>0</v>
      </c>
      <c r="AD1684" s="53">
        <f>T1684+V1684+W1684+X1684+AA1684+AC1684</f>
        <v>1812211.6200000001</v>
      </c>
    </row>
    <row r="1685">
      <c r="C1685" s="40" t="s">
        <v>3108</v>
      </c>
      <c r="D1685" s="41" t="s">
        <v>3109</v>
      </c>
      <c r="E1685" s="41"/>
      <c r="F1685" s="42">
        <v>39288.367071759254</v>
      </c>
      <c r="G1685" s="43">
        <v>132</v>
      </c>
      <c r="H1685" s="44">
        <v>43376</v>
      </c>
      <c r="I1685" s="44">
        <v>43388</v>
      </c>
      <c r="J1685" s="43">
        <v>29674632</v>
      </c>
      <c r="K1685" s="43">
        <v>198251</v>
      </c>
      <c r="L1685" s="43">
        <v>0</v>
      </c>
      <c r="M1685" s="43">
        <f>IFERROR(J1685-K1685-L1685,0)</f>
        <v>29476381</v>
      </c>
      <c r="N1685" s="43">
        <v>44393500</v>
      </c>
      <c r="O1685" s="45">
        <f>IFERROR(IF(1 - M1685/N1685&lt;0,0,1-M1685/N1685),0)</f>
        <v>0.3360203408156599</v>
      </c>
      <c r="P1685" s="43">
        <v>0</v>
      </c>
      <c r="Q1685" s="43">
        <v>29556492</v>
      </c>
      <c r="R1685" s="46">
        <f>IF(F1685&lt;DATEVALUE("2018-07-01"),1,0)</f>
        <v>1</v>
      </c>
      <c r="S1685" s="47">
        <f>IF(R1685=1,1%,0)</f>
        <v>0.01</v>
      </c>
      <c r="T1685" s="46">
        <f>IFERROR(S1685*M1685,0)</f>
        <v>294763.81</v>
      </c>
      <c r="U1685" s="48">
        <f>IF(O1685&lt;=0.12,1,0)*(1-R1685)*M1685</f>
        <v>0</v>
      </c>
      <c r="V1685" s="49">
        <f>IF(0&lt;0.8,0,IF(0&lt;1,Sheet1!L590,1))*IF(G1685&lt;3,0.12 - O1685,0.01) *U1685</f>
        <v>0</v>
      </c>
      <c r="W1685" s="49">
        <f>IF(0&gt;1,IF(0&lt;=1.1,1,IF(0&lt;=1.2,2,IF(0&lt;=1.5,3,5))),0) * 1000000</f>
        <v>0</v>
      </c>
      <c r="X1685" s="50">
        <f>IF(AND(P1685&gt;=150000000,P1685&lt;300000000),5000000,IF(AND(P1685&gt;=300000000,P1685&lt;500000000),10000000,IF(AND(P1685&gt;=300000000,P1685&lt;500000000),15000000,IF(AND(P1685&gt;=500000000,P1685&lt;3000000000),20000000,IF(P1685&gt;=30000000000,35000000,0))))) * (1-R1685)</f>
        <v>0</v>
      </c>
      <c r="Y1685" s="50">
        <f>IFERROR(Q1685 * (1-R1685),0)</f>
        <v>0</v>
      </c>
      <c r="Z1685" s="51">
        <f>IF(R1685=1,0,0)</f>
        <v>0</v>
      </c>
      <c r="AA1685" s="51">
        <f>IFERROR((1-R1685) * Z1685 * 2%,0)</f>
        <v>0</v>
      </c>
      <c r="AB1685" s="52">
        <f>IF(R1685=0,0,0)</f>
        <v>0</v>
      </c>
      <c r="AC1685" s="52">
        <f> IFERROR(AB1685 * (1-R1685) * 2%,0)</f>
        <v>0</v>
      </c>
      <c r="AD1685" s="53">
        <f>T1685+V1685+W1685+X1685+AA1685+AC1685</f>
        <v>294763.81</v>
      </c>
    </row>
    <row r="1686">
      <c r="C1686" s="40" t="s">
        <v>3110</v>
      </c>
      <c r="D1686" s="41" t="s">
        <v>3111</v>
      </c>
      <c r="E1686" s="41"/>
      <c r="F1686" s="42">
        <v>39513.404039351852</v>
      </c>
      <c r="G1686" s="43">
        <v>124</v>
      </c>
      <c r="H1686" s="44">
        <v>43335</v>
      </c>
      <c r="I1686" s="44">
        <v>43340</v>
      </c>
      <c r="J1686" s="43">
        <v>19934996</v>
      </c>
      <c r="K1686" s="43">
        <v>1734869</v>
      </c>
      <c r="L1686" s="43">
        <v>0</v>
      </c>
      <c r="M1686" s="43">
        <f>IFERROR(J1686-K1686-L1686,0)</f>
        <v>18200127</v>
      </c>
      <c r="N1686" s="43">
        <v>25107722</v>
      </c>
      <c r="O1686" s="45">
        <f>IFERROR(IF(1 - M1686/N1686&lt;0,0,1-M1686/N1686),0)</f>
        <v>0.27511834805244384</v>
      </c>
      <c r="P1686" s="43">
        <v>0</v>
      </c>
      <c r="Q1686" s="43">
        <v>18252431</v>
      </c>
      <c r="R1686" s="46">
        <f>IF(F1686&lt;DATEVALUE("2018-07-01"),1,0)</f>
        <v>1</v>
      </c>
      <c r="S1686" s="47">
        <f>IF(R1686=1,1%,0)</f>
        <v>0.01</v>
      </c>
      <c r="T1686" s="46">
        <f>IFERROR(S1686*M1686,0)</f>
        <v>182001.26999999999</v>
      </c>
      <c r="U1686" s="48">
        <f>IF(O1686&lt;=0.12,1,0)*(1-R1686)*M1686</f>
        <v>0</v>
      </c>
      <c r="V1686" s="49">
        <f>IF(0&lt;0.8,0,IF(0&lt;1,Sheet1!L590,1))*IF(G1686&lt;3,0.12 - O1686,0.01) *U1686</f>
        <v>0</v>
      </c>
      <c r="W1686" s="49">
        <f>IF(0&gt;1,IF(0&lt;=1.1,1,IF(0&lt;=1.2,2,IF(0&lt;=1.5,3,5))),0) * 1000000</f>
        <v>0</v>
      </c>
      <c r="X1686" s="50">
        <f>IF(AND(P1686&gt;=150000000,P1686&lt;300000000),5000000,IF(AND(P1686&gt;=300000000,P1686&lt;500000000),10000000,IF(AND(P1686&gt;=300000000,P1686&lt;500000000),15000000,IF(AND(P1686&gt;=500000000,P1686&lt;3000000000),20000000,IF(P1686&gt;=30000000000,35000000,0))))) * (1-R1686)</f>
        <v>0</v>
      </c>
      <c r="Y1686" s="50">
        <f>IFERROR(Q1686 * (1-R1686),0)</f>
        <v>0</v>
      </c>
      <c r="Z1686" s="51">
        <f>IF(R1686=1,0,0)</f>
        <v>0</v>
      </c>
      <c r="AA1686" s="51">
        <f>IFERROR((1-R1686) * Z1686 * 2%,0)</f>
        <v>0</v>
      </c>
      <c r="AB1686" s="52">
        <f>IF(R1686=0,0,0)</f>
        <v>0</v>
      </c>
      <c r="AC1686" s="52">
        <f> IFERROR(AB1686 * (1-R1686) * 2%,0)</f>
        <v>0</v>
      </c>
      <c r="AD1686" s="53">
        <f>T1686+V1686+W1686+X1686+AA1686+AC1686</f>
        <v>182001.26999999999</v>
      </c>
    </row>
    <row r="1687">
      <c r="C1687" s="40" t="s">
        <v>3112</v>
      </c>
      <c r="D1687" s="41" t="s">
        <v>3113</v>
      </c>
      <c r="E1687" s="41"/>
      <c r="F1687" s="42">
        <v>39570.705509259256</v>
      </c>
      <c r="G1687" s="43">
        <v>122</v>
      </c>
      <c r="H1687" s="44">
        <v>43326</v>
      </c>
      <c r="I1687" s="44">
        <v>43340</v>
      </c>
      <c r="J1687" s="43">
        <v>583021</v>
      </c>
      <c r="K1687" s="43">
        <v>0</v>
      </c>
      <c r="L1687" s="43">
        <v>0</v>
      </c>
      <c r="M1687" s="43">
        <f>IFERROR(J1687-K1687-L1687,0)</f>
        <v>583021</v>
      </c>
      <c r="N1687" s="43">
        <v>583021</v>
      </c>
      <c r="O1687" s="45">
        <f>IFERROR(IF(1 - M1687/N1687&lt;0,0,1-M1687/N1687),0)</f>
        <v>0</v>
      </c>
      <c r="P1687" s="43">
        <v>0</v>
      </c>
      <c r="Q1687" s="43">
        <v>583021</v>
      </c>
      <c r="R1687" s="46">
        <f>IF(F1687&lt;DATEVALUE("2018-07-01"),1,0)</f>
        <v>1</v>
      </c>
      <c r="S1687" s="47">
        <f>IF(R1687=1,1%,0)</f>
        <v>0.01</v>
      </c>
      <c r="T1687" s="46">
        <f>IFERROR(S1687*M1687,0)</f>
        <v>5830.21</v>
      </c>
      <c r="U1687" s="48">
        <f>IF(O1687&lt;=0.12,1,0)*(1-R1687)*M1687</f>
        <v>0</v>
      </c>
      <c r="V1687" s="49">
        <f>IF(0&lt;0.8,0,IF(0&lt;1,Sheet1!L590,1))*IF(G1687&lt;3,0.12 - O1687,0.01) *U1687</f>
        <v>0</v>
      </c>
      <c r="W1687" s="49">
        <f>IF(0&gt;1,IF(0&lt;=1.1,1,IF(0&lt;=1.2,2,IF(0&lt;=1.5,3,5))),0) * 1000000</f>
        <v>0</v>
      </c>
      <c r="X1687" s="50">
        <f>IF(AND(P1687&gt;=150000000,P1687&lt;300000000),5000000,IF(AND(P1687&gt;=300000000,P1687&lt;500000000),10000000,IF(AND(P1687&gt;=300000000,P1687&lt;500000000),15000000,IF(AND(P1687&gt;=500000000,P1687&lt;3000000000),20000000,IF(P1687&gt;=30000000000,35000000,0))))) * (1-R1687)</f>
        <v>0</v>
      </c>
      <c r="Y1687" s="50">
        <f>IFERROR(Q1687 * (1-R1687),0)</f>
        <v>0</v>
      </c>
      <c r="Z1687" s="51">
        <f>IF(R1687=1,0,0)</f>
        <v>0</v>
      </c>
      <c r="AA1687" s="51">
        <f>IFERROR((1-R1687) * Z1687 * 2%,0)</f>
        <v>0</v>
      </c>
      <c r="AB1687" s="52">
        <f>IF(R1687=0,0,0)</f>
        <v>0</v>
      </c>
      <c r="AC1687" s="52">
        <f> IFERROR(AB1687 * (1-R1687) * 2%,0)</f>
        <v>0</v>
      </c>
      <c r="AD1687" s="53">
        <f>T1687+V1687+W1687+X1687+AA1687+AC1687</f>
        <v>5830.21</v>
      </c>
    </row>
    <row r="1688">
      <c r="C1688" s="40" t="s">
        <v>3114</v>
      </c>
      <c r="D1688" s="41" t="s">
        <v>3115</v>
      </c>
      <c r="E1688" s="41"/>
      <c r="F1688" s="42">
        <v>39703.598368055551</v>
      </c>
      <c r="G1688" s="43">
        <v>118</v>
      </c>
      <c r="H1688" s="44">
        <v>43312</v>
      </c>
      <c r="I1688" s="44">
        <v>43340</v>
      </c>
      <c r="J1688" s="43">
        <v>9654335</v>
      </c>
      <c r="K1688" s="43">
        <v>877681</v>
      </c>
      <c r="L1688" s="43">
        <v>0</v>
      </c>
      <c r="M1688" s="43">
        <f>IFERROR(J1688-K1688-L1688,0)</f>
        <v>8776654</v>
      </c>
      <c r="N1688" s="43">
        <v>15752348</v>
      </c>
      <c r="O1688" s="45">
        <f>IFERROR(IF(1 - M1688/N1688&lt;0,0,1-M1688/N1688),0)</f>
        <v>0.44283518876043115</v>
      </c>
      <c r="P1688" s="43">
        <v>0</v>
      </c>
      <c r="Q1688" s="43">
        <v>9654335</v>
      </c>
      <c r="R1688" s="46">
        <f>IF(F1688&lt;DATEVALUE("2018-07-01"),1,0)</f>
        <v>1</v>
      </c>
      <c r="S1688" s="47">
        <f>IF(R1688=1,1%,0)</f>
        <v>0.01</v>
      </c>
      <c r="T1688" s="46">
        <f>IFERROR(S1688*M1688,0)</f>
        <v>87766.540000000008</v>
      </c>
      <c r="U1688" s="48">
        <f>IF(O1688&lt;=0.12,1,0)*(1-R1688)*M1688</f>
        <v>0</v>
      </c>
      <c r="V1688" s="49">
        <f>IF(0&lt;0.8,0,IF(0&lt;1,Sheet1!L590,1))*IF(G1688&lt;3,0.12 - O1688,0.01) *U1688</f>
        <v>0</v>
      </c>
      <c r="W1688" s="49">
        <f>IF(0&gt;1,IF(0&lt;=1.1,1,IF(0&lt;=1.2,2,IF(0&lt;=1.5,3,5))),0) * 1000000</f>
        <v>0</v>
      </c>
      <c r="X1688" s="50">
        <f>IF(AND(P1688&gt;=150000000,P1688&lt;300000000),5000000,IF(AND(P1688&gt;=300000000,P1688&lt;500000000),10000000,IF(AND(P1688&gt;=300000000,P1688&lt;500000000),15000000,IF(AND(P1688&gt;=500000000,P1688&lt;3000000000),20000000,IF(P1688&gt;=30000000000,35000000,0))))) * (1-R1688)</f>
        <v>0</v>
      </c>
      <c r="Y1688" s="50">
        <f>IFERROR(Q1688 * (1-R1688),0)</f>
        <v>0</v>
      </c>
      <c r="Z1688" s="51">
        <f>IF(R1688=1,0,0)</f>
        <v>0</v>
      </c>
      <c r="AA1688" s="51">
        <f>IFERROR((1-R1688) * Z1688 * 2%,0)</f>
        <v>0</v>
      </c>
      <c r="AB1688" s="52">
        <f>IF(R1688=0,0,0)</f>
        <v>0</v>
      </c>
      <c r="AC1688" s="52">
        <f> IFERROR(AB1688 * (1-R1688) * 2%,0)</f>
        <v>0</v>
      </c>
      <c r="AD1688" s="53">
        <f>T1688+V1688+W1688+X1688+AA1688+AC1688</f>
        <v>87766.540000000008</v>
      </c>
    </row>
    <row r="1689">
      <c r="C1689" s="40" t="s">
        <v>3116</v>
      </c>
      <c r="D1689" s="41" t="s">
        <v>3117</v>
      </c>
      <c r="E1689" s="41"/>
      <c r="F1689" s="42">
        <v>39748.608877314815</v>
      </c>
      <c r="G1689" s="43">
        <v>117</v>
      </c>
      <c r="H1689" s="44">
        <v>43326</v>
      </c>
      <c r="I1689" s="44">
        <v>43333</v>
      </c>
      <c r="J1689" s="43">
        <v>387202</v>
      </c>
      <c r="K1689" s="43">
        <v>63360</v>
      </c>
      <c r="L1689" s="43">
        <v>0</v>
      </c>
      <c r="M1689" s="43">
        <f>IFERROR(J1689-K1689-L1689,0)</f>
        <v>323842</v>
      </c>
      <c r="N1689" s="43">
        <v>387202</v>
      </c>
      <c r="O1689" s="45">
        <f>IFERROR(IF(1 - M1689/N1689&lt;0,0,1-M1689/N1689),0)</f>
        <v>0.16363551841157842</v>
      </c>
      <c r="P1689" s="43">
        <v>0</v>
      </c>
      <c r="Q1689" s="43">
        <v>387202</v>
      </c>
      <c r="R1689" s="46">
        <f>IF(F1689&lt;DATEVALUE("2018-07-01"),1,0)</f>
        <v>1</v>
      </c>
      <c r="S1689" s="47">
        <f>IF(R1689=1,1%,0)</f>
        <v>0.01</v>
      </c>
      <c r="T1689" s="46">
        <f>IFERROR(S1689*M1689,0)</f>
        <v>3238.4200000000001</v>
      </c>
      <c r="U1689" s="48">
        <f>IF(O1689&lt;=0.12,1,0)*(1-R1689)*M1689</f>
        <v>0</v>
      </c>
      <c r="V1689" s="49">
        <f>IF(0&lt;0.8,0,IF(0&lt;1,Sheet1!L590,1))*IF(G1689&lt;3,0.12 - O1689,0.01) *U1689</f>
        <v>0</v>
      </c>
      <c r="W1689" s="49">
        <f>IF(0&gt;1,IF(0&lt;=1.1,1,IF(0&lt;=1.2,2,IF(0&lt;=1.5,3,5))),0) * 1000000</f>
        <v>0</v>
      </c>
      <c r="X1689" s="50">
        <f>IF(AND(P1689&gt;=150000000,P1689&lt;300000000),5000000,IF(AND(P1689&gt;=300000000,P1689&lt;500000000),10000000,IF(AND(P1689&gt;=300000000,P1689&lt;500000000),15000000,IF(AND(P1689&gt;=500000000,P1689&lt;3000000000),20000000,IF(P1689&gt;=30000000000,35000000,0))))) * (1-R1689)</f>
        <v>0</v>
      </c>
      <c r="Y1689" s="50">
        <f>IFERROR(Q1689 * (1-R1689),0)</f>
        <v>0</v>
      </c>
      <c r="Z1689" s="51">
        <f>IF(R1689=1,0,0)</f>
        <v>0</v>
      </c>
      <c r="AA1689" s="51">
        <f>IFERROR((1-R1689) * Z1689 * 2%,0)</f>
        <v>0</v>
      </c>
      <c r="AB1689" s="52">
        <f>IF(R1689=0,0,0)</f>
        <v>0</v>
      </c>
      <c r="AC1689" s="52">
        <f> IFERROR(AB1689 * (1-R1689) * 2%,0)</f>
        <v>0</v>
      </c>
      <c r="AD1689" s="53">
        <f>T1689+V1689+W1689+X1689+AA1689+AC1689</f>
        <v>3238.4200000000001</v>
      </c>
    </row>
    <row r="1690">
      <c r="C1690" s="40" t="s">
        <v>3118</v>
      </c>
      <c r="D1690" s="41" t="s">
        <v>3119</v>
      </c>
      <c r="E1690" s="41"/>
      <c r="F1690" s="42">
        <v>39864.577638888884</v>
      </c>
      <c r="G1690" s="43">
        <v>113</v>
      </c>
      <c r="H1690" s="44">
        <v>43326</v>
      </c>
      <c r="I1690" s="44">
        <v>43336</v>
      </c>
      <c r="J1690" s="43">
        <v>291000</v>
      </c>
      <c r="K1690" s="43">
        <v>0</v>
      </c>
      <c r="L1690" s="43">
        <v>0</v>
      </c>
      <c r="M1690" s="43">
        <f>IFERROR(J1690-K1690-L1690,0)</f>
        <v>291000</v>
      </c>
      <c r="N1690" s="43">
        <v>269104</v>
      </c>
      <c r="O1690" s="45">
        <f>IFERROR(IF(1 - M1690/N1690&lt;0,0,1-M1690/N1690),0)</f>
        <v>0</v>
      </c>
      <c r="P1690" s="43">
        <v>0</v>
      </c>
      <c r="Q1690" s="43">
        <v>291000</v>
      </c>
      <c r="R1690" s="46">
        <f>IF(F1690&lt;DATEVALUE("2018-07-01"),1,0)</f>
        <v>1</v>
      </c>
      <c r="S1690" s="47">
        <f>IF(R1690=1,1%,0)</f>
        <v>0.01</v>
      </c>
      <c r="T1690" s="46">
        <f>IFERROR(S1690*M1690,0)</f>
        <v>2910</v>
      </c>
      <c r="U1690" s="48">
        <f>IF(O1690&lt;=0.12,1,0)*(1-R1690)*M1690</f>
        <v>0</v>
      </c>
      <c r="V1690" s="49">
        <f>IF(0&lt;0.8,0,IF(0&lt;1,Sheet1!L590,1))*IF(G1690&lt;3,0.12 - O1690,0.01) *U1690</f>
        <v>0</v>
      </c>
      <c r="W1690" s="49">
        <f>IF(0&gt;1,IF(0&lt;=1.1,1,IF(0&lt;=1.2,2,IF(0&lt;=1.5,3,5))),0) * 1000000</f>
        <v>0</v>
      </c>
      <c r="X1690" s="50">
        <f>IF(AND(P1690&gt;=150000000,P1690&lt;300000000),5000000,IF(AND(P1690&gt;=300000000,P1690&lt;500000000),10000000,IF(AND(P1690&gt;=300000000,P1690&lt;500000000),15000000,IF(AND(P1690&gt;=500000000,P1690&lt;3000000000),20000000,IF(P1690&gt;=30000000000,35000000,0))))) * (1-R1690)</f>
        <v>0</v>
      </c>
      <c r="Y1690" s="50">
        <f>IFERROR(Q1690 * (1-R1690),0)</f>
        <v>0</v>
      </c>
      <c r="Z1690" s="51">
        <f>IF(R1690=1,0,0)</f>
        <v>0</v>
      </c>
      <c r="AA1690" s="51">
        <f>IFERROR((1-R1690) * Z1690 * 2%,0)</f>
        <v>0</v>
      </c>
      <c r="AB1690" s="52">
        <f>IF(R1690=0,0,0)</f>
        <v>0</v>
      </c>
      <c r="AC1690" s="52">
        <f> IFERROR(AB1690 * (1-R1690) * 2%,0)</f>
        <v>0</v>
      </c>
      <c r="AD1690" s="53">
        <f>T1690+V1690+W1690+X1690+AA1690+AC1690</f>
        <v>2910</v>
      </c>
    </row>
    <row r="1691">
      <c r="C1691" s="40" t="s">
        <v>3120</v>
      </c>
      <c r="D1691" s="41" t="s">
        <v>3121</v>
      </c>
      <c r="E1691" s="41"/>
      <c r="F1691" s="42">
        <v>40001.571006944439</v>
      </c>
      <c r="G1691" s="43">
        <v>108</v>
      </c>
      <c r="H1691" s="44">
        <v>43333</v>
      </c>
      <c r="I1691" s="44">
        <v>43335</v>
      </c>
      <c r="J1691" s="43">
        <v>844817</v>
      </c>
      <c r="K1691" s="43">
        <v>0</v>
      </c>
      <c r="L1691" s="43">
        <v>0</v>
      </c>
      <c r="M1691" s="43">
        <f>IFERROR(J1691-K1691-L1691,0)</f>
        <v>844817</v>
      </c>
      <c r="N1691" s="43">
        <v>844817</v>
      </c>
      <c r="O1691" s="45">
        <f>IFERROR(IF(1 - M1691/N1691&lt;0,0,1-M1691/N1691),0)</f>
        <v>0</v>
      </c>
      <c r="P1691" s="43">
        <v>0</v>
      </c>
      <c r="Q1691" s="43">
        <v>844817</v>
      </c>
      <c r="R1691" s="46">
        <f>IF(F1691&lt;DATEVALUE("2018-07-01"),1,0)</f>
        <v>1</v>
      </c>
      <c r="S1691" s="47">
        <f>IF(R1691=1,1%,0)</f>
        <v>0.01</v>
      </c>
      <c r="T1691" s="46">
        <f>IFERROR(S1691*M1691,0)</f>
        <v>8448.1700000000001</v>
      </c>
      <c r="U1691" s="48">
        <f>IF(O1691&lt;=0.12,1,0)*(1-R1691)*M1691</f>
        <v>0</v>
      </c>
      <c r="V1691" s="49">
        <f>IF(0&lt;0.8,0,IF(0&lt;1,Sheet1!L590,1))*IF(G1691&lt;3,0.12 - O1691,0.01) *U1691</f>
        <v>0</v>
      </c>
      <c r="W1691" s="49">
        <f>IF(0&gt;1,IF(0&lt;=1.1,1,IF(0&lt;=1.2,2,IF(0&lt;=1.5,3,5))),0) * 1000000</f>
        <v>0</v>
      </c>
      <c r="X1691" s="50">
        <f>IF(AND(P1691&gt;=150000000,P1691&lt;300000000),5000000,IF(AND(P1691&gt;=300000000,P1691&lt;500000000),10000000,IF(AND(P1691&gt;=300000000,P1691&lt;500000000),15000000,IF(AND(P1691&gt;=500000000,P1691&lt;3000000000),20000000,IF(P1691&gt;=30000000000,35000000,0))))) * (1-R1691)</f>
        <v>0</v>
      </c>
      <c r="Y1691" s="50">
        <f>IFERROR(Q1691 * (1-R1691),0)</f>
        <v>0</v>
      </c>
      <c r="Z1691" s="51">
        <f>IF(R1691=1,0,0)</f>
        <v>0</v>
      </c>
      <c r="AA1691" s="51">
        <f>IFERROR((1-R1691) * Z1691 * 2%,0)</f>
        <v>0</v>
      </c>
      <c r="AB1691" s="52">
        <f>IF(R1691=0,0,0)</f>
        <v>0</v>
      </c>
      <c r="AC1691" s="52">
        <f> IFERROR(AB1691 * (1-R1691) * 2%,0)</f>
        <v>0</v>
      </c>
      <c r="AD1691" s="53">
        <f>T1691+V1691+W1691+X1691+AA1691+AC1691</f>
        <v>8448.1700000000001</v>
      </c>
    </row>
    <row r="1692">
      <c r="C1692" s="40" t="s">
        <v>3122</v>
      </c>
      <c r="D1692" s="41" t="s">
        <v>3123</v>
      </c>
      <c r="E1692" s="41"/>
      <c r="F1692" s="42">
        <v>40102.387685185182</v>
      </c>
      <c r="G1692" s="43">
        <v>105</v>
      </c>
      <c r="H1692" s="44">
        <v>43326</v>
      </c>
      <c r="I1692" s="44">
        <v>43336</v>
      </c>
      <c r="J1692" s="43">
        <v>523074</v>
      </c>
      <c r="K1692" s="43">
        <v>0</v>
      </c>
      <c r="L1692" s="43">
        <v>0</v>
      </c>
      <c r="M1692" s="43">
        <f>IFERROR(J1692-K1692-L1692,0)</f>
        <v>523074</v>
      </c>
      <c r="N1692" s="43">
        <v>522494</v>
      </c>
      <c r="O1692" s="45">
        <f>IFERROR(IF(1 - M1692/N1692&lt;0,0,1-M1692/N1692),0)</f>
        <v>0</v>
      </c>
      <c r="P1692" s="43">
        <v>0</v>
      </c>
      <c r="Q1692" s="43">
        <v>523074</v>
      </c>
      <c r="R1692" s="46">
        <f>IF(F1692&lt;DATEVALUE("2018-07-01"),1,0)</f>
        <v>1</v>
      </c>
      <c r="S1692" s="47">
        <f>IF(R1692=1,1%,0)</f>
        <v>0.01</v>
      </c>
      <c r="T1692" s="46">
        <f>IFERROR(S1692*M1692,0)</f>
        <v>5230.7399999999998</v>
      </c>
      <c r="U1692" s="48">
        <f>IF(O1692&lt;=0.12,1,0)*(1-R1692)*M1692</f>
        <v>0</v>
      </c>
      <c r="V1692" s="49">
        <f>IF(0&lt;0.8,0,IF(0&lt;1,Sheet1!L590,1))*IF(G1692&lt;3,0.12 - O1692,0.01) *U1692</f>
        <v>0</v>
      </c>
      <c r="W1692" s="49">
        <f>IF(0&gt;1,IF(0&lt;=1.1,1,IF(0&lt;=1.2,2,IF(0&lt;=1.5,3,5))),0) * 1000000</f>
        <v>0</v>
      </c>
      <c r="X1692" s="50">
        <f>IF(AND(P1692&gt;=150000000,P1692&lt;300000000),5000000,IF(AND(P1692&gt;=300000000,P1692&lt;500000000),10000000,IF(AND(P1692&gt;=300000000,P1692&lt;500000000),15000000,IF(AND(P1692&gt;=500000000,P1692&lt;3000000000),20000000,IF(P1692&gt;=30000000000,35000000,0))))) * (1-R1692)</f>
        <v>0</v>
      </c>
      <c r="Y1692" s="50">
        <f>IFERROR(Q1692 * (1-R1692),0)</f>
        <v>0</v>
      </c>
      <c r="Z1692" s="51">
        <f>IF(R1692=1,0,0)</f>
        <v>0</v>
      </c>
      <c r="AA1692" s="51">
        <f>IFERROR((1-R1692) * Z1692 * 2%,0)</f>
        <v>0</v>
      </c>
      <c r="AB1692" s="52">
        <f>IF(R1692=0,0,0)</f>
        <v>0</v>
      </c>
      <c r="AC1692" s="52">
        <f> IFERROR(AB1692 * (1-R1692) * 2%,0)</f>
        <v>0</v>
      </c>
      <c r="AD1692" s="53">
        <f>T1692+V1692+W1692+X1692+AA1692+AC1692</f>
        <v>5230.7399999999998</v>
      </c>
    </row>
    <row r="1693">
      <c r="C1693" s="40" t="s">
        <v>3124</v>
      </c>
      <c r="D1693" s="41" t="s">
        <v>3125</v>
      </c>
      <c r="E1693" s="41"/>
      <c r="F1693" s="42">
        <v>40183.608981481477</v>
      </c>
      <c r="G1693" s="43">
        <v>102</v>
      </c>
      <c r="H1693" s="44">
        <v>43312</v>
      </c>
      <c r="I1693" s="44">
        <v>43373</v>
      </c>
      <c r="J1693" s="43">
        <v>302988</v>
      </c>
      <c r="K1693" s="43">
        <v>0</v>
      </c>
      <c r="L1693" s="43">
        <v>0</v>
      </c>
      <c r="M1693" s="43">
        <f>IFERROR(J1693-K1693-L1693,0)</f>
        <v>302988</v>
      </c>
      <c r="N1693" s="43">
        <v>301154</v>
      </c>
      <c r="O1693" s="45">
        <f>IFERROR(IF(1 - M1693/N1693&lt;0,0,1-M1693/N1693),0)</f>
        <v>0</v>
      </c>
      <c r="P1693" s="43">
        <v>0</v>
      </c>
      <c r="Q1693" s="43">
        <v>302988</v>
      </c>
      <c r="R1693" s="46">
        <f>IF(F1693&lt;DATEVALUE("2018-07-01"),1,0)</f>
        <v>1</v>
      </c>
      <c r="S1693" s="47">
        <f>IF(R1693=1,1%,0)</f>
        <v>0.01</v>
      </c>
      <c r="T1693" s="46">
        <f>IFERROR(S1693*M1693,0)</f>
        <v>3029.8800000000001</v>
      </c>
      <c r="U1693" s="48">
        <f>IF(O1693&lt;=0.12,1,0)*(1-R1693)*M1693</f>
        <v>0</v>
      </c>
      <c r="V1693" s="49">
        <f>IF(0&lt;0.8,0,IF(0&lt;1,Sheet1!L590,1))*IF(G1693&lt;3,0.12 - O1693,0.01) *U1693</f>
        <v>0</v>
      </c>
      <c r="W1693" s="49">
        <f>IF(0&gt;1,IF(0&lt;=1.1,1,IF(0&lt;=1.2,2,IF(0&lt;=1.5,3,5))),0) * 1000000</f>
        <v>0</v>
      </c>
      <c r="X1693" s="50">
        <f>IF(AND(P1693&gt;=150000000,P1693&lt;300000000),5000000,IF(AND(P1693&gt;=300000000,P1693&lt;500000000),10000000,IF(AND(P1693&gt;=300000000,P1693&lt;500000000),15000000,IF(AND(P1693&gt;=500000000,P1693&lt;3000000000),20000000,IF(P1693&gt;=30000000000,35000000,0))))) * (1-R1693)</f>
        <v>0</v>
      </c>
      <c r="Y1693" s="50">
        <f>IFERROR(Q1693 * (1-R1693),0)</f>
        <v>0</v>
      </c>
      <c r="Z1693" s="51">
        <f>IF(R1693=1,0,0)</f>
        <v>0</v>
      </c>
      <c r="AA1693" s="51">
        <f>IFERROR((1-R1693) * Z1693 * 2%,0)</f>
        <v>0</v>
      </c>
      <c r="AB1693" s="52">
        <f>IF(R1693=0,0,0)</f>
        <v>0</v>
      </c>
      <c r="AC1693" s="52">
        <f> IFERROR(AB1693 * (1-R1693) * 2%,0)</f>
        <v>0</v>
      </c>
      <c r="AD1693" s="53">
        <f>T1693+V1693+W1693+X1693+AA1693+AC1693</f>
        <v>3029.8800000000001</v>
      </c>
    </row>
    <row r="1694">
      <c r="C1694" s="40" t="s">
        <v>3126</v>
      </c>
      <c r="D1694" s="41" t="s">
        <v>3127</v>
      </c>
      <c r="E1694" s="41"/>
      <c r="F1694" s="42">
        <v>40214.630636574075</v>
      </c>
      <c r="G1694" s="43">
        <v>101</v>
      </c>
      <c r="H1694" s="44">
        <v>43326</v>
      </c>
      <c r="I1694" s="44">
        <v>43350</v>
      </c>
      <c r="J1694" s="43">
        <v>13066112</v>
      </c>
      <c r="K1694" s="43">
        <v>0</v>
      </c>
      <c r="L1694" s="43">
        <v>0</v>
      </c>
      <c r="M1694" s="43">
        <f>IFERROR(J1694-K1694-L1694,0)</f>
        <v>13066112</v>
      </c>
      <c r="N1694" s="43">
        <v>12895398</v>
      </c>
      <c r="O1694" s="45">
        <f>IFERROR(IF(1 - M1694/N1694&lt;0,0,1-M1694/N1694),0)</f>
        <v>0</v>
      </c>
      <c r="P1694" s="43">
        <v>0</v>
      </c>
      <c r="Q1694" s="43">
        <v>13066112</v>
      </c>
      <c r="R1694" s="46">
        <f>IF(F1694&lt;DATEVALUE("2018-07-01"),1,0)</f>
        <v>1</v>
      </c>
      <c r="S1694" s="47">
        <f>IF(R1694=1,1%,0)</f>
        <v>0.01</v>
      </c>
      <c r="T1694" s="46">
        <f>IFERROR(S1694*M1694,0)</f>
        <v>130661.12000000001</v>
      </c>
      <c r="U1694" s="48">
        <f>IF(O1694&lt;=0.12,1,0)*(1-R1694)*M1694</f>
        <v>0</v>
      </c>
      <c r="V1694" s="49">
        <f>IF(0&lt;0.8,0,IF(0&lt;1,Sheet1!L590,1))*IF(G1694&lt;3,0.12 - O1694,0.01) *U1694</f>
        <v>0</v>
      </c>
      <c r="W1694" s="49">
        <f>IF(0&gt;1,IF(0&lt;=1.1,1,IF(0&lt;=1.2,2,IF(0&lt;=1.5,3,5))),0) * 1000000</f>
        <v>0</v>
      </c>
      <c r="X1694" s="50">
        <f>IF(AND(P1694&gt;=150000000,P1694&lt;300000000),5000000,IF(AND(P1694&gt;=300000000,P1694&lt;500000000),10000000,IF(AND(P1694&gt;=300000000,P1694&lt;500000000),15000000,IF(AND(P1694&gt;=500000000,P1694&lt;3000000000),20000000,IF(P1694&gt;=30000000000,35000000,0))))) * (1-R1694)</f>
        <v>0</v>
      </c>
      <c r="Y1694" s="50">
        <f>IFERROR(Q1694 * (1-R1694),0)</f>
        <v>0</v>
      </c>
      <c r="Z1694" s="51">
        <f>IF(R1694=1,0,0)</f>
        <v>0</v>
      </c>
      <c r="AA1694" s="51">
        <f>IFERROR((1-R1694) * Z1694 * 2%,0)</f>
        <v>0</v>
      </c>
      <c r="AB1694" s="52">
        <f>IF(R1694=0,0,0)</f>
        <v>0</v>
      </c>
      <c r="AC1694" s="52">
        <f> IFERROR(AB1694 * (1-R1694) * 2%,0)</f>
        <v>0</v>
      </c>
      <c r="AD1694" s="53">
        <f>T1694+V1694+W1694+X1694+AA1694+AC1694</f>
        <v>130661.12000000001</v>
      </c>
    </row>
    <row r="1695">
      <c r="C1695" s="40" t="s">
        <v>3128</v>
      </c>
      <c r="D1695" s="41" t="s">
        <v>3129</v>
      </c>
      <c r="E1695" s="41"/>
      <c r="F1695" s="42">
        <v>40267.376620370371</v>
      </c>
      <c r="G1695" s="43">
        <v>100</v>
      </c>
      <c r="H1695" s="44">
        <v>43326</v>
      </c>
      <c r="I1695" s="44">
        <v>43361</v>
      </c>
      <c r="J1695" s="43">
        <v>1016215</v>
      </c>
      <c r="K1695" s="43">
        <v>0</v>
      </c>
      <c r="L1695" s="43">
        <v>0</v>
      </c>
      <c r="M1695" s="43">
        <f>IFERROR(J1695-K1695-L1695,0)</f>
        <v>1016215</v>
      </c>
      <c r="N1695" s="43">
        <v>1016215</v>
      </c>
      <c r="O1695" s="45">
        <f>IFERROR(IF(1 - M1695/N1695&lt;0,0,1-M1695/N1695),0)</f>
        <v>0</v>
      </c>
      <c r="P1695" s="43">
        <v>0</v>
      </c>
      <c r="Q1695" s="43">
        <v>1016215</v>
      </c>
      <c r="R1695" s="46">
        <f>IF(F1695&lt;DATEVALUE("2018-07-01"),1,0)</f>
        <v>1</v>
      </c>
      <c r="S1695" s="47">
        <f>IF(R1695=1,1%,0)</f>
        <v>0.01</v>
      </c>
      <c r="T1695" s="46">
        <f>IFERROR(S1695*M1695,0)</f>
        <v>10162.15</v>
      </c>
      <c r="U1695" s="48">
        <f>IF(O1695&lt;=0.12,1,0)*(1-R1695)*M1695</f>
        <v>0</v>
      </c>
      <c r="V1695" s="49">
        <f>IF(0&lt;0.8,0,IF(0&lt;1,Sheet1!L590,1))*IF(G1695&lt;3,0.12 - O1695,0.01) *U1695</f>
        <v>0</v>
      </c>
      <c r="W1695" s="49">
        <f>IF(0&gt;1,IF(0&lt;=1.1,1,IF(0&lt;=1.2,2,IF(0&lt;=1.5,3,5))),0) * 1000000</f>
        <v>0</v>
      </c>
      <c r="X1695" s="50">
        <f>IF(AND(P1695&gt;=150000000,P1695&lt;300000000),5000000,IF(AND(P1695&gt;=300000000,P1695&lt;500000000),10000000,IF(AND(P1695&gt;=300000000,P1695&lt;500000000),15000000,IF(AND(P1695&gt;=500000000,P1695&lt;3000000000),20000000,IF(P1695&gt;=30000000000,35000000,0))))) * (1-R1695)</f>
        <v>0</v>
      </c>
      <c r="Y1695" s="50">
        <f>IFERROR(Q1695 * (1-R1695),0)</f>
        <v>0</v>
      </c>
      <c r="Z1695" s="51">
        <f>IF(R1695=1,0,0)</f>
        <v>0</v>
      </c>
      <c r="AA1695" s="51">
        <f>IFERROR((1-R1695) * Z1695 * 2%,0)</f>
        <v>0</v>
      </c>
      <c r="AB1695" s="52">
        <f>IF(R1695=0,0,0)</f>
        <v>0</v>
      </c>
      <c r="AC1695" s="52">
        <f> IFERROR(AB1695 * (1-R1695) * 2%,0)</f>
        <v>0</v>
      </c>
      <c r="AD1695" s="53">
        <f>T1695+V1695+W1695+X1695+AA1695+AC1695</f>
        <v>10162.15</v>
      </c>
    </row>
    <row r="1696">
      <c r="C1696" s="40" t="s">
        <v>3130</v>
      </c>
      <c r="D1696" s="41" t="s">
        <v>3131</v>
      </c>
      <c r="E1696" s="41"/>
      <c r="F1696" s="42">
        <v>40267.378935185181</v>
      </c>
      <c r="G1696" s="43">
        <v>100</v>
      </c>
      <c r="H1696" s="44">
        <v>43326</v>
      </c>
      <c r="I1696" s="44">
        <v>43349</v>
      </c>
      <c r="J1696" s="43">
        <v>369920</v>
      </c>
      <c r="K1696" s="43">
        <v>0</v>
      </c>
      <c r="L1696" s="43">
        <v>0</v>
      </c>
      <c r="M1696" s="43">
        <f>IFERROR(J1696-K1696-L1696,0)</f>
        <v>369920</v>
      </c>
      <c r="N1696" s="43">
        <v>369907</v>
      </c>
      <c r="O1696" s="45">
        <f>IFERROR(IF(1 - M1696/N1696&lt;0,0,1-M1696/N1696),0)</f>
        <v>0</v>
      </c>
      <c r="P1696" s="43">
        <v>0</v>
      </c>
      <c r="Q1696" s="43">
        <v>369920</v>
      </c>
      <c r="R1696" s="46">
        <f>IF(F1696&lt;DATEVALUE("2018-07-01"),1,0)</f>
        <v>1</v>
      </c>
      <c r="S1696" s="47">
        <f>IF(R1696=1,1%,0)</f>
        <v>0.01</v>
      </c>
      <c r="T1696" s="46">
        <f>IFERROR(S1696*M1696,0)</f>
        <v>3699.2000000000003</v>
      </c>
      <c r="U1696" s="48">
        <f>IF(O1696&lt;=0.12,1,0)*(1-R1696)*M1696</f>
        <v>0</v>
      </c>
      <c r="V1696" s="49">
        <f>IF(0&lt;0.8,0,IF(0&lt;1,Sheet1!L590,1))*IF(G1696&lt;3,0.12 - O1696,0.01) *U1696</f>
        <v>0</v>
      </c>
      <c r="W1696" s="49">
        <f>IF(0&gt;1,IF(0&lt;=1.1,1,IF(0&lt;=1.2,2,IF(0&lt;=1.5,3,5))),0) * 1000000</f>
        <v>0</v>
      </c>
      <c r="X1696" s="50">
        <f>IF(AND(P1696&gt;=150000000,P1696&lt;300000000),5000000,IF(AND(P1696&gt;=300000000,P1696&lt;500000000),10000000,IF(AND(P1696&gt;=300000000,P1696&lt;500000000),15000000,IF(AND(P1696&gt;=500000000,P1696&lt;3000000000),20000000,IF(P1696&gt;=30000000000,35000000,0))))) * (1-R1696)</f>
        <v>0</v>
      </c>
      <c r="Y1696" s="50">
        <f>IFERROR(Q1696 * (1-R1696),0)</f>
        <v>0</v>
      </c>
      <c r="Z1696" s="51">
        <f>IF(R1696=1,0,0)</f>
        <v>0</v>
      </c>
      <c r="AA1696" s="51">
        <f>IFERROR((1-R1696) * Z1696 * 2%,0)</f>
        <v>0</v>
      </c>
      <c r="AB1696" s="52">
        <f>IF(R1696=0,0,0)</f>
        <v>0</v>
      </c>
      <c r="AC1696" s="52">
        <f> IFERROR(AB1696 * (1-R1696) * 2%,0)</f>
        <v>0</v>
      </c>
      <c r="AD1696" s="53">
        <f>T1696+V1696+W1696+X1696+AA1696+AC1696</f>
        <v>3699.2000000000003</v>
      </c>
    </row>
    <row r="1697">
      <c r="C1697" s="40" t="s">
        <v>3132</v>
      </c>
      <c r="D1697" s="41" t="s">
        <v>3133</v>
      </c>
      <c r="E1697" s="41"/>
      <c r="F1697" s="42">
        <v>40474.457546296297</v>
      </c>
      <c r="G1697" s="43">
        <v>93</v>
      </c>
      <c r="H1697" s="44">
        <v>43326</v>
      </c>
      <c r="I1697" s="44">
        <v>43341</v>
      </c>
      <c r="J1697" s="43">
        <v>594107</v>
      </c>
      <c r="K1697" s="43">
        <v>0</v>
      </c>
      <c r="L1697" s="43">
        <v>0</v>
      </c>
      <c r="M1697" s="43">
        <f>IFERROR(J1697-K1697-L1697,0)</f>
        <v>594107</v>
      </c>
      <c r="N1697" s="43">
        <v>594107</v>
      </c>
      <c r="O1697" s="45">
        <f>IFERROR(IF(1 - M1697/N1697&lt;0,0,1-M1697/N1697),0)</f>
        <v>0</v>
      </c>
      <c r="P1697" s="43">
        <v>0</v>
      </c>
      <c r="Q1697" s="43">
        <v>594107</v>
      </c>
      <c r="R1697" s="46">
        <f>IF(F1697&lt;DATEVALUE("2018-07-01"),1,0)</f>
        <v>1</v>
      </c>
      <c r="S1697" s="47">
        <f>IF(R1697=1,1%,0)</f>
        <v>0.01</v>
      </c>
      <c r="T1697" s="46">
        <f>IFERROR(S1697*M1697,0)</f>
        <v>5941.0699999999997</v>
      </c>
      <c r="U1697" s="48">
        <f>IF(O1697&lt;=0.12,1,0)*(1-R1697)*M1697</f>
        <v>0</v>
      </c>
      <c r="V1697" s="49">
        <f>IF(0&lt;0.8,0,IF(0&lt;1,Sheet1!L590,1))*IF(G1697&lt;3,0.12 - O1697,0.01) *U1697</f>
        <v>0</v>
      </c>
      <c r="W1697" s="49">
        <f>IF(0&gt;1,IF(0&lt;=1.1,1,IF(0&lt;=1.2,2,IF(0&lt;=1.5,3,5))),0) * 1000000</f>
        <v>0</v>
      </c>
      <c r="X1697" s="50">
        <f>IF(AND(P1697&gt;=150000000,P1697&lt;300000000),5000000,IF(AND(P1697&gt;=300000000,P1697&lt;500000000),10000000,IF(AND(P1697&gt;=300000000,P1697&lt;500000000),15000000,IF(AND(P1697&gt;=500000000,P1697&lt;3000000000),20000000,IF(P1697&gt;=30000000000,35000000,0))))) * (1-R1697)</f>
        <v>0</v>
      </c>
      <c r="Y1697" s="50">
        <f>IFERROR(Q1697 * (1-R1697),0)</f>
        <v>0</v>
      </c>
      <c r="Z1697" s="51">
        <f>IF(R1697=1,0,0)</f>
        <v>0</v>
      </c>
      <c r="AA1697" s="51">
        <f>IFERROR((1-R1697) * Z1697 * 2%,0)</f>
        <v>0</v>
      </c>
      <c r="AB1697" s="52">
        <f>IF(R1697=0,0,0)</f>
        <v>0</v>
      </c>
      <c r="AC1697" s="52">
        <f> IFERROR(AB1697 * (1-R1697) * 2%,0)</f>
        <v>0</v>
      </c>
      <c r="AD1697" s="53">
        <f>T1697+V1697+W1697+X1697+AA1697+AC1697</f>
        <v>5941.0699999999997</v>
      </c>
    </row>
    <row r="1698">
      <c r="C1698" s="40" t="s">
        <v>3134</v>
      </c>
      <c r="D1698" s="41" t="s">
        <v>3135</v>
      </c>
      <c r="E1698" s="41"/>
      <c r="F1698" s="42">
        <v>40486.626354166663</v>
      </c>
      <c r="G1698" s="43">
        <v>92</v>
      </c>
      <c r="H1698" s="44">
        <v>43312</v>
      </c>
      <c r="I1698" s="44">
        <v>43373</v>
      </c>
      <c r="J1698" s="43">
        <v>731859</v>
      </c>
      <c r="K1698" s="43">
        <v>0</v>
      </c>
      <c r="L1698" s="43">
        <v>0</v>
      </c>
      <c r="M1698" s="43">
        <f>IFERROR(J1698-K1698-L1698,0)</f>
        <v>731859</v>
      </c>
      <c r="N1698" s="43">
        <v>628363</v>
      </c>
      <c r="O1698" s="45">
        <f>IFERROR(IF(1 - M1698/N1698&lt;0,0,1-M1698/N1698),0)</f>
        <v>0</v>
      </c>
      <c r="P1698" s="43">
        <v>0</v>
      </c>
      <c r="Q1698" s="43">
        <v>731859</v>
      </c>
      <c r="R1698" s="46">
        <f>IF(F1698&lt;DATEVALUE("2018-07-01"),1,0)</f>
        <v>1</v>
      </c>
      <c r="S1698" s="47">
        <f>IF(R1698=1,1%,0)</f>
        <v>0.01</v>
      </c>
      <c r="T1698" s="46">
        <f>IFERROR(S1698*M1698,0)</f>
        <v>7318.5900000000001</v>
      </c>
      <c r="U1698" s="48">
        <f>IF(O1698&lt;=0.12,1,0)*(1-R1698)*M1698</f>
        <v>0</v>
      </c>
      <c r="V1698" s="49">
        <f>IF(0&lt;0.8,0,IF(0&lt;1,Sheet1!L590,1))*IF(G1698&lt;3,0.12 - O1698,0.01) *U1698</f>
        <v>0</v>
      </c>
      <c r="W1698" s="49">
        <f>IF(0&gt;1,IF(0&lt;=1.1,1,IF(0&lt;=1.2,2,IF(0&lt;=1.5,3,5))),0) * 1000000</f>
        <v>0</v>
      </c>
      <c r="X1698" s="50">
        <f>IF(AND(P1698&gt;=150000000,P1698&lt;300000000),5000000,IF(AND(P1698&gt;=300000000,P1698&lt;500000000),10000000,IF(AND(P1698&gt;=300000000,P1698&lt;500000000),15000000,IF(AND(P1698&gt;=500000000,P1698&lt;3000000000),20000000,IF(P1698&gt;=30000000000,35000000,0))))) * (1-R1698)</f>
        <v>0</v>
      </c>
      <c r="Y1698" s="50">
        <f>IFERROR(Q1698 * (1-R1698),0)</f>
        <v>0</v>
      </c>
      <c r="Z1698" s="51">
        <f>IF(R1698=1,0,0)</f>
        <v>0</v>
      </c>
      <c r="AA1698" s="51">
        <f>IFERROR((1-R1698) * Z1698 * 2%,0)</f>
        <v>0</v>
      </c>
      <c r="AB1698" s="52">
        <f>IF(R1698=0,0,0)</f>
        <v>0</v>
      </c>
      <c r="AC1698" s="52">
        <f> IFERROR(AB1698 * (1-R1698) * 2%,0)</f>
        <v>0</v>
      </c>
      <c r="AD1698" s="53">
        <f>T1698+V1698+W1698+X1698+AA1698+AC1698</f>
        <v>7318.5900000000001</v>
      </c>
    </row>
    <row r="1699">
      <c r="C1699" s="40" t="s">
        <v>3136</v>
      </c>
      <c r="D1699" s="41" t="s">
        <v>3137</v>
      </c>
      <c r="E1699" s="41"/>
      <c r="F1699" s="42">
        <v>40504.4762037037</v>
      </c>
      <c r="G1699" s="43">
        <v>92</v>
      </c>
      <c r="H1699" s="44">
        <v>43356</v>
      </c>
      <c r="I1699" s="44">
        <v>43384</v>
      </c>
      <c r="J1699" s="43">
        <v>50420</v>
      </c>
      <c r="K1699" s="43">
        <v>0</v>
      </c>
      <c r="L1699" s="43">
        <v>0</v>
      </c>
      <c r="M1699" s="43">
        <f>IFERROR(J1699-K1699-L1699,0)</f>
        <v>50420</v>
      </c>
      <c r="N1699" s="43">
        <v>50420</v>
      </c>
      <c r="O1699" s="45">
        <f>IFERROR(IF(1 - M1699/N1699&lt;0,0,1-M1699/N1699),0)</f>
        <v>0</v>
      </c>
      <c r="P1699" s="43">
        <v>0</v>
      </c>
      <c r="Q1699" s="43">
        <v>50420</v>
      </c>
      <c r="R1699" s="46">
        <f>IF(F1699&lt;DATEVALUE("2018-07-01"),1,0)</f>
        <v>1</v>
      </c>
      <c r="S1699" s="47">
        <f>IF(R1699=1,1%,0)</f>
        <v>0.01</v>
      </c>
      <c r="T1699" s="46">
        <f>IFERROR(S1699*M1699,0)</f>
        <v>504.19999999999999</v>
      </c>
      <c r="U1699" s="48">
        <f>IF(O1699&lt;=0.12,1,0)*(1-R1699)*M1699</f>
        <v>0</v>
      </c>
      <c r="V1699" s="49">
        <f>IF(0&lt;0.8,0,IF(0&lt;1,Sheet1!L590,1))*IF(G1699&lt;3,0.12 - O1699,0.01) *U1699</f>
        <v>0</v>
      </c>
      <c r="W1699" s="49">
        <f>IF(0&gt;1,IF(0&lt;=1.1,1,IF(0&lt;=1.2,2,IF(0&lt;=1.5,3,5))),0) * 1000000</f>
        <v>0</v>
      </c>
      <c r="X1699" s="50">
        <f>IF(AND(P1699&gt;=150000000,P1699&lt;300000000),5000000,IF(AND(P1699&gt;=300000000,P1699&lt;500000000),10000000,IF(AND(P1699&gt;=300000000,P1699&lt;500000000),15000000,IF(AND(P1699&gt;=500000000,P1699&lt;3000000000),20000000,IF(P1699&gt;=30000000000,35000000,0))))) * (1-R1699)</f>
        <v>0</v>
      </c>
      <c r="Y1699" s="50">
        <f>IFERROR(Q1699 * (1-R1699),0)</f>
        <v>0</v>
      </c>
      <c r="Z1699" s="51">
        <f>IF(R1699=1,0,0)</f>
        <v>0</v>
      </c>
      <c r="AA1699" s="51">
        <f>IFERROR((1-R1699) * Z1699 * 2%,0)</f>
        <v>0</v>
      </c>
      <c r="AB1699" s="52">
        <f>IF(R1699=0,0,0)</f>
        <v>0</v>
      </c>
      <c r="AC1699" s="52">
        <f> IFERROR(AB1699 * (1-R1699) * 2%,0)</f>
        <v>0</v>
      </c>
      <c r="AD1699" s="53">
        <f>T1699+V1699+W1699+X1699+AA1699+AC1699</f>
        <v>504.19999999999999</v>
      </c>
    </row>
    <row r="1700">
      <c r="C1700" s="40" t="s">
        <v>3138</v>
      </c>
      <c r="D1700" s="41" t="s">
        <v>3139</v>
      </c>
      <c r="E1700" s="41"/>
      <c r="F1700" s="42">
        <v>40553.473912037036</v>
      </c>
      <c r="G1700" s="43">
        <v>90</v>
      </c>
      <c r="H1700" s="44">
        <v>43326</v>
      </c>
      <c r="I1700" s="44">
        <v>43340</v>
      </c>
      <c r="J1700" s="43">
        <v>457523</v>
      </c>
      <c r="K1700" s="43">
        <v>0</v>
      </c>
      <c r="L1700" s="43">
        <v>0</v>
      </c>
      <c r="M1700" s="43">
        <f>IFERROR(J1700-K1700-L1700,0)</f>
        <v>457523</v>
      </c>
      <c r="N1700" s="43">
        <v>457523</v>
      </c>
      <c r="O1700" s="45">
        <f>IFERROR(IF(1 - M1700/N1700&lt;0,0,1-M1700/N1700),0)</f>
        <v>0</v>
      </c>
      <c r="P1700" s="43">
        <v>0</v>
      </c>
      <c r="Q1700" s="43">
        <v>457523</v>
      </c>
      <c r="R1700" s="46">
        <f>IF(F1700&lt;DATEVALUE("2018-07-01"),1,0)</f>
        <v>1</v>
      </c>
      <c r="S1700" s="47">
        <f>IF(R1700=1,1%,0)</f>
        <v>0.01</v>
      </c>
      <c r="T1700" s="46">
        <f>IFERROR(S1700*M1700,0)</f>
        <v>4575.2300000000005</v>
      </c>
      <c r="U1700" s="48">
        <f>IF(O1700&lt;=0.12,1,0)*(1-R1700)*M1700</f>
        <v>0</v>
      </c>
      <c r="V1700" s="49">
        <f>IF(0&lt;0.8,0,IF(0&lt;1,Sheet1!L590,1))*IF(G1700&lt;3,0.12 - O1700,0.01) *U1700</f>
        <v>0</v>
      </c>
      <c r="W1700" s="49">
        <f>IF(0&gt;1,IF(0&lt;=1.1,1,IF(0&lt;=1.2,2,IF(0&lt;=1.5,3,5))),0) * 1000000</f>
        <v>0</v>
      </c>
      <c r="X1700" s="50">
        <f>IF(AND(P1700&gt;=150000000,P1700&lt;300000000),5000000,IF(AND(P1700&gt;=300000000,P1700&lt;500000000),10000000,IF(AND(P1700&gt;=300000000,P1700&lt;500000000),15000000,IF(AND(P1700&gt;=500000000,P1700&lt;3000000000),20000000,IF(P1700&gt;=30000000000,35000000,0))))) * (1-R1700)</f>
        <v>0</v>
      </c>
      <c r="Y1700" s="50">
        <f>IFERROR(Q1700 * (1-R1700),0)</f>
        <v>0</v>
      </c>
      <c r="Z1700" s="51">
        <f>IF(R1700=1,0,0)</f>
        <v>0</v>
      </c>
      <c r="AA1700" s="51">
        <f>IFERROR((1-R1700) * Z1700 * 2%,0)</f>
        <v>0</v>
      </c>
      <c r="AB1700" s="52">
        <f>IF(R1700=0,0,0)</f>
        <v>0</v>
      </c>
      <c r="AC1700" s="52">
        <f> IFERROR(AB1700 * (1-R1700) * 2%,0)</f>
        <v>0</v>
      </c>
      <c r="AD1700" s="53">
        <f>T1700+V1700+W1700+X1700+AA1700+AC1700</f>
        <v>4575.2300000000005</v>
      </c>
    </row>
    <row r="1701">
      <c r="C1701" s="40" t="s">
        <v>3140</v>
      </c>
      <c r="D1701" s="41" t="s">
        <v>3141</v>
      </c>
      <c r="E1701" s="41"/>
      <c r="F1701" s="42">
        <v>40610.452511574069</v>
      </c>
      <c r="G1701" s="43">
        <v>88</v>
      </c>
      <c r="H1701" s="44">
        <v>43356</v>
      </c>
      <c r="I1701" s="44">
        <v>43377</v>
      </c>
      <c r="J1701" s="43">
        <v>72419</v>
      </c>
      <c r="K1701" s="43">
        <v>0</v>
      </c>
      <c r="L1701" s="43">
        <v>0</v>
      </c>
      <c r="M1701" s="43">
        <f>IFERROR(J1701-K1701-L1701,0)</f>
        <v>72419</v>
      </c>
      <c r="N1701" s="43">
        <v>72419</v>
      </c>
      <c r="O1701" s="45">
        <f>IFERROR(IF(1 - M1701/N1701&lt;0,0,1-M1701/N1701),0)</f>
        <v>0</v>
      </c>
      <c r="P1701" s="43">
        <v>0</v>
      </c>
      <c r="Q1701" s="43">
        <v>72419</v>
      </c>
      <c r="R1701" s="46">
        <f>IF(F1701&lt;DATEVALUE("2018-07-01"),1,0)</f>
        <v>1</v>
      </c>
      <c r="S1701" s="47">
        <f>IF(R1701=1,1%,0)</f>
        <v>0.01</v>
      </c>
      <c r="T1701" s="46">
        <f>IFERROR(S1701*M1701,0)</f>
        <v>724.19000000000005</v>
      </c>
      <c r="U1701" s="48">
        <f>IF(O1701&lt;=0.12,1,0)*(1-R1701)*M1701</f>
        <v>0</v>
      </c>
      <c r="V1701" s="49">
        <f>IF(0&lt;0.8,0,IF(0&lt;1,Sheet1!L590,1))*IF(G1701&lt;3,0.12 - O1701,0.01) *U1701</f>
        <v>0</v>
      </c>
      <c r="W1701" s="49">
        <f>IF(0&gt;1,IF(0&lt;=1.1,1,IF(0&lt;=1.2,2,IF(0&lt;=1.5,3,5))),0) * 1000000</f>
        <v>0</v>
      </c>
      <c r="X1701" s="50">
        <f>IF(AND(P1701&gt;=150000000,P1701&lt;300000000),5000000,IF(AND(P1701&gt;=300000000,P1701&lt;500000000),10000000,IF(AND(P1701&gt;=300000000,P1701&lt;500000000),15000000,IF(AND(P1701&gt;=500000000,P1701&lt;3000000000),20000000,IF(P1701&gt;=30000000000,35000000,0))))) * (1-R1701)</f>
        <v>0</v>
      </c>
      <c r="Y1701" s="50">
        <f>IFERROR(Q1701 * (1-R1701),0)</f>
        <v>0</v>
      </c>
      <c r="Z1701" s="51">
        <f>IF(R1701=1,0,0)</f>
        <v>0</v>
      </c>
      <c r="AA1701" s="51">
        <f>IFERROR((1-R1701) * Z1701 * 2%,0)</f>
        <v>0</v>
      </c>
      <c r="AB1701" s="52">
        <f>IF(R1701=0,0,0)</f>
        <v>0</v>
      </c>
      <c r="AC1701" s="52">
        <f> IFERROR(AB1701 * (1-R1701) * 2%,0)</f>
        <v>0</v>
      </c>
      <c r="AD1701" s="53">
        <f>T1701+V1701+W1701+X1701+AA1701+AC1701</f>
        <v>724.19000000000005</v>
      </c>
    </row>
    <row r="1702">
      <c r="C1702" s="40" t="s">
        <v>3142</v>
      </c>
      <c r="D1702" s="41" t="s">
        <v>3143</v>
      </c>
      <c r="E1702" s="41"/>
      <c r="F1702" s="42">
        <v>40641.382847222223</v>
      </c>
      <c r="G1702" s="43">
        <v>87</v>
      </c>
      <c r="H1702" s="44">
        <v>43326</v>
      </c>
      <c r="I1702" s="44">
        <v>43328</v>
      </c>
      <c r="J1702" s="43">
        <v>706758</v>
      </c>
      <c r="K1702" s="43">
        <v>0</v>
      </c>
      <c r="L1702" s="43">
        <v>0</v>
      </c>
      <c r="M1702" s="43">
        <f>IFERROR(J1702-K1702-L1702,0)</f>
        <v>706758</v>
      </c>
      <c r="N1702" s="43">
        <v>706758</v>
      </c>
      <c r="O1702" s="45">
        <f>IFERROR(IF(1 - M1702/N1702&lt;0,0,1-M1702/N1702),0)</f>
        <v>0</v>
      </c>
      <c r="P1702" s="43">
        <v>0</v>
      </c>
      <c r="Q1702" s="43">
        <v>706758</v>
      </c>
      <c r="R1702" s="46">
        <f>IF(F1702&lt;DATEVALUE("2018-07-01"),1,0)</f>
        <v>1</v>
      </c>
      <c r="S1702" s="47">
        <f>IF(R1702=1,1%,0)</f>
        <v>0.01</v>
      </c>
      <c r="T1702" s="46">
        <f>IFERROR(S1702*M1702,0)</f>
        <v>7067.5799999999999</v>
      </c>
      <c r="U1702" s="48">
        <f>IF(O1702&lt;=0.12,1,0)*(1-R1702)*M1702</f>
        <v>0</v>
      </c>
      <c r="V1702" s="49">
        <f>IF(0&lt;0.8,0,IF(0&lt;1,Sheet1!L590,1))*IF(G1702&lt;3,0.12 - O1702,0.01) *U1702</f>
        <v>0</v>
      </c>
      <c r="W1702" s="49">
        <f>IF(0&gt;1,IF(0&lt;=1.1,1,IF(0&lt;=1.2,2,IF(0&lt;=1.5,3,5))),0) * 1000000</f>
        <v>0</v>
      </c>
      <c r="X1702" s="50">
        <f>IF(AND(P1702&gt;=150000000,P1702&lt;300000000),5000000,IF(AND(P1702&gt;=300000000,P1702&lt;500000000),10000000,IF(AND(P1702&gt;=300000000,P1702&lt;500000000),15000000,IF(AND(P1702&gt;=500000000,P1702&lt;3000000000),20000000,IF(P1702&gt;=30000000000,35000000,0))))) * (1-R1702)</f>
        <v>0</v>
      </c>
      <c r="Y1702" s="50">
        <f>IFERROR(Q1702 * (1-R1702),0)</f>
        <v>0</v>
      </c>
      <c r="Z1702" s="51">
        <f>IF(R1702=1,0,0)</f>
        <v>0</v>
      </c>
      <c r="AA1702" s="51">
        <f>IFERROR((1-R1702) * Z1702 * 2%,0)</f>
        <v>0</v>
      </c>
      <c r="AB1702" s="52">
        <f>IF(R1702=0,0,0)</f>
        <v>0</v>
      </c>
      <c r="AC1702" s="52">
        <f> IFERROR(AB1702 * (1-R1702) * 2%,0)</f>
        <v>0</v>
      </c>
      <c r="AD1702" s="53">
        <f>T1702+V1702+W1702+X1702+AA1702+AC1702</f>
        <v>7067.5799999999999</v>
      </c>
    </row>
    <row r="1703">
      <c r="C1703" s="40" t="s">
        <v>3144</v>
      </c>
      <c r="D1703" s="41" t="s">
        <v>3145</v>
      </c>
      <c r="E1703" s="41"/>
      <c r="F1703" s="42">
        <v>40647.718773148146</v>
      </c>
      <c r="G1703" s="43">
        <v>87</v>
      </c>
      <c r="H1703" s="44">
        <v>43356</v>
      </c>
      <c r="I1703" s="44">
        <v>43372</v>
      </c>
      <c r="J1703" s="43">
        <v>45653</v>
      </c>
      <c r="K1703" s="43">
        <v>0</v>
      </c>
      <c r="L1703" s="43">
        <v>0</v>
      </c>
      <c r="M1703" s="43">
        <f>IFERROR(J1703-K1703-L1703,0)</f>
        <v>45653</v>
      </c>
      <c r="N1703" s="43">
        <v>45653</v>
      </c>
      <c r="O1703" s="45">
        <f>IFERROR(IF(1 - M1703/N1703&lt;0,0,1-M1703/N1703),0)</f>
        <v>0</v>
      </c>
      <c r="P1703" s="43">
        <v>0</v>
      </c>
      <c r="Q1703" s="43">
        <v>45653</v>
      </c>
      <c r="R1703" s="46">
        <f>IF(F1703&lt;DATEVALUE("2018-07-01"),1,0)</f>
        <v>1</v>
      </c>
      <c r="S1703" s="47">
        <f>IF(R1703=1,1%,0)</f>
        <v>0.01</v>
      </c>
      <c r="T1703" s="46">
        <f>IFERROR(S1703*M1703,0)</f>
        <v>456.53000000000003</v>
      </c>
      <c r="U1703" s="48">
        <f>IF(O1703&lt;=0.12,1,0)*(1-R1703)*M1703</f>
        <v>0</v>
      </c>
      <c r="V1703" s="49">
        <f>IF(0&lt;0.8,0,IF(0&lt;1,Sheet1!L590,1))*IF(G1703&lt;3,0.12 - O1703,0.01) *U1703</f>
        <v>0</v>
      </c>
      <c r="W1703" s="49">
        <f>IF(0&gt;1,IF(0&lt;=1.1,1,IF(0&lt;=1.2,2,IF(0&lt;=1.5,3,5))),0) * 1000000</f>
        <v>0</v>
      </c>
      <c r="X1703" s="50">
        <f>IF(AND(P1703&gt;=150000000,P1703&lt;300000000),5000000,IF(AND(P1703&gt;=300000000,P1703&lt;500000000),10000000,IF(AND(P1703&gt;=300000000,P1703&lt;500000000),15000000,IF(AND(P1703&gt;=500000000,P1703&lt;3000000000),20000000,IF(P1703&gt;=30000000000,35000000,0))))) * (1-R1703)</f>
        <v>0</v>
      </c>
      <c r="Y1703" s="50">
        <f>IFERROR(Q1703 * (1-R1703),0)</f>
        <v>0</v>
      </c>
      <c r="Z1703" s="51">
        <f>IF(R1703=1,0,0)</f>
        <v>0</v>
      </c>
      <c r="AA1703" s="51">
        <f>IFERROR((1-R1703) * Z1703 * 2%,0)</f>
        <v>0</v>
      </c>
      <c r="AB1703" s="52">
        <f>IF(R1703=0,0,0)</f>
        <v>0</v>
      </c>
      <c r="AC1703" s="52">
        <f> IFERROR(AB1703 * (1-R1703) * 2%,0)</f>
        <v>0</v>
      </c>
      <c r="AD1703" s="53">
        <f>T1703+V1703+W1703+X1703+AA1703+AC1703</f>
        <v>456.53000000000003</v>
      </c>
    </row>
    <row r="1704">
      <c r="C1704" s="40" t="s">
        <v>3146</v>
      </c>
      <c r="D1704" s="41" t="s">
        <v>3147</v>
      </c>
      <c r="E1704" s="41"/>
      <c r="F1704" s="42">
        <v>40674.712824074071</v>
      </c>
      <c r="G1704" s="43">
        <v>86</v>
      </c>
      <c r="H1704" s="44">
        <v>43326</v>
      </c>
      <c r="I1704" s="44">
        <v>43349</v>
      </c>
      <c r="J1704" s="43">
        <v>788745</v>
      </c>
      <c r="K1704" s="43">
        <v>0</v>
      </c>
      <c r="L1704" s="43">
        <v>0</v>
      </c>
      <c r="M1704" s="43">
        <f>IFERROR(J1704-K1704-L1704,0)</f>
        <v>788745</v>
      </c>
      <c r="N1704" s="43">
        <v>788745</v>
      </c>
      <c r="O1704" s="45">
        <f>IFERROR(IF(1 - M1704/N1704&lt;0,0,1-M1704/N1704),0)</f>
        <v>0</v>
      </c>
      <c r="P1704" s="43">
        <v>0</v>
      </c>
      <c r="Q1704" s="43">
        <v>788745</v>
      </c>
      <c r="R1704" s="46">
        <f>IF(F1704&lt;DATEVALUE("2018-07-01"),1,0)</f>
        <v>1</v>
      </c>
      <c r="S1704" s="47">
        <f>IF(R1704=1,1%,0)</f>
        <v>0.01</v>
      </c>
      <c r="T1704" s="46">
        <f>IFERROR(S1704*M1704,0)</f>
        <v>7887.4499999999998</v>
      </c>
      <c r="U1704" s="48">
        <f>IF(O1704&lt;=0.12,1,0)*(1-R1704)*M1704</f>
        <v>0</v>
      </c>
      <c r="V1704" s="49">
        <f>IF(0&lt;0.8,0,IF(0&lt;1,Sheet1!L590,1))*IF(G1704&lt;3,0.12 - O1704,0.01) *U1704</f>
        <v>0</v>
      </c>
      <c r="W1704" s="49">
        <f>IF(0&gt;1,IF(0&lt;=1.1,1,IF(0&lt;=1.2,2,IF(0&lt;=1.5,3,5))),0) * 1000000</f>
        <v>0</v>
      </c>
      <c r="X1704" s="50">
        <f>IF(AND(P1704&gt;=150000000,P1704&lt;300000000),5000000,IF(AND(P1704&gt;=300000000,P1704&lt;500000000),10000000,IF(AND(P1704&gt;=300000000,P1704&lt;500000000),15000000,IF(AND(P1704&gt;=500000000,P1704&lt;3000000000),20000000,IF(P1704&gt;=30000000000,35000000,0))))) * (1-R1704)</f>
        <v>0</v>
      </c>
      <c r="Y1704" s="50">
        <f>IFERROR(Q1704 * (1-R1704),0)</f>
        <v>0</v>
      </c>
      <c r="Z1704" s="51">
        <f>IF(R1704=1,0,0)</f>
        <v>0</v>
      </c>
      <c r="AA1704" s="51">
        <f>IFERROR((1-R1704) * Z1704 * 2%,0)</f>
        <v>0</v>
      </c>
      <c r="AB1704" s="52">
        <f>IF(R1704=0,0,0)</f>
        <v>0</v>
      </c>
      <c r="AC1704" s="52">
        <f> IFERROR(AB1704 * (1-R1704) * 2%,0)</f>
        <v>0</v>
      </c>
      <c r="AD1704" s="53">
        <f>T1704+V1704+W1704+X1704+AA1704+AC1704</f>
        <v>7887.4499999999998</v>
      </c>
    </row>
    <row r="1705">
      <c r="C1705" s="40" t="s">
        <v>3148</v>
      </c>
      <c r="D1705" s="41" t="s">
        <v>3149</v>
      </c>
      <c r="E1705" s="41"/>
      <c r="F1705" s="42">
        <v>40802.562731481477</v>
      </c>
      <c r="G1705" s="43">
        <v>82</v>
      </c>
      <c r="H1705" s="44">
        <v>43326</v>
      </c>
      <c r="I1705" s="44">
        <v>43333</v>
      </c>
      <c r="J1705" s="43">
        <v>595443</v>
      </c>
      <c r="K1705" s="43">
        <v>0</v>
      </c>
      <c r="L1705" s="43">
        <v>0</v>
      </c>
      <c r="M1705" s="43">
        <f>IFERROR(J1705-K1705-L1705,0)</f>
        <v>595443</v>
      </c>
      <c r="N1705" s="43">
        <v>569009</v>
      </c>
      <c r="O1705" s="45">
        <f>IFERROR(IF(1 - M1705/N1705&lt;0,0,1-M1705/N1705),0)</f>
        <v>0</v>
      </c>
      <c r="P1705" s="43">
        <v>0</v>
      </c>
      <c r="Q1705" s="43">
        <v>595443</v>
      </c>
      <c r="R1705" s="46">
        <f>IF(F1705&lt;DATEVALUE("2018-07-01"),1,0)</f>
        <v>1</v>
      </c>
      <c r="S1705" s="47">
        <f>IF(R1705=1,1%,0)</f>
        <v>0.01</v>
      </c>
      <c r="T1705" s="46">
        <f>IFERROR(S1705*M1705,0)</f>
        <v>5954.4300000000003</v>
      </c>
      <c r="U1705" s="48">
        <f>IF(O1705&lt;=0.12,1,0)*(1-R1705)*M1705</f>
        <v>0</v>
      </c>
      <c r="V1705" s="49">
        <f>IF(0&lt;0.8,0,IF(0&lt;1,Sheet1!L590,1))*IF(G1705&lt;3,0.12 - O1705,0.01) *U1705</f>
        <v>0</v>
      </c>
      <c r="W1705" s="49">
        <f>IF(0&gt;1,IF(0&lt;=1.1,1,IF(0&lt;=1.2,2,IF(0&lt;=1.5,3,5))),0) * 1000000</f>
        <v>0</v>
      </c>
      <c r="X1705" s="50">
        <f>IF(AND(P1705&gt;=150000000,P1705&lt;300000000),5000000,IF(AND(P1705&gt;=300000000,P1705&lt;500000000),10000000,IF(AND(P1705&gt;=300000000,P1705&lt;500000000),15000000,IF(AND(P1705&gt;=500000000,P1705&lt;3000000000),20000000,IF(P1705&gt;=30000000000,35000000,0))))) * (1-R1705)</f>
        <v>0</v>
      </c>
      <c r="Y1705" s="50">
        <f>IFERROR(Q1705 * (1-R1705),0)</f>
        <v>0</v>
      </c>
      <c r="Z1705" s="51">
        <f>IF(R1705=1,0,0)</f>
        <v>0</v>
      </c>
      <c r="AA1705" s="51">
        <f>IFERROR((1-R1705) * Z1705 * 2%,0)</f>
        <v>0</v>
      </c>
      <c r="AB1705" s="52">
        <f>IF(R1705=0,0,0)</f>
        <v>0</v>
      </c>
      <c r="AC1705" s="52">
        <f> IFERROR(AB1705 * (1-R1705) * 2%,0)</f>
        <v>0</v>
      </c>
      <c r="AD1705" s="53">
        <f>T1705+V1705+W1705+X1705+AA1705+AC1705</f>
        <v>5954.4300000000003</v>
      </c>
    </row>
    <row r="1706">
      <c r="C1706" s="40" t="s">
        <v>3150</v>
      </c>
      <c r="D1706" s="41" t="s">
        <v>3151</v>
      </c>
      <c r="E1706" s="41"/>
      <c r="F1706" s="42">
        <v>40802.571909722217</v>
      </c>
      <c r="G1706" s="43">
        <v>82</v>
      </c>
      <c r="H1706" s="44">
        <v>43326</v>
      </c>
      <c r="I1706" s="44">
        <v>43396</v>
      </c>
      <c r="J1706" s="43">
        <v>1580335</v>
      </c>
      <c r="K1706" s="43">
        <v>0</v>
      </c>
      <c r="L1706" s="43">
        <v>0</v>
      </c>
      <c r="M1706" s="43">
        <f>IFERROR(J1706-K1706-L1706,0)</f>
        <v>1580335</v>
      </c>
      <c r="N1706" s="43">
        <v>1580335</v>
      </c>
      <c r="O1706" s="45">
        <f>IFERROR(IF(1 - M1706/N1706&lt;0,0,1-M1706/N1706),0)</f>
        <v>0</v>
      </c>
      <c r="P1706" s="43">
        <v>0</v>
      </c>
      <c r="Q1706" s="43">
        <v>1580335</v>
      </c>
      <c r="R1706" s="46">
        <f>IF(F1706&lt;DATEVALUE("2018-07-01"),1,0)</f>
        <v>1</v>
      </c>
      <c r="S1706" s="47">
        <f>IF(R1706=1,1%,0)</f>
        <v>0.01</v>
      </c>
      <c r="T1706" s="46">
        <f>IFERROR(S1706*M1706,0)</f>
        <v>15803.35</v>
      </c>
      <c r="U1706" s="48">
        <f>IF(O1706&lt;=0.12,1,0)*(1-R1706)*M1706</f>
        <v>0</v>
      </c>
      <c r="V1706" s="49">
        <f>IF(0&lt;0.8,0,IF(0&lt;1,Sheet1!L590,1))*IF(G1706&lt;3,0.12 - O1706,0.01) *U1706</f>
        <v>0</v>
      </c>
      <c r="W1706" s="49">
        <f>IF(0&gt;1,IF(0&lt;=1.1,1,IF(0&lt;=1.2,2,IF(0&lt;=1.5,3,5))),0) * 1000000</f>
        <v>0</v>
      </c>
      <c r="X1706" s="50">
        <f>IF(AND(P1706&gt;=150000000,P1706&lt;300000000),5000000,IF(AND(P1706&gt;=300000000,P1706&lt;500000000),10000000,IF(AND(P1706&gt;=300000000,P1706&lt;500000000),15000000,IF(AND(P1706&gt;=500000000,P1706&lt;3000000000),20000000,IF(P1706&gt;=30000000000,35000000,0))))) * (1-R1706)</f>
        <v>0</v>
      </c>
      <c r="Y1706" s="50">
        <f>IFERROR(Q1706 * (1-R1706),0)</f>
        <v>0</v>
      </c>
      <c r="Z1706" s="51">
        <f>IF(R1706=1,0,0)</f>
        <v>0</v>
      </c>
      <c r="AA1706" s="51">
        <f>IFERROR((1-R1706) * Z1706 * 2%,0)</f>
        <v>0</v>
      </c>
      <c r="AB1706" s="52">
        <f>IF(R1706=0,0,0)</f>
        <v>0</v>
      </c>
      <c r="AC1706" s="52">
        <f> IFERROR(AB1706 * (1-R1706) * 2%,0)</f>
        <v>0</v>
      </c>
      <c r="AD1706" s="53">
        <f>T1706+V1706+W1706+X1706+AA1706+AC1706</f>
        <v>15803.35</v>
      </c>
    </row>
    <row r="1707">
      <c r="C1707" s="40" t="s">
        <v>3152</v>
      </c>
      <c r="D1707" s="41" t="s">
        <v>3153</v>
      </c>
      <c r="E1707" s="41"/>
      <c r="F1707" s="42">
        <v>40808.634351851848</v>
      </c>
      <c r="G1707" s="43">
        <v>82</v>
      </c>
      <c r="H1707" s="44">
        <v>43343</v>
      </c>
      <c r="I1707" s="44">
        <v>43349</v>
      </c>
      <c r="J1707" s="43">
        <v>304816</v>
      </c>
      <c r="K1707" s="43">
        <v>0</v>
      </c>
      <c r="L1707" s="43">
        <v>0</v>
      </c>
      <c r="M1707" s="43">
        <f>IFERROR(J1707-K1707-L1707,0)</f>
        <v>304816</v>
      </c>
      <c r="N1707" s="43">
        <v>434816</v>
      </c>
      <c r="O1707" s="45">
        <f>IFERROR(IF(1 - M1707/N1707&lt;0,0,1-M1707/N1707),0)</f>
        <v>0.29897703856343838</v>
      </c>
      <c r="P1707" s="43">
        <v>0</v>
      </c>
      <c r="Q1707" s="43">
        <v>304816</v>
      </c>
      <c r="R1707" s="46">
        <f>IF(F1707&lt;DATEVALUE("2018-07-01"),1,0)</f>
        <v>1</v>
      </c>
      <c r="S1707" s="47">
        <f>IF(R1707=1,1%,0)</f>
        <v>0.01</v>
      </c>
      <c r="T1707" s="46">
        <f>IFERROR(S1707*M1707,0)</f>
        <v>3048.1599999999999</v>
      </c>
      <c r="U1707" s="48">
        <f>IF(O1707&lt;=0.12,1,0)*(1-R1707)*M1707</f>
        <v>0</v>
      </c>
      <c r="V1707" s="49">
        <f>IF(0&lt;0.8,0,IF(0&lt;1,Sheet1!L590,1))*IF(G1707&lt;3,0.12 - O1707,0.01) *U1707</f>
        <v>0</v>
      </c>
      <c r="W1707" s="49">
        <f>IF(0&gt;1,IF(0&lt;=1.1,1,IF(0&lt;=1.2,2,IF(0&lt;=1.5,3,5))),0) * 1000000</f>
        <v>0</v>
      </c>
      <c r="X1707" s="50">
        <f>IF(AND(P1707&gt;=150000000,P1707&lt;300000000),5000000,IF(AND(P1707&gt;=300000000,P1707&lt;500000000),10000000,IF(AND(P1707&gt;=300000000,P1707&lt;500000000),15000000,IF(AND(P1707&gt;=500000000,P1707&lt;3000000000),20000000,IF(P1707&gt;=30000000000,35000000,0))))) * (1-R1707)</f>
        <v>0</v>
      </c>
      <c r="Y1707" s="50">
        <f>IFERROR(Q1707 * (1-R1707),0)</f>
        <v>0</v>
      </c>
      <c r="Z1707" s="51">
        <f>IF(R1707=1,0,0)</f>
        <v>0</v>
      </c>
      <c r="AA1707" s="51">
        <f>IFERROR((1-R1707) * Z1707 * 2%,0)</f>
        <v>0</v>
      </c>
      <c r="AB1707" s="52">
        <f>IF(R1707=0,0,0)</f>
        <v>0</v>
      </c>
      <c r="AC1707" s="52">
        <f> IFERROR(AB1707 * (1-R1707) * 2%,0)</f>
        <v>0</v>
      </c>
      <c r="AD1707" s="53">
        <f>T1707+V1707+W1707+X1707+AA1707+AC1707</f>
        <v>3048.1599999999999</v>
      </c>
    </row>
    <row r="1708">
      <c r="C1708" s="40" t="s">
        <v>3154</v>
      </c>
      <c r="D1708" s="41" t="s">
        <v>3155</v>
      </c>
      <c r="E1708" s="41"/>
      <c r="F1708" s="42">
        <v>40819.644097222219</v>
      </c>
      <c r="G1708" s="43">
        <v>81</v>
      </c>
      <c r="H1708" s="44">
        <v>43312</v>
      </c>
      <c r="I1708" s="44">
        <v>43333</v>
      </c>
      <c r="J1708" s="43">
        <v>329640</v>
      </c>
      <c r="K1708" s="43">
        <v>0</v>
      </c>
      <c r="L1708" s="43">
        <v>0</v>
      </c>
      <c r="M1708" s="43">
        <f>IFERROR(J1708-K1708-L1708,0)</f>
        <v>329640</v>
      </c>
      <c r="N1708" s="43">
        <v>329640</v>
      </c>
      <c r="O1708" s="45">
        <f>IFERROR(IF(1 - M1708/N1708&lt;0,0,1-M1708/N1708),0)</f>
        <v>0</v>
      </c>
      <c r="P1708" s="43">
        <v>0</v>
      </c>
      <c r="Q1708" s="43">
        <v>329640</v>
      </c>
      <c r="R1708" s="46">
        <f>IF(F1708&lt;DATEVALUE("2018-07-01"),1,0)</f>
        <v>1</v>
      </c>
      <c r="S1708" s="47">
        <f>IF(R1708=1,1%,0)</f>
        <v>0.01</v>
      </c>
      <c r="T1708" s="46">
        <f>IFERROR(S1708*M1708,0)</f>
        <v>3296.4000000000001</v>
      </c>
      <c r="U1708" s="48">
        <f>IF(O1708&lt;=0.12,1,0)*(1-R1708)*M1708</f>
        <v>0</v>
      </c>
      <c r="V1708" s="49">
        <f>IF(0&lt;0.8,0,IF(0&lt;1,Sheet1!L590,1))*IF(G1708&lt;3,0.12 - O1708,0.01) *U1708</f>
        <v>0</v>
      </c>
      <c r="W1708" s="49">
        <f>IF(0&gt;1,IF(0&lt;=1.1,1,IF(0&lt;=1.2,2,IF(0&lt;=1.5,3,5))),0) * 1000000</f>
        <v>0</v>
      </c>
      <c r="X1708" s="50">
        <f>IF(AND(P1708&gt;=150000000,P1708&lt;300000000),5000000,IF(AND(P1708&gt;=300000000,P1708&lt;500000000),10000000,IF(AND(P1708&gt;=300000000,P1708&lt;500000000),15000000,IF(AND(P1708&gt;=500000000,P1708&lt;3000000000),20000000,IF(P1708&gt;=30000000000,35000000,0))))) * (1-R1708)</f>
        <v>0</v>
      </c>
      <c r="Y1708" s="50">
        <f>IFERROR(Q1708 * (1-R1708),0)</f>
        <v>0</v>
      </c>
      <c r="Z1708" s="51">
        <f>IF(R1708=1,0,0)</f>
        <v>0</v>
      </c>
      <c r="AA1708" s="51">
        <f>IFERROR((1-R1708) * Z1708 * 2%,0)</f>
        <v>0</v>
      </c>
      <c r="AB1708" s="52">
        <f>IF(R1708=0,0,0)</f>
        <v>0</v>
      </c>
      <c r="AC1708" s="52">
        <f> IFERROR(AB1708 * (1-R1708) * 2%,0)</f>
        <v>0</v>
      </c>
      <c r="AD1708" s="53">
        <f>T1708+V1708+W1708+X1708+AA1708+AC1708</f>
        <v>3296.4000000000001</v>
      </c>
    </row>
    <row r="1709">
      <c r="C1709" s="40" t="s">
        <v>3156</v>
      </c>
      <c r="D1709" s="41" t="s">
        <v>3157</v>
      </c>
      <c r="E1709" s="41"/>
      <c r="F1709" s="42">
        <v>40844.415150462963</v>
      </c>
      <c r="G1709" s="43">
        <v>81</v>
      </c>
      <c r="H1709" s="44">
        <v>43452</v>
      </c>
      <c r="I1709" s="44">
        <v>43472</v>
      </c>
      <c r="J1709" s="43">
        <v>2266342</v>
      </c>
      <c r="K1709" s="43">
        <v>0</v>
      </c>
      <c r="L1709" s="43">
        <v>0</v>
      </c>
      <c r="M1709" s="43">
        <f>IFERROR(J1709-K1709-L1709,0)</f>
        <v>2266342</v>
      </c>
      <c r="N1709" s="43">
        <v>2246653</v>
      </c>
      <c r="O1709" s="45">
        <f>IFERROR(IF(1 - M1709/N1709&lt;0,0,1-M1709/N1709),0)</f>
        <v>0</v>
      </c>
      <c r="P1709" s="43">
        <v>0</v>
      </c>
      <c r="Q1709" s="43">
        <v>2287250</v>
      </c>
      <c r="R1709" s="46">
        <f>IF(F1709&lt;DATEVALUE("2018-07-01"),1,0)</f>
        <v>1</v>
      </c>
      <c r="S1709" s="47">
        <f>IF(R1709=1,1%,0)</f>
        <v>0.01</v>
      </c>
      <c r="T1709" s="46">
        <f>IFERROR(S1709*M1709,0)</f>
        <v>22663.420000000002</v>
      </c>
      <c r="U1709" s="48">
        <f>IF(O1709&lt;=0.12,1,0)*(1-R1709)*M1709</f>
        <v>0</v>
      </c>
      <c r="V1709" s="49">
        <f>IF(0&lt;0.8,0,IF(0&lt;1,Sheet1!L590,1))*IF(G1709&lt;3,0.12 - O1709,0.01) *U1709</f>
        <v>0</v>
      </c>
      <c r="W1709" s="49">
        <f>IF(0&gt;1,IF(0&lt;=1.1,1,IF(0&lt;=1.2,2,IF(0&lt;=1.5,3,5))),0) * 1000000</f>
        <v>0</v>
      </c>
      <c r="X1709" s="50">
        <f>IF(AND(P1709&gt;=150000000,P1709&lt;300000000),5000000,IF(AND(P1709&gt;=300000000,P1709&lt;500000000),10000000,IF(AND(P1709&gt;=300000000,P1709&lt;500000000),15000000,IF(AND(P1709&gt;=500000000,P1709&lt;3000000000),20000000,IF(P1709&gt;=30000000000,35000000,0))))) * (1-R1709)</f>
        <v>0</v>
      </c>
      <c r="Y1709" s="50">
        <f>IFERROR(Q1709 * (1-R1709),0)</f>
        <v>0</v>
      </c>
      <c r="Z1709" s="51">
        <f>IF(R1709=1,0,0)</f>
        <v>0</v>
      </c>
      <c r="AA1709" s="51">
        <f>IFERROR((1-R1709) * Z1709 * 2%,0)</f>
        <v>0</v>
      </c>
      <c r="AB1709" s="52">
        <f>IF(R1709=0,0,0)</f>
        <v>0</v>
      </c>
      <c r="AC1709" s="52">
        <f> IFERROR(AB1709 * (1-R1709) * 2%,0)</f>
        <v>0</v>
      </c>
      <c r="AD1709" s="53">
        <f>T1709+V1709+W1709+X1709+AA1709+AC1709</f>
        <v>22663.420000000002</v>
      </c>
    </row>
    <row r="1710">
      <c r="C1710" s="40" t="s">
        <v>3158</v>
      </c>
      <c r="D1710" s="41" t="s">
        <v>3159</v>
      </c>
      <c r="E1710" s="41"/>
      <c r="F1710" s="42">
        <v>41046.599062499998</v>
      </c>
      <c r="G1710" s="43">
        <v>74</v>
      </c>
      <c r="H1710" s="44">
        <v>43326</v>
      </c>
      <c r="I1710" s="44">
        <v>43358</v>
      </c>
      <c r="J1710" s="43">
        <v>491278</v>
      </c>
      <c r="K1710" s="43">
        <v>0</v>
      </c>
      <c r="L1710" s="43">
        <v>0</v>
      </c>
      <c r="M1710" s="43">
        <f>IFERROR(J1710-K1710-L1710,0)</f>
        <v>491278</v>
      </c>
      <c r="N1710" s="43">
        <v>491362</v>
      </c>
      <c r="O1710" s="45">
        <f>IFERROR(IF(1 - M1710/N1710&lt;0,0,1-M1710/N1710),0)</f>
        <v>0.00017095339077910499</v>
      </c>
      <c r="P1710" s="43">
        <v>0</v>
      </c>
      <c r="Q1710" s="43">
        <v>491278</v>
      </c>
      <c r="R1710" s="46">
        <f>IF(F1710&lt;DATEVALUE("2018-07-01"),1,0)</f>
        <v>1</v>
      </c>
      <c r="S1710" s="47">
        <f>IF(R1710=1,1%,0)</f>
        <v>0.01</v>
      </c>
      <c r="T1710" s="46">
        <f>IFERROR(S1710*M1710,0)</f>
        <v>4912.7799999999997</v>
      </c>
      <c r="U1710" s="48">
        <f>IF(O1710&lt;=0.12,1,0)*(1-R1710)*M1710</f>
        <v>0</v>
      </c>
      <c r="V1710" s="49">
        <f>IF(0&lt;0.8,0,IF(0&lt;1,Sheet1!L590,1))*IF(G1710&lt;3,0.12 - O1710,0.01) *U1710</f>
        <v>0</v>
      </c>
      <c r="W1710" s="49">
        <f>IF(0&gt;1,IF(0&lt;=1.1,1,IF(0&lt;=1.2,2,IF(0&lt;=1.5,3,5))),0) * 1000000</f>
        <v>0</v>
      </c>
      <c r="X1710" s="50">
        <f>IF(AND(P1710&gt;=150000000,P1710&lt;300000000),5000000,IF(AND(P1710&gt;=300000000,P1710&lt;500000000),10000000,IF(AND(P1710&gt;=300000000,P1710&lt;500000000),15000000,IF(AND(P1710&gt;=500000000,P1710&lt;3000000000),20000000,IF(P1710&gt;=30000000000,35000000,0))))) * (1-R1710)</f>
        <v>0</v>
      </c>
      <c r="Y1710" s="50">
        <f>IFERROR(Q1710 * (1-R1710),0)</f>
        <v>0</v>
      </c>
      <c r="Z1710" s="51">
        <f>IF(R1710=1,0,0)</f>
        <v>0</v>
      </c>
      <c r="AA1710" s="51">
        <f>IFERROR((1-R1710) * Z1710 * 2%,0)</f>
        <v>0</v>
      </c>
      <c r="AB1710" s="52">
        <f>IF(R1710=0,0,0)</f>
        <v>0</v>
      </c>
      <c r="AC1710" s="52">
        <f> IFERROR(AB1710 * (1-R1710) * 2%,0)</f>
        <v>0</v>
      </c>
      <c r="AD1710" s="53">
        <f>T1710+V1710+W1710+X1710+AA1710+AC1710</f>
        <v>4912.7799999999997</v>
      </c>
    </row>
    <row r="1711">
      <c r="C1711" s="40" t="s">
        <v>3160</v>
      </c>
      <c r="D1711" s="41" t="s">
        <v>3161</v>
      </c>
      <c r="E1711" s="41"/>
      <c r="F1711" s="42">
        <v>41046.703993055555</v>
      </c>
      <c r="G1711" s="43">
        <v>74</v>
      </c>
      <c r="H1711" s="44">
        <v>43326</v>
      </c>
      <c r="I1711" s="44">
        <v>43361</v>
      </c>
      <c r="J1711" s="43">
        <v>241536</v>
      </c>
      <c r="K1711" s="43">
        <v>0</v>
      </c>
      <c r="L1711" s="43">
        <v>0</v>
      </c>
      <c r="M1711" s="43">
        <f>IFERROR(J1711-K1711-L1711,0)</f>
        <v>241536</v>
      </c>
      <c r="N1711" s="43">
        <v>241536</v>
      </c>
      <c r="O1711" s="45">
        <f>IFERROR(IF(1 - M1711/N1711&lt;0,0,1-M1711/N1711),0)</f>
        <v>0</v>
      </c>
      <c r="P1711" s="43">
        <v>0</v>
      </c>
      <c r="Q1711" s="43">
        <v>241536</v>
      </c>
      <c r="R1711" s="46">
        <f>IF(F1711&lt;DATEVALUE("2018-07-01"),1,0)</f>
        <v>1</v>
      </c>
      <c r="S1711" s="47">
        <f>IF(R1711=1,1%,0)</f>
        <v>0.01</v>
      </c>
      <c r="T1711" s="46">
        <f>IFERROR(S1711*M1711,0)</f>
        <v>2415.3600000000001</v>
      </c>
      <c r="U1711" s="48">
        <f>IF(O1711&lt;=0.12,1,0)*(1-R1711)*M1711</f>
        <v>0</v>
      </c>
      <c r="V1711" s="49">
        <f>IF(0&lt;0.8,0,IF(0&lt;1,Sheet1!L590,1))*IF(G1711&lt;3,0.12 - O1711,0.01) *U1711</f>
        <v>0</v>
      </c>
      <c r="W1711" s="49">
        <f>IF(0&gt;1,IF(0&lt;=1.1,1,IF(0&lt;=1.2,2,IF(0&lt;=1.5,3,5))),0) * 1000000</f>
        <v>0</v>
      </c>
      <c r="X1711" s="50">
        <f>IF(AND(P1711&gt;=150000000,P1711&lt;300000000),5000000,IF(AND(P1711&gt;=300000000,P1711&lt;500000000),10000000,IF(AND(P1711&gt;=300000000,P1711&lt;500000000),15000000,IF(AND(P1711&gt;=500000000,P1711&lt;3000000000),20000000,IF(P1711&gt;=30000000000,35000000,0))))) * (1-R1711)</f>
        <v>0</v>
      </c>
      <c r="Y1711" s="50">
        <f>IFERROR(Q1711 * (1-R1711),0)</f>
        <v>0</v>
      </c>
      <c r="Z1711" s="51">
        <f>IF(R1711=1,0,0)</f>
        <v>0</v>
      </c>
      <c r="AA1711" s="51">
        <f>IFERROR((1-R1711) * Z1711 * 2%,0)</f>
        <v>0</v>
      </c>
      <c r="AB1711" s="52">
        <f>IF(R1711=0,0,0)</f>
        <v>0</v>
      </c>
      <c r="AC1711" s="52">
        <f> IFERROR(AB1711 * (1-R1711) * 2%,0)</f>
        <v>0</v>
      </c>
      <c r="AD1711" s="53">
        <f>T1711+V1711+W1711+X1711+AA1711+AC1711</f>
        <v>2415.3600000000001</v>
      </c>
    </row>
    <row r="1712">
      <c r="C1712" s="40" t="s">
        <v>3162</v>
      </c>
      <c r="D1712" s="41" t="s">
        <v>3163</v>
      </c>
      <c r="E1712" s="41"/>
      <c r="F1712" s="42">
        <v>41058.387141203704</v>
      </c>
      <c r="G1712" s="43">
        <v>74</v>
      </c>
      <c r="H1712" s="44">
        <v>43328</v>
      </c>
      <c r="I1712" s="44">
        <v>43340</v>
      </c>
      <c r="J1712" s="43">
        <v>666633</v>
      </c>
      <c r="K1712" s="43">
        <v>0</v>
      </c>
      <c r="L1712" s="43">
        <v>0</v>
      </c>
      <c r="M1712" s="43">
        <f>IFERROR(J1712-K1712-L1712,0)</f>
        <v>666633</v>
      </c>
      <c r="N1712" s="43">
        <v>666633</v>
      </c>
      <c r="O1712" s="45">
        <f>IFERROR(IF(1 - M1712/N1712&lt;0,0,1-M1712/N1712),0)</f>
        <v>0</v>
      </c>
      <c r="P1712" s="43">
        <v>0</v>
      </c>
      <c r="Q1712" s="43">
        <v>666633</v>
      </c>
      <c r="R1712" s="46">
        <f>IF(F1712&lt;DATEVALUE("2018-07-01"),1,0)</f>
        <v>1</v>
      </c>
      <c r="S1712" s="47">
        <f>IF(R1712=1,1%,0)</f>
        <v>0.01</v>
      </c>
      <c r="T1712" s="46">
        <f>IFERROR(S1712*M1712,0)</f>
        <v>6666.3299999999999</v>
      </c>
      <c r="U1712" s="48">
        <f>IF(O1712&lt;=0.12,1,0)*(1-R1712)*M1712</f>
        <v>0</v>
      </c>
      <c r="V1712" s="49">
        <f>IF(0&lt;0.8,0,IF(0&lt;1,Sheet1!L590,1))*IF(G1712&lt;3,0.12 - O1712,0.01) *U1712</f>
        <v>0</v>
      </c>
      <c r="W1712" s="49">
        <f>IF(0&gt;1,IF(0&lt;=1.1,1,IF(0&lt;=1.2,2,IF(0&lt;=1.5,3,5))),0) * 1000000</f>
        <v>0</v>
      </c>
      <c r="X1712" s="50">
        <f>IF(AND(P1712&gt;=150000000,P1712&lt;300000000),5000000,IF(AND(P1712&gt;=300000000,P1712&lt;500000000),10000000,IF(AND(P1712&gt;=300000000,P1712&lt;500000000),15000000,IF(AND(P1712&gt;=500000000,P1712&lt;3000000000),20000000,IF(P1712&gt;=30000000000,35000000,0))))) * (1-R1712)</f>
        <v>0</v>
      </c>
      <c r="Y1712" s="50">
        <f>IFERROR(Q1712 * (1-R1712),0)</f>
        <v>0</v>
      </c>
      <c r="Z1712" s="51">
        <f>IF(R1712=1,0,0)</f>
        <v>0</v>
      </c>
      <c r="AA1712" s="51">
        <f>IFERROR((1-R1712) * Z1712 * 2%,0)</f>
        <v>0</v>
      </c>
      <c r="AB1712" s="52">
        <f>IF(R1712=0,0,0)</f>
        <v>0</v>
      </c>
      <c r="AC1712" s="52">
        <f> IFERROR(AB1712 * (1-R1712) * 2%,0)</f>
        <v>0</v>
      </c>
      <c r="AD1712" s="53">
        <f>T1712+V1712+W1712+X1712+AA1712+AC1712</f>
        <v>6666.3299999999999</v>
      </c>
    </row>
    <row r="1713">
      <c r="C1713" s="40" t="s">
        <v>3164</v>
      </c>
      <c r="D1713" s="41" t="s">
        <v>3165</v>
      </c>
      <c r="E1713" s="41"/>
      <c r="F1713" s="42">
        <v>41058.38957175926</v>
      </c>
      <c r="G1713" s="43">
        <v>74</v>
      </c>
      <c r="H1713" s="44">
        <v>43333</v>
      </c>
      <c r="I1713" s="44">
        <v>43369</v>
      </c>
      <c r="J1713" s="43">
        <v>6308570</v>
      </c>
      <c r="K1713" s="43">
        <v>0</v>
      </c>
      <c r="L1713" s="43">
        <v>0</v>
      </c>
      <c r="M1713" s="43">
        <f>IFERROR(J1713-K1713-L1713,0)</f>
        <v>6308570</v>
      </c>
      <c r="N1713" s="43">
        <v>6284138</v>
      </c>
      <c r="O1713" s="45">
        <f>IFERROR(IF(1 - M1713/N1713&lt;0,0,1-M1713/N1713),0)</f>
        <v>0</v>
      </c>
      <c r="P1713" s="43">
        <v>0</v>
      </c>
      <c r="Q1713" s="43">
        <v>6308570</v>
      </c>
      <c r="R1713" s="46">
        <f>IF(F1713&lt;DATEVALUE("2018-07-01"),1,0)</f>
        <v>1</v>
      </c>
      <c r="S1713" s="47">
        <f>IF(R1713=1,1%,0)</f>
        <v>0.01</v>
      </c>
      <c r="T1713" s="46">
        <f>IFERROR(S1713*M1713,0)</f>
        <v>63085.700000000004</v>
      </c>
      <c r="U1713" s="48">
        <f>IF(O1713&lt;=0.12,1,0)*(1-R1713)*M1713</f>
        <v>0</v>
      </c>
      <c r="V1713" s="49">
        <f>IF(0&lt;0.8,0,IF(0&lt;1,Sheet1!L590,1))*IF(G1713&lt;3,0.12 - O1713,0.01) *U1713</f>
        <v>0</v>
      </c>
      <c r="W1713" s="49">
        <f>IF(0&gt;1,IF(0&lt;=1.1,1,IF(0&lt;=1.2,2,IF(0&lt;=1.5,3,5))),0) * 1000000</f>
        <v>0</v>
      </c>
      <c r="X1713" s="50">
        <f>IF(AND(P1713&gt;=150000000,P1713&lt;300000000),5000000,IF(AND(P1713&gt;=300000000,P1713&lt;500000000),10000000,IF(AND(P1713&gt;=300000000,P1713&lt;500000000),15000000,IF(AND(P1713&gt;=500000000,P1713&lt;3000000000),20000000,IF(P1713&gt;=30000000000,35000000,0))))) * (1-R1713)</f>
        <v>0</v>
      </c>
      <c r="Y1713" s="50">
        <f>IFERROR(Q1713 * (1-R1713),0)</f>
        <v>0</v>
      </c>
      <c r="Z1713" s="51">
        <f>IF(R1713=1,0,0)</f>
        <v>0</v>
      </c>
      <c r="AA1713" s="51">
        <f>IFERROR((1-R1713) * Z1713 * 2%,0)</f>
        <v>0</v>
      </c>
      <c r="AB1713" s="52">
        <f>IF(R1713=0,0,0)</f>
        <v>0</v>
      </c>
      <c r="AC1713" s="52">
        <f> IFERROR(AB1713 * (1-R1713) * 2%,0)</f>
        <v>0</v>
      </c>
      <c r="AD1713" s="53">
        <f>T1713+V1713+W1713+X1713+AA1713+AC1713</f>
        <v>63085.700000000004</v>
      </c>
    </row>
    <row r="1714">
      <c r="C1714" s="40" t="s">
        <v>3166</v>
      </c>
      <c r="D1714" s="41" t="s">
        <v>3167</v>
      </c>
      <c r="E1714" s="41"/>
      <c r="F1714" s="42">
        <v>41075.485555555555</v>
      </c>
      <c r="G1714" s="43">
        <v>73</v>
      </c>
      <c r="H1714" s="44">
        <v>43343</v>
      </c>
      <c r="I1714" s="44">
        <v>43362</v>
      </c>
      <c r="J1714" s="43">
        <v>11171891</v>
      </c>
      <c r="K1714" s="43">
        <v>0</v>
      </c>
      <c r="L1714" s="43">
        <v>0</v>
      </c>
      <c r="M1714" s="43">
        <f>IFERROR(J1714-K1714-L1714,0)</f>
        <v>11171891</v>
      </c>
      <c r="N1714" s="43">
        <v>11130473</v>
      </c>
      <c r="O1714" s="45">
        <f>IFERROR(IF(1 - M1714/N1714&lt;0,0,1-M1714/N1714),0)</f>
        <v>0</v>
      </c>
      <c r="P1714" s="43">
        <v>0</v>
      </c>
      <c r="Q1714" s="43">
        <v>11171891</v>
      </c>
      <c r="R1714" s="46">
        <f>IF(F1714&lt;DATEVALUE("2018-07-01"),1,0)</f>
        <v>1</v>
      </c>
      <c r="S1714" s="47">
        <f>IF(R1714=1,1%,0)</f>
        <v>0.01</v>
      </c>
      <c r="T1714" s="46">
        <f>IFERROR(S1714*M1714,0)</f>
        <v>111718.91</v>
      </c>
      <c r="U1714" s="48">
        <f>IF(O1714&lt;=0.12,1,0)*(1-R1714)*M1714</f>
        <v>0</v>
      </c>
      <c r="V1714" s="49">
        <f>IF(0&lt;0.8,0,IF(0&lt;1,Sheet1!L590,1))*IF(G1714&lt;3,0.12 - O1714,0.01) *U1714</f>
        <v>0</v>
      </c>
      <c r="W1714" s="49">
        <f>IF(0&gt;1,IF(0&lt;=1.1,1,IF(0&lt;=1.2,2,IF(0&lt;=1.5,3,5))),0) * 1000000</f>
        <v>0</v>
      </c>
      <c r="X1714" s="50">
        <f>IF(AND(P1714&gt;=150000000,P1714&lt;300000000),5000000,IF(AND(P1714&gt;=300000000,P1714&lt;500000000),10000000,IF(AND(P1714&gt;=300000000,P1714&lt;500000000),15000000,IF(AND(P1714&gt;=500000000,P1714&lt;3000000000),20000000,IF(P1714&gt;=30000000000,35000000,0))))) * (1-R1714)</f>
        <v>0</v>
      </c>
      <c r="Y1714" s="50">
        <f>IFERROR(Q1714 * (1-R1714),0)</f>
        <v>0</v>
      </c>
      <c r="Z1714" s="51">
        <f>IF(R1714=1,0,0)</f>
        <v>0</v>
      </c>
      <c r="AA1714" s="51">
        <f>IFERROR((1-R1714) * Z1714 * 2%,0)</f>
        <v>0</v>
      </c>
      <c r="AB1714" s="52">
        <f>IF(R1714=0,0,0)</f>
        <v>0</v>
      </c>
      <c r="AC1714" s="52">
        <f> IFERROR(AB1714 * (1-R1714) * 2%,0)</f>
        <v>0</v>
      </c>
      <c r="AD1714" s="53">
        <f>T1714+V1714+W1714+X1714+AA1714+AC1714</f>
        <v>111718.91</v>
      </c>
    </row>
    <row r="1715">
      <c r="C1715" s="40" t="s">
        <v>3168</v>
      </c>
      <c r="D1715" s="41" t="s">
        <v>3169</v>
      </c>
      <c r="E1715" s="41"/>
      <c r="F1715" s="42">
        <v>41093.600243055553</v>
      </c>
      <c r="G1715" s="43">
        <v>72</v>
      </c>
      <c r="H1715" s="44">
        <v>43326</v>
      </c>
      <c r="I1715" s="44">
        <v>43383</v>
      </c>
      <c r="J1715" s="43">
        <v>3053208</v>
      </c>
      <c r="K1715" s="43">
        <v>0</v>
      </c>
      <c r="L1715" s="43">
        <v>0</v>
      </c>
      <c r="M1715" s="43">
        <f>IFERROR(J1715-K1715-L1715,0)</f>
        <v>3053208</v>
      </c>
      <c r="N1715" s="43">
        <v>3057500</v>
      </c>
      <c r="O1715" s="45">
        <f>IFERROR(IF(1 - M1715/N1715&lt;0,0,1-M1715/N1715),0)</f>
        <v>0.0014037612428454693</v>
      </c>
      <c r="P1715" s="43">
        <v>0</v>
      </c>
      <c r="Q1715" s="43">
        <v>3053208</v>
      </c>
      <c r="R1715" s="46">
        <f>IF(F1715&lt;DATEVALUE("2018-07-01"),1,0)</f>
        <v>1</v>
      </c>
      <c r="S1715" s="47">
        <f>IF(R1715=1,1%,0)</f>
        <v>0.01</v>
      </c>
      <c r="T1715" s="46">
        <f>IFERROR(S1715*M1715,0)</f>
        <v>30532.080000000002</v>
      </c>
      <c r="U1715" s="48">
        <f>IF(O1715&lt;=0.12,1,0)*(1-R1715)*M1715</f>
        <v>0</v>
      </c>
      <c r="V1715" s="49">
        <f>IF(0&lt;0.8,0,IF(0&lt;1,Sheet1!L590,1))*IF(G1715&lt;3,0.12 - O1715,0.01) *U1715</f>
        <v>0</v>
      </c>
      <c r="W1715" s="49">
        <f>IF(0&gt;1,IF(0&lt;=1.1,1,IF(0&lt;=1.2,2,IF(0&lt;=1.5,3,5))),0) * 1000000</f>
        <v>0</v>
      </c>
      <c r="X1715" s="50">
        <f>IF(AND(P1715&gt;=150000000,P1715&lt;300000000),5000000,IF(AND(P1715&gt;=300000000,P1715&lt;500000000),10000000,IF(AND(P1715&gt;=300000000,P1715&lt;500000000),15000000,IF(AND(P1715&gt;=500000000,P1715&lt;3000000000),20000000,IF(P1715&gt;=30000000000,35000000,0))))) * (1-R1715)</f>
        <v>0</v>
      </c>
      <c r="Y1715" s="50">
        <f>IFERROR(Q1715 * (1-R1715),0)</f>
        <v>0</v>
      </c>
      <c r="Z1715" s="51">
        <f>IF(R1715=1,0,0)</f>
        <v>0</v>
      </c>
      <c r="AA1715" s="51">
        <f>IFERROR((1-R1715) * Z1715 * 2%,0)</f>
        <v>0</v>
      </c>
      <c r="AB1715" s="52">
        <f>IF(R1715=0,0,0)</f>
        <v>0</v>
      </c>
      <c r="AC1715" s="52">
        <f> IFERROR(AB1715 * (1-R1715) * 2%,0)</f>
        <v>0</v>
      </c>
      <c r="AD1715" s="53">
        <f>T1715+V1715+W1715+X1715+AA1715+AC1715</f>
        <v>30532.080000000002</v>
      </c>
    </row>
    <row r="1716">
      <c r="C1716" s="40" t="s">
        <v>3170</v>
      </c>
      <c r="D1716" s="41" t="s">
        <v>3171</v>
      </c>
      <c r="E1716" s="41"/>
      <c r="F1716" s="42">
        <v>41137.660393518519</v>
      </c>
      <c r="G1716" s="43">
        <v>71</v>
      </c>
      <c r="H1716" s="44">
        <v>43334</v>
      </c>
      <c r="I1716" s="44">
        <v>43370</v>
      </c>
      <c r="J1716" s="43">
        <v>963219</v>
      </c>
      <c r="K1716" s="43">
        <v>0</v>
      </c>
      <c r="L1716" s="43">
        <v>0</v>
      </c>
      <c r="M1716" s="43">
        <f>IFERROR(J1716-K1716-L1716,0)</f>
        <v>963219</v>
      </c>
      <c r="N1716" s="43">
        <v>455218</v>
      </c>
      <c r="O1716" s="45">
        <f>IFERROR(IF(1 - M1716/N1716&lt;0,0,1-M1716/N1716),0)</f>
        <v>0</v>
      </c>
      <c r="P1716" s="43">
        <v>0</v>
      </c>
      <c r="Q1716" s="43">
        <v>963219</v>
      </c>
      <c r="R1716" s="46">
        <f>IF(F1716&lt;DATEVALUE("2018-07-01"),1,0)</f>
        <v>1</v>
      </c>
      <c r="S1716" s="47">
        <f>IF(R1716=1,1%,0)</f>
        <v>0.01</v>
      </c>
      <c r="T1716" s="46">
        <f>IFERROR(S1716*M1716,0)</f>
        <v>9632.1900000000005</v>
      </c>
      <c r="U1716" s="48">
        <f>IF(O1716&lt;=0.12,1,0)*(1-R1716)*M1716</f>
        <v>0</v>
      </c>
      <c r="V1716" s="49">
        <f>IF(0&lt;0.8,0,IF(0&lt;1,Sheet1!L590,1))*IF(G1716&lt;3,0.12 - O1716,0.01) *U1716</f>
        <v>0</v>
      </c>
      <c r="W1716" s="49">
        <f>IF(0&gt;1,IF(0&lt;=1.1,1,IF(0&lt;=1.2,2,IF(0&lt;=1.5,3,5))),0) * 1000000</f>
        <v>0</v>
      </c>
      <c r="X1716" s="50">
        <f>IF(AND(P1716&gt;=150000000,P1716&lt;300000000),5000000,IF(AND(P1716&gt;=300000000,P1716&lt;500000000),10000000,IF(AND(P1716&gt;=300000000,P1716&lt;500000000),15000000,IF(AND(P1716&gt;=500000000,P1716&lt;3000000000),20000000,IF(P1716&gt;=30000000000,35000000,0))))) * (1-R1716)</f>
        <v>0</v>
      </c>
      <c r="Y1716" s="50">
        <f>IFERROR(Q1716 * (1-R1716),0)</f>
        <v>0</v>
      </c>
      <c r="Z1716" s="51">
        <f>IF(R1716=1,0,0)</f>
        <v>0</v>
      </c>
      <c r="AA1716" s="51">
        <f>IFERROR((1-R1716) * Z1716 * 2%,0)</f>
        <v>0</v>
      </c>
      <c r="AB1716" s="52">
        <f>IF(R1716=0,508000,0)</f>
        <v>0</v>
      </c>
      <c r="AC1716" s="52">
        <f> IFERROR(AB1716 * (1-R1716) * 2%,0)</f>
        <v>0</v>
      </c>
      <c r="AD1716" s="53">
        <f>T1716+V1716+W1716+X1716+AA1716+AC1716</f>
        <v>9632.1900000000005</v>
      </c>
    </row>
    <row r="1717">
      <c r="C1717" s="40" t="s">
        <v>3172</v>
      </c>
      <c r="D1717" s="41" t="s">
        <v>3173</v>
      </c>
      <c r="E1717" s="41"/>
      <c r="F1717" s="42">
        <v>41284.691620370366</v>
      </c>
      <c r="G1717" s="43">
        <v>66</v>
      </c>
      <c r="H1717" s="44">
        <v>43326</v>
      </c>
      <c r="I1717" s="44">
        <v>43360</v>
      </c>
      <c r="J1717" s="43">
        <v>340087</v>
      </c>
      <c r="K1717" s="43">
        <v>0</v>
      </c>
      <c r="L1717" s="43">
        <v>0</v>
      </c>
      <c r="M1717" s="43">
        <f>IFERROR(J1717-K1717-L1717,0)</f>
        <v>340087</v>
      </c>
      <c r="N1717" s="43">
        <v>340087</v>
      </c>
      <c r="O1717" s="45">
        <f>IFERROR(IF(1 - M1717/N1717&lt;0,0,1-M1717/N1717),0)</f>
        <v>0</v>
      </c>
      <c r="P1717" s="43">
        <v>0</v>
      </c>
      <c r="Q1717" s="43">
        <v>340087</v>
      </c>
      <c r="R1717" s="46">
        <f>IF(F1717&lt;DATEVALUE("2018-07-01"),1,0)</f>
        <v>1</v>
      </c>
      <c r="S1717" s="47">
        <f>IF(R1717=1,1%,0)</f>
        <v>0.01</v>
      </c>
      <c r="T1717" s="46">
        <f>IFERROR(S1717*M1717,0)</f>
        <v>3400.8699999999999</v>
      </c>
      <c r="U1717" s="48">
        <f>IF(O1717&lt;=0.12,1,0)*(1-R1717)*M1717</f>
        <v>0</v>
      </c>
      <c r="V1717" s="49">
        <f>IF(0&lt;0.8,0,IF(0&lt;1,Sheet1!L590,1))*IF(G1717&lt;3,0.12 - O1717,0.01) *U1717</f>
        <v>0</v>
      </c>
      <c r="W1717" s="49">
        <f>IF(0&gt;1,IF(0&lt;=1.1,1,IF(0&lt;=1.2,2,IF(0&lt;=1.5,3,5))),0) * 1000000</f>
        <v>0</v>
      </c>
      <c r="X1717" s="50">
        <f>IF(AND(P1717&gt;=150000000,P1717&lt;300000000),5000000,IF(AND(P1717&gt;=300000000,P1717&lt;500000000),10000000,IF(AND(P1717&gt;=300000000,P1717&lt;500000000),15000000,IF(AND(P1717&gt;=500000000,P1717&lt;3000000000),20000000,IF(P1717&gt;=30000000000,35000000,0))))) * (1-R1717)</f>
        <v>0</v>
      </c>
      <c r="Y1717" s="50">
        <f>IFERROR(Q1717 * (1-R1717),0)</f>
        <v>0</v>
      </c>
      <c r="Z1717" s="51">
        <f>IF(R1717=1,0,0)</f>
        <v>0</v>
      </c>
      <c r="AA1717" s="51">
        <f>IFERROR((1-R1717) * Z1717 * 2%,0)</f>
        <v>0</v>
      </c>
      <c r="AB1717" s="52">
        <f>IF(R1717=0,0,0)</f>
        <v>0</v>
      </c>
      <c r="AC1717" s="52">
        <f> IFERROR(AB1717 * (1-R1717) * 2%,0)</f>
        <v>0</v>
      </c>
      <c r="AD1717" s="53">
        <f>T1717+V1717+W1717+X1717+AA1717+AC1717</f>
        <v>3400.8699999999999</v>
      </c>
    </row>
    <row r="1718">
      <c r="C1718" s="40" t="s">
        <v>3174</v>
      </c>
      <c r="D1718" s="41" t="s">
        <v>3175</v>
      </c>
      <c r="E1718" s="41"/>
      <c r="F1718" s="42">
        <v>41289.562569444446</v>
      </c>
      <c r="G1718" s="43">
        <v>66</v>
      </c>
      <c r="H1718" s="44">
        <v>43329</v>
      </c>
      <c r="I1718" s="44">
        <v>43367</v>
      </c>
      <c r="J1718" s="43">
        <v>15660072</v>
      </c>
      <c r="K1718" s="43">
        <v>0</v>
      </c>
      <c r="L1718" s="43">
        <v>0</v>
      </c>
      <c r="M1718" s="43">
        <f>IFERROR(J1718-K1718-L1718,0)</f>
        <v>15660072</v>
      </c>
      <c r="N1718" s="43">
        <v>15659372</v>
      </c>
      <c r="O1718" s="45">
        <f>IFERROR(IF(1 - M1718/N1718&lt;0,0,1-M1718/N1718),0)</f>
        <v>0</v>
      </c>
      <c r="P1718" s="43">
        <v>0</v>
      </c>
      <c r="Q1718" s="43">
        <v>15660072</v>
      </c>
      <c r="R1718" s="46">
        <f>IF(F1718&lt;DATEVALUE("2018-07-01"),1,0)</f>
        <v>1</v>
      </c>
      <c r="S1718" s="47">
        <f>IF(R1718=1,1%,0)</f>
        <v>0.01</v>
      </c>
      <c r="T1718" s="46">
        <f>IFERROR(S1718*M1718,0)</f>
        <v>156600.72</v>
      </c>
      <c r="U1718" s="48">
        <f>IF(O1718&lt;=0.12,1,0)*(1-R1718)*M1718</f>
        <v>0</v>
      </c>
      <c r="V1718" s="49">
        <f>IF(0&lt;0.8,0,IF(0&lt;1,Sheet1!L590,1))*IF(G1718&lt;3,0.12 - O1718,0.01) *U1718</f>
        <v>0</v>
      </c>
      <c r="W1718" s="49">
        <f>IF(0&gt;1,IF(0&lt;=1.1,1,IF(0&lt;=1.2,2,IF(0&lt;=1.5,3,5))),0) * 1000000</f>
        <v>0</v>
      </c>
      <c r="X1718" s="50">
        <f>IF(AND(P1718&gt;=150000000,P1718&lt;300000000),5000000,IF(AND(P1718&gt;=300000000,P1718&lt;500000000),10000000,IF(AND(P1718&gt;=300000000,P1718&lt;500000000),15000000,IF(AND(P1718&gt;=500000000,P1718&lt;3000000000),20000000,IF(P1718&gt;=30000000000,35000000,0))))) * (1-R1718)</f>
        <v>0</v>
      </c>
      <c r="Y1718" s="50">
        <f>IFERROR(Q1718 * (1-R1718),0)</f>
        <v>0</v>
      </c>
      <c r="Z1718" s="51">
        <f>IF(R1718=1,0,0)</f>
        <v>0</v>
      </c>
      <c r="AA1718" s="51">
        <f>IFERROR((1-R1718) * Z1718 * 2%,0)</f>
        <v>0</v>
      </c>
      <c r="AB1718" s="52">
        <f>IF(R1718=0,0,0)</f>
        <v>0</v>
      </c>
      <c r="AC1718" s="52">
        <f> IFERROR(AB1718 * (1-R1718) * 2%,0)</f>
        <v>0</v>
      </c>
      <c r="AD1718" s="53">
        <f>T1718+V1718+W1718+X1718+AA1718+AC1718</f>
        <v>156600.72</v>
      </c>
    </row>
    <row r="1719">
      <c r="C1719" s="40" t="s">
        <v>3176</v>
      </c>
      <c r="D1719" s="41" t="s">
        <v>3177</v>
      </c>
      <c r="E1719" s="41"/>
      <c r="F1719" s="42">
        <v>41289.644814814812</v>
      </c>
      <c r="G1719" s="43">
        <v>66</v>
      </c>
      <c r="H1719" s="44">
        <v>43326</v>
      </c>
      <c r="I1719" s="44">
        <v>43389</v>
      </c>
      <c r="J1719" s="43">
        <v>365483</v>
      </c>
      <c r="K1719" s="43">
        <v>0</v>
      </c>
      <c r="L1719" s="43">
        <v>0</v>
      </c>
      <c r="M1719" s="43">
        <f>IFERROR(J1719-K1719-L1719,0)</f>
        <v>365483</v>
      </c>
      <c r="N1719" s="43">
        <v>365483</v>
      </c>
      <c r="O1719" s="45">
        <f>IFERROR(IF(1 - M1719/N1719&lt;0,0,1-M1719/N1719),0)</f>
        <v>0</v>
      </c>
      <c r="P1719" s="43">
        <v>0</v>
      </c>
      <c r="Q1719" s="43">
        <v>365483</v>
      </c>
      <c r="R1719" s="46">
        <f>IF(F1719&lt;DATEVALUE("2018-07-01"),1,0)</f>
        <v>1</v>
      </c>
      <c r="S1719" s="47">
        <f>IF(R1719=1,1%,0)</f>
        <v>0.01</v>
      </c>
      <c r="T1719" s="46">
        <f>IFERROR(S1719*M1719,0)</f>
        <v>3654.8299999999999</v>
      </c>
      <c r="U1719" s="48">
        <f>IF(O1719&lt;=0.12,1,0)*(1-R1719)*M1719</f>
        <v>0</v>
      </c>
      <c r="V1719" s="49">
        <f>IF(0&lt;0.8,0,IF(0&lt;1,Sheet1!L590,1))*IF(G1719&lt;3,0.12 - O1719,0.01) *U1719</f>
        <v>0</v>
      </c>
      <c r="W1719" s="49">
        <f>IF(0&gt;1,IF(0&lt;=1.1,1,IF(0&lt;=1.2,2,IF(0&lt;=1.5,3,5))),0) * 1000000</f>
        <v>0</v>
      </c>
      <c r="X1719" s="50">
        <f>IF(AND(P1719&gt;=150000000,P1719&lt;300000000),5000000,IF(AND(P1719&gt;=300000000,P1719&lt;500000000),10000000,IF(AND(P1719&gt;=300000000,P1719&lt;500000000),15000000,IF(AND(P1719&gt;=500000000,P1719&lt;3000000000),20000000,IF(P1719&gt;=30000000000,35000000,0))))) * (1-R1719)</f>
        <v>0</v>
      </c>
      <c r="Y1719" s="50">
        <f>IFERROR(Q1719 * (1-R1719),0)</f>
        <v>0</v>
      </c>
      <c r="Z1719" s="51">
        <f>IF(R1719=1,0,0)</f>
        <v>0</v>
      </c>
      <c r="AA1719" s="51">
        <f>IFERROR((1-R1719) * Z1719 * 2%,0)</f>
        <v>0</v>
      </c>
      <c r="AB1719" s="52">
        <f>IF(R1719=0,0,0)</f>
        <v>0</v>
      </c>
      <c r="AC1719" s="52">
        <f> IFERROR(AB1719 * (1-R1719) * 2%,0)</f>
        <v>0</v>
      </c>
      <c r="AD1719" s="53">
        <f>T1719+V1719+W1719+X1719+AA1719+AC1719</f>
        <v>3654.8299999999999</v>
      </c>
    </row>
    <row r="1720">
      <c r="C1720" s="40" t="s">
        <v>3178</v>
      </c>
      <c r="D1720" s="41" t="s">
        <v>3179</v>
      </c>
      <c r="E1720" s="41"/>
      <c r="F1720" s="42">
        <v>41332.583622685182</v>
      </c>
      <c r="G1720" s="43">
        <v>65</v>
      </c>
      <c r="H1720" s="44">
        <v>43326</v>
      </c>
      <c r="I1720" s="44">
        <v>43361</v>
      </c>
      <c r="J1720" s="43">
        <v>1186960</v>
      </c>
      <c r="K1720" s="43">
        <v>0</v>
      </c>
      <c r="L1720" s="43">
        <v>0</v>
      </c>
      <c r="M1720" s="43">
        <f>IFERROR(J1720-K1720-L1720,0)</f>
        <v>1186960</v>
      </c>
      <c r="N1720" s="43">
        <v>700959</v>
      </c>
      <c r="O1720" s="45">
        <f>IFERROR(IF(1 - M1720/N1720&lt;0,0,1-M1720/N1720),0)</f>
        <v>0</v>
      </c>
      <c r="P1720" s="43">
        <v>0</v>
      </c>
      <c r="Q1720" s="43">
        <v>1186960</v>
      </c>
      <c r="R1720" s="46">
        <f>IF(F1720&lt;DATEVALUE("2018-07-01"),1,0)</f>
        <v>1</v>
      </c>
      <c r="S1720" s="47">
        <f>IF(R1720=1,1%,0)</f>
        <v>0.01</v>
      </c>
      <c r="T1720" s="46">
        <f>IFERROR(S1720*M1720,0)</f>
        <v>11869.6</v>
      </c>
      <c r="U1720" s="48">
        <f>IF(O1720&lt;=0.12,1,0)*(1-R1720)*M1720</f>
        <v>0</v>
      </c>
      <c r="V1720" s="49">
        <f>IF(0&lt;0.8,0,IF(0&lt;1,Sheet1!L590,1))*IF(G1720&lt;3,0.12 - O1720,0.01) *U1720</f>
        <v>0</v>
      </c>
      <c r="W1720" s="49">
        <f>IF(0&gt;1,IF(0&lt;=1.1,1,IF(0&lt;=1.2,2,IF(0&lt;=1.5,3,5))),0) * 1000000</f>
        <v>0</v>
      </c>
      <c r="X1720" s="50">
        <f>IF(AND(P1720&gt;=150000000,P1720&lt;300000000),5000000,IF(AND(P1720&gt;=300000000,P1720&lt;500000000),10000000,IF(AND(P1720&gt;=300000000,P1720&lt;500000000),15000000,IF(AND(P1720&gt;=500000000,P1720&lt;3000000000),20000000,IF(P1720&gt;=30000000000,35000000,0))))) * (1-R1720)</f>
        <v>0</v>
      </c>
      <c r="Y1720" s="50">
        <f>IFERROR(Q1720 * (1-R1720),0)</f>
        <v>0</v>
      </c>
      <c r="Z1720" s="51">
        <f>IF(R1720=1,0,0)</f>
        <v>0</v>
      </c>
      <c r="AA1720" s="51">
        <f>IFERROR((1-R1720) * Z1720 * 2%,0)</f>
        <v>0</v>
      </c>
      <c r="AB1720" s="52">
        <f>IF(R1720=0,486000,0)</f>
        <v>0</v>
      </c>
      <c r="AC1720" s="52">
        <f> IFERROR(AB1720 * (1-R1720) * 2%,0)</f>
        <v>0</v>
      </c>
      <c r="AD1720" s="53">
        <f>T1720+V1720+W1720+X1720+AA1720+AC1720</f>
        <v>11869.6</v>
      </c>
    </row>
    <row r="1721">
      <c r="C1721" s="40" t="s">
        <v>3180</v>
      </c>
      <c r="D1721" s="41" t="s">
        <v>3181</v>
      </c>
      <c r="E1721" s="41"/>
      <c r="F1721" s="42">
        <v>41373.480474537035</v>
      </c>
      <c r="G1721" s="43">
        <v>63</v>
      </c>
      <c r="H1721" s="44">
        <v>43312</v>
      </c>
      <c r="I1721" s="44">
        <v>43373</v>
      </c>
      <c r="J1721" s="43">
        <v>572760</v>
      </c>
      <c r="K1721" s="43">
        <v>0</v>
      </c>
      <c r="L1721" s="43">
        <v>0</v>
      </c>
      <c r="M1721" s="43">
        <f>IFERROR(J1721-K1721-L1721,0)</f>
        <v>572760</v>
      </c>
      <c r="N1721" s="43">
        <v>568175</v>
      </c>
      <c r="O1721" s="45">
        <f>IFERROR(IF(1 - M1721/N1721&lt;0,0,1-M1721/N1721),0)</f>
        <v>0</v>
      </c>
      <c r="P1721" s="43">
        <v>0</v>
      </c>
      <c r="Q1721" s="43">
        <v>572760</v>
      </c>
      <c r="R1721" s="46">
        <f>IF(F1721&lt;DATEVALUE("2018-07-01"),1,0)</f>
        <v>1</v>
      </c>
      <c r="S1721" s="47">
        <f>IF(R1721=1,1%,0)</f>
        <v>0.01</v>
      </c>
      <c r="T1721" s="46">
        <f>IFERROR(S1721*M1721,0)</f>
        <v>5727.6000000000004</v>
      </c>
      <c r="U1721" s="48">
        <f>IF(O1721&lt;=0.12,1,0)*(1-R1721)*M1721</f>
        <v>0</v>
      </c>
      <c r="V1721" s="49">
        <f>IF(0&lt;0.8,0,IF(0&lt;1,Sheet1!L590,1))*IF(G1721&lt;3,0.12 - O1721,0.01) *U1721</f>
        <v>0</v>
      </c>
      <c r="W1721" s="49">
        <f>IF(0&gt;1,IF(0&lt;=1.1,1,IF(0&lt;=1.2,2,IF(0&lt;=1.5,3,5))),0) * 1000000</f>
        <v>0</v>
      </c>
      <c r="X1721" s="50">
        <f>IF(AND(P1721&gt;=150000000,P1721&lt;300000000),5000000,IF(AND(P1721&gt;=300000000,P1721&lt;500000000),10000000,IF(AND(P1721&gt;=300000000,P1721&lt;500000000),15000000,IF(AND(P1721&gt;=500000000,P1721&lt;3000000000),20000000,IF(P1721&gt;=30000000000,35000000,0))))) * (1-R1721)</f>
        <v>0</v>
      </c>
      <c r="Y1721" s="50">
        <f>IFERROR(Q1721 * (1-R1721),0)</f>
        <v>0</v>
      </c>
      <c r="Z1721" s="51">
        <f>IF(R1721=1,0,0)</f>
        <v>0</v>
      </c>
      <c r="AA1721" s="51">
        <f>IFERROR((1-R1721) * Z1721 * 2%,0)</f>
        <v>0</v>
      </c>
      <c r="AB1721" s="52">
        <f>IF(R1721=0,0,0)</f>
        <v>0</v>
      </c>
      <c r="AC1721" s="52">
        <f> IFERROR(AB1721 * (1-R1721) * 2%,0)</f>
        <v>0</v>
      </c>
      <c r="AD1721" s="53">
        <f>T1721+V1721+W1721+X1721+AA1721+AC1721</f>
        <v>5727.6000000000004</v>
      </c>
    </row>
    <row r="1722">
      <c r="C1722" s="40" t="s">
        <v>3182</v>
      </c>
      <c r="D1722" s="41" t="s">
        <v>3183</v>
      </c>
      <c r="E1722" s="41"/>
      <c r="F1722" s="42">
        <v>41380.593726851854</v>
      </c>
      <c r="G1722" s="43">
        <v>63</v>
      </c>
      <c r="H1722" s="44">
        <v>43312</v>
      </c>
      <c r="I1722" s="44">
        <v>43364</v>
      </c>
      <c r="J1722" s="43">
        <v>2602035</v>
      </c>
      <c r="K1722" s="43">
        <v>0</v>
      </c>
      <c r="L1722" s="43">
        <v>0</v>
      </c>
      <c r="M1722" s="43">
        <f>IFERROR(J1722-K1722-L1722,0)</f>
        <v>2602035</v>
      </c>
      <c r="N1722" s="43">
        <v>2607676</v>
      </c>
      <c r="O1722" s="45">
        <f>IFERROR(IF(1 - M1722/N1722&lt;0,0,1-M1722/N1722),0)</f>
        <v>0.0021632288673899547</v>
      </c>
      <c r="P1722" s="43">
        <v>0</v>
      </c>
      <c r="Q1722" s="43">
        <v>2602035</v>
      </c>
      <c r="R1722" s="46">
        <f>IF(F1722&lt;DATEVALUE("2018-07-01"),1,0)</f>
        <v>1</v>
      </c>
      <c r="S1722" s="47">
        <f>IF(R1722=1,1%,0)</f>
        <v>0.01</v>
      </c>
      <c r="T1722" s="46">
        <f>IFERROR(S1722*M1722,0)</f>
        <v>26020.350000000002</v>
      </c>
      <c r="U1722" s="48">
        <f>IF(O1722&lt;=0.12,1,0)*(1-R1722)*M1722</f>
        <v>0</v>
      </c>
      <c r="V1722" s="49">
        <f>IF(0&lt;0.8,0,IF(0&lt;1,Sheet1!L590,1))*IF(G1722&lt;3,0.12 - O1722,0.01) *U1722</f>
        <v>0</v>
      </c>
      <c r="W1722" s="49">
        <f>IF(0&gt;1,IF(0&lt;=1.1,1,IF(0&lt;=1.2,2,IF(0&lt;=1.5,3,5))),0) * 1000000</f>
        <v>0</v>
      </c>
      <c r="X1722" s="50">
        <f>IF(AND(P1722&gt;=150000000,P1722&lt;300000000),5000000,IF(AND(P1722&gt;=300000000,P1722&lt;500000000),10000000,IF(AND(P1722&gt;=300000000,P1722&lt;500000000),15000000,IF(AND(P1722&gt;=500000000,P1722&lt;3000000000),20000000,IF(P1722&gt;=30000000000,35000000,0))))) * (1-R1722)</f>
        <v>0</v>
      </c>
      <c r="Y1722" s="50">
        <f>IFERROR(Q1722 * (1-R1722),0)</f>
        <v>0</v>
      </c>
      <c r="Z1722" s="51">
        <f>IF(R1722=1,0,0)</f>
        <v>0</v>
      </c>
      <c r="AA1722" s="51">
        <f>IFERROR((1-R1722) * Z1722 * 2%,0)</f>
        <v>0</v>
      </c>
      <c r="AB1722" s="52">
        <f>IF(R1722=0,0,0)</f>
        <v>0</v>
      </c>
      <c r="AC1722" s="52">
        <f> IFERROR(AB1722 * (1-R1722) * 2%,0)</f>
        <v>0</v>
      </c>
      <c r="AD1722" s="53">
        <f>T1722+V1722+W1722+X1722+AA1722+AC1722</f>
        <v>26020.350000000002</v>
      </c>
    </row>
    <row r="1723">
      <c r="C1723" s="40" t="s">
        <v>3184</v>
      </c>
      <c r="D1723" s="41" t="s">
        <v>3185</v>
      </c>
      <c r="E1723" s="41"/>
      <c r="F1723" s="42">
        <v>41401.459722222222</v>
      </c>
      <c r="G1723" s="43">
        <v>62</v>
      </c>
      <c r="H1723" s="44">
        <v>43326</v>
      </c>
      <c r="I1723" s="44">
        <v>43362</v>
      </c>
      <c r="J1723" s="43">
        <v>604118</v>
      </c>
      <c r="K1723" s="43">
        <v>0</v>
      </c>
      <c r="L1723" s="43">
        <v>0</v>
      </c>
      <c r="M1723" s="43">
        <f>IFERROR(J1723-K1723-L1723,0)</f>
        <v>604118</v>
      </c>
      <c r="N1723" s="43">
        <v>604118</v>
      </c>
      <c r="O1723" s="45">
        <f>IFERROR(IF(1 - M1723/N1723&lt;0,0,1-M1723/N1723),0)</f>
        <v>0</v>
      </c>
      <c r="P1723" s="43">
        <v>0</v>
      </c>
      <c r="Q1723" s="43">
        <v>604118</v>
      </c>
      <c r="R1723" s="46">
        <f>IF(F1723&lt;DATEVALUE("2018-07-01"),1,0)</f>
        <v>1</v>
      </c>
      <c r="S1723" s="47">
        <f>IF(R1723=1,1%,0)</f>
        <v>0.01</v>
      </c>
      <c r="T1723" s="46">
        <f>IFERROR(S1723*M1723,0)</f>
        <v>6041.1800000000003</v>
      </c>
      <c r="U1723" s="48">
        <f>IF(O1723&lt;=0.12,1,0)*(1-R1723)*M1723</f>
        <v>0</v>
      </c>
      <c r="V1723" s="49">
        <f>IF(0&lt;0.8,0,IF(0&lt;1,Sheet1!L590,1))*IF(G1723&lt;3,0.12 - O1723,0.01) *U1723</f>
        <v>0</v>
      </c>
      <c r="W1723" s="49">
        <f>IF(0&gt;1,IF(0&lt;=1.1,1,IF(0&lt;=1.2,2,IF(0&lt;=1.5,3,5))),0) * 1000000</f>
        <v>0</v>
      </c>
      <c r="X1723" s="50">
        <f>IF(AND(P1723&gt;=150000000,P1723&lt;300000000),5000000,IF(AND(P1723&gt;=300000000,P1723&lt;500000000),10000000,IF(AND(P1723&gt;=300000000,P1723&lt;500000000),15000000,IF(AND(P1723&gt;=500000000,P1723&lt;3000000000),20000000,IF(P1723&gt;=30000000000,35000000,0))))) * (1-R1723)</f>
        <v>0</v>
      </c>
      <c r="Y1723" s="50">
        <f>IFERROR(Q1723 * (1-R1723),0)</f>
        <v>0</v>
      </c>
      <c r="Z1723" s="51">
        <f>IF(R1723=1,0,0)</f>
        <v>0</v>
      </c>
      <c r="AA1723" s="51">
        <f>IFERROR((1-R1723) * Z1723 * 2%,0)</f>
        <v>0</v>
      </c>
      <c r="AB1723" s="52">
        <f>IF(R1723=0,0,0)</f>
        <v>0</v>
      </c>
      <c r="AC1723" s="52">
        <f> IFERROR(AB1723 * (1-R1723) * 2%,0)</f>
        <v>0</v>
      </c>
      <c r="AD1723" s="53">
        <f>T1723+V1723+W1723+X1723+AA1723+AC1723</f>
        <v>6041.1800000000003</v>
      </c>
    </row>
    <row r="1724">
      <c r="C1724" s="40" t="s">
        <v>3186</v>
      </c>
      <c r="D1724" s="41" t="s">
        <v>3187</v>
      </c>
      <c r="E1724" s="41"/>
      <c r="F1724" s="42">
        <v>41416.463680555556</v>
      </c>
      <c r="G1724" s="43">
        <v>62</v>
      </c>
      <c r="H1724" s="44">
        <v>43312</v>
      </c>
      <c r="I1724" s="44">
        <v>43343</v>
      </c>
      <c r="J1724" s="43">
        <v>256039</v>
      </c>
      <c r="K1724" s="43">
        <v>0</v>
      </c>
      <c r="L1724" s="43">
        <v>0</v>
      </c>
      <c r="M1724" s="43">
        <f>IFERROR(J1724-K1724-L1724,0)</f>
        <v>256039</v>
      </c>
      <c r="N1724" s="43">
        <v>244397</v>
      </c>
      <c r="O1724" s="45">
        <f>IFERROR(IF(1 - M1724/N1724&lt;0,0,1-M1724/N1724),0)</f>
        <v>0</v>
      </c>
      <c r="P1724" s="43">
        <v>0</v>
      </c>
      <c r="Q1724" s="43">
        <v>256039</v>
      </c>
      <c r="R1724" s="46">
        <f>IF(F1724&lt;DATEVALUE("2018-07-01"),1,0)</f>
        <v>1</v>
      </c>
      <c r="S1724" s="47">
        <f>IF(R1724=1,1%,0)</f>
        <v>0.01</v>
      </c>
      <c r="T1724" s="46">
        <f>IFERROR(S1724*M1724,0)</f>
        <v>2560.3899999999999</v>
      </c>
      <c r="U1724" s="48">
        <f>IF(O1724&lt;=0.12,1,0)*(1-R1724)*M1724</f>
        <v>0</v>
      </c>
      <c r="V1724" s="49">
        <f>IF(0&lt;0.8,0,IF(0&lt;1,Sheet1!L590,1))*IF(G1724&lt;3,0.12 - O1724,0.01) *U1724</f>
        <v>0</v>
      </c>
      <c r="W1724" s="49">
        <f>IF(0&gt;1,IF(0&lt;=1.1,1,IF(0&lt;=1.2,2,IF(0&lt;=1.5,3,5))),0) * 1000000</f>
        <v>0</v>
      </c>
      <c r="X1724" s="50">
        <f>IF(AND(P1724&gt;=150000000,P1724&lt;300000000),5000000,IF(AND(P1724&gt;=300000000,P1724&lt;500000000),10000000,IF(AND(P1724&gt;=300000000,P1724&lt;500000000),15000000,IF(AND(P1724&gt;=500000000,P1724&lt;3000000000),20000000,IF(P1724&gt;=30000000000,35000000,0))))) * (1-R1724)</f>
        <v>0</v>
      </c>
      <c r="Y1724" s="50">
        <f>IFERROR(Q1724 * (1-R1724),0)</f>
        <v>0</v>
      </c>
      <c r="Z1724" s="51">
        <f>IF(R1724=1,0,0)</f>
        <v>0</v>
      </c>
      <c r="AA1724" s="51">
        <f>IFERROR((1-R1724) * Z1724 * 2%,0)</f>
        <v>0</v>
      </c>
      <c r="AB1724" s="52">
        <f>IF(R1724=0,0,0)</f>
        <v>0</v>
      </c>
      <c r="AC1724" s="52">
        <f> IFERROR(AB1724 * (1-R1724) * 2%,0)</f>
        <v>0</v>
      </c>
      <c r="AD1724" s="53">
        <f>T1724+V1724+W1724+X1724+AA1724+AC1724</f>
        <v>2560.3899999999999</v>
      </c>
    </row>
    <row r="1725">
      <c r="C1725" s="40" t="s">
        <v>3188</v>
      </c>
      <c r="D1725" s="41" t="s">
        <v>3189</v>
      </c>
      <c r="E1725" s="41"/>
      <c r="F1725" s="42">
        <v>41431.637476851851</v>
      </c>
      <c r="G1725" s="43">
        <v>61</v>
      </c>
      <c r="H1725" s="44">
        <v>43312</v>
      </c>
      <c r="I1725" s="44">
        <v>43373</v>
      </c>
      <c r="J1725" s="43">
        <v>1197601</v>
      </c>
      <c r="K1725" s="43">
        <v>0</v>
      </c>
      <c r="L1725" s="43">
        <v>0</v>
      </c>
      <c r="M1725" s="43">
        <f>IFERROR(J1725-K1725-L1725,0)</f>
        <v>1197601</v>
      </c>
      <c r="N1725" s="43">
        <v>1197601</v>
      </c>
      <c r="O1725" s="45">
        <f>IFERROR(IF(1 - M1725/N1725&lt;0,0,1-M1725/N1725),0)</f>
        <v>0</v>
      </c>
      <c r="P1725" s="43">
        <v>0</v>
      </c>
      <c r="Q1725" s="43">
        <v>1197601</v>
      </c>
      <c r="R1725" s="46">
        <f>IF(F1725&lt;DATEVALUE("2018-07-01"),1,0)</f>
        <v>1</v>
      </c>
      <c r="S1725" s="47">
        <f>IF(R1725=1,1%,0)</f>
        <v>0.01</v>
      </c>
      <c r="T1725" s="46">
        <f>IFERROR(S1725*M1725,0)</f>
        <v>11976.01</v>
      </c>
      <c r="U1725" s="48">
        <f>IF(O1725&lt;=0.12,1,0)*(1-R1725)*M1725</f>
        <v>0</v>
      </c>
      <c r="V1725" s="49">
        <f>IF(0&lt;0.8,0,IF(0&lt;1,Sheet1!L590,1))*IF(G1725&lt;3,0.12 - O1725,0.01) *U1725</f>
        <v>0</v>
      </c>
      <c r="W1725" s="49">
        <f>IF(0&gt;1,IF(0&lt;=1.1,1,IF(0&lt;=1.2,2,IF(0&lt;=1.5,3,5))),0) * 1000000</f>
        <v>0</v>
      </c>
      <c r="X1725" s="50">
        <f>IF(AND(P1725&gt;=150000000,P1725&lt;300000000),5000000,IF(AND(P1725&gt;=300000000,P1725&lt;500000000),10000000,IF(AND(P1725&gt;=300000000,P1725&lt;500000000),15000000,IF(AND(P1725&gt;=500000000,P1725&lt;3000000000),20000000,IF(P1725&gt;=30000000000,35000000,0))))) * (1-R1725)</f>
        <v>0</v>
      </c>
      <c r="Y1725" s="50">
        <f>IFERROR(Q1725 * (1-R1725),0)</f>
        <v>0</v>
      </c>
      <c r="Z1725" s="51">
        <f>IF(R1725=1,0,0)</f>
        <v>0</v>
      </c>
      <c r="AA1725" s="51">
        <f>IFERROR((1-R1725) * Z1725 * 2%,0)</f>
        <v>0</v>
      </c>
      <c r="AB1725" s="52">
        <f>IF(R1725=0,0,0)</f>
        <v>0</v>
      </c>
      <c r="AC1725" s="52">
        <f> IFERROR(AB1725 * (1-R1725) * 2%,0)</f>
        <v>0</v>
      </c>
      <c r="AD1725" s="53">
        <f>T1725+V1725+W1725+X1725+AA1725+AC1725</f>
        <v>11976.01</v>
      </c>
    </row>
    <row r="1726">
      <c r="C1726" s="40" t="s">
        <v>3190</v>
      </c>
      <c r="D1726" s="41" t="s">
        <v>3191</v>
      </c>
      <c r="E1726" s="41"/>
      <c r="F1726" s="42">
        <v>41439.400150462963</v>
      </c>
      <c r="G1726" s="43">
        <v>61</v>
      </c>
      <c r="H1726" s="44">
        <v>43312</v>
      </c>
      <c r="I1726" s="44">
        <v>43340</v>
      </c>
      <c r="J1726" s="43">
        <v>457988</v>
      </c>
      <c r="K1726" s="43">
        <v>0</v>
      </c>
      <c r="L1726" s="43">
        <v>0</v>
      </c>
      <c r="M1726" s="43">
        <f>IFERROR(J1726-K1726-L1726,0)</f>
        <v>457988</v>
      </c>
      <c r="N1726" s="43">
        <v>457988</v>
      </c>
      <c r="O1726" s="45">
        <f>IFERROR(IF(1 - M1726/N1726&lt;0,0,1-M1726/N1726),0)</f>
        <v>0</v>
      </c>
      <c r="P1726" s="43">
        <v>0</v>
      </c>
      <c r="Q1726" s="43">
        <v>457988</v>
      </c>
      <c r="R1726" s="46">
        <f>IF(F1726&lt;DATEVALUE("2018-07-01"),1,0)</f>
        <v>1</v>
      </c>
      <c r="S1726" s="47">
        <f>IF(R1726=1,1%,0)</f>
        <v>0.01</v>
      </c>
      <c r="T1726" s="46">
        <f>IFERROR(S1726*M1726,0)</f>
        <v>4579.8800000000001</v>
      </c>
      <c r="U1726" s="48">
        <f>IF(O1726&lt;=0.12,1,0)*(1-R1726)*M1726</f>
        <v>0</v>
      </c>
      <c r="V1726" s="49">
        <f>IF(0&lt;0.8,0,IF(0&lt;1,Sheet1!L590,1))*IF(G1726&lt;3,0.12 - O1726,0.01) *U1726</f>
        <v>0</v>
      </c>
      <c r="W1726" s="49">
        <f>IF(0&gt;1,IF(0&lt;=1.1,1,IF(0&lt;=1.2,2,IF(0&lt;=1.5,3,5))),0) * 1000000</f>
        <v>0</v>
      </c>
      <c r="X1726" s="50">
        <f>IF(AND(P1726&gt;=150000000,P1726&lt;300000000),5000000,IF(AND(P1726&gt;=300000000,P1726&lt;500000000),10000000,IF(AND(P1726&gt;=300000000,P1726&lt;500000000),15000000,IF(AND(P1726&gt;=500000000,P1726&lt;3000000000),20000000,IF(P1726&gt;=30000000000,35000000,0))))) * (1-R1726)</f>
        <v>0</v>
      </c>
      <c r="Y1726" s="50">
        <f>IFERROR(Q1726 * (1-R1726),0)</f>
        <v>0</v>
      </c>
      <c r="Z1726" s="51">
        <f>IF(R1726=1,0,0)</f>
        <v>0</v>
      </c>
      <c r="AA1726" s="51">
        <f>IFERROR((1-R1726) * Z1726 * 2%,0)</f>
        <v>0</v>
      </c>
      <c r="AB1726" s="52">
        <f>IF(R1726=0,0,0)</f>
        <v>0</v>
      </c>
      <c r="AC1726" s="52">
        <f> IFERROR(AB1726 * (1-R1726) * 2%,0)</f>
        <v>0</v>
      </c>
      <c r="AD1726" s="53">
        <f>T1726+V1726+W1726+X1726+AA1726+AC1726</f>
        <v>4579.8800000000001</v>
      </c>
    </row>
    <row r="1727">
      <c r="C1727" s="40" t="s">
        <v>3192</v>
      </c>
      <c r="D1727" s="41" t="s">
        <v>3193</v>
      </c>
      <c r="E1727" s="41"/>
      <c r="F1727" s="42">
        <v>41524.570300925923</v>
      </c>
      <c r="G1727" s="43">
        <v>58</v>
      </c>
      <c r="H1727" s="44">
        <v>43326</v>
      </c>
      <c r="I1727" s="44">
        <v>43336</v>
      </c>
      <c r="J1727" s="43">
        <v>262917</v>
      </c>
      <c r="K1727" s="43">
        <v>0</v>
      </c>
      <c r="L1727" s="43">
        <v>0</v>
      </c>
      <c r="M1727" s="43">
        <f>IFERROR(J1727-K1727-L1727,0)</f>
        <v>262917</v>
      </c>
      <c r="N1727" s="43">
        <v>262917</v>
      </c>
      <c r="O1727" s="45">
        <f>IFERROR(IF(1 - M1727/N1727&lt;0,0,1-M1727/N1727),0)</f>
        <v>0</v>
      </c>
      <c r="P1727" s="43">
        <v>0</v>
      </c>
      <c r="Q1727" s="43">
        <v>262917</v>
      </c>
      <c r="R1727" s="46">
        <f>IF(F1727&lt;DATEVALUE("2018-07-01"),1,0)</f>
        <v>1</v>
      </c>
      <c r="S1727" s="47">
        <f>IF(R1727=1,1%,0)</f>
        <v>0.01</v>
      </c>
      <c r="T1727" s="46">
        <f>IFERROR(S1727*M1727,0)</f>
        <v>2629.1700000000001</v>
      </c>
      <c r="U1727" s="48">
        <f>IF(O1727&lt;=0.12,1,0)*(1-R1727)*M1727</f>
        <v>0</v>
      </c>
      <c r="V1727" s="49">
        <f>IF(0&lt;0.8,0,IF(0&lt;1,Sheet1!L590,1))*IF(G1727&lt;3,0.12 - O1727,0.01) *U1727</f>
        <v>0</v>
      </c>
      <c r="W1727" s="49">
        <f>IF(0&gt;1,IF(0&lt;=1.1,1,IF(0&lt;=1.2,2,IF(0&lt;=1.5,3,5))),0) * 1000000</f>
        <v>0</v>
      </c>
      <c r="X1727" s="50">
        <f>IF(AND(P1727&gt;=150000000,P1727&lt;300000000),5000000,IF(AND(P1727&gt;=300000000,P1727&lt;500000000),10000000,IF(AND(P1727&gt;=300000000,P1727&lt;500000000),15000000,IF(AND(P1727&gt;=500000000,P1727&lt;3000000000),20000000,IF(P1727&gt;=30000000000,35000000,0))))) * (1-R1727)</f>
        <v>0</v>
      </c>
      <c r="Y1727" s="50">
        <f>IFERROR(Q1727 * (1-R1727),0)</f>
        <v>0</v>
      </c>
      <c r="Z1727" s="51">
        <f>IF(R1727=1,0,0)</f>
        <v>0</v>
      </c>
      <c r="AA1727" s="51">
        <f>IFERROR((1-R1727) * Z1727 * 2%,0)</f>
        <v>0</v>
      </c>
      <c r="AB1727" s="52">
        <f>IF(R1727=0,0,0)</f>
        <v>0</v>
      </c>
      <c r="AC1727" s="52">
        <f> IFERROR(AB1727 * (1-R1727) * 2%,0)</f>
        <v>0</v>
      </c>
      <c r="AD1727" s="53">
        <f>T1727+V1727+W1727+X1727+AA1727+AC1727</f>
        <v>2629.1700000000001</v>
      </c>
    </row>
    <row r="1728">
      <c r="C1728" s="40" t="s">
        <v>3194</v>
      </c>
      <c r="D1728" s="41" t="s">
        <v>3195</v>
      </c>
      <c r="E1728" s="41"/>
      <c r="F1728" s="42">
        <v>41545.385254629626</v>
      </c>
      <c r="G1728" s="43">
        <v>58</v>
      </c>
      <c r="H1728" s="44">
        <v>43402</v>
      </c>
      <c r="I1728" s="44">
        <v>43416</v>
      </c>
      <c r="J1728" s="43">
        <v>30083301</v>
      </c>
      <c r="K1728" s="43">
        <v>0</v>
      </c>
      <c r="L1728" s="43">
        <v>0</v>
      </c>
      <c r="M1728" s="43">
        <f>IFERROR(J1728-K1728-L1728,0)</f>
        <v>30083301</v>
      </c>
      <c r="N1728" s="43">
        <v>32977679</v>
      </c>
      <c r="O1728" s="45">
        <f>IFERROR(IF(1 - M1728/N1728&lt;0,0,1-M1728/N1728),0)</f>
        <v>0.087767789843548383</v>
      </c>
      <c r="P1728" s="43">
        <v>0</v>
      </c>
      <c r="Q1728" s="43">
        <v>30366592</v>
      </c>
      <c r="R1728" s="46">
        <f>IF(F1728&lt;DATEVALUE("2018-07-01"),1,0)</f>
        <v>1</v>
      </c>
      <c r="S1728" s="47">
        <f>IF(R1728=1,1%,0)</f>
        <v>0.01</v>
      </c>
      <c r="T1728" s="46">
        <f>IFERROR(S1728*M1728,0)</f>
        <v>300833.01000000001</v>
      </c>
      <c r="U1728" s="48">
        <f>IF(O1728&lt;=0.12,1,0)*(1-R1728)*M1728</f>
        <v>0</v>
      </c>
      <c r="V1728" s="49">
        <f>IF(0&lt;0.8,0,IF(0&lt;1,Sheet1!L590,1))*IF(G1728&lt;3,0.12 - O1728,0.01) *U1728</f>
        <v>0</v>
      </c>
      <c r="W1728" s="49">
        <f>IF(0&gt;1,IF(0&lt;=1.1,1,IF(0&lt;=1.2,2,IF(0&lt;=1.5,3,5))),0) * 1000000</f>
        <v>0</v>
      </c>
      <c r="X1728" s="50">
        <f>IF(AND(P1728&gt;=150000000,P1728&lt;300000000),5000000,IF(AND(P1728&gt;=300000000,P1728&lt;500000000),10000000,IF(AND(P1728&gt;=300000000,P1728&lt;500000000),15000000,IF(AND(P1728&gt;=500000000,P1728&lt;3000000000),20000000,IF(P1728&gt;=30000000000,35000000,0))))) * (1-R1728)</f>
        <v>0</v>
      </c>
      <c r="Y1728" s="50">
        <f>IFERROR(Q1728 * (1-R1728),0)</f>
        <v>0</v>
      </c>
      <c r="Z1728" s="51">
        <f>IF(R1728=1,0,0)</f>
        <v>0</v>
      </c>
      <c r="AA1728" s="51">
        <f>IFERROR((1-R1728) * Z1728 * 2%,0)</f>
        <v>0</v>
      </c>
      <c r="AB1728" s="52">
        <f>IF(R1728=0,0,0)</f>
        <v>0</v>
      </c>
      <c r="AC1728" s="52">
        <f> IFERROR(AB1728 * (1-R1728) * 2%,0)</f>
        <v>0</v>
      </c>
      <c r="AD1728" s="53">
        <f>T1728+V1728+W1728+X1728+AA1728+AC1728</f>
        <v>300833.01000000001</v>
      </c>
    </row>
    <row r="1729">
      <c r="C1729" s="40" t="s">
        <v>3196</v>
      </c>
      <c r="D1729" s="41" t="s">
        <v>3197</v>
      </c>
      <c r="E1729" s="41"/>
      <c r="F1729" s="42">
        <v>41549.581180555557</v>
      </c>
      <c r="G1729" s="43">
        <v>57</v>
      </c>
      <c r="H1729" s="44">
        <v>43326</v>
      </c>
      <c r="I1729" s="44">
        <v>43340</v>
      </c>
      <c r="J1729" s="43">
        <v>301051</v>
      </c>
      <c r="K1729" s="43">
        <v>0</v>
      </c>
      <c r="L1729" s="43">
        <v>0</v>
      </c>
      <c r="M1729" s="43">
        <f>IFERROR(J1729-K1729-L1729,0)</f>
        <v>301051</v>
      </c>
      <c r="N1729" s="43">
        <v>301051</v>
      </c>
      <c r="O1729" s="45">
        <f>IFERROR(IF(1 - M1729/N1729&lt;0,0,1-M1729/N1729),0)</f>
        <v>0</v>
      </c>
      <c r="P1729" s="43">
        <v>0</v>
      </c>
      <c r="Q1729" s="43">
        <v>301051</v>
      </c>
      <c r="R1729" s="46">
        <f>IF(F1729&lt;DATEVALUE("2018-07-01"),1,0)</f>
        <v>1</v>
      </c>
      <c r="S1729" s="47">
        <f>IF(R1729=1,1%,0)</f>
        <v>0.01</v>
      </c>
      <c r="T1729" s="46">
        <f>IFERROR(S1729*M1729,0)</f>
        <v>3010.5100000000002</v>
      </c>
      <c r="U1729" s="48">
        <f>IF(O1729&lt;=0.12,1,0)*(1-R1729)*M1729</f>
        <v>0</v>
      </c>
      <c r="V1729" s="49">
        <f>IF(0&lt;0.8,0,IF(0&lt;1,Sheet1!L590,1))*IF(G1729&lt;3,0.12 - O1729,0.01) *U1729</f>
        <v>0</v>
      </c>
      <c r="W1729" s="49">
        <f>IF(0&gt;1,IF(0&lt;=1.1,1,IF(0&lt;=1.2,2,IF(0&lt;=1.5,3,5))),0) * 1000000</f>
        <v>0</v>
      </c>
      <c r="X1729" s="50">
        <f>IF(AND(P1729&gt;=150000000,P1729&lt;300000000),5000000,IF(AND(P1729&gt;=300000000,P1729&lt;500000000),10000000,IF(AND(P1729&gt;=300000000,P1729&lt;500000000),15000000,IF(AND(P1729&gt;=500000000,P1729&lt;3000000000),20000000,IF(P1729&gt;=30000000000,35000000,0))))) * (1-R1729)</f>
        <v>0</v>
      </c>
      <c r="Y1729" s="50">
        <f>IFERROR(Q1729 * (1-R1729),0)</f>
        <v>0</v>
      </c>
      <c r="Z1729" s="51">
        <f>IF(R1729=1,0,0)</f>
        <v>0</v>
      </c>
      <c r="AA1729" s="51">
        <f>IFERROR((1-R1729) * Z1729 * 2%,0)</f>
        <v>0</v>
      </c>
      <c r="AB1729" s="52">
        <f>IF(R1729=0,0,0)</f>
        <v>0</v>
      </c>
      <c r="AC1729" s="52">
        <f> IFERROR(AB1729 * (1-R1729) * 2%,0)</f>
        <v>0</v>
      </c>
      <c r="AD1729" s="53">
        <f>T1729+V1729+W1729+X1729+AA1729+AC1729</f>
        <v>3010.5100000000002</v>
      </c>
    </row>
    <row r="1730">
      <c r="C1730" s="40" t="s">
        <v>3198</v>
      </c>
      <c r="D1730" s="41" t="s">
        <v>3199</v>
      </c>
      <c r="E1730" s="41"/>
      <c r="F1730" s="42">
        <v>41555.679479166662</v>
      </c>
      <c r="G1730" s="43">
        <v>57</v>
      </c>
      <c r="H1730" s="44">
        <v>43356</v>
      </c>
      <c r="I1730" s="44">
        <v>43480</v>
      </c>
      <c r="J1730" s="43">
        <v>34834</v>
      </c>
      <c r="K1730" s="43">
        <v>0</v>
      </c>
      <c r="L1730" s="43">
        <v>0</v>
      </c>
      <c r="M1730" s="43">
        <f>IFERROR(J1730-K1730-L1730,0)</f>
        <v>34834</v>
      </c>
      <c r="N1730" s="43">
        <v>34834</v>
      </c>
      <c r="O1730" s="45">
        <f>IFERROR(IF(1 - M1730/N1730&lt;0,0,1-M1730/N1730),0)</f>
        <v>0</v>
      </c>
      <c r="P1730" s="43">
        <v>0</v>
      </c>
      <c r="Q1730" s="43">
        <v>34834</v>
      </c>
      <c r="R1730" s="46">
        <f>IF(F1730&lt;DATEVALUE("2018-07-01"),1,0)</f>
        <v>1</v>
      </c>
      <c r="S1730" s="47">
        <f>IF(R1730=1,1%,0)</f>
        <v>0.01</v>
      </c>
      <c r="T1730" s="46">
        <f>IFERROR(S1730*M1730,0)</f>
        <v>348.34000000000003</v>
      </c>
      <c r="U1730" s="48">
        <f>IF(O1730&lt;=0.12,1,0)*(1-R1730)*M1730</f>
        <v>0</v>
      </c>
      <c r="V1730" s="49">
        <f>IF(0&lt;0.8,0,IF(0&lt;1,Sheet1!L590,1))*IF(G1730&lt;3,0.12 - O1730,0.01) *U1730</f>
        <v>0</v>
      </c>
      <c r="W1730" s="49">
        <f>IF(0&gt;1,IF(0&lt;=1.1,1,IF(0&lt;=1.2,2,IF(0&lt;=1.5,3,5))),0) * 1000000</f>
        <v>0</v>
      </c>
      <c r="X1730" s="50">
        <f>IF(AND(P1730&gt;=150000000,P1730&lt;300000000),5000000,IF(AND(P1730&gt;=300000000,P1730&lt;500000000),10000000,IF(AND(P1730&gt;=300000000,P1730&lt;500000000),15000000,IF(AND(P1730&gt;=500000000,P1730&lt;3000000000),20000000,IF(P1730&gt;=30000000000,35000000,0))))) * (1-R1730)</f>
        <v>0</v>
      </c>
      <c r="Y1730" s="50">
        <f>IFERROR(Q1730 * (1-R1730),0)</f>
        <v>0</v>
      </c>
      <c r="Z1730" s="51">
        <f>IF(R1730=1,0,0)</f>
        <v>0</v>
      </c>
      <c r="AA1730" s="51">
        <f>IFERROR((1-R1730) * Z1730 * 2%,0)</f>
        <v>0</v>
      </c>
      <c r="AB1730" s="52">
        <f>IF(R1730=0,0,0)</f>
        <v>0</v>
      </c>
      <c r="AC1730" s="52">
        <f> IFERROR(AB1730 * (1-R1730) * 2%,0)</f>
        <v>0</v>
      </c>
      <c r="AD1730" s="53">
        <f>T1730+V1730+W1730+X1730+AA1730+AC1730</f>
        <v>348.34000000000003</v>
      </c>
    </row>
    <row r="1731">
      <c r="C1731" s="40" t="s">
        <v>3200</v>
      </c>
      <c r="D1731" s="41" t="s">
        <v>3201</v>
      </c>
      <c r="E1731" s="41"/>
      <c r="F1731" s="42">
        <v>41577.572488425925</v>
      </c>
      <c r="G1731" s="43">
        <v>57</v>
      </c>
      <c r="H1731" s="44">
        <v>43326</v>
      </c>
      <c r="I1731" s="44">
        <v>43361</v>
      </c>
      <c r="J1731" s="43">
        <v>426879</v>
      </c>
      <c r="K1731" s="43">
        <v>0</v>
      </c>
      <c r="L1731" s="43">
        <v>0</v>
      </c>
      <c r="M1731" s="43">
        <f>IFERROR(J1731-K1731-L1731,0)</f>
        <v>426879</v>
      </c>
      <c r="N1731" s="43">
        <v>426879</v>
      </c>
      <c r="O1731" s="45">
        <f>IFERROR(IF(1 - M1731/N1731&lt;0,0,1-M1731/N1731),0)</f>
        <v>0</v>
      </c>
      <c r="P1731" s="43">
        <v>0</v>
      </c>
      <c r="Q1731" s="43">
        <v>426879</v>
      </c>
      <c r="R1731" s="46">
        <f>IF(F1731&lt;DATEVALUE("2018-07-01"),1,0)</f>
        <v>1</v>
      </c>
      <c r="S1731" s="47">
        <f>IF(R1731=1,1%,0)</f>
        <v>0.01</v>
      </c>
      <c r="T1731" s="46">
        <f>IFERROR(S1731*M1731,0)</f>
        <v>4268.79</v>
      </c>
      <c r="U1731" s="48">
        <f>IF(O1731&lt;=0.12,1,0)*(1-R1731)*M1731</f>
        <v>0</v>
      </c>
      <c r="V1731" s="49">
        <f>IF(0&lt;0.8,0,IF(0&lt;1,Sheet1!L590,1))*IF(G1731&lt;3,0.12 - O1731,0.01) *U1731</f>
        <v>0</v>
      </c>
      <c r="W1731" s="49">
        <f>IF(0&gt;1,IF(0&lt;=1.1,1,IF(0&lt;=1.2,2,IF(0&lt;=1.5,3,5))),0) * 1000000</f>
        <v>0</v>
      </c>
      <c r="X1731" s="50">
        <f>IF(AND(P1731&gt;=150000000,P1731&lt;300000000),5000000,IF(AND(P1731&gt;=300000000,P1731&lt;500000000),10000000,IF(AND(P1731&gt;=300000000,P1731&lt;500000000),15000000,IF(AND(P1731&gt;=500000000,P1731&lt;3000000000),20000000,IF(P1731&gt;=30000000000,35000000,0))))) * (1-R1731)</f>
        <v>0</v>
      </c>
      <c r="Y1731" s="50">
        <f>IFERROR(Q1731 * (1-R1731),0)</f>
        <v>0</v>
      </c>
      <c r="Z1731" s="51">
        <f>IF(R1731=1,0,0)</f>
        <v>0</v>
      </c>
      <c r="AA1731" s="51">
        <f>IFERROR((1-R1731) * Z1731 * 2%,0)</f>
        <v>0</v>
      </c>
      <c r="AB1731" s="52">
        <f>IF(R1731=0,0,0)</f>
        <v>0</v>
      </c>
      <c r="AC1731" s="52">
        <f> IFERROR(AB1731 * (1-R1731) * 2%,0)</f>
        <v>0</v>
      </c>
      <c r="AD1731" s="53">
        <f>T1731+V1731+W1731+X1731+AA1731+AC1731</f>
        <v>4268.79</v>
      </c>
    </row>
    <row r="1732">
      <c r="C1732" s="40" t="s">
        <v>3202</v>
      </c>
      <c r="D1732" s="41" t="s">
        <v>3203</v>
      </c>
      <c r="E1732" s="41"/>
      <c r="F1732" s="42">
        <v>41603.619803240741</v>
      </c>
      <c r="G1732" s="43">
        <v>56</v>
      </c>
      <c r="H1732" s="44">
        <v>43339</v>
      </c>
      <c r="I1732" s="44">
        <v>43357</v>
      </c>
      <c r="J1732" s="43">
        <v>2319504</v>
      </c>
      <c r="K1732" s="43">
        <v>0</v>
      </c>
      <c r="L1732" s="43">
        <v>0</v>
      </c>
      <c r="M1732" s="43">
        <f>IFERROR(J1732-K1732-L1732,0)</f>
        <v>2319504</v>
      </c>
      <c r="N1732" s="43">
        <v>1290867</v>
      </c>
      <c r="O1732" s="45">
        <f>IFERROR(IF(1 - M1732/N1732&lt;0,0,1-M1732/N1732),0)</f>
        <v>0</v>
      </c>
      <c r="P1732" s="43">
        <v>0</v>
      </c>
      <c r="Q1732" s="43">
        <v>2319504</v>
      </c>
      <c r="R1732" s="46">
        <f>IF(F1732&lt;DATEVALUE("2018-07-01"),1,0)</f>
        <v>1</v>
      </c>
      <c r="S1732" s="47">
        <f>IF(R1732=1,1%,0)</f>
        <v>0.01</v>
      </c>
      <c r="T1732" s="46">
        <f>IFERROR(S1732*M1732,0)</f>
        <v>23195.040000000001</v>
      </c>
      <c r="U1732" s="48">
        <f>IF(O1732&lt;=0.12,1,0)*(1-R1732)*M1732</f>
        <v>0</v>
      </c>
      <c r="V1732" s="49">
        <f>IF(0&lt;0.8,0,IF(0&lt;1,Sheet1!L590,1))*IF(G1732&lt;3,0.12 - O1732,0.01) *U1732</f>
        <v>0</v>
      </c>
      <c r="W1732" s="49">
        <f>IF(0&gt;1,IF(0&lt;=1.1,1,IF(0&lt;=1.2,2,IF(0&lt;=1.5,3,5))),0) * 1000000</f>
        <v>0</v>
      </c>
      <c r="X1732" s="50">
        <f>IF(AND(P1732&gt;=150000000,P1732&lt;300000000),5000000,IF(AND(P1732&gt;=300000000,P1732&lt;500000000),10000000,IF(AND(P1732&gt;=300000000,P1732&lt;500000000),15000000,IF(AND(P1732&gt;=500000000,P1732&lt;3000000000),20000000,IF(P1732&gt;=30000000000,35000000,0))))) * (1-R1732)</f>
        <v>0</v>
      </c>
      <c r="Y1732" s="50">
        <f>IFERROR(Q1732 * (1-R1732),0)</f>
        <v>0</v>
      </c>
      <c r="Z1732" s="51">
        <f>IF(R1732=1,0,0)</f>
        <v>0</v>
      </c>
      <c r="AA1732" s="51">
        <f>IFERROR((1-R1732) * Z1732 * 2%,0)</f>
        <v>0</v>
      </c>
      <c r="AB1732" s="52">
        <f>IF(R1732=0,1028635,0)</f>
        <v>0</v>
      </c>
      <c r="AC1732" s="52">
        <f> IFERROR(AB1732 * (1-R1732) * 2%,0)</f>
        <v>0</v>
      </c>
      <c r="AD1732" s="53">
        <f>T1732+V1732+W1732+X1732+AA1732+AC1732</f>
        <v>23195.040000000001</v>
      </c>
    </row>
    <row r="1733">
      <c r="C1733" s="40" t="s">
        <v>3204</v>
      </c>
      <c r="D1733" s="41" t="s">
        <v>3205</v>
      </c>
      <c r="E1733" s="41"/>
      <c r="F1733" s="42">
        <v>41624.585231481477</v>
      </c>
      <c r="G1733" s="43">
        <v>55</v>
      </c>
      <c r="H1733" s="44">
        <v>43326</v>
      </c>
      <c r="I1733" s="44">
        <v>43382</v>
      </c>
      <c r="J1733" s="43">
        <v>11868241</v>
      </c>
      <c r="K1733" s="43">
        <v>0</v>
      </c>
      <c r="L1733" s="43">
        <v>0</v>
      </c>
      <c r="M1733" s="43">
        <f>IFERROR(J1733-K1733-L1733,0)</f>
        <v>11868241</v>
      </c>
      <c r="N1733" s="43">
        <v>30363929</v>
      </c>
      <c r="O1733" s="45">
        <f>IFERROR(IF(1 - M1733/N1733&lt;0,0,1-M1733/N1733),0)</f>
        <v>0.60913355448828765</v>
      </c>
      <c r="P1733" s="43">
        <v>0</v>
      </c>
      <c r="Q1733" s="43">
        <v>11868241</v>
      </c>
      <c r="R1733" s="46">
        <f>IF(F1733&lt;DATEVALUE("2018-07-01"),1,0)</f>
        <v>1</v>
      </c>
      <c r="S1733" s="47">
        <f>IF(R1733=1,1%,0)</f>
        <v>0.01</v>
      </c>
      <c r="T1733" s="46">
        <f>IFERROR(S1733*M1733,0)</f>
        <v>118682.41</v>
      </c>
      <c r="U1733" s="48">
        <f>IF(O1733&lt;=0.12,1,0)*(1-R1733)*M1733</f>
        <v>0</v>
      </c>
      <c r="V1733" s="49">
        <f>IF(0&lt;0.8,0,IF(0&lt;1,Sheet1!L590,1))*IF(G1733&lt;3,0.12 - O1733,0.01) *U1733</f>
        <v>0</v>
      </c>
      <c r="W1733" s="49">
        <f>IF(0&gt;1,IF(0&lt;=1.1,1,IF(0&lt;=1.2,2,IF(0&lt;=1.5,3,5))),0) * 1000000</f>
        <v>0</v>
      </c>
      <c r="X1733" s="50">
        <f>IF(AND(P1733&gt;=150000000,P1733&lt;300000000),5000000,IF(AND(P1733&gt;=300000000,P1733&lt;500000000),10000000,IF(AND(P1733&gt;=300000000,P1733&lt;500000000),15000000,IF(AND(P1733&gt;=500000000,P1733&lt;3000000000),20000000,IF(P1733&gt;=30000000000,35000000,0))))) * (1-R1733)</f>
        <v>0</v>
      </c>
      <c r="Y1733" s="50">
        <f>IFERROR(Q1733 * (1-R1733),0)</f>
        <v>0</v>
      </c>
      <c r="Z1733" s="51">
        <f>IF(R1733=1,0,0)</f>
        <v>0</v>
      </c>
      <c r="AA1733" s="51">
        <f>IFERROR((1-R1733) * Z1733 * 2%,0)</f>
        <v>0</v>
      </c>
      <c r="AB1733" s="52">
        <f>IF(R1733=0,0,0)</f>
        <v>0</v>
      </c>
      <c r="AC1733" s="52">
        <f> IFERROR(AB1733 * (1-R1733) * 2%,0)</f>
        <v>0</v>
      </c>
      <c r="AD1733" s="53">
        <f>T1733+V1733+W1733+X1733+AA1733+AC1733</f>
        <v>118682.41</v>
      </c>
    </row>
    <row r="1734">
      <c r="C1734" s="40" t="s">
        <v>3206</v>
      </c>
      <c r="D1734" s="41" t="s">
        <v>3207</v>
      </c>
      <c r="E1734" s="41"/>
      <c r="F1734" s="42">
        <v>41642.707789351851</v>
      </c>
      <c r="G1734" s="43">
        <v>54</v>
      </c>
      <c r="H1734" s="44">
        <v>43326</v>
      </c>
      <c r="I1734" s="44">
        <v>43389</v>
      </c>
      <c r="J1734" s="43">
        <v>572035</v>
      </c>
      <c r="K1734" s="43">
        <v>0</v>
      </c>
      <c r="L1734" s="43">
        <v>0</v>
      </c>
      <c r="M1734" s="43">
        <f>IFERROR(J1734-K1734-L1734,0)</f>
        <v>572035</v>
      </c>
      <c r="N1734" s="43">
        <v>572035</v>
      </c>
      <c r="O1734" s="45">
        <f>IFERROR(IF(1 - M1734/N1734&lt;0,0,1-M1734/N1734),0)</f>
        <v>0</v>
      </c>
      <c r="P1734" s="43">
        <v>0</v>
      </c>
      <c r="Q1734" s="43">
        <v>572035</v>
      </c>
      <c r="R1734" s="46">
        <f>IF(F1734&lt;DATEVALUE("2018-07-01"),1,0)</f>
        <v>1</v>
      </c>
      <c r="S1734" s="47">
        <f>IF(R1734=1,1%,0)</f>
        <v>0.01</v>
      </c>
      <c r="T1734" s="46">
        <f>IFERROR(S1734*M1734,0)</f>
        <v>5720.3500000000004</v>
      </c>
      <c r="U1734" s="48">
        <f>IF(O1734&lt;=0.12,1,0)*(1-R1734)*M1734</f>
        <v>0</v>
      </c>
      <c r="V1734" s="49">
        <f>IF(0&lt;0.8,0,IF(0&lt;1,Sheet1!L590,1))*IF(G1734&lt;3,0.12 - O1734,0.01) *U1734</f>
        <v>0</v>
      </c>
      <c r="W1734" s="49">
        <f>IF(0&gt;1,IF(0&lt;=1.1,1,IF(0&lt;=1.2,2,IF(0&lt;=1.5,3,5))),0) * 1000000</f>
        <v>0</v>
      </c>
      <c r="X1734" s="50">
        <f>IF(AND(P1734&gt;=150000000,P1734&lt;300000000),5000000,IF(AND(P1734&gt;=300000000,P1734&lt;500000000),10000000,IF(AND(P1734&gt;=300000000,P1734&lt;500000000),15000000,IF(AND(P1734&gt;=500000000,P1734&lt;3000000000),20000000,IF(P1734&gt;=30000000000,35000000,0))))) * (1-R1734)</f>
        <v>0</v>
      </c>
      <c r="Y1734" s="50">
        <f>IFERROR(Q1734 * (1-R1734),0)</f>
        <v>0</v>
      </c>
      <c r="Z1734" s="51">
        <f>IF(R1734=1,0,0)</f>
        <v>0</v>
      </c>
      <c r="AA1734" s="51">
        <f>IFERROR((1-R1734) * Z1734 * 2%,0)</f>
        <v>0</v>
      </c>
      <c r="AB1734" s="52">
        <f>IF(R1734=0,0,0)</f>
        <v>0</v>
      </c>
      <c r="AC1734" s="52">
        <f> IFERROR(AB1734 * (1-R1734) * 2%,0)</f>
        <v>0</v>
      </c>
      <c r="AD1734" s="53">
        <f>T1734+V1734+W1734+X1734+AA1734+AC1734</f>
        <v>5720.3500000000004</v>
      </c>
    </row>
    <row r="1735">
      <c r="C1735" s="40" t="s">
        <v>3208</v>
      </c>
      <c r="D1735" s="41" t="s">
        <v>3209</v>
      </c>
      <c r="E1735" s="41"/>
      <c r="F1735" s="42">
        <v>41682.565324074072</v>
      </c>
      <c r="G1735" s="43">
        <v>53</v>
      </c>
      <c r="H1735" s="44">
        <v>43336</v>
      </c>
      <c r="I1735" s="44">
        <v>43396</v>
      </c>
      <c r="J1735" s="43">
        <v>956692</v>
      </c>
      <c r="K1735" s="43">
        <v>441302</v>
      </c>
      <c r="L1735" s="43">
        <v>0</v>
      </c>
      <c r="M1735" s="43">
        <f>IFERROR(J1735-K1735-L1735,0)</f>
        <v>515390</v>
      </c>
      <c r="N1735" s="43">
        <v>954772</v>
      </c>
      <c r="O1735" s="45">
        <f>IFERROR(IF(1 - M1735/N1735&lt;0,0,1-M1735/N1735),0)</f>
        <v>0.46019573259375013</v>
      </c>
      <c r="P1735" s="43">
        <v>0</v>
      </c>
      <c r="Q1735" s="43">
        <v>515390</v>
      </c>
      <c r="R1735" s="46">
        <f>IF(F1735&lt;DATEVALUE("2018-07-01"),1,0)</f>
        <v>1</v>
      </c>
      <c r="S1735" s="47">
        <f>IF(R1735=1,1%,0)</f>
        <v>0.01</v>
      </c>
      <c r="T1735" s="46">
        <f>IFERROR(S1735*M1735,0)</f>
        <v>5153.9000000000005</v>
      </c>
      <c r="U1735" s="48">
        <f>IF(O1735&lt;=0.12,1,0)*(1-R1735)*M1735</f>
        <v>0</v>
      </c>
      <c r="V1735" s="49">
        <f>IF(0&lt;0.8,0,IF(0&lt;1,Sheet1!L590,1))*IF(G1735&lt;3,0.12 - O1735,0.01) *U1735</f>
        <v>0</v>
      </c>
      <c r="W1735" s="49">
        <f>IF(0&gt;1,IF(0&lt;=1.1,1,IF(0&lt;=1.2,2,IF(0&lt;=1.5,3,5))),0) * 1000000</f>
        <v>0</v>
      </c>
      <c r="X1735" s="50">
        <f>IF(AND(P1735&gt;=150000000,P1735&lt;300000000),5000000,IF(AND(P1735&gt;=300000000,P1735&lt;500000000),10000000,IF(AND(P1735&gt;=300000000,P1735&lt;500000000),15000000,IF(AND(P1735&gt;=500000000,P1735&lt;3000000000),20000000,IF(P1735&gt;=30000000000,35000000,0))))) * (1-R1735)</f>
        <v>0</v>
      </c>
      <c r="Y1735" s="50">
        <f>IFERROR(Q1735 * (1-R1735),0)</f>
        <v>0</v>
      </c>
      <c r="Z1735" s="51">
        <f>IF(R1735=1,0,0)</f>
        <v>0</v>
      </c>
      <c r="AA1735" s="51">
        <f>IFERROR((1-R1735) * Z1735 * 2%,0)</f>
        <v>0</v>
      </c>
      <c r="AB1735" s="52">
        <f>IF(R1735=0,0,0)</f>
        <v>0</v>
      </c>
      <c r="AC1735" s="52">
        <f> IFERROR(AB1735 * (1-R1735) * 2%,0)</f>
        <v>0</v>
      </c>
      <c r="AD1735" s="53">
        <f>T1735+V1735+W1735+X1735+AA1735+AC1735</f>
        <v>5153.9000000000005</v>
      </c>
    </row>
    <row r="1736">
      <c r="C1736" s="40" t="s">
        <v>3210</v>
      </c>
      <c r="D1736" s="41" t="s">
        <v>3211</v>
      </c>
      <c r="E1736" s="41"/>
      <c r="F1736" s="42">
        <v>41701.597037037034</v>
      </c>
      <c r="G1736" s="43">
        <v>52</v>
      </c>
      <c r="H1736" s="44">
        <v>43312</v>
      </c>
      <c r="I1736" s="44">
        <v>43332</v>
      </c>
      <c r="J1736" s="43">
        <v>134356287</v>
      </c>
      <c r="K1736" s="43">
        <v>0</v>
      </c>
      <c r="L1736" s="43">
        <v>0</v>
      </c>
      <c r="M1736" s="43">
        <f>IFERROR(J1736-K1736-L1736,0)</f>
        <v>134356287</v>
      </c>
      <c r="N1736" s="43">
        <v>125945649</v>
      </c>
      <c r="O1736" s="45">
        <f>IFERROR(IF(1 - M1736/N1736&lt;0,0,1-M1736/N1736),0)</f>
        <v>0</v>
      </c>
      <c r="P1736" s="43">
        <v>0</v>
      </c>
      <c r="Q1736" s="43">
        <v>134356287</v>
      </c>
      <c r="R1736" s="46">
        <f>IF(F1736&lt;DATEVALUE("2018-07-01"),1,0)</f>
        <v>1</v>
      </c>
      <c r="S1736" s="47">
        <f>IF(R1736=1,1%,0)</f>
        <v>0.01</v>
      </c>
      <c r="T1736" s="46">
        <f>IFERROR(S1736*M1736,0)</f>
        <v>1343562.8700000001</v>
      </c>
      <c r="U1736" s="48">
        <f>IF(O1736&lt;=0.12,1,0)*(1-R1736)*M1736</f>
        <v>0</v>
      </c>
      <c r="V1736" s="49">
        <f>IF(0&lt;0.8,0,IF(0&lt;1,Sheet1!L590,1))*IF(G1736&lt;3,0.12 - O1736,0.01) *U1736</f>
        <v>0</v>
      </c>
      <c r="W1736" s="49">
        <f>IF(0&gt;1,IF(0&lt;=1.1,1,IF(0&lt;=1.2,2,IF(0&lt;=1.5,3,5))),0) * 1000000</f>
        <v>0</v>
      </c>
      <c r="X1736" s="50">
        <f>IF(AND(P1736&gt;=150000000,P1736&lt;300000000),5000000,IF(AND(P1736&gt;=300000000,P1736&lt;500000000),10000000,IF(AND(P1736&gt;=300000000,P1736&lt;500000000),15000000,IF(AND(P1736&gt;=500000000,P1736&lt;3000000000),20000000,IF(P1736&gt;=30000000000,35000000,0))))) * (1-R1736)</f>
        <v>0</v>
      </c>
      <c r="Y1736" s="50">
        <f>IFERROR(Q1736 * (1-R1736),0)</f>
        <v>0</v>
      </c>
      <c r="Z1736" s="51">
        <f>IF(R1736=1,0,0)</f>
        <v>0</v>
      </c>
      <c r="AA1736" s="51">
        <f>IFERROR((1-R1736) * Z1736 * 2%,0)</f>
        <v>0</v>
      </c>
      <c r="AB1736" s="52">
        <f>IF(R1736=0,0,0)</f>
        <v>0</v>
      </c>
      <c r="AC1736" s="52">
        <f> IFERROR(AB1736 * (1-R1736) * 2%,0)</f>
        <v>0</v>
      </c>
      <c r="AD1736" s="53">
        <f>T1736+V1736+W1736+X1736+AA1736+AC1736</f>
        <v>1343562.8700000001</v>
      </c>
    </row>
    <row r="1737">
      <c r="C1737" s="40" t="s">
        <v>3212</v>
      </c>
      <c r="D1737" s="41" t="s">
        <v>3213</v>
      </c>
      <c r="E1737" s="41"/>
      <c r="F1737" s="42">
        <v>41806.483831018515</v>
      </c>
      <c r="G1737" s="43">
        <v>49</v>
      </c>
      <c r="H1737" s="44">
        <v>43340</v>
      </c>
      <c r="I1737" s="44">
        <v>43395</v>
      </c>
      <c r="J1737" s="43">
        <v>26209279</v>
      </c>
      <c r="K1737" s="43">
        <v>2971700</v>
      </c>
      <c r="L1737" s="43">
        <v>0</v>
      </c>
      <c r="M1737" s="43">
        <f>IFERROR(J1737-K1737-L1737,0)</f>
        <v>23237579</v>
      </c>
      <c r="N1737" s="43">
        <v>30002364</v>
      </c>
      <c r="O1737" s="45">
        <f>IFERROR(IF(1 - M1737/N1737&lt;0,0,1-M1737/N1737),0)</f>
        <v>0.22547506589814059</v>
      </c>
      <c r="P1737" s="43">
        <v>0</v>
      </c>
      <c r="Q1737" s="43">
        <v>23237609</v>
      </c>
      <c r="R1737" s="46">
        <f>IF(F1737&lt;DATEVALUE("2018-07-01"),1,0)</f>
        <v>1</v>
      </c>
      <c r="S1737" s="47">
        <f>IF(R1737=1,1%,0)</f>
        <v>0.01</v>
      </c>
      <c r="T1737" s="46">
        <f>IFERROR(S1737*M1737,0)</f>
        <v>232375.79000000001</v>
      </c>
      <c r="U1737" s="48">
        <f>IF(O1737&lt;=0.12,1,0)*(1-R1737)*M1737</f>
        <v>0</v>
      </c>
      <c r="V1737" s="49">
        <f>IF(0&lt;0.8,0,IF(0&lt;1,Sheet1!L590,1))*IF(G1737&lt;3,0.12 - O1737,0.01) *U1737</f>
        <v>0</v>
      </c>
      <c r="W1737" s="49">
        <f>IF(0&gt;1,IF(0&lt;=1.1,1,IF(0&lt;=1.2,2,IF(0&lt;=1.5,3,5))),0) * 1000000</f>
        <v>0</v>
      </c>
      <c r="X1737" s="50">
        <f>IF(AND(P1737&gt;=150000000,P1737&lt;300000000),5000000,IF(AND(P1737&gt;=300000000,P1737&lt;500000000),10000000,IF(AND(P1737&gt;=300000000,P1737&lt;500000000),15000000,IF(AND(P1737&gt;=500000000,P1737&lt;3000000000),20000000,IF(P1737&gt;=30000000000,35000000,0))))) * (1-R1737)</f>
        <v>0</v>
      </c>
      <c r="Y1737" s="50">
        <f>IFERROR(Q1737 * (1-R1737),0)</f>
        <v>0</v>
      </c>
      <c r="Z1737" s="51">
        <f>IF(R1737=1,0,0)</f>
        <v>0</v>
      </c>
      <c r="AA1737" s="51">
        <f>IFERROR((1-R1737) * Z1737 * 2%,0)</f>
        <v>0</v>
      </c>
      <c r="AB1737" s="52">
        <f>IF(R1737=0,0,0)</f>
        <v>0</v>
      </c>
      <c r="AC1737" s="52">
        <f> IFERROR(AB1737 * (1-R1737) * 2%,0)</f>
        <v>0</v>
      </c>
      <c r="AD1737" s="53">
        <f>T1737+V1737+W1737+X1737+AA1737+AC1737</f>
        <v>232375.79000000001</v>
      </c>
    </row>
    <row r="1738">
      <c r="C1738" s="40" t="s">
        <v>3214</v>
      </c>
      <c r="D1738" s="41" t="s">
        <v>3215</v>
      </c>
      <c r="E1738" s="41"/>
      <c r="F1738" s="42">
        <v>41848.710451388884</v>
      </c>
      <c r="G1738" s="43">
        <v>48</v>
      </c>
      <c r="H1738" s="44">
        <v>43312</v>
      </c>
      <c r="I1738" s="44">
        <v>43340</v>
      </c>
      <c r="J1738" s="43">
        <v>681739</v>
      </c>
      <c r="K1738" s="43">
        <v>0</v>
      </c>
      <c r="L1738" s="43">
        <v>0</v>
      </c>
      <c r="M1738" s="43">
        <f>IFERROR(J1738-K1738-L1738,0)</f>
        <v>681739</v>
      </c>
      <c r="N1738" s="43">
        <v>674278</v>
      </c>
      <c r="O1738" s="45">
        <f>IFERROR(IF(1 - M1738/N1738&lt;0,0,1-M1738/N1738),0)</f>
        <v>0</v>
      </c>
      <c r="P1738" s="43">
        <v>0</v>
      </c>
      <c r="Q1738" s="43">
        <v>681739</v>
      </c>
      <c r="R1738" s="46">
        <f>IF(F1738&lt;DATEVALUE("2018-07-01"),1,0)</f>
        <v>1</v>
      </c>
      <c r="S1738" s="47">
        <f>IF(R1738=1,1%,0)</f>
        <v>0.01</v>
      </c>
      <c r="T1738" s="46">
        <f>IFERROR(S1738*M1738,0)</f>
        <v>6817.3900000000003</v>
      </c>
      <c r="U1738" s="48">
        <f>IF(O1738&lt;=0.12,1,0)*(1-R1738)*M1738</f>
        <v>0</v>
      </c>
      <c r="V1738" s="49">
        <f>IF(0&lt;0.8,0,IF(0&lt;1,Sheet1!L590,1))*IF(G1738&lt;3,0.12 - O1738,0.01) *U1738</f>
        <v>0</v>
      </c>
      <c r="W1738" s="49">
        <f>IF(0&gt;1,IF(0&lt;=1.1,1,IF(0&lt;=1.2,2,IF(0&lt;=1.5,3,5))),0) * 1000000</f>
        <v>0</v>
      </c>
      <c r="X1738" s="50">
        <f>IF(AND(P1738&gt;=150000000,P1738&lt;300000000),5000000,IF(AND(P1738&gt;=300000000,P1738&lt;500000000),10000000,IF(AND(P1738&gt;=300000000,P1738&lt;500000000),15000000,IF(AND(P1738&gt;=500000000,P1738&lt;3000000000),20000000,IF(P1738&gt;=30000000000,35000000,0))))) * (1-R1738)</f>
        <v>0</v>
      </c>
      <c r="Y1738" s="50">
        <f>IFERROR(Q1738 * (1-R1738),0)</f>
        <v>0</v>
      </c>
      <c r="Z1738" s="51">
        <f>IF(R1738=1,0,0)</f>
        <v>0</v>
      </c>
      <c r="AA1738" s="51">
        <f>IFERROR((1-R1738) * Z1738 * 2%,0)</f>
        <v>0</v>
      </c>
      <c r="AB1738" s="52">
        <f>IF(R1738=0,0,0)</f>
        <v>0</v>
      </c>
      <c r="AC1738" s="52">
        <f> IFERROR(AB1738 * (1-R1738) * 2%,0)</f>
        <v>0</v>
      </c>
      <c r="AD1738" s="53">
        <f>T1738+V1738+W1738+X1738+AA1738+AC1738</f>
        <v>6817.3900000000003</v>
      </c>
    </row>
    <row r="1739">
      <c r="C1739" s="40" t="s">
        <v>3216</v>
      </c>
      <c r="D1739" s="41" t="s">
        <v>3217</v>
      </c>
      <c r="E1739" s="41"/>
      <c r="F1739" s="42">
        <v>41898.399398148147</v>
      </c>
      <c r="G1739" s="43">
        <v>46</v>
      </c>
      <c r="H1739" s="44">
        <v>43326</v>
      </c>
      <c r="I1739" s="44">
        <v>43360</v>
      </c>
      <c r="J1739" s="43">
        <v>1369106</v>
      </c>
      <c r="K1739" s="43">
        <v>0</v>
      </c>
      <c r="L1739" s="43">
        <v>0</v>
      </c>
      <c r="M1739" s="43">
        <f>IFERROR(J1739-K1739-L1739,0)</f>
        <v>1369106</v>
      </c>
      <c r="N1739" s="43">
        <v>1366020</v>
      </c>
      <c r="O1739" s="45">
        <f>IFERROR(IF(1 - M1739/N1739&lt;0,0,1-M1739/N1739),0)</f>
        <v>0</v>
      </c>
      <c r="P1739" s="43">
        <v>0</v>
      </c>
      <c r="Q1739" s="43">
        <v>1369106</v>
      </c>
      <c r="R1739" s="46">
        <f>IF(F1739&lt;DATEVALUE("2018-07-01"),1,0)</f>
        <v>1</v>
      </c>
      <c r="S1739" s="47">
        <f>IF(R1739=1,1%,0)</f>
        <v>0.01</v>
      </c>
      <c r="T1739" s="46">
        <f>IFERROR(S1739*M1739,0)</f>
        <v>13691.06</v>
      </c>
      <c r="U1739" s="48">
        <f>IF(O1739&lt;=0.12,1,0)*(1-R1739)*M1739</f>
        <v>0</v>
      </c>
      <c r="V1739" s="49">
        <f>IF(0&lt;0.8,0,IF(0&lt;1,Sheet1!L590,1))*IF(G1739&lt;3,0.12 - O1739,0.01) *U1739</f>
        <v>0</v>
      </c>
      <c r="W1739" s="49">
        <f>IF(0&gt;1,IF(0&lt;=1.1,1,IF(0&lt;=1.2,2,IF(0&lt;=1.5,3,5))),0) * 1000000</f>
        <v>0</v>
      </c>
      <c r="X1739" s="50">
        <f>IF(AND(P1739&gt;=150000000,P1739&lt;300000000),5000000,IF(AND(P1739&gt;=300000000,P1739&lt;500000000),10000000,IF(AND(P1739&gt;=300000000,P1739&lt;500000000),15000000,IF(AND(P1739&gt;=500000000,P1739&lt;3000000000),20000000,IF(P1739&gt;=30000000000,35000000,0))))) * (1-R1739)</f>
        <v>0</v>
      </c>
      <c r="Y1739" s="50">
        <f>IFERROR(Q1739 * (1-R1739),0)</f>
        <v>0</v>
      </c>
      <c r="Z1739" s="51">
        <f>IF(R1739=1,0,0)</f>
        <v>0</v>
      </c>
      <c r="AA1739" s="51">
        <f>IFERROR((1-R1739) * Z1739 * 2%,0)</f>
        <v>0</v>
      </c>
      <c r="AB1739" s="52">
        <f>IF(R1739=0,0,0)</f>
        <v>0</v>
      </c>
      <c r="AC1739" s="52">
        <f> IFERROR(AB1739 * (1-R1739) * 2%,0)</f>
        <v>0</v>
      </c>
      <c r="AD1739" s="53">
        <f>T1739+V1739+W1739+X1739+AA1739+AC1739</f>
        <v>13691.06</v>
      </c>
    </row>
    <row r="1740">
      <c r="C1740" s="40" t="s">
        <v>3218</v>
      </c>
      <c r="D1740" s="41" t="s">
        <v>3219</v>
      </c>
      <c r="E1740" s="41"/>
      <c r="F1740" s="42">
        <v>41913.386064814811</v>
      </c>
      <c r="G1740" s="43">
        <v>45</v>
      </c>
      <c r="H1740" s="44">
        <v>43449</v>
      </c>
      <c r="I1740" s="44">
        <v>43462</v>
      </c>
      <c r="J1740" s="43">
        <v>153180091</v>
      </c>
      <c r="K1740" s="43">
        <v>8274619</v>
      </c>
      <c r="L1740" s="43">
        <v>0</v>
      </c>
      <c r="M1740" s="43">
        <f>IFERROR(J1740-K1740-L1740,0)</f>
        <v>144905472</v>
      </c>
      <c r="N1740" s="43">
        <v>149255467</v>
      </c>
      <c r="O1740" s="45">
        <f>IFERROR(IF(1 - M1740/N1740&lt;0,0,1-M1740/N1740),0)</f>
        <v>0.029144627580040328</v>
      </c>
      <c r="P1740" s="43">
        <v>0</v>
      </c>
      <c r="Q1740" s="43">
        <v>153180091</v>
      </c>
      <c r="R1740" s="46">
        <f>IF(F1740&lt;DATEVALUE("2018-07-01"),1,0)</f>
        <v>1</v>
      </c>
      <c r="S1740" s="47">
        <f>IF(R1740=1,1%,0)</f>
        <v>0.01</v>
      </c>
      <c r="T1740" s="46">
        <f>IFERROR(S1740*M1740,0)</f>
        <v>1449054.72</v>
      </c>
      <c r="U1740" s="48">
        <f>IF(O1740&lt;=0.12,1,0)*(1-R1740)*M1740</f>
        <v>0</v>
      </c>
      <c r="V1740" s="49">
        <f>IF(0&lt;0.8,0,IF(0&lt;1,Sheet1!L590,1))*IF(G1740&lt;3,0.12 - O1740,0.01) *U1740</f>
        <v>0</v>
      </c>
      <c r="W1740" s="49">
        <f>IF(0&gt;1,IF(0&lt;=1.1,1,IF(0&lt;=1.2,2,IF(0&lt;=1.5,3,5))),0) * 1000000</f>
        <v>0</v>
      </c>
      <c r="X1740" s="50">
        <f>IF(AND(P1740&gt;=150000000,P1740&lt;300000000),5000000,IF(AND(P1740&gt;=300000000,P1740&lt;500000000),10000000,IF(AND(P1740&gt;=300000000,P1740&lt;500000000),15000000,IF(AND(P1740&gt;=500000000,P1740&lt;3000000000),20000000,IF(P1740&gt;=30000000000,35000000,0))))) * (1-R1740)</f>
        <v>0</v>
      </c>
      <c r="Y1740" s="50">
        <f>IFERROR(Q1740 * (1-R1740),0)</f>
        <v>0</v>
      </c>
      <c r="Z1740" s="51">
        <f>IF(R1740=1,0,0)</f>
        <v>0</v>
      </c>
      <c r="AA1740" s="51">
        <f>IFERROR((1-R1740) * Z1740 * 2%,0)</f>
        <v>0</v>
      </c>
      <c r="AB1740" s="52">
        <f>IF(R1740=0,0,0)</f>
        <v>0</v>
      </c>
      <c r="AC1740" s="52">
        <f> IFERROR(AB1740 * (1-R1740) * 2%,0)</f>
        <v>0</v>
      </c>
      <c r="AD1740" s="53">
        <f>T1740+V1740+W1740+X1740+AA1740+AC1740</f>
        <v>1449054.72</v>
      </c>
    </row>
    <row r="1741">
      <c r="C1741" s="40" t="s">
        <v>3220</v>
      </c>
      <c r="D1741" s="41" t="s">
        <v>3221</v>
      </c>
      <c r="E1741" s="41"/>
      <c r="F1741" s="42">
        <v>42037.617951388886</v>
      </c>
      <c r="G1741" s="43">
        <v>41</v>
      </c>
      <c r="H1741" s="44">
        <v>43336</v>
      </c>
      <c r="I1741" s="44">
        <v>43347</v>
      </c>
      <c r="J1741" s="43">
        <v>11121367</v>
      </c>
      <c r="K1741" s="43">
        <v>579162</v>
      </c>
      <c r="L1741" s="43">
        <v>0</v>
      </c>
      <c r="M1741" s="43">
        <f>IFERROR(J1741-K1741-L1741,0)</f>
        <v>10542205</v>
      </c>
      <c r="N1741" s="43">
        <v>13438125</v>
      </c>
      <c r="O1741" s="45">
        <f>IFERROR(IF(1 - M1741/N1741&lt;0,0,1-M1741/N1741),0)</f>
        <v>0.2155003023115204</v>
      </c>
      <c r="P1741" s="43">
        <v>0</v>
      </c>
      <c r="Q1741" s="43">
        <v>10548019</v>
      </c>
      <c r="R1741" s="46">
        <f>IF(F1741&lt;DATEVALUE("2018-07-01"),1,0)</f>
        <v>1</v>
      </c>
      <c r="S1741" s="47">
        <f>IF(R1741=1,1%,0)</f>
        <v>0.01</v>
      </c>
      <c r="T1741" s="46">
        <f>IFERROR(S1741*M1741,0)</f>
        <v>105422.05</v>
      </c>
      <c r="U1741" s="48">
        <f>IF(O1741&lt;=0.12,1,0)*(1-R1741)*M1741</f>
        <v>0</v>
      </c>
      <c r="V1741" s="49">
        <f>IF(0&lt;0.8,0,IF(0&lt;1,Sheet1!L590,1))*IF(G1741&lt;3,0.12 - O1741,0.01) *U1741</f>
        <v>0</v>
      </c>
      <c r="W1741" s="49">
        <f>IF(0&gt;1,IF(0&lt;=1.1,1,IF(0&lt;=1.2,2,IF(0&lt;=1.5,3,5))),0) * 1000000</f>
        <v>0</v>
      </c>
      <c r="X1741" s="50">
        <f>IF(AND(P1741&gt;=150000000,P1741&lt;300000000),5000000,IF(AND(P1741&gt;=300000000,P1741&lt;500000000),10000000,IF(AND(P1741&gt;=300000000,P1741&lt;500000000),15000000,IF(AND(P1741&gt;=500000000,P1741&lt;3000000000),20000000,IF(P1741&gt;=30000000000,35000000,0))))) * (1-R1741)</f>
        <v>0</v>
      </c>
      <c r="Y1741" s="50">
        <f>IFERROR(Q1741 * (1-R1741),0)</f>
        <v>0</v>
      </c>
      <c r="Z1741" s="51">
        <f>IF(R1741=1,0,0)</f>
        <v>0</v>
      </c>
      <c r="AA1741" s="51">
        <f>IFERROR((1-R1741) * Z1741 * 2%,0)</f>
        <v>0</v>
      </c>
      <c r="AB1741" s="52">
        <f>IF(R1741=0,0,0)</f>
        <v>0</v>
      </c>
      <c r="AC1741" s="52">
        <f> IFERROR(AB1741 * (1-R1741) * 2%,0)</f>
        <v>0</v>
      </c>
      <c r="AD1741" s="53">
        <f>T1741+V1741+W1741+X1741+AA1741+AC1741</f>
        <v>105422.05</v>
      </c>
    </row>
    <row r="1742">
      <c r="C1742" s="40" t="s">
        <v>3222</v>
      </c>
      <c r="D1742" s="41" t="s">
        <v>3223</v>
      </c>
      <c r="E1742" s="41"/>
      <c r="F1742" s="42">
        <v>42094.37427083333</v>
      </c>
      <c r="G1742" s="43">
        <v>40</v>
      </c>
      <c r="H1742" s="44">
        <v>43312</v>
      </c>
      <c r="I1742" s="44">
        <v>43336</v>
      </c>
      <c r="J1742" s="43">
        <v>489227</v>
      </c>
      <c r="K1742" s="43">
        <v>0</v>
      </c>
      <c r="L1742" s="43">
        <v>0</v>
      </c>
      <c r="M1742" s="43">
        <f>IFERROR(J1742-K1742-L1742,0)</f>
        <v>489227</v>
      </c>
      <c r="N1742" s="43">
        <v>488083</v>
      </c>
      <c r="O1742" s="45">
        <f>IFERROR(IF(1 - M1742/N1742&lt;0,0,1-M1742/N1742),0)</f>
        <v>0</v>
      </c>
      <c r="P1742" s="43">
        <v>0</v>
      </c>
      <c r="Q1742" s="43">
        <v>489227</v>
      </c>
      <c r="R1742" s="46">
        <f>IF(F1742&lt;DATEVALUE("2018-07-01"),1,0)</f>
        <v>1</v>
      </c>
      <c r="S1742" s="47">
        <f>IF(R1742=1,1%,0)</f>
        <v>0.01</v>
      </c>
      <c r="T1742" s="46">
        <f>IFERROR(S1742*M1742,0)</f>
        <v>4892.2700000000004</v>
      </c>
      <c r="U1742" s="48">
        <f>IF(O1742&lt;=0.12,1,0)*(1-R1742)*M1742</f>
        <v>0</v>
      </c>
      <c r="V1742" s="49">
        <f>IF(0&lt;0.8,0,IF(0&lt;1,Sheet1!L590,1))*IF(G1742&lt;3,0.12 - O1742,0.01) *U1742</f>
        <v>0</v>
      </c>
      <c r="W1742" s="49">
        <f>IF(0&gt;1,IF(0&lt;=1.1,1,IF(0&lt;=1.2,2,IF(0&lt;=1.5,3,5))),0) * 1000000</f>
        <v>0</v>
      </c>
      <c r="X1742" s="50">
        <f>IF(AND(P1742&gt;=150000000,P1742&lt;300000000),5000000,IF(AND(P1742&gt;=300000000,P1742&lt;500000000),10000000,IF(AND(P1742&gt;=300000000,P1742&lt;500000000),15000000,IF(AND(P1742&gt;=500000000,P1742&lt;3000000000),20000000,IF(P1742&gt;=30000000000,35000000,0))))) * (1-R1742)</f>
        <v>0</v>
      </c>
      <c r="Y1742" s="50">
        <f>IFERROR(Q1742 * (1-R1742),0)</f>
        <v>0</v>
      </c>
      <c r="Z1742" s="51">
        <f>IF(R1742=1,0,0)</f>
        <v>0</v>
      </c>
      <c r="AA1742" s="51">
        <f>IFERROR((1-R1742) * Z1742 * 2%,0)</f>
        <v>0</v>
      </c>
      <c r="AB1742" s="52">
        <f>IF(R1742=0,0,0)</f>
        <v>0</v>
      </c>
      <c r="AC1742" s="52">
        <f> IFERROR(AB1742 * (1-R1742) * 2%,0)</f>
        <v>0</v>
      </c>
      <c r="AD1742" s="53">
        <f>T1742+V1742+W1742+X1742+AA1742+AC1742</f>
        <v>4892.2700000000004</v>
      </c>
    </row>
    <row r="1743">
      <c r="C1743" s="40" t="s">
        <v>3224</v>
      </c>
      <c r="D1743" s="41" t="s">
        <v>3225</v>
      </c>
      <c r="E1743" s="41"/>
      <c r="F1743" s="42">
        <v>42103.661099537036</v>
      </c>
      <c r="G1743" s="43">
        <v>39</v>
      </c>
      <c r="H1743" s="44">
        <v>43332</v>
      </c>
      <c r="I1743" s="44">
        <v>43374</v>
      </c>
      <c r="J1743" s="43">
        <v>362784</v>
      </c>
      <c r="K1743" s="43">
        <v>0</v>
      </c>
      <c r="L1743" s="43">
        <v>0</v>
      </c>
      <c r="M1743" s="43">
        <f>IFERROR(J1743-K1743-L1743,0)</f>
        <v>362784</v>
      </c>
      <c r="N1743" s="43">
        <v>362784</v>
      </c>
      <c r="O1743" s="45">
        <f>IFERROR(IF(1 - M1743/N1743&lt;0,0,1-M1743/N1743),0)</f>
        <v>0</v>
      </c>
      <c r="P1743" s="43">
        <v>0</v>
      </c>
      <c r="Q1743" s="43">
        <v>362784</v>
      </c>
      <c r="R1743" s="46">
        <f>IF(F1743&lt;DATEVALUE("2018-07-01"),1,0)</f>
        <v>1</v>
      </c>
      <c r="S1743" s="47">
        <f>IF(R1743=1,1%,0)</f>
        <v>0.01</v>
      </c>
      <c r="T1743" s="46">
        <f>IFERROR(S1743*M1743,0)</f>
        <v>3627.8400000000001</v>
      </c>
      <c r="U1743" s="48">
        <f>IF(O1743&lt;=0.12,1,0)*(1-R1743)*M1743</f>
        <v>0</v>
      </c>
      <c r="V1743" s="49">
        <f>IF(0&lt;0.8,0,IF(0&lt;1,Sheet1!L590,1))*IF(G1743&lt;3,0.12 - O1743,0.01) *U1743</f>
        <v>0</v>
      </c>
      <c r="W1743" s="49">
        <f>IF(0&gt;1,IF(0&lt;=1.1,1,IF(0&lt;=1.2,2,IF(0&lt;=1.5,3,5))),0) * 1000000</f>
        <v>0</v>
      </c>
      <c r="X1743" s="50">
        <f>IF(AND(P1743&gt;=150000000,P1743&lt;300000000),5000000,IF(AND(P1743&gt;=300000000,P1743&lt;500000000),10000000,IF(AND(P1743&gt;=300000000,P1743&lt;500000000),15000000,IF(AND(P1743&gt;=500000000,P1743&lt;3000000000),20000000,IF(P1743&gt;=30000000000,35000000,0))))) * (1-R1743)</f>
        <v>0</v>
      </c>
      <c r="Y1743" s="50">
        <f>IFERROR(Q1743 * (1-R1743),0)</f>
        <v>0</v>
      </c>
      <c r="Z1743" s="51">
        <f>IF(R1743=1,0,0)</f>
        <v>0</v>
      </c>
      <c r="AA1743" s="51">
        <f>IFERROR((1-R1743) * Z1743 * 2%,0)</f>
        <v>0</v>
      </c>
      <c r="AB1743" s="52">
        <f>IF(R1743=0,0,0)</f>
        <v>0</v>
      </c>
      <c r="AC1743" s="52">
        <f> IFERROR(AB1743 * (1-R1743) * 2%,0)</f>
        <v>0</v>
      </c>
      <c r="AD1743" s="53">
        <f>T1743+V1743+W1743+X1743+AA1743+AC1743</f>
        <v>3627.8400000000001</v>
      </c>
    </row>
    <row r="1744">
      <c r="C1744" s="40" t="s">
        <v>3226</v>
      </c>
      <c r="D1744" s="41" t="s">
        <v>3227</v>
      </c>
      <c r="E1744" s="41"/>
      <c r="F1744" s="42">
        <v>42151.620798611111</v>
      </c>
      <c r="G1744" s="43">
        <v>38</v>
      </c>
      <c r="H1744" s="44">
        <v>43326</v>
      </c>
      <c r="I1744" s="44">
        <v>43389</v>
      </c>
      <c r="J1744" s="43">
        <v>251359</v>
      </c>
      <c r="K1744" s="43">
        <v>0</v>
      </c>
      <c r="L1744" s="43">
        <v>0</v>
      </c>
      <c r="M1744" s="43">
        <f>IFERROR(J1744-K1744-L1744,0)</f>
        <v>251359</v>
      </c>
      <c r="N1744" s="43">
        <v>251359</v>
      </c>
      <c r="O1744" s="45">
        <f>IFERROR(IF(1 - M1744/N1744&lt;0,0,1-M1744/N1744),0)</f>
        <v>0</v>
      </c>
      <c r="P1744" s="43">
        <v>0</v>
      </c>
      <c r="Q1744" s="43">
        <v>251359</v>
      </c>
      <c r="R1744" s="46">
        <f>IF(F1744&lt;DATEVALUE("2018-07-01"),1,0)</f>
        <v>1</v>
      </c>
      <c r="S1744" s="47">
        <f>IF(R1744=1,1%,0)</f>
        <v>0.01</v>
      </c>
      <c r="T1744" s="46">
        <f>IFERROR(S1744*M1744,0)</f>
        <v>2513.5900000000001</v>
      </c>
      <c r="U1744" s="48">
        <f>IF(O1744&lt;=0.12,1,0)*(1-R1744)*M1744</f>
        <v>0</v>
      </c>
      <c r="V1744" s="49">
        <f>IF(0&lt;0.8,0,IF(0&lt;1,Sheet1!L590,1))*IF(G1744&lt;3,0.12 - O1744,0.01) *U1744</f>
        <v>0</v>
      </c>
      <c r="W1744" s="49">
        <f>IF(0&gt;1,IF(0&lt;=1.1,1,IF(0&lt;=1.2,2,IF(0&lt;=1.5,3,5))),0) * 1000000</f>
        <v>0</v>
      </c>
      <c r="X1744" s="50">
        <f>IF(AND(P1744&gt;=150000000,P1744&lt;300000000),5000000,IF(AND(P1744&gt;=300000000,P1744&lt;500000000),10000000,IF(AND(P1744&gt;=300000000,P1744&lt;500000000),15000000,IF(AND(P1744&gt;=500000000,P1744&lt;3000000000),20000000,IF(P1744&gt;=30000000000,35000000,0))))) * (1-R1744)</f>
        <v>0</v>
      </c>
      <c r="Y1744" s="50">
        <f>IFERROR(Q1744 * (1-R1744),0)</f>
        <v>0</v>
      </c>
      <c r="Z1744" s="51">
        <f>IF(R1744=1,0,0)</f>
        <v>0</v>
      </c>
      <c r="AA1744" s="51">
        <f>IFERROR((1-R1744) * Z1744 * 2%,0)</f>
        <v>0</v>
      </c>
      <c r="AB1744" s="52">
        <f>IF(R1744=0,0,0)</f>
        <v>0</v>
      </c>
      <c r="AC1744" s="52">
        <f> IFERROR(AB1744 * (1-R1744) * 2%,0)</f>
        <v>0</v>
      </c>
      <c r="AD1744" s="53">
        <f>T1744+V1744+W1744+X1744+AA1744+AC1744</f>
        <v>2513.5900000000001</v>
      </c>
    </row>
    <row r="1745">
      <c r="C1745" s="40" t="s">
        <v>3228</v>
      </c>
      <c r="D1745" s="41" t="s">
        <v>3229</v>
      </c>
      <c r="E1745" s="41"/>
      <c r="F1745" s="42">
        <v>42245.416307870371</v>
      </c>
      <c r="G1745" s="43">
        <v>35</v>
      </c>
      <c r="H1745" s="44">
        <v>43356</v>
      </c>
      <c r="I1745" s="44">
        <v>43384</v>
      </c>
      <c r="J1745" s="43">
        <v>90022</v>
      </c>
      <c r="K1745" s="43">
        <v>0</v>
      </c>
      <c r="L1745" s="43">
        <v>0</v>
      </c>
      <c r="M1745" s="43">
        <f>IFERROR(J1745-K1745-L1745,0)</f>
        <v>90022</v>
      </c>
      <c r="N1745" s="43">
        <v>90022</v>
      </c>
      <c r="O1745" s="45">
        <f>IFERROR(IF(1 - M1745/N1745&lt;0,0,1-M1745/N1745),0)</f>
        <v>0</v>
      </c>
      <c r="P1745" s="43">
        <v>0</v>
      </c>
      <c r="Q1745" s="43">
        <v>90022</v>
      </c>
      <c r="R1745" s="46">
        <f>IF(F1745&lt;DATEVALUE("2018-07-01"),1,0)</f>
        <v>1</v>
      </c>
      <c r="S1745" s="47">
        <f>IF(R1745=1,1%,0)</f>
        <v>0.01</v>
      </c>
      <c r="T1745" s="46">
        <f>IFERROR(S1745*M1745,0)</f>
        <v>900.22000000000003</v>
      </c>
      <c r="U1745" s="48">
        <f>IF(O1745&lt;=0.12,1,0)*(1-R1745)*M1745</f>
        <v>0</v>
      </c>
      <c r="V1745" s="49">
        <f>IF(0&lt;0.8,0,IF(0&lt;1,Sheet1!L590,1))*IF(G1745&lt;3,0.12 - O1745,0.01) *U1745</f>
        <v>0</v>
      </c>
      <c r="W1745" s="49">
        <f>IF(0&gt;1,IF(0&lt;=1.1,1,IF(0&lt;=1.2,2,IF(0&lt;=1.5,3,5))),0) * 1000000</f>
        <v>0</v>
      </c>
      <c r="X1745" s="50">
        <f>IF(AND(P1745&gt;=150000000,P1745&lt;300000000),5000000,IF(AND(P1745&gt;=300000000,P1745&lt;500000000),10000000,IF(AND(P1745&gt;=300000000,P1745&lt;500000000),15000000,IF(AND(P1745&gt;=500000000,P1745&lt;3000000000),20000000,IF(P1745&gt;=30000000000,35000000,0))))) * (1-R1745)</f>
        <v>0</v>
      </c>
      <c r="Y1745" s="50">
        <f>IFERROR(Q1745 * (1-R1745),0)</f>
        <v>0</v>
      </c>
      <c r="Z1745" s="51">
        <f>IF(R1745=1,0,0)</f>
        <v>0</v>
      </c>
      <c r="AA1745" s="51">
        <f>IFERROR((1-R1745) * Z1745 * 2%,0)</f>
        <v>0</v>
      </c>
      <c r="AB1745" s="52">
        <f>IF(R1745=0,0,0)</f>
        <v>0</v>
      </c>
      <c r="AC1745" s="52">
        <f> IFERROR(AB1745 * (1-R1745) * 2%,0)</f>
        <v>0</v>
      </c>
      <c r="AD1745" s="53">
        <f>T1745+V1745+W1745+X1745+AA1745+AC1745</f>
        <v>900.22000000000003</v>
      </c>
    </row>
    <row r="1746">
      <c r="C1746" s="40" t="s">
        <v>3230</v>
      </c>
      <c r="D1746" s="41" t="s">
        <v>3231</v>
      </c>
      <c r="E1746" s="41"/>
      <c r="F1746" s="42">
        <v>42248.403622685182</v>
      </c>
      <c r="G1746" s="43">
        <v>34</v>
      </c>
      <c r="H1746" s="44">
        <v>43312</v>
      </c>
      <c r="I1746" s="44">
        <v>43335</v>
      </c>
      <c r="J1746" s="43">
        <v>403271</v>
      </c>
      <c r="K1746" s="43">
        <v>0</v>
      </c>
      <c r="L1746" s="43">
        <v>0</v>
      </c>
      <c r="M1746" s="43">
        <f>IFERROR(J1746-K1746-L1746,0)</f>
        <v>403271</v>
      </c>
      <c r="N1746" s="43">
        <v>403271</v>
      </c>
      <c r="O1746" s="45">
        <f>IFERROR(IF(1 - M1746/N1746&lt;0,0,1-M1746/N1746),0)</f>
        <v>0</v>
      </c>
      <c r="P1746" s="43">
        <v>0</v>
      </c>
      <c r="Q1746" s="43">
        <v>403271</v>
      </c>
      <c r="R1746" s="46">
        <f>IF(F1746&lt;DATEVALUE("2018-07-01"),1,0)</f>
        <v>1</v>
      </c>
      <c r="S1746" s="47">
        <f>IF(R1746=1,1%,0)</f>
        <v>0.01</v>
      </c>
      <c r="T1746" s="46">
        <f>IFERROR(S1746*M1746,0)</f>
        <v>4032.71</v>
      </c>
      <c r="U1746" s="48">
        <f>IF(O1746&lt;=0.12,1,0)*(1-R1746)*M1746</f>
        <v>0</v>
      </c>
      <c r="V1746" s="49">
        <f>IF(0&lt;0.8,0,IF(0&lt;1,Sheet1!L590,1))*IF(G1746&lt;3,0.12 - O1746,0.01) *U1746</f>
        <v>0</v>
      </c>
      <c r="W1746" s="49">
        <f>IF(0&gt;1,IF(0&lt;=1.1,1,IF(0&lt;=1.2,2,IF(0&lt;=1.5,3,5))),0) * 1000000</f>
        <v>0</v>
      </c>
      <c r="X1746" s="50">
        <f>IF(AND(P1746&gt;=150000000,P1746&lt;300000000),5000000,IF(AND(P1746&gt;=300000000,P1746&lt;500000000),10000000,IF(AND(P1746&gt;=300000000,P1746&lt;500000000),15000000,IF(AND(P1746&gt;=500000000,P1746&lt;3000000000),20000000,IF(P1746&gt;=30000000000,35000000,0))))) * (1-R1746)</f>
        <v>0</v>
      </c>
      <c r="Y1746" s="50">
        <f>IFERROR(Q1746 * (1-R1746),0)</f>
        <v>0</v>
      </c>
      <c r="Z1746" s="51">
        <f>IF(R1746=1,0,0)</f>
        <v>0</v>
      </c>
      <c r="AA1746" s="51">
        <f>IFERROR((1-R1746) * Z1746 * 2%,0)</f>
        <v>0</v>
      </c>
      <c r="AB1746" s="52">
        <f>IF(R1746=0,0,0)</f>
        <v>0</v>
      </c>
      <c r="AC1746" s="52">
        <f> IFERROR(AB1746 * (1-R1746) * 2%,0)</f>
        <v>0</v>
      </c>
      <c r="AD1746" s="53">
        <f>T1746+V1746+W1746+X1746+AA1746+AC1746</f>
        <v>4032.71</v>
      </c>
    </row>
    <row r="1747">
      <c r="C1747" s="40" t="s">
        <v>3232</v>
      </c>
      <c r="D1747" s="41" t="s">
        <v>3233</v>
      </c>
      <c r="E1747" s="41"/>
      <c r="F1747" s="42">
        <v>42251.337905092594</v>
      </c>
      <c r="G1747" s="43">
        <v>34</v>
      </c>
      <c r="H1747" s="44">
        <v>43326</v>
      </c>
      <c r="I1747" s="44">
        <v>43333</v>
      </c>
      <c r="J1747" s="43">
        <v>303981</v>
      </c>
      <c r="K1747" s="43">
        <v>0</v>
      </c>
      <c r="L1747" s="43">
        <v>0</v>
      </c>
      <c r="M1747" s="43">
        <f>IFERROR(J1747-K1747-L1747,0)</f>
        <v>303981</v>
      </c>
      <c r="N1747" s="43">
        <v>303981</v>
      </c>
      <c r="O1747" s="45">
        <f>IFERROR(IF(1 - M1747/N1747&lt;0,0,1-M1747/N1747),0)</f>
        <v>0</v>
      </c>
      <c r="P1747" s="43">
        <v>0</v>
      </c>
      <c r="Q1747" s="43">
        <v>303981</v>
      </c>
      <c r="R1747" s="46">
        <f>IF(F1747&lt;DATEVALUE("2018-07-01"),1,0)</f>
        <v>1</v>
      </c>
      <c r="S1747" s="47">
        <f>IF(R1747=1,1%,0)</f>
        <v>0.01</v>
      </c>
      <c r="T1747" s="46">
        <f>IFERROR(S1747*M1747,0)</f>
        <v>3039.8099999999999</v>
      </c>
      <c r="U1747" s="48">
        <f>IF(O1747&lt;=0.12,1,0)*(1-R1747)*M1747</f>
        <v>0</v>
      </c>
      <c r="V1747" s="49">
        <f>IF(0&lt;0.8,0,IF(0&lt;1,Sheet1!L590,1))*IF(G1747&lt;3,0.12 - O1747,0.01) *U1747</f>
        <v>0</v>
      </c>
      <c r="W1747" s="49">
        <f>IF(0&gt;1,IF(0&lt;=1.1,1,IF(0&lt;=1.2,2,IF(0&lt;=1.5,3,5))),0) * 1000000</f>
        <v>0</v>
      </c>
      <c r="X1747" s="50">
        <f>IF(AND(P1747&gt;=150000000,P1747&lt;300000000),5000000,IF(AND(P1747&gt;=300000000,P1747&lt;500000000),10000000,IF(AND(P1747&gt;=300000000,P1747&lt;500000000),15000000,IF(AND(P1747&gt;=500000000,P1747&lt;3000000000),20000000,IF(P1747&gt;=30000000000,35000000,0))))) * (1-R1747)</f>
        <v>0</v>
      </c>
      <c r="Y1747" s="50">
        <f>IFERROR(Q1747 * (1-R1747),0)</f>
        <v>0</v>
      </c>
      <c r="Z1747" s="51">
        <f>IF(R1747=1,0,0)</f>
        <v>0</v>
      </c>
      <c r="AA1747" s="51">
        <f>IFERROR((1-R1747) * Z1747 * 2%,0)</f>
        <v>0</v>
      </c>
      <c r="AB1747" s="52">
        <f>IF(R1747=0,0,0)</f>
        <v>0</v>
      </c>
      <c r="AC1747" s="52">
        <f> IFERROR(AB1747 * (1-R1747) * 2%,0)</f>
        <v>0</v>
      </c>
      <c r="AD1747" s="53">
        <f>T1747+V1747+W1747+X1747+AA1747+AC1747</f>
        <v>3039.8099999999999</v>
      </c>
    </row>
    <row r="1748">
      <c r="C1748" s="40" t="s">
        <v>3234</v>
      </c>
      <c r="D1748" s="41" t="s">
        <v>3235</v>
      </c>
      <c r="E1748" s="41"/>
      <c r="F1748" s="42">
        <v>42264.69049768518</v>
      </c>
      <c r="G1748" s="43">
        <v>34</v>
      </c>
      <c r="H1748" s="44">
        <v>43326</v>
      </c>
      <c r="I1748" s="44">
        <v>43384</v>
      </c>
      <c r="J1748" s="43">
        <v>3898096</v>
      </c>
      <c r="K1748" s="43">
        <v>0</v>
      </c>
      <c r="L1748" s="43">
        <v>0</v>
      </c>
      <c r="M1748" s="43">
        <f>IFERROR(J1748-K1748-L1748,0)</f>
        <v>3898096</v>
      </c>
      <c r="N1748" s="43">
        <v>3852409</v>
      </c>
      <c r="O1748" s="45">
        <f>IFERROR(IF(1 - M1748/N1748&lt;0,0,1-M1748/N1748),0)</f>
        <v>0</v>
      </c>
      <c r="P1748" s="43">
        <v>0</v>
      </c>
      <c r="Q1748" s="43">
        <v>3898096</v>
      </c>
      <c r="R1748" s="46">
        <f>IF(F1748&lt;DATEVALUE("2018-07-01"),1,0)</f>
        <v>1</v>
      </c>
      <c r="S1748" s="47">
        <f>IF(R1748=1,1%,0)</f>
        <v>0.01</v>
      </c>
      <c r="T1748" s="46">
        <f>IFERROR(S1748*M1748,0)</f>
        <v>38980.959999999999</v>
      </c>
      <c r="U1748" s="48">
        <f>IF(O1748&lt;=0.12,1,0)*(1-R1748)*M1748</f>
        <v>0</v>
      </c>
      <c r="V1748" s="49">
        <f>IF(0&lt;0.8,0,IF(0&lt;1,Sheet1!L590,1))*IF(G1748&lt;3,0.12 - O1748,0.01) *U1748</f>
        <v>0</v>
      </c>
      <c r="W1748" s="49">
        <f>IF(0&gt;1,IF(0&lt;=1.1,1,IF(0&lt;=1.2,2,IF(0&lt;=1.5,3,5))),0) * 1000000</f>
        <v>0</v>
      </c>
      <c r="X1748" s="50">
        <f>IF(AND(P1748&gt;=150000000,P1748&lt;300000000),5000000,IF(AND(P1748&gt;=300000000,P1748&lt;500000000),10000000,IF(AND(P1748&gt;=300000000,P1748&lt;500000000),15000000,IF(AND(P1748&gt;=500000000,P1748&lt;3000000000),20000000,IF(P1748&gt;=30000000000,35000000,0))))) * (1-R1748)</f>
        <v>0</v>
      </c>
      <c r="Y1748" s="50">
        <f>IFERROR(Q1748 * (1-R1748),0)</f>
        <v>0</v>
      </c>
      <c r="Z1748" s="51">
        <f>IF(R1748=1,0,0)</f>
        <v>0</v>
      </c>
      <c r="AA1748" s="51">
        <f>IFERROR((1-R1748) * Z1748 * 2%,0)</f>
        <v>0</v>
      </c>
      <c r="AB1748" s="52">
        <f>IF(R1748=0,0,0)</f>
        <v>0</v>
      </c>
      <c r="AC1748" s="52">
        <f> IFERROR(AB1748 * (1-R1748) * 2%,0)</f>
        <v>0</v>
      </c>
      <c r="AD1748" s="53">
        <f>T1748+V1748+W1748+X1748+AA1748+AC1748</f>
        <v>38980.959999999999</v>
      </c>
    </row>
    <row r="1749">
      <c r="C1749" s="40" t="s">
        <v>3236</v>
      </c>
      <c r="D1749" s="41" t="s">
        <v>3237</v>
      </c>
      <c r="E1749" s="41"/>
      <c r="F1749" s="42">
        <v>42378.412719907406</v>
      </c>
      <c r="G1749" s="43">
        <v>30</v>
      </c>
      <c r="H1749" s="44">
        <v>43343</v>
      </c>
      <c r="I1749" s="44">
        <v>43438</v>
      </c>
      <c r="J1749" s="43">
        <v>97355</v>
      </c>
      <c r="K1749" s="43">
        <v>0</v>
      </c>
      <c r="L1749" s="43">
        <v>0</v>
      </c>
      <c r="M1749" s="43">
        <f>IFERROR(J1749-K1749-L1749,0)</f>
        <v>97355</v>
      </c>
      <c r="N1749" s="43">
        <v>97355</v>
      </c>
      <c r="O1749" s="45">
        <f>IFERROR(IF(1 - M1749/N1749&lt;0,0,1-M1749/N1749),0)</f>
        <v>0</v>
      </c>
      <c r="P1749" s="43">
        <v>0</v>
      </c>
      <c r="Q1749" s="43">
        <v>97355</v>
      </c>
      <c r="R1749" s="46">
        <f>IF(F1749&lt;DATEVALUE("2018-07-01"),1,0)</f>
        <v>1</v>
      </c>
      <c r="S1749" s="47">
        <f>IF(R1749=1,1%,0)</f>
        <v>0.01</v>
      </c>
      <c r="T1749" s="46">
        <f>IFERROR(S1749*M1749,0)</f>
        <v>973.55000000000007</v>
      </c>
      <c r="U1749" s="48">
        <f>IF(O1749&lt;=0.12,1,0)*(1-R1749)*M1749</f>
        <v>0</v>
      </c>
      <c r="V1749" s="49">
        <f>IF(0&lt;0.8,0,IF(0&lt;1,Sheet1!L590,1))*IF(G1749&lt;3,0.12 - O1749,0.01) *U1749</f>
        <v>0</v>
      </c>
      <c r="W1749" s="49">
        <f>IF(0&gt;1,IF(0&lt;=1.1,1,IF(0&lt;=1.2,2,IF(0&lt;=1.5,3,5))),0) * 1000000</f>
        <v>0</v>
      </c>
      <c r="X1749" s="50">
        <f>IF(AND(P1749&gt;=150000000,P1749&lt;300000000),5000000,IF(AND(P1749&gt;=300000000,P1749&lt;500000000),10000000,IF(AND(P1749&gt;=300000000,P1749&lt;500000000),15000000,IF(AND(P1749&gt;=500000000,P1749&lt;3000000000),20000000,IF(P1749&gt;=30000000000,35000000,0))))) * (1-R1749)</f>
        <v>0</v>
      </c>
      <c r="Y1749" s="50">
        <f>IFERROR(Q1749 * (1-R1749),0)</f>
        <v>0</v>
      </c>
      <c r="Z1749" s="51">
        <f>IF(R1749=1,0,0)</f>
        <v>0</v>
      </c>
      <c r="AA1749" s="51">
        <f>IFERROR((1-R1749) * Z1749 * 2%,0)</f>
        <v>0</v>
      </c>
      <c r="AB1749" s="52">
        <f>IF(R1749=0,0,0)</f>
        <v>0</v>
      </c>
      <c r="AC1749" s="52">
        <f> IFERROR(AB1749 * (1-R1749) * 2%,0)</f>
        <v>0</v>
      </c>
      <c r="AD1749" s="53">
        <f>T1749+V1749+W1749+X1749+AA1749+AC1749</f>
        <v>973.55000000000007</v>
      </c>
    </row>
    <row r="1750">
      <c r="C1750" s="40" t="s">
        <v>3238</v>
      </c>
      <c r="D1750" s="41" t="s">
        <v>3239</v>
      </c>
      <c r="E1750" s="41"/>
      <c r="F1750" s="42">
        <v>42396.45103009259</v>
      </c>
      <c r="G1750" s="43">
        <v>30</v>
      </c>
      <c r="H1750" s="44">
        <v>43403</v>
      </c>
      <c r="I1750" s="44">
        <v>43425</v>
      </c>
      <c r="J1750" s="43">
        <v>68992</v>
      </c>
      <c r="K1750" s="43">
        <v>0</v>
      </c>
      <c r="L1750" s="43">
        <v>0</v>
      </c>
      <c r="M1750" s="43">
        <f>IFERROR(J1750-K1750-L1750,0)</f>
        <v>68992</v>
      </c>
      <c r="N1750" s="43">
        <v>77367</v>
      </c>
      <c r="O1750" s="45">
        <f>IFERROR(IF(1 - M1750/N1750&lt;0,0,1-M1750/N1750),0)</f>
        <v>0.1082502875903163</v>
      </c>
      <c r="P1750" s="43">
        <v>0</v>
      </c>
      <c r="Q1750" s="43">
        <v>68992</v>
      </c>
      <c r="R1750" s="46">
        <f>IF(F1750&lt;DATEVALUE("2018-07-01"),1,0)</f>
        <v>1</v>
      </c>
      <c r="S1750" s="47">
        <f>IF(R1750=1,1%,0)</f>
        <v>0.01</v>
      </c>
      <c r="T1750" s="46">
        <f>IFERROR(S1750*M1750,0)</f>
        <v>689.91999999999996</v>
      </c>
      <c r="U1750" s="48">
        <f>IF(O1750&lt;=0.12,1,0)*(1-R1750)*M1750</f>
        <v>0</v>
      </c>
      <c r="V1750" s="49">
        <f>IF(0&lt;0.8,0,IF(0&lt;1,Sheet1!L590,1))*IF(G1750&lt;3,0.12 - O1750,0.01) *U1750</f>
        <v>0</v>
      </c>
      <c r="W1750" s="49">
        <f>IF(0&gt;1,IF(0&lt;=1.1,1,IF(0&lt;=1.2,2,IF(0&lt;=1.5,3,5))),0) * 1000000</f>
        <v>0</v>
      </c>
      <c r="X1750" s="50">
        <f>IF(AND(P1750&gt;=150000000,P1750&lt;300000000),5000000,IF(AND(P1750&gt;=300000000,P1750&lt;500000000),10000000,IF(AND(P1750&gt;=300000000,P1750&lt;500000000),15000000,IF(AND(P1750&gt;=500000000,P1750&lt;3000000000),20000000,IF(P1750&gt;=30000000000,35000000,0))))) * (1-R1750)</f>
        <v>0</v>
      </c>
      <c r="Y1750" s="50">
        <f>IFERROR(Q1750 * (1-R1750),0)</f>
        <v>0</v>
      </c>
      <c r="Z1750" s="51">
        <f>IF(R1750=1,0,0)</f>
        <v>0</v>
      </c>
      <c r="AA1750" s="51">
        <f>IFERROR((1-R1750) * Z1750 * 2%,0)</f>
        <v>0</v>
      </c>
      <c r="AB1750" s="52">
        <f>IF(R1750=0,0,0)</f>
        <v>0</v>
      </c>
      <c r="AC1750" s="52">
        <f> IFERROR(AB1750 * (1-R1750) * 2%,0)</f>
        <v>0</v>
      </c>
      <c r="AD1750" s="53">
        <f>T1750+V1750+W1750+X1750+AA1750+AC1750</f>
        <v>689.91999999999996</v>
      </c>
    </row>
    <row r="1751">
      <c r="C1751" s="40" t="s">
        <v>3240</v>
      </c>
      <c r="D1751" s="41" t="s">
        <v>3241</v>
      </c>
      <c r="E1751" s="41"/>
      <c r="F1751" s="42">
        <v>42397.418668981481</v>
      </c>
      <c r="G1751" s="43">
        <v>30</v>
      </c>
      <c r="H1751" s="44">
        <v>43312</v>
      </c>
      <c r="I1751" s="44">
        <v>43389</v>
      </c>
      <c r="J1751" s="43">
        <v>230637</v>
      </c>
      <c r="K1751" s="43">
        <v>0</v>
      </c>
      <c r="L1751" s="43">
        <v>0</v>
      </c>
      <c r="M1751" s="43">
        <f>IFERROR(J1751-K1751-L1751,0)</f>
        <v>230637</v>
      </c>
      <c r="N1751" s="43">
        <v>230637</v>
      </c>
      <c r="O1751" s="45">
        <f>IFERROR(IF(1 - M1751/N1751&lt;0,0,1-M1751/N1751),0)</f>
        <v>0</v>
      </c>
      <c r="P1751" s="43">
        <v>0</v>
      </c>
      <c r="Q1751" s="43">
        <v>230637</v>
      </c>
      <c r="R1751" s="46">
        <f>IF(F1751&lt;DATEVALUE("2018-07-01"),1,0)</f>
        <v>1</v>
      </c>
      <c r="S1751" s="47">
        <f>IF(R1751=1,1%,0)</f>
        <v>0.01</v>
      </c>
      <c r="T1751" s="46">
        <f>IFERROR(S1751*M1751,0)</f>
        <v>2306.3699999999999</v>
      </c>
      <c r="U1751" s="48">
        <f>IF(O1751&lt;=0.12,1,0)*(1-R1751)*M1751</f>
        <v>0</v>
      </c>
      <c r="V1751" s="49">
        <f>IF(0&lt;0.8,0,IF(0&lt;1,Sheet1!L590,1))*IF(G1751&lt;3,0.12 - O1751,0.01) *U1751</f>
        <v>0</v>
      </c>
      <c r="W1751" s="49">
        <f>IF(0&gt;1,IF(0&lt;=1.1,1,IF(0&lt;=1.2,2,IF(0&lt;=1.5,3,5))),0) * 1000000</f>
        <v>0</v>
      </c>
      <c r="X1751" s="50">
        <f>IF(AND(P1751&gt;=150000000,P1751&lt;300000000),5000000,IF(AND(P1751&gt;=300000000,P1751&lt;500000000),10000000,IF(AND(P1751&gt;=300000000,P1751&lt;500000000),15000000,IF(AND(P1751&gt;=500000000,P1751&lt;3000000000),20000000,IF(P1751&gt;=30000000000,35000000,0))))) * (1-R1751)</f>
        <v>0</v>
      </c>
      <c r="Y1751" s="50">
        <f>IFERROR(Q1751 * (1-R1751),0)</f>
        <v>0</v>
      </c>
      <c r="Z1751" s="51">
        <f>IF(R1751=1,0,0)</f>
        <v>0</v>
      </c>
      <c r="AA1751" s="51">
        <f>IFERROR((1-R1751) * Z1751 * 2%,0)</f>
        <v>0</v>
      </c>
      <c r="AB1751" s="52">
        <f>IF(R1751=0,0,0)</f>
        <v>0</v>
      </c>
      <c r="AC1751" s="52">
        <f> IFERROR(AB1751 * (1-R1751) * 2%,0)</f>
        <v>0</v>
      </c>
      <c r="AD1751" s="53">
        <f>T1751+V1751+W1751+X1751+AA1751+AC1751</f>
        <v>2306.3699999999999</v>
      </c>
    </row>
    <row r="1752">
      <c r="C1752" s="40" t="s">
        <v>3242</v>
      </c>
      <c r="D1752" s="41" t="s">
        <v>3243</v>
      </c>
      <c r="E1752" s="41"/>
      <c r="F1752" s="42">
        <v>42458.590289351851</v>
      </c>
      <c r="G1752" s="43">
        <v>28</v>
      </c>
      <c r="H1752" s="44">
        <v>43326</v>
      </c>
      <c r="I1752" s="44">
        <v>43354</v>
      </c>
      <c r="J1752" s="43">
        <v>2937000</v>
      </c>
      <c r="K1752" s="43">
        <v>0</v>
      </c>
      <c r="L1752" s="43">
        <v>0</v>
      </c>
      <c r="M1752" s="43">
        <f>IFERROR(J1752-K1752-L1752,0)</f>
        <v>2937000</v>
      </c>
      <c r="N1752" s="43">
        <v>7604620</v>
      </c>
      <c r="O1752" s="45">
        <f>IFERROR(IF(1 - M1752/N1752&lt;0,0,1-M1752/N1752),0)</f>
        <v>0.61378740818081634</v>
      </c>
      <c r="P1752" s="43">
        <v>0</v>
      </c>
      <c r="Q1752" s="43">
        <v>2937000</v>
      </c>
      <c r="R1752" s="46">
        <f>IF(F1752&lt;DATEVALUE("2018-07-01"),1,0)</f>
        <v>1</v>
      </c>
      <c r="S1752" s="47">
        <f>IF(R1752=1,1%,0)</f>
        <v>0.01</v>
      </c>
      <c r="T1752" s="46">
        <f>IFERROR(S1752*M1752,0)</f>
        <v>29370</v>
      </c>
      <c r="U1752" s="48">
        <f>IF(O1752&lt;=0.12,1,0)*(1-R1752)*M1752</f>
        <v>0</v>
      </c>
      <c r="V1752" s="49">
        <f>IF(0&lt;0.8,0,IF(0&lt;1,Sheet1!L590,1))*IF(G1752&lt;3,0.12 - O1752,0.01) *U1752</f>
        <v>0</v>
      </c>
      <c r="W1752" s="49">
        <f>IF(0&gt;1,IF(0&lt;=1.1,1,IF(0&lt;=1.2,2,IF(0&lt;=1.5,3,5))),0) * 1000000</f>
        <v>0</v>
      </c>
      <c r="X1752" s="50">
        <f>IF(AND(P1752&gt;=150000000,P1752&lt;300000000),5000000,IF(AND(P1752&gt;=300000000,P1752&lt;500000000),10000000,IF(AND(P1752&gt;=300000000,P1752&lt;500000000),15000000,IF(AND(P1752&gt;=500000000,P1752&lt;3000000000),20000000,IF(P1752&gt;=30000000000,35000000,0))))) * (1-R1752)</f>
        <v>0</v>
      </c>
      <c r="Y1752" s="50">
        <f>IFERROR(Q1752 * (1-R1752),0)</f>
        <v>0</v>
      </c>
      <c r="Z1752" s="51">
        <f>IF(R1752=1,0,0)</f>
        <v>0</v>
      </c>
      <c r="AA1752" s="51">
        <f>IFERROR((1-R1752) * Z1752 * 2%,0)</f>
        <v>0</v>
      </c>
      <c r="AB1752" s="52">
        <f>IF(R1752=0,0,0)</f>
        <v>0</v>
      </c>
      <c r="AC1752" s="52">
        <f> IFERROR(AB1752 * (1-R1752) * 2%,0)</f>
        <v>0</v>
      </c>
      <c r="AD1752" s="53">
        <f>T1752+V1752+W1752+X1752+AA1752+AC1752</f>
        <v>29370</v>
      </c>
    </row>
    <row r="1753">
      <c r="C1753" s="40" t="s">
        <v>3244</v>
      </c>
      <c r="D1753" s="41" t="s">
        <v>3245</v>
      </c>
      <c r="E1753" s="41"/>
      <c r="F1753" s="42">
        <v>42460.438460648147</v>
      </c>
      <c r="G1753" s="43">
        <v>28</v>
      </c>
      <c r="H1753" s="44">
        <v>43326</v>
      </c>
      <c r="I1753" s="44">
        <v>43360</v>
      </c>
      <c r="J1753" s="43">
        <v>321391</v>
      </c>
      <c r="K1753" s="43">
        <v>0</v>
      </c>
      <c r="L1753" s="43">
        <v>0</v>
      </c>
      <c r="M1753" s="43">
        <f>IFERROR(J1753-K1753-L1753,0)</f>
        <v>321391</v>
      </c>
      <c r="N1753" s="43">
        <v>321391</v>
      </c>
      <c r="O1753" s="45">
        <f>IFERROR(IF(1 - M1753/N1753&lt;0,0,1-M1753/N1753),0)</f>
        <v>0</v>
      </c>
      <c r="P1753" s="43">
        <v>0</v>
      </c>
      <c r="Q1753" s="43">
        <v>321391</v>
      </c>
      <c r="R1753" s="46">
        <f>IF(F1753&lt;DATEVALUE("2018-07-01"),1,0)</f>
        <v>1</v>
      </c>
      <c r="S1753" s="47">
        <f>IF(R1753=1,1%,0)</f>
        <v>0.01</v>
      </c>
      <c r="T1753" s="46">
        <f>IFERROR(S1753*M1753,0)</f>
        <v>3213.9099999999999</v>
      </c>
      <c r="U1753" s="48">
        <f>IF(O1753&lt;=0.12,1,0)*(1-R1753)*M1753</f>
        <v>0</v>
      </c>
      <c r="V1753" s="49">
        <f>IF(0&lt;0.8,0,IF(0&lt;1,Sheet1!L590,1))*IF(G1753&lt;3,0.12 - O1753,0.01) *U1753</f>
        <v>0</v>
      </c>
      <c r="W1753" s="49">
        <f>IF(0&gt;1,IF(0&lt;=1.1,1,IF(0&lt;=1.2,2,IF(0&lt;=1.5,3,5))),0) * 1000000</f>
        <v>0</v>
      </c>
      <c r="X1753" s="50">
        <f>IF(AND(P1753&gt;=150000000,P1753&lt;300000000),5000000,IF(AND(P1753&gt;=300000000,P1753&lt;500000000),10000000,IF(AND(P1753&gt;=300000000,P1753&lt;500000000),15000000,IF(AND(P1753&gt;=500000000,P1753&lt;3000000000),20000000,IF(P1753&gt;=30000000000,35000000,0))))) * (1-R1753)</f>
        <v>0</v>
      </c>
      <c r="Y1753" s="50">
        <f>IFERROR(Q1753 * (1-R1753),0)</f>
        <v>0</v>
      </c>
      <c r="Z1753" s="51">
        <f>IF(R1753=1,0,0)</f>
        <v>0</v>
      </c>
      <c r="AA1753" s="51">
        <f>IFERROR((1-R1753) * Z1753 * 2%,0)</f>
        <v>0</v>
      </c>
      <c r="AB1753" s="52">
        <f>IF(R1753=0,0,0)</f>
        <v>0</v>
      </c>
      <c r="AC1753" s="52">
        <f> IFERROR(AB1753 * (1-R1753) * 2%,0)</f>
        <v>0</v>
      </c>
      <c r="AD1753" s="53">
        <f>T1753+V1753+W1753+X1753+AA1753+AC1753</f>
        <v>3213.9099999999999</v>
      </c>
    </row>
    <row r="1754">
      <c r="C1754" s="40" t="s">
        <v>3246</v>
      </c>
      <c r="D1754" s="41" t="s">
        <v>3247</v>
      </c>
      <c r="E1754" s="41"/>
      <c r="F1754" s="42">
        <v>42472.638680555552</v>
      </c>
      <c r="G1754" s="43">
        <v>27</v>
      </c>
      <c r="H1754" s="44">
        <v>43326</v>
      </c>
      <c r="I1754" s="44">
        <v>43440</v>
      </c>
      <c r="J1754" s="43">
        <v>347185</v>
      </c>
      <c r="K1754" s="43">
        <v>0</v>
      </c>
      <c r="L1754" s="43">
        <v>0</v>
      </c>
      <c r="M1754" s="43">
        <f>IFERROR(J1754-K1754-L1754,0)</f>
        <v>347185</v>
      </c>
      <c r="N1754" s="43">
        <v>347185</v>
      </c>
      <c r="O1754" s="45">
        <f>IFERROR(IF(1 - M1754/N1754&lt;0,0,1-M1754/N1754),0)</f>
        <v>0</v>
      </c>
      <c r="P1754" s="43">
        <v>0</v>
      </c>
      <c r="Q1754" s="43">
        <v>347185</v>
      </c>
      <c r="R1754" s="46">
        <f>IF(F1754&lt;DATEVALUE("2018-07-01"),1,0)</f>
        <v>1</v>
      </c>
      <c r="S1754" s="47">
        <f>IF(R1754=1,1%,0)</f>
        <v>0.01</v>
      </c>
      <c r="T1754" s="46">
        <f>IFERROR(S1754*M1754,0)</f>
        <v>3471.8499999999999</v>
      </c>
      <c r="U1754" s="48">
        <f>IF(O1754&lt;=0.12,1,0)*(1-R1754)*M1754</f>
        <v>0</v>
      </c>
      <c r="V1754" s="49">
        <f>IF(0&lt;0.8,0,IF(0&lt;1,Sheet1!L590,1))*IF(G1754&lt;3,0.12 - O1754,0.01) *U1754</f>
        <v>0</v>
      </c>
      <c r="W1754" s="49">
        <f>IF(0&gt;1,IF(0&lt;=1.1,1,IF(0&lt;=1.2,2,IF(0&lt;=1.5,3,5))),0) * 1000000</f>
        <v>0</v>
      </c>
      <c r="X1754" s="50">
        <f>IF(AND(P1754&gt;=150000000,P1754&lt;300000000),5000000,IF(AND(P1754&gt;=300000000,P1754&lt;500000000),10000000,IF(AND(P1754&gt;=300000000,P1754&lt;500000000),15000000,IF(AND(P1754&gt;=500000000,P1754&lt;3000000000),20000000,IF(P1754&gt;=30000000000,35000000,0))))) * (1-R1754)</f>
        <v>0</v>
      </c>
      <c r="Y1754" s="50">
        <f>IFERROR(Q1754 * (1-R1754),0)</f>
        <v>0</v>
      </c>
      <c r="Z1754" s="51">
        <f>IF(R1754=1,0,0)</f>
        <v>0</v>
      </c>
      <c r="AA1754" s="51">
        <f>IFERROR((1-R1754) * Z1754 * 2%,0)</f>
        <v>0</v>
      </c>
      <c r="AB1754" s="52">
        <f>IF(R1754=0,0,0)</f>
        <v>0</v>
      </c>
      <c r="AC1754" s="52">
        <f> IFERROR(AB1754 * (1-R1754) * 2%,0)</f>
        <v>0</v>
      </c>
      <c r="AD1754" s="53">
        <f>T1754+V1754+W1754+X1754+AA1754+AC1754</f>
        <v>3471.8499999999999</v>
      </c>
    </row>
    <row r="1755">
      <c r="C1755" s="40" t="s">
        <v>3248</v>
      </c>
      <c r="D1755" s="41" t="s">
        <v>3249</v>
      </c>
      <c r="E1755" s="41"/>
      <c r="F1755" s="42">
        <v>42482.641273148147</v>
      </c>
      <c r="G1755" s="43">
        <v>27</v>
      </c>
      <c r="H1755" s="44">
        <v>43326</v>
      </c>
      <c r="I1755" s="44">
        <v>43373</v>
      </c>
      <c r="J1755" s="43">
        <v>5323682</v>
      </c>
      <c r="K1755" s="43">
        <v>0</v>
      </c>
      <c r="L1755" s="43">
        <v>0</v>
      </c>
      <c r="M1755" s="43">
        <f>IFERROR(J1755-K1755-L1755,0)</f>
        <v>5323682</v>
      </c>
      <c r="N1755" s="43">
        <v>5380746</v>
      </c>
      <c r="O1755" s="45">
        <f>IFERROR(IF(1 - M1755/N1755&lt;0,0,1-M1755/N1755),0)</f>
        <v>0.010605220911747204</v>
      </c>
      <c r="P1755" s="43">
        <v>0</v>
      </c>
      <c r="Q1755" s="43">
        <v>5323682</v>
      </c>
      <c r="R1755" s="46">
        <f>IF(F1755&lt;DATEVALUE("2018-07-01"),1,0)</f>
        <v>1</v>
      </c>
      <c r="S1755" s="47">
        <f>IF(R1755=1,1%,0)</f>
        <v>0.01</v>
      </c>
      <c r="T1755" s="46">
        <f>IFERROR(S1755*M1755,0)</f>
        <v>53236.82</v>
      </c>
      <c r="U1755" s="48">
        <f>IF(O1755&lt;=0.12,1,0)*(1-R1755)*M1755</f>
        <v>0</v>
      </c>
      <c r="V1755" s="49">
        <f>IF(0&lt;0.8,0,IF(0&lt;1,Sheet1!L590,1))*IF(G1755&lt;3,0.12 - O1755,0.01) *U1755</f>
        <v>0</v>
      </c>
      <c r="W1755" s="49">
        <f>IF(0&gt;1,IF(0&lt;=1.1,1,IF(0&lt;=1.2,2,IF(0&lt;=1.5,3,5))),0) * 1000000</f>
        <v>0</v>
      </c>
      <c r="X1755" s="50">
        <f>IF(AND(P1755&gt;=150000000,P1755&lt;300000000),5000000,IF(AND(P1755&gt;=300000000,P1755&lt;500000000),10000000,IF(AND(P1755&gt;=300000000,P1755&lt;500000000),15000000,IF(AND(P1755&gt;=500000000,P1755&lt;3000000000),20000000,IF(P1755&gt;=30000000000,35000000,0))))) * (1-R1755)</f>
        <v>0</v>
      </c>
      <c r="Y1755" s="50">
        <f>IFERROR(Q1755 * (1-R1755),0)</f>
        <v>0</v>
      </c>
      <c r="Z1755" s="51">
        <f>IF(R1755=1,0,0)</f>
        <v>0</v>
      </c>
      <c r="AA1755" s="51">
        <f>IFERROR((1-R1755) * Z1755 * 2%,0)</f>
        <v>0</v>
      </c>
      <c r="AB1755" s="52">
        <f>IF(R1755=0,0,0)</f>
        <v>0</v>
      </c>
      <c r="AC1755" s="52">
        <f> IFERROR(AB1755 * (1-R1755) * 2%,0)</f>
        <v>0</v>
      </c>
      <c r="AD1755" s="53">
        <f>T1755+V1755+W1755+X1755+AA1755+AC1755</f>
        <v>53236.82</v>
      </c>
    </row>
    <row r="1756">
      <c r="C1756" s="40" t="s">
        <v>3250</v>
      </c>
      <c r="D1756" s="41" t="s">
        <v>3251</v>
      </c>
      <c r="E1756" s="41"/>
      <c r="F1756" s="42">
        <v>42489.400231481479</v>
      </c>
      <c r="G1756" s="43">
        <v>27</v>
      </c>
      <c r="H1756" s="44">
        <v>43312</v>
      </c>
      <c r="I1756" s="44">
        <v>43336</v>
      </c>
      <c r="J1756" s="43">
        <v>465486</v>
      </c>
      <c r="K1756" s="43">
        <v>0</v>
      </c>
      <c r="L1756" s="43">
        <v>0</v>
      </c>
      <c r="M1756" s="43">
        <f>IFERROR(J1756-K1756-L1756,0)</f>
        <v>465486</v>
      </c>
      <c r="N1756" s="43">
        <v>459106</v>
      </c>
      <c r="O1756" s="45">
        <f>IFERROR(IF(1 - M1756/N1756&lt;0,0,1-M1756/N1756),0)</f>
        <v>0</v>
      </c>
      <c r="P1756" s="43">
        <v>0</v>
      </c>
      <c r="Q1756" s="43">
        <v>465486</v>
      </c>
      <c r="R1756" s="46">
        <f>IF(F1756&lt;DATEVALUE("2018-07-01"),1,0)</f>
        <v>1</v>
      </c>
      <c r="S1756" s="47">
        <f>IF(R1756=1,1%,0)</f>
        <v>0.01</v>
      </c>
      <c r="T1756" s="46">
        <f>IFERROR(S1756*M1756,0)</f>
        <v>4654.8599999999997</v>
      </c>
      <c r="U1756" s="48">
        <f>IF(O1756&lt;=0.12,1,0)*(1-R1756)*M1756</f>
        <v>0</v>
      </c>
      <c r="V1756" s="49">
        <f>IF(0&lt;0.8,0,IF(0&lt;1,Sheet1!L590,1))*IF(G1756&lt;3,0.12 - O1756,0.01) *U1756</f>
        <v>0</v>
      </c>
      <c r="W1756" s="49">
        <f>IF(0&gt;1,IF(0&lt;=1.1,1,IF(0&lt;=1.2,2,IF(0&lt;=1.5,3,5))),0) * 1000000</f>
        <v>0</v>
      </c>
      <c r="X1756" s="50">
        <f>IF(AND(P1756&gt;=150000000,P1756&lt;300000000),5000000,IF(AND(P1756&gt;=300000000,P1756&lt;500000000),10000000,IF(AND(P1756&gt;=300000000,P1756&lt;500000000),15000000,IF(AND(P1756&gt;=500000000,P1756&lt;3000000000),20000000,IF(P1756&gt;=30000000000,35000000,0))))) * (1-R1756)</f>
        <v>0</v>
      </c>
      <c r="Y1756" s="50">
        <f>IFERROR(Q1756 * (1-R1756),0)</f>
        <v>0</v>
      </c>
      <c r="Z1756" s="51">
        <f>IF(R1756=1,0,0)</f>
        <v>0</v>
      </c>
      <c r="AA1756" s="51">
        <f>IFERROR((1-R1756) * Z1756 * 2%,0)</f>
        <v>0</v>
      </c>
      <c r="AB1756" s="52">
        <f>IF(R1756=0,0,0)</f>
        <v>0</v>
      </c>
      <c r="AC1756" s="52">
        <f> IFERROR(AB1756 * (1-R1756) * 2%,0)</f>
        <v>0</v>
      </c>
      <c r="AD1756" s="53">
        <f>T1756+V1756+W1756+X1756+AA1756+AC1756</f>
        <v>4654.8599999999997</v>
      </c>
    </row>
    <row r="1757">
      <c r="C1757" s="40" t="s">
        <v>3252</v>
      </c>
      <c r="D1757" s="41" t="s">
        <v>3253</v>
      </c>
      <c r="E1757" s="41"/>
      <c r="F1757" s="42">
        <v>42499.051712962959</v>
      </c>
      <c r="G1757" s="43">
        <v>26</v>
      </c>
      <c r="H1757" s="44">
        <v>43350</v>
      </c>
      <c r="I1757" s="44">
        <v>43363</v>
      </c>
      <c r="J1757" s="43">
        <v>153357</v>
      </c>
      <c r="K1757" s="43">
        <v>13941</v>
      </c>
      <c r="L1757" s="43">
        <v>0</v>
      </c>
      <c r="M1757" s="43">
        <f>IFERROR(J1757-K1757-L1757,0)</f>
        <v>139416</v>
      </c>
      <c r="N1757" s="43">
        <v>153357</v>
      </c>
      <c r="O1757" s="45">
        <f>IFERROR(IF(1 - M1757/N1757&lt;0,0,1-M1757/N1757),0)</f>
        <v>0.090905534145816591</v>
      </c>
      <c r="P1757" s="43">
        <v>0</v>
      </c>
      <c r="Q1757" s="43">
        <v>153357</v>
      </c>
      <c r="R1757" s="46">
        <f>IF(F1757&lt;DATEVALUE("2018-07-01"),1,0)</f>
        <v>1</v>
      </c>
      <c r="S1757" s="47">
        <f>IF(R1757=1,1%,0)</f>
        <v>0.01</v>
      </c>
      <c r="T1757" s="46">
        <f>IFERROR(S1757*M1757,0)</f>
        <v>1394.1600000000001</v>
      </c>
      <c r="U1757" s="48">
        <f>IF(O1757&lt;=0.12,1,0)*(1-R1757)*M1757</f>
        <v>0</v>
      </c>
      <c r="V1757" s="49">
        <f>IF(0&lt;0.8,0,IF(0&lt;1,Sheet1!L590,1))*IF(G1757&lt;3,0.12 - O1757,0.01) *U1757</f>
        <v>0</v>
      </c>
      <c r="W1757" s="49">
        <f>IF(0&gt;1,IF(0&lt;=1.1,1,IF(0&lt;=1.2,2,IF(0&lt;=1.5,3,5))),0) * 1000000</f>
        <v>0</v>
      </c>
      <c r="X1757" s="50">
        <f>IF(AND(P1757&gt;=150000000,P1757&lt;300000000),5000000,IF(AND(P1757&gt;=300000000,P1757&lt;500000000),10000000,IF(AND(P1757&gt;=300000000,P1757&lt;500000000),15000000,IF(AND(P1757&gt;=500000000,P1757&lt;3000000000),20000000,IF(P1757&gt;=30000000000,35000000,0))))) * (1-R1757)</f>
        <v>0</v>
      </c>
      <c r="Y1757" s="50">
        <f>IFERROR(Q1757 * (1-R1757),0)</f>
        <v>0</v>
      </c>
      <c r="Z1757" s="51">
        <f>IF(R1757=1,0,0)</f>
        <v>0</v>
      </c>
      <c r="AA1757" s="51">
        <f>IFERROR((1-R1757) * Z1757 * 2%,0)</f>
        <v>0</v>
      </c>
      <c r="AB1757" s="52">
        <f>IF(R1757=0,0,0)</f>
        <v>0</v>
      </c>
      <c r="AC1757" s="52">
        <f> IFERROR(AB1757 * (1-R1757) * 2%,0)</f>
        <v>0</v>
      </c>
      <c r="AD1757" s="53">
        <f>T1757+V1757+W1757+X1757+AA1757+AC1757</f>
        <v>1394.1600000000001</v>
      </c>
    </row>
    <row r="1758">
      <c r="C1758" s="40" t="s">
        <v>3254</v>
      </c>
      <c r="D1758" s="41" t="s">
        <v>3255</v>
      </c>
      <c r="E1758" s="41"/>
      <c r="F1758" s="42">
        <v>42500.097986111112</v>
      </c>
      <c r="G1758" s="43">
        <v>26</v>
      </c>
      <c r="H1758" s="44">
        <v>43326</v>
      </c>
      <c r="I1758" s="44">
        <v>43341</v>
      </c>
      <c r="J1758" s="43">
        <v>7347007</v>
      </c>
      <c r="K1758" s="43">
        <v>280764</v>
      </c>
      <c r="L1758" s="43">
        <v>0</v>
      </c>
      <c r="M1758" s="43">
        <f>IFERROR(J1758-K1758-L1758,0)</f>
        <v>7066243</v>
      </c>
      <c r="N1758" s="43">
        <v>7347007</v>
      </c>
      <c r="O1758" s="45">
        <f>IFERROR(IF(1 - M1758/N1758&lt;0,0,1-M1758/N1758),0)</f>
        <v>0.038214745133630657</v>
      </c>
      <c r="P1758" s="43">
        <v>0</v>
      </c>
      <c r="Q1758" s="43">
        <v>7347007</v>
      </c>
      <c r="R1758" s="46">
        <f>IF(F1758&lt;DATEVALUE("2018-07-01"),1,0)</f>
        <v>1</v>
      </c>
      <c r="S1758" s="47">
        <f>IF(R1758=1,1%,0)</f>
        <v>0.01</v>
      </c>
      <c r="T1758" s="46">
        <f>IFERROR(S1758*M1758,0)</f>
        <v>70662.430000000008</v>
      </c>
      <c r="U1758" s="48">
        <f>IF(O1758&lt;=0.12,1,0)*(1-R1758)*M1758</f>
        <v>0</v>
      </c>
      <c r="V1758" s="49">
        <f>IF(0&lt;0.8,0,IF(0&lt;1,Sheet1!L590,1))*IF(G1758&lt;3,0.12 - O1758,0.01) *U1758</f>
        <v>0</v>
      </c>
      <c r="W1758" s="49">
        <f>IF(0&gt;1,IF(0&lt;=1.1,1,IF(0&lt;=1.2,2,IF(0&lt;=1.5,3,5))),0) * 1000000</f>
        <v>0</v>
      </c>
      <c r="X1758" s="50">
        <f>IF(AND(P1758&gt;=150000000,P1758&lt;300000000),5000000,IF(AND(P1758&gt;=300000000,P1758&lt;500000000),10000000,IF(AND(P1758&gt;=300000000,P1758&lt;500000000),15000000,IF(AND(P1758&gt;=500000000,P1758&lt;3000000000),20000000,IF(P1758&gt;=30000000000,35000000,0))))) * (1-R1758)</f>
        <v>0</v>
      </c>
      <c r="Y1758" s="50">
        <f>IFERROR(Q1758 * (1-R1758),0)</f>
        <v>0</v>
      </c>
      <c r="Z1758" s="51">
        <f>IF(R1758=1,0,0)</f>
        <v>0</v>
      </c>
      <c r="AA1758" s="51">
        <f>IFERROR((1-R1758) * Z1758 * 2%,0)</f>
        <v>0</v>
      </c>
      <c r="AB1758" s="52">
        <f>IF(R1758=0,0,0)</f>
        <v>0</v>
      </c>
      <c r="AC1758" s="52">
        <f> IFERROR(AB1758 * (1-R1758) * 2%,0)</f>
        <v>0</v>
      </c>
      <c r="AD1758" s="53">
        <f>T1758+V1758+W1758+X1758+AA1758+AC1758</f>
        <v>70662.430000000008</v>
      </c>
    </row>
    <row r="1759">
      <c r="C1759" s="40" t="s">
        <v>3256</v>
      </c>
      <c r="D1759" s="41" t="s">
        <v>3257</v>
      </c>
      <c r="E1759" s="41"/>
      <c r="F1759" s="42">
        <v>42510.190775462965</v>
      </c>
      <c r="G1759" s="43">
        <v>26</v>
      </c>
      <c r="H1759" s="44">
        <v>43356</v>
      </c>
      <c r="I1759" s="44">
        <v>43453</v>
      </c>
      <c r="J1759" s="43">
        <v>87472</v>
      </c>
      <c r="K1759" s="43">
        <v>0</v>
      </c>
      <c r="L1759" s="43">
        <v>0</v>
      </c>
      <c r="M1759" s="43">
        <f>IFERROR(J1759-K1759-L1759,0)</f>
        <v>87472</v>
      </c>
      <c r="N1759" s="43">
        <v>87472</v>
      </c>
      <c r="O1759" s="45">
        <f>IFERROR(IF(1 - M1759/N1759&lt;0,0,1-M1759/N1759),0)</f>
        <v>0</v>
      </c>
      <c r="P1759" s="43">
        <v>0</v>
      </c>
      <c r="Q1759" s="43">
        <v>87472</v>
      </c>
      <c r="R1759" s="46">
        <f>IF(F1759&lt;DATEVALUE("2018-07-01"),1,0)</f>
        <v>1</v>
      </c>
      <c r="S1759" s="47">
        <f>IF(R1759=1,1%,0)</f>
        <v>0.01</v>
      </c>
      <c r="T1759" s="46">
        <f>IFERROR(S1759*M1759,0)</f>
        <v>874.72000000000003</v>
      </c>
      <c r="U1759" s="48">
        <f>IF(O1759&lt;=0.12,1,0)*(1-R1759)*M1759</f>
        <v>0</v>
      </c>
      <c r="V1759" s="49">
        <f>IF(0&lt;0.8,0,IF(0&lt;1,Sheet1!L590,1))*IF(G1759&lt;3,0.12 - O1759,0.01) *U1759</f>
        <v>0</v>
      </c>
      <c r="W1759" s="49">
        <f>IF(0&gt;1,IF(0&lt;=1.1,1,IF(0&lt;=1.2,2,IF(0&lt;=1.5,3,5))),0) * 1000000</f>
        <v>0</v>
      </c>
      <c r="X1759" s="50">
        <f>IF(AND(P1759&gt;=150000000,P1759&lt;300000000),5000000,IF(AND(P1759&gt;=300000000,P1759&lt;500000000),10000000,IF(AND(P1759&gt;=300000000,P1759&lt;500000000),15000000,IF(AND(P1759&gt;=500000000,P1759&lt;3000000000),20000000,IF(P1759&gt;=30000000000,35000000,0))))) * (1-R1759)</f>
        <v>0</v>
      </c>
      <c r="Y1759" s="50">
        <f>IFERROR(Q1759 * (1-R1759),0)</f>
        <v>0</v>
      </c>
      <c r="Z1759" s="51">
        <f>IF(R1759=1,0,0)</f>
        <v>0</v>
      </c>
      <c r="AA1759" s="51">
        <f>IFERROR((1-R1759) * Z1759 * 2%,0)</f>
        <v>0</v>
      </c>
      <c r="AB1759" s="52">
        <f>IF(R1759=0,0,0)</f>
        <v>0</v>
      </c>
      <c r="AC1759" s="52">
        <f> IFERROR(AB1759 * (1-R1759) * 2%,0)</f>
        <v>0</v>
      </c>
      <c r="AD1759" s="53">
        <f>T1759+V1759+W1759+X1759+AA1759+AC1759</f>
        <v>874.72000000000003</v>
      </c>
    </row>
    <row r="1760">
      <c r="C1760" s="40" t="s">
        <v>3258</v>
      </c>
      <c r="D1760" s="41" t="s">
        <v>3259</v>
      </c>
      <c r="E1760" s="41"/>
      <c r="F1760" s="42">
        <v>42552.116423611107</v>
      </c>
      <c r="G1760" s="43">
        <v>24</v>
      </c>
      <c r="H1760" s="44">
        <v>43404</v>
      </c>
      <c r="I1760" s="44">
        <v>43440</v>
      </c>
      <c r="J1760" s="43">
        <v>10712483</v>
      </c>
      <c r="K1760" s="43">
        <v>0</v>
      </c>
      <c r="L1760" s="43">
        <v>0</v>
      </c>
      <c r="M1760" s="43">
        <f>IFERROR(J1760-K1760-L1760,0)</f>
        <v>10712483</v>
      </c>
      <c r="N1760" s="43">
        <v>4347459</v>
      </c>
      <c r="O1760" s="45">
        <f>IFERROR(IF(1 - M1760/N1760&lt;0,0,1-M1760/N1760),0)</f>
        <v>0</v>
      </c>
      <c r="P1760" s="43">
        <v>0</v>
      </c>
      <c r="Q1760" s="43">
        <v>10712483</v>
      </c>
      <c r="R1760" s="46">
        <f>IF(F1760&lt;DATEVALUE("2018-07-01"),1,0)</f>
        <v>1</v>
      </c>
      <c r="S1760" s="47">
        <f>IF(R1760=1,1%,0)</f>
        <v>0.01</v>
      </c>
      <c r="T1760" s="46">
        <f>IFERROR(S1760*M1760,0)</f>
        <v>107124.83</v>
      </c>
      <c r="U1760" s="48">
        <f>IF(O1760&lt;=0.12,1,0)*(1-R1760)*M1760</f>
        <v>0</v>
      </c>
      <c r="V1760" s="49">
        <f>IF(0&lt;0.8,0,IF(0&lt;1,Sheet1!L590,1))*IF(G1760&lt;3,0.12 - O1760,0.01) *U1760</f>
        <v>0</v>
      </c>
      <c r="W1760" s="49">
        <f>IF(0&gt;1,IF(0&lt;=1.1,1,IF(0&lt;=1.2,2,IF(0&lt;=1.5,3,5))),0) * 1000000</f>
        <v>0</v>
      </c>
      <c r="X1760" s="50">
        <f>IF(AND(P1760&gt;=150000000,P1760&lt;300000000),5000000,IF(AND(P1760&gt;=300000000,P1760&lt;500000000),10000000,IF(AND(P1760&gt;=300000000,P1760&lt;500000000),15000000,IF(AND(P1760&gt;=500000000,P1760&lt;3000000000),20000000,IF(P1760&gt;=30000000000,35000000,0))))) * (1-R1760)</f>
        <v>0</v>
      </c>
      <c r="Y1760" s="50">
        <f>IFERROR(Q1760 * (1-R1760),0)</f>
        <v>0</v>
      </c>
      <c r="Z1760" s="51">
        <f>IF(R1760=1,0,0)</f>
        <v>0</v>
      </c>
      <c r="AA1760" s="51">
        <f>IFERROR((1-R1760) * Z1760 * 2%,0)</f>
        <v>0</v>
      </c>
      <c r="AB1760" s="52">
        <f>IF(R1760=0,0,0)</f>
        <v>0</v>
      </c>
      <c r="AC1760" s="52">
        <f> IFERROR(AB1760 * (1-R1760) * 2%,0)</f>
        <v>0</v>
      </c>
      <c r="AD1760" s="53">
        <f>T1760+V1760+W1760+X1760+AA1760+AC1760</f>
        <v>107124.83</v>
      </c>
    </row>
    <row r="1761">
      <c r="C1761" s="40" t="s">
        <v>3260</v>
      </c>
      <c r="D1761" s="41" t="s">
        <v>3261</v>
      </c>
      <c r="E1761" s="41"/>
      <c r="F1761" s="42">
        <v>42578.139328703699</v>
      </c>
      <c r="G1761" s="43">
        <v>24</v>
      </c>
      <c r="H1761" s="44">
        <v>43409</v>
      </c>
      <c r="I1761" s="44">
        <v>43444</v>
      </c>
      <c r="J1761" s="43">
        <v>16217030</v>
      </c>
      <c r="K1761" s="43">
        <v>56100</v>
      </c>
      <c r="L1761" s="43">
        <v>0</v>
      </c>
      <c r="M1761" s="43">
        <f>IFERROR(J1761-K1761-L1761,0)</f>
        <v>16160930</v>
      </c>
      <c r="N1761" s="43">
        <v>29411213</v>
      </c>
      <c r="O1761" s="45">
        <f>IFERROR(IF(1 - M1761/N1761&lt;0,0,1-M1761/N1761),0)</f>
        <v>0.45051807281800993</v>
      </c>
      <c r="P1761" s="43">
        <v>0</v>
      </c>
      <c r="Q1761" s="43">
        <v>16235730</v>
      </c>
      <c r="R1761" s="46">
        <f>IF(F1761&lt;DATEVALUE("2018-07-01"),1,0)</f>
        <v>1</v>
      </c>
      <c r="S1761" s="47">
        <f>IF(R1761=1,1%,0)</f>
        <v>0.01</v>
      </c>
      <c r="T1761" s="46">
        <f>IFERROR(S1761*M1761,0)</f>
        <v>161609.30000000002</v>
      </c>
      <c r="U1761" s="48">
        <f>IF(O1761&lt;=0.12,1,0)*(1-R1761)*M1761</f>
        <v>0</v>
      </c>
      <c r="V1761" s="49">
        <f>IF(0&lt;0.8,0,IF(0&lt;1,Sheet1!L590,1))*IF(G1761&lt;3,0.12 - O1761,0.01) *U1761</f>
        <v>0</v>
      </c>
      <c r="W1761" s="49">
        <f>IF(0&gt;1,IF(0&lt;=1.1,1,IF(0&lt;=1.2,2,IF(0&lt;=1.5,3,5))),0) * 1000000</f>
        <v>0</v>
      </c>
      <c r="X1761" s="50">
        <f>IF(AND(P1761&gt;=150000000,P1761&lt;300000000),5000000,IF(AND(P1761&gt;=300000000,P1761&lt;500000000),10000000,IF(AND(P1761&gt;=300000000,P1761&lt;500000000),15000000,IF(AND(P1761&gt;=500000000,P1761&lt;3000000000),20000000,IF(P1761&gt;=30000000000,35000000,0))))) * (1-R1761)</f>
        <v>0</v>
      </c>
      <c r="Y1761" s="50">
        <f>IFERROR(Q1761 * (1-R1761),0)</f>
        <v>0</v>
      </c>
      <c r="Z1761" s="51">
        <f>IF(R1761=1,0,0)</f>
        <v>0</v>
      </c>
      <c r="AA1761" s="51">
        <f>IFERROR((1-R1761) * Z1761 * 2%,0)</f>
        <v>0</v>
      </c>
      <c r="AB1761" s="52">
        <f>IF(R1761=0,0,0)</f>
        <v>0</v>
      </c>
      <c r="AC1761" s="52">
        <f> IFERROR(AB1761 * (1-R1761) * 2%,0)</f>
        <v>0</v>
      </c>
      <c r="AD1761" s="53">
        <f>T1761+V1761+W1761+X1761+AA1761+AC1761</f>
        <v>161609.30000000002</v>
      </c>
    </row>
    <row r="1762">
      <c r="C1762" s="40" t="s">
        <v>3262</v>
      </c>
      <c r="D1762" s="41" t="s">
        <v>3263</v>
      </c>
      <c r="E1762" s="41"/>
      <c r="F1762" s="42">
        <v>42600.137349537035</v>
      </c>
      <c r="G1762" s="43">
        <v>23</v>
      </c>
      <c r="H1762" s="44">
        <v>43326</v>
      </c>
      <c r="I1762" s="44">
        <v>43358</v>
      </c>
      <c r="J1762" s="43">
        <v>612899</v>
      </c>
      <c r="K1762" s="43">
        <v>0</v>
      </c>
      <c r="L1762" s="43">
        <v>0</v>
      </c>
      <c r="M1762" s="43">
        <f>IFERROR(J1762-K1762-L1762,0)</f>
        <v>612899</v>
      </c>
      <c r="N1762" s="43">
        <v>612066</v>
      </c>
      <c r="O1762" s="45">
        <f>IFERROR(IF(1 - M1762/N1762&lt;0,0,1-M1762/N1762),0)</f>
        <v>0</v>
      </c>
      <c r="P1762" s="43">
        <v>0</v>
      </c>
      <c r="Q1762" s="43">
        <v>612899</v>
      </c>
      <c r="R1762" s="46">
        <f>IF(F1762&lt;DATEVALUE("2018-07-01"),1,0)</f>
        <v>1</v>
      </c>
      <c r="S1762" s="47">
        <f>IF(R1762=1,1%,0)</f>
        <v>0.01</v>
      </c>
      <c r="T1762" s="46">
        <f>IFERROR(S1762*M1762,0)</f>
        <v>6128.9899999999998</v>
      </c>
      <c r="U1762" s="48">
        <f>IF(O1762&lt;=0.12,1,0)*(1-R1762)*M1762</f>
        <v>0</v>
      </c>
      <c r="V1762" s="49">
        <f>IF(0&lt;0.8,0,IF(0&lt;1,Sheet1!L590,1))*IF(G1762&lt;3,0.12 - O1762,0.01) *U1762</f>
        <v>0</v>
      </c>
      <c r="W1762" s="49">
        <f>IF(0&gt;1,IF(0&lt;=1.1,1,IF(0&lt;=1.2,2,IF(0&lt;=1.5,3,5))),0) * 1000000</f>
        <v>0</v>
      </c>
      <c r="X1762" s="50">
        <f>IF(AND(P1762&gt;=150000000,P1762&lt;300000000),5000000,IF(AND(P1762&gt;=300000000,P1762&lt;500000000),10000000,IF(AND(P1762&gt;=300000000,P1762&lt;500000000),15000000,IF(AND(P1762&gt;=500000000,P1762&lt;3000000000),20000000,IF(P1762&gt;=30000000000,35000000,0))))) * (1-R1762)</f>
        <v>0</v>
      </c>
      <c r="Y1762" s="50">
        <f>IFERROR(Q1762 * (1-R1762),0)</f>
        <v>0</v>
      </c>
      <c r="Z1762" s="51">
        <f>IF(R1762=1,0,0)</f>
        <v>0</v>
      </c>
      <c r="AA1762" s="51">
        <f>IFERROR((1-R1762) * Z1762 * 2%,0)</f>
        <v>0</v>
      </c>
      <c r="AB1762" s="52">
        <f>IF(R1762=0,0,0)</f>
        <v>0</v>
      </c>
      <c r="AC1762" s="52">
        <f> IFERROR(AB1762 * (1-R1762) * 2%,0)</f>
        <v>0</v>
      </c>
      <c r="AD1762" s="53">
        <f>T1762+V1762+W1762+X1762+AA1762+AC1762</f>
        <v>6128.9899999999998</v>
      </c>
    </row>
    <row r="1763">
      <c r="C1763" s="40" t="s">
        <v>3264</v>
      </c>
      <c r="D1763" s="41" t="s">
        <v>3265</v>
      </c>
      <c r="E1763" s="41"/>
      <c r="F1763" s="42">
        <v>42604.189212962963</v>
      </c>
      <c r="G1763" s="43">
        <v>23</v>
      </c>
      <c r="H1763" s="44">
        <v>43356</v>
      </c>
      <c r="I1763" s="44">
        <v>43370</v>
      </c>
      <c r="J1763" s="43">
        <v>22626094</v>
      </c>
      <c r="K1763" s="43">
        <v>1071521</v>
      </c>
      <c r="L1763" s="43">
        <v>0</v>
      </c>
      <c r="M1763" s="43">
        <f>IFERROR(J1763-K1763-L1763,0)</f>
        <v>21554573</v>
      </c>
      <c r="N1763" s="43">
        <v>24687494</v>
      </c>
      <c r="O1763" s="45">
        <f>IFERROR(IF(1 - M1763/N1763&lt;0,0,1-M1763/N1763),0)</f>
        <v>0.12690315995621104</v>
      </c>
      <c r="P1763" s="43">
        <v>0</v>
      </c>
      <c r="Q1763" s="43">
        <v>22626094</v>
      </c>
      <c r="R1763" s="46">
        <f>IF(F1763&lt;DATEVALUE("2018-07-01"),1,0)</f>
        <v>1</v>
      </c>
      <c r="S1763" s="47">
        <f>IF(R1763=1,1%,0)</f>
        <v>0.01</v>
      </c>
      <c r="T1763" s="46">
        <f>IFERROR(S1763*M1763,0)</f>
        <v>215545.73000000001</v>
      </c>
      <c r="U1763" s="48">
        <f>IF(O1763&lt;=0.12,1,0)*(1-R1763)*M1763</f>
        <v>0</v>
      </c>
      <c r="V1763" s="49">
        <f>IF(0&lt;0.8,0,IF(0&lt;1,Sheet1!L590,1))*IF(G1763&lt;3,0.12 - O1763,0.01) *U1763</f>
        <v>0</v>
      </c>
      <c r="W1763" s="49">
        <f>IF(0&gt;1,IF(0&lt;=1.1,1,IF(0&lt;=1.2,2,IF(0&lt;=1.5,3,5))),0) * 1000000</f>
        <v>0</v>
      </c>
      <c r="X1763" s="50">
        <f>IF(AND(P1763&gt;=150000000,P1763&lt;300000000),5000000,IF(AND(P1763&gt;=300000000,P1763&lt;500000000),10000000,IF(AND(P1763&gt;=300000000,P1763&lt;500000000),15000000,IF(AND(P1763&gt;=500000000,P1763&lt;3000000000),20000000,IF(P1763&gt;=30000000000,35000000,0))))) * (1-R1763)</f>
        <v>0</v>
      </c>
      <c r="Y1763" s="50">
        <f>IFERROR(Q1763 * (1-R1763),0)</f>
        <v>0</v>
      </c>
      <c r="Z1763" s="51">
        <f>IF(R1763=1,0,0)</f>
        <v>0</v>
      </c>
      <c r="AA1763" s="51">
        <f>IFERROR((1-R1763) * Z1763 * 2%,0)</f>
        <v>0</v>
      </c>
      <c r="AB1763" s="52">
        <f>IF(R1763=0,0,0)</f>
        <v>0</v>
      </c>
      <c r="AC1763" s="52">
        <f> IFERROR(AB1763 * (1-R1763) * 2%,0)</f>
        <v>0</v>
      </c>
      <c r="AD1763" s="53">
        <f>T1763+V1763+W1763+X1763+AA1763+AC1763</f>
        <v>215545.73000000001</v>
      </c>
    </row>
    <row r="1764">
      <c r="C1764" s="40" t="s">
        <v>3266</v>
      </c>
      <c r="D1764" s="41" t="s">
        <v>3267</v>
      </c>
      <c r="E1764" s="41"/>
      <c r="F1764" s="42">
        <v>42632.403344907405</v>
      </c>
      <c r="G1764" s="43">
        <v>22</v>
      </c>
      <c r="H1764" s="44">
        <v>43326</v>
      </c>
      <c r="I1764" s="44">
        <v>43336</v>
      </c>
      <c r="J1764" s="43">
        <v>2221912</v>
      </c>
      <c r="K1764" s="43">
        <v>0</v>
      </c>
      <c r="L1764" s="43">
        <v>0</v>
      </c>
      <c r="M1764" s="43">
        <f>IFERROR(J1764-K1764-L1764,0)</f>
        <v>2221912</v>
      </c>
      <c r="N1764" s="43">
        <v>2221912</v>
      </c>
      <c r="O1764" s="45">
        <f>IFERROR(IF(1 - M1764/N1764&lt;0,0,1-M1764/N1764),0)</f>
        <v>0</v>
      </c>
      <c r="P1764" s="43">
        <v>0</v>
      </c>
      <c r="Q1764" s="43">
        <v>2221912</v>
      </c>
      <c r="R1764" s="46">
        <f>IF(F1764&lt;DATEVALUE("2018-07-01"),1,0)</f>
        <v>1</v>
      </c>
      <c r="S1764" s="47">
        <f>IF(R1764=1,1%,0)</f>
        <v>0.01</v>
      </c>
      <c r="T1764" s="46">
        <f>IFERROR(S1764*M1764,0)</f>
        <v>22219.119999999999</v>
      </c>
      <c r="U1764" s="48">
        <f>IF(O1764&lt;=0.12,1,0)*(1-R1764)*M1764</f>
        <v>0</v>
      </c>
      <c r="V1764" s="49">
        <f>IF(0&lt;0.8,0,IF(0&lt;1,Sheet1!L590,1))*IF(G1764&lt;3,0.12 - O1764,0.01) *U1764</f>
        <v>0</v>
      </c>
      <c r="W1764" s="49">
        <f>IF(0&gt;1,IF(0&lt;=1.1,1,IF(0&lt;=1.2,2,IF(0&lt;=1.5,3,5))),0) * 1000000</f>
        <v>0</v>
      </c>
      <c r="X1764" s="50">
        <f>IF(AND(P1764&gt;=150000000,P1764&lt;300000000),5000000,IF(AND(P1764&gt;=300000000,P1764&lt;500000000),10000000,IF(AND(P1764&gt;=300000000,P1764&lt;500000000),15000000,IF(AND(P1764&gt;=500000000,P1764&lt;3000000000),20000000,IF(P1764&gt;=30000000000,35000000,0))))) * (1-R1764)</f>
        <v>0</v>
      </c>
      <c r="Y1764" s="50">
        <f>IFERROR(Q1764 * (1-R1764),0)</f>
        <v>0</v>
      </c>
      <c r="Z1764" s="51">
        <f>IF(R1764=1,0,0)</f>
        <v>0</v>
      </c>
      <c r="AA1764" s="51">
        <f>IFERROR((1-R1764) * Z1764 * 2%,0)</f>
        <v>0</v>
      </c>
      <c r="AB1764" s="52">
        <f>IF(R1764=0,0,0)</f>
        <v>0</v>
      </c>
      <c r="AC1764" s="52">
        <f> IFERROR(AB1764 * (1-R1764) * 2%,0)</f>
        <v>0</v>
      </c>
      <c r="AD1764" s="53">
        <f>T1764+V1764+W1764+X1764+AA1764+AC1764</f>
        <v>22219.119999999999</v>
      </c>
    </row>
    <row r="1765">
      <c r="C1765" s="40" t="s">
        <v>3268</v>
      </c>
      <c r="D1765" s="41" t="s">
        <v>3269</v>
      </c>
      <c r="E1765" s="41"/>
      <c r="F1765" s="42">
        <v>42641.379108796296</v>
      </c>
      <c r="G1765" s="43">
        <v>22</v>
      </c>
      <c r="H1765" s="44">
        <v>43326</v>
      </c>
      <c r="I1765" s="44">
        <v>43402</v>
      </c>
      <c r="J1765" s="43">
        <v>2315126</v>
      </c>
      <c r="K1765" s="43">
        <v>0</v>
      </c>
      <c r="L1765" s="43">
        <v>0</v>
      </c>
      <c r="M1765" s="43">
        <f>IFERROR(J1765-K1765-L1765,0)</f>
        <v>2315126</v>
      </c>
      <c r="N1765" s="43">
        <v>2315126</v>
      </c>
      <c r="O1765" s="45">
        <f>IFERROR(IF(1 - M1765/N1765&lt;0,0,1-M1765/N1765),0)</f>
        <v>0</v>
      </c>
      <c r="P1765" s="43">
        <v>0</v>
      </c>
      <c r="Q1765" s="43">
        <v>2315126</v>
      </c>
      <c r="R1765" s="46">
        <f>IF(F1765&lt;DATEVALUE("2018-07-01"),1,0)</f>
        <v>1</v>
      </c>
      <c r="S1765" s="47">
        <f>IF(R1765=1,1%,0)</f>
        <v>0.01</v>
      </c>
      <c r="T1765" s="46">
        <f>IFERROR(S1765*M1765,0)</f>
        <v>23151.260000000002</v>
      </c>
      <c r="U1765" s="48">
        <f>IF(O1765&lt;=0.12,1,0)*(1-R1765)*M1765</f>
        <v>0</v>
      </c>
      <c r="V1765" s="49">
        <f>IF(0&lt;0.8,0,IF(0&lt;1,Sheet1!L590,1))*IF(G1765&lt;3,0.12 - O1765,0.01) *U1765</f>
        <v>0</v>
      </c>
      <c r="W1765" s="49">
        <f>IF(0&gt;1,IF(0&lt;=1.1,1,IF(0&lt;=1.2,2,IF(0&lt;=1.5,3,5))),0) * 1000000</f>
        <v>0</v>
      </c>
      <c r="X1765" s="50">
        <f>IF(AND(P1765&gt;=150000000,P1765&lt;300000000),5000000,IF(AND(P1765&gt;=300000000,P1765&lt;500000000),10000000,IF(AND(P1765&gt;=300000000,P1765&lt;500000000),15000000,IF(AND(P1765&gt;=500000000,P1765&lt;3000000000),20000000,IF(P1765&gt;=30000000000,35000000,0))))) * (1-R1765)</f>
        <v>0</v>
      </c>
      <c r="Y1765" s="50">
        <f>IFERROR(Q1765 * (1-R1765),0)</f>
        <v>0</v>
      </c>
      <c r="Z1765" s="51">
        <f>IF(R1765=1,0,0)</f>
        <v>0</v>
      </c>
      <c r="AA1765" s="51">
        <f>IFERROR((1-R1765) * Z1765 * 2%,0)</f>
        <v>0</v>
      </c>
      <c r="AB1765" s="52">
        <f>IF(R1765=0,0,0)</f>
        <v>0</v>
      </c>
      <c r="AC1765" s="52">
        <f> IFERROR(AB1765 * (1-R1765) * 2%,0)</f>
        <v>0</v>
      </c>
      <c r="AD1765" s="53">
        <f>T1765+V1765+W1765+X1765+AA1765+AC1765</f>
        <v>23151.260000000002</v>
      </c>
    </row>
    <row r="1766">
      <c r="C1766" s="40" t="s">
        <v>3270</v>
      </c>
      <c r="D1766" s="41" t="s">
        <v>3271</v>
      </c>
      <c r="E1766" s="41"/>
      <c r="F1766" s="42">
        <v>42656.153449074074</v>
      </c>
      <c r="G1766" s="43">
        <v>21</v>
      </c>
      <c r="H1766" s="44">
        <v>43312</v>
      </c>
      <c r="I1766" s="44">
        <v>43368</v>
      </c>
      <c r="J1766" s="43">
        <v>6600844</v>
      </c>
      <c r="K1766" s="43">
        <v>0</v>
      </c>
      <c r="L1766" s="43">
        <v>0</v>
      </c>
      <c r="M1766" s="43">
        <f>IFERROR(J1766-K1766-L1766,0)</f>
        <v>6600844</v>
      </c>
      <c r="N1766" s="43">
        <v>6600844</v>
      </c>
      <c r="O1766" s="45">
        <f>IFERROR(IF(1 - M1766/N1766&lt;0,0,1-M1766/N1766),0)</f>
        <v>0</v>
      </c>
      <c r="P1766" s="43">
        <v>0</v>
      </c>
      <c r="Q1766" s="43">
        <v>6600844</v>
      </c>
      <c r="R1766" s="46">
        <f>IF(F1766&lt;DATEVALUE("2018-07-01"),1,0)</f>
        <v>1</v>
      </c>
      <c r="S1766" s="47">
        <f>IF(R1766=1,1%,0)</f>
        <v>0.01</v>
      </c>
      <c r="T1766" s="46">
        <f>IFERROR(S1766*M1766,0)</f>
        <v>66008.440000000002</v>
      </c>
      <c r="U1766" s="48">
        <f>IF(O1766&lt;=0.12,1,0)*(1-R1766)*M1766</f>
        <v>0</v>
      </c>
      <c r="V1766" s="49">
        <f>IF(0&lt;0.8,0,IF(0&lt;1,Sheet1!L590,1))*IF(G1766&lt;3,0.12 - O1766,0.01) *U1766</f>
        <v>0</v>
      </c>
      <c r="W1766" s="49">
        <f>IF(0&gt;1,IF(0&lt;=1.1,1,IF(0&lt;=1.2,2,IF(0&lt;=1.5,3,5))),0) * 1000000</f>
        <v>0</v>
      </c>
      <c r="X1766" s="50">
        <f>IF(AND(P1766&gt;=150000000,P1766&lt;300000000),5000000,IF(AND(P1766&gt;=300000000,P1766&lt;500000000),10000000,IF(AND(P1766&gt;=300000000,P1766&lt;500000000),15000000,IF(AND(P1766&gt;=500000000,P1766&lt;3000000000),20000000,IF(P1766&gt;=30000000000,35000000,0))))) * (1-R1766)</f>
        <v>0</v>
      </c>
      <c r="Y1766" s="50">
        <f>IFERROR(Q1766 * (1-R1766),0)</f>
        <v>0</v>
      </c>
      <c r="Z1766" s="51">
        <f>IF(R1766=1,0,0)</f>
        <v>0</v>
      </c>
      <c r="AA1766" s="51">
        <f>IFERROR((1-R1766) * Z1766 * 2%,0)</f>
        <v>0</v>
      </c>
      <c r="AB1766" s="52">
        <f>IF(R1766=0,0,0)</f>
        <v>0</v>
      </c>
      <c r="AC1766" s="52">
        <f> IFERROR(AB1766 * (1-R1766) * 2%,0)</f>
        <v>0</v>
      </c>
      <c r="AD1766" s="53">
        <f>T1766+V1766+W1766+X1766+AA1766+AC1766</f>
        <v>66008.440000000002</v>
      </c>
    </row>
    <row r="1767">
      <c r="C1767" s="40" t="s">
        <v>3272</v>
      </c>
      <c r="D1767" s="41" t="s">
        <v>3273</v>
      </c>
      <c r="E1767" s="41"/>
      <c r="F1767" s="42">
        <v>42668.067488425921</v>
      </c>
      <c r="G1767" s="43">
        <v>21</v>
      </c>
      <c r="H1767" s="44">
        <v>43312</v>
      </c>
      <c r="I1767" s="44">
        <v>43369</v>
      </c>
      <c r="J1767" s="43">
        <v>563000</v>
      </c>
      <c r="K1767" s="43">
        <v>0</v>
      </c>
      <c r="L1767" s="43">
        <v>0</v>
      </c>
      <c r="M1767" s="43">
        <f>IFERROR(J1767-K1767-L1767,0)</f>
        <v>563000</v>
      </c>
      <c r="N1767" s="43">
        <v>562287</v>
      </c>
      <c r="O1767" s="45">
        <f>IFERROR(IF(1 - M1767/N1767&lt;0,0,1-M1767/N1767),0)</f>
        <v>0</v>
      </c>
      <c r="P1767" s="43">
        <v>0</v>
      </c>
      <c r="Q1767" s="43">
        <v>563000</v>
      </c>
      <c r="R1767" s="46">
        <f>IF(F1767&lt;DATEVALUE("2018-07-01"),1,0)</f>
        <v>1</v>
      </c>
      <c r="S1767" s="47">
        <f>IF(R1767=1,1%,0)</f>
        <v>0.01</v>
      </c>
      <c r="T1767" s="46">
        <f>IFERROR(S1767*M1767,0)</f>
        <v>5630</v>
      </c>
      <c r="U1767" s="48">
        <f>IF(O1767&lt;=0.12,1,0)*(1-R1767)*M1767</f>
        <v>0</v>
      </c>
      <c r="V1767" s="49">
        <f>IF(0&lt;0.8,0,IF(0&lt;1,Sheet1!L590,1))*IF(G1767&lt;3,0.12 - O1767,0.01) *U1767</f>
        <v>0</v>
      </c>
      <c r="W1767" s="49">
        <f>IF(0&gt;1,IF(0&lt;=1.1,1,IF(0&lt;=1.2,2,IF(0&lt;=1.5,3,5))),0) * 1000000</f>
        <v>0</v>
      </c>
      <c r="X1767" s="50">
        <f>IF(AND(P1767&gt;=150000000,P1767&lt;300000000),5000000,IF(AND(P1767&gt;=300000000,P1767&lt;500000000),10000000,IF(AND(P1767&gt;=300000000,P1767&lt;500000000),15000000,IF(AND(P1767&gt;=500000000,P1767&lt;3000000000),20000000,IF(P1767&gt;=30000000000,35000000,0))))) * (1-R1767)</f>
        <v>0</v>
      </c>
      <c r="Y1767" s="50">
        <f>IFERROR(Q1767 * (1-R1767),0)</f>
        <v>0</v>
      </c>
      <c r="Z1767" s="51">
        <f>IF(R1767=1,0,0)</f>
        <v>0</v>
      </c>
      <c r="AA1767" s="51">
        <f>IFERROR((1-R1767) * Z1767 * 2%,0)</f>
        <v>0</v>
      </c>
      <c r="AB1767" s="52">
        <f>IF(R1767=0,0,0)</f>
        <v>0</v>
      </c>
      <c r="AC1767" s="52">
        <f> IFERROR(AB1767 * (1-R1767) * 2%,0)</f>
        <v>0</v>
      </c>
      <c r="AD1767" s="53">
        <f>T1767+V1767+W1767+X1767+AA1767+AC1767</f>
        <v>5630</v>
      </c>
    </row>
    <row r="1768">
      <c r="C1768" s="40" t="s">
        <v>3274</v>
      </c>
      <c r="D1768" s="41" t="s">
        <v>3275</v>
      </c>
      <c r="E1768" s="41"/>
      <c r="F1768" s="42">
        <v>42676.350613425922</v>
      </c>
      <c r="G1768" s="43">
        <v>20</v>
      </c>
      <c r="H1768" s="44">
        <v>43362</v>
      </c>
      <c r="I1768" s="44">
        <v>43398</v>
      </c>
      <c r="J1768" s="43">
        <v>2960303</v>
      </c>
      <c r="K1768" s="43">
        <v>0</v>
      </c>
      <c r="L1768" s="43">
        <v>0</v>
      </c>
      <c r="M1768" s="43">
        <f>IFERROR(J1768-K1768-L1768,0)</f>
        <v>2960303</v>
      </c>
      <c r="N1768" s="43">
        <v>2958335</v>
      </c>
      <c r="O1768" s="45">
        <f>IFERROR(IF(1 - M1768/N1768&lt;0,0,1-M1768/N1768),0)</f>
        <v>0</v>
      </c>
      <c r="P1768" s="43">
        <v>0</v>
      </c>
      <c r="Q1768" s="43">
        <v>2960303</v>
      </c>
      <c r="R1768" s="46">
        <f>IF(F1768&lt;DATEVALUE("2018-07-01"),1,0)</f>
        <v>1</v>
      </c>
      <c r="S1768" s="47">
        <f>IF(R1768=1,1%,0)</f>
        <v>0.01</v>
      </c>
      <c r="T1768" s="46">
        <f>IFERROR(S1768*M1768,0)</f>
        <v>29603.029999999999</v>
      </c>
      <c r="U1768" s="48">
        <f>IF(O1768&lt;=0.12,1,0)*(1-R1768)*M1768</f>
        <v>0</v>
      </c>
      <c r="V1768" s="49">
        <f>IF(0&lt;0.8,0,IF(0&lt;1,Sheet1!L590,1))*IF(G1768&lt;3,0.12 - O1768,0.01) *U1768</f>
        <v>0</v>
      </c>
      <c r="W1768" s="49">
        <f>IF(0&gt;1,IF(0&lt;=1.1,1,IF(0&lt;=1.2,2,IF(0&lt;=1.5,3,5))),0) * 1000000</f>
        <v>0</v>
      </c>
      <c r="X1768" s="50">
        <f>IF(AND(P1768&gt;=150000000,P1768&lt;300000000),5000000,IF(AND(P1768&gt;=300000000,P1768&lt;500000000),10000000,IF(AND(P1768&gt;=300000000,P1768&lt;500000000),15000000,IF(AND(P1768&gt;=500000000,P1768&lt;3000000000),20000000,IF(P1768&gt;=30000000000,35000000,0))))) * (1-R1768)</f>
        <v>0</v>
      </c>
      <c r="Y1768" s="50">
        <f>IFERROR(Q1768 * (1-R1768),0)</f>
        <v>0</v>
      </c>
      <c r="Z1768" s="51">
        <f>IF(R1768=1,0,0)</f>
        <v>0</v>
      </c>
      <c r="AA1768" s="51">
        <f>IFERROR((1-R1768) * Z1768 * 2%,0)</f>
        <v>0</v>
      </c>
      <c r="AB1768" s="52">
        <f>IF(R1768=0,0,0)</f>
        <v>0</v>
      </c>
      <c r="AC1768" s="52">
        <f> IFERROR(AB1768 * (1-R1768) * 2%,0)</f>
        <v>0</v>
      </c>
      <c r="AD1768" s="53">
        <f>T1768+V1768+W1768+X1768+AA1768+AC1768</f>
        <v>29603.029999999999</v>
      </c>
    </row>
    <row r="1769">
      <c r="C1769" s="40" t="s">
        <v>3276</v>
      </c>
      <c r="D1769" s="41" t="s">
        <v>3277</v>
      </c>
      <c r="E1769" s="41"/>
      <c r="F1769" s="42">
        <v>42676.352407407408</v>
      </c>
      <c r="G1769" s="43">
        <v>20</v>
      </c>
      <c r="H1769" s="44">
        <v>43326</v>
      </c>
      <c r="I1769" s="44">
        <v>43389</v>
      </c>
      <c r="J1769" s="43">
        <v>954795</v>
      </c>
      <c r="K1769" s="43">
        <v>0</v>
      </c>
      <c r="L1769" s="43">
        <v>0</v>
      </c>
      <c r="M1769" s="43">
        <f>IFERROR(J1769-K1769-L1769,0)</f>
        <v>954795</v>
      </c>
      <c r="N1769" s="43">
        <v>954795</v>
      </c>
      <c r="O1769" s="45">
        <f>IFERROR(IF(1 - M1769/N1769&lt;0,0,1-M1769/N1769),0)</f>
        <v>0</v>
      </c>
      <c r="P1769" s="43">
        <v>0</v>
      </c>
      <c r="Q1769" s="43">
        <v>954795</v>
      </c>
      <c r="R1769" s="46">
        <f>IF(F1769&lt;DATEVALUE("2018-07-01"),1,0)</f>
        <v>1</v>
      </c>
      <c r="S1769" s="47">
        <f>IF(R1769=1,1%,0)</f>
        <v>0.01</v>
      </c>
      <c r="T1769" s="46">
        <f>IFERROR(S1769*M1769,0)</f>
        <v>9547.9500000000007</v>
      </c>
      <c r="U1769" s="48">
        <f>IF(O1769&lt;=0.12,1,0)*(1-R1769)*M1769</f>
        <v>0</v>
      </c>
      <c r="V1769" s="49">
        <f>IF(0&lt;0.8,0,IF(0&lt;1,Sheet1!L590,1))*IF(G1769&lt;3,0.12 - O1769,0.01) *U1769</f>
        <v>0</v>
      </c>
      <c r="W1769" s="49">
        <f>IF(0&gt;1,IF(0&lt;=1.1,1,IF(0&lt;=1.2,2,IF(0&lt;=1.5,3,5))),0) * 1000000</f>
        <v>0</v>
      </c>
      <c r="X1769" s="50">
        <f>IF(AND(P1769&gt;=150000000,P1769&lt;300000000),5000000,IF(AND(P1769&gt;=300000000,P1769&lt;500000000),10000000,IF(AND(P1769&gt;=300000000,P1769&lt;500000000),15000000,IF(AND(P1769&gt;=500000000,P1769&lt;3000000000),20000000,IF(P1769&gt;=30000000000,35000000,0))))) * (1-R1769)</f>
        <v>0</v>
      </c>
      <c r="Y1769" s="50">
        <f>IFERROR(Q1769 * (1-R1769),0)</f>
        <v>0</v>
      </c>
      <c r="Z1769" s="51">
        <f>IF(R1769=1,0,0)</f>
        <v>0</v>
      </c>
      <c r="AA1769" s="51">
        <f>IFERROR((1-R1769) * Z1769 * 2%,0)</f>
        <v>0</v>
      </c>
      <c r="AB1769" s="52">
        <f>IF(R1769=0,0,0)</f>
        <v>0</v>
      </c>
      <c r="AC1769" s="52">
        <f> IFERROR(AB1769 * (1-R1769) * 2%,0)</f>
        <v>0</v>
      </c>
      <c r="AD1769" s="53">
        <f>T1769+V1769+W1769+X1769+AA1769+AC1769</f>
        <v>9547.9500000000007</v>
      </c>
    </row>
    <row r="1770">
      <c r="C1770" s="40" t="s">
        <v>3278</v>
      </c>
      <c r="D1770" s="41" t="s">
        <v>3279</v>
      </c>
      <c r="E1770" s="41"/>
      <c r="F1770" s="42">
        <v>42683.34538194444</v>
      </c>
      <c r="G1770" s="43">
        <v>20</v>
      </c>
      <c r="H1770" s="44">
        <v>43339</v>
      </c>
      <c r="I1770" s="44">
        <v>43349</v>
      </c>
      <c r="J1770" s="43">
        <v>9240395</v>
      </c>
      <c r="K1770" s="43">
        <v>0</v>
      </c>
      <c r="L1770" s="43">
        <v>0</v>
      </c>
      <c r="M1770" s="43">
        <f>IFERROR(J1770-K1770-L1770,0)</f>
        <v>9240395</v>
      </c>
      <c r="N1770" s="43">
        <v>10080015</v>
      </c>
      <c r="O1770" s="45">
        <f>IFERROR(IF(1 - M1770/N1770&lt;0,0,1-M1770/N1770),0)</f>
        <v>0.08329551096898169</v>
      </c>
      <c r="P1770" s="43">
        <v>0</v>
      </c>
      <c r="Q1770" s="43">
        <v>9240395</v>
      </c>
      <c r="R1770" s="46">
        <f>IF(F1770&lt;DATEVALUE("2018-07-01"),1,0)</f>
        <v>1</v>
      </c>
      <c r="S1770" s="47">
        <f>IF(R1770=1,1%,0)</f>
        <v>0.01</v>
      </c>
      <c r="T1770" s="46">
        <f>IFERROR(S1770*M1770,0)</f>
        <v>92403.949999999997</v>
      </c>
      <c r="U1770" s="48">
        <f>IF(O1770&lt;=0.12,1,0)*(1-R1770)*M1770</f>
        <v>0</v>
      </c>
      <c r="V1770" s="49">
        <f>IF(0&lt;0.8,0,IF(0&lt;1,Sheet1!L590,1))*IF(G1770&lt;3,0.12 - O1770,0.01) *U1770</f>
        <v>0</v>
      </c>
      <c r="W1770" s="49">
        <f>IF(0&gt;1,IF(0&lt;=1.1,1,IF(0&lt;=1.2,2,IF(0&lt;=1.5,3,5))),0) * 1000000</f>
        <v>0</v>
      </c>
      <c r="X1770" s="50">
        <f>IF(AND(P1770&gt;=150000000,P1770&lt;300000000),5000000,IF(AND(P1770&gt;=300000000,P1770&lt;500000000),10000000,IF(AND(P1770&gt;=300000000,P1770&lt;500000000),15000000,IF(AND(P1770&gt;=500000000,P1770&lt;3000000000),20000000,IF(P1770&gt;=30000000000,35000000,0))))) * (1-R1770)</f>
        <v>0</v>
      </c>
      <c r="Y1770" s="50">
        <f>IFERROR(Q1770 * (1-R1770),0)</f>
        <v>0</v>
      </c>
      <c r="Z1770" s="51">
        <f>IF(R1770=1,0,0)</f>
        <v>0</v>
      </c>
      <c r="AA1770" s="51">
        <f>IFERROR((1-R1770) * Z1770 * 2%,0)</f>
        <v>0</v>
      </c>
      <c r="AB1770" s="52">
        <f>IF(R1770=0,0,0)</f>
        <v>0</v>
      </c>
      <c r="AC1770" s="52">
        <f> IFERROR(AB1770 * (1-R1770) * 2%,0)</f>
        <v>0</v>
      </c>
      <c r="AD1770" s="53">
        <f>T1770+V1770+W1770+X1770+AA1770+AC1770</f>
        <v>92403.949999999997</v>
      </c>
    </row>
    <row r="1771">
      <c r="C1771" s="40" t="s">
        <v>3280</v>
      </c>
      <c r="D1771" s="41" t="s">
        <v>3281</v>
      </c>
      <c r="E1771" s="41"/>
      <c r="F1771" s="42">
        <v>42748.156666666662</v>
      </c>
      <c r="G1771" s="43">
        <v>18</v>
      </c>
      <c r="H1771" s="44">
        <v>43312</v>
      </c>
      <c r="I1771" s="44">
        <v>43361</v>
      </c>
      <c r="J1771" s="43">
        <v>184901</v>
      </c>
      <c r="K1771" s="43">
        <v>0</v>
      </c>
      <c r="L1771" s="43">
        <v>0</v>
      </c>
      <c r="M1771" s="43">
        <f>IFERROR(J1771-K1771-L1771,0)</f>
        <v>184901</v>
      </c>
      <c r="N1771" s="43">
        <v>184901</v>
      </c>
      <c r="O1771" s="45">
        <f>IFERROR(IF(1 - M1771/N1771&lt;0,0,1-M1771/N1771),0)</f>
        <v>0</v>
      </c>
      <c r="P1771" s="43">
        <v>0</v>
      </c>
      <c r="Q1771" s="43">
        <v>184901</v>
      </c>
      <c r="R1771" s="46">
        <f>IF(F1771&lt;DATEVALUE("2018-07-01"),1,0)</f>
        <v>1</v>
      </c>
      <c r="S1771" s="47">
        <f>IF(R1771=1,1%,0)</f>
        <v>0.01</v>
      </c>
      <c r="T1771" s="46">
        <f>IFERROR(S1771*M1771,0)</f>
        <v>1849.01</v>
      </c>
      <c r="U1771" s="48">
        <f>IF(O1771&lt;=0.12,1,0)*(1-R1771)*M1771</f>
        <v>0</v>
      </c>
      <c r="V1771" s="49">
        <f>IF(0&lt;0.8,0,IF(0&lt;1,Sheet1!L590,1))*IF(G1771&lt;3,0.12 - O1771,0.01) *U1771</f>
        <v>0</v>
      </c>
      <c r="W1771" s="49">
        <f>IF(0&gt;1,IF(0&lt;=1.1,1,IF(0&lt;=1.2,2,IF(0&lt;=1.5,3,5))),0) * 1000000</f>
        <v>0</v>
      </c>
      <c r="X1771" s="50">
        <f>IF(AND(P1771&gt;=150000000,P1771&lt;300000000),5000000,IF(AND(P1771&gt;=300000000,P1771&lt;500000000),10000000,IF(AND(P1771&gt;=300000000,P1771&lt;500000000),15000000,IF(AND(P1771&gt;=500000000,P1771&lt;3000000000),20000000,IF(P1771&gt;=30000000000,35000000,0))))) * (1-R1771)</f>
        <v>0</v>
      </c>
      <c r="Y1771" s="50">
        <f>IFERROR(Q1771 * (1-R1771),0)</f>
        <v>0</v>
      </c>
      <c r="Z1771" s="51">
        <f>IF(R1771=1,0,0)</f>
        <v>0</v>
      </c>
      <c r="AA1771" s="51">
        <f>IFERROR((1-R1771) * Z1771 * 2%,0)</f>
        <v>0</v>
      </c>
      <c r="AB1771" s="52">
        <f>IF(R1771=0,0,0)</f>
        <v>0</v>
      </c>
      <c r="AC1771" s="52">
        <f> IFERROR(AB1771 * (1-R1771) * 2%,0)</f>
        <v>0</v>
      </c>
      <c r="AD1771" s="53">
        <f>T1771+V1771+W1771+X1771+AA1771+AC1771</f>
        <v>1849.01</v>
      </c>
    </row>
    <row r="1772">
      <c r="C1772" s="40" t="s">
        <v>3282</v>
      </c>
      <c r="D1772" s="41" t="s">
        <v>3283</v>
      </c>
      <c r="E1772" s="41"/>
      <c r="F1772" s="42">
        <v>42756.344039351847</v>
      </c>
      <c r="G1772" s="43">
        <v>18</v>
      </c>
      <c r="H1772" s="44">
        <v>43339</v>
      </c>
      <c r="I1772" s="44">
        <v>43349</v>
      </c>
      <c r="J1772" s="43">
        <v>958149</v>
      </c>
      <c r="K1772" s="43">
        <v>0</v>
      </c>
      <c r="L1772" s="43">
        <v>0</v>
      </c>
      <c r="M1772" s="43">
        <f>IFERROR(J1772-K1772-L1772,0)</f>
        <v>958149</v>
      </c>
      <c r="N1772" s="43">
        <v>1051698</v>
      </c>
      <c r="O1772" s="45">
        <f>IFERROR(IF(1 - M1772/N1772&lt;0,0,1-M1772/N1772),0)</f>
        <v>0.088950440145364906</v>
      </c>
      <c r="P1772" s="43">
        <v>0</v>
      </c>
      <c r="Q1772" s="43">
        <v>958149</v>
      </c>
      <c r="R1772" s="46">
        <f>IF(F1772&lt;DATEVALUE("2018-07-01"),1,0)</f>
        <v>1</v>
      </c>
      <c r="S1772" s="47">
        <f>IF(R1772=1,1%,0)</f>
        <v>0.01</v>
      </c>
      <c r="T1772" s="46">
        <f>IFERROR(S1772*M1772,0)</f>
        <v>9581.4899999999998</v>
      </c>
      <c r="U1772" s="48">
        <f>IF(O1772&lt;=0.12,1,0)*(1-R1772)*M1772</f>
        <v>0</v>
      </c>
      <c r="V1772" s="49">
        <f>IF(0&lt;0.8,0,IF(0&lt;1,Sheet1!L590,1))*IF(G1772&lt;3,0.12 - O1772,0.01) *U1772</f>
        <v>0</v>
      </c>
      <c r="W1772" s="49">
        <f>IF(0&gt;1,IF(0&lt;=1.1,1,IF(0&lt;=1.2,2,IF(0&lt;=1.5,3,5))),0) * 1000000</f>
        <v>0</v>
      </c>
      <c r="X1772" s="50">
        <f>IF(AND(P1772&gt;=150000000,P1772&lt;300000000),5000000,IF(AND(P1772&gt;=300000000,P1772&lt;500000000),10000000,IF(AND(P1772&gt;=300000000,P1772&lt;500000000),15000000,IF(AND(P1772&gt;=500000000,P1772&lt;3000000000),20000000,IF(P1772&gt;=30000000000,35000000,0))))) * (1-R1772)</f>
        <v>0</v>
      </c>
      <c r="Y1772" s="50">
        <f>IFERROR(Q1772 * (1-R1772),0)</f>
        <v>0</v>
      </c>
      <c r="Z1772" s="51">
        <f>IF(R1772=1,0,0)</f>
        <v>0</v>
      </c>
      <c r="AA1772" s="51">
        <f>IFERROR((1-R1772) * Z1772 * 2%,0)</f>
        <v>0</v>
      </c>
      <c r="AB1772" s="52">
        <f>IF(R1772=0,0,0)</f>
        <v>0</v>
      </c>
      <c r="AC1772" s="52">
        <f> IFERROR(AB1772 * (1-R1772) * 2%,0)</f>
        <v>0</v>
      </c>
      <c r="AD1772" s="53">
        <f>T1772+V1772+W1772+X1772+AA1772+AC1772</f>
        <v>9581.4899999999998</v>
      </c>
    </row>
    <row r="1773">
      <c r="C1773" s="40" t="s">
        <v>3284</v>
      </c>
      <c r="D1773" s="41" t="s">
        <v>3285</v>
      </c>
      <c r="E1773" s="41"/>
      <c r="F1773" s="42">
        <v>42794.347719907404</v>
      </c>
      <c r="G1773" s="43">
        <v>17</v>
      </c>
      <c r="H1773" s="44">
        <v>43326</v>
      </c>
      <c r="I1773" s="44">
        <v>43358</v>
      </c>
      <c r="J1773" s="43">
        <v>25330927</v>
      </c>
      <c r="K1773" s="43">
        <v>0</v>
      </c>
      <c r="L1773" s="43">
        <v>0</v>
      </c>
      <c r="M1773" s="43">
        <f>IFERROR(J1773-K1773-L1773,0)</f>
        <v>25330927</v>
      </c>
      <c r="N1773" s="43">
        <v>25308779</v>
      </c>
      <c r="O1773" s="45">
        <f>IFERROR(IF(1 - M1773/N1773&lt;0,0,1-M1773/N1773),0)</f>
        <v>0</v>
      </c>
      <c r="P1773" s="43">
        <v>0</v>
      </c>
      <c r="Q1773" s="43">
        <v>25330927</v>
      </c>
      <c r="R1773" s="46">
        <f>IF(F1773&lt;DATEVALUE("2018-07-01"),1,0)</f>
        <v>1</v>
      </c>
      <c r="S1773" s="47">
        <f>IF(R1773=1,1%,0)</f>
        <v>0.01</v>
      </c>
      <c r="T1773" s="46">
        <f>IFERROR(S1773*M1773,0)</f>
        <v>253309.27000000002</v>
      </c>
      <c r="U1773" s="48">
        <f>IF(O1773&lt;=0.12,1,0)*(1-R1773)*M1773</f>
        <v>0</v>
      </c>
      <c r="V1773" s="49">
        <f>IF(0&lt;0.8,0,IF(0&lt;1,Sheet1!L590,1))*IF(G1773&lt;3,0.12 - O1773,0.01) *U1773</f>
        <v>0</v>
      </c>
      <c r="W1773" s="49">
        <f>IF(0&gt;1,IF(0&lt;=1.1,1,IF(0&lt;=1.2,2,IF(0&lt;=1.5,3,5))),0) * 1000000</f>
        <v>0</v>
      </c>
      <c r="X1773" s="50">
        <f>IF(AND(P1773&gt;=150000000,P1773&lt;300000000),5000000,IF(AND(P1773&gt;=300000000,P1773&lt;500000000),10000000,IF(AND(P1773&gt;=300000000,P1773&lt;500000000),15000000,IF(AND(P1773&gt;=500000000,P1773&lt;3000000000),20000000,IF(P1773&gt;=30000000000,35000000,0))))) * (1-R1773)</f>
        <v>0</v>
      </c>
      <c r="Y1773" s="50">
        <f>IFERROR(Q1773 * (1-R1773),0)</f>
        <v>0</v>
      </c>
      <c r="Z1773" s="51">
        <f>IF(R1773=1,0,0)</f>
        <v>0</v>
      </c>
      <c r="AA1773" s="51">
        <f>IFERROR((1-R1773) * Z1773 * 2%,0)</f>
        <v>0</v>
      </c>
      <c r="AB1773" s="52">
        <f>IF(R1773=0,0,0)</f>
        <v>0</v>
      </c>
      <c r="AC1773" s="52">
        <f> IFERROR(AB1773 * (1-R1773) * 2%,0)</f>
        <v>0</v>
      </c>
      <c r="AD1773" s="53">
        <f>T1773+V1773+W1773+X1773+AA1773+AC1773</f>
        <v>253309.27000000002</v>
      </c>
    </row>
    <row r="1774">
      <c r="C1774" s="40" t="s">
        <v>3286</v>
      </c>
      <c r="D1774" s="41" t="s">
        <v>3287</v>
      </c>
      <c r="E1774" s="41"/>
      <c r="F1774" s="42">
        <v>42801.142418981479</v>
      </c>
      <c r="G1774" s="43">
        <v>16</v>
      </c>
      <c r="H1774" s="44">
        <v>43326</v>
      </c>
      <c r="I1774" s="44">
        <v>43336</v>
      </c>
      <c r="J1774" s="43">
        <v>267485</v>
      </c>
      <c r="K1774" s="43">
        <v>0</v>
      </c>
      <c r="L1774" s="43">
        <v>0</v>
      </c>
      <c r="M1774" s="43">
        <f>IFERROR(J1774-K1774-L1774,0)</f>
        <v>267485</v>
      </c>
      <c r="N1774" s="43">
        <v>267485</v>
      </c>
      <c r="O1774" s="45">
        <f>IFERROR(IF(1 - M1774/N1774&lt;0,0,1-M1774/N1774),0)</f>
        <v>0</v>
      </c>
      <c r="P1774" s="43">
        <v>0</v>
      </c>
      <c r="Q1774" s="43">
        <v>267485</v>
      </c>
      <c r="R1774" s="46">
        <f>IF(F1774&lt;DATEVALUE("2018-07-01"),1,0)</f>
        <v>1</v>
      </c>
      <c r="S1774" s="47">
        <f>IF(R1774=1,1%,0)</f>
        <v>0.01</v>
      </c>
      <c r="T1774" s="46">
        <f>IFERROR(S1774*M1774,0)</f>
        <v>2674.8499999999999</v>
      </c>
      <c r="U1774" s="48">
        <f>IF(O1774&lt;=0.12,1,0)*(1-R1774)*M1774</f>
        <v>0</v>
      </c>
      <c r="V1774" s="49">
        <f>IF(0&lt;0.8,0,IF(0&lt;1,Sheet1!L590,1))*IF(G1774&lt;3,0.12 - O1774,0.01) *U1774</f>
        <v>0</v>
      </c>
      <c r="W1774" s="49">
        <f>IF(0&gt;1,IF(0&lt;=1.1,1,IF(0&lt;=1.2,2,IF(0&lt;=1.5,3,5))),0) * 1000000</f>
        <v>0</v>
      </c>
      <c r="X1774" s="50">
        <f>IF(AND(P1774&gt;=150000000,P1774&lt;300000000),5000000,IF(AND(P1774&gt;=300000000,P1774&lt;500000000),10000000,IF(AND(P1774&gt;=300000000,P1774&lt;500000000),15000000,IF(AND(P1774&gt;=500000000,P1774&lt;3000000000),20000000,IF(P1774&gt;=30000000000,35000000,0))))) * (1-R1774)</f>
        <v>0</v>
      </c>
      <c r="Y1774" s="50">
        <f>IFERROR(Q1774 * (1-R1774),0)</f>
        <v>0</v>
      </c>
      <c r="Z1774" s="51">
        <f>IF(R1774=1,0,0)</f>
        <v>0</v>
      </c>
      <c r="AA1774" s="51">
        <f>IFERROR((1-R1774) * Z1774 * 2%,0)</f>
        <v>0</v>
      </c>
      <c r="AB1774" s="52">
        <f>IF(R1774=0,0,0)</f>
        <v>0</v>
      </c>
      <c r="AC1774" s="52">
        <f> IFERROR(AB1774 * (1-R1774) * 2%,0)</f>
        <v>0</v>
      </c>
      <c r="AD1774" s="53">
        <f>T1774+V1774+W1774+X1774+AA1774+AC1774</f>
        <v>2674.8499999999999</v>
      </c>
    </row>
    <row r="1775">
      <c r="C1775" s="40" t="s">
        <v>3288</v>
      </c>
      <c r="D1775" s="41" t="s">
        <v>3289</v>
      </c>
      <c r="E1775" s="41"/>
      <c r="F1775" s="42">
        <v>42828.381921296292</v>
      </c>
      <c r="G1775" s="43">
        <v>15</v>
      </c>
      <c r="H1775" s="44">
        <v>43388</v>
      </c>
      <c r="I1775" s="44">
        <v>43420</v>
      </c>
      <c r="J1775" s="43">
        <v>6208826</v>
      </c>
      <c r="K1775" s="43">
        <v>1345803</v>
      </c>
      <c r="L1775" s="43">
        <v>0</v>
      </c>
      <c r="M1775" s="43">
        <f>IFERROR(J1775-K1775-L1775,0)</f>
        <v>4863023</v>
      </c>
      <c r="N1775" s="43">
        <v>8944420</v>
      </c>
      <c r="O1775" s="45">
        <f>IFERROR(IF(1 - M1775/N1775&lt;0,0,1-M1775/N1775),0)</f>
        <v>0.45630650170720966</v>
      </c>
      <c r="P1775" s="43">
        <v>0</v>
      </c>
      <c r="Q1775" s="43">
        <v>4870248</v>
      </c>
      <c r="R1775" s="46">
        <f>IF(F1775&lt;DATEVALUE("2018-07-01"),1,0)</f>
        <v>1</v>
      </c>
      <c r="S1775" s="47">
        <f>IF(R1775=1,1%,0)</f>
        <v>0.01</v>
      </c>
      <c r="T1775" s="46">
        <f>IFERROR(S1775*M1775,0)</f>
        <v>48630.230000000003</v>
      </c>
      <c r="U1775" s="48">
        <f>IF(O1775&lt;=0.12,1,0)*(1-R1775)*M1775</f>
        <v>0</v>
      </c>
      <c r="V1775" s="49">
        <f>IF(0&lt;0.8,0,IF(0&lt;1,Sheet1!L590,1))*IF(G1775&lt;3,0.12 - O1775,0.01) *U1775</f>
        <v>0</v>
      </c>
      <c r="W1775" s="49">
        <f>IF(0&gt;1,IF(0&lt;=1.1,1,IF(0&lt;=1.2,2,IF(0&lt;=1.5,3,5))),0) * 1000000</f>
        <v>0</v>
      </c>
      <c r="X1775" s="50">
        <f>IF(AND(P1775&gt;=150000000,P1775&lt;300000000),5000000,IF(AND(P1775&gt;=300000000,P1775&lt;500000000),10000000,IF(AND(P1775&gt;=300000000,P1775&lt;500000000),15000000,IF(AND(P1775&gt;=500000000,P1775&lt;3000000000),20000000,IF(P1775&gt;=30000000000,35000000,0))))) * (1-R1775)</f>
        <v>0</v>
      </c>
      <c r="Y1775" s="50">
        <f>IFERROR(Q1775 * (1-R1775),0)</f>
        <v>0</v>
      </c>
      <c r="Z1775" s="51">
        <f>IF(R1775=1,0,0)</f>
        <v>0</v>
      </c>
      <c r="AA1775" s="51">
        <f>IFERROR((1-R1775) * Z1775 * 2%,0)</f>
        <v>0</v>
      </c>
      <c r="AB1775" s="52">
        <f>IF(R1775=0,0,0)</f>
        <v>0</v>
      </c>
      <c r="AC1775" s="52">
        <f> IFERROR(AB1775 * (1-R1775) * 2%,0)</f>
        <v>0</v>
      </c>
      <c r="AD1775" s="53">
        <f>T1775+V1775+W1775+X1775+AA1775+AC1775</f>
        <v>48630.230000000003</v>
      </c>
    </row>
    <row r="1776">
      <c r="C1776" s="40" t="s">
        <v>3290</v>
      </c>
      <c r="D1776" s="41" t="s">
        <v>3291</v>
      </c>
      <c r="E1776" s="41"/>
      <c r="F1776" s="42">
        <v>42839.384351851848</v>
      </c>
      <c r="G1776" s="43">
        <v>15</v>
      </c>
      <c r="H1776" s="44" t="s">
        <v>24</v>
      </c>
      <c r="I1776" s="44" t="s">
        <v>24</v>
      </c>
      <c r="J1776" s="43">
        <v>4901635</v>
      </c>
      <c r="K1776" s="43">
        <v>0</v>
      </c>
      <c r="L1776" s="43">
        <v>0</v>
      </c>
      <c r="M1776" s="43">
        <f>IFERROR(J1776-K1776-L1776,0)</f>
        <v>4901635</v>
      </c>
      <c r="N1776" s="43">
        <v>4901635</v>
      </c>
      <c r="O1776" s="45">
        <f>IFERROR(IF(1 - M1776/N1776&lt;0,0,1-M1776/N1776),0)</f>
        <v>0</v>
      </c>
      <c r="P1776" s="43">
        <v>0</v>
      </c>
      <c r="Q1776" s="43">
        <v>4901635</v>
      </c>
      <c r="R1776" s="46">
        <f>IF(F1776&lt;DATEVALUE("2018-07-01"),1,0)</f>
        <v>1</v>
      </c>
      <c r="S1776" s="47">
        <f>IF(R1776=1,1%,0)</f>
        <v>0.01</v>
      </c>
      <c r="T1776" s="46">
        <f>IFERROR(S1776*M1776,0)</f>
        <v>49016.349999999999</v>
      </c>
      <c r="U1776" s="48">
        <f>IF(O1776&lt;=0.12,1,0)*(1-R1776)*M1776</f>
        <v>0</v>
      </c>
      <c r="V1776" s="49">
        <f>IF(0&lt;0.8,0,IF(0&lt;1,Sheet1!L590,1))*IF(G1776&lt;3,0.12 - O1776,0.01) *U1776</f>
        <v>0</v>
      </c>
      <c r="W1776" s="49">
        <f>IF(0&gt;1,IF(0&lt;=1.1,1,IF(0&lt;=1.2,2,IF(0&lt;=1.5,3,5))),0) * 1000000</f>
        <v>0</v>
      </c>
      <c r="X1776" s="50">
        <f>IF(AND(P1776&gt;=150000000,P1776&lt;300000000),5000000,IF(AND(P1776&gt;=300000000,P1776&lt;500000000),10000000,IF(AND(P1776&gt;=300000000,P1776&lt;500000000),15000000,IF(AND(P1776&gt;=500000000,P1776&lt;3000000000),20000000,IF(P1776&gt;=30000000000,35000000,0))))) * (1-R1776)</f>
        <v>0</v>
      </c>
      <c r="Y1776" s="50">
        <f>IFERROR(Q1776 * (1-R1776),0)</f>
        <v>0</v>
      </c>
      <c r="Z1776" s="51">
        <f>IF(R1776=1,0,0)</f>
        <v>0</v>
      </c>
      <c r="AA1776" s="51">
        <f>IFERROR((1-R1776) * Z1776 * 2%,0)</f>
        <v>0</v>
      </c>
      <c r="AB1776" s="52">
        <f>IF(R1776=0,0,0)</f>
        <v>0</v>
      </c>
      <c r="AC1776" s="52">
        <f> IFERROR(AB1776 * (1-R1776) * 2%,0)</f>
        <v>0</v>
      </c>
      <c r="AD1776" s="53">
        <f>T1776+V1776+W1776+X1776+AA1776+AC1776</f>
        <v>49016.349999999999</v>
      </c>
    </row>
    <row r="1777">
      <c r="C1777" s="40" t="s">
        <v>3292</v>
      </c>
      <c r="D1777" s="41" t="s">
        <v>3293</v>
      </c>
      <c r="E1777" s="41"/>
      <c r="F1777" s="42">
        <v>42854.135289351849</v>
      </c>
      <c r="G1777" s="43">
        <v>15</v>
      </c>
      <c r="H1777" s="44">
        <v>43326</v>
      </c>
      <c r="I1777" s="44">
        <v>43336</v>
      </c>
      <c r="J1777" s="43">
        <v>268546</v>
      </c>
      <c r="K1777" s="43">
        <v>0</v>
      </c>
      <c r="L1777" s="43">
        <v>0</v>
      </c>
      <c r="M1777" s="43">
        <f>IFERROR(J1777-K1777-L1777,0)</f>
        <v>268546</v>
      </c>
      <c r="N1777" s="43">
        <v>268546</v>
      </c>
      <c r="O1777" s="45">
        <f>IFERROR(IF(1 - M1777/N1777&lt;0,0,1-M1777/N1777),0)</f>
        <v>0</v>
      </c>
      <c r="P1777" s="43">
        <v>0</v>
      </c>
      <c r="Q1777" s="43">
        <v>268546</v>
      </c>
      <c r="R1777" s="46">
        <f>IF(F1777&lt;DATEVALUE("2018-07-01"),1,0)</f>
        <v>1</v>
      </c>
      <c r="S1777" s="47">
        <f>IF(R1777=1,1%,0)</f>
        <v>0.01</v>
      </c>
      <c r="T1777" s="46">
        <f>IFERROR(S1777*M1777,0)</f>
        <v>2685.46</v>
      </c>
      <c r="U1777" s="48">
        <f>IF(O1777&lt;=0.12,1,0)*(1-R1777)*M1777</f>
        <v>0</v>
      </c>
      <c r="V1777" s="49">
        <f>IF(0&lt;0.8,0,IF(0&lt;1,Sheet1!L590,1))*IF(G1777&lt;3,0.12 - O1777,0.01) *U1777</f>
        <v>0</v>
      </c>
      <c r="W1777" s="49">
        <f>IF(0&gt;1,IF(0&lt;=1.1,1,IF(0&lt;=1.2,2,IF(0&lt;=1.5,3,5))),0) * 1000000</f>
        <v>0</v>
      </c>
      <c r="X1777" s="50">
        <f>IF(AND(P1777&gt;=150000000,P1777&lt;300000000),5000000,IF(AND(P1777&gt;=300000000,P1777&lt;500000000),10000000,IF(AND(P1777&gt;=300000000,P1777&lt;500000000),15000000,IF(AND(P1777&gt;=500000000,P1777&lt;3000000000),20000000,IF(P1777&gt;=30000000000,35000000,0))))) * (1-R1777)</f>
        <v>0</v>
      </c>
      <c r="Y1777" s="50">
        <f>IFERROR(Q1777 * (1-R1777),0)</f>
        <v>0</v>
      </c>
      <c r="Z1777" s="51">
        <f>IF(R1777=1,0,0)</f>
        <v>0</v>
      </c>
      <c r="AA1777" s="51">
        <f>IFERROR((1-R1777) * Z1777 * 2%,0)</f>
        <v>0</v>
      </c>
      <c r="AB1777" s="52">
        <f>IF(R1777=0,0,0)</f>
        <v>0</v>
      </c>
      <c r="AC1777" s="52">
        <f> IFERROR(AB1777 * (1-R1777) * 2%,0)</f>
        <v>0</v>
      </c>
      <c r="AD1777" s="53">
        <f>T1777+V1777+W1777+X1777+AA1777+AC1777</f>
        <v>2685.46</v>
      </c>
    </row>
    <row r="1778">
      <c r="C1778" s="40" t="s">
        <v>3294</v>
      </c>
      <c r="D1778" s="41" t="s">
        <v>3295</v>
      </c>
      <c r="E1778" s="41"/>
      <c r="F1778" s="42">
        <v>42867.141712962963</v>
      </c>
      <c r="G1778" s="43">
        <v>14</v>
      </c>
      <c r="H1778" s="44">
        <v>43333</v>
      </c>
      <c r="I1778" s="44">
        <v>43371</v>
      </c>
      <c r="J1778" s="43">
        <v>10084</v>
      </c>
      <c r="K1778" s="43">
        <v>0</v>
      </c>
      <c r="L1778" s="43">
        <v>0</v>
      </c>
      <c r="M1778" s="43">
        <f>IFERROR(J1778-K1778-L1778,0)</f>
        <v>10084</v>
      </c>
      <c r="N1778" s="43">
        <v>10084</v>
      </c>
      <c r="O1778" s="45">
        <f>IFERROR(IF(1 - M1778/N1778&lt;0,0,1-M1778/N1778),0)</f>
        <v>0</v>
      </c>
      <c r="P1778" s="43">
        <v>0</v>
      </c>
      <c r="Q1778" s="43">
        <v>10084</v>
      </c>
      <c r="R1778" s="46">
        <f>IF(F1778&lt;DATEVALUE("2018-07-01"),1,0)</f>
        <v>1</v>
      </c>
      <c r="S1778" s="47">
        <f>IF(R1778=1,1%,0)</f>
        <v>0.01</v>
      </c>
      <c r="T1778" s="46">
        <f>IFERROR(S1778*M1778,0)</f>
        <v>100.84</v>
      </c>
      <c r="U1778" s="48">
        <f>IF(O1778&lt;=0.12,1,0)*(1-R1778)*M1778</f>
        <v>0</v>
      </c>
      <c r="V1778" s="49">
        <f>IF(0&lt;0.8,0,IF(0&lt;1,Sheet1!L590,1))*IF(G1778&lt;3,0.12 - O1778,0.01) *U1778</f>
        <v>0</v>
      </c>
      <c r="W1778" s="49">
        <f>IF(0&gt;1,IF(0&lt;=1.1,1,IF(0&lt;=1.2,2,IF(0&lt;=1.5,3,5))),0) * 1000000</f>
        <v>0</v>
      </c>
      <c r="X1778" s="50">
        <f>IF(AND(P1778&gt;=150000000,P1778&lt;300000000),5000000,IF(AND(P1778&gt;=300000000,P1778&lt;500000000),10000000,IF(AND(P1778&gt;=300000000,P1778&lt;500000000),15000000,IF(AND(P1778&gt;=500000000,P1778&lt;3000000000),20000000,IF(P1778&gt;=30000000000,35000000,0))))) * (1-R1778)</f>
        <v>0</v>
      </c>
      <c r="Y1778" s="50">
        <f>IFERROR(Q1778 * (1-R1778),0)</f>
        <v>0</v>
      </c>
      <c r="Z1778" s="51">
        <f>IF(R1778=1,0,0)</f>
        <v>0</v>
      </c>
      <c r="AA1778" s="51">
        <f>IFERROR((1-R1778) * Z1778 * 2%,0)</f>
        <v>0</v>
      </c>
      <c r="AB1778" s="52">
        <f>IF(R1778=0,0,0)</f>
        <v>0</v>
      </c>
      <c r="AC1778" s="52">
        <f> IFERROR(AB1778 * (1-R1778) * 2%,0)</f>
        <v>0</v>
      </c>
      <c r="AD1778" s="53">
        <f>T1778+V1778+W1778+X1778+AA1778+AC1778</f>
        <v>100.84</v>
      </c>
    </row>
    <row r="1779">
      <c r="C1779" s="40" t="s">
        <v>3296</v>
      </c>
      <c r="D1779" s="41" t="s">
        <v>3297</v>
      </c>
      <c r="E1779" s="41"/>
      <c r="F1779" s="42">
        <v>42870.411087962959</v>
      </c>
      <c r="G1779" s="43">
        <v>14</v>
      </c>
      <c r="H1779" s="44">
        <v>43326</v>
      </c>
      <c r="I1779" s="44">
        <v>43334</v>
      </c>
      <c r="J1779" s="43">
        <v>2520227</v>
      </c>
      <c r="K1779" s="43">
        <v>0</v>
      </c>
      <c r="L1779" s="43">
        <v>0</v>
      </c>
      <c r="M1779" s="43">
        <f>IFERROR(J1779-K1779-L1779,0)</f>
        <v>2520227</v>
      </c>
      <c r="N1779" s="43">
        <v>2520227</v>
      </c>
      <c r="O1779" s="45">
        <f>IFERROR(IF(1 - M1779/N1779&lt;0,0,1-M1779/N1779),0)</f>
        <v>0</v>
      </c>
      <c r="P1779" s="43">
        <v>0</v>
      </c>
      <c r="Q1779" s="43">
        <v>2520227</v>
      </c>
      <c r="R1779" s="46">
        <f>IF(F1779&lt;DATEVALUE("2018-07-01"),1,0)</f>
        <v>1</v>
      </c>
      <c r="S1779" s="47">
        <f>IF(R1779=1,1%,0)</f>
        <v>0.01</v>
      </c>
      <c r="T1779" s="46">
        <f>IFERROR(S1779*M1779,0)</f>
        <v>25202.27</v>
      </c>
      <c r="U1779" s="48">
        <f>IF(O1779&lt;=0.12,1,0)*(1-R1779)*M1779</f>
        <v>0</v>
      </c>
      <c r="V1779" s="49">
        <f>IF(0&lt;0.8,0,IF(0&lt;1,Sheet1!L590,1))*IF(G1779&lt;3,0.12 - O1779,0.01) *U1779</f>
        <v>0</v>
      </c>
      <c r="W1779" s="49">
        <f>IF(0&gt;1,IF(0&lt;=1.1,1,IF(0&lt;=1.2,2,IF(0&lt;=1.5,3,5))),0) * 1000000</f>
        <v>0</v>
      </c>
      <c r="X1779" s="50">
        <f>IF(AND(P1779&gt;=150000000,P1779&lt;300000000),5000000,IF(AND(P1779&gt;=300000000,P1779&lt;500000000),10000000,IF(AND(P1779&gt;=300000000,P1779&lt;500000000),15000000,IF(AND(P1779&gt;=500000000,P1779&lt;3000000000),20000000,IF(P1779&gt;=30000000000,35000000,0))))) * (1-R1779)</f>
        <v>0</v>
      </c>
      <c r="Y1779" s="50">
        <f>IFERROR(Q1779 * (1-R1779),0)</f>
        <v>0</v>
      </c>
      <c r="Z1779" s="51">
        <f>IF(R1779=1,0,0)</f>
        <v>0</v>
      </c>
      <c r="AA1779" s="51">
        <f>IFERROR((1-R1779) * Z1779 * 2%,0)</f>
        <v>0</v>
      </c>
      <c r="AB1779" s="52">
        <f>IF(R1779=0,0,0)</f>
        <v>0</v>
      </c>
      <c r="AC1779" s="52">
        <f> IFERROR(AB1779 * (1-R1779) * 2%,0)</f>
        <v>0</v>
      </c>
      <c r="AD1779" s="53">
        <f>T1779+V1779+W1779+X1779+AA1779+AC1779</f>
        <v>25202.27</v>
      </c>
    </row>
    <row r="1780">
      <c r="C1780" s="40" t="s">
        <v>3298</v>
      </c>
      <c r="D1780" s="41" t="s">
        <v>3299</v>
      </c>
      <c r="E1780" s="41"/>
      <c r="F1780" s="42">
        <v>42875.132037037038</v>
      </c>
      <c r="G1780" s="43">
        <v>14</v>
      </c>
      <c r="H1780" s="44">
        <v>43312</v>
      </c>
      <c r="I1780" s="44">
        <v>43373</v>
      </c>
      <c r="J1780" s="43">
        <v>687020</v>
      </c>
      <c r="K1780" s="43">
        <v>0</v>
      </c>
      <c r="L1780" s="43">
        <v>0</v>
      </c>
      <c r="M1780" s="43">
        <f>IFERROR(J1780-K1780-L1780,0)</f>
        <v>687020</v>
      </c>
      <c r="N1780" s="43">
        <v>684269</v>
      </c>
      <c r="O1780" s="45">
        <f>IFERROR(IF(1 - M1780/N1780&lt;0,0,1-M1780/N1780),0)</f>
        <v>0</v>
      </c>
      <c r="P1780" s="43">
        <v>0</v>
      </c>
      <c r="Q1780" s="43">
        <v>687020</v>
      </c>
      <c r="R1780" s="46">
        <f>IF(F1780&lt;DATEVALUE("2018-07-01"),1,0)</f>
        <v>1</v>
      </c>
      <c r="S1780" s="47">
        <f>IF(R1780=1,1%,0)</f>
        <v>0.01</v>
      </c>
      <c r="T1780" s="46">
        <f>IFERROR(S1780*M1780,0)</f>
        <v>6870.1999999999998</v>
      </c>
      <c r="U1780" s="48">
        <f>IF(O1780&lt;=0.12,1,0)*(1-R1780)*M1780</f>
        <v>0</v>
      </c>
      <c r="V1780" s="49">
        <f>IF(0&lt;0.8,0,IF(0&lt;1,Sheet1!L590,1))*IF(G1780&lt;3,0.12 - O1780,0.01) *U1780</f>
        <v>0</v>
      </c>
      <c r="W1780" s="49">
        <f>IF(0&gt;1,IF(0&lt;=1.1,1,IF(0&lt;=1.2,2,IF(0&lt;=1.5,3,5))),0) * 1000000</f>
        <v>0</v>
      </c>
      <c r="X1780" s="50">
        <f>IF(AND(P1780&gt;=150000000,P1780&lt;300000000),5000000,IF(AND(P1780&gt;=300000000,P1780&lt;500000000),10000000,IF(AND(P1780&gt;=300000000,P1780&lt;500000000),15000000,IF(AND(P1780&gt;=500000000,P1780&lt;3000000000),20000000,IF(P1780&gt;=30000000000,35000000,0))))) * (1-R1780)</f>
        <v>0</v>
      </c>
      <c r="Y1780" s="50">
        <f>IFERROR(Q1780 * (1-R1780),0)</f>
        <v>0</v>
      </c>
      <c r="Z1780" s="51">
        <f>IF(R1780=1,0,0)</f>
        <v>0</v>
      </c>
      <c r="AA1780" s="51">
        <f>IFERROR((1-R1780) * Z1780 * 2%,0)</f>
        <v>0</v>
      </c>
      <c r="AB1780" s="52">
        <f>IF(R1780=0,0,0)</f>
        <v>0</v>
      </c>
      <c r="AC1780" s="52">
        <f> IFERROR(AB1780 * (1-R1780) * 2%,0)</f>
        <v>0</v>
      </c>
      <c r="AD1780" s="53">
        <f>T1780+V1780+W1780+X1780+AA1780+AC1780</f>
        <v>6870.1999999999998</v>
      </c>
    </row>
    <row r="1781">
      <c r="C1781" s="40" t="s">
        <v>3300</v>
      </c>
      <c r="D1781" s="41" t="s">
        <v>3301</v>
      </c>
      <c r="E1781" s="41"/>
      <c r="F1781" s="42">
        <v>42889.13076388889</v>
      </c>
      <c r="G1781" s="43">
        <v>13</v>
      </c>
      <c r="H1781" s="44">
        <v>43312</v>
      </c>
      <c r="I1781" s="44">
        <v>43363</v>
      </c>
      <c r="J1781" s="43">
        <v>1195767</v>
      </c>
      <c r="K1781" s="43">
        <v>0</v>
      </c>
      <c r="L1781" s="43">
        <v>0</v>
      </c>
      <c r="M1781" s="43">
        <f>IFERROR(J1781-K1781-L1781,0)</f>
        <v>1195767</v>
      </c>
      <c r="N1781" s="43">
        <v>1195767</v>
      </c>
      <c r="O1781" s="45">
        <f>IFERROR(IF(1 - M1781/N1781&lt;0,0,1-M1781/N1781),0)</f>
        <v>0</v>
      </c>
      <c r="P1781" s="43">
        <v>0</v>
      </c>
      <c r="Q1781" s="43">
        <v>1195767</v>
      </c>
      <c r="R1781" s="46">
        <f>IF(F1781&lt;DATEVALUE("2018-07-01"),1,0)</f>
        <v>1</v>
      </c>
      <c r="S1781" s="47">
        <f>IF(R1781=1,1%,0)</f>
        <v>0.01</v>
      </c>
      <c r="T1781" s="46">
        <f>IFERROR(S1781*M1781,0)</f>
        <v>11957.67</v>
      </c>
      <c r="U1781" s="48">
        <f>IF(O1781&lt;=0.12,1,0)*(1-R1781)*M1781</f>
        <v>0</v>
      </c>
      <c r="V1781" s="49">
        <f>IF(0&lt;0.8,0,IF(0&lt;1,Sheet1!L590,1))*IF(G1781&lt;3,0.12 - O1781,0.01) *U1781</f>
        <v>0</v>
      </c>
      <c r="W1781" s="49">
        <f>IF(0&gt;1,IF(0&lt;=1.1,1,IF(0&lt;=1.2,2,IF(0&lt;=1.5,3,5))),0) * 1000000</f>
        <v>0</v>
      </c>
      <c r="X1781" s="50">
        <f>IF(AND(P1781&gt;=150000000,P1781&lt;300000000),5000000,IF(AND(P1781&gt;=300000000,P1781&lt;500000000),10000000,IF(AND(P1781&gt;=300000000,P1781&lt;500000000),15000000,IF(AND(P1781&gt;=500000000,P1781&lt;3000000000),20000000,IF(P1781&gt;=30000000000,35000000,0))))) * (1-R1781)</f>
        <v>0</v>
      </c>
      <c r="Y1781" s="50">
        <f>IFERROR(Q1781 * (1-R1781),0)</f>
        <v>0</v>
      </c>
      <c r="Z1781" s="51">
        <f>IF(R1781=1,0,0)</f>
        <v>0</v>
      </c>
      <c r="AA1781" s="51">
        <f>IFERROR((1-R1781) * Z1781 * 2%,0)</f>
        <v>0</v>
      </c>
      <c r="AB1781" s="52">
        <f>IF(R1781=0,0,0)</f>
        <v>0</v>
      </c>
      <c r="AC1781" s="52">
        <f> IFERROR(AB1781 * (1-R1781) * 2%,0)</f>
        <v>0</v>
      </c>
      <c r="AD1781" s="53">
        <f>T1781+V1781+W1781+X1781+AA1781+AC1781</f>
        <v>11957.67</v>
      </c>
    </row>
    <row r="1782">
      <c r="C1782" s="40" t="s">
        <v>3302</v>
      </c>
      <c r="D1782" s="41" t="s">
        <v>3303</v>
      </c>
      <c r="E1782" s="41"/>
      <c r="F1782" s="42">
        <v>42891.316076388888</v>
      </c>
      <c r="G1782" s="43">
        <v>13</v>
      </c>
      <c r="H1782" s="44">
        <v>43356</v>
      </c>
      <c r="I1782" s="44">
        <v>43396</v>
      </c>
      <c r="J1782" s="43">
        <v>151492</v>
      </c>
      <c r="K1782" s="43">
        <v>0</v>
      </c>
      <c r="L1782" s="43">
        <v>0</v>
      </c>
      <c r="M1782" s="43">
        <f>IFERROR(J1782-K1782-L1782,0)</f>
        <v>151492</v>
      </c>
      <c r="N1782" s="43">
        <v>151492</v>
      </c>
      <c r="O1782" s="45">
        <f>IFERROR(IF(1 - M1782/N1782&lt;0,0,1-M1782/N1782),0)</f>
        <v>0</v>
      </c>
      <c r="P1782" s="43">
        <v>0</v>
      </c>
      <c r="Q1782" s="43">
        <v>151492</v>
      </c>
      <c r="R1782" s="46">
        <f>IF(F1782&lt;DATEVALUE("2018-07-01"),1,0)</f>
        <v>1</v>
      </c>
      <c r="S1782" s="47">
        <f>IF(R1782=1,1%,0)</f>
        <v>0.01</v>
      </c>
      <c r="T1782" s="46">
        <f>IFERROR(S1782*M1782,0)</f>
        <v>1514.9200000000001</v>
      </c>
      <c r="U1782" s="48">
        <f>IF(O1782&lt;=0.12,1,0)*(1-R1782)*M1782</f>
        <v>0</v>
      </c>
      <c r="V1782" s="49">
        <f>IF(0&lt;0.8,0,IF(0&lt;1,Sheet1!L590,1))*IF(G1782&lt;3,0.12 - O1782,0.01) *U1782</f>
        <v>0</v>
      </c>
      <c r="W1782" s="49">
        <f>IF(0&gt;1,IF(0&lt;=1.1,1,IF(0&lt;=1.2,2,IF(0&lt;=1.5,3,5))),0) * 1000000</f>
        <v>0</v>
      </c>
      <c r="X1782" s="50">
        <f>IF(AND(P1782&gt;=150000000,P1782&lt;300000000),5000000,IF(AND(P1782&gt;=300000000,P1782&lt;500000000),10000000,IF(AND(P1782&gt;=300000000,P1782&lt;500000000),15000000,IF(AND(P1782&gt;=500000000,P1782&lt;3000000000),20000000,IF(P1782&gt;=30000000000,35000000,0))))) * (1-R1782)</f>
        <v>0</v>
      </c>
      <c r="Y1782" s="50">
        <f>IFERROR(Q1782 * (1-R1782),0)</f>
        <v>0</v>
      </c>
      <c r="Z1782" s="51">
        <f>IF(R1782=1,0,0)</f>
        <v>0</v>
      </c>
      <c r="AA1782" s="51">
        <f>IFERROR((1-R1782) * Z1782 * 2%,0)</f>
        <v>0</v>
      </c>
      <c r="AB1782" s="52">
        <f>IF(R1782=0,0,0)</f>
        <v>0</v>
      </c>
      <c r="AC1782" s="52">
        <f> IFERROR(AB1782 * (1-R1782) * 2%,0)</f>
        <v>0</v>
      </c>
      <c r="AD1782" s="53">
        <f>T1782+V1782+W1782+X1782+AA1782+AC1782</f>
        <v>1514.9200000000001</v>
      </c>
    </row>
    <row r="1783">
      <c r="C1783" s="40" t="s">
        <v>3304</v>
      </c>
      <c r="D1783" s="41" t="s">
        <v>3305</v>
      </c>
      <c r="E1783" s="41"/>
      <c r="F1783" s="42">
        <v>42892.295162037037</v>
      </c>
      <c r="G1783" s="43">
        <v>13</v>
      </c>
      <c r="H1783" s="44">
        <v>43326</v>
      </c>
      <c r="I1783" s="44">
        <v>43340</v>
      </c>
      <c r="J1783" s="43">
        <v>591005</v>
      </c>
      <c r="K1783" s="43">
        <v>0</v>
      </c>
      <c r="L1783" s="43">
        <v>0</v>
      </c>
      <c r="M1783" s="43">
        <f>IFERROR(J1783-K1783-L1783,0)</f>
        <v>591005</v>
      </c>
      <c r="N1783" s="43">
        <v>591005</v>
      </c>
      <c r="O1783" s="45">
        <f>IFERROR(IF(1 - M1783/N1783&lt;0,0,1-M1783/N1783),0)</f>
        <v>0</v>
      </c>
      <c r="P1783" s="43">
        <v>0</v>
      </c>
      <c r="Q1783" s="43">
        <v>591005</v>
      </c>
      <c r="R1783" s="46">
        <f>IF(F1783&lt;DATEVALUE("2018-07-01"),1,0)</f>
        <v>1</v>
      </c>
      <c r="S1783" s="47">
        <f>IF(R1783=1,1%,0)</f>
        <v>0.01</v>
      </c>
      <c r="T1783" s="46">
        <f>IFERROR(S1783*M1783,0)</f>
        <v>5910.0500000000002</v>
      </c>
      <c r="U1783" s="48">
        <f>IF(O1783&lt;=0.12,1,0)*(1-R1783)*M1783</f>
        <v>0</v>
      </c>
      <c r="V1783" s="49">
        <f>IF(0&lt;0.8,0,IF(0&lt;1,Sheet1!L590,1))*IF(G1783&lt;3,0.12 - O1783,0.01) *U1783</f>
        <v>0</v>
      </c>
      <c r="W1783" s="49">
        <f>IF(0&gt;1,IF(0&lt;=1.1,1,IF(0&lt;=1.2,2,IF(0&lt;=1.5,3,5))),0) * 1000000</f>
        <v>0</v>
      </c>
      <c r="X1783" s="50">
        <f>IF(AND(P1783&gt;=150000000,P1783&lt;300000000),5000000,IF(AND(P1783&gt;=300000000,P1783&lt;500000000),10000000,IF(AND(P1783&gt;=300000000,P1783&lt;500000000),15000000,IF(AND(P1783&gt;=500000000,P1783&lt;3000000000),20000000,IF(P1783&gt;=30000000000,35000000,0))))) * (1-R1783)</f>
        <v>0</v>
      </c>
      <c r="Y1783" s="50">
        <f>IFERROR(Q1783 * (1-R1783),0)</f>
        <v>0</v>
      </c>
      <c r="Z1783" s="51">
        <f>IF(R1783=1,0,0)</f>
        <v>0</v>
      </c>
      <c r="AA1783" s="51">
        <f>IFERROR((1-R1783) * Z1783 * 2%,0)</f>
        <v>0</v>
      </c>
      <c r="AB1783" s="52">
        <f>IF(R1783=0,0,0)</f>
        <v>0</v>
      </c>
      <c r="AC1783" s="52">
        <f> IFERROR(AB1783 * (1-R1783) * 2%,0)</f>
        <v>0</v>
      </c>
      <c r="AD1783" s="53">
        <f>T1783+V1783+W1783+X1783+AA1783+AC1783</f>
        <v>5910.0500000000002</v>
      </c>
    </row>
    <row r="1784">
      <c r="C1784" s="40" t="s">
        <v>3306</v>
      </c>
      <c r="D1784" s="41" t="s">
        <v>3307</v>
      </c>
      <c r="E1784" s="41"/>
      <c r="F1784" s="42">
        <v>42901.333541666667</v>
      </c>
      <c r="G1784" s="43">
        <v>13</v>
      </c>
      <c r="H1784" s="44">
        <v>43326</v>
      </c>
      <c r="I1784" s="44">
        <v>43349</v>
      </c>
      <c r="J1784" s="43">
        <v>938247</v>
      </c>
      <c r="K1784" s="43">
        <v>0</v>
      </c>
      <c r="L1784" s="43">
        <v>0</v>
      </c>
      <c r="M1784" s="43">
        <f>IFERROR(J1784-K1784-L1784,0)</f>
        <v>938247</v>
      </c>
      <c r="N1784" s="43">
        <v>938247</v>
      </c>
      <c r="O1784" s="45">
        <f>IFERROR(IF(1 - M1784/N1784&lt;0,0,1-M1784/N1784),0)</f>
        <v>0</v>
      </c>
      <c r="P1784" s="43">
        <v>0</v>
      </c>
      <c r="Q1784" s="43">
        <v>938247</v>
      </c>
      <c r="R1784" s="46">
        <f>IF(F1784&lt;DATEVALUE("2018-07-01"),1,0)</f>
        <v>1</v>
      </c>
      <c r="S1784" s="47">
        <f>IF(R1784=1,1%,0)</f>
        <v>0.01</v>
      </c>
      <c r="T1784" s="46">
        <f>IFERROR(S1784*M1784,0)</f>
        <v>9382.4699999999993</v>
      </c>
      <c r="U1784" s="48">
        <f>IF(O1784&lt;=0.12,1,0)*(1-R1784)*M1784</f>
        <v>0</v>
      </c>
      <c r="V1784" s="49">
        <f>IF(0&lt;0.8,0,IF(0&lt;1,Sheet1!L590,1))*IF(G1784&lt;3,0.12 - O1784,0.01) *U1784</f>
        <v>0</v>
      </c>
      <c r="W1784" s="49">
        <f>IF(0&gt;1,IF(0&lt;=1.1,1,IF(0&lt;=1.2,2,IF(0&lt;=1.5,3,5))),0) * 1000000</f>
        <v>0</v>
      </c>
      <c r="X1784" s="50">
        <f>IF(AND(P1784&gt;=150000000,P1784&lt;300000000),5000000,IF(AND(P1784&gt;=300000000,P1784&lt;500000000),10000000,IF(AND(P1784&gt;=300000000,P1784&lt;500000000),15000000,IF(AND(P1784&gt;=500000000,P1784&lt;3000000000),20000000,IF(P1784&gt;=30000000000,35000000,0))))) * (1-R1784)</f>
        <v>0</v>
      </c>
      <c r="Y1784" s="50">
        <f>IFERROR(Q1784 * (1-R1784),0)</f>
        <v>0</v>
      </c>
      <c r="Z1784" s="51">
        <f>IF(R1784=1,0,0)</f>
        <v>0</v>
      </c>
      <c r="AA1784" s="51">
        <f>IFERROR((1-R1784) * Z1784 * 2%,0)</f>
        <v>0</v>
      </c>
      <c r="AB1784" s="52">
        <f>IF(R1784=0,0,0)</f>
        <v>0</v>
      </c>
      <c r="AC1784" s="52">
        <f> IFERROR(AB1784 * (1-R1784) * 2%,0)</f>
        <v>0</v>
      </c>
      <c r="AD1784" s="53">
        <f>T1784+V1784+W1784+X1784+AA1784+AC1784</f>
        <v>9382.4699999999993</v>
      </c>
    </row>
    <row r="1785">
      <c r="C1785" s="40" t="s">
        <v>3308</v>
      </c>
      <c r="D1785" s="41" t="s">
        <v>3309</v>
      </c>
      <c r="E1785" s="41"/>
      <c r="F1785" s="42">
        <v>42906.102233796293</v>
      </c>
      <c r="G1785" s="43">
        <v>13</v>
      </c>
      <c r="H1785" s="44">
        <v>43356</v>
      </c>
      <c r="I1785" s="44">
        <v>43392</v>
      </c>
      <c r="J1785" s="43">
        <v>47669</v>
      </c>
      <c r="K1785" s="43">
        <v>0</v>
      </c>
      <c r="L1785" s="43">
        <v>0</v>
      </c>
      <c r="M1785" s="43">
        <f>IFERROR(J1785-K1785-L1785,0)</f>
        <v>47669</v>
      </c>
      <c r="N1785" s="43">
        <v>47669</v>
      </c>
      <c r="O1785" s="45">
        <f>IFERROR(IF(1 - M1785/N1785&lt;0,0,1-M1785/N1785),0)</f>
        <v>0</v>
      </c>
      <c r="P1785" s="43">
        <v>0</v>
      </c>
      <c r="Q1785" s="43">
        <v>47669</v>
      </c>
      <c r="R1785" s="46">
        <f>IF(F1785&lt;DATEVALUE("2018-07-01"),1,0)</f>
        <v>1</v>
      </c>
      <c r="S1785" s="47">
        <f>IF(R1785=1,1%,0)</f>
        <v>0.01</v>
      </c>
      <c r="T1785" s="46">
        <f>IFERROR(S1785*M1785,0)</f>
        <v>476.69</v>
      </c>
      <c r="U1785" s="48">
        <f>IF(O1785&lt;=0.12,1,0)*(1-R1785)*M1785</f>
        <v>0</v>
      </c>
      <c r="V1785" s="49">
        <f>IF(0&lt;0.8,0,IF(0&lt;1,Sheet1!L590,1))*IF(G1785&lt;3,0.12 - O1785,0.01) *U1785</f>
        <v>0</v>
      </c>
      <c r="W1785" s="49">
        <f>IF(0&gt;1,IF(0&lt;=1.1,1,IF(0&lt;=1.2,2,IF(0&lt;=1.5,3,5))),0) * 1000000</f>
        <v>0</v>
      </c>
      <c r="X1785" s="50">
        <f>IF(AND(P1785&gt;=150000000,P1785&lt;300000000),5000000,IF(AND(P1785&gt;=300000000,P1785&lt;500000000),10000000,IF(AND(P1785&gt;=300000000,P1785&lt;500000000),15000000,IF(AND(P1785&gt;=500000000,P1785&lt;3000000000),20000000,IF(P1785&gt;=30000000000,35000000,0))))) * (1-R1785)</f>
        <v>0</v>
      </c>
      <c r="Y1785" s="50">
        <f>IFERROR(Q1785 * (1-R1785),0)</f>
        <v>0</v>
      </c>
      <c r="Z1785" s="51">
        <f>IF(R1785=1,0,0)</f>
        <v>0</v>
      </c>
      <c r="AA1785" s="51">
        <f>IFERROR((1-R1785) * Z1785 * 2%,0)</f>
        <v>0</v>
      </c>
      <c r="AB1785" s="52">
        <f>IF(R1785=0,0,0)</f>
        <v>0</v>
      </c>
      <c r="AC1785" s="52">
        <f> IFERROR(AB1785 * (1-R1785) * 2%,0)</f>
        <v>0</v>
      </c>
      <c r="AD1785" s="53">
        <f>T1785+V1785+W1785+X1785+AA1785+AC1785</f>
        <v>476.69</v>
      </c>
    </row>
    <row r="1786">
      <c r="C1786" s="40" t="s">
        <v>3310</v>
      </c>
      <c r="D1786" s="41" t="s">
        <v>3311</v>
      </c>
      <c r="E1786" s="41"/>
      <c r="F1786" s="42">
        <v>42910.185555555552</v>
      </c>
      <c r="G1786" s="43">
        <v>13</v>
      </c>
      <c r="H1786" s="44">
        <v>43312</v>
      </c>
      <c r="I1786" s="44">
        <v>43341</v>
      </c>
      <c r="J1786" s="43">
        <v>260706</v>
      </c>
      <c r="K1786" s="43">
        <v>0</v>
      </c>
      <c r="L1786" s="43">
        <v>0</v>
      </c>
      <c r="M1786" s="43">
        <f>IFERROR(J1786-K1786-L1786,0)</f>
        <v>260706</v>
      </c>
      <c r="N1786" s="43">
        <v>260706</v>
      </c>
      <c r="O1786" s="45">
        <f>IFERROR(IF(1 - M1786/N1786&lt;0,0,1-M1786/N1786),0)</f>
        <v>0</v>
      </c>
      <c r="P1786" s="43">
        <v>0</v>
      </c>
      <c r="Q1786" s="43">
        <v>260706</v>
      </c>
      <c r="R1786" s="46">
        <f>IF(F1786&lt;DATEVALUE("2018-07-01"),1,0)</f>
        <v>1</v>
      </c>
      <c r="S1786" s="47">
        <f>IF(R1786=1,1%,0)</f>
        <v>0.01</v>
      </c>
      <c r="T1786" s="46">
        <f>IFERROR(S1786*M1786,0)</f>
        <v>2607.0599999999999</v>
      </c>
      <c r="U1786" s="48">
        <f>IF(O1786&lt;=0.12,1,0)*(1-R1786)*M1786</f>
        <v>0</v>
      </c>
      <c r="V1786" s="49">
        <f>IF(0&lt;0.8,0,IF(0&lt;1,Sheet1!L590,1))*IF(G1786&lt;3,0.12 - O1786,0.01) *U1786</f>
        <v>0</v>
      </c>
      <c r="W1786" s="49">
        <f>IF(0&gt;1,IF(0&lt;=1.1,1,IF(0&lt;=1.2,2,IF(0&lt;=1.5,3,5))),0) * 1000000</f>
        <v>0</v>
      </c>
      <c r="X1786" s="50">
        <f>IF(AND(P1786&gt;=150000000,P1786&lt;300000000),5000000,IF(AND(P1786&gt;=300000000,P1786&lt;500000000),10000000,IF(AND(P1786&gt;=300000000,P1786&lt;500000000),15000000,IF(AND(P1786&gt;=500000000,P1786&lt;3000000000),20000000,IF(P1786&gt;=30000000000,35000000,0))))) * (1-R1786)</f>
        <v>0</v>
      </c>
      <c r="Y1786" s="50">
        <f>IFERROR(Q1786 * (1-R1786),0)</f>
        <v>0</v>
      </c>
      <c r="Z1786" s="51">
        <f>IF(R1786=1,0,0)</f>
        <v>0</v>
      </c>
      <c r="AA1786" s="51">
        <f>IFERROR((1-R1786) * Z1786 * 2%,0)</f>
        <v>0</v>
      </c>
      <c r="AB1786" s="52">
        <f>IF(R1786=0,0,0)</f>
        <v>0</v>
      </c>
      <c r="AC1786" s="52">
        <f> IFERROR(AB1786 * (1-R1786) * 2%,0)</f>
        <v>0</v>
      </c>
      <c r="AD1786" s="53">
        <f>T1786+V1786+W1786+X1786+AA1786+AC1786</f>
        <v>2607.0599999999999</v>
      </c>
    </row>
    <row r="1787">
      <c r="C1787" s="40" t="s">
        <v>3312</v>
      </c>
      <c r="D1787" s="41" t="s">
        <v>3313</v>
      </c>
      <c r="E1787" s="41"/>
      <c r="F1787" s="42">
        <v>42912.27789351852</v>
      </c>
      <c r="G1787" s="43">
        <v>13</v>
      </c>
      <c r="H1787" s="44">
        <v>43362</v>
      </c>
      <c r="I1787" s="44">
        <v>43363</v>
      </c>
      <c r="J1787" s="43">
        <v>489572</v>
      </c>
      <c r="K1787" s="43">
        <v>0</v>
      </c>
      <c r="L1787" s="43">
        <v>0</v>
      </c>
      <c r="M1787" s="43">
        <f>IFERROR(J1787-K1787-L1787,0)</f>
        <v>489572</v>
      </c>
      <c r="N1787" s="43">
        <v>538108</v>
      </c>
      <c r="O1787" s="45">
        <f>IFERROR(IF(1 - M1787/N1787&lt;0,0,1-M1787/N1787),0)</f>
        <v>0.09019750682019223</v>
      </c>
      <c r="P1787" s="43">
        <v>0</v>
      </c>
      <c r="Q1787" s="43">
        <v>489572</v>
      </c>
      <c r="R1787" s="46">
        <f>IF(F1787&lt;DATEVALUE("2018-07-01"),1,0)</f>
        <v>1</v>
      </c>
      <c r="S1787" s="47">
        <f>IF(R1787=1,1%,0)</f>
        <v>0.01</v>
      </c>
      <c r="T1787" s="46">
        <f>IFERROR(S1787*M1787,0)</f>
        <v>4895.7200000000003</v>
      </c>
      <c r="U1787" s="48">
        <f>IF(O1787&lt;=0.12,1,0)*(1-R1787)*M1787</f>
        <v>0</v>
      </c>
      <c r="V1787" s="49">
        <f>IF(0&lt;0.8,0,IF(0&lt;1,Sheet1!L590,1))*IF(G1787&lt;3,0.12 - O1787,0.01) *U1787</f>
        <v>0</v>
      </c>
      <c r="W1787" s="49">
        <f>IF(0&gt;1,IF(0&lt;=1.1,1,IF(0&lt;=1.2,2,IF(0&lt;=1.5,3,5))),0) * 1000000</f>
        <v>0</v>
      </c>
      <c r="X1787" s="50">
        <f>IF(AND(P1787&gt;=150000000,P1787&lt;300000000),5000000,IF(AND(P1787&gt;=300000000,P1787&lt;500000000),10000000,IF(AND(P1787&gt;=300000000,P1787&lt;500000000),15000000,IF(AND(P1787&gt;=500000000,P1787&lt;3000000000),20000000,IF(P1787&gt;=30000000000,35000000,0))))) * (1-R1787)</f>
        <v>0</v>
      </c>
      <c r="Y1787" s="50">
        <f>IFERROR(Q1787 * (1-R1787),0)</f>
        <v>0</v>
      </c>
      <c r="Z1787" s="51">
        <f>IF(R1787=1,0,0)</f>
        <v>0</v>
      </c>
      <c r="AA1787" s="51">
        <f>IFERROR((1-R1787) * Z1787 * 2%,0)</f>
        <v>0</v>
      </c>
      <c r="AB1787" s="52">
        <f>IF(R1787=0,0,0)</f>
        <v>0</v>
      </c>
      <c r="AC1787" s="52">
        <f> IFERROR(AB1787 * (1-R1787) * 2%,0)</f>
        <v>0</v>
      </c>
      <c r="AD1787" s="53">
        <f>T1787+V1787+W1787+X1787+AA1787+AC1787</f>
        <v>4895.7200000000003</v>
      </c>
    </row>
    <row r="1788">
      <c r="C1788" s="40" t="s">
        <v>3314</v>
      </c>
      <c r="D1788" s="41" t="s">
        <v>3315</v>
      </c>
      <c r="E1788" s="41"/>
      <c r="F1788" s="42">
        <v>42917.152858796297</v>
      </c>
      <c r="G1788" s="43">
        <v>12</v>
      </c>
      <c r="H1788" s="44">
        <v>43326</v>
      </c>
      <c r="I1788" s="44">
        <v>43396</v>
      </c>
      <c r="J1788" s="43">
        <v>3224900</v>
      </c>
      <c r="K1788" s="43">
        <v>0</v>
      </c>
      <c r="L1788" s="43">
        <v>0</v>
      </c>
      <c r="M1788" s="43">
        <f>IFERROR(J1788-K1788-L1788,0)</f>
        <v>3224900</v>
      </c>
      <c r="N1788" s="43">
        <v>3223464</v>
      </c>
      <c r="O1788" s="45">
        <f>IFERROR(IF(1 - M1788/N1788&lt;0,0,1-M1788/N1788),0)</f>
        <v>0</v>
      </c>
      <c r="P1788" s="43">
        <v>0</v>
      </c>
      <c r="Q1788" s="43">
        <v>3224900</v>
      </c>
      <c r="R1788" s="46">
        <f>IF(F1788&lt;DATEVALUE("2018-07-01"),1,0)</f>
        <v>1</v>
      </c>
      <c r="S1788" s="47">
        <f>IF(R1788=1,1%,0)</f>
        <v>0.01</v>
      </c>
      <c r="T1788" s="46">
        <f>IFERROR(S1788*M1788,0)</f>
        <v>32249</v>
      </c>
      <c r="U1788" s="48">
        <f>IF(O1788&lt;=0.12,1,0)*(1-R1788)*M1788</f>
        <v>0</v>
      </c>
      <c r="V1788" s="49">
        <f>IF(0&lt;0.8,0,IF(0&lt;1,Sheet1!L590,1))*IF(G1788&lt;3,0.12 - O1788,0.01) *U1788</f>
        <v>0</v>
      </c>
      <c r="W1788" s="49">
        <f>IF(0&gt;1,IF(0&lt;=1.1,1,IF(0&lt;=1.2,2,IF(0&lt;=1.5,3,5))),0) * 1000000</f>
        <v>0</v>
      </c>
      <c r="X1788" s="50">
        <f>IF(AND(P1788&gt;=150000000,P1788&lt;300000000),5000000,IF(AND(P1788&gt;=300000000,P1788&lt;500000000),10000000,IF(AND(P1788&gt;=300000000,P1788&lt;500000000),15000000,IF(AND(P1788&gt;=500000000,P1788&lt;3000000000),20000000,IF(P1788&gt;=30000000000,35000000,0))))) * (1-R1788)</f>
        <v>0</v>
      </c>
      <c r="Y1788" s="50">
        <f>IFERROR(Q1788 * (1-R1788),0)</f>
        <v>0</v>
      </c>
      <c r="Z1788" s="51">
        <f>IF(R1788=1,0,0)</f>
        <v>0</v>
      </c>
      <c r="AA1788" s="51">
        <f>IFERROR((1-R1788) * Z1788 * 2%,0)</f>
        <v>0</v>
      </c>
      <c r="AB1788" s="52">
        <f>IF(R1788=0,0,0)</f>
        <v>0</v>
      </c>
      <c r="AC1788" s="52">
        <f> IFERROR(AB1788 * (1-R1788) * 2%,0)</f>
        <v>0</v>
      </c>
      <c r="AD1788" s="53">
        <f>T1788+V1788+W1788+X1788+AA1788+AC1788</f>
        <v>32249</v>
      </c>
    </row>
    <row r="1789">
      <c r="C1789" s="40" t="s">
        <v>3316</v>
      </c>
      <c r="D1789" s="41" t="s">
        <v>3317</v>
      </c>
      <c r="E1789" s="41"/>
      <c r="F1789" s="42">
        <v>42917.352789351848</v>
      </c>
      <c r="G1789" s="43">
        <v>12</v>
      </c>
      <c r="H1789" s="44">
        <v>43326</v>
      </c>
      <c r="I1789" s="44">
        <v>43410</v>
      </c>
      <c r="J1789" s="43">
        <v>193613</v>
      </c>
      <c r="K1789" s="43">
        <v>0</v>
      </c>
      <c r="L1789" s="43">
        <v>0</v>
      </c>
      <c r="M1789" s="43">
        <f>IFERROR(J1789-K1789-L1789,0)</f>
        <v>193613</v>
      </c>
      <c r="N1789" s="43">
        <v>193613</v>
      </c>
      <c r="O1789" s="45">
        <f>IFERROR(IF(1 - M1789/N1789&lt;0,0,1-M1789/N1789),0)</f>
        <v>0</v>
      </c>
      <c r="P1789" s="43">
        <v>0</v>
      </c>
      <c r="Q1789" s="43">
        <v>193613</v>
      </c>
      <c r="R1789" s="46">
        <f>IF(F1789&lt;DATEVALUE("2018-07-01"),1,0)</f>
        <v>1</v>
      </c>
      <c r="S1789" s="47">
        <f>IF(R1789=1,1%,0)</f>
        <v>0.01</v>
      </c>
      <c r="T1789" s="46">
        <f>IFERROR(S1789*M1789,0)</f>
        <v>1936.1300000000001</v>
      </c>
      <c r="U1789" s="48">
        <f>IF(O1789&lt;=0.12,1,0)*(1-R1789)*M1789</f>
        <v>0</v>
      </c>
      <c r="V1789" s="49">
        <f>IF(0&lt;0.8,0,IF(0&lt;1,Sheet1!L590,1))*IF(G1789&lt;3,0.12 - O1789,0.01) *U1789</f>
        <v>0</v>
      </c>
      <c r="W1789" s="49">
        <f>IF(0&gt;1,IF(0&lt;=1.1,1,IF(0&lt;=1.2,2,IF(0&lt;=1.5,3,5))),0) * 1000000</f>
        <v>0</v>
      </c>
      <c r="X1789" s="50">
        <f>IF(AND(P1789&gt;=150000000,P1789&lt;300000000),5000000,IF(AND(P1789&gt;=300000000,P1789&lt;500000000),10000000,IF(AND(P1789&gt;=300000000,P1789&lt;500000000),15000000,IF(AND(P1789&gt;=500000000,P1789&lt;3000000000),20000000,IF(P1789&gt;=30000000000,35000000,0))))) * (1-R1789)</f>
        <v>0</v>
      </c>
      <c r="Y1789" s="50">
        <f>IFERROR(Q1789 * (1-R1789),0)</f>
        <v>0</v>
      </c>
      <c r="Z1789" s="51">
        <f>IF(R1789=1,0,0)</f>
        <v>0</v>
      </c>
      <c r="AA1789" s="51">
        <f>IFERROR((1-R1789) * Z1789 * 2%,0)</f>
        <v>0</v>
      </c>
      <c r="AB1789" s="52">
        <f>IF(R1789=0,0,0)</f>
        <v>0</v>
      </c>
      <c r="AC1789" s="52">
        <f> IFERROR(AB1789 * (1-R1789) * 2%,0)</f>
        <v>0</v>
      </c>
      <c r="AD1789" s="53">
        <f>T1789+V1789+W1789+X1789+AA1789+AC1789</f>
        <v>1936.1300000000001</v>
      </c>
    </row>
    <row r="1790">
      <c r="C1790" s="40" t="s">
        <v>3318</v>
      </c>
      <c r="D1790" s="41" t="s">
        <v>3319</v>
      </c>
      <c r="E1790" s="41"/>
      <c r="F1790" s="42">
        <v>42924.29550925926</v>
      </c>
      <c r="G1790" s="43">
        <v>12</v>
      </c>
      <c r="H1790" s="44">
        <v>43326</v>
      </c>
      <c r="I1790" s="44">
        <v>43358</v>
      </c>
      <c r="J1790" s="43">
        <v>864632</v>
      </c>
      <c r="K1790" s="43">
        <v>0</v>
      </c>
      <c r="L1790" s="43">
        <v>0</v>
      </c>
      <c r="M1790" s="43">
        <f>IFERROR(J1790-K1790-L1790,0)</f>
        <v>864632</v>
      </c>
      <c r="N1790" s="43">
        <v>866933</v>
      </c>
      <c r="O1790" s="45">
        <f>IFERROR(IF(1 - M1790/N1790&lt;0,0,1-M1790/N1790),0)</f>
        <v>0.0026541843487328798</v>
      </c>
      <c r="P1790" s="43">
        <v>0</v>
      </c>
      <c r="Q1790" s="43">
        <v>864632</v>
      </c>
      <c r="R1790" s="46">
        <f>IF(F1790&lt;DATEVALUE("2018-07-01"),1,0)</f>
        <v>1</v>
      </c>
      <c r="S1790" s="47">
        <f>IF(R1790=1,1%,0)</f>
        <v>0.01</v>
      </c>
      <c r="T1790" s="46">
        <f>IFERROR(S1790*M1790,0)</f>
        <v>8646.3199999999997</v>
      </c>
      <c r="U1790" s="48">
        <f>IF(O1790&lt;=0.12,1,0)*(1-R1790)*M1790</f>
        <v>0</v>
      </c>
      <c r="V1790" s="49">
        <f>IF(0&lt;0.8,0,IF(0&lt;1,Sheet1!L590,1))*IF(G1790&lt;3,0.12 - O1790,0.01) *U1790</f>
        <v>0</v>
      </c>
      <c r="W1790" s="49">
        <f>IF(0&gt;1,IF(0&lt;=1.1,1,IF(0&lt;=1.2,2,IF(0&lt;=1.5,3,5))),0) * 1000000</f>
        <v>0</v>
      </c>
      <c r="X1790" s="50">
        <f>IF(AND(P1790&gt;=150000000,P1790&lt;300000000),5000000,IF(AND(P1790&gt;=300000000,P1790&lt;500000000),10000000,IF(AND(P1790&gt;=300000000,P1790&lt;500000000),15000000,IF(AND(P1790&gt;=500000000,P1790&lt;3000000000),20000000,IF(P1790&gt;=30000000000,35000000,0))))) * (1-R1790)</f>
        <v>0</v>
      </c>
      <c r="Y1790" s="50">
        <f>IFERROR(Q1790 * (1-R1790),0)</f>
        <v>0</v>
      </c>
      <c r="Z1790" s="51">
        <f>IF(R1790=1,0,0)</f>
        <v>0</v>
      </c>
      <c r="AA1790" s="51">
        <f>IFERROR((1-R1790) * Z1790 * 2%,0)</f>
        <v>0</v>
      </c>
      <c r="AB1790" s="52">
        <f>IF(R1790=0,0,0)</f>
        <v>0</v>
      </c>
      <c r="AC1790" s="52">
        <f> IFERROR(AB1790 * (1-R1790) * 2%,0)</f>
        <v>0</v>
      </c>
      <c r="AD1790" s="53">
        <f>T1790+V1790+W1790+X1790+AA1790+AC1790</f>
        <v>8646.3199999999997</v>
      </c>
    </row>
    <row r="1791">
      <c r="C1791" s="40" t="s">
        <v>3320</v>
      </c>
      <c r="D1791" s="41" t="s">
        <v>3321</v>
      </c>
      <c r="E1791" s="41"/>
      <c r="F1791" s="42">
        <v>42928.159548611111</v>
      </c>
      <c r="G1791" s="43">
        <v>12</v>
      </c>
      <c r="H1791" s="44">
        <v>43340</v>
      </c>
      <c r="I1791" s="44">
        <v>43349</v>
      </c>
      <c r="J1791" s="43">
        <v>4752940</v>
      </c>
      <c r="K1791" s="43">
        <v>0</v>
      </c>
      <c r="L1791" s="43">
        <v>0</v>
      </c>
      <c r="M1791" s="43">
        <f>IFERROR(J1791-K1791-L1791,0)</f>
        <v>4752940</v>
      </c>
      <c r="N1791" s="43">
        <v>52581217</v>
      </c>
      <c r="O1791" s="45">
        <f>IFERROR(IF(1 - M1791/N1791&lt;0,0,1-M1791/N1791),0)</f>
        <v>0.90960764563513241</v>
      </c>
      <c r="P1791" s="43">
        <v>0</v>
      </c>
      <c r="Q1791" s="43">
        <v>4752940</v>
      </c>
      <c r="R1791" s="46">
        <f>IF(F1791&lt;DATEVALUE("2018-07-01"),1,0)</f>
        <v>1</v>
      </c>
      <c r="S1791" s="47">
        <f>IF(R1791=1,1%,0)</f>
        <v>0.01</v>
      </c>
      <c r="T1791" s="46">
        <f>IFERROR(S1791*M1791,0)</f>
        <v>47529.400000000001</v>
      </c>
      <c r="U1791" s="48">
        <f>IF(O1791&lt;=0.12,1,0)*(1-R1791)*M1791</f>
        <v>0</v>
      </c>
      <c r="V1791" s="49">
        <f>IF(0&lt;0.8,0,IF(0&lt;1,Sheet1!L590,1))*IF(G1791&lt;3,0.12 - O1791,0.01) *U1791</f>
        <v>0</v>
      </c>
      <c r="W1791" s="49">
        <f>IF(0&gt;1,IF(0&lt;=1.1,1,IF(0&lt;=1.2,2,IF(0&lt;=1.5,3,5))),0) * 1000000</f>
        <v>0</v>
      </c>
      <c r="X1791" s="50">
        <f>IF(AND(P1791&gt;=150000000,P1791&lt;300000000),5000000,IF(AND(P1791&gt;=300000000,P1791&lt;500000000),10000000,IF(AND(P1791&gt;=300000000,P1791&lt;500000000),15000000,IF(AND(P1791&gt;=500000000,P1791&lt;3000000000),20000000,IF(P1791&gt;=30000000000,35000000,0))))) * (1-R1791)</f>
        <v>0</v>
      </c>
      <c r="Y1791" s="50">
        <f>IFERROR(Q1791 * (1-R1791),0)</f>
        <v>0</v>
      </c>
      <c r="Z1791" s="51">
        <f>IF(R1791=1,0,3300000)</f>
        <v>0</v>
      </c>
      <c r="AA1791" s="51">
        <f>IFERROR((1-R1791) * Z1791 * 2%,0)</f>
        <v>0</v>
      </c>
      <c r="AB1791" s="52">
        <f>IF(R1791=0,0,0)</f>
        <v>0</v>
      </c>
      <c r="AC1791" s="52">
        <f> IFERROR(AB1791 * (1-R1791) * 2%,0)</f>
        <v>0</v>
      </c>
      <c r="AD1791" s="53">
        <f>T1791+V1791+W1791+X1791+AA1791+AC1791</f>
        <v>47529.400000000001</v>
      </c>
    </row>
    <row r="1792">
      <c r="C1792" s="40" t="s">
        <v>3322</v>
      </c>
      <c r="D1792" s="41" t="s">
        <v>3323</v>
      </c>
      <c r="E1792" s="41"/>
      <c r="F1792" s="42">
        <v>42928.182210648149</v>
      </c>
      <c r="G1792" s="43">
        <v>12</v>
      </c>
      <c r="H1792" s="44">
        <v>43326</v>
      </c>
      <c r="I1792" s="44">
        <v>43336</v>
      </c>
      <c r="J1792" s="43">
        <v>748532</v>
      </c>
      <c r="K1792" s="43">
        <v>0</v>
      </c>
      <c r="L1792" s="43">
        <v>0</v>
      </c>
      <c r="M1792" s="43">
        <f>IFERROR(J1792-K1792-L1792,0)</f>
        <v>748532</v>
      </c>
      <c r="N1792" s="43">
        <v>802028</v>
      </c>
      <c r="O1792" s="45">
        <f>IFERROR(IF(1 - M1792/N1792&lt;0,0,1-M1792/N1792),0)</f>
        <v>0.066700913185075872</v>
      </c>
      <c r="P1792" s="43">
        <v>0</v>
      </c>
      <c r="Q1792" s="43">
        <v>748532</v>
      </c>
      <c r="R1792" s="46">
        <f>IF(F1792&lt;DATEVALUE("2018-07-01"),1,0)</f>
        <v>1</v>
      </c>
      <c r="S1792" s="47">
        <f>IF(R1792=1,1%,0)</f>
        <v>0.01</v>
      </c>
      <c r="T1792" s="46">
        <f>IFERROR(S1792*M1792,0)</f>
        <v>7485.3199999999997</v>
      </c>
      <c r="U1792" s="48">
        <f>IF(O1792&lt;=0.12,1,0)*(1-R1792)*M1792</f>
        <v>0</v>
      </c>
      <c r="V1792" s="49">
        <f>IF(0&lt;0.8,0,IF(0&lt;1,Sheet1!L590,1))*IF(G1792&lt;3,0.12 - O1792,0.01) *U1792</f>
        <v>0</v>
      </c>
      <c r="W1792" s="49">
        <f>IF(0&gt;1,IF(0&lt;=1.1,1,IF(0&lt;=1.2,2,IF(0&lt;=1.5,3,5))),0) * 1000000</f>
        <v>0</v>
      </c>
      <c r="X1792" s="50">
        <f>IF(AND(P1792&gt;=150000000,P1792&lt;300000000),5000000,IF(AND(P1792&gt;=300000000,P1792&lt;500000000),10000000,IF(AND(P1792&gt;=300000000,P1792&lt;500000000),15000000,IF(AND(P1792&gt;=500000000,P1792&lt;3000000000),20000000,IF(P1792&gt;=30000000000,35000000,0))))) * (1-R1792)</f>
        <v>0</v>
      </c>
      <c r="Y1792" s="50">
        <f>IFERROR(Q1792 * (1-R1792),0)</f>
        <v>0</v>
      </c>
      <c r="Z1792" s="51">
        <f>IF(R1792=1,0,0)</f>
        <v>0</v>
      </c>
      <c r="AA1792" s="51">
        <f>IFERROR((1-R1792) * Z1792 * 2%,0)</f>
        <v>0</v>
      </c>
      <c r="AB1792" s="52">
        <f>IF(R1792=0,0,0)</f>
        <v>0</v>
      </c>
      <c r="AC1792" s="52">
        <f> IFERROR(AB1792 * (1-R1792) * 2%,0)</f>
        <v>0</v>
      </c>
      <c r="AD1792" s="53">
        <f>T1792+V1792+W1792+X1792+AA1792+AC1792</f>
        <v>7485.3199999999997</v>
      </c>
    </row>
    <row r="1793">
      <c r="C1793" s="40" t="s">
        <v>3324</v>
      </c>
      <c r="D1793" s="41" t="s">
        <v>3325</v>
      </c>
      <c r="E1793" s="41"/>
      <c r="F1793" s="42">
        <v>42929.116527777776</v>
      </c>
      <c r="G1793" s="43">
        <v>12</v>
      </c>
      <c r="H1793" s="44">
        <v>43326</v>
      </c>
      <c r="I1793" s="44">
        <v>43358</v>
      </c>
      <c r="J1793" s="43">
        <v>1018199</v>
      </c>
      <c r="K1793" s="43">
        <v>0</v>
      </c>
      <c r="L1793" s="43">
        <v>0</v>
      </c>
      <c r="M1793" s="43">
        <f>IFERROR(J1793-K1793-L1793,0)</f>
        <v>1018199</v>
      </c>
      <c r="N1793" s="43">
        <v>1012883</v>
      </c>
      <c r="O1793" s="45">
        <f>IFERROR(IF(1 - M1793/N1793&lt;0,0,1-M1793/N1793),0)</f>
        <v>0</v>
      </c>
      <c r="P1793" s="43">
        <v>0</v>
      </c>
      <c r="Q1793" s="43">
        <v>1018199</v>
      </c>
      <c r="R1793" s="46">
        <f>IF(F1793&lt;DATEVALUE("2018-07-01"),1,0)</f>
        <v>1</v>
      </c>
      <c r="S1793" s="47">
        <f>IF(R1793=1,1%,0)</f>
        <v>0.01</v>
      </c>
      <c r="T1793" s="46">
        <f>IFERROR(S1793*M1793,0)</f>
        <v>10181.99</v>
      </c>
      <c r="U1793" s="48">
        <f>IF(O1793&lt;=0.12,1,0)*(1-R1793)*M1793</f>
        <v>0</v>
      </c>
      <c r="V1793" s="49">
        <f>IF(0&lt;0.8,0,IF(0&lt;1,Sheet1!L590,1))*IF(G1793&lt;3,0.12 - O1793,0.01) *U1793</f>
        <v>0</v>
      </c>
      <c r="W1793" s="49">
        <f>IF(0&gt;1,IF(0&lt;=1.1,1,IF(0&lt;=1.2,2,IF(0&lt;=1.5,3,5))),0) * 1000000</f>
        <v>0</v>
      </c>
      <c r="X1793" s="50">
        <f>IF(AND(P1793&gt;=150000000,P1793&lt;300000000),5000000,IF(AND(P1793&gt;=300000000,P1793&lt;500000000),10000000,IF(AND(P1793&gt;=300000000,P1793&lt;500000000),15000000,IF(AND(P1793&gt;=500000000,P1793&lt;3000000000),20000000,IF(P1793&gt;=30000000000,35000000,0))))) * (1-R1793)</f>
        <v>0</v>
      </c>
      <c r="Y1793" s="50">
        <f>IFERROR(Q1793 * (1-R1793),0)</f>
        <v>0</v>
      </c>
      <c r="Z1793" s="51">
        <f>IF(R1793=1,0,0)</f>
        <v>0</v>
      </c>
      <c r="AA1793" s="51">
        <f>IFERROR((1-R1793) * Z1793 * 2%,0)</f>
        <v>0</v>
      </c>
      <c r="AB1793" s="52">
        <f>IF(R1793=0,0,0)</f>
        <v>0</v>
      </c>
      <c r="AC1793" s="52">
        <f> IFERROR(AB1793 * (1-R1793) * 2%,0)</f>
        <v>0</v>
      </c>
      <c r="AD1793" s="53">
        <f>T1793+V1793+W1793+X1793+AA1793+AC1793</f>
        <v>10181.99</v>
      </c>
    </row>
    <row r="1794">
      <c r="C1794" s="40" t="s">
        <v>3326</v>
      </c>
      <c r="D1794" s="41" t="s">
        <v>3327</v>
      </c>
      <c r="E1794" s="41"/>
      <c r="F1794" s="42">
        <v>42950.31659722222</v>
      </c>
      <c r="G1794" s="43">
        <v>11</v>
      </c>
      <c r="H1794" s="44">
        <v>43341</v>
      </c>
      <c r="I1794" s="44">
        <v>43358</v>
      </c>
      <c r="J1794" s="43">
        <v>1134618</v>
      </c>
      <c r="K1794" s="43">
        <v>0</v>
      </c>
      <c r="L1794" s="43">
        <v>0</v>
      </c>
      <c r="M1794" s="43">
        <f>IFERROR(J1794-K1794-L1794,0)</f>
        <v>1134618</v>
      </c>
      <c r="N1794" s="43">
        <v>1134618</v>
      </c>
      <c r="O1794" s="45">
        <f>IFERROR(IF(1 - M1794/N1794&lt;0,0,1-M1794/N1794),0)</f>
        <v>0</v>
      </c>
      <c r="P1794" s="43">
        <v>0</v>
      </c>
      <c r="Q1794" s="43">
        <v>1134618</v>
      </c>
      <c r="R1794" s="46">
        <f>IF(F1794&lt;DATEVALUE("2018-07-01"),1,0)</f>
        <v>1</v>
      </c>
      <c r="S1794" s="47">
        <f>IF(R1794=1,1%,0)</f>
        <v>0.01</v>
      </c>
      <c r="T1794" s="46">
        <f>IFERROR(S1794*M1794,0)</f>
        <v>11346.18</v>
      </c>
      <c r="U1794" s="48">
        <f>IF(O1794&lt;=0.12,1,0)*(1-R1794)*M1794</f>
        <v>0</v>
      </c>
      <c r="V1794" s="49">
        <f>IF(0&lt;0.8,0,IF(0&lt;1,Sheet1!L590,1))*IF(G1794&lt;3,0.12 - O1794,0.01) *U1794</f>
        <v>0</v>
      </c>
      <c r="W1794" s="49">
        <f>IF(0&gt;1,IF(0&lt;=1.1,1,IF(0&lt;=1.2,2,IF(0&lt;=1.5,3,5))),0) * 1000000</f>
        <v>0</v>
      </c>
      <c r="X1794" s="50">
        <f>IF(AND(P1794&gt;=150000000,P1794&lt;300000000),5000000,IF(AND(P1794&gt;=300000000,P1794&lt;500000000),10000000,IF(AND(P1794&gt;=300000000,P1794&lt;500000000),15000000,IF(AND(P1794&gt;=500000000,P1794&lt;3000000000),20000000,IF(P1794&gt;=30000000000,35000000,0))))) * (1-R1794)</f>
        <v>0</v>
      </c>
      <c r="Y1794" s="50">
        <f>IFERROR(Q1794 * (1-R1794),0)</f>
        <v>0</v>
      </c>
      <c r="Z1794" s="51">
        <f>IF(R1794=1,0,0)</f>
        <v>0</v>
      </c>
      <c r="AA1794" s="51">
        <f>IFERROR((1-R1794) * Z1794 * 2%,0)</f>
        <v>0</v>
      </c>
      <c r="AB1794" s="52">
        <f>IF(R1794=0,0,0)</f>
        <v>0</v>
      </c>
      <c r="AC1794" s="52">
        <f> IFERROR(AB1794 * (1-R1794) * 2%,0)</f>
        <v>0</v>
      </c>
      <c r="AD1794" s="53">
        <f>T1794+V1794+W1794+X1794+AA1794+AC1794</f>
        <v>11346.18</v>
      </c>
    </row>
    <row r="1795">
      <c r="C1795" s="40" t="s">
        <v>3328</v>
      </c>
      <c r="D1795" s="41" t="s">
        <v>3329</v>
      </c>
      <c r="E1795" s="41"/>
      <c r="F1795" s="42">
        <v>42955.405960648146</v>
      </c>
      <c r="G1795" s="43">
        <v>11</v>
      </c>
      <c r="H1795" s="44">
        <v>43326</v>
      </c>
      <c r="I1795" s="44">
        <v>43340</v>
      </c>
      <c r="J1795" s="43">
        <v>10276852</v>
      </c>
      <c r="K1795" s="43">
        <v>0</v>
      </c>
      <c r="L1795" s="43">
        <v>0</v>
      </c>
      <c r="M1795" s="43">
        <f>IFERROR(J1795-K1795-L1795,0)</f>
        <v>10276852</v>
      </c>
      <c r="N1795" s="43">
        <v>10664266</v>
      </c>
      <c r="O1795" s="45">
        <f>IFERROR(IF(1 - M1795/N1795&lt;0,0,1-M1795/N1795),0)</f>
        <v>0.036328238624205311</v>
      </c>
      <c r="P1795" s="43">
        <v>0</v>
      </c>
      <c r="Q1795" s="43">
        <v>10276852</v>
      </c>
      <c r="R1795" s="46">
        <f>IF(F1795&lt;DATEVALUE("2018-07-01"),1,0)</f>
        <v>1</v>
      </c>
      <c r="S1795" s="47">
        <f>IF(R1795=1,1%,0)</f>
        <v>0.01</v>
      </c>
      <c r="T1795" s="46">
        <f>IFERROR(S1795*M1795,0)</f>
        <v>102768.52</v>
      </c>
      <c r="U1795" s="48">
        <f>IF(O1795&lt;=0.12,1,0)*(1-R1795)*M1795</f>
        <v>0</v>
      </c>
      <c r="V1795" s="49">
        <f>IF(0&lt;0.8,0,IF(0&lt;1,Sheet1!L590,1))*IF(G1795&lt;3,0.12 - O1795,0.01) *U1795</f>
        <v>0</v>
      </c>
      <c r="W1795" s="49">
        <f>IF(0&gt;1,IF(0&lt;=1.1,1,IF(0&lt;=1.2,2,IF(0&lt;=1.5,3,5))),0) * 1000000</f>
        <v>0</v>
      </c>
      <c r="X1795" s="50">
        <f>IF(AND(P1795&gt;=150000000,P1795&lt;300000000),5000000,IF(AND(P1795&gt;=300000000,P1795&lt;500000000),10000000,IF(AND(P1795&gt;=300000000,P1795&lt;500000000),15000000,IF(AND(P1795&gt;=500000000,P1795&lt;3000000000),20000000,IF(P1795&gt;=30000000000,35000000,0))))) * (1-R1795)</f>
        <v>0</v>
      </c>
      <c r="Y1795" s="50">
        <f>IFERROR(Q1795 * (1-R1795),0)</f>
        <v>0</v>
      </c>
      <c r="Z1795" s="51">
        <f>IF(R1795=1,0,0)</f>
        <v>0</v>
      </c>
      <c r="AA1795" s="51">
        <f>IFERROR((1-R1795) * Z1795 * 2%,0)</f>
        <v>0</v>
      </c>
      <c r="AB1795" s="52">
        <f>IF(R1795=0,0,0)</f>
        <v>0</v>
      </c>
      <c r="AC1795" s="52">
        <f> IFERROR(AB1795 * (1-R1795) * 2%,0)</f>
        <v>0</v>
      </c>
      <c r="AD1795" s="53">
        <f>T1795+V1795+W1795+X1795+AA1795+AC1795</f>
        <v>102768.52</v>
      </c>
    </row>
    <row r="1796">
      <c r="C1796" s="40" t="s">
        <v>3330</v>
      </c>
      <c r="D1796" s="41" t="s">
        <v>3331</v>
      </c>
      <c r="E1796" s="41"/>
      <c r="F1796" s="42">
        <v>42957.298310185186</v>
      </c>
      <c r="G1796" s="43">
        <v>11</v>
      </c>
      <c r="H1796" s="44">
        <v>43326</v>
      </c>
      <c r="I1796" s="44">
        <v>43358</v>
      </c>
      <c r="J1796" s="43">
        <v>197647</v>
      </c>
      <c r="K1796" s="43">
        <v>0</v>
      </c>
      <c r="L1796" s="43">
        <v>0</v>
      </c>
      <c r="M1796" s="43">
        <f>IFERROR(J1796-K1796-L1796,0)</f>
        <v>197647</v>
      </c>
      <c r="N1796" s="43">
        <v>197647</v>
      </c>
      <c r="O1796" s="45">
        <f>IFERROR(IF(1 - M1796/N1796&lt;0,0,1-M1796/N1796),0)</f>
        <v>0</v>
      </c>
      <c r="P1796" s="43">
        <v>0</v>
      </c>
      <c r="Q1796" s="43">
        <v>197647</v>
      </c>
      <c r="R1796" s="46">
        <f>IF(F1796&lt;DATEVALUE("2018-07-01"),1,0)</f>
        <v>1</v>
      </c>
      <c r="S1796" s="47">
        <f>IF(R1796=1,1%,0)</f>
        <v>0.01</v>
      </c>
      <c r="T1796" s="46">
        <f>IFERROR(S1796*M1796,0)</f>
        <v>1976.47</v>
      </c>
      <c r="U1796" s="48">
        <f>IF(O1796&lt;=0.12,1,0)*(1-R1796)*M1796</f>
        <v>0</v>
      </c>
      <c r="V1796" s="49">
        <f>IF(0&lt;0.8,0,IF(0&lt;1,Sheet1!L590,1))*IF(G1796&lt;3,0.12 - O1796,0.01) *U1796</f>
        <v>0</v>
      </c>
      <c r="W1796" s="49">
        <f>IF(0&gt;1,IF(0&lt;=1.1,1,IF(0&lt;=1.2,2,IF(0&lt;=1.5,3,5))),0) * 1000000</f>
        <v>0</v>
      </c>
      <c r="X1796" s="50">
        <f>IF(AND(P1796&gt;=150000000,P1796&lt;300000000),5000000,IF(AND(P1796&gt;=300000000,P1796&lt;500000000),10000000,IF(AND(P1796&gt;=300000000,P1796&lt;500000000),15000000,IF(AND(P1796&gt;=500000000,P1796&lt;3000000000),20000000,IF(P1796&gt;=30000000000,35000000,0))))) * (1-R1796)</f>
        <v>0</v>
      </c>
      <c r="Y1796" s="50">
        <f>IFERROR(Q1796 * (1-R1796),0)</f>
        <v>0</v>
      </c>
      <c r="Z1796" s="51">
        <f>IF(R1796=1,0,0)</f>
        <v>0</v>
      </c>
      <c r="AA1796" s="51">
        <f>IFERROR((1-R1796) * Z1796 * 2%,0)</f>
        <v>0</v>
      </c>
      <c r="AB1796" s="52">
        <f>IF(R1796=0,0,0)</f>
        <v>0</v>
      </c>
      <c r="AC1796" s="52">
        <f> IFERROR(AB1796 * (1-R1796) * 2%,0)</f>
        <v>0</v>
      </c>
      <c r="AD1796" s="53">
        <f>T1796+V1796+W1796+X1796+AA1796+AC1796</f>
        <v>1976.47</v>
      </c>
    </row>
    <row r="1797">
      <c r="C1797" s="40" t="s">
        <v>3332</v>
      </c>
      <c r="D1797" s="41" t="s">
        <v>3333</v>
      </c>
      <c r="E1797" s="41"/>
      <c r="F1797" s="42">
        <v>42961.164039351854</v>
      </c>
      <c r="G1797" s="43">
        <v>11</v>
      </c>
      <c r="H1797" s="44">
        <v>43326</v>
      </c>
      <c r="I1797" s="44">
        <v>43333</v>
      </c>
      <c r="J1797" s="43">
        <v>227899</v>
      </c>
      <c r="K1797" s="43">
        <v>0</v>
      </c>
      <c r="L1797" s="43">
        <v>0</v>
      </c>
      <c r="M1797" s="43">
        <f>IFERROR(J1797-K1797-L1797,0)</f>
        <v>227899</v>
      </c>
      <c r="N1797" s="43">
        <v>227899</v>
      </c>
      <c r="O1797" s="45">
        <f>IFERROR(IF(1 - M1797/N1797&lt;0,0,1-M1797/N1797),0)</f>
        <v>0</v>
      </c>
      <c r="P1797" s="43">
        <v>0</v>
      </c>
      <c r="Q1797" s="43">
        <v>227899</v>
      </c>
      <c r="R1797" s="46">
        <f>IF(F1797&lt;DATEVALUE("2018-07-01"),1,0)</f>
        <v>1</v>
      </c>
      <c r="S1797" s="47">
        <f>IF(R1797=1,1%,0)</f>
        <v>0.01</v>
      </c>
      <c r="T1797" s="46">
        <f>IFERROR(S1797*M1797,0)</f>
        <v>2278.9900000000002</v>
      </c>
      <c r="U1797" s="48">
        <f>IF(O1797&lt;=0.12,1,0)*(1-R1797)*M1797</f>
        <v>0</v>
      </c>
      <c r="V1797" s="49">
        <f>IF(0&lt;0.8,0,IF(0&lt;1,Sheet1!L590,1))*IF(G1797&lt;3,0.12 - O1797,0.01) *U1797</f>
        <v>0</v>
      </c>
      <c r="W1797" s="49">
        <f>IF(0&gt;1,IF(0&lt;=1.1,1,IF(0&lt;=1.2,2,IF(0&lt;=1.5,3,5))),0) * 1000000</f>
        <v>0</v>
      </c>
      <c r="X1797" s="50">
        <f>IF(AND(P1797&gt;=150000000,P1797&lt;300000000),5000000,IF(AND(P1797&gt;=300000000,P1797&lt;500000000),10000000,IF(AND(P1797&gt;=300000000,P1797&lt;500000000),15000000,IF(AND(P1797&gt;=500000000,P1797&lt;3000000000),20000000,IF(P1797&gt;=30000000000,35000000,0))))) * (1-R1797)</f>
        <v>0</v>
      </c>
      <c r="Y1797" s="50">
        <f>IFERROR(Q1797 * (1-R1797),0)</f>
        <v>0</v>
      </c>
      <c r="Z1797" s="51">
        <f>IF(R1797=1,0,0)</f>
        <v>0</v>
      </c>
      <c r="AA1797" s="51">
        <f>IFERROR((1-R1797) * Z1797 * 2%,0)</f>
        <v>0</v>
      </c>
      <c r="AB1797" s="52">
        <f>IF(R1797=0,0,0)</f>
        <v>0</v>
      </c>
      <c r="AC1797" s="52">
        <f> IFERROR(AB1797 * (1-R1797) * 2%,0)</f>
        <v>0</v>
      </c>
      <c r="AD1797" s="53">
        <f>T1797+V1797+W1797+X1797+AA1797+AC1797</f>
        <v>2278.9900000000002</v>
      </c>
    </row>
    <row r="1798">
      <c r="C1798" s="40" t="s">
        <v>3334</v>
      </c>
      <c r="D1798" s="41" t="s">
        <v>3335</v>
      </c>
      <c r="E1798" s="41"/>
      <c r="F1798" s="42">
        <v>42961.167025462964</v>
      </c>
      <c r="G1798" s="43">
        <v>11</v>
      </c>
      <c r="H1798" s="44">
        <v>43326</v>
      </c>
      <c r="I1798" s="44">
        <v>43341</v>
      </c>
      <c r="J1798" s="43">
        <v>532751</v>
      </c>
      <c r="K1798" s="43">
        <v>0</v>
      </c>
      <c r="L1798" s="43">
        <v>0</v>
      </c>
      <c r="M1798" s="43">
        <f>IFERROR(J1798-K1798-L1798,0)</f>
        <v>532751</v>
      </c>
      <c r="N1798" s="43">
        <v>519395</v>
      </c>
      <c r="O1798" s="45">
        <f>IFERROR(IF(1 - M1798/N1798&lt;0,0,1-M1798/N1798),0)</f>
        <v>0</v>
      </c>
      <c r="P1798" s="43">
        <v>0</v>
      </c>
      <c r="Q1798" s="43">
        <v>532751</v>
      </c>
      <c r="R1798" s="46">
        <f>IF(F1798&lt;DATEVALUE("2018-07-01"),1,0)</f>
        <v>1</v>
      </c>
      <c r="S1798" s="47">
        <f>IF(R1798=1,1%,0)</f>
        <v>0.01</v>
      </c>
      <c r="T1798" s="46">
        <f>IFERROR(S1798*M1798,0)</f>
        <v>5327.5100000000002</v>
      </c>
      <c r="U1798" s="48">
        <f>IF(O1798&lt;=0.12,1,0)*(1-R1798)*M1798</f>
        <v>0</v>
      </c>
      <c r="V1798" s="49">
        <f>IF(0&lt;0.8,0,IF(0&lt;1,Sheet1!L590,1))*IF(G1798&lt;3,0.12 - O1798,0.01) *U1798</f>
        <v>0</v>
      </c>
      <c r="W1798" s="49">
        <f>IF(0&gt;1,IF(0&lt;=1.1,1,IF(0&lt;=1.2,2,IF(0&lt;=1.5,3,5))),0) * 1000000</f>
        <v>0</v>
      </c>
      <c r="X1798" s="50">
        <f>IF(AND(P1798&gt;=150000000,P1798&lt;300000000),5000000,IF(AND(P1798&gt;=300000000,P1798&lt;500000000),10000000,IF(AND(P1798&gt;=300000000,P1798&lt;500000000),15000000,IF(AND(P1798&gt;=500000000,P1798&lt;3000000000),20000000,IF(P1798&gt;=30000000000,35000000,0))))) * (1-R1798)</f>
        <v>0</v>
      </c>
      <c r="Y1798" s="50">
        <f>IFERROR(Q1798 * (1-R1798),0)</f>
        <v>0</v>
      </c>
      <c r="Z1798" s="51">
        <f>IF(R1798=1,0,0)</f>
        <v>0</v>
      </c>
      <c r="AA1798" s="51">
        <f>IFERROR((1-R1798) * Z1798 * 2%,0)</f>
        <v>0</v>
      </c>
      <c r="AB1798" s="52">
        <f>IF(R1798=0,0,0)</f>
        <v>0</v>
      </c>
      <c r="AC1798" s="52">
        <f> IFERROR(AB1798 * (1-R1798) * 2%,0)</f>
        <v>0</v>
      </c>
      <c r="AD1798" s="53">
        <f>T1798+V1798+W1798+X1798+AA1798+AC1798</f>
        <v>5327.5100000000002</v>
      </c>
    </row>
    <row r="1799">
      <c r="C1799" s="40" t="s">
        <v>3336</v>
      </c>
      <c r="D1799" s="41" t="s">
        <v>3337</v>
      </c>
      <c r="E1799" s="41"/>
      <c r="F1799" s="42">
        <v>42965.162233796298</v>
      </c>
      <c r="G1799" s="43">
        <v>11</v>
      </c>
      <c r="H1799" s="44">
        <v>43356</v>
      </c>
      <c r="I1799" s="44">
        <v>43392</v>
      </c>
      <c r="J1799" s="43">
        <v>77183</v>
      </c>
      <c r="K1799" s="43">
        <v>0</v>
      </c>
      <c r="L1799" s="43">
        <v>0</v>
      </c>
      <c r="M1799" s="43">
        <f>IFERROR(J1799-K1799-L1799,0)</f>
        <v>77183</v>
      </c>
      <c r="N1799" s="43">
        <v>77183</v>
      </c>
      <c r="O1799" s="45">
        <f>IFERROR(IF(1 - M1799/N1799&lt;0,0,1-M1799/N1799),0)</f>
        <v>0</v>
      </c>
      <c r="P1799" s="43">
        <v>0</v>
      </c>
      <c r="Q1799" s="43">
        <v>77183</v>
      </c>
      <c r="R1799" s="46">
        <f>IF(F1799&lt;DATEVALUE("2018-07-01"),1,0)</f>
        <v>1</v>
      </c>
      <c r="S1799" s="47">
        <f>IF(R1799=1,1%,0)</f>
        <v>0.01</v>
      </c>
      <c r="T1799" s="46">
        <f>IFERROR(S1799*M1799,0)</f>
        <v>771.83000000000004</v>
      </c>
      <c r="U1799" s="48">
        <f>IF(O1799&lt;=0.12,1,0)*(1-R1799)*M1799</f>
        <v>0</v>
      </c>
      <c r="V1799" s="49">
        <f>IF(0&lt;0.8,0,IF(0&lt;1,Sheet1!L590,1))*IF(G1799&lt;3,0.12 - O1799,0.01) *U1799</f>
        <v>0</v>
      </c>
      <c r="W1799" s="49">
        <f>IF(0&gt;1,IF(0&lt;=1.1,1,IF(0&lt;=1.2,2,IF(0&lt;=1.5,3,5))),0) * 1000000</f>
        <v>0</v>
      </c>
      <c r="X1799" s="50">
        <f>IF(AND(P1799&gt;=150000000,P1799&lt;300000000),5000000,IF(AND(P1799&gt;=300000000,P1799&lt;500000000),10000000,IF(AND(P1799&gt;=300000000,P1799&lt;500000000),15000000,IF(AND(P1799&gt;=500000000,P1799&lt;3000000000),20000000,IF(P1799&gt;=30000000000,35000000,0))))) * (1-R1799)</f>
        <v>0</v>
      </c>
      <c r="Y1799" s="50">
        <f>IFERROR(Q1799 * (1-R1799),0)</f>
        <v>0</v>
      </c>
      <c r="Z1799" s="51">
        <f>IF(R1799=1,0,0)</f>
        <v>0</v>
      </c>
      <c r="AA1799" s="51">
        <f>IFERROR((1-R1799) * Z1799 * 2%,0)</f>
        <v>0</v>
      </c>
      <c r="AB1799" s="52">
        <f>IF(R1799=0,0,0)</f>
        <v>0</v>
      </c>
      <c r="AC1799" s="52">
        <f> IFERROR(AB1799 * (1-R1799) * 2%,0)</f>
        <v>0</v>
      </c>
      <c r="AD1799" s="53">
        <f>T1799+V1799+W1799+X1799+AA1799+AC1799</f>
        <v>771.83000000000004</v>
      </c>
    </row>
    <row r="1800">
      <c r="C1800" s="40" t="s">
        <v>3338</v>
      </c>
      <c r="D1800" s="41" t="s">
        <v>3339</v>
      </c>
      <c r="E1800" s="41"/>
      <c r="F1800" s="42">
        <v>42968.104097222218</v>
      </c>
      <c r="G1800" s="43">
        <v>11</v>
      </c>
      <c r="H1800" s="44">
        <v>43326</v>
      </c>
      <c r="I1800" s="44">
        <v>43326</v>
      </c>
      <c r="J1800" s="43">
        <v>387296</v>
      </c>
      <c r="K1800" s="43">
        <v>0</v>
      </c>
      <c r="L1800" s="43">
        <v>0</v>
      </c>
      <c r="M1800" s="43">
        <f>IFERROR(J1800-K1800-L1800,0)</f>
        <v>387296</v>
      </c>
      <c r="N1800" s="43">
        <v>387296</v>
      </c>
      <c r="O1800" s="45">
        <f>IFERROR(IF(1 - M1800/N1800&lt;0,0,1-M1800/N1800),0)</f>
        <v>0</v>
      </c>
      <c r="P1800" s="43">
        <v>0</v>
      </c>
      <c r="Q1800" s="43">
        <v>387296</v>
      </c>
      <c r="R1800" s="46">
        <f>IF(F1800&lt;DATEVALUE("2018-07-01"),1,0)</f>
        <v>1</v>
      </c>
      <c r="S1800" s="47">
        <f>IF(R1800=1,1%,0)</f>
        <v>0.01</v>
      </c>
      <c r="T1800" s="46">
        <f>IFERROR(S1800*M1800,0)</f>
        <v>3872.96</v>
      </c>
      <c r="U1800" s="48">
        <f>IF(O1800&lt;=0.12,1,0)*(1-R1800)*M1800</f>
        <v>0</v>
      </c>
      <c r="V1800" s="49">
        <f>IF(0&lt;0.8,0,IF(0&lt;1,Sheet1!L590,1))*IF(G1800&lt;3,0.12 - O1800,0.01) *U1800</f>
        <v>0</v>
      </c>
      <c r="W1800" s="49">
        <f>IF(0&gt;1,IF(0&lt;=1.1,1,IF(0&lt;=1.2,2,IF(0&lt;=1.5,3,5))),0) * 1000000</f>
        <v>0</v>
      </c>
      <c r="X1800" s="50">
        <f>IF(AND(P1800&gt;=150000000,P1800&lt;300000000),5000000,IF(AND(P1800&gt;=300000000,P1800&lt;500000000),10000000,IF(AND(P1800&gt;=300000000,P1800&lt;500000000),15000000,IF(AND(P1800&gt;=500000000,P1800&lt;3000000000),20000000,IF(P1800&gt;=30000000000,35000000,0))))) * (1-R1800)</f>
        <v>0</v>
      </c>
      <c r="Y1800" s="50">
        <f>IFERROR(Q1800 * (1-R1800),0)</f>
        <v>0</v>
      </c>
      <c r="Z1800" s="51">
        <f>IF(R1800=1,0,0)</f>
        <v>0</v>
      </c>
      <c r="AA1800" s="51">
        <f>IFERROR((1-R1800) * Z1800 * 2%,0)</f>
        <v>0</v>
      </c>
      <c r="AB1800" s="52">
        <f>IF(R1800=0,0,0)</f>
        <v>0</v>
      </c>
      <c r="AC1800" s="52">
        <f> IFERROR(AB1800 * (1-R1800) * 2%,0)</f>
        <v>0</v>
      </c>
      <c r="AD1800" s="53">
        <f>T1800+V1800+W1800+X1800+AA1800+AC1800</f>
        <v>3872.96</v>
      </c>
    </row>
    <row r="1801">
      <c r="C1801" s="40" t="s">
        <v>3340</v>
      </c>
      <c r="D1801" s="41" t="s">
        <v>3341</v>
      </c>
      <c r="E1801" s="41"/>
      <c r="F1801" s="42">
        <v>42975.313900462963</v>
      </c>
      <c r="G1801" s="43">
        <v>11</v>
      </c>
      <c r="H1801" s="44">
        <v>43356</v>
      </c>
      <c r="I1801" s="44">
        <v>43396</v>
      </c>
      <c r="J1801" s="43">
        <v>22185</v>
      </c>
      <c r="K1801" s="43">
        <v>0</v>
      </c>
      <c r="L1801" s="43">
        <v>0</v>
      </c>
      <c r="M1801" s="43">
        <f>IFERROR(J1801-K1801-L1801,0)</f>
        <v>22185</v>
      </c>
      <c r="N1801" s="43">
        <v>22185</v>
      </c>
      <c r="O1801" s="45">
        <f>IFERROR(IF(1 - M1801/N1801&lt;0,0,1-M1801/N1801),0)</f>
        <v>0</v>
      </c>
      <c r="P1801" s="43">
        <v>0</v>
      </c>
      <c r="Q1801" s="43">
        <v>22185</v>
      </c>
      <c r="R1801" s="46">
        <f>IF(F1801&lt;DATEVALUE("2018-07-01"),1,0)</f>
        <v>1</v>
      </c>
      <c r="S1801" s="47">
        <f>IF(R1801=1,1%,0)</f>
        <v>0.01</v>
      </c>
      <c r="T1801" s="46">
        <f>IFERROR(S1801*M1801,0)</f>
        <v>221.84999999999999</v>
      </c>
      <c r="U1801" s="48">
        <f>IF(O1801&lt;=0.12,1,0)*(1-R1801)*M1801</f>
        <v>0</v>
      </c>
      <c r="V1801" s="49">
        <f>IF(0&lt;0.8,0,IF(0&lt;1,Sheet1!L590,1))*IF(G1801&lt;3,0.12 - O1801,0.01) *U1801</f>
        <v>0</v>
      </c>
      <c r="W1801" s="49">
        <f>IF(0&gt;1,IF(0&lt;=1.1,1,IF(0&lt;=1.2,2,IF(0&lt;=1.5,3,5))),0) * 1000000</f>
        <v>0</v>
      </c>
      <c r="X1801" s="50">
        <f>IF(AND(P1801&gt;=150000000,P1801&lt;300000000),5000000,IF(AND(P1801&gt;=300000000,P1801&lt;500000000),10000000,IF(AND(P1801&gt;=300000000,P1801&lt;500000000),15000000,IF(AND(P1801&gt;=500000000,P1801&lt;3000000000),20000000,IF(P1801&gt;=30000000000,35000000,0))))) * (1-R1801)</f>
        <v>0</v>
      </c>
      <c r="Y1801" s="50">
        <f>IFERROR(Q1801 * (1-R1801),0)</f>
        <v>0</v>
      </c>
      <c r="Z1801" s="51">
        <f>IF(R1801=1,0,0)</f>
        <v>0</v>
      </c>
      <c r="AA1801" s="51">
        <f>IFERROR((1-R1801) * Z1801 * 2%,0)</f>
        <v>0</v>
      </c>
      <c r="AB1801" s="52">
        <f>IF(R1801=0,0,0)</f>
        <v>0</v>
      </c>
      <c r="AC1801" s="52">
        <f> IFERROR(AB1801 * (1-R1801) * 2%,0)</f>
        <v>0</v>
      </c>
      <c r="AD1801" s="53">
        <f>T1801+V1801+W1801+X1801+AA1801+AC1801</f>
        <v>221.84999999999999</v>
      </c>
    </row>
    <row r="1802">
      <c r="C1802" s="40" t="s">
        <v>3342</v>
      </c>
      <c r="D1802" s="41" t="s">
        <v>3343</v>
      </c>
      <c r="E1802" s="41"/>
      <c r="F1802" s="42">
        <v>42978.418622685182</v>
      </c>
      <c r="G1802" s="43">
        <v>11</v>
      </c>
      <c r="H1802" s="44">
        <v>43326</v>
      </c>
      <c r="I1802" s="44">
        <v>43358</v>
      </c>
      <c r="J1802" s="43">
        <v>202768</v>
      </c>
      <c r="K1802" s="43">
        <v>0</v>
      </c>
      <c r="L1802" s="43">
        <v>0</v>
      </c>
      <c r="M1802" s="43">
        <f>IFERROR(J1802-K1802-L1802,0)</f>
        <v>202768</v>
      </c>
      <c r="N1802" s="43">
        <v>202768</v>
      </c>
      <c r="O1802" s="45">
        <f>IFERROR(IF(1 - M1802/N1802&lt;0,0,1-M1802/N1802),0)</f>
        <v>0</v>
      </c>
      <c r="P1802" s="43">
        <v>0</v>
      </c>
      <c r="Q1802" s="43">
        <v>202768</v>
      </c>
      <c r="R1802" s="46">
        <f>IF(F1802&lt;DATEVALUE("2018-07-01"),1,0)</f>
        <v>1</v>
      </c>
      <c r="S1802" s="47">
        <f>IF(R1802=1,1%,0)</f>
        <v>0.01</v>
      </c>
      <c r="T1802" s="46">
        <f>IFERROR(S1802*M1802,0)</f>
        <v>2027.6800000000001</v>
      </c>
      <c r="U1802" s="48">
        <f>IF(O1802&lt;=0.12,1,0)*(1-R1802)*M1802</f>
        <v>0</v>
      </c>
      <c r="V1802" s="49">
        <f>IF(0&lt;0.8,0,IF(0&lt;1,Sheet1!L590,1))*IF(G1802&lt;3,0.12 - O1802,0.01) *U1802</f>
        <v>0</v>
      </c>
      <c r="W1802" s="49">
        <f>IF(0&gt;1,IF(0&lt;=1.1,1,IF(0&lt;=1.2,2,IF(0&lt;=1.5,3,5))),0) * 1000000</f>
        <v>0</v>
      </c>
      <c r="X1802" s="50">
        <f>IF(AND(P1802&gt;=150000000,P1802&lt;300000000),5000000,IF(AND(P1802&gt;=300000000,P1802&lt;500000000),10000000,IF(AND(P1802&gt;=300000000,P1802&lt;500000000),15000000,IF(AND(P1802&gt;=500000000,P1802&lt;3000000000),20000000,IF(P1802&gt;=30000000000,35000000,0))))) * (1-R1802)</f>
        <v>0</v>
      </c>
      <c r="Y1802" s="50">
        <f>IFERROR(Q1802 * (1-R1802),0)</f>
        <v>0</v>
      </c>
      <c r="Z1802" s="51">
        <f>IF(R1802=1,0,0)</f>
        <v>0</v>
      </c>
      <c r="AA1802" s="51">
        <f>IFERROR((1-R1802) * Z1802 * 2%,0)</f>
        <v>0</v>
      </c>
      <c r="AB1802" s="52">
        <f>IF(R1802=0,0,0)</f>
        <v>0</v>
      </c>
      <c r="AC1802" s="52">
        <f> IFERROR(AB1802 * (1-R1802) * 2%,0)</f>
        <v>0</v>
      </c>
      <c r="AD1802" s="53">
        <f>T1802+V1802+W1802+X1802+AA1802+AC1802</f>
        <v>2027.6800000000001</v>
      </c>
    </row>
    <row r="1803">
      <c r="C1803" s="40" t="s">
        <v>3344</v>
      </c>
      <c r="D1803" s="41" t="s">
        <v>3345</v>
      </c>
      <c r="E1803" s="41"/>
      <c r="F1803" s="42">
        <v>42983.13554398148</v>
      </c>
      <c r="G1803" s="43">
        <v>10</v>
      </c>
      <c r="H1803" s="44">
        <v>43326</v>
      </c>
      <c r="I1803" s="44">
        <v>43341</v>
      </c>
      <c r="J1803" s="43">
        <v>774031</v>
      </c>
      <c r="K1803" s="43">
        <v>0</v>
      </c>
      <c r="L1803" s="43">
        <v>0</v>
      </c>
      <c r="M1803" s="43">
        <f>IFERROR(J1803-K1803-L1803,0)</f>
        <v>774031</v>
      </c>
      <c r="N1803" s="43">
        <v>754478</v>
      </c>
      <c r="O1803" s="45">
        <f>IFERROR(IF(1 - M1803/N1803&lt;0,0,1-M1803/N1803),0)</f>
        <v>0</v>
      </c>
      <c r="P1803" s="43">
        <v>0</v>
      </c>
      <c r="Q1803" s="43">
        <v>774031</v>
      </c>
      <c r="R1803" s="46">
        <f>IF(F1803&lt;DATEVALUE("2018-07-01"),1,0)</f>
        <v>1</v>
      </c>
      <c r="S1803" s="47">
        <f>IF(R1803=1,1%,0)</f>
        <v>0.01</v>
      </c>
      <c r="T1803" s="46">
        <f>IFERROR(S1803*M1803,0)</f>
        <v>7740.3100000000004</v>
      </c>
      <c r="U1803" s="48">
        <f>IF(O1803&lt;=0.12,1,0)*(1-R1803)*M1803</f>
        <v>0</v>
      </c>
      <c r="V1803" s="49">
        <f>IF(0&lt;0.8,0,IF(0&lt;1,Sheet1!L590,1))*IF(G1803&lt;3,0.12 - O1803,0.01) *U1803</f>
        <v>0</v>
      </c>
      <c r="W1803" s="49">
        <f>IF(0&gt;1,IF(0&lt;=1.1,1,IF(0&lt;=1.2,2,IF(0&lt;=1.5,3,5))),0) * 1000000</f>
        <v>0</v>
      </c>
      <c r="X1803" s="50">
        <f>IF(AND(P1803&gt;=150000000,P1803&lt;300000000),5000000,IF(AND(P1803&gt;=300000000,P1803&lt;500000000),10000000,IF(AND(P1803&gt;=300000000,P1803&lt;500000000),15000000,IF(AND(P1803&gt;=500000000,P1803&lt;3000000000),20000000,IF(P1803&gt;=30000000000,35000000,0))))) * (1-R1803)</f>
        <v>0</v>
      </c>
      <c r="Y1803" s="50">
        <f>IFERROR(Q1803 * (1-R1803),0)</f>
        <v>0</v>
      </c>
      <c r="Z1803" s="51">
        <f>IF(R1803=1,0,0)</f>
        <v>0</v>
      </c>
      <c r="AA1803" s="51">
        <f>IFERROR((1-R1803) * Z1803 * 2%,0)</f>
        <v>0</v>
      </c>
      <c r="AB1803" s="52">
        <f>IF(R1803=0,0,0)</f>
        <v>0</v>
      </c>
      <c r="AC1803" s="52">
        <f> IFERROR(AB1803 * (1-R1803) * 2%,0)</f>
        <v>0</v>
      </c>
      <c r="AD1803" s="53">
        <f>T1803+V1803+W1803+X1803+AA1803+AC1803</f>
        <v>7740.3100000000004</v>
      </c>
    </row>
    <row r="1804">
      <c r="C1804" s="40" t="s">
        <v>3346</v>
      </c>
      <c r="D1804" s="41" t="s">
        <v>3347</v>
      </c>
      <c r="E1804" s="41"/>
      <c r="F1804" s="42">
        <v>42983.138067129628</v>
      </c>
      <c r="G1804" s="43">
        <v>10</v>
      </c>
      <c r="H1804" s="44">
        <v>43312</v>
      </c>
      <c r="I1804" s="44">
        <v>43358</v>
      </c>
      <c r="J1804" s="43">
        <v>1816197</v>
      </c>
      <c r="K1804" s="43">
        <v>0</v>
      </c>
      <c r="L1804" s="43">
        <v>0</v>
      </c>
      <c r="M1804" s="43">
        <f>IFERROR(J1804-K1804-L1804,0)</f>
        <v>1816197</v>
      </c>
      <c r="N1804" s="43">
        <v>1816197</v>
      </c>
      <c r="O1804" s="45">
        <f>IFERROR(IF(1 - M1804/N1804&lt;0,0,1-M1804/N1804),0)</f>
        <v>0</v>
      </c>
      <c r="P1804" s="43">
        <v>0</v>
      </c>
      <c r="Q1804" s="43">
        <v>1816197</v>
      </c>
      <c r="R1804" s="46">
        <f>IF(F1804&lt;DATEVALUE("2018-07-01"),1,0)</f>
        <v>1</v>
      </c>
      <c r="S1804" s="47">
        <f>IF(R1804=1,1%,0)</f>
        <v>0.01</v>
      </c>
      <c r="T1804" s="46">
        <f>IFERROR(S1804*M1804,0)</f>
        <v>18161.970000000001</v>
      </c>
      <c r="U1804" s="48">
        <f>IF(O1804&lt;=0.12,1,0)*(1-R1804)*M1804</f>
        <v>0</v>
      </c>
      <c r="V1804" s="49">
        <f>IF(0&lt;0.8,0,IF(0&lt;1,Sheet1!L590,1))*IF(G1804&lt;3,0.12 - O1804,0.01) *U1804</f>
        <v>0</v>
      </c>
      <c r="W1804" s="49">
        <f>IF(0&gt;1,IF(0&lt;=1.1,1,IF(0&lt;=1.2,2,IF(0&lt;=1.5,3,5))),0) * 1000000</f>
        <v>0</v>
      </c>
      <c r="X1804" s="50">
        <f>IF(AND(P1804&gt;=150000000,P1804&lt;300000000),5000000,IF(AND(P1804&gt;=300000000,P1804&lt;500000000),10000000,IF(AND(P1804&gt;=300000000,P1804&lt;500000000),15000000,IF(AND(P1804&gt;=500000000,P1804&lt;3000000000),20000000,IF(P1804&gt;=30000000000,35000000,0))))) * (1-R1804)</f>
        <v>0</v>
      </c>
      <c r="Y1804" s="50">
        <f>IFERROR(Q1804 * (1-R1804),0)</f>
        <v>0</v>
      </c>
      <c r="Z1804" s="51">
        <f>IF(R1804=1,0,0)</f>
        <v>0</v>
      </c>
      <c r="AA1804" s="51">
        <f>IFERROR((1-R1804) * Z1804 * 2%,0)</f>
        <v>0</v>
      </c>
      <c r="AB1804" s="52">
        <f>IF(R1804=0,0,0)</f>
        <v>0</v>
      </c>
      <c r="AC1804" s="52">
        <f> IFERROR(AB1804 * (1-R1804) * 2%,0)</f>
        <v>0</v>
      </c>
      <c r="AD1804" s="53">
        <f>T1804+V1804+W1804+X1804+AA1804+AC1804</f>
        <v>18161.970000000001</v>
      </c>
    </row>
    <row r="1805">
      <c r="C1805" s="40" t="s">
        <v>3348</v>
      </c>
      <c r="D1805" s="41" t="s">
        <v>3349</v>
      </c>
      <c r="E1805" s="41"/>
      <c r="F1805" s="42">
        <v>43008.151979166665</v>
      </c>
      <c r="G1805" s="43">
        <v>10</v>
      </c>
      <c r="H1805" s="44">
        <v>43326</v>
      </c>
      <c r="I1805" s="44">
        <v>43395</v>
      </c>
      <c r="J1805" s="43">
        <v>31825944</v>
      </c>
      <c r="K1805" s="43">
        <v>0</v>
      </c>
      <c r="L1805" s="43">
        <v>0</v>
      </c>
      <c r="M1805" s="43">
        <f>IFERROR(J1805-K1805-L1805,0)</f>
        <v>31825944</v>
      </c>
      <c r="N1805" s="43">
        <v>45432049</v>
      </c>
      <c r="O1805" s="45">
        <f>IFERROR(IF(1 - M1805/N1805&lt;0,0,1-M1805/N1805),0)</f>
        <v>0.29948253049295659</v>
      </c>
      <c r="P1805" s="43">
        <v>0</v>
      </c>
      <c r="Q1805" s="43">
        <v>31825944</v>
      </c>
      <c r="R1805" s="46">
        <f>IF(F1805&lt;DATEVALUE("2018-07-01"),1,0)</f>
        <v>1</v>
      </c>
      <c r="S1805" s="47">
        <f>IF(R1805=1,1%,0)</f>
        <v>0.01</v>
      </c>
      <c r="T1805" s="46">
        <f>IFERROR(S1805*M1805,0)</f>
        <v>318259.44</v>
      </c>
      <c r="U1805" s="48">
        <f>IF(O1805&lt;=0.12,1,0)*(1-R1805)*M1805</f>
        <v>0</v>
      </c>
      <c r="V1805" s="49">
        <f>IF(0&lt;0.8,0,IF(0&lt;1,Sheet1!L590,1))*IF(G1805&lt;3,0.12 - O1805,0.01) *U1805</f>
        <v>0</v>
      </c>
      <c r="W1805" s="49">
        <f>IF(0&gt;1,IF(0&lt;=1.1,1,IF(0&lt;=1.2,2,IF(0&lt;=1.5,3,5))),0) * 1000000</f>
        <v>0</v>
      </c>
      <c r="X1805" s="50">
        <f>IF(AND(P1805&gt;=150000000,P1805&lt;300000000),5000000,IF(AND(P1805&gt;=300000000,P1805&lt;500000000),10000000,IF(AND(P1805&gt;=300000000,P1805&lt;500000000),15000000,IF(AND(P1805&gt;=500000000,P1805&lt;3000000000),20000000,IF(P1805&gt;=30000000000,35000000,0))))) * (1-R1805)</f>
        <v>0</v>
      </c>
      <c r="Y1805" s="50">
        <f>IFERROR(Q1805 * (1-R1805),0)</f>
        <v>0</v>
      </c>
      <c r="Z1805" s="51">
        <f>IF(R1805=1,0,0)</f>
        <v>0</v>
      </c>
      <c r="AA1805" s="51">
        <f>IFERROR((1-R1805) * Z1805 * 2%,0)</f>
        <v>0</v>
      </c>
      <c r="AB1805" s="52">
        <f>IF(R1805=0,0,0)</f>
        <v>0</v>
      </c>
      <c r="AC1805" s="52">
        <f> IFERROR(AB1805 * (1-R1805) * 2%,0)</f>
        <v>0</v>
      </c>
      <c r="AD1805" s="53">
        <f>T1805+V1805+W1805+X1805+AA1805+AC1805</f>
        <v>318259.44</v>
      </c>
    </row>
    <row r="1806">
      <c r="C1806" s="40" t="s">
        <v>3350</v>
      </c>
      <c r="D1806" s="41" t="s">
        <v>3351</v>
      </c>
      <c r="E1806" s="41"/>
      <c r="F1806" s="42">
        <v>43025.105613425927</v>
      </c>
      <c r="G1806" s="43">
        <v>9</v>
      </c>
      <c r="H1806" s="44">
        <v>43326</v>
      </c>
      <c r="I1806" s="44">
        <v>43369</v>
      </c>
      <c r="J1806" s="43">
        <v>928139</v>
      </c>
      <c r="K1806" s="43">
        <v>0</v>
      </c>
      <c r="L1806" s="43">
        <v>0</v>
      </c>
      <c r="M1806" s="43">
        <f>IFERROR(J1806-K1806-L1806,0)</f>
        <v>928139</v>
      </c>
      <c r="N1806" s="43">
        <v>875917</v>
      </c>
      <c r="O1806" s="45">
        <f>IFERROR(IF(1 - M1806/N1806&lt;0,0,1-M1806/N1806),0)</f>
        <v>0</v>
      </c>
      <c r="P1806" s="43">
        <v>0</v>
      </c>
      <c r="Q1806" s="43">
        <v>928139</v>
      </c>
      <c r="R1806" s="46">
        <f>IF(F1806&lt;DATEVALUE("2018-07-01"),1,0)</f>
        <v>1</v>
      </c>
      <c r="S1806" s="47">
        <f>IF(R1806=1,1%,0)</f>
        <v>0.01</v>
      </c>
      <c r="T1806" s="46">
        <f>IFERROR(S1806*M1806,0)</f>
        <v>9281.3899999999994</v>
      </c>
      <c r="U1806" s="48">
        <f>IF(O1806&lt;=0.12,1,0)*(1-R1806)*M1806</f>
        <v>0</v>
      </c>
      <c r="V1806" s="49">
        <f>IF(0&lt;0.8,0,IF(0&lt;1,Sheet1!L590,1))*IF(G1806&lt;3,0.12 - O1806,0.01) *U1806</f>
        <v>0</v>
      </c>
      <c r="W1806" s="49">
        <f>IF(0&gt;1,IF(0&lt;=1.1,1,IF(0&lt;=1.2,2,IF(0&lt;=1.5,3,5))),0) * 1000000</f>
        <v>0</v>
      </c>
      <c r="X1806" s="50">
        <f>IF(AND(P1806&gt;=150000000,P1806&lt;300000000),5000000,IF(AND(P1806&gt;=300000000,P1806&lt;500000000),10000000,IF(AND(P1806&gt;=300000000,P1806&lt;500000000),15000000,IF(AND(P1806&gt;=500000000,P1806&lt;3000000000),20000000,IF(P1806&gt;=30000000000,35000000,0))))) * (1-R1806)</f>
        <v>0</v>
      </c>
      <c r="Y1806" s="50">
        <f>IFERROR(Q1806 * (1-R1806),0)</f>
        <v>0</v>
      </c>
      <c r="Z1806" s="51">
        <f>IF(R1806=1,0,0)</f>
        <v>0</v>
      </c>
      <c r="AA1806" s="51">
        <f>IFERROR((1-R1806) * Z1806 * 2%,0)</f>
        <v>0</v>
      </c>
      <c r="AB1806" s="52">
        <f>IF(R1806=0,0,0)</f>
        <v>0</v>
      </c>
      <c r="AC1806" s="52">
        <f> IFERROR(AB1806 * (1-R1806) * 2%,0)</f>
        <v>0</v>
      </c>
      <c r="AD1806" s="53">
        <f>T1806+V1806+W1806+X1806+AA1806+AC1806</f>
        <v>9281.3899999999994</v>
      </c>
    </row>
    <row r="1807">
      <c r="C1807" s="40" t="s">
        <v>3352</v>
      </c>
      <c r="D1807" s="41" t="s">
        <v>3353</v>
      </c>
      <c r="E1807" s="41"/>
      <c r="F1807" s="42">
        <v>43040.132268518515</v>
      </c>
      <c r="G1807" s="43">
        <v>8</v>
      </c>
      <c r="H1807" s="44">
        <v>43326</v>
      </c>
      <c r="I1807" s="44">
        <v>43391</v>
      </c>
      <c r="J1807" s="43">
        <v>1880436</v>
      </c>
      <c r="K1807" s="43">
        <v>0</v>
      </c>
      <c r="L1807" s="43">
        <v>0</v>
      </c>
      <c r="M1807" s="43">
        <f>IFERROR(J1807-K1807-L1807,0)</f>
        <v>1880436</v>
      </c>
      <c r="N1807" s="43">
        <v>1859642</v>
      </c>
      <c r="O1807" s="45">
        <f>IFERROR(IF(1 - M1807/N1807&lt;0,0,1-M1807/N1807),0)</f>
        <v>0</v>
      </c>
      <c r="P1807" s="43">
        <v>0</v>
      </c>
      <c r="Q1807" s="43">
        <v>1880436</v>
      </c>
      <c r="R1807" s="46">
        <f>IF(F1807&lt;DATEVALUE("2018-07-01"),1,0)</f>
        <v>1</v>
      </c>
      <c r="S1807" s="47">
        <f>IF(R1807=1,1%,0)</f>
        <v>0.01</v>
      </c>
      <c r="T1807" s="46">
        <f>IFERROR(S1807*M1807,0)</f>
        <v>18804.360000000001</v>
      </c>
      <c r="U1807" s="48">
        <f>IF(O1807&lt;=0.12,1,0)*(1-R1807)*M1807</f>
        <v>0</v>
      </c>
      <c r="V1807" s="49">
        <f>IF(0&lt;0.8,0,IF(0&lt;1,Sheet1!L590,1))*IF(G1807&lt;3,0.12 - O1807,0.01) *U1807</f>
        <v>0</v>
      </c>
      <c r="W1807" s="49">
        <f>IF(0&gt;1,IF(0&lt;=1.1,1,IF(0&lt;=1.2,2,IF(0&lt;=1.5,3,5))),0) * 1000000</f>
        <v>0</v>
      </c>
      <c r="X1807" s="50">
        <f>IF(AND(P1807&gt;=150000000,P1807&lt;300000000),5000000,IF(AND(P1807&gt;=300000000,P1807&lt;500000000),10000000,IF(AND(P1807&gt;=300000000,P1807&lt;500000000),15000000,IF(AND(P1807&gt;=500000000,P1807&lt;3000000000),20000000,IF(P1807&gt;=30000000000,35000000,0))))) * (1-R1807)</f>
        <v>0</v>
      </c>
      <c r="Y1807" s="50">
        <f>IFERROR(Q1807 * (1-R1807),0)</f>
        <v>0</v>
      </c>
      <c r="Z1807" s="51">
        <f>IF(R1807=1,0,0)</f>
        <v>0</v>
      </c>
      <c r="AA1807" s="51">
        <f>IFERROR((1-R1807) * Z1807 * 2%,0)</f>
        <v>0</v>
      </c>
      <c r="AB1807" s="52">
        <f>IF(R1807=0,0,0)</f>
        <v>0</v>
      </c>
      <c r="AC1807" s="52">
        <f> IFERROR(AB1807 * (1-R1807) * 2%,0)</f>
        <v>0</v>
      </c>
      <c r="AD1807" s="53">
        <f>T1807+V1807+W1807+X1807+AA1807+AC1807</f>
        <v>18804.360000000001</v>
      </c>
    </row>
    <row r="1808">
      <c r="C1808" s="40" t="s">
        <v>3354</v>
      </c>
      <c r="D1808" s="41" t="s">
        <v>3355</v>
      </c>
      <c r="E1808" s="41"/>
      <c r="F1808" s="42">
        <v>43048.316377314812</v>
      </c>
      <c r="G1808" s="43">
        <v>8</v>
      </c>
      <c r="H1808" s="44">
        <v>43356</v>
      </c>
      <c r="I1808" s="44">
        <v>43384</v>
      </c>
      <c r="J1808" s="43">
        <v>115690</v>
      </c>
      <c r="K1808" s="43">
        <v>0</v>
      </c>
      <c r="L1808" s="43">
        <v>0</v>
      </c>
      <c r="M1808" s="43">
        <f>IFERROR(J1808-K1808-L1808,0)</f>
        <v>115690</v>
      </c>
      <c r="N1808" s="43">
        <v>115690</v>
      </c>
      <c r="O1808" s="45">
        <f>IFERROR(IF(1 - M1808/N1808&lt;0,0,1-M1808/N1808),0)</f>
        <v>0</v>
      </c>
      <c r="P1808" s="43">
        <v>0</v>
      </c>
      <c r="Q1808" s="43">
        <v>115690</v>
      </c>
      <c r="R1808" s="46">
        <f>IF(F1808&lt;DATEVALUE("2018-07-01"),1,0)</f>
        <v>1</v>
      </c>
      <c r="S1808" s="47">
        <f>IF(R1808=1,1%,0)</f>
        <v>0.01</v>
      </c>
      <c r="T1808" s="46">
        <f>IFERROR(S1808*M1808,0)</f>
        <v>1156.9000000000001</v>
      </c>
      <c r="U1808" s="48">
        <f>IF(O1808&lt;=0.12,1,0)*(1-R1808)*M1808</f>
        <v>0</v>
      </c>
      <c r="V1808" s="49">
        <f>IF(0&lt;0.8,0,IF(0&lt;1,Sheet1!L590,1))*IF(G1808&lt;3,0.12 - O1808,0.01) *U1808</f>
        <v>0</v>
      </c>
      <c r="W1808" s="49">
        <f>IF(0&gt;1,IF(0&lt;=1.1,1,IF(0&lt;=1.2,2,IF(0&lt;=1.5,3,5))),0) * 1000000</f>
        <v>0</v>
      </c>
      <c r="X1808" s="50">
        <f>IF(AND(P1808&gt;=150000000,P1808&lt;300000000),5000000,IF(AND(P1808&gt;=300000000,P1808&lt;500000000),10000000,IF(AND(P1808&gt;=300000000,P1808&lt;500000000),15000000,IF(AND(P1808&gt;=500000000,P1808&lt;3000000000),20000000,IF(P1808&gt;=30000000000,35000000,0))))) * (1-R1808)</f>
        <v>0</v>
      </c>
      <c r="Y1808" s="50">
        <f>IFERROR(Q1808 * (1-R1808),0)</f>
        <v>0</v>
      </c>
      <c r="Z1808" s="51">
        <f>IF(R1808=1,0,0)</f>
        <v>0</v>
      </c>
      <c r="AA1808" s="51">
        <f>IFERROR((1-R1808) * Z1808 * 2%,0)</f>
        <v>0</v>
      </c>
      <c r="AB1808" s="52">
        <f>IF(R1808=0,0,0)</f>
        <v>0</v>
      </c>
      <c r="AC1808" s="52">
        <f> IFERROR(AB1808 * (1-R1808) * 2%,0)</f>
        <v>0</v>
      </c>
      <c r="AD1808" s="53">
        <f>T1808+V1808+W1808+X1808+AA1808+AC1808</f>
        <v>1156.9000000000001</v>
      </c>
    </row>
    <row r="1809">
      <c r="C1809" s="40" t="s">
        <v>3356</v>
      </c>
      <c r="D1809" s="41" t="s">
        <v>3357</v>
      </c>
      <c r="E1809" s="41"/>
      <c r="F1809" s="42">
        <v>43070.093553240738</v>
      </c>
      <c r="G1809" s="43">
        <v>7</v>
      </c>
      <c r="H1809" s="44">
        <v>43312</v>
      </c>
      <c r="I1809" s="44">
        <v>43362</v>
      </c>
      <c r="J1809" s="43">
        <v>592829</v>
      </c>
      <c r="K1809" s="43">
        <v>0</v>
      </c>
      <c r="L1809" s="43">
        <v>0</v>
      </c>
      <c r="M1809" s="43">
        <f>IFERROR(J1809-K1809-L1809,0)</f>
        <v>592829</v>
      </c>
      <c r="N1809" s="43">
        <v>593209</v>
      </c>
      <c r="O1809" s="45">
        <f>IFERROR(IF(1 - M1809/N1809&lt;0,0,1-M1809/N1809),0)</f>
        <v>0.00064058367287078699</v>
      </c>
      <c r="P1809" s="43">
        <v>0</v>
      </c>
      <c r="Q1809" s="43">
        <v>592829</v>
      </c>
      <c r="R1809" s="46">
        <f>IF(F1809&lt;DATEVALUE("2018-07-01"),1,0)</f>
        <v>1</v>
      </c>
      <c r="S1809" s="47">
        <f>IF(R1809=1,1%,0)</f>
        <v>0.01</v>
      </c>
      <c r="T1809" s="46">
        <f>IFERROR(S1809*M1809,0)</f>
        <v>5928.29</v>
      </c>
      <c r="U1809" s="48">
        <f>IF(O1809&lt;=0.12,1,0)*(1-R1809)*M1809</f>
        <v>0</v>
      </c>
      <c r="V1809" s="49">
        <f>IF(0&lt;0.8,0,IF(0&lt;1,Sheet1!L590,1))*IF(G1809&lt;3,0.12 - O1809,0.01) *U1809</f>
        <v>0</v>
      </c>
      <c r="W1809" s="49">
        <f>IF(0&gt;1,IF(0&lt;=1.1,1,IF(0&lt;=1.2,2,IF(0&lt;=1.5,3,5))),0) * 1000000</f>
        <v>0</v>
      </c>
      <c r="X1809" s="50">
        <f>IF(AND(P1809&gt;=150000000,P1809&lt;300000000),5000000,IF(AND(P1809&gt;=300000000,P1809&lt;500000000),10000000,IF(AND(P1809&gt;=300000000,P1809&lt;500000000),15000000,IF(AND(P1809&gt;=500000000,P1809&lt;3000000000),20000000,IF(P1809&gt;=30000000000,35000000,0))))) * (1-R1809)</f>
        <v>0</v>
      </c>
      <c r="Y1809" s="50">
        <f>IFERROR(Q1809 * (1-R1809),0)</f>
        <v>0</v>
      </c>
      <c r="Z1809" s="51">
        <f>IF(R1809=1,0,0)</f>
        <v>0</v>
      </c>
      <c r="AA1809" s="51">
        <f>IFERROR((1-R1809) * Z1809 * 2%,0)</f>
        <v>0</v>
      </c>
      <c r="AB1809" s="52">
        <f>IF(R1809=0,0,0)</f>
        <v>0</v>
      </c>
      <c r="AC1809" s="52">
        <f> IFERROR(AB1809 * (1-R1809) * 2%,0)</f>
        <v>0</v>
      </c>
      <c r="AD1809" s="53">
        <f>T1809+V1809+W1809+X1809+AA1809+AC1809</f>
        <v>5928.29</v>
      </c>
    </row>
    <row r="1810">
      <c r="C1810" s="40" t="s">
        <v>3358</v>
      </c>
      <c r="D1810" s="41" t="s">
        <v>3359</v>
      </c>
      <c r="E1810" s="41"/>
      <c r="F1810" s="42">
        <v>43087.299166666664</v>
      </c>
      <c r="G1810" s="43">
        <v>7</v>
      </c>
      <c r="H1810" s="44">
        <v>43312</v>
      </c>
      <c r="I1810" s="44">
        <v>43340</v>
      </c>
      <c r="J1810" s="43">
        <v>1443170</v>
      </c>
      <c r="K1810" s="43">
        <v>0</v>
      </c>
      <c r="L1810" s="43">
        <v>0</v>
      </c>
      <c r="M1810" s="43">
        <f>IFERROR(J1810-K1810-L1810,0)</f>
        <v>1443170</v>
      </c>
      <c r="N1810" s="43">
        <v>1442480</v>
      </c>
      <c r="O1810" s="45">
        <f>IFERROR(IF(1 - M1810/N1810&lt;0,0,1-M1810/N1810),0)</f>
        <v>0</v>
      </c>
      <c r="P1810" s="43">
        <v>0</v>
      </c>
      <c r="Q1810" s="43">
        <v>1443170</v>
      </c>
      <c r="R1810" s="46">
        <f>IF(F1810&lt;DATEVALUE("2018-07-01"),1,0)</f>
        <v>1</v>
      </c>
      <c r="S1810" s="47">
        <f>IF(R1810=1,1%,0)</f>
        <v>0.01</v>
      </c>
      <c r="T1810" s="46">
        <f>IFERROR(S1810*M1810,0)</f>
        <v>14431.700000000001</v>
      </c>
      <c r="U1810" s="48">
        <f>IF(O1810&lt;=0.12,1,0)*(1-R1810)*M1810</f>
        <v>0</v>
      </c>
      <c r="V1810" s="49">
        <f>IF(0&lt;0.8,0,IF(0&lt;1,Sheet1!L590,1))*IF(G1810&lt;3,0.12 - O1810,0.01) *U1810</f>
        <v>0</v>
      </c>
      <c r="W1810" s="49">
        <f>IF(0&gt;1,IF(0&lt;=1.1,1,IF(0&lt;=1.2,2,IF(0&lt;=1.5,3,5))),0) * 1000000</f>
        <v>0</v>
      </c>
      <c r="X1810" s="50">
        <f>IF(AND(P1810&gt;=150000000,P1810&lt;300000000),5000000,IF(AND(P1810&gt;=300000000,P1810&lt;500000000),10000000,IF(AND(P1810&gt;=300000000,P1810&lt;500000000),15000000,IF(AND(P1810&gt;=500000000,P1810&lt;3000000000),20000000,IF(P1810&gt;=30000000000,35000000,0))))) * (1-R1810)</f>
        <v>0</v>
      </c>
      <c r="Y1810" s="50">
        <f>IFERROR(Q1810 * (1-R1810),0)</f>
        <v>0</v>
      </c>
      <c r="Z1810" s="51">
        <f>IF(R1810=1,0,0)</f>
        <v>0</v>
      </c>
      <c r="AA1810" s="51">
        <f>IFERROR((1-R1810) * Z1810 * 2%,0)</f>
        <v>0</v>
      </c>
      <c r="AB1810" s="52">
        <f>IF(R1810=0,0,0)</f>
        <v>0</v>
      </c>
      <c r="AC1810" s="52">
        <f> IFERROR(AB1810 * (1-R1810) * 2%,0)</f>
        <v>0</v>
      </c>
      <c r="AD1810" s="53">
        <f>T1810+V1810+W1810+X1810+AA1810+AC1810</f>
        <v>14431.700000000001</v>
      </c>
    </row>
    <row r="1811">
      <c r="C1811" s="40" t="s">
        <v>3360</v>
      </c>
      <c r="D1811" s="41" t="s">
        <v>3361</v>
      </c>
      <c r="E1811" s="41"/>
      <c r="F1811" s="42">
        <v>43087.301874999997</v>
      </c>
      <c r="G1811" s="43">
        <v>7</v>
      </c>
      <c r="H1811" s="44">
        <v>43404</v>
      </c>
      <c r="I1811" s="44">
        <v>43440</v>
      </c>
      <c r="J1811" s="43">
        <v>559918</v>
      </c>
      <c r="K1811" s="43">
        <v>0</v>
      </c>
      <c r="L1811" s="43">
        <v>0</v>
      </c>
      <c r="M1811" s="43">
        <f>IFERROR(J1811-K1811-L1811,0)</f>
        <v>559918</v>
      </c>
      <c r="N1811" s="43">
        <v>72604</v>
      </c>
      <c r="O1811" s="45">
        <f>IFERROR(IF(1 - M1811/N1811&lt;0,0,1-M1811/N1811),0)</f>
        <v>0</v>
      </c>
      <c r="P1811" s="43">
        <v>0</v>
      </c>
      <c r="Q1811" s="43">
        <v>559918</v>
      </c>
      <c r="R1811" s="46">
        <f>IF(F1811&lt;DATEVALUE("2018-07-01"),1,0)</f>
        <v>1</v>
      </c>
      <c r="S1811" s="47">
        <f>IF(R1811=1,1%,0)</f>
        <v>0.01</v>
      </c>
      <c r="T1811" s="46">
        <f>IFERROR(S1811*M1811,0)</f>
        <v>5599.1800000000003</v>
      </c>
      <c r="U1811" s="48">
        <f>IF(O1811&lt;=0.12,1,0)*(1-R1811)*M1811</f>
        <v>0</v>
      </c>
      <c r="V1811" s="49">
        <f>IF(0&lt;0.8,0,IF(0&lt;1,Sheet1!L590,1))*IF(G1811&lt;3,0.12 - O1811,0.01) *U1811</f>
        <v>0</v>
      </c>
      <c r="W1811" s="49">
        <f>IF(0&gt;1,IF(0&lt;=1.1,1,IF(0&lt;=1.2,2,IF(0&lt;=1.5,3,5))),0) * 1000000</f>
        <v>0</v>
      </c>
      <c r="X1811" s="50">
        <f>IF(AND(P1811&gt;=150000000,P1811&lt;300000000),5000000,IF(AND(P1811&gt;=300000000,P1811&lt;500000000),10000000,IF(AND(P1811&gt;=300000000,P1811&lt;500000000),15000000,IF(AND(P1811&gt;=500000000,P1811&lt;3000000000),20000000,IF(P1811&gt;=30000000000,35000000,0))))) * (1-R1811)</f>
        <v>0</v>
      </c>
      <c r="Y1811" s="50">
        <f>IFERROR(Q1811 * (1-R1811),0)</f>
        <v>0</v>
      </c>
      <c r="Z1811" s="51">
        <f>IF(R1811=1,0,0)</f>
        <v>0</v>
      </c>
      <c r="AA1811" s="51">
        <f>IFERROR((1-R1811) * Z1811 * 2%,0)</f>
        <v>0</v>
      </c>
      <c r="AB1811" s="52">
        <f>IF(R1811=0,487313,0)</f>
        <v>0</v>
      </c>
      <c r="AC1811" s="52">
        <f> IFERROR(AB1811 * (1-R1811) * 2%,0)</f>
        <v>0</v>
      </c>
      <c r="AD1811" s="53">
        <f>T1811+V1811+W1811+X1811+AA1811+AC1811</f>
        <v>5599.1800000000003</v>
      </c>
    </row>
    <row r="1812">
      <c r="C1812" s="40" t="s">
        <v>3362</v>
      </c>
      <c r="D1812" s="41" t="s">
        <v>3363</v>
      </c>
      <c r="E1812" s="41"/>
      <c r="F1812" s="42">
        <v>43095.188321759255</v>
      </c>
      <c r="G1812" s="43">
        <v>7</v>
      </c>
      <c r="H1812" s="44">
        <v>43326</v>
      </c>
      <c r="I1812" s="44">
        <v>43349</v>
      </c>
      <c r="J1812" s="43">
        <v>469143</v>
      </c>
      <c r="K1812" s="43">
        <v>0</v>
      </c>
      <c r="L1812" s="43">
        <v>0</v>
      </c>
      <c r="M1812" s="43">
        <f>IFERROR(J1812-K1812-L1812,0)</f>
        <v>469143</v>
      </c>
      <c r="N1812" s="43">
        <v>468343</v>
      </c>
      <c r="O1812" s="45">
        <f>IFERROR(IF(1 - M1812/N1812&lt;0,0,1-M1812/N1812),0)</f>
        <v>0</v>
      </c>
      <c r="P1812" s="43">
        <v>0</v>
      </c>
      <c r="Q1812" s="43">
        <v>469143</v>
      </c>
      <c r="R1812" s="46">
        <f>IF(F1812&lt;DATEVALUE("2018-07-01"),1,0)</f>
        <v>1</v>
      </c>
      <c r="S1812" s="47">
        <f>IF(R1812=1,1%,0)</f>
        <v>0.01</v>
      </c>
      <c r="T1812" s="46">
        <f>IFERROR(S1812*M1812,0)</f>
        <v>4691.4300000000003</v>
      </c>
      <c r="U1812" s="48">
        <f>IF(O1812&lt;=0.12,1,0)*(1-R1812)*M1812</f>
        <v>0</v>
      </c>
      <c r="V1812" s="49">
        <f>IF(0&lt;0.8,0,IF(0&lt;1,Sheet1!L590,1))*IF(G1812&lt;3,0.12 - O1812,0.01) *U1812</f>
        <v>0</v>
      </c>
      <c r="W1812" s="49">
        <f>IF(0&gt;1,IF(0&lt;=1.1,1,IF(0&lt;=1.2,2,IF(0&lt;=1.5,3,5))),0) * 1000000</f>
        <v>0</v>
      </c>
      <c r="X1812" s="50">
        <f>IF(AND(P1812&gt;=150000000,P1812&lt;300000000),5000000,IF(AND(P1812&gt;=300000000,P1812&lt;500000000),10000000,IF(AND(P1812&gt;=300000000,P1812&lt;500000000),15000000,IF(AND(P1812&gt;=500000000,P1812&lt;3000000000),20000000,IF(P1812&gt;=30000000000,35000000,0))))) * (1-R1812)</f>
        <v>0</v>
      </c>
      <c r="Y1812" s="50">
        <f>IFERROR(Q1812 * (1-R1812),0)</f>
        <v>0</v>
      </c>
      <c r="Z1812" s="51">
        <f>IF(R1812=1,0,0)</f>
        <v>0</v>
      </c>
      <c r="AA1812" s="51">
        <f>IFERROR((1-R1812) * Z1812 * 2%,0)</f>
        <v>0</v>
      </c>
      <c r="AB1812" s="52">
        <f>IF(R1812=0,0,0)</f>
        <v>0</v>
      </c>
      <c r="AC1812" s="52">
        <f> IFERROR(AB1812 * (1-R1812) * 2%,0)</f>
        <v>0</v>
      </c>
      <c r="AD1812" s="53">
        <f>T1812+V1812+W1812+X1812+AA1812+AC1812</f>
        <v>4691.4300000000003</v>
      </c>
    </row>
    <row r="1813">
      <c r="C1813" s="40" t="s">
        <v>3364</v>
      </c>
      <c r="D1813" s="41" t="s">
        <v>3365</v>
      </c>
      <c r="E1813" s="41"/>
      <c r="F1813" s="42">
        <v>43131.094942129625</v>
      </c>
      <c r="G1813" s="43">
        <v>6</v>
      </c>
      <c r="H1813" s="44">
        <v>43356</v>
      </c>
      <c r="I1813" s="44">
        <v>43420</v>
      </c>
      <c r="J1813" s="43">
        <v>134662</v>
      </c>
      <c r="K1813" s="43">
        <v>0</v>
      </c>
      <c r="L1813" s="43">
        <v>0</v>
      </c>
      <c r="M1813" s="43">
        <f>IFERROR(J1813-K1813-L1813,0)</f>
        <v>134662</v>
      </c>
      <c r="N1813" s="43">
        <v>134662</v>
      </c>
      <c r="O1813" s="45">
        <f>IFERROR(IF(1 - M1813/N1813&lt;0,0,1-M1813/N1813),0)</f>
        <v>0</v>
      </c>
      <c r="P1813" s="43">
        <v>0</v>
      </c>
      <c r="Q1813" s="43">
        <v>134662</v>
      </c>
      <c r="R1813" s="46">
        <f>IF(F1813&lt;DATEVALUE("2018-07-01"),1,0)</f>
        <v>1</v>
      </c>
      <c r="S1813" s="47">
        <f>IF(R1813=1,1%,0)</f>
        <v>0.01</v>
      </c>
      <c r="T1813" s="46">
        <f>IFERROR(S1813*M1813,0)</f>
        <v>1346.6200000000001</v>
      </c>
      <c r="U1813" s="48">
        <f>IF(O1813&lt;=0.12,1,0)*(1-R1813)*M1813</f>
        <v>0</v>
      </c>
      <c r="V1813" s="49">
        <f>IF(0&lt;0.8,0,IF(0&lt;1,Sheet1!L590,1))*IF(G1813&lt;3,0.12 - O1813,0.01) *U1813</f>
        <v>0</v>
      </c>
      <c r="W1813" s="49">
        <f>IF(0&gt;1,IF(0&lt;=1.1,1,IF(0&lt;=1.2,2,IF(0&lt;=1.5,3,5))),0) * 1000000</f>
        <v>0</v>
      </c>
      <c r="X1813" s="50">
        <f>IF(AND(P1813&gt;=150000000,P1813&lt;300000000),5000000,IF(AND(P1813&gt;=300000000,P1813&lt;500000000),10000000,IF(AND(P1813&gt;=300000000,P1813&lt;500000000),15000000,IF(AND(P1813&gt;=500000000,P1813&lt;3000000000),20000000,IF(P1813&gt;=30000000000,35000000,0))))) * (1-R1813)</f>
        <v>0</v>
      </c>
      <c r="Y1813" s="50">
        <f>IFERROR(Q1813 * (1-R1813),0)</f>
        <v>0</v>
      </c>
      <c r="Z1813" s="51">
        <f>IF(R1813=1,0,0)</f>
        <v>0</v>
      </c>
      <c r="AA1813" s="51">
        <f>IFERROR((1-R1813) * Z1813 * 2%,0)</f>
        <v>0</v>
      </c>
      <c r="AB1813" s="52">
        <f>IF(R1813=0,0,0)</f>
        <v>0</v>
      </c>
      <c r="AC1813" s="52">
        <f> IFERROR(AB1813 * (1-R1813) * 2%,0)</f>
        <v>0</v>
      </c>
      <c r="AD1813" s="53">
        <f>T1813+V1813+W1813+X1813+AA1813+AC1813</f>
        <v>1346.6200000000001</v>
      </c>
    </row>
    <row r="1814">
      <c r="C1814" s="40" t="s">
        <v>3366</v>
      </c>
      <c r="D1814" s="41" t="s">
        <v>3367</v>
      </c>
      <c r="E1814" s="41"/>
      <c r="F1814" s="42">
        <v>43134.18986111111</v>
      </c>
      <c r="G1814" s="43">
        <v>5</v>
      </c>
      <c r="H1814" s="44">
        <v>43340</v>
      </c>
      <c r="I1814" s="44">
        <v>43426</v>
      </c>
      <c r="J1814" s="43">
        <v>1910725</v>
      </c>
      <c r="K1814" s="43">
        <v>0</v>
      </c>
      <c r="L1814" s="43">
        <v>0</v>
      </c>
      <c r="M1814" s="43">
        <f>IFERROR(J1814-K1814-L1814,0)</f>
        <v>1910725</v>
      </c>
      <c r="N1814" s="43">
        <v>1910725</v>
      </c>
      <c r="O1814" s="45">
        <f>IFERROR(IF(1 - M1814/N1814&lt;0,0,1-M1814/N1814),0)</f>
        <v>0</v>
      </c>
      <c r="P1814" s="43">
        <v>0</v>
      </c>
      <c r="Q1814" s="43">
        <v>1910725</v>
      </c>
      <c r="R1814" s="46">
        <f>IF(F1814&lt;DATEVALUE("2018-07-01"),1,0)</f>
        <v>1</v>
      </c>
      <c r="S1814" s="47">
        <f>IF(R1814=1,1%,0)</f>
        <v>0.01</v>
      </c>
      <c r="T1814" s="46">
        <f>IFERROR(S1814*M1814,0)</f>
        <v>19107.25</v>
      </c>
      <c r="U1814" s="48">
        <f>IF(O1814&lt;=0.12,1,0)*(1-R1814)*M1814</f>
        <v>0</v>
      </c>
      <c r="V1814" s="49">
        <f>IF(0&lt;0.8,0,IF(0&lt;1,Sheet1!L590,1))*IF(G1814&lt;3,0.12 - O1814,0.01) *U1814</f>
        <v>0</v>
      </c>
      <c r="W1814" s="49">
        <f>IF(0&gt;1,IF(0&lt;=1.1,1,IF(0&lt;=1.2,2,IF(0&lt;=1.5,3,5))),0) * 1000000</f>
        <v>0</v>
      </c>
      <c r="X1814" s="50">
        <f>IF(AND(P1814&gt;=150000000,P1814&lt;300000000),5000000,IF(AND(P1814&gt;=300000000,P1814&lt;500000000),10000000,IF(AND(P1814&gt;=300000000,P1814&lt;500000000),15000000,IF(AND(P1814&gt;=500000000,P1814&lt;3000000000),20000000,IF(P1814&gt;=30000000000,35000000,0))))) * (1-R1814)</f>
        <v>0</v>
      </c>
      <c r="Y1814" s="50">
        <f>IFERROR(Q1814 * (1-R1814),0)</f>
        <v>0</v>
      </c>
      <c r="Z1814" s="51">
        <f>IF(R1814=1,0,0)</f>
        <v>0</v>
      </c>
      <c r="AA1814" s="51">
        <f>IFERROR((1-R1814) * Z1814 * 2%,0)</f>
        <v>0</v>
      </c>
      <c r="AB1814" s="52">
        <f>IF(R1814=0,0,0)</f>
        <v>0</v>
      </c>
      <c r="AC1814" s="52">
        <f> IFERROR(AB1814 * (1-R1814) * 2%,0)</f>
        <v>0</v>
      </c>
      <c r="AD1814" s="53">
        <f>T1814+V1814+W1814+X1814+AA1814+AC1814</f>
        <v>19107.25</v>
      </c>
    </row>
    <row r="1815">
      <c r="C1815" s="40" t="s">
        <v>3368</v>
      </c>
      <c r="D1815" s="41" t="s">
        <v>3369</v>
      </c>
      <c r="E1815" s="41"/>
      <c r="F1815" s="42">
        <v>43138.269282407404</v>
      </c>
      <c r="G1815" s="43">
        <v>5</v>
      </c>
      <c r="H1815" s="44">
        <v>43333</v>
      </c>
      <c r="I1815" s="44">
        <v>43371</v>
      </c>
      <c r="J1815" s="43">
        <v>3451500</v>
      </c>
      <c r="K1815" s="43">
        <v>0</v>
      </c>
      <c r="L1815" s="43">
        <v>0</v>
      </c>
      <c r="M1815" s="43">
        <f>IFERROR(J1815-K1815-L1815,0)</f>
        <v>3451500</v>
      </c>
      <c r="N1815" s="43">
        <v>4834265</v>
      </c>
      <c r="O1815" s="45">
        <f>IFERROR(IF(1 - M1815/N1815&lt;0,0,1-M1815/N1815),0)</f>
        <v>0.28603417479182458</v>
      </c>
      <c r="P1815" s="43">
        <v>0</v>
      </c>
      <c r="Q1815" s="43">
        <v>3451500</v>
      </c>
      <c r="R1815" s="46">
        <f>IF(F1815&lt;DATEVALUE("2018-07-01"),1,0)</f>
        <v>1</v>
      </c>
      <c r="S1815" s="47">
        <f>IF(R1815=1,1%,0)</f>
        <v>0.01</v>
      </c>
      <c r="T1815" s="46">
        <f>IFERROR(S1815*M1815,0)</f>
        <v>34515</v>
      </c>
      <c r="U1815" s="48">
        <f>IF(O1815&lt;=0.12,1,0)*(1-R1815)*M1815</f>
        <v>0</v>
      </c>
      <c r="V1815" s="49">
        <f>IF(0&lt;0.8,0,IF(0&lt;1,Sheet1!L590,1))*IF(G1815&lt;3,0.12 - O1815,0.01) *U1815</f>
        <v>0</v>
      </c>
      <c r="W1815" s="49">
        <f>IF(0&gt;1,IF(0&lt;=1.1,1,IF(0&lt;=1.2,2,IF(0&lt;=1.5,3,5))),0) * 1000000</f>
        <v>0</v>
      </c>
      <c r="X1815" s="50">
        <f>IF(AND(P1815&gt;=150000000,P1815&lt;300000000),5000000,IF(AND(P1815&gt;=300000000,P1815&lt;500000000),10000000,IF(AND(P1815&gt;=300000000,P1815&lt;500000000),15000000,IF(AND(P1815&gt;=500000000,P1815&lt;3000000000),20000000,IF(P1815&gt;=30000000000,35000000,0))))) * (1-R1815)</f>
        <v>0</v>
      </c>
      <c r="Y1815" s="50">
        <f>IFERROR(Q1815 * (1-R1815),0)</f>
        <v>0</v>
      </c>
      <c r="Z1815" s="51">
        <f>IF(R1815=1,0,0)</f>
        <v>0</v>
      </c>
      <c r="AA1815" s="51">
        <f>IFERROR((1-R1815) * Z1815 * 2%,0)</f>
        <v>0</v>
      </c>
      <c r="AB1815" s="52">
        <f>IF(R1815=0,0,0)</f>
        <v>0</v>
      </c>
      <c r="AC1815" s="52">
        <f> IFERROR(AB1815 * (1-R1815) * 2%,0)</f>
        <v>0</v>
      </c>
      <c r="AD1815" s="53">
        <f>T1815+V1815+W1815+X1815+AA1815+AC1815</f>
        <v>34515</v>
      </c>
    </row>
    <row r="1816">
      <c r="C1816" s="40" t="s">
        <v>3370</v>
      </c>
      <c r="D1816" s="41" t="s">
        <v>3371</v>
      </c>
      <c r="E1816" s="41"/>
      <c r="F1816" s="42">
        <v>43171.384826388887</v>
      </c>
      <c r="G1816" s="43">
        <v>4</v>
      </c>
      <c r="H1816" s="44">
        <v>43312</v>
      </c>
      <c r="I1816" s="44">
        <v>43438</v>
      </c>
      <c r="J1816" s="43">
        <v>2169465</v>
      </c>
      <c r="K1816" s="43">
        <v>0</v>
      </c>
      <c r="L1816" s="43">
        <v>0</v>
      </c>
      <c r="M1816" s="43">
        <f>IFERROR(J1816-K1816-L1816,0)</f>
        <v>2169465</v>
      </c>
      <c r="N1816" s="43">
        <v>2504812</v>
      </c>
      <c r="O1816" s="45">
        <f>IFERROR(IF(1 - M1816/N1816&lt;0,0,1-M1816/N1816),0)</f>
        <v>0.13388110564784905</v>
      </c>
      <c r="P1816" s="43">
        <v>0</v>
      </c>
      <c r="Q1816" s="43">
        <v>2169465</v>
      </c>
      <c r="R1816" s="46">
        <f>IF(F1816&lt;DATEVALUE("2018-07-01"),1,0)</f>
        <v>1</v>
      </c>
      <c r="S1816" s="47">
        <f>IF(R1816=1,1%,0)</f>
        <v>0.01</v>
      </c>
      <c r="T1816" s="46">
        <f>IFERROR(S1816*M1816,0)</f>
        <v>21694.650000000001</v>
      </c>
      <c r="U1816" s="48">
        <f>IF(O1816&lt;=0.12,1,0)*(1-R1816)*M1816</f>
        <v>0</v>
      </c>
      <c r="V1816" s="49">
        <f>IF(0&lt;0.8,0,IF(0&lt;1,Sheet1!L590,1))*IF(G1816&lt;3,0.12 - O1816,0.01) *U1816</f>
        <v>0</v>
      </c>
      <c r="W1816" s="49">
        <f>IF(0&gt;1,IF(0&lt;=1.1,1,IF(0&lt;=1.2,2,IF(0&lt;=1.5,3,5))),0) * 1000000</f>
        <v>0</v>
      </c>
      <c r="X1816" s="50">
        <f>IF(AND(P1816&gt;=150000000,P1816&lt;300000000),5000000,IF(AND(P1816&gt;=300000000,P1816&lt;500000000),10000000,IF(AND(P1816&gt;=300000000,P1816&lt;500000000),15000000,IF(AND(P1816&gt;=500000000,P1816&lt;3000000000),20000000,IF(P1816&gt;=30000000000,35000000,0))))) * (1-R1816)</f>
        <v>0</v>
      </c>
      <c r="Y1816" s="50">
        <f>IFERROR(Q1816 * (1-R1816),0)</f>
        <v>0</v>
      </c>
      <c r="Z1816" s="51">
        <f>IF(R1816=1,0,0)</f>
        <v>0</v>
      </c>
      <c r="AA1816" s="51">
        <f>IFERROR((1-R1816) * Z1816 * 2%,0)</f>
        <v>0</v>
      </c>
      <c r="AB1816" s="52">
        <f>IF(R1816=0,0,0)</f>
        <v>0</v>
      </c>
      <c r="AC1816" s="52">
        <f> IFERROR(AB1816 * (1-R1816) * 2%,0)</f>
        <v>0</v>
      </c>
      <c r="AD1816" s="53">
        <f>T1816+V1816+W1816+X1816+AA1816+AC1816</f>
        <v>21694.650000000001</v>
      </c>
    </row>
    <row r="1817">
      <c r="C1817" s="40" t="s">
        <v>3372</v>
      </c>
      <c r="D1817" s="41" t="s">
        <v>3373</v>
      </c>
      <c r="E1817" s="41"/>
      <c r="F1817" s="42">
        <v>43182.352372685185</v>
      </c>
      <c r="G1817" s="43">
        <v>4</v>
      </c>
      <c r="H1817" s="44">
        <v>43326</v>
      </c>
      <c r="I1817" s="44">
        <v>43335</v>
      </c>
      <c r="J1817" s="43">
        <v>656190</v>
      </c>
      <c r="K1817" s="43">
        <v>0</v>
      </c>
      <c r="L1817" s="43">
        <v>0</v>
      </c>
      <c r="M1817" s="43">
        <f>IFERROR(J1817-K1817-L1817,0)</f>
        <v>656190</v>
      </c>
      <c r="N1817" s="43">
        <v>656190</v>
      </c>
      <c r="O1817" s="45">
        <f>IFERROR(IF(1 - M1817/N1817&lt;0,0,1-M1817/N1817),0)</f>
        <v>0</v>
      </c>
      <c r="P1817" s="43">
        <v>0</v>
      </c>
      <c r="Q1817" s="43">
        <v>656190</v>
      </c>
      <c r="R1817" s="46">
        <f>IF(F1817&lt;DATEVALUE("2018-07-01"),1,0)</f>
        <v>1</v>
      </c>
      <c r="S1817" s="47">
        <f>IF(R1817=1,1%,0)</f>
        <v>0.01</v>
      </c>
      <c r="T1817" s="46">
        <f>IFERROR(S1817*M1817,0)</f>
        <v>6561.9000000000005</v>
      </c>
      <c r="U1817" s="48">
        <f>IF(O1817&lt;=0.12,1,0)*(1-R1817)*M1817</f>
        <v>0</v>
      </c>
      <c r="V1817" s="49">
        <f>IF(0&lt;0.8,0,IF(0&lt;1,Sheet1!L590,1))*IF(G1817&lt;3,0.12 - O1817,0.01) *U1817</f>
        <v>0</v>
      </c>
      <c r="W1817" s="49">
        <f>IF(0&gt;1,IF(0&lt;=1.1,1,IF(0&lt;=1.2,2,IF(0&lt;=1.5,3,5))),0) * 1000000</f>
        <v>0</v>
      </c>
      <c r="X1817" s="50">
        <f>IF(AND(P1817&gt;=150000000,P1817&lt;300000000),5000000,IF(AND(P1817&gt;=300000000,P1817&lt;500000000),10000000,IF(AND(P1817&gt;=300000000,P1817&lt;500000000),15000000,IF(AND(P1817&gt;=500000000,P1817&lt;3000000000),20000000,IF(P1817&gt;=30000000000,35000000,0))))) * (1-R1817)</f>
        <v>0</v>
      </c>
      <c r="Y1817" s="50">
        <f>IFERROR(Q1817 * (1-R1817),0)</f>
        <v>0</v>
      </c>
      <c r="Z1817" s="51">
        <f>IF(R1817=1,0,0)</f>
        <v>0</v>
      </c>
      <c r="AA1817" s="51">
        <f>IFERROR((1-R1817) * Z1817 * 2%,0)</f>
        <v>0</v>
      </c>
      <c r="AB1817" s="52">
        <f>IF(R1817=0,0,0)</f>
        <v>0</v>
      </c>
      <c r="AC1817" s="52">
        <f> IFERROR(AB1817 * (1-R1817) * 2%,0)</f>
        <v>0</v>
      </c>
      <c r="AD1817" s="53">
        <f>T1817+V1817+W1817+X1817+AA1817+AC1817</f>
        <v>6561.9000000000005</v>
      </c>
    </row>
    <row r="1818">
      <c r="C1818" s="40" t="s">
        <v>3374</v>
      </c>
      <c r="D1818" s="41" t="s">
        <v>2659</v>
      </c>
      <c r="E1818" s="41"/>
      <c r="F1818" s="42">
        <v>43200.420925925922</v>
      </c>
      <c r="G1818" s="43">
        <v>3</v>
      </c>
      <c r="H1818" s="44">
        <v>43312</v>
      </c>
      <c r="I1818" s="44">
        <v>43321</v>
      </c>
      <c r="J1818" s="43">
        <v>10954676</v>
      </c>
      <c r="K1818" s="43">
        <v>4517051</v>
      </c>
      <c r="L1818" s="43">
        <v>0</v>
      </c>
      <c r="M1818" s="43">
        <f>IFERROR(J1818-K1818-L1818,0)</f>
        <v>6437625</v>
      </c>
      <c r="N1818" s="43">
        <v>10944045</v>
      </c>
      <c r="O1818" s="45">
        <f>IFERROR(IF(1 - M1818/N1818&lt;0,0,1-M1818/N1818),0)</f>
        <v>0.41176914020364497</v>
      </c>
      <c r="P1818" s="43">
        <v>0</v>
      </c>
      <c r="Q1818" s="43">
        <v>0</v>
      </c>
      <c r="R1818" s="46">
        <f>IF(F1818&lt;DATEVALUE("2018-07-01"),1,0)</f>
        <v>1</v>
      </c>
      <c r="S1818" s="47">
        <f>IF(R1818=1,1%,0)</f>
        <v>0.01</v>
      </c>
      <c r="T1818" s="46">
        <f>IFERROR(S1818*M1818,0)</f>
        <v>64376.25</v>
      </c>
      <c r="U1818" s="48">
        <f>IF(O1818&lt;=0.12,1,0)*(1-R1818)*M1818</f>
        <v>0</v>
      </c>
      <c r="V1818" s="49">
        <f>IF(0&lt;0.8,0,IF(0&lt;1,Sheet1!L590,1))*IF(G1818&lt;3,0.12 - O1818,0.01) *U1818</f>
        <v>0</v>
      </c>
      <c r="W1818" s="49">
        <f>IF(0&gt;1,IF(0&lt;=1.1,1,IF(0&lt;=1.2,2,IF(0&lt;=1.5,3,5))),0) * 1000000</f>
        <v>0</v>
      </c>
      <c r="X1818" s="50">
        <f>IF(AND(P1818&gt;=150000000,P1818&lt;300000000),5000000,IF(AND(P1818&gt;=300000000,P1818&lt;500000000),10000000,IF(AND(P1818&gt;=300000000,P1818&lt;500000000),15000000,IF(AND(P1818&gt;=500000000,P1818&lt;3000000000),20000000,IF(P1818&gt;=30000000000,35000000,0))))) * (1-R1818)</f>
        <v>0</v>
      </c>
      <c r="Y1818" s="50">
        <f>IFERROR(Q1818 * (1-R1818),0)</f>
        <v>0</v>
      </c>
      <c r="Z1818" s="51">
        <f>IF(R1818=1,0,0)</f>
        <v>0</v>
      </c>
      <c r="AA1818" s="51">
        <f>IFERROR((1-R1818) * Z1818 * 2%,0)</f>
        <v>0</v>
      </c>
      <c r="AB1818" s="52">
        <f>IF(R1818=0,0,0)</f>
        <v>0</v>
      </c>
      <c r="AC1818" s="52">
        <f> IFERROR(AB1818 * (1-R1818) * 2%,0)</f>
        <v>0</v>
      </c>
      <c r="AD1818" s="53">
        <f>T1818+V1818+W1818+X1818+AA1818+AC1818</f>
        <v>64376.25</v>
      </c>
    </row>
    <row r="1819">
      <c r="C1819" s="40" t="s">
        <v>3375</v>
      </c>
      <c r="D1819" s="41" t="s">
        <v>3376</v>
      </c>
      <c r="E1819" s="41"/>
      <c r="F1819" s="42">
        <v>43202.098796296297</v>
      </c>
      <c r="G1819" s="43">
        <v>3</v>
      </c>
      <c r="H1819" s="44">
        <v>43335</v>
      </c>
      <c r="I1819" s="44">
        <v>43389</v>
      </c>
      <c r="J1819" s="43">
        <v>120090</v>
      </c>
      <c r="K1819" s="43">
        <v>0</v>
      </c>
      <c r="L1819" s="43">
        <v>0</v>
      </c>
      <c r="M1819" s="43">
        <f>IFERROR(J1819-K1819-L1819,0)</f>
        <v>120090</v>
      </c>
      <c r="N1819" s="43">
        <v>120090</v>
      </c>
      <c r="O1819" s="45">
        <f>IFERROR(IF(1 - M1819/N1819&lt;0,0,1-M1819/N1819),0)</f>
        <v>0</v>
      </c>
      <c r="P1819" s="43">
        <v>0</v>
      </c>
      <c r="Q1819" s="43">
        <v>0</v>
      </c>
      <c r="R1819" s="46">
        <f>IF(F1819&lt;DATEVALUE("2018-07-01"),1,0)</f>
        <v>1</v>
      </c>
      <c r="S1819" s="47">
        <f>IF(R1819=1,1%,0)</f>
        <v>0.01</v>
      </c>
      <c r="T1819" s="46">
        <f>IFERROR(S1819*M1819,0)</f>
        <v>1200.9000000000001</v>
      </c>
      <c r="U1819" s="48">
        <f>IF(O1819&lt;=0.12,1,0)*(1-R1819)*M1819</f>
        <v>0</v>
      </c>
      <c r="V1819" s="49">
        <f>IF(0&lt;0.8,0,IF(0&lt;1,Sheet1!L590,1))*IF(G1819&lt;3,0.12 - O1819,0.01) *U1819</f>
        <v>0</v>
      </c>
      <c r="W1819" s="49">
        <f>IF(0&gt;1,IF(0&lt;=1.1,1,IF(0&lt;=1.2,2,IF(0&lt;=1.5,3,5))),0) * 1000000</f>
        <v>0</v>
      </c>
      <c r="X1819" s="50">
        <f>IF(AND(P1819&gt;=150000000,P1819&lt;300000000),5000000,IF(AND(P1819&gt;=300000000,P1819&lt;500000000),10000000,IF(AND(P1819&gt;=300000000,P1819&lt;500000000),15000000,IF(AND(P1819&gt;=500000000,P1819&lt;3000000000),20000000,IF(P1819&gt;=30000000000,35000000,0))))) * (1-R1819)</f>
        <v>0</v>
      </c>
      <c r="Y1819" s="50">
        <f>IFERROR(Q1819 * (1-R1819),0)</f>
        <v>0</v>
      </c>
      <c r="Z1819" s="51">
        <f>IF(R1819=1,0,0)</f>
        <v>0</v>
      </c>
      <c r="AA1819" s="51">
        <f>IFERROR((1-R1819) * Z1819 * 2%,0)</f>
        <v>0</v>
      </c>
      <c r="AB1819" s="52">
        <f>IF(R1819=0,0,0)</f>
        <v>0</v>
      </c>
      <c r="AC1819" s="52">
        <f> IFERROR(AB1819 * (1-R1819) * 2%,0)</f>
        <v>0</v>
      </c>
      <c r="AD1819" s="53">
        <f>T1819+V1819+W1819+X1819+AA1819+AC1819</f>
        <v>1200.9000000000001</v>
      </c>
    </row>
    <row r="1820">
      <c r="C1820" s="40" t="s">
        <v>3377</v>
      </c>
      <c r="D1820" s="41" t="s">
        <v>3378</v>
      </c>
      <c r="E1820" s="41"/>
      <c r="F1820" s="42">
        <v>43202.125138888885</v>
      </c>
      <c r="G1820" s="43">
        <v>3</v>
      </c>
      <c r="H1820" s="44">
        <v>43326</v>
      </c>
      <c r="I1820" s="44">
        <v>43340</v>
      </c>
      <c r="J1820" s="43">
        <v>2446291</v>
      </c>
      <c r="K1820" s="43">
        <v>0</v>
      </c>
      <c r="L1820" s="43">
        <v>0</v>
      </c>
      <c r="M1820" s="43">
        <f>IFERROR(J1820-K1820-L1820,0)</f>
        <v>2446291</v>
      </c>
      <c r="N1820" s="43">
        <v>1983603</v>
      </c>
      <c r="O1820" s="45">
        <f>IFERROR(IF(1 - M1820/N1820&lt;0,0,1-M1820/N1820),0)</f>
        <v>0</v>
      </c>
      <c r="P1820" s="43">
        <v>0</v>
      </c>
      <c r="Q1820" s="43">
        <v>0</v>
      </c>
      <c r="R1820" s="46">
        <f>IF(F1820&lt;DATEVALUE("2018-07-01"),1,0)</f>
        <v>1</v>
      </c>
      <c r="S1820" s="47">
        <f>IF(R1820=1,1%,0)</f>
        <v>0.01</v>
      </c>
      <c r="T1820" s="46">
        <f>IFERROR(S1820*M1820,0)</f>
        <v>24462.91</v>
      </c>
      <c r="U1820" s="48">
        <f>IF(O1820&lt;=0.12,1,0)*(1-R1820)*M1820</f>
        <v>0</v>
      </c>
      <c r="V1820" s="49">
        <f>IF(0&lt;0.8,0,IF(0&lt;1,Sheet1!L590,1))*IF(G1820&lt;3,0.12 - O1820,0.01) *U1820</f>
        <v>0</v>
      </c>
      <c r="W1820" s="49">
        <f>IF(0&gt;1,IF(0&lt;=1.1,1,IF(0&lt;=1.2,2,IF(0&lt;=1.5,3,5))),0) * 1000000</f>
        <v>0</v>
      </c>
      <c r="X1820" s="50">
        <f>IF(AND(P1820&gt;=150000000,P1820&lt;300000000),5000000,IF(AND(P1820&gt;=300000000,P1820&lt;500000000),10000000,IF(AND(P1820&gt;=300000000,P1820&lt;500000000),15000000,IF(AND(P1820&gt;=500000000,P1820&lt;3000000000),20000000,IF(P1820&gt;=30000000000,35000000,0))))) * (1-R1820)</f>
        <v>0</v>
      </c>
      <c r="Y1820" s="50">
        <f>IFERROR(Q1820 * (1-R1820),0)</f>
        <v>0</v>
      </c>
      <c r="Z1820" s="51">
        <f>IF(R1820=1,0,0)</f>
        <v>0</v>
      </c>
      <c r="AA1820" s="51">
        <f>IFERROR((1-R1820) * Z1820 * 2%,0)</f>
        <v>0</v>
      </c>
      <c r="AB1820" s="52">
        <f>IF(R1820=0,0,0)</f>
        <v>0</v>
      </c>
      <c r="AC1820" s="52">
        <f> IFERROR(AB1820 * (1-R1820) * 2%,0)</f>
        <v>0</v>
      </c>
      <c r="AD1820" s="53">
        <f>T1820+V1820+W1820+X1820+AA1820+AC1820</f>
        <v>24462.91</v>
      </c>
    </row>
    <row r="1821">
      <c r="C1821" s="40" t="s">
        <v>3379</v>
      </c>
      <c r="D1821" s="41" t="s">
        <v>3380</v>
      </c>
      <c r="E1821" s="41"/>
      <c r="F1821" s="42">
        <v>43210.14298611111</v>
      </c>
      <c r="G1821" s="43">
        <v>3</v>
      </c>
      <c r="H1821" s="44">
        <v>43399</v>
      </c>
      <c r="I1821" s="44">
        <v>43402</v>
      </c>
      <c r="J1821" s="43">
        <v>107000</v>
      </c>
      <c r="K1821" s="43">
        <v>0</v>
      </c>
      <c r="L1821" s="43">
        <v>0</v>
      </c>
      <c r="M1821" s="43">
        <f>IFERROR(J1821-K1821-L1821,0)</f>
        <v>107000</v>
      </c>
      <c r="N1821" s="43">
        <v>106240</v>
      </c>
      <c r="O1821" s="45">
        <f>IFERROR(IF(1 - M1821/N1821&lt;0,0,1-M1821/N1821),0)</f>
        <v>0</v>
      </c>
      <c r="P1821" s="43">
        <v>0</v>
      </c>
      <c r="Q1821" s="43">
        <v>0</v>
      </c>
      <c r="R1821" s="46">
        <f>IF(F1821&lt;DATEVALUE("2018-07-01"),1,0)</f>
        <v>1</v>
      </c>
      <c r="S1821" s="47">
        <f>IF(R1821=1,1%,0)</f>
        <v>0.01</v>
      </c>
      <c r="T1821" s="46">
        <f>IFERROR(S1821*M1821,0)</f>
        <v>1070</v>
      </c>
      <c r="U1821" s="48">
        <f>IF(O1821&lt;=0.12,1,0)*(1-R1821)*M1821</f>
        <v>0</v>
      </c>
      <c r="V1821" s="49">
        <f>IF(0&lt;0.8,0,IF(0&lt;1,Sheet1!L590,1))*IF(G1821&lt;3,0.12 - O1821,0.01) *U1821</f>
        <v>0</v>
      </c>
      <c r="W1821" s="49">
        <f>IF(0&gt;1,IF(0&lt;=1.1,1,IF(0&lt;=1.2,2,IF(0&lt;=1.5,3,5))),0) * 1000000</f>
        <v>0</v>
      </c>
      <c r="X1821" s="50">
        <f>IF(AND(P1821&gt;=150000000,P1821&lt;300000000),5000000,IF(AND(P1821&gt;=300000000,P1821&lt;500000000),10000000,IF(AND(P1821&gt;=300000000,P1821&lt;500000000),15000000,IF(AND(P1821&gt;=500000000,P1821&lt;3000000000),20000000,IF(P1821&gt;=30000000000,35000000,0))))) * (1-R1821)</f>
        <v>0</v>
      </c>
      <c r="Y1821" s="50">
        <f>IFERROR(Q1821 * (1-R1821),0)</f>
        <v>0</v>
      </c>
      <c r="Z1821" s="51">
        <f>IF(R1821=1,0,0)</f>
        <v>0</v>
      </c>
      <c r="AA1821" s="51">
        <f>IFERROR((1-R1821) * Z1821 * 2%,0)</f>
        <v>0</v>
      </c>
      <c r="AB1821" s="52">
        <f>IF(R1821=0,0,0)</f>
        <v>0</v>
      </c>
      <c r="AC1821" s="52">
        <f> IFERROR(AB1821 * (1-R1821) * 2%,0)</f>
        <v>0</v>
      </c>
      <c r="AD1821" s="53">
        <f>T1821+V1821+W1821+X1821+AA1821+AC1821</f>
        <v>1070</v>
      </c>
    </row>
    <row r="1822">
      <c r="C1822" s="40" t="s">
        <v>3381</v>
      </c>
      <c r="D1822" s="41" t="s">
        <v>3382</v>
      </c>
      <c r="E1822" s="41"/>
      <c r="F1822" s="42">
        <v>43210.145173611112</v>
      </c>
      <c r="G1822" s="43">
        <v>3</v>
      </c>
      <c r="H1822" s="44">
        <v>43326</v>
      </c>
      <c r="I1822" s="44">
        <v>43364</v>
      </c>
      <c r="J1822" s="43">
        <v>221607</v>
      </c>
      <c r="K1822" s="43">
        <v>0</v>
      </c>
      <c r="L1822" s="43">
        <v>0</v>
      </c>
      <c r="M1822" s="43">
        <f>IFERROR(J1822-K1822-L1822,0)</f>
        <v>221607</v>
      </c>
      <c r="N1822" s="43">
        <v>221607</v>
      </c>
      <c r="O1822" s="45">
        <f>IFERROR(IF(1 - M1822/N1822&lt;0,0,1-M1822/N1822),0)</f>
        <v>0</v>
      </c>
      <c r="P1822" s="43">
        <v>0</v>
      </c>
      <c r="Q1822" s="43">
        <v>0</v>
      </c>
      <c r="R1822" s="46">
        <f>IF(F1822&lt;DATEVALUE("2018-07-01"),1,0)</f>
        <v>1</v>
      </c>
      <c r="S1822" s="47">
        <f>IF(R1822=1,1%,0)</f>
        <v>0.01</v>
      </c>
      <c r="T1822" s="46">
        <f>IFERROR(S1822*M1822,0)</f>
        <v>2216.0700000000002</v>
      </c>
      <c r="U1822" s="48">
        <f>IF(O1822&lt;=0.12,1,0)*(1-R1822)*M1822</f>
        <v>0</v>
      </c>
      <c r="V1822" s="49">
        <f>IF(0&lt;0.8,0,IF(0&lt;1,Sheet1!L590,1))*IF(G1822&lt;3,0.12 - O1822,0.01) *U1822</f>
        <v>0</v>
      </c>
      <c r="W1822" s="49">
        <f>IF(0&gt;1,IF(0&lt;=1.1,1,IF(0&lt;=1.2,2,IF(0&lt;=1.5,3,5))),0) * 1000000</f>
        <v>0</v>
      </c>
      <c r="X1822" s="50">
        <f>IF(AND(P1822&gt;=150000000,P1822&lt;300000000),5000000,IF(AND(P1822&gt;=300000000,P1822&lt;500000000),10000000,IF(AND(P1822&gt;=300000000,P1822&lt;500000000),15000000,IF(AND(P1822&gt;=500000000,P1822&lt;3000000000),20000000,IF(P1822&gt;=30000000000,35000000,0))))) * (1-R1822)</f>
        <v>0</v>
      </c>
      <c r="Y1822" s="50">
        <f>IFERROR(Q1822 * (1-R1822),0)</f>
        <v>0</v>
      </c>
      <c r="Z1822" s="51">
        <f>IF(R1822=1,0,0)</f>
        <v>0</v>
      </c>
      <c r="AA1822" s="51">
        <f>IFERROR((1-R1822) * Z1822 * 2%,0)</f>
        <v>0</v>
      </c>
      <c r="AB1822" s="52">
        <f>IF(R1822=0,0,0)</f>
        <v>0</v>
      </c>
      <c r="AC1822" s="52">
        <f> IFERROR(AB1822 * (1-R1822) * 2%,0)</f>
        <v>0</v>
      </c>
      <c r="AD1822" s="53">
        <f>T1822+V1822+W1822+X1822+AA1822+AC1822</f>
        <v>2216.0700000000002</v>
      </c>
    </row>
    <row r="1823">
      <c r="C1823" s="40" t="s">
        <v>3383</v>
      </c>
      <c r="D1823" s="41" t="s">
        <v>3384</v>
      </c>
      <c r="E1823" s="41"/>
      <c r="F1823" s="42">
        <v>43231.126562500001</v>
      </c>
      <c r="G1823" s="43">
        <v>2</v>
      </c>
      <c r="H1823" s="44">
        <v>43370</v>
      </c>
      <c r="I1823" s="44">
        <v>43406</v>
      </c>
      <c r="J1823" s="43">
        <v>1820886</v>
      </c>
      <c r="K1823" s="43">
        <v>0</v>
      </c>
      <c r="L1823" s="43">
        <v>0</v>
      </c>
      <c r="M1823" s="43">
        <f>IFERROR(J1823-K1823-L1823,0)</f>
        <v>1820886</v>
      </c>
      <c r="N1823" s="43">
        <v>2138605</v>
      </c>
      <c r="O1823" s="45">
        <f>IFERROR(IF(1 - M1823/N1823&lt;0,0,1-M1823/N1823),0)</f>
        <v>0.1485636665022293</v>
      </c>
      <c r="P1823" s="43">
        <v>1820886</v>
      </c>
      <c r="Q1823" s="43">
        <v>0</v>
      </c>
      <c r="R1823" s="46">
        <f>IF(F1823&lt;DATEVALUE("2018-07-01"),1,0)</f>
        <v>1</v>
      </c>
      <c r="S1823" s="47">
        <f>IF(R1823=1,1%,0)</f>
        <v>0.01</v>
      </c>
      <c r="T1823" s="46">
        <f>IFERROR(S1823*M1823,0)</f>
        <v>18208.860000000001</v>
      </c>
      <c r="U1823" s="48">
        <f>IF(O1823&lt;=0.12,1,0)*(1-R1823)*M1823</f>
        <v>0</v>
      </c>
      <c r="V1823" s="49">
        <f>IF(0&lt;0.8,0,IF(0&lt;1,Sheet1!L590,1))*IF(G1823&lt;3,0.12 - O1823,0.01) *U1823</f>
        <v>0</v>
      </c>
      <c r="W1823" s="49">
        <f>IF(0&gt;1,IF(0&lt;=1.1,1,IF(0&lt;=1.2,2,IF(0&lt;=1.5,3,5))),0) * 1000000</f>
        <v>0</v>
      </c>
      <c r="X1823" s="50">
        <f>IF(AND(P1823&gt;=150000000,P1823&lt;300000000),5000000,IF(AND(P1823&gt;=300000000,P1823&lt;500000000),10000000,IF(AND(P1823&gt;=300000000,P1823&lt;500000000),15000000,IF(AND(P1823&gt;=500000000,P1823&lt;3000000000),20000000,IF(P1823&gt;=30000000000,35000000,0))))) * (1-R1823)</f>
        <v>0</v>
      </c>
      <c r="Y1823" s="50">
        <f>IFERROR(Q1823 * (1-R1823),0)</f>
        <v>0</v>
      </c>
      <c r="Z1823" s="51">
        <f>IF(R1823=1,0,0)</f>
        <v>0</v>
      </c>
      <c r="AA1823" s="51">
        <f>IFERROR((1-R1823) * Z1823 * 2%,0)</f>
        <v>0</v>
      </c>
      <c r="AB1823" s="52">
        <f>IF(R1823=0,0,0)</f>
        <v>0</v>
      </c>
      <c r="AC1823" s="52">
        <f> IFERROR(AB1823 * (1-R1823) * 2%,0)</f>
        <v>0</v>
      </c>
      <c r="AD1823" s="53">
        <f>T1823+V1823+W1823+X1823+AA1823+AC1823</f>
        <v>18208.860000000001</v>
      </c>
    </row>
    <row r="1824">
      <c r="C1824" s="40" t="s">
        <v>3385</v>
      </c>
      <c r="D1824" s="41" t="s">
        <v>3386</v>
      </c>
      <c r="E1824" s="41"/>
      <c r="F1824" s="42">
        <v>43238.392604166664</v>
      </c>
      <c r="G1824" s="43">
        <v>2</v>
      </c>
      <c r="H1824" s="44">
        <v>43326</v>
      </c>
      <c r="I1824" s="44">
        <v>43341</v>
      </c>
      <c r="J1824" s="43">
        <v>430837</v>
      </c>
      <c r="K1824" s="43">
        <v>0</v>
      </c>
      <c r="L1824" s="43">
        <v>0</v>
      </c>
      <c r="M1824" s="43">
        <f>IFERROR(J1824-K1824-L1824,0)</f>
        <v>430837</v>
      </c>
      <c r="N1824" s="43">
        <v>430837</v>
      </c>
      <c r="O1824" s="45">
        <f>IFERROR(IF(1 - M1824/N1824&lt;0,0,1-M1824/N1824),0)</f>
        <v>0</v>
      </c>
      <c r="P1824" s="43">
        <v>430837</v>
      </c>
      <c r="Q1824" s="43">
        <v>0</v>
      </c>
      <c r="R1824" s="46">
        <f>IF(F1824&lt;DATEVALUE("2018-07-01"),1,0)</f>
        <v>1</v>
      </c>
      <c r="S1824" s="47">
        <f>IF(R1824=1,1%,0)</f>
        <v>0.01</v>
      </c>
      <c r="T1824" s="46">
        <f>IFERROR(S1824*M1824,0)</f>
        <v>4308.3699999999999</v>
      </c>
      <c r="U1824" s="48">
        <f>IF(O1824&lt;=0.12,1,0)*(1-R1824)*M1824</f>
        <v>0</v>
      </c>
      <c r="V1824" s="49">
        <f>IF(0&lt;0.8,0,IF(0&lt;1,Sheet1!L590,1))*IF(G1824&lt;3,0.12 - O1824,0.01) *U1824</f>
        <v>0</v>
      </c>
      <c r="W1824" s="49">
        <f>IF(0&gt;1,IF(0&lt;=1.1,1,IF(0&lt;=1.2,2,IF(0&lt;=1.5,3,5))),0) * 1000000</f>
        <v>0</v>
      </c>
      <c r="X1824" s="50">
        <f>IF(AND(P1824&gt;=150000000,P1824&lt;300000000),5000000,IF(AND(P1824&gt;=300000000,P1824&lt;500000000),10000000,IF(AND(P1824&gt;=300000000,P1824&lt;500000000),15000000,IF(AND(P1824&gt;=500000000,P1824&lt;3000000000),20000000,IF(P1824&gt;=30000000000,35000000,0))))) * (1-R1824)</f>
        <v>0</v>
      </c>
      <c r="Y1824" s="50">
        <f>IFERROR(Q1824 * (1-R1824),0)</f>
        <v>0</v>
      </c>
      <c r="Z1824" s="51">
        <f>IF(R1824=1,0,0)</f>
        <v>0</v>
      </c>
      <c r="AA1824" s="51">
        <f>IFERROR((1-R1824) * Z1824 * 2%,0)</f>
        <v>0</v>
      </c>
      <c r="AB1824" s="52">
        <f>IF(R1824=0,0,0)</f>
        <v>0</v>
      </c>
      <c r="AC1824" s="52">
        <f> IFERROR(AB1824 * (1-R1824) * 2%,0)</f>
        <v>0</v>
      </c>
      <c r="AD1824" s="53">
        <f>T1824+V1824+W1824+X1824+AA1824+AC1824</f>
        <v>4308.3699999999999</v>
      </c>
    </row>
    <row r="1825">
      <c r="C1825" s="40" t="s">
        <v>3387</v>
      </c>
      <c r="D1825" s="41" t="s">
        <v>3388</v>
      </c>
      <c r="E1825" s="41"/>
      <c r="F1825" s="42">
        <v>43243.15420138889</v>
      </c>
      <c r="G1825" s="43">
        <v>2</v>
      </c>
      <c r="H1825" s="44">
        <v>43342</v>
      </c>
      <c r="I1825" s="44">
        <v>43339</v>
      </c>
      <c r="J1825" s="43">
        <v>3113060</v>
      </c>
      <c r="K1825" s="43">
        <v>0</v>
      </c>
      <c r="L1825" s="43">
        <v>0</v>
      </c>
      <c r="M1825" s="43">
        <f>IFERROR(J1825-K1825-L1825,0)</f>
        <v>3113060</v>
      </c>
      <c r="N1825" s="43">
        <v>3108112</v>
      </c>
      <c r="O1825" s="45">
        <f>IFERROR(IF(1 - M1825/N1825&lt;0,0,1-M1825/N1825),0)</f>
        <v>0</v>
      </c>
      <c r="P1825" s="43">
        <v>3113060</v>
      </c>
      <c r="Q1825" s="43">
        <v>0</v>
      </c>
      <c r="R1825" s="46">
        <f>IF(F1825&lt;DATEVALUE("2018-07-01"),1,0)</f>
        <v>1</v>
      </c>
      <c r="S1825" s="47">
        <f>IF(R1825=1,1%,0)</f>
        <v>0.01</v>
      </c>
      <c r="T1825" s="46">
        <f>IFERROR(S1825*M1825,0)</f>
        <v>31130.600000000002</v>
      </c>
      <c r="U1825" s="48">
        <f>IF(O1825&lt;=0.12,1,0)*(1-R1825)*M1825</f>
        <v>0</v>
      </c>
      <c r="V1825" s="49">
        <f>IF(0&lt;0.8,0,IF(0&lt;1,Sheet1!L590,1))*IF(G1825&lt;3,0.12 - O1825,0.01) *U1825</f>
        <v>0</v>
      </c>
      <c r="W1825" s="49">
        <f>IF(0&gt;1,IF(0&lt;=1.1,1,IF(0&lt;=1.2,2,IF(0&lt;=1.5,3,5))),0) * 1000000</f>
        <v>0</v>
      </c>
      <c r="X1825" s="50">
        <f>IF(AND(P1825&gt;=150000000,P1825&lt;300000000),5000000,IF(AND(P1825&gt;=300000000,P1825&lt;500000000),10000000,IF(AND(P1825&gt;=300000000,P1825&lt;500000000),15000000,IF(AND(P1825&gt;=500000000,P1825&lt;3000000000),20000000,IF(P1825&gt;=30000000000,35000000,0))))) * (1-R1825)</f>
        <v>0</v>
      </c>
      <c r="Y1825" s="50">
        <f>IFERROR(Q1825 * (1-R1825),0)</f>
        <v>0</v>
      </c>
      <c r="Z1825" s="51">
        <f>IF(R1825=1,0,0)</f>
        <v>0</v>
      </c>
      <c r="AA1825" s="51">
        <f>IFERROR((1-R1825) * Z1825 * 2%,0)</f>
        <v>0</v>
      </c>
      <c r="AB1825" s="52">
        <f>IF(R1825=0,0,0)</f>
        <v>0</v>
      </c>
      <c r="AC1825" s="52">
        <f> IFERROR(AB1825 * (1-R1825) * 2%,0)</f>
        <v>0</v>
      </c>
      <c r="AD1825" s="53">
        <f>T1825+V1825+W1825+X1825+AA1825+AC1825</f>
        <v>31130.600000000002</v>
      </c>
    </row>
    <row r="1826">
      <c r="C1826" s="40" t="s">
        <v>3389</v>
      </c>
      <c r="D1826" s="41" t="s">
        <v>3390</v>
      </c>
      <c r="E1826" s="41"/>
      <c r="F1826" s="42">
        <v>43243.159386574072</v>
      </c>
      <c r="G1826" s="43">
        <v>2</v>
      </c>
      <c r="H1826" s="44">
        <v>43326</v>
      </c>
      <c r="I1826" s="44">
        <v>43333</v>
      </c>
      <c r="J1826" s="43">
        <v>266297</v>
      </c>
      <c r="K1826" s="43">
        <v>0</v>
      </c>
      <c r="L1826" s="43">
        <v>0</v>
      </c>
      <c r="M1826" s="43">
        <f>IFERROR(J1826-K1826-L1826,0)</f>
        <v>266297</v>
      </c>
      <c r="N1826" s="43">
        <v>266297</v>
      </c>
      <c r="O1826" s="45">
        <f>IFERROR(IF(1 - M1826/N1826&lt;0,0,1-M1826/N1826),0)</f>
        <v>0</v>
      </c>
      <c r="P1826" s="43">
        <v>266297</v>
      </c>
      <c r="Q1826" s="43">
        <v>0</v>
      </c>
      <c r="R1826" s="46">
        <f>IF(F1826&lt;DATEVALUE("2018-07-01"),1,0)</f>
        <v>1</v>
      </c>
      <c r="S1826" s="47">
        <f>IF(R1826=1,1%,0)</f>
        <v>0.01</v>
      </c>
      <c r="T1826" s="46">
        <f>IFERROR(S1826*M1826,0)</f>
        <v>2662.9700000000003</v>
      </c>
      <c r="U1826" s="48">
        <f>IF(O1826&lt;=0.12,1,0)*(1-R1826)*M1826</f>
        <v>0</v>
      </c>
      <c r="V1826" s="49">
        <f>IF(0&lt;0.8,0,IF(0&lt;1,Sheet1!L590,1))*IF(G1826&lt;3,0.12 - O1826,0.01) *U1826</f>
        <v>0</v>
      </c>
      <c r="W1826" s="49">
        <f>IF(0&gt;1,IF(0&lt;=1.1,1,IF(0&lt;=1.2,2,IF(0&lt;=1.5,3,5))),0) * 1000000</f>
        <v>0</v>
      </c>
      <c r="X1826" s="50">
        <f>IF(AND(P1826&gt;=150000000,P1826&lt;300000000),5000000,IF(AND(P1826&gt;=300000000,P1826&lt;500000000),10000000,IF(AND(P1826&gt;=300000000,P1826&lt;500000000),15000000,IF(AND(P1826&gt;=500000000,P1826&lt;3000000000),20000000,IF(P1826&gt;=30000000000,35000000,0))))) * (1-R1826)</f>
        <v>0</v>
      </c>
      <c r="Y1826" s="50">
        <f>IFERROR(Q1826 * (1-R1826),0)</f>
        <v>0</v>
      </c>
      <c r="Z1826" s="51">
        <f>IF(R1826=1,0,0)</f>
        <v>0</v>
      </c>
      <c r="AA1826" s="51">
        <f>IFERROR((1-R1826) * Z1826 * 2%,0)</f>
        <v>0</v>
      </c>
      <c r="AB1826" s="52">
        <f>IF(R1826=0,0,0)</f>
        <v>0</v>
      </c>
      <c r="AC1826" s="52">
        <f> IFERROR(AB1826 * (1-R1826) * 2%,0)</f>
        <v>0</v>
      </c>
      <c r="AD1826" s="53">
        <f>T1826+V1826+W1826+X1826+AA1826+AC1826</f>
        <v>2662.9700000000003</v>
      </c>
    </row>
    <row r="1827">
      <c r="C1827" s="40" t="s">
        <v>3391</v>
      </c>
      <c r="D1827" s="41" t="s">
        <v>3392</v>
      </c>
      <c r="E1827" s="41"/>
      <c r="F1827" s="42">
        <v>43250.065659722219</v>
      </c>
      <c r="G1827" s="43">
        <v>2</v>
      </c>
      <c r="H1827" s="44">
        <v>43390</v>
      </c>
      <c r="I1827" s="44">
        <v>43390</v>
      </c>
      <c r="J1827" s="43">
        <v>683225</v>
      </c>
      <c r="K1827" s="43">
        <v>0</v>
      </c>
      <c r="L1827" s="43">
        <v>0</v>
      </c>
      <c r="M1827" s="43">
        <f>IFERROR(J1827-K1827-L1827,0)</f>
        <v>683225</v>
      </c>
      <c r="N1827" s="43">
        <v>683225</v>
      </c>
      <c r="O1827" s="45">
        <f>IFERROR(IF(1 - M1827/N1827&lt;0,0,1-M1827/N1827),0)</f>
        <v>0</v>
      </c>
      <c r="P1827" s="43">
        <v>683225</v>
      </c>
      <c r="Q1827" s="43">
        <v>0</v>
      </c>
      <c r="R1827" s="46">
        <f>IF(F1827&lt;DATEVALUE("2018-07-01"),1,0)</f>
        <v>1</v>
      </c>
      <c r="S1827" s="47">
        <f>IF(R1827=1,1%,0)</f>
        <v>0.01</v>
      </c>
      <c r="T1827" s="46">
        <f>IFERROR(S1827*M1827,0)</f>
        <v>6832.25</v>
      </c>
      <c r="U1827" s="48">
        <f>IF(O1827&lt;=0.12,1,0)*(1-R1827)*M1827</f>
        <v>0</v>
      </c>
      <c r="V1827" s="49">
        <f>IF(0&lt;0.8,0,IF(0&lt;1,Sheet1!L590,1))*IF(G1827&lt;3,0.12 - O1827,0.01) *U1827</f>
        <v>0</v>
      </c>
      <c r="W1827" s="49">
        <f>IF(0&gt;1,IF(0&lt;=1.1,1,IF(0&lt;=1.2,2,IF(0&lt;=1.5,3,5))),0) * 1000000</f>
        <v>0</v>
      </c>
      <c r="X1827" s="50">
        <f>IF(AND(P1827&gt;=150000000,P1827&lt;300000000),5000000,IF(AND(P1827&gt;=300000000,P1827&lt;500000000),10000000,IF(AND(P1827&gt;=300000000,P1827&lt;500000000),15000000,IF(AND(P1827&gt;=500000000,P1827&lt;3000000000),20000000,IF(P1827&gt;=30000000000,35000000,0))))) * (1-R1827)</f>
        <v>0</v>
      </c>
      <c r="Y1827" s="50">
        <f>IFERROR(Q1827 * (1-R1827),0)</f>
        <v>0</v>
      </c>
      <c r="Z1827" s="51">
        <f>IF(R1827=1,0,0)</f>
        <v>0</v>
      </c>
      <c r="AA1827" s="51">
        <f>IFERROR((1-R1827) * Z1827 * 2%,0)</f>
        <v>0</v>
      </c>
      <c r="AB1827" s="52">
        <f>IF(R1827=0,0,0)</f>
        <v>0</v>
      </c>
      <c r="AC1827" s="52">
        <f> IFERROR(AB1827 * (1-R1827) * 2%,0)</f>
        <v>0</v>
      </c>
      <c r="AD1827" s="53">
        <f>T1827+V1827+W1827+X1827+AA1827+AC1827</f>
        <v>6832.25</v>
      </c>
    </row>
    <row r="1828">
      <c r="C1828" s="40" t="s">
        <v>3393</v>
      </c>
      <c r="D1828" s="41" t="s">
        <v>3394</v>
      </c>
      <c r="E1828" s="41"/>
      <c r="F1828" s="42">
        <v>43263.152384259258</v>
      </c>
      <c r="G1828" s="43">
        <v>1</v>
      </c>
      <c r="H1828" s="44">
        <v>43312</v>
      </c>
      <c r="I1828" s="44">
        <v>43342</v>
      </c>
      <c r="J1828" s="43">
        <v>123200</v>
      </c>
      <c r="K1828" s="43">
        <v>0</v>
      </c>
      <c r="L1828" s="43">
        <v>0</v>
      </c>
      <c r="M1828" s="43">
        <f>IFERROR(J1828-K1828-L1828,0)</f>
        <v>123200</v>
      </c>
      <c r="N1828" s="43">
        <v>115506</v>
      </c>
      <c r="O1828" s="45">
        <f>IFERROR(IF(1 - M1828/N1828&lt;0,0,1-M1828/N1828),0)</f>
        <v>0</v>
      </c>
      <c r="P1828" s="43">
        <v>0</v>
      </c>
      <c r="Q1828" s="43">
        <v>0</v>
      </c>
      <c r="R1828" s="46">
        <f>IF(F1828&lt;DATEVALUE("2018-07-01"),1,0)</f>
        <v>1</v>
      </c>
      <c r="S1828" s="47">
        <f>IF(R1828=1,1%,0)</f>
        <v>0.01</v>
      </c>
      <c r="T1828" s="46">
        <f>IFERROR(S1828*M1828,0)</f>
        <v>1232</v>
      </c>
      <c r="U1828" s="48">
        <f>IF(O1828&lt;=0.12,1,0)*(1-R1828)*M1828</f>
        <v>0</v>
      </c>
      <c r="V1828" s="49">
        <f>IF(0&lt;0.8,0,IF(0&lt;1,Sheet1!L590,1))*IF(G1828&lt;3,0.12 - O1828,0.01) *U1828</f>
        <v>0</v>
      </c>
      <c r="W1828" s="49">
        <f>IF(0&gt;1,IF(0&lt;=1.1,1,IF(0&lt;=1.2,2,IF(0&lt;=1.5,3,5))),0) * 1000000</f>
        <v>0</v>
      </c>
      <c r="X1828" s="50">
        <f>IF(AND(P1828&gt;=150000000,P1828&lt;300000000),5000000,IF(AND(P1828&gt;=300000000,P1828&lt;500000000),10000000,IF(AND(P1828&gt;=300000000,P1828&lt;500000000),15000000,IF(AND(P1828&gt;=500000000,P1828&lt;3000000000),20000000,IF(P1828&gt;=30000000000,35000000,0))))) * (1-R1828)</f>
        <v>0</v>
      </c>
      <c r="Y1828" s="50">
        <f>IFERROR(Q1828 * (1-R1828),0)</f>
        <v>0</v>
      </c>
      <c r="Z1828" s="51">
        <f>IF(R1828=1,0,0)</f>
        <v>0</v>
      </c>
      <c r="AA1828" s="51">
        <f>IFERROR((1-R1828) * Z1828 * 2%,0)</f>
        <v>0</v>
      </c>
      <c r="AB1828" s="52">
        <f>IF(R1828=0,0,0)</f>
        <v>0</v>
      </c>
      <c r="AC1828" s="52">
        <f> IFERROR(AB1828 * (1-R1828) * 2%,0)</f>
        <v>0</v>
      </c>
      <c r="AD1828" s="53">
        <f>T1828+V1828+W1828+X1828+AA1828+AC1828</f>
        <v>1232</v>
      </c>
    </row>
    <row r="1829">
      <c r="C1829" s="40" t="s">
        <v>3395</v>
      </c>
      <c r="D1829" s="41" t="s">
        <v>3396</v>
      </c>
      <c r="E1829" s="41"/>
      <c r="F1829" s="42">
        <v>43264.422939814816</v>
      </c>
      <c r="G1829" s="43">
        <v>1</v>
      </c>
      <c r="H1829" s="44">
        <v>43326</v>
      </c>
      <c r="I1829" s="44">
        <v>43358</v>
      </c>
      <c r="J1829" s="43">
        <v>707661</v>
      </c>
      <c r="K1829" s="43">
        <v>0</v>
      </c>
      <c r="L1829" s="43">
        <v>0</v>
      </c>
      <c r="M1829" s="43">
        <f>IFERROR(J1829-K1829-L1829,0)</f>
        <v>707661</v>
      </c>
      <c r="N1829" s="43">
        <v>694914</v>
      </c>
      <c r="O1829" s="45">
        <f>IFERROR(IF(1 - M1829/N1829&lt;0,0,1-M1829/N1829),0)</f>
        <v>0</v>
      </c>
      <c r="P1829" s="43">
        <v>0</v>
      </c>
      <c r="Q1829" s="43">
        <v>0</v>
      </c>
      <c r="R1829" s="46">
        <f>IF(F1829&lt;DATEVALUE("2018-07-01"),1,0)</f>
        <v>1</v>
      </c>
      <c r="S1829" s="47">
        <f>IF(R1829=1,1%,0)</f>
        <v>0.01</v>
      </c>
      <c r="T1829" s="46">
        <f>IFERROR(S1829*M1829,0)</f>
        <v>7076.6100000000006</v>
      </c>
      <c r="U1829" s="48">
        <f>IF(O1829&lt;=0.12,1,0)*(1-R1829)*M1829</f>
        <v>0</v>
      </c>
      <c r="V1829" s="49">
        <f>IF(0&lt;0.8,0,IF(0&lt;1,Sheet1!L590,1))*IF(G1829&lt;3,0.12 - O1829,0.01) *U1829</f>
        <v>0</v>
      </c>
      <c r="W1829" s="49">
        <f>IF(0&gt;1,IF(0&lt;=1.1,1,IF(0&lt;=1.2,2,IF(0&lt;=1.5,3,5))),0) * 1000000</f>
        <v>0</v>
      </c>
      <c r="X1829" s="50">
        <f>IF(AND(P1829&gt;=150000000,P1829&lt;300000000),5000000,IF(AND(P1829&gt;=300000000,P1829&lt;500000000),10000000,IF(AND(P1829&gt;=300000000,P1829&lt;500000000),15000000,IF(AND(P1829&gt;=500000000,P1829&lt;3000000000),20000000,IF(P1829&gt;=30000000000,35000000,0))))) * (1-R1829)</f>
        <v>0</v>
      </c>
      <c r="Y1829" s="50">
        <f>IFERROR(Q1829 * (1-R1829),0)</f>
        <v>0</v>
      </c>
      <c r="Z1829" s="51">
        <f>IF(R1829=1,0,0)</f>
        <v>0</v>
      </c>
      <c r="AA1829" s="51">
        <f>IFERROR((1-R1829) * Z1829 * 2%,0)</f>
        <v>0</v>
      </c>
      <c r="AB1829" s="52">
        <f>IF(R1829=0,0,0)</f>
        <v>0</v>
      </c>
      <c r="AC1829" s="52">
        <f> IFERROR(AB1829 * (1-R1829) * 2%,0)</f>
        <v>0</v>
      </c>
      <c r="AD1829" s="53">
        <f>T1829+V1829+W1829+X1829+AA1829+AC1829</f>
        <v>7076.6100000000006</v>
      </c>
    </row>
    <row r="1830">
      <c r="C1830" s="40" t="s">
        <v>3397</v>
      </c>
      <c r="D1830" s="41" t="s">
        <v>3398</v>
      </c>
      <c r="E1830" s="41"/>
      <c r="F1830" s="42">
        <v>43276.27444444444</v>
      </c>
      <c r="G1830" s="43">
        <v>1</v>
      </c>
      <c r="H1830" s="44" t="s">
        <v>24</v>
      </c>
      <c r="I1830" s="44" t="s">
        <v>24</v>
      </c>
      <c r="J1830" s="43">
        <v>913404</v>
      </c>
      <c r="K1830" s="43">
        <v>913404</v>
      </c>
      <c r="L1830" s="43">
        <v>0</v>
      </c>
      <c r="M1830" s="43">
        <f>IFERROR(J1830-K1830-L1830,0)</f>
        <v>0</v>
      </c>
      <c r="N1830" s="43">
        <v>894185</v>
      </c>
      <c r="O1830" s="45">
        <f>IFERROR(IF(1 - M1830/N1830&lt;0,0,1-M1830/N1830),0)</f>
        <v>1</v>
      </c>
      <c r="P1830" s="43">
        <v>0</v>
      </c>
      <c r="Q1830" s="43">
        <v>0</v>
      </c>
      <c r="R1830" s="46">
        <f>IF(F1830&lt;DATEVALUE("2018-07-01"),1,0)</f>
        <v>1</v>
      </c>
      <c r="S1830" s="47">
        <f>IF(R1830=1,1%,0)</f>
        <v>0.01</v>
      </c>
      <c r="T1830" s="46">
        <f>IFERROR(S1830*M1830,0)</f>
        <v>0</v>
      </c>
      <c r="U1830" s="48">
        <f>IF(O1830&lt;=0.12,1,0)*(1-R1830)*M1830</f>
        <v>0</v>
      </c>
      <c r="V1830" s="49">
        <f>IF(0&lt;0.8,0,IF(0&lt;1,Sheet1!L590,1))*IF(G1830&lt;3,0.12 - O1830,0.01) *U1830</f>
        <v>0</v>
      </c>
      <c r="W1830" s="49">
        <f>IF(0&gt;1,IF(0&lt;=1.1,1,IF(0&lt;=1.2,2,IF(0&lt;=1.5,3,5))),0) * 1000000</f>
        <v>0</v>
      </c>
      <c r="X1830" s="50">
        <f>IF(AND(P1830&gt;=150000000,P1830&lt;300000000),5000000,IF(AND(P1830&gt;=300000000,P1830&lt;500000000),10000000,IF(AND(P1830&gt;=300000000,P1830&lt;500000000),15000000,IF(AND(P1830&gt;=500000000,P1830&lt;3000000000),20000000,IF(P1830&gt;=30000000000,35000000,0))))) * (1-R1830)</f>
        <v>0</v>
      </c>
      <c r="Y1830" s="50">
        <f>IFERROR(Q1830 * (1-R1830),0)</f>
        <v>0</v>
      </c>
      <c r="Z1830" s="51">
        <f>IF(R1830=1,0,"")</f>
        <v>0</v>
      </c>
      <c r="AA1830" s="51">
        <f>IFERROR((1-R1830) * Z1830 * 2%,0)</f>
        <v>0</v>
      </c>
      <c r="AB1830" s="52">
        <f>IF(R1830=0,"",0)</f>
        <v>0</v>
      </c>
      <c r="AC1830" s="52">
        <f> IFERROR(AB1830 * (1-R1830) * 2%,0)</f>
        <v>0</v>
      </c>
      <c r="AD1830" s="53">
        <f>T1830+V1830+W1830+X1830+AA1830+AC1830</f>
        <v>0</v>
      </c>
    </row>
    <row r="1831">
      <c r="C1831" s="40" t="s">
        <v>3399</v>
      </c>
      <c r="D1831" s="41" t="s">
        <v>3400</v>
      </c>
      <c r="E1831" s="41"/>
      <c r="F1831" s="42">
        <v>43283.446655092594</v>
      </c>
      <c r="G1831" s="43">
        <v>0</v>
      </c>
      <c r="H1831" s="44">
        <v>43325</v>
      </c>
      <c r="I1831" s="44">
        <v>43333</v>
      </c>
      <c r="J1831" s="43">
        <v>46537186</v>
      </c>
      <c r="K1831" s="43">
        <v>484000</v>
      </c>
      <c r="L1831" s="43">
        <v>0</v>
      </c>
      <c r="M1831" s="43">
        <f>IFERROR(J1831-K1831-L1831,0)</f>
        <v>46053186</v>
      </c>
      <c r="N1831" s="43">
        <v>720582892</v>
      </c>
      <c r="O1831" s="45">
        <f>IFERROR(IF(1 - M1831/N1831&lt;0,0,1-M1831/N1831),0)</f>
        <v>0.93608898225132997</v>
      </c>
      <c r="P1831" s="43">
        <v>0</v>
      </c>
      <c r="Q1831" s="43">
        <v>0</v>
      </c>
      <c r="R1831" s="46">
        <f>IF(F1831&lt;DATEVALUE("2018-07-01"),1,0)</f>
        <v>0</v>
      </c>
      <c r="S1831" s="47">
        <f>IF(R1831=1,1%,0)</f>
        <v>0</v>
      </c>
      <c r="T1831" s="46">
        <f>IFERROR(S1831*M1831,0)</f>
        <v>0</v>
      </c>
      <c r="U1831" s="48">
        <f>IF(O1831&lt;=0.12,1,0)*(1-R1831)*M1831</f>
        <v>0</v>
      </c>
      <c r="V1831" s="49">
        <f>IF(0&lt;0.8,0,IF(0&lt;1,Sheet1!L590,1))*IF(G1831&lt;3,0.12 - O1831,0.01) *U1831</f>
        <v>0</v>
      </c>
      <c r="W1831" s="49">
        <f>IF(0&gt;1,IF(0&lt;=1.1,1,IF(0&lt;=1.2,2,IF(0&lt;=1.5,3,5))),0) * 1000000</f>
        <v>0</v>
      </c>
      <c r="X1831" s="50">
        <f>IF(AND(P1831&gt;=150000000,P1831&lt;300000000),5000000,IF(AND(P1831&gt;=300000000,P1831&lt;500000000),10000000,IF(AND(P1831&gt;=300000000,P1831&lt;500000000),15000000,IF(AND(P1831&gt;=500000000,P1831&lt;3000000000),20000000,IF(P1831&gt;=30000000000,35000000,0))))) * (1-R1831)</f>
        <v>0</v>
      </c>
      <c r="Y1831" s="50">
        <f>IFERROR(Q1831 * (1-R1831),0)</f>
        <v>0</v>
      </c>
      <c r="Z1831" s="51">
        <f>IF(R1831=1,0,43357565)</f>
        <v>43357565</v>
      </c>
      <c r="AA1831" s="51">
        <f>IFERROR((1-R1831) * Z1831 * 2%,0)</f>
        <v>867151.30000000005</v>
      </c>
      <c r="AB1831" s="52">
        <f>IF(R1831=0,0,0)</f>
        <v>0</v>
      </c>
      <c r="AC1831" s="52">
        <f> IFERROR(AB1831 * (1-R1831) * 2%,0)</f>
        <v>0</v>
      </c>
      <c r="AD1831" s="53">
        <f>T1831+V1831+W1831+X1831+AA1831+AC1831</f>
        <v>867151.30000000005</v>
      </c>
    </row>
    <row r="1832">
      <c r="C1832" s="40" t="s">
        <v>3401</v>
      </c>
      <c r="D1832" s="41" t="s">
        <v>3400</v>
      </c>
      <c r="E1832" s="41"/>
      <c r="F1832" s="42">
        <v>43299.102453703701</v>
      </c>
      <c r="G1832" s="43">
        <v>0</v>
      </c>
      <c r="H1832" s="44">
        <v>43404</v>
      </c>
      <c r="I1832" s="44">
        <v>43440</v>
      </c>
      <c r="J1832" s="43">
        <v>4916664</v>
      </c>
      <c r="K1832" s="43">
        <v>0</v>
      </c>
      <c r="L1832" s="43">
        <v>0</v>
      </c>
      <c r="M1832" s="43">
        <f>IFERROR(J1832-K1832-L1832,0)</f>
        <v>4916664</v>
      </c>
      <c r="N1832" s="43">
        <v>8798244</v>
      </c>
      <c r="O1832" s="45">
        <f>IFERROR(IF(1 - M1832/N1832&lt;0,0,1-M1832/N1832),0)</f>
        <v>0.4411766711630184</v>
      </c>
      <c r="P1832" s="43">
        <v>0</v>
      </c>
      <c r="Q1832" s="43">
        <v>0</v>
      </c>
      <c r="R1832" s="46">
        <f>IF(F1832&lt;DATEVALUE("2018-07-01"),1,0)</f>
        <v>0</v>
      </c>
      <c r="S1832" s="47">
        <f>IF(R1832=1,1%,0)</f>
        <v>0</v>
      </c>
      <c r="T1832" s="46">
        <f>IFERROR(S1832*M1832,0)</f>
        <v>0</v>
      </c>
      <c r="U1832" s="48">
        <f>IF(O1832&lt;=0.12,1,0)*(1-R1832)*M1832</f>
        <v>0</v>
      </c>
      <c r="V1832" s="49">
        <f>IF(0&lt;0.8,0,IF(0&lt;1,Sheet1!L590,1))*IF(G1832&lt;3,0.12 - O1832,0.01) *U1832</f>
        <v>0</v>
      </c>
      <c r="W1832" s="49">
        <f>IF(0&gt;1,IF(0&lt;=1.1,1,IF(0&lt;=1.2,2,IF(0&lt;=1.5,3,5))),0) * 1000000</f>
        <v>0</v>
      </c>
      <c r="X1832" s="50">
        <f>IF(AND(P1832&gt;=150000000,P1832&lt;300000000),5000000,IF(AND(P1832&gt;=300000000,P1832&lt;500000000),10000000,IF(AND(P1832&gt;=300000000,P1832&lt;500000000),15000000,IF(AND(P1832&gt;=500000000,P1832&lt;3000000000),20000000,IF(P1832&gt;=30000000000,35000000,0))))) * (1-R1832)</f>
        <v>0</v>
      </c>
      <c r="Y1832" s="50">
        <f>IFERROR(Q1832 * (1-R1832),0)</f>
        <v>0</v>
      </c>
      <c r="Z1832" s="51">
        <f>IF(R1832=1,0,64680)</f>
        <v>64680</v>
      </c>
      <c r="AA1832" s="51">
        <f>IFERROR((1-R1832) * Z1832 * 2%,0)</f>
        <v>1293.6000000000001</v>
      </c>
      <c r="AB1832" s="52">
        <f>IF(R1832=0,0,0)</f>
        <v>0</v>
      </c>
      <c r="AC1832" s="52">
        <f> IFERROR(AB1832 * (1-R1832) * 2%,0)</f>
        <v>0</v>
      </c>
      <c r="AD1832" s="53">
        <f>T1832+V1832+W1832+X1832+AA1832+AC1832</f>
        <v>1293.6000000000001</v>
      </c>
    </row>
    <row r="1833">
      <c r="C1833" s="40" t="s">
        <v>3402</v>
      </c>
      <c r="D1833" s="41" t="s">
        <v>3403</v>
      </c>
      <c r="E1833" s="41"/>
      <c r="F1833" s="42">
        <v>43300.338530092587</v>
      </c>
      <c r="G1833" s="43">
        <v>0</v>
      </c>
      <c r="H1833" s="44">
        <v>43343</v>
      </c>
      <c r="I1833" s="44">
        <v>43326</v>
      </c>
      <c r="J1833" s="43">
        <v>351839</v>
      </c>
      <c r="K1833" s="43">
        <v>0</v>
      </c>
      <c r="L1833" s="43">
        <v>0</v>
      </c>
      <c r="M1833" s="43">
        <f>IFERROR(J1833-K1833-L1833,0)</f>
        <v>351839</v>
      </c>
      <c r="N1833" s="43">
        <v>351839</v>
      </c>
      <c r="O1833" s="45">
        <f>IFERROR(IF(1 - M1833/N1833&lt;0,0,1-M1833/N1833),0)</f>
        <v>0</v>
      </c>
      <c r="P1833" s="43">
        <v>0</v>
      </c>
      <c r="Q1833" s="43">
        <v>0</v>
      </c>
      <c r="R1833" s="46">
        <f>IF(F1833&lt;DATEVALUE("2018-07-01"),1,0)</f>
        <v>0</v>
      </c>
      <c r="S1833" s="47">
        <f>IF(R1833=1,1%,0)</f>
        <v>0</v>
      </c>
      <c r="T1833" s="46">
        <f>IFERROR(S1833*M1833,0)</f>
        <v>0</v>
      </c>
      <c r="U1833" s="48">
        <f>IF(O1833&lt;=0.12,1,0)*(1-R1833)*M1833</f>
        <v>351839</v>
      </c>
      <c r="V1833" s="49">
        <f>IF(0&lt;0.8,0,IF(0&lt;1,Sheet1!L590,1))*IF(G1833&lt;3,0.12 - O1833,0.01) *U1833</f>
        <v>0</v>
      </c>
      <c r="W1833" s="49">
        <f>IF(0&gt;1,IF(0&lt;=1.1,1,IF(0&lt;=1.2,2,IF(0&lt;=1.5,3,5))),0) * 1000000</f>
        <v>0</v>
      </c>
      <c r="X1833" s="50">
        <f>IF(AND(P1833&gt;=150000000,P1833&lt;300000000),5000000,IF(AND(P1833&gt;=300000000,P1833&lt;500000000),10000000,IF(AND(P1833&gt;=300000000,P1833&lt;500000000),15000000,IF(AND(P1833&gt;=500000000,P1833&lt;3000000000),20000000,IF(P1833&gt;=30000000000,35000000,0))))) * (1-R1833)</f>
        <v>0</v>
      </c>
      <c r="Y1833" s="50">
        <f>IFERROR(Q1833 * (1-R1833),0)</f>
        <v>0</v>
      </c>
      <c r="Z1833" s="51">
        <f>IF(R1833=1,0,0)</f>
        <v>0</v>
      </c>
      <c r="AA1833" s="51">
        <f>IFERROR((1-R1833) * Z1833 * 2%,0)</f>
        <v>0</v>
      </c>
      <c r="AB1833" s="52">
        <f>IF(R1833=0,0,0)</f>
        <v>0</v>
      </c>
      <c r="AC1833" s="52">
        <f> IFERROR(AB1833 * (1-R1833) * 2%,0)</f>
        <v>0</v>
      </c>
      <c r="AD1833" s="53">
        <f>T1833+V1833+W1833+X1833+AA1833+AC1833</f>
        <v>0</v>
      </c>
    </row>
    <row r="1834">
      <c r="C1834" s="40" t="s">
        <v>3404</v>
      </c>
      <c r="D1834" s="41" t="s">
        <v>3405</v>
      </c>
      <c r="E1834" s="41"/>
      <c r="F1834" s="42">
        <v>43305.31145833333</v>
      </c>
      <c r="G1834" s="43">
        <v>0</v>
      </c>
      <c r="H1834" s="44">
        <v>43333</v>
      </c>
      <c r="I1834" s="44">
        <v>43358</v>
      </c>
      <c r="J1834" s="43">
        <v>1346789</v>
      </c>
      <c r="K1834" s="43">
        <v>0</v>
      </c>
      <c r="L1834" s="43">
        <v>0</v>
      </c>
      <c r="M1834" s="43">
        <f>IFERROR(J1834-K1834-L1834,0)</f>
        <v>1346789</v>
      </c>
      <c r="N1834" s="43">
        <v>1346789</v>
      </c>
      <c r="O1834" s="45">
        <f>IFERROR(IF(1 - M1834/N1834&lt;0,0,1-M1834/N1834),0)</f>
        <v>0</v>
      </c>
      <c r="P1834" s="43">
        <v>0</v>
      </c>
      <c r="Q1834" s="43">
        <v>0</v>
      </c>
      <c r="R1834" s="46">
        <f>IF(F1834&lt;DATEVALUE("2018-07-01"),1,0)</f>
        <v>0</v>
      </c>
      <c r="S1834" s="47">
        <f>IF(R1834=1,1%,0)</f>
        <v>0</v>
      </c>
      <c r="T1834" s="46">
        <f>IFERROR(S1834*M1834,0)</f>
        <v>0</v>
      </c>
      <c r="U1834" s="48">
        <f>IF(O1834&lt;=0.12,1,0)*(1-R1834)*M1834</f>
        <v>1346789</v>
      </c>
      <c r="V1834" s="49">
        <f>IF(0&lt;0.8,0,IF(0&lt;1,Sheet1!L590,1))*IF(G1834&lt;3,0.12 - O1834,0.01) *U1834</f>
        <v>0</v>
      </c>
      <c r="W1834" s="49">
        <f>IF(0&gt;1,IF(0&lt;=1.1,1,IF(0&lt;=1.2,2,IF(0&lt;=1.5,3,5))),0) * 1000000</f>
        <v>0</v>
      </c>
      <c r="X1834" s="50">
        <f>IF(AND(P1834&gt;=150000000,P1834&lt;300000000),5000000,IF(AND(P1834&gt;=300000000,P1834&lt;500000000),10000000,IF(AND(P1834&gt;=300000000,P1834&lt;500000000),15000000,IF(AND(P1834&gt;=500000000,P1834&lt;3000000000),20000000,IF(P1834&gt;=30000000000,35000000,0))))) * (1-R1834)</f>
        <v>0</v>
      </c>
      <c r="Y1834" s="50">
        <f>IFERROR(Q1834 * (1-R1834),0)</f>
        <v>0</v>
      </c>
      <c r="Z1834" s="51">
        <f>IF(R1834=1,0,0)</f>
        <v>0</v>
      </c>
      <c r="AA1834" s="51">
        <f>IFERROR((1-R1834) * Z1834 * 2%,0)</f>
        <v>0</v>
      </c>
      <c r="AB1834" s="52">
        <f>IF(R1834=0,0,0)</f>
        <v>0</v>
      </c>
      <c r="AC1834" s="52">
        <f> IFERROR(AB1834 * (1-R1834) * 2%,0)</f>
        <v>0</v>
      </c>
      <c r="AD1834" s="53">
        <f>T1834+V1834+W1834+X1834+AA1834+AC1834</f>
        <v>0</v>
      </c>
    </row>
    <row r="1835">
      <c r="C1835" s="40" t="s">
        <v>3406</v>
      </c>
      <c r="D1835" s="41" t="s">
        <v>3407</v>
      </c>
      <c r="E1835" s="41"/>
      <c r="F1835" s="42">
        <v>43305.313148148147</v>
      </c>
      <c r="G1835" s="43">
        <v>0</v>
      </c>
      <c r="H1835" s="44">
        <v>43333</v>
      </c>
      <c r="I1835" s="44">
        <v>43357</v>
      </c>
      <c r="J1835" s="43">
        <v>2294433</v>
      </c>
      <c r="K1835" s="43">
        <v>0</v>
      </c>
      <c r="L1835" s="43">
        <v>0</v>
      </c>
      <c r="M1835" s="43">
        <f>IFERROR(J1835-K1835-L1835,0)</f>
        <v>2294433</v>
      </c>
      <c r="N1835" s="43">
        <v>2260215</v>
      </c>
      <c r="O1835" s="45">
        <f>IFERROR(IF(1 - M1835/N1835&lt;0,0,1-M1835/N1835),0)</f>
        <v>0</v>
      </c>
      <c r="P1835" s="43">
        <v>0</v>
      </c>
      <c r="Q1835" s="43">
        <v>0</v>
      </c>
      <c r="R1835" s="46">
        <f>IF(F1835&lt;DATEVALUE("2018-07-01"),1,0)</f>
        <v>0</v>
      </c>
      <c r="S1835" s="47">
        <f>IF(R1835=1,1%,0)</f>
        <v>0</v>
      </c>
      <c r="T1835" s="46">
        <f>IFERROR(S1835*M1835,0)</f>
        <v>0</v>
      </c>
      <c r="U1835" s="48">
        <f>IF(O1835&lt;=0.12,1,0)*(1-R1835)*M1835</f>
        <v>2294433</v>
      </c>
      <c r="V1835" s="49">
        <f>IF(0&lt;0.8,0,IF(0&lt;1,Sheet1!L590,1))*IF(G1835&lt;3,0.12 - O1835,0.01) *U1835</f>
        <v>0</v>
      </c>
      <c r="W1835" s="49">
        <f>IF(0&gt;1,IF(0&lt;=1.1,1,IF(0&lt;=1.2,2,IF(0&lt;=1.5,3,5))),0) * 1000000</f>
        <v>0</v>
      </c>
      <c r="X1835" s="50">
        <f>IF(AND(P1835&gt;=150000000,P1835&lt;300000000),5000000,IF(AND(P1835&gt;=300000000,P1835&lt;500000000),10000000,IF(AND(P1835&gt;=300000000,P1835&lt;500000000),15000000,IF(AND(P1835&gt;=500000000,P1835&lt;3000000000),20000000,IF(P1835&gt;=30000000000,35000000,0))))) * (1-R1835)</f>
        <v>0</v>
      </c>
      <c r="Y1835" s="50">
        <f>IFERROR(Q1835 * (1-R1835),0)</f>
        <v>0</v>
      </c>
      <c r="Z1835" s="51">
        <f>IF(R1835=1,0,0)</f>
        <v>0</v>
      </c>
      <c r="AA1835" s="51">
        <f>IFERROR((1-R1835) * Z1835 * 2%,0)</f>
        <v>0</v>
      </c>
      <c r="AB1835" s="52">
        <f>IF(R1835=0,0,0)</f>
        <v>0</v>
      </c>
      <c r="AC1835" s="52">
        <f> IFERROR(AB1835 * (1-R1835) * 2%,0)</f>
        <v>0</v>
      </c>
      <c r="AD1835" s="53">
        <f>T1835+V1835+W1835+X1835+AA1835+AC1835</f>
        <v>0</v>
      </c>
    </row>
    <row r="1836">
      <c r="C1836" s="40" t="s">
        <v>3408</v>
      </c>
      <c r="D1836" s="41" t="s">
        <v>3409</v>
      </c>
      <c r="E1836" s="41"/>
      <c r="F1836" s="42">
        <v>43306.090868055551</v>
      </c>
      <c r="G1836" s="43">
        <v>0</v>
      </c>
      <c r="H1836" s="44" t="s">
        <v>24</v>
      </c>
      <c r="I1836" s="44" t="s">
        <v>24</v>
      </c>
      <c r="J1836" s="43">
        <v>718888</v>
      </c>
      <c r="K1836" s="43">
        <v>0</v>
      </c>
      <c r="L1836" s="43">
        <v>0</v>
      </c>
      <c r="M1836" s="43">
        <f>IFERROR(J1836-K1836-L1836,0)</f>
        <v>718888</v>
      </c>
      <c r="N1836" s="43">
        <v>718888</v>
      </c>
      <c r="O1836" s="45">
        <f>IFERROR(IF(1 - M1836/N1836&lt;0,0,1-M1836/N1836),0)</f>
        <v>0</v>
      </c>
      <c r="P1836" s="43">
        <v>0</v>
      </c>
      <c r="Q1836" s="43">
        <v>0</v>
      </c>
      <c r="R1836" s="46">
        <f>IF(F1836&lt;DATEVALUE("2018-07-01"),1,0)</f>
        <v>0</v>
      </c>
      <c r="S1836" s="47">
        <f>IF(R1836=1,1%,0)</f>
        <v>0</v>
      </c>
      <c r="T1836" s="46">
        <f>IFERROR(S1836*M1836,0)</f>
        <v>0</v>
      </c>
      <c r="U1836" s="48">
        <f>IF(O1836&lt;=0.12,1,0)*(1-R1836)*M1836</f>
        <v>718888</v>
      </c>
      <c r="V1836" s="49">
        <f>IF(0&lt;0.8,0,IF(0&lt;1,Sheet1!L590,1))*IF(G1836&lt;3,0.12 - O1836,0.01) *U1836</f>
        <v>0</v>
      </c>
      <c r="W1836" s="49">
        <f>IF(0&gt;1,IF(0&lt;=1.1,1,IF(0&lt;=1.2,2,IF(0&lt;=1.5,3,5))),0) * 1000000</f>
        <v>0</v>
      </c>
      <c r="X1836" s="50">
        <f>IF(AND(P1836&gt;=150000000,P1836&lt;300000000),5000000,IF(AND(P1836&gt;=300000000,P1836&lt;500000000),10000000,IF(AND(P1836&gt;=300000000,P1836&lt;500000000),15000000,IF(AND(P1836&gt;=500000000,P1836&lt;3000000000),20000000,IF(P1836&gt;=30000000000,35000000,0))))) * (1-R1836)</f>
        <v>0</v>
      </c>
      <c r="Y1836" s="50">
        <f>IFERROR(Q1836 * (1-R1836),0)</f>
        <v>0</v>
      </c>
      <c r="Z1836" s="51">
        <f>IF(R1836=1,0,0)</f>
        <v>0</v>
      </c>
      <c r="AA1836" s="51">
        <f>IFERROR((1-R1836) * Z1836 * 2%,0)</f>
        <v>0</v>
      </c>
      <c r="AB1836" s="52">
        <f>IF(R1836=0,0,0)</f>
        <v>0</v>
      </c>
      <c r="AC1836" s="52">
        <f> IFERROR(AB1836 * (1-R1836) * 2%,0)</f>
        <v>0</v>
      </c>
      <c r="AD1836" s="53">
        <f>T1836+V1836+W1836+X1836+AA1836+AC1836</f>
        <v>0</v>
      </c>
    </row>
    <row r="1837">
      <c r="C1837" s="40" t="s">
        <v>3410</v>
      </c>
      <c r="D1837" s="41" t="s">
        <v>3411</v>
      </c>
      <c r="E1837" s="41"/>
      <c r="F1837" s="42">
        <v>43306.093576388885</v>
      </c>
      <c r="G1837" s="43">
        <v>0</v>
      </c>
      <c r="H1837" s="44" t="s">
        <v>24</v>
      </c>
      <c r="I1837" s="44" t="s">
        <v>24</v>
      </c>
      <c r="J1837" s="43">
        <v>108902</v>
      </c>
      <c r="K1837" s="43">
        <v>0</v>
      </c>
      <c r="L1837" s="43">
        <v>0</v>
      </c>
      <c r="M1837" s="43">
        <f>IFERROR(J1837-K1837-L1837,0)</f>
        <v>108902</v>
      </c>
      <c r="N1837" s="43">
        <v>108902</v>
      </c>
      <c r="O1837" s="45">
        <f>IFERROR(IF(1 - M1837/N1837&lt;0,0,1-M1837/N1837),0)</f>
        <v>0</v>
      </c>
      <c r="P1837" s="43">
        <v>0</v>
      </c>
      <c r="Q1837" s="43">
        <v>0</v>
      </c>
      <c r="R1837" s="46">
        <f>IF(F1837&lt;DATEVALUE("2018-07-01"),1,0)</f>
        <v>0</v>
      </c>
      <c r="S1837" s="47">
        <f>IF(R1837=1,1%,0)</f>
        <v>0</v>
      </c>
      <c r="T1837" s="46">
        <f>IFERROR(S1837*M1837,0)</f>
        <v>0</v>
      </c>
      <c r="U1837" s="48">
        <f>IF(O1837&lt;=0.12,1,0)*(1-R1837)*M1837</f>
        <v>108902</v>
      </c>
      <c r="V1837" s="49">
        <f>IF(0&lt;0.8,0,IF(0&lt;1,Sheet1!L590,1))*IF(G1837&lt;3,0.12 - O1837,0.01) *U1837</f>
        <v>0</v>
      </c>
      <c r="W1837" s="49">
        <f>IF(0&gt;1,IF(0&lt;=1.1,1,IF(0&lt;=1.2,2,IF(0&lt;=1.5,3,5))),0) * 1000000</f>
        <v>0</v>
      </c>
      <c r="X1837" s="50">
        <f>IF(AND(P1837&gt;=150000000,P1837&lt;300000000),5000000,IF(AND(P1837&gt;=300000000,P1837&lt;500000000),10000000,IF(AND(P1837&gt;=300000000,P1837&lt;500000000),15000000,IF(AND(P1837&gt;=500000000,P1837&lt;3000000000),20000000,IF(P1837&gt;=30000000000,35000000,0))))) * (1-R1837)</f>
        <v>0</v>
      </c>
      <c r="Y1837" s="50">
        <f>IFERROR(Q1837 * (1-R1837),0)</f>
        <v>0</v>
      </c>
      <c r="Z1837" s="51">
        <f>IF(R1837=1,0,0)</f>
        <v>0</v>
      </c>
      <c r="AA1837" s="51">
        <f>IFERROR((1-R1837) * Z1837 * 2%,0)</f>
        <v>0</v>
      </c>
      <c r="AB1837" s="52">
        <f>IF(R1837=0,0,0)</f>
        <v>0</v>
      </c>
      <c r="AC1837" s="52">
        <f> IFERROR(AB1837 * (1-R1837) * 2%,0)</f>
        <v>0</v>
      </c>
      <c r="AD1837" s="53">
        <f>T1837+V1837+W1837+X1837+AA1837+AC1837</f>
        <v>0</v>
      </c>
    </row>
    <row r="1838">
      <c r="C1838" s="40" t="s">
        <v>3412</v>
      </c>
      <c r="D1838" s="41" t="s">
        <v>3413</v>
      </c>
      <c r="E1838" s="41"/>
      <c r="F1838" s="42">
        <v>42521.300555555557</v>
      </c>
      <c r="G1838" s="43">
        <v>26</v>
      </c>
      <c r="H1838" s="44" t="s">
        <v>24</v>
      </c>
      <c r="I1838" s="44" t="s">
        <v>24</v>
      </c>
      <c r="J1838" s="43">
        <v>0</v>
      </c>
      <c r="K1838" s="43">
        <v>0</v>
      </c>
      <c r="L1838" s="43">
        <v>0</v>
      </c>
      <c r="M1838" s="43">
        <f>IFERROR(J1838-K1838-L1838,0)</f>
        <v>0</v>
      </c>
      <c r="N1838" s="43">
        <v>5661042</v>
      </c>
      <c r="O1838" s="45">
        <f>IFERROR(IF(1 - M1838/N1838&lt;0,0,1-M1838/N1838),0)</f>
        <v>1</v>
      </c>
      <c r="P1838" s="43">
        <v>0</v>
      </c>
      <c r="Q1838" s="43">
        <v>0</v>
      </c>
      <c r="R1838" s="46">
        <f>IF(F1838&lt;DATEVALUE("2018-07-01"),1,0)</f>
        <v>1</v>
      </c>
      <c r="S1838" s="47">
        <f>IF(R1838=1,1%,0)</f>
        <v>0.01</v>
      </c>
      <c r="T1838" s="46">
        <f>IFERROR(S1838*M1838,0)</f>
        <v>0</v>
      </c>
      <c r="U1838" s="48">
        <f>IF(O1838&lt;=0.12,1,0)*(1-R1838)*M1838</f>
        <v>0</v>
      </c>
      <c r="V1838" s="49">
        <f>IF(0&lt;0.8,0,IF(0&lt;1,Sheet1!L590,1))*IF(G1838&lt;3,0.12 - O1838,0.01) *U1838</f>
        <v>0</v>
      </c>
      <c r="W1838" s="49">
        <f>IF(0&gt;1,IF(0&lt;=1.1,1,IF(0&lt;=1.2,2,IF(0&lt;=1.5,3,5))),0) * 1000000</f>
        <v>0</v>
      </c>
      <c r="X1838" s="50">
        <f>IF(AND(P1838&gt;=150000000,P1838&lt;300000000),5000000,IF(AND(P1838&gt;=300000000,P1838&lt;500000000),10000000,IF(AND(P1838&gt;=300000000,P1838&lt;500000000),15000000,IF(AND(P1838&gt;=500000000,P1838&lt;3000000000),20000000,IF(P1838&gt;=30000000000,35000000,0))))) * (1-R1838)</f>
        <v>0</v>
      </c>
      <c r="Y1838" s="50">
        <f>IFERROR(Q1838 * (1-R1838),0)</f>
        <v>0</v>
      </c>
      <c r="Z1838" s="51">
        <f>IF(R1838=1,0,"")</f>
        <v>0</v>
      </c>
      <c r="AA1838" s="51">
        <f>IFERROR((1-R1838) * Z1838 * 2%,0)</f>
        <v>0</v>
      </c>
      <c r="AB1838" s="52">
        <f>IF(R1838=0,"",0)</f>
        <v>0</v>
      </c>
      <c r="AC1838" s="52">
        <f> IFERROR(AB1838 * (1-R1838) * 2%,0)</f>
        <v>0</v>
      </c>
      <c r="AD1838" s="53">
        <f>T1838+V1838+W1838+X1838+AA1838+AC1838</f>
        <v>0</v>
      </c>
    </row>
    <row r="1839">
      <c r="C1839" s="40" t="s">
        <v>3414</v>
      </c>
      <c r="D1839" s="41" t="s">
        <v>3415</v>
      </c>
      <c r="E1839" s="41"/>
      <c r="F1839" s="42">
        <v>41130.427488425921</v>
      </c>
      <c r="G1839" s="43">
        <v>71</v>
      </c>
      <c r="H1839" s="44">
        <v>43312</v>
      </c>
      <c r="I1839" s="44">
        <v>43325</v>
      </c>
      <c r="J1839" s="43">
        <v>1325037</v>
      </c>
      <c r="K1839" s="43">
        <v>0</v>
      </c>
      <c r="L1839" s="43">
        <v>0</v>
      </c>
      <c r="M1839" s="43">
        <f>IFERROR(J1839-K1839-L1839,0)</f>
        <v>1325037</v>
      </c>
      <c r="N1839" s="43">
        <v>1325037</v>
      </c>
      <c r="O1839" s="45">
        <f>IFERROR(IF(1 - M1839/N1839&lt;0,0,1-M1839/N1839),0)</f>
        <v>0</v>
      </c>
      <c r="P1839" s="43">
        <v>0</v>
      </c>
      <c r="Q1839" s="43">
        <v>1325037</v>
      </c>
      <c r="R1839" s="46">
        <f>IF(F1839&lt;DATEVALUE("2018-07-01"),1,0)</f>
        <v>1</v>
      </c>
      <c r="S1839" s="47">
        <f>IF(R1839=1,1%,0)</f>
        <v>0.01</v>
      </c>
      <c r="T1839" s="46">
        <f>IFERROR(S1839*M1839,0)</f>
        <v>13250.370000000001</v>
      </c>
      <c r="U1839" s="48">
        <f>IF(O1839&lt;=0.12,1,0)*(1-R1839)*M1839</f>
        <v>0</v>
      </c>
      <c r="V1839" s="49">
        <f>IF(0&lt;0.8,0,IF(0&lt;1,Sheet1!L590,1))*IF(G1839&lt;3,0.12 - O1839,0.01) *U1839</f>
        <v>0</v>
      </c>
      <c r="W1839" s="49">
        <f>IF(0&gt;1,IF(0&lt;=1.1,1,IF(0&lt;=1.2,2,IF(0&lt;=1.5,3,5))),0) * 1000000</f>
        <v>0</v>
      </c>
      <c r="X1839" s="50">
        <f>IF(AND(P1839&gt;=150000000,P1839&lt;300000000),5000000,IF(AND(P1839&gt;=300000000,P1839&lt;500000000),10000000,IF(AND(P1839&gt;=300000000,P1839&lt;500000000),15000000,IF(AND(P1839&gt;=500000000,P1839&lt;3000000000),20000000,IF(P1839&gt;=30000000000,35000000,0))))) * (1-R1839)</f>
        <v>0</v>
      </c>
      <c r="Y1839" s="50">
        <f>IFERROR(Q1839 * (1-R1839),0)</f>
        <v>0</v>
      </c>
      <c r="Z1839" s="51">
        <f>IF(R1839=1,0,0)</f>
        <v>0</v>
      </c>
      <c r="AA1839" s="51">
        <f>IFERROR((1-R1839) * Z1839 * 2%,0)</f>
        <v>0</v>
      </c>
      <c r="AB1839" s="52">
        <f>IF(R1839=0,0,0)</f>
        <v>0</v>
      </c>
      <c r="AC1839" s="52">
        <f> IFERROR(AB1839 * (1-R1839) * 2%,0)</f>
        <v>0</v>
      </c>
      <c r="AD1839" s="53">
        <f>T1839+V1839+W1839+X1839+AA1839+AC1839</f>
        <v>13250.370000000001</v>
      </c>
    </row>
    <row r="1840">
      <c r="C1840" s="40" t="s">
        <v>3416</v>
      </c>
      <c r="D1840" s="41" t="s">
        <v>3417</v>
      </c>
      <c r="E1840" s="41"/>
      <c r="F1840" s="42">
        <v>41130.428865740738</v>
      </c>
      <c r="G1840" s="43">
        <v>71</v>
      </c>
      <c r="H1840" s="44">
        <v>43336</v>
      </c>
      <c r="I1840" s="44">
        <v>43348</v>
      </c>
      <c r="J1840" s="43">
        <v>968715</v>
      </c>
      <c r="K1840" s="43">
        <v>113698</v>
      </c>
      <c r="L1840" s="43">
        <v>0</v>
      </c>
      <c r="M1840" s="43">
        <f>IFERROR(J1840-K1840-L1840,0)</f>
        <v>855017</v>
      </c>
      <c r="N1840" s="43">
        <v>1388424</v>
      </c>
      <c r="O1840" s="45">
        <f>IFERROR(IF(1 - M1840/N1840&lt;0,0,1-M1840/N1840),0)</f>
        <v>0.38418163327629029</v>
      </c>
      <c r="P1840" s="43">
        <v>0</v>
      </c>
      <c r="Q1840" s="43">
        <v>968715</v>
      </c>
      <c r="R1840" s="46">
        <f>IF(F1840&lt;DATEVALUE("2018-07-01"),1,0)</f>
        <v>1</v>
      </c>
      <c r="S1840" s="47">
        <f>IF(R1840=1,1%,0)</f>
        <v>0.01</v>
      </c>
      <c r="T1840" s="46">
        <f>IFERROR(S1840*M1840,0)</f>
        <v>8550.1700000000001</v>
      </c>
      <c r="U1840" s="48">
        <f>IF(O1840&lt;=0.12,1,0)*(1-R1840)*M1840</f>
        <v>0</v>
      </c>
      <c r="V1840" s="49">
        <f>IF(0&lt;0.8,0,IF(0&lt;1,Sheet1!L590,1))*IF(G1840&lt;3,0.12 - O1840,0.01) *U1840</f>
        <v>0</v>
      </c>
      <c r="W1840" s="49">
        <f>IF(0&gt;1,IF(0&lt;=1.1,1,IF(0&lt;=1.2,2,IF(0&lt;=1.5,3,5))),0) * 1000000</f>
        <v>0</v>
      </c>
      <c r="X1840" s="50">
        <f>IF(AND(P1840&gt;=150000000,P1840&lt;300000000),5000000,IF(AND(P1840&gt;=300000000,P1840&lt;500000000),10000000,IF(AND(P1840&gt;=300000000,P1840&lt;500000000),15000000,IF(AND(P1840&gt;=500000000,P1840&lt;3000000000),20000000,IF(P1840&gt;=30000000000,35000000,0))))) * (1-R1840)</f>
        <v>0</v>
      </c>
      <c r="Y1840" s="50">
        <f>IFERROR(Q1840 * (1-R1840),0)</f>
        <v>0</v>
      </c>
      <c r="Z1840" s="51">
        <f>IF(R1840=1,0,0)</f>
        <v>0</v>
      </c>
      <c r="AA1840" s="51">
        <f>IFERROR((1-R1840) * Z1840 * 2%,0)</f>
        <v>0</v>
      </c>
      <c r="AB1840" s="52">
        <f>IF(R1840=0,0,0)</f>
        <v>0</v>
      </c>
      <c r="AC1840" s="52">
        <f> IFERROR(AB1840 * (1-R1840) * 2%,0)</f>
        <v>0</v>
      </c>
      <c r="AD1840" s="53">
        <f>T1840+V1840+W1840+X1840+AA1840+AC1840</f>
        <v>8550.1700000000001</v>
      </c>
    </row>
    <row r="1841">
      <c r="C1841" s="40" t="s">
        <v>3418</v>
      </c>
      <c r="D1841" s="41" t="s">
        <v>3419</v>
      </c>
      <c r="E1841" s="41"/>
      <c r="F1841" s="42">
        <v>41271.676377314812</v>
      </c>
      <c r="G1841" s="43">
        <v>67</v>
      </c>
      <c r="H1841" s="44">
        <v>43312</v>
      </c>
      <c r="I1841" s="44">
        <v>43370</v>
      </c>
      <c r="J1841" s="43">
        <v>1278203</v>
      </c>
      <c r="K1841" s="43">
        <v>0</v>
      </c>
      <c r="L1841" s="43">
        <v>0</v>
      </c>
      <c r="M1841" s="43">
        <f>IFERROR(J1841-K1841-L1841,0)</f>
        <v>1278203</v>
      </c>
      <c r="N1841" s="43">
        <v>78202</v>
      </c>
      <c r="O1841" s="45">
        <f>IFERROR(IF(1 - M1841/N1841&lt;0,0,1-M1841/N1841),0)</f>
        <v>0</v>
      </c>
      <c r="P1841" s="43">
        <v>0</v>
      </c>
      <c r="Q1841" s="43">
        <v>1278203</v>
      </c>
      <c r="R1841" s="46">
        <f>IF(F1841&lt;DATEVALUE("2018-07-01"),1,0)</f>
        <v>1</v>
      </c>
      <c r="S1841" s="47">
        <f>IF(R1841=1,1%,0)</f>
        <v>0.01</v>
      </c>
      <c r="T1841" s="46">
        <f>IFERROR(S1841*M1841,0)</f>
        <v>12782.030000000001</v>
      </c>
      <c r="U1841" s="48">
        <f>IF(O1841&lt;=0.12,1,0)*(1-R1841)*M1841</f>
        <v>0</v>
      </c>
      <c r="V1841" s="49">
        <f>IF(0&lt;0.8,0,IF(0&lt;1,Sheet1!L590,1))*IF(G1841&lt;3,0.12 - O1841,0.01) *U1841</f>
        <v>0</v>
      </c>
      <c r="W1841" s="49">
        <f>IF(0&gt;1,IF(0&lt;=1.1,1,IF(0&lt;=1.2,2,IF(0&lt;=1.5,3,5))),0) * 1000000</f>
        <v>0</v>
      </c>
      <c r="X1841" s="50">
        <f>IF(AND(P1841&gt;=150000000,P1841&lt;300000000),5000000,IF(AND(P1841&gt;=300000000,P1841&lt;500000000),10000000,IF(AND(P1841&gt;=300000000,P1841&lt;500000000),15000000,IF(AND(P1841&gt;=500000000,P1841&lt;3000000000),20000000,IF(P1841&gt;=30000000000,35000000,0))))) * (1-R1841)</f>
        <v>0</v>
      </c>
      <c r="Y1841" s="50">
        <f>IFERROR(Q1841 * (1-R1841),0)</f>
        <v>0</v>
      </c>
      <c r="Z1841" s="51">
        <f>IF(R1841=1,0,0)</f>
        <v>0</v>
      </c>
      <c r="AA1841" s="51">
        <f>IFERROR((1-R1841) * Z1841 * 2%,0)</f>
        <v>0</v>
      </c>
      <c r="AB1841" s="52">
        <f>IF(R1841=0,1200000,0)</f>
        <v>0</v>
      </c>
      <c r="AC1841" s="52">
        <f> IFERROR(AB1841 * (1-R1841) * 2%,0)</f>
        <v>0</v>
      </c>
      <c r="AD1841" s="53">
        <f>T1841+V1841+W1841+X1841+AA1841+AC1841</f>
        <v>12782.030000000001</v>
      </c>
    </row>
    <row r="1842">
      <c r="C1842" s="40" t="s">
        <v>3420</v>
      </c>
      <c r="D1842" s="41" t="s">
        <v>3421</v>
      </c>
      <c r="E1842" s="41"/>
      <c r="F1842" s="42">
        <v>41806.410868055551</v>
      </c>
      <c r="G1842" s="43">
        <v>49</v>
      </c>
      <c r="H1842" s="44">
        <v>43312</v>
      </c>
      <c r="I1842" s="44">
        <v>43355</v>
      </c>
      <c r="J1842" s="43">
        <v>5236788</v>
      </c>
      <c r="K1842" s="43">
        <v>0</v>
      </c>
      <c r="L1842" s="43">
        <v>0</v>
      </c>
      <c r="M1842" s="43">
        <f>IFERROR(J1842-K1842-L1842,0)</f>
        <v>5236788</v>
      </c>
      <c r="N1842" s="43">
        <v>5236788</v>
      </c>
      <c r="O1842" s="45">
        <f>IFERROR(IF(1 - M1842/N1842&lt;0,0,1-M1842/N1842),0)</f>
        <v>0</v>
      </c>
      <c r="P1842" s="43">
        <v>0</v>
      </c>
      <c r="Q1842" s="43">
        <v>5236788</v>
      </c>
      <c r="R1842" s="46">
        <f>IF(F1842&lt;DATEVALUE("2018-07-01"),1,0)</f>
        <v>1</v>
      </c>
      <c r="S1842" s="47">
        <f>IF(R1842=1,1%,0)</f>
        <v>0.01</v>
      </c>
      <c r="T1842" s="46">
        <f>IFERROR(S1842*M1842,0)</f>
        <v>52367.880000000005</v>
      </c>
      <c r="U1842" s="48">
        <f>IF(O1842&lt;=0.12,1,0)*(1-R1842)*M1842</f>
        <v>0</v>
      </c>
      <c r="V1842" s="49">
        <f>IF(0&lt;0.8,0,IF(0&lt;1,Sheet1!L590,1))*IF(G1842&lt;3,0.12 - O1842,0.01) *U1842</f>
        <v>0</v>
      </c>
      <c r="W1842" s="49">
        <f>IF(0&gt;1,IF(0&lt;=1.1,1,IF(0&lt;=1.2,2,IF(0&lt;=1.5,3,5))),0) * 1000000</f>
        <v>0</v>
      </c>
      <c r="X1842" s="50">
        <f>IF(AND(P1842&gt;=150000000,P1842&lt;300000000),5000000,IF(AND(P1842&gt;=300000000,P1842&lt;500000000),10000000,IF(AND(P1842&gt;=300000000,P1842&lt;500000000),15000000,IF(AND(P1842&gt;=500000000,P1842&lt;3000000000),20000000,IF(P1842&gt;=30000000000,35000000,0))))) * (1-R1842)</f>
        <v>0</v>
      </c>
      <c r="Y1842" s="50">
        <f>IFERROR(Q1842 * (1-R1842),0)</f>
        <v>0</v>
      </c>
      <c r="Z1842" s="51">
        <f>IF(R1842=1,0,0)</f>
        <v>0</v>
      </c>
      <c r="AA1842" s="51">
        <f>IFERROR((1-R1842) * Z1842 * 2%,0)</f>
        <v>0</v>
      </c>
      <c r="AB1842" s="52">
        <f>IF(R1842=0,0,0)</f>
        <v>0</v>
      </c>
      <c r="AC1842" s="52">
        <f> IFERROR(AB1842 * (1-R1842) * 2%,0)</f>
        <v>0</v>
      </c>
      <c r="AD1842" s="53">
        <f>T1842+V1842+W1842+X1842+AA1842+AC1842</f>
        <v>52367.880000000005</v>
      </c>
    </row>
    <row r="1843">
      <c r="C1843" s="40" t="s">
        <v>3422</v>
      </c>
      <c r="D1843" s="41" t="s">
        <v>3423</v>
      </c>
      <c r="E1843" s="41"/>
      <c r="F1843" s="42">
        <v>41814.475844907407</v>
      </c>
      <c r="G1843" s="43">
        <v>49</v>
      </c>
      <c r="H1843" s="44">
        <v>43340</v>
      </c>
      <c r="I1843" s="44">
        <v>43395</v>
      </c>
      <c r="J1843" s="43">
        <v>1350953</v>
      </c>
      <c r="K1843" s="43">
        <v>0</v>
      </c>
      <c r="L1843" s="43">
        <v>0</v>
      </c>
      <c r="M1843" s="43">
        <f>IFERROR(J1843-K1843-L1843,0)</f>
        <v>1350953</v>
      </c>
      <c r="N1843" s="43">
        <v>2017547</v>
      </c>
      <c r="O1843" s="45">
        <f>IFERROR(IF(1 - M1843/N1843&lt;0,0,1-M1843/N1843),0)</f>
        <v>0.33039825094533115</v>
      </c>
      <c r="P1843" s="43">
        <v>0</v>
      </c>
      <c r="Q1843" s="43">
        <v>1350953</v>
      </c>
      <c r="R1843" s="46">
        <f>IF(F1843&lt;DATEVALUE("2018-07-01"),1,0)</f>
        <v>1</v>
      </c>
      <c r="S1843" s="47">
        <f>IF(R1843=1,1%,0)</f>
        <v>0.01</v>
      </c>
      <c r="T1843" s="46">
        <f>IFERROR(S1843*M1843,0)</f>
        <v>13509.530000000001</v>
      </c>
      <c r="U1843" s="48">
        <f>IF(O1843&lt;=0.12,1,0)*(1-R1843)*M1843</f>
        <v>0</v>
      </c>
      <c r="V1843" s="49">
        <f>IF(0&lt;0.8,0,IF(0&lt;1,Sheet1!L590,1))*IF(G1843&lt;3,0.12 - O1843,0.01) *U1843</f>
        <v>0</v>
      </c>
      <c r="W1843" s="49">
        <f>IF(0&gt;1,IF(0&lt;=1.1,1,IF(0&lt;=1.2,2,IF(0&lt;=1.5,3,5))),0) * 1000000</f>
        <v>0</v>
      </c>
      <c r="X1843" s="50">
        <f>IF(AND(P1843&gt;=150000000,P1843&lt;300000000),5000000,IF(AND(P1843&gt;=300000000,P1843&lt;500000000),10000000,IF(AND(P1843&gt;=300000000,P1843&lt;500000000),15000000,IF(AND(P1843&gt;=500000000,P1843&lt;3000000000),20000000,IF(P1843&gt;=30000000000,35000000,0))))) * (1-R1843)</f>
        <v>0</v>
      </c>
      <c r="Y1843" s="50">
        <f>IFERROR(Q1843 * (1-R1843),0)</f>
        <v>0</v>
      </c>
      <c r="Z1843" s="51">
        <f>IF(R1843=1,0,0)</f>
        <v>0</v>
      </c>
      <c r="AA1843" s="51">
        <f>IFERROR((1-R1843) * Z1843 * 2%,0)</f>
        <v>0</v>
      </c>
      <c r="AB1843" s="52">
        <f>IF(R1843=0,0,0)</f>
        <v>0</v>
      </c>
      <c r="AC1843" s="52">
        <f> IFERROR(AB1843 * (1-R1843) * 2%,0)</f>
        <v>0</v>
      </c>
      <c r="AD1843" s="53">
        <f>T1843+V1843+W1843+X1843+AA1843+AC1843</f>
        <v>13509.530000000001</v>
      </c>
    </row>
    <row r="1844">
      <c r="C1844" s="40" t="s">
        <v>3424</v>
      </c>
      <c r="D1844" s="41" t="s">
        <v>3425</v>
      </c>
      <c r="E1844" s="41"/>
      <c r="F1844" s="42">
        <v>41943.635671296295</v>
      </c>
      <c r="G1844" s="43">
        <v>45</v>
      </c>
      <c r="H1844" s="44" t="s">
        <v>24</v>
      </c>
      <c r="I1844" s="44" t="s">
        <v>24</v>
      </c>
      <c r="J1844" s="43">
        <v>33825</v>
      </c>
      <c r="K1844" s="43">
        <v>0</v>
      </c>
      <c r="L1844" s="43">
        <v>0</v>
      </c>
      <c r="M1844" s="43">
        <f>IFERROR(J1844-K1844-L1844,0)</f>
        <v>33825</v>
      </c>
      <c r="N1844" s="43">
        <v>33825</v>
      </c>
      <c r="O1844" s="45">
        <f>IFERROR(IF(1 - M1844/N1844&lt;0,0,1-M1844/N1844),0)</f>
        <v>0</v>
      </c>
      <c r="P1844" s="43">
        <v>0</v>
      </c>
      <c r="Q1844" s="43">
        <v>0</v>
      </c>
      <c r="R1844" s="46">
        <f>IF(F1844&lt;DATEVALUE("2018-07-01"),1,0)</f>
        <v>1</v>
      </c>
      <c r="S1844" s="47">
        <f>IF(R1844=1,1%,0)</f>
        <v>0.01</v>
      </c>
      <c r="T1844" s="46">
        <f>IFERROR(S1844*M1844,0)</f>
        <v>338.25</v>
      </c>
      <c r="U1844" s="48">
        <f>IF(O1844&lt;=0.12,1,0)*(1-R1844)*M1844</f>
        <v>0</v>
      </c>
      <c r="V1844" s="49">
        <f>IF(0&lt;0.8,0,IF(0&lt;1,Sheet1!L590,1))*IF(G1844&lt;3,0.12 - O1844,0.01) *U1844</f>
        <v>0</v>
      </c>
      <c r="W1844" s="49">
        <f>IF(0&gt;1,IF(0&lt;=1.1,1,IF(0&lt;=1.2,2,IF(0&lt;=1.5,3,5))),0) * 1000000</f>
        <v>0</v>
      </c>
      <c r="X1844" s="50">
        <f>IF(AND(P1844&gt;=150000000,P1844&lt;300000000),5000000,IF(AND(P1844&gt;=300000000,P1844&lt;500000000),10000000,IF(AND(P1844&gt;=300000000,P1844&lt;500000000),15000000,IF(AND(P1844&gt;=500000000,P1844&lt;3000000000),20000000,IF(P1844&gt;=30000000000,35000000,0))))) * (1-R1844)</f>
        <v>0</v>
      </c>
      <c r="Y1844" s="50">
        <f>IFERROR(Q1844 * (1-R1844),0)</f>
        <v>0</v>
      </c>
      <c r="Z1844" s="51">
        <f>IF(R1844=1,0,"")</f>
        <v>0</v>
      </c>
      <c r="AA1844" s="51">
        <f>IFERROR((1-R1844) * Z1844 * 2%,0)</f>
        <v>0</v>
      </c>
      <c r="AB1844" s="52">
        <f>IF(R1844=0,"",0)</f>
        <v>0</v>
      </c>
      <c r="AC1844" s="52">
        <f> IFERROR(AB1844 * (1-R1844) * 2%,0)</f>
        <v>0</v>
      </c>
      <c r="AD1844" s="53">
        <f>T1844+V1844+W1844+X1844+AA1844+AC1844</f>
        <v>338.25</v>
      </c>
    </row>
    <row r="1845">
      <c r="C1845" s="40" t="s">
        <v>3426</v>
      </c>
      <c r="D1845" s="41" t="s">
        <v>3427</v>
      </c>
      <c r="E1845" s="41"/>
      <c r="F1845" s="42">
        <v>42075.385902777773</v>
      </c>
      <c r="G1845" s="43">
        <v>40</v>
      </c>
      <c r="H1845" s="44">
        <v>43336</v>
      </c>
      <c r="I1845" s="44">
        <v>43348</v>
      </c>
      <c r="J1845" s="43">
        <v>587345</v>
      </c>
      <c r="K1845" s="43">
        <v>76076</v>
      </c>
      <c r="L1845" s="43">
        <v>0</v>
      </c>
      <c r="M1845" s="43">
        <f>IFERROR(J1845-K1845-L1845,0)</f>
        <v>511269</v>
      </c>
      <c r="N1845" s="43">
        <v>843551</v>
      </c>
      <c r="O1845" s="45">
        <f>IFERROR(IF(1 - M1845/N1845&lt;0,0,1-M1845/N1845),0)</f>
        <v>0.39390860777830861</v>
      </c>
      <c r="P1845" s="43">
        <v>0</v>
      </c>
      <c r="Q1845" s="43">
        <v>587345</v>
      </c>
      <c r="R1845" s="46">
        <f>IF(F1845&lt;DATEVALUE("2018-07-01"),1,0)</f>
        <v>1</v>
      </c>
      <c r="S1845" s="47">
        <f>IF(R1845=1,1%,0)</f>
        <v>0.01</v>
      </c>
      <c r="T1845" s="46">
        <f>IFERROR(S1845*M1845,0)</f>
        <v>5112.6900000000005</v>
      </c>
      <c r="U1845" s="48">
        <f>IF(O1845&lt;=0.12,1,0)*(1-R1845)*M1845</f>
        <v>0</v>
      </c>
      <c r="V1845" s="49">
        <f>IF(0&lt;0.8,0,IF(0&lt;1,Sheet1!L590,1))*IF(G1845&lt;3,0.12 - O1845,0.01) *U1845</f>
        <v>0</v>
      </c>
      <c r="W1845" s="49">
        <f>IF(0&gt;1,IF(0&lt;=1.1,1,IF(0&lt;=1.2,2,IF(0&lt;=1.5,3,5))),0) * 1000000</f>
        <v>0</v>
      </c>
      <c r="X1845" s="50">
        <f>IF(AND(P1845&gt;=150000000,P1845&lt;300000000),5000000,IF(AND(P1845&gt;=300000000,P1845&lt;500000000),10000000,IF(AND(P1845&gt;=300000000,P1845&lt;500000000),15000000,IF(AND(P1845&gt;=500000000,P1845&lt;3000000000),20000000,IF(P1845&gt;=30000000000,35000000,0))))) * (1-R1845)</f>
        <v>0</v>
      </c>
      <c r="Y1845" s="50">
        <f>IFERROR(Q1845 * (1-R1845),0)</f>
        <v>0</v>
      </c>
      <c r="Z1845" s="51">
        <f>IF(R1845=1,0,0)</f>
        <v>0</v>
      </c>
      <c r="AA1845" s="51">
        <f>IFERROR((1-R1845) * Z1845 * 2%,0)</f>
        <v>0</v>
      </c>
      <c r="AB1845" s="52">
        <f>IF(R1845=0,0,0)</f>
        <v>0</v>
      </c>
      <c r="AC1845" s="52">
        <f> IFERROR(AB1845 * (1-R1845) * 2%,0)</f>
        <v>0</v>
      </c>
      <c r="AD1845" s="53">
        <f>T1845+V1845+W1845+X1845+AA1845+AC1845</f>
        <v>5112.6900000000005</v>
      </c>
    </row>
    <row r="1846">
      <c r="C1846" s="40" t="s">
        <v>3428</v>
      </c>
      <c r="D1846" s="41" t="s">
        <v>3429</v>
      </c>
      <c r="E1846" s="41"/>
      <c r="F1846" s="42">
        <v>42075.388043981482</v>
      </c>
      <c r="G1846" s="43">
        <v>40</v>
      </c>
      <c r="H1846" s="44">
        <v>43312</v>
      </c>
      <c r="I1846" s="44">
        <v>42567</v>
      </c>
      <c r="J1846" s="43">
        <v>3742423</v>
      </c>
      <c r="K1846" s="43">
        <v>0</v>
      </c>
      <c r="L1846" s="43">
        <v>0</v>
      </c>
      <c r="M1846" s="43">
        <f>IFERROR(J1846-K1846-L1846,0)</f>
        <v>3742423</v>
      </c>
      <c r="N1846" s="43">
        <v>4253175</v>
      </c>
      <c r="O1846" s="45">
        <f>IFERROR(IF(1 - M1846/N1846&lt;0,0,1-M1846/N1846),0)</f>
        <v>0.12008722895248847</v>
      </c>
      <c r="P1846" s="43">
        <v>0</v>
      </c>
      <c r="Q1846" s="43">
        <v>3742423</v>
      </c>
      <c r="R1846" s="46">
        <f>IF(F1846&lt;DATEVALUE("2018-07-01"),1,0)</f>
        <v>1</v>
      </c>
      <c r="S1846" s="47">
        <f>IF(R1846=1,1%,0)</f>
        <v>0.01</v>
      </c>
      <c r="T1846" s="46">
        <f>IFERROR(S1846*M1846,0)</f>
        <v>37424.230000000003</v>
      </c>
      <c r="U1846" s="48">
        <f>IF(O1846&lt;=0.12,1,0)*(1-R1846)*M1846</f>
        <v>0</v>
      </c>
      <c r="V1846" s="49">
        <f>IF(0&lt;0.8,0,IF(0&lt;1,Sheet1!L590,1))*IF(G1846&lt;3,0.12 - O1846,0.01) *U1846</f>
        <v>0</v>
      </c>
      <c r="W1846" s="49">
        <f>IF(0&gt;1,IF(0&lt;=1.1,1,IF(0&lt;=1.2,2,IF(0&lt;=1.5,3,5))),0) * 1000000</f>
        <v>0</v>
      </c>
      <c r="X1846" s="50">
        <f>IF(AND(P1846&gt;=150000000,P1846&lt;300000000),5000000,IF(AND(P1846&gt;=300000000,P1846&lt;500000000),10000000,IF(AND(P1846&gt;=300000000,P1846&lt;500000000),15000000,IF(AND(P1846&gt;=500000000,P1846&lt;3000000000),20000000,IF(P1846&gt;=30000000000,35000000,0))))) * (1-R1846)</f>
        <v>0</v>
      </c>
      <c r="Y1846" s="50">
        <f>IFERROR(Q1846 * (1-R1846),0)</f>
        <v>0</v>
      </c>
      <c r="Z1846" s="51">
        <f>IF(R1846=1,0,0)</f>
        <v>0</v>
      </c>
      <c r="AA1846" s="51">
        <f>IFERROR((1-R1846) * Z1846 * 2%,0)</f>
        <v>0</v>
      </c>
      <c r="AB1846" s="52">
        <f>IF(R1846=0,0,0)</f>
        <v>0</v>
      </c>
      <c r="AC1846" s="52">
        <f> IFERROR(AB1846 * (1-R1846) * 2%,0)</f>
        <v>0</v>
      </c>
      <c r="AD1846" s="53">
        <f>T1846+V1846+W1846+X1846+AA1846+AC1846</f>
        <v>37424.230000000003</v>
      </c>
    </row>
    <row r="1847">
      <c r="C1847" s="40" t="s">
        <v>3430</v>
      </c>
      <c r="D1847" s="41" t="s">
        <v>3431</v>
      </c>
      <c r="E1847" s="41"/>
      <c r="F1847" s="42">
        <v>42191.442685185182</v>
      </c>
      <c r="G1847" s="43">
        <v>36</v>
      </c>
      <c r="H1847" s="44">
        <v>43340</v>
      </c>
      <c r="I1847" s="44">
        <v>43395</v>
      </c>
      <c r="J1847" s="43">
        <v>1825118</v>
      </c>
      <c r="K1847" s="43">
        <v>166323</v>
      </c>
      <c r="L1847" s="43">
        <v>0</v>
      </c>
      <c r="M1847" s="43">
        <f>IFERROR(J1847-K1847-L1847,0)</f>
        <v>1658795</v>
      </c>
      <c r="N1847" s="43">
        <v>2091504</v>
      </c>
      <c r="O1847" s="45">
        <f>IFERROR(IF(1 - M1847/N1847&lt;0,0,1-M1847/N1847),0)</f>
        <v>0.20688891821387867</v>
      </c>
      <c r="P1847" s="43">
        <v>0</v>
      </c>
      <c r="Q1847" s="43">
        <v>1825118</v>
      </c>
      <c r="R1847" s="46">
        <f>IF(F1847&lt;DATEVALUE("2018-07-01"),1,0)</f>
        <v>1</v>
      </c>
      <c r="S1847" s="47">
        <f>IF(R1847=1,1%,0)</f>
        <v>0.01</v>
      </c>
      <c r="T1847" s="46">
        <f>IFERROR(S1847*M1847,0)</f>
        <v>16587.950000000001</v>
      </c>
      <c r="U1847" s="48">
        <f>IF(O1847&lt;=0.12,1,0)*(1-R1847)*M1847</f>
        <v>0</v>
      </c>
      <c r="V1847" s="49">
        <f>IF(0&lt;0.8,0,IF(0&lt;1,Sheet1!L590,1))*IF(G1847&lt;3,0.12 - O1847,0.01) *U1847</f>
        <v>0</v>
      </c>
      <c r="W1847" s="49">
        <f>IF(0&gt;1,IF(0&lt;=1.1,1,IF(0&lt;=1.2,2,IF(0&lt;=1.5,3,5))),0) * 1000000</f>
        <v>0</v>
      </c>
      <c r="X1847" s="50">
        <f>IF(AND(P1847&gt;=150000000,P1847&lt;300000000),5000000,IF(AND(P1847&gt;=300000000,P1847&lt;500000000),10000000,IF(AND(P1847&gt;=300000000,P1847&lt;500000000),15000000,IF(AND(P1847&gt;=500000000,P1847&lt;3000000000),20000000,IF(P1847&gt;=30000000000,35000000,0))))) * (1-R1847)</f>
        <v>0</v>
      </c>
      <c r="Y1847" s="50">
        <f>IFERROR(Q1847 * (1-R1847),0)</f>
        <v>0</v>
      </c>
      <c r="Z1847" s="51">
        <f>IF(R1847=1,0,0)</f>
        <v>0</v>
      </c>
      <c r="AA1847" s="51">
        <f>IFERROR((1-R1847) * Z1847 * 2%,0)</f>
        <v>0</v>
      </c>
      <c r="AB1847" s="52">
        <f>IF(R1847=0,0,0)</f>
        <v>0</v>
      </c>
      <c r="AC1847" s="52">
        <f> IFERROR(AB1847 * (1-R1847) * 2%,0)</f>
        <v>0</v>
      </c>
      <c r="AD1847" s="53">
        <f>T1847+V1847+W1847+X1847+AA1847+AC1847</f>
        <v>16587.950000000001</v>
      </c>
    </row>
    <row r="1848">
      <c r="C1848" s="40" t="s">
        <v>3432</v>
      </c>
      <c r="D1848" s="41" t="s">
        <v>3433</v>
      </c>
      <c r="E1848" s="41"/>
      <c r="F1848" s="42">
        <v>42380.631435185183</v>
      </c>
      <c r="G1848" s="43">
        <v>30</v>
      </c>
      <c r="H1848" s="44">
        <v>43312</v>
      </c>
      <c r="I1848" s="44">
        <v>43361</v>
      </c>
      <c r="J1848" s="43">
        <v>14119791</v>
      </c>
      <c r="K1848" s="43">
        <v>0</v>
      </c>
      <c r="L1848" s="43">
        <v>0</v>
      </c>
      <c r="M1848" s="43">
        <f>IFERROR(J1848-K1848-L1848,0)</f>
        <v>14119791</v>
      </c>
      <c r="N1848" s="43">
        <v>16440483</v>
      </c>
      <c r="O1848" s="45">
        <f>IFERROR(IF(1 - M1848/N1848&lt;0,0,1-M1848/N1848),0)</f>
        <v>0.14115716673287515</v>
      </c>
      <c r="P1848" s="43">
        <v>0</v>
      </c>
      <c r="Q1848" s="43">
        <v>14119791</v>
      </c>
      <c r="R1848" s="46">
        <f>IF(F1848&lt;DATEVALUE("2018-07-01"),1,0)</f>
        <v>1</v>
      </c>
      <c r="S1848" s="47">
        <f>IF(R1848=1,1%,0)</f>
        <v>0.01</v>
      </c>
      <c r="T1848" s="46">
        <f>IFERROR(S1848*M1848,0)</f>
        <v>141197.91</v>
      </c>
      <c r="U1848" s="48">
        <f>IF(O1848&lt;=0.12,1,0)*(1-R1848)*M1848</f>
        <v>0</v>
      </c>
      <c r="V1848" s="49">
        <f>IF(0&lt;0.8,0,IF(0&lt;1,Sheet1!L590,1))*IF(G1848&lt;3,0.12 - O1848,0.01) *U1848</f>
        <v>0</v>
      </c>
      <c r="W1848" s="49">
        <f>IF(0&gt;1,IF(0&lt;=1.1,1,IF(0&lt;=1.2,2,IF(0&lt;=1.5,3,5))),0) * 1000000</f>
        <v>0</v>
      </c>
      <c r="X1848" s="50">
        <f>IF(AND(P1848&gt;=150000000,P1848&lt;300000000),5000000,IF(AND(P1848&gt;=300000000,P1848&lt;500000000),10000000,IF(AND(P1848&gt;=300000000,P1848&lt;500000000),15000000,IF(AND(P1848&gt;=500000000,P1848&lt;3000000000),20000000,IF(P1848&gt;=30000000000,35000000,0))))) * (1-R1848)</f>
        <v>0</v>
      </c>
      <c r="Y1848" s="50">
        <f>IFERROR(Q1848 * (1-R1848),0)</f>
        <v>0</v>
      </c>
      <c r="Z1848" s="51">
        <f>IF(R1848=1,0,0)</f>
        <v>0</v>
      </c>
      <c r="AA1848" s="51">
        <f>IFERROR((1-R1848) * Z1848 * 2%,0)</f>
        <v>0</v>
      </c>
      <c r="AB1848" s="52">
        <f>IF(R1848=0,0,0)</f>
        <v>0</v>
      </c>
      <c r="AC1848" s="52">
        <f> IFERROR(AB1848 * (1-R1848) * 2%,0)</f>
        <v>0</v>
      </c>
      <c r="AD1848" s="53">
        <f>T1848+V1848+W1848+X1848+AA1848+AC1848</f>
        <v>141197.91</v>
      </c>
    </row>
    <row r="1849">
      <c r="C1849" s="40" t="s">
        <v>3434</v>
      </c>
      <c r="D1849" s="41" t="s">
        <v>3435</v>
      </c>
      <c r="E1849" s="41"/>
      <c r="F1849" s="42">
        <v>42474.376238425924</v>
      </c>
      <c r="G1849" s="43">
        <v>27</v>
      </c>
      <c r="H1849" s="44">
        <v>43312</v>
      </c>
      <c r="I1849" s="44">
        <v>43385</v>
      </c>
      <c r="J1849" s="43">
        <v>7231000</v>
      </c>
      <c r="K1849" s="43">
        <v>0</v>
      </c>
      <c r="L1849" s="43">
        <v>0</v>
      </c>
      <c r="M1849" s="43">
        <f>IFERROR(J1849-K1849-L1849,0)</f>
        <v>7231000</v>
      </c>
      <c r="N1849" s="43">
        <v>15017358</v>
      </c>
      <c r="O1849" s="45">
        <f>IFERROR(IF(1 - M1849/N1849&lt;0,0,1-M1849/N1849),0)</f>
        <v>0.51849053608497586</v>
      </c>
      <c r="P1849" s="43">
        <v>0</v>
      </c>
      <c r="Q1849" s="43">
        <v>7231000</v>
      </c>
      <c r="R1849" s="46">
        <f>IF(F1849&lt;DATEVALUE("2018-07-01"),1,0)</f>
        <v>1</v>
      </c>
      <c r="S1849" s="47">
        <f>IF(R1849=1,1%,0)</f>
        <v>0.01</v>
      </c>
      <c r="T1849" s="46">
        <f>IFERROR(S1849*M1849,0)</f>
        <v>72310</v>
      </c>
      <c r="U1849" s="48">
        <f>IF(O1849&lt;=0.12,1,0)*(1-R1849)*M1849</f>
        <v>0</v>
      </c>
      <c r="V1849" s="49">
        <f>IF(0&lt;0.8,0,IF(0&lt;1,Sheet1!L590,1))*IF(G1849&lt;3,0.12 - O1849,0.01) *U1849</f>
        <v>0</v>
      </c>
      <c r="W1849" s="49">
        <f>IF(0&gt;1,IF(0&lt;=1.1,1,IF(0&lt;=1.2,2,IF(0&lt;=1.5,3,5))),0) * 1000000</f>
        <v>0</v>
      </c>
      <c r="X1849" s="50">
        <f>IF(AND(P1849&gt;=150000000,P1849&lt;300000000),5000000,IF(AND(P1849&gt;=300000000,P1849&lt;500000000),10000000,IF(AND(P1849&gt;=300000000,P1849&lt;500000000),15000000,IF(AND(P1849&gt;=500000000,P1849&lt;3000000000),20000000,IF(P1849&gt;=30000000000,35000000,0))))) * (1-R1849)</f>
        <v>0</v>
      </c>
      <c r="Y1849" s="50">
        <f>IFERROR(Q1849 * (1-R1849),0)</f>
        <v>0</v>
      </c>
      <c r="Z1849" s="51">
        <f>IF(R1849=1,0,0)</f>
        <v>0</v>
      </c>
      <c r="AA1849" s="51">
        <f>IFERROR((1-R1849) * Z1849 * 2%,0)</f>
        <v>0</v>
      </c>
      <c r="AB1849" s="52">
        <f>IF(R1849=0,0,0)</f>
        <v>0</v>
      </c>
      <c r="AC1849" s="52">
        <f> IFERROR(AB1849 * (1-R1849) * 2%,0)</f>
        <v>0</v>
      </c>
      <c r="AD1849" s="53">
        <f>T1849+V1849+W1849+X1849+AA1849+AC1849</f>
        <v>72310</v>
      </c>
    </row>
    <row r="1850">
      <c r="C1850" s="40" t="s">
        <v>3436</v>
      </c>
      <c r="D1850" s="41" t="s">
        <v>3437</v>
      </c>
      <c r="E1850" s="41"/>
      <c r="F1850" s="42">
        <v>42563.166655092587</v>
      </c>
      <c r="G1850" s="43">
        <v>24</v>
      </c>
      <c r="H1850" s="44">
        <v>43340</v>
      </c>
      <c r="I1850" s="44">
        <v>43395</v>
      </c>
      <c r="J1850" s="43">
        <v>1226861</v>
      </c>
      <c r="K1850" s="43">
        <v>0</v>
      </c>
      <c r="L1850" s="43">
        <v>0</v>
      </c>
      <c r="M1850" s="43">
        <f>IFERROR(J1850-K1850-L1850,0)</f>
        <v>1226861</v>
      </c>
      <c r="N1850" s="43">
        <v>1779056</v>
      </c>
      <c r="O1850" s="45">
        <f>IFERROR(IF(1 - M1850/N1850&lt;0,0,1-M1850/N1850),0)</f>
        <v>0.31038651959241303</v>
      </c>
      <c r="P1850" s="43">
        <v>0</v>
      </c>
      <c r="Q1850" s="43">
        <v>1226861</v>
      </c>
      <c r="R1850" s="46">
        <f>IF(F1850&lt;DATEVALUE("2018-07-01"),1,0)</f>
        <v>1</v>
      </c>
      <c r="S1850" s="47">
        <f>IF(R1850=1,1%,0)</f>
        <v>0.01</v>
      </c>
      <c r="T1850" s="46">
        <f>IFERROR(S1850*M1850,0)</f>
        <v>12268.610000000001</v>
      </c>
      <c r="U1850" s="48">
        <f>IF(O1850&lt;=0.12,1,0)*(1-R1850)*M1850</f>
        <v>0</v>
      </c>
      <c r="V1850" s="49">
        <f>IF(0&lt;0.8,0,IF(0&lt;1,Sheet1!L590,1))*IF(G1850&lt;3,0.12 - O1850,0.01) *U1850</f>
        <v>0</v>
      </c>
      <c r="W1850" s="49">
        <f>IF(0&gt;1,IF(0&lt;=1.1,1,IF(0&lt;=1.2,2,IF(0&lt;=1.5,3,5))),0) * 1000000</f>
        <v>0</v>
      </c>
      <c r="X1850" s="50">
        <f>IF(AND(P1850&gt;=150000000,P1850&lt;300000000),5000000,IF(AND(P1850&gt;=300000000,P1850&lt;500000000),10000000,IF(AND(P1850&gt;=300000000,P1850&lt;500000000),15000000,IF(AND(P1850&gt;=500000000,P1850&lt;3000000000),20000000,IF(P1850&gt;=30000000000,35000000,0))))) * (1-R1850)</f>
        <v>0</v>
      </c>
      <c r="Y1850" s="50">
        <f>IFERROR(Q1850 * (1-R1850),0)</f>
        <v>0</v>
      </c>
      <c r="Z1850" s="51">
        <f>IF(R1850=1,0,0)</f>
        <v>0</v>
      </c>
      <c r="AA1850" s="51">
        <f>IFERROR((1-R1850) * Z1850 * 2%,0)</f>
        <v>0</v>
      </c>
      <c r="AB1850" s="52">
        <f>IF(R1850=0,0,0)</f>
        <v>0</v>
      </c>
      <c r="AC1850" s="52">
        <f> IFERROR(AB1850 * (1-R1850) * 2%,0)</f>
        <v>0</v>
      </c>
      <c r="AD1850" s="53">
        <f>T1850+V1850+W1850+X1850+AA1850+AC1850</f>
        <v>12268.610000000001</v>
      </c>
    </row>
    <row r="1851">
      <c r="C1851" s="40" t="s">
        <v>3438</v>
      </c>
      <c r="D1851" s="41" t="s">
        <v>3437</v>
      </c>
      <c r="E1851" s="41"/>
      <c r="F1851" s="42">
        <v>42591.08143518518</v>
      </c>
      <c r="G1851" s="43">
        <v>23</v>
      </c>
      <c r="H1851" s="44">
        <v>43340</v>
      </c>
      <c r="I1851" s="44">
        <v>43395</v>
      </c>
      <c r="J1851" s="43">
        <v>1149836</v>
      </c>
      <c r="K1851" s="43">
        <v>0</v>
      </c>
      <c r="L1851" s="43">
        <v>0</v>
      </c>
      <c r="M1851" s="43">
        <f>IFERROR(J1851-K1851-L1851,0)</f>
        <v>1149836</v>
      </c>
      <c r="N1851" s="43">
        <v>1706085</v>
      </c>
      <c r="O1851" s="45">
        <f>IFERROR(IF(1 - M1851/N1851&lt;0,0,1-M1851/N1851),0)</f>
        <v>0.32603826890219423</v>
      </c>
      <c r="P1851" s="43">
        <v>0</v>
      </c>
      <c r="Q1851" s="43">
        <v>1149836</v>
      </c>
      <c r="R1851" s="46">
        <f>IF(F1851&lt;DATEVALUE("2018-07-01"),1,0)</f>
        <v>1</v>
      </c>
      <c r="S1851" s="47">
        <f>IF(R1851=1,1%,0)</f>
        <v>0.01</v>
      </c>
      <c r="T1851" s="46">
        <f>IFERROR(S1851*M1851,0)</f>
        <v>11498.360000000001</v>
      </c>
      <c r="U1851" s="48">
        <f>IF(O1851&lt;=0.12,1,0)*(1-R1851)*M1851</f>
        <v>0</v>
      </c>
      <c r="V1851" s="49">
        <f>IF(0&lt;0.8,0,IF(0&lt;1,Sheet1!L590,1))*IF(G1851&lt;3,0.12 - O1851,0.01) *U1851</f>
        <v>0</v>
      </c>
      <c r="W1851" s="49">
        <f>IF(0&gt;1,IF(0&lt;=1.1,1,IF(0&lt;=1.2,2,IF(0&lt;=1.5,3,5))),0) * 1000000</f>
        <v>0</v>
      </c>
      <c r="X1851" s="50">
        <f>IF(AND(P1851&gt;=150000000,P1851&lt;300000000),5000000,IF(AND(P1851&gt;=300000000,P1851&lt;500000000),10000000,IF(AND(P1851&gt;=300000000,P1851&lt;500000000),15000000,IF(AND(P1851&gt;=500000000,P1851&lt;3000000000),20000000,IF(P1851&gt;=30000000000,35000000,0))))) * (1-R1851)</f>
        <v>0</v>
      </c>
      <c r="Y1851" s="50">
        <f>IFERROR(Q1851 * (1-R1851),0)</f>
        <v>0</v>
      </c>
      <c r="Z1851" s="51">
        <f>IF(R1851=1,0,0)</f>
        <v>0</v>
      </c>
      <c r="AA1851" s="51">
        <f>IFERROR((1-R1851) * Z1851 * 2%,0)</f>
        <v>0</v>
      </c>
      <c r="AB1851" s="52">
        <f>IF(R1851=0,0,0)</f>
        <v>0</v>
      </c>
      <c r="AC1851" s="52">
        <f> IFERROR(AB1851 * (1-R1851) * 2%,0)</f>
        <v>0</v>
      </c>
      <c r="AD1851" s="53">
        <f>T1851+V1851+W1851+X1851+AA1851+AC1851</f>
        <v>11498.360000000001</v>
      </c>
    </row>
    <row r="1852">
      <c r="C1852" s="40" t="s">
        <v>3439</v>
      </c>
      <c r="D1852" s="41" t="s">
        <v>3440</v>
      </c>
      <c r="E1852" s="41"/>
      <c r="F1852" s="42">
        <v>42717.157685185186</v>
      </c>
      <c r="G1852" s="43">
        <v>19</v>
      </c>
      <c r="H1852" s="44">
        <v>43363</v>
      </c>
      <c r="I1852" s="44">
        <v>43418</v>
      </c>
      <c r="J1852" s="43">
        <v>13963716</v>
      </c>
      <c r="K1852" s="43">
        <v>0</v>
      </c>
      <c r="L1852" s="43">
        <v>0</v>
      </c>
      <c r="M1852" s="43">
        <f>IFERROR(J1852-K1852-L1852,0)</f>
        <v>13963716</v>
      </c>
      <c r="N1852" s="43">
        <v>16641776</v>
      </c>
      <c r="O1852" s="45">
        <f>IFERROR(IF(1 - M1852/N1852&lt;0,0,1-M1852/N1852),0)</f>
        <v>0.16092393023436924</v>
      </c>
      <c r="P1852" s="43">
        <v>0</v>
      </c>
      <c r="Q1852" s="43">
        <v>15526123</v>
      </c>
      <c r="R1852" s="46">
        <f>IF(F1852&lt;DATEVALUE("2018-07-01"),1,0)</f>
        <v>1</v>
      </c>
      <c r="S1852" s="47">
        <f>IF(R1852=1,1%,0)</f>
        <v>0.01</v>
      </c>
      <c r="T1852" s="46">
        <f>IFERROR(S1852*M1852,0)</f>
        <v>139637.16</v>
      </c>
      <c r="U1852" s="48">
        <f>IF(O1852&lt;=0.12,1,0)*(1-R1852)*M1852</f>
        <v>0</v>
      </c>
      <c r="V1852" s="49">
        <f>IF(0&lt;0.8,0,IF(0&lt;1,Sheet1!L590,1))*IF(G1852&lt;3,0.12 - O1852,0.01) *U1852</f>
        <v>0</v>
      </c>
      <c r="W1852" s="49">
        <f>IF(0&gt;1,IF(0&lt;=1.1,1,IF(0&lt;=1.2,2,IF(0&lt;=1.5,3,5))),0) * 1000000</f>
        <v>0</v>
      </c>
      <c r="X1852" s="50">
        <f>IF(AND(P1852&gt;=150000000,P1852&lt;300000000),5000000,IF(AND(P1852&gt;=300000000,P1852&lt;500000000),10000000,IF(AND(P1852&gt;=300000000,P1852&lt;500000000),15000000,IF(AND(P1852&gt;=500000000,P1852&lt;3000000000),20000000,IF(P1852&gt;=30000000000,35000000,0))))) * (1-R1852)</f>
        <v>0</v>
      </c>
      <c r="Y1852" s="50">
        <f>IFERROR(Q1852 * (1-R1852),0)</f>
        <v>0</v>
      </c>
      <c r="Z1852" s="51">
        <f>IF(R1852=1,0,0)</f>
        <v>0</v>
      </c>
      <c r="AA1852" s="51">
        <f>IFERROR((1-R1852) * Z1852 * 2%,0)</f>
        <v>0</v>
      </c>
      <c r="AB1852" s="52">
        <f>IF(R1852=0,0,0)</f>
        <v>0</v>
      </c>
      <c r="AC1852" s="52">
        <f> IFERROR(AB1852 * (1-R1852) * 2%,0)</f>
        <v>0</v>
      </c>
      <c r="AD1852" s="53">
        <f>T1852+V1852+W1852+X1852+AA1852+AC1852</f>
        <v>139637.16</v>
      </c>
    </row>
    <row r="1853">
      <c r="C1853" s="40" t="s">
        <v>3441</v>
      </c>
      <c r="D1853" s="41" t="s">
        <v>3442</v>
      </c>
      <c r="E1853" s="41"/>
      <c r="F1853" s="42">
        <v>42748.339907407404</v>
      </c>
      <c r="G1853" s="43">
        <v>18</v>
      </c>
      <c r="H1853" s="44">
        <v>43336</v>
      </c>
      <c r="I1853" s="44">
        <v>43348</v>
      </c>
      <c r="J1853" s="43">
        <v>795108</v>
      </c>
      <c r="K1853" s="43">
        <v>134906</v>
      </c>
      <c r="L1853" s="43">
        <v>0</v>
      </c>
      <c r="M1853" s="43">
        <f>IFERROR(J1853-K1853-L1853,0)</f>
        <v>660202</v>
      </c>
      <c r="N1853" s="43">
        <v>880409</v>
      </c>
      <c r="O1853" s="45">
        <f>IFERROR(IF(1 - M1853/N1853&lt;0,0,1-M1853/N1853),0)</f>
        <v>0.25011897879281109</v>
      </c>
      <c r="P1853" s="43">
        <v>0</v>
      </c>
      <c r="Q1853" s="43">
        <v>795108</v>
      </c>
      <c r="R1853" s="46">
        <f>IF(F1853&lt;DATEVALUE("2018-07-01"),1,0)</f>
        <v>1</v>
      </c>
      <c r="S1853" s="47">
        <f>IF(R1853=1,1%,0)</f>
        <v>0.01</v>
      </c>
      <c r="T1853" s="46">
        <f>IFERROR(S1853*M1853,0)</f>
        <v>6602.0200000000004</v>
      </c>
      <c r="U1853" s="48">
        <f>IF(O1853&lt;=0.12,1,0)*(1-R1853)*M1853</f>
        <v>0</v>
      </c>
      <c r="V1853" s="49">
        <f>IF(0&lt;0.8,0,IF(0&lt;1,Sheet1!L590,1))*IF(G1853&lt;3,0.12 - O1853,0.01) *U1853</f>
        <v>0</v>
      </c>
      <c r="W1853" s="49">
        <f>IF(0&gt;1,IF(0&lt;=1.1,1,IF(0&lt;=1.2,2,IF(0&lt;=1.5,3,5))),0) * 1000000</f>
        <v>0</v>
      </c>
      <c r="X1853" s="50">
        <f>IF(AND(P1853&gt;=150000000,P1853&lt;300000000),5000000,IF(AND(P1853&gt;=300000000,P1853&lt;500000000),10000000,IF(AND(P1853&gt;=300000000,P1853&lt;500000000),15000000,IF(AND(P1853&gt;=500000000,P1853&lt;3000000000),20000000,IF(P1853&gt;=30000000000,35000000,0))))) * (1-R1853)</f>
        <v>0</v>
      </c>
      <c r="Y1853" s="50">
        <f>IFERROR(Q1853 * (1-R1853),0)</f>
        <v>0</v>
      </c>
      <c r="Z1853" s="51">
        <f>IF(R1853=1,0,0)</f>
        <v>0</v>
      </c>
      <c r="AA1853" s="51">
        <f>IFERROR((1-R1853) * Z1853 * 2%,0)</f>
        <v>0</v>
      </c>
      <c r="AB1853" s="52">
        <f>IF(R1853=0,0,0)</f>
        <v>0</v>
      </c>
      <c r="AC1853" s="52">
        <f> IFERROR(AB1853 * (1-R1853) * 2%,0)</f>
        <v>0</v>
      </c>
      <c r="AD1853" s="53">
        <f>T1853+V1853+W1853+X1853+AA1853+AC1853</f>
        <v>6602.0200000000004</v>
      </c>
    </row>
    <row r="1854">
      <c r="C1854" s="40" t="s">
        <v>3443</v>
      </c>
      <c r="D1854" s="41" t="s">
        <v>3442</v>
      </c>
      <c r="E1854" s="41"/>
      <c r="F1854" s="42">
        <v>42811.187997685185</v>
      </c>
      <c r="G1854" s="43">
        <v>16</v>
      </c>
      <c r="H1854" s="44">
        <v>43336</v>
      </c>
      <c r="I1854" s="44">
        <v>43348</v>
      </c>
      <c r="J1854" s="43">
        <v>596310</v>
      </c>
      <c r="K1854" s="43">
        <v>60776</v>
      </c>
      <c r="L1854" s="43">
        <v>0</v>
      </c>
      <c r="M1854" s="43">
        <f>IFERROR(J1854-K1854-L1854,0)</f>
        <v>535534</v>
      </c>
      <c r="N1854" s="43">
        <v>776800</v>
      </c>
      <c r="O1854" s="45">
        <f>IFERROR(IF(1 - M1854/N1854&lt;0,0,1-M1854/N1854),0)</f>
        <v>0.31058959835221422</v>
      </c>
      <c r="P1854" s="43">
        <v>0</v>
      </c>
      <c r="Q1854" s="43">
        <v>596310</v>
      </c>
      <c r="R1854" s="46">
        <f>IF(F1854&lt;DATEVALUE("2018-07-01"),1,0)</f>
        <v>1</v>
      </c>
      <c r="S1854" s="47">
        <f>IF(R1854=1,1%,0)</f>
        <v>0.01</v>
      </c>
      <c r="T1854" s="46">
        <f>IFERROR(S1854*M1854,0)</f>
        <v>5355.3400000000001</v>
      </c>
      <c r="U1854" s="48">
        <f>IF(O1854&lt;=0.12,1,0)*(1-R1854)*M1854</f>
        <v>0</v>
      </c>
      <c r="V1854" s="49">
        <f>IF(0&lt;0.8,0,IF(0&lt;1,Sheet1!L590,1))*IF(G1854&lt;3,0.12 - O1854,0.01) *U1854</f>
        <v>0</v>
      </c>
      <c r="W1854" s="49">
        <f>IF(0&gt;1,IF(0&lt;=1.1,1,IF(0&lt;=1.2,2,IF(0&lt;=1.5,3,5))),0) * 1000000</f>
        <v>0</v>
      </c>
      <c r="X1854" s="50">
        <f>IF(AND(P1854&gt;=150000000,P1854&lt;300000000),5000000,IF(AND(P1854&gt;=300000000,P1854&lt;500000000),10000000,IF(AND(P1854&gt;=300000000,P1854&lt;500000000),15000000,IF(AND(P1854&gt;=500000000,P1854&lt;3000000000),20000000,IF(P1854&gt;=30000000000,35000000,0))))) * (1-R1854)</f>
        <v>0</v>
      </c>
      <c r="Y1854" s="50">
        <f>IFERROR(Q1854 * (1-R1854),0)</f>
        <v>0</v>
      </c>
      <c r="Z1854" s="51">
        <f>IF(R1854=1,0,0)</f>
        <v>0</v>
      </c>
      <c r="AA1854" s="51">
        <f>IFERROR((1-R1854) * Z1854 * 2%,0)</f>
        <v>0</v>
      </c>
      <c r="AB1854" s="52">
        <f>IF(R1854=0,0,0)</f>
        <v>0</v>
      </c>
      <c r="AC1854" s="52">
        <f> IFERROR(AB1854 * (1-R1854) * 2%,0)</f>
        <v>0</v>
      </c>
      <c r="AD1854" s="53">
        <f>T1854+V1854+W1854+X1854+AA1854+AC1854</f>
        <v>5355.3400000000001</v>
      </c>
    </row>
    <row r="1855">
      <c r="C1855" s="40" t="s">
        <v>3444</v>
      </c>
      <c r="D1855" s="41" t="s">
        <v>3445</v>
      </c>
      <c r="E1855" s="41"/>
      <c r="F1855" s="42">
        <v>42811.199872685182</v>
      </c>
      <c r="G1855" s="43">
        <v>16</v>
      </c>
      <c r="H1855" s="44">
        <v>43312</v>
      </c>
      <c r="I1855" s="44">
        <v>43334</v>
      </c>
      <c r="J1855" s="43">
        <v>2631800</v>
      </c>
      <c r="K1855" s="43">
        <v>0</v>
      </c>
      <c r="L1855" s="43">
        <v>0</v>
      </c>
      <c r="M1855" s="43">
        <f>IFERROR(J1855-K1855-L1855,0)</f>
        <v>2631800</v>
      </c>
      <c r="N1855" s="43">
        <v>3159461</v>
      </c>
      <c r="O1855" s="45">
        <f>IFERROR(IF(1 - M1855/N1855&lt;0,0,1-M1855/N1855),0)</f>
        <v>0.16700981591480324</v>
      </c>
      <c r="P1855" s="43">
        <v>0</v>
      </c>
      <c r="Q1855" s="43">
        <v>2631800</v>
      </c>
      <c r="R1855" s="46">
        <f>IF(F1855&lt;DATEVALUE("2018-07-01"),1,0)</f>
        <v>1</v>
      </c>
      <c r="S1855" s="47">
        <f>IF(R1855=1,1%,0)</f>
        <v>0.01</v>
      </c>
      <c r="T1855" s="46">
        <f>IFERROR(S1855*M1855,0)</f>
        <v>26318</v>
      </c>
      <c r="U1855" s="48">
        <f>IF(O1855&lt;=0.12,1,0)*(1-R1855)*M1855</f>
        <v>0</v>
      </c>
      <c r="V1855" s="49">
        <f>IF(0&lt;0.8,0,IF(0&lt;1,Sheet1!L590,1))*IF(G1855&lt;3,0.12 - O1855,0.01) *U1855</f>
        <v>0</v>
      </c>
      <c r="W1855" s="49">
        <f>IF(0&gt;1,IF(0&lt;=1.1,1,IF(0&lt;=1.2,2,IF(0&lt;=1.5,3,5))),0) * 1000000</f>
        <v>0</v>
      </c>
      <c r="X1855" s="50">
        <f>IF(AND(P1855&gt;=150000000,P1855&lt;300000000),5000000,IF(AND(P1855&gt;=300000000,P1855&lt;500000000),10000000,IF(AND(P1855&gt;=300000000,P1855&lt;500000000),15000000,IF(AND(P1855&gt;=500000000,P1855&lt;3000000000),20000000,IF(P1855&gt;=30000000000,35000000,0))))) * (1-R1855)</f>
        <v>0</v>
      </c>
      <c r="Y1855" s="50">
        <f>IFERROR(Q1855 * (1-R1855),0)</f>
        <v>0</v>
      </c>
      <c r="Z1855" s="51">
        <f>IF(R1855=1,0,0)</f>
        <v>0</v>
      </c>
      <c r="AA1855" s="51">
        <f>IFERROR((1-R1855) * Z1855 * 2%,0)</f>
        <v>0</v>
      </c>
      <c r="AB1855" s="52">
        <f>IF(R1855=0,0,0)</f>
        <v>0</v>
      </c>
      <c r="AC1855" s="52">
        <f> IFERROR(AB1855 * (1-R1855) * 2%,0)</f>
        <v>0</v>
      </c>
      <c r="AD1855" s="53">
        <f>T1855+V1855+W1855+X1855+AA1855+AC1855</f>
        <v>26318</v>
      </c>
    </row>
    <row r="1856">
      <c r="C1856" s="40" t="s">
        <v>3446</v>
      </c>
      <c r="D1856" s="41" t="s">
        <v>3442</v>
      </c>
      <c r="E1856" s="41"/>
      <c r="F1856" s="42">
        <v>42824.361076388886</v>
      </c>
      <c r="G1856" s="43">
        <v>16</v>
      </c>
      <c r="H1856" s="44">
        <v>43336</v>
      </c>
      <c r="I1856" s="44">
        <v>43348</v>
      </c>
      <c r="J1856" s="43">
        <v>1205321</v>
      </c>
      <c r="K1856" s="43">
        <v>267816</v>
      </c>
      <c r="L1856" s="43">
        <v>0</v>
      </c>
      <c r="M1856" s="43">
        <f>IFERROR(J1856-K1856-L1856,0)</f>
        <v>937505</v>
      </c>
      <c r="N1856" s="43">
        <v>1821867</v>
      </c>
      <c r="O1856" s="45">
        <f>IFERROR(IF(1 - M1856/N1856&lt;0,0,1-M1856/N1856),0)</f>
        <v>0.48541523612865267</v>
      </c>
      <c r="P1856" s="43">
        <v>0</v>
      </c>
      <c r="Q1856" s="43">
        <v>1205321</v>
      </c>
      <c r="R1856" s="46">
        <f>IF(F1856&lt;DATEVALUE("2018-07-01"),1,0)</f>
        <v>1</v>
      </c>
      <c r="S1856" s="47">
        <f>IF(R1856=1,1%,0)</f>
        <v>0.01</v>
      </c>
      <c r="T1856" s="46">
        <f>IFERROR(S1856*M1856,0)</f>
        <v>9375.0500000000011</v>
      </c>
      <c r="U1856" s="48">
        <f>IF(O1856&lt;=0.12,1,0)*(1-R1856)*M1856</f>
        <v>0</v>
      </c>
      <c r="V1856" s="49">
        <f>IF(0&lt;0.8,0,IF(0&lt;1,Sheet1!L590,1))*IF(G1856&lt;3,0.12 - O1856,0.01) *U1856</f>
        <v>0</v>
      </c>
      <c r="W1856" s="49">
        <f>IF(0&gt;1,IF(0&lt;=1.1,1,IF(0&lt;=1.2,2,IF(0&lt;=1.5,3,5))),0) * 1000000</f>
        <v>0</v>
      </c>
      <c r="X1856" s="50">
        <f>IF(AND(P1856&gt;=150000000,P1856&lt;300000000),5000000,IF(AND(P1856&gt;=300000000,P1856&lt;500000000),10000000,IF(AND(P1856&gt;=300000000,P1856&lt;500000000),15000000,IF(AND(P1856&gt;=500000000,P1856&lt;3000000000),20000000,IF(P1856&gt;=30000000000,35000000,0))))) * (1-R1856)</f>
        <v>0</v>
      </c>
      <c r="Y1856" s="50">
        <f>IFERROR(Q1856 * (1-R1856),0)</f>
        <v>0</v>
      </c>
      <c r="Z1856" s="51">
        <f>IF(R1856=1,0,0)</f>
        <v>0</v>
      </c>
      <c r="AA1856" s="51">
        <f>IFERROR((1-R1856) * Z1856 * 2%,0)</f>
        <v>0</v>
      </c>
      <c r="AB1856" s="52">
        <f>IF(R1856=0,0,0)</f>
        <v>0</v>
      </c>
      <c r="AC1856" s="52">
        <f> IFERROR(AB1856 * (1-R1856) * 2%,0)</f>
        <v>0</v>
      </c>
      <c r="AD1856" s="53">
        <f>T1856+V1856+W1856+X1856+AA1856+AC1856</f>
        <v>9375.0500000000011</v>
      </c>
    </row>
    <row r="1857">
      <c r="C1857" s="40" t="s">
        <v>3447</v>
      </c>
      <c r="D1857" s="41" t="s">
        <v>3448</v>
      </c>
      <c r="E1857" s="41"/>
      <c r="F1857" s="42">
        <v>43028.296238425923</v>
      </c>
      <c r="G1857" s="43">
        <v>9</v>
      </c>
      <c r="H1857" s="44">
        <v>43312</v>
      </c>
      <c r="I1857" s="44">
        <v>43355</v>
      </c>
      <c r="J1857" s="43">
        <v>2700960</v>
      </c>
      <c r="K1857" s="43">
        <v>0</v>
      </c>
      <c r="L1857" s="43">
        <v>0</v>
      </c>
      <c r="M1857" s="43">
        <f>IFERROR(J1857-K1857-L1857,0)</f>
        <v>2700960</v>
      </c>
      <c r="N1857" s="43">
        <v>3931263</v>
      </c>
      <c r="O1857" s="45">
        <f>IFERROR(IF(1 - M1857/N1857&lt;0,0,1-M1857/N1857),0)</f>
        <v>0.3129536233012139</v>
      </c>
      <c r="P1857" s="43">
        <v>0</v>
      </c>
      <c r="Q1857" s="43">
        <v>2700960</v>
      </c>
      <c r="R1857" s="46">
        <f>IF(F1857&lt;DATEVALUE("2018-07-01"),1,0)</f>
        <v>1</v>
      </c>
      <c r="S1857" s="47">
        <f>IF(R1857=1,1%,0)</f>
        <v>0.01</v>
      </c>
      <c r="T1857" s="46">
        <f>IFERROR(S1857*M1857,0)</f>
        <v>27009.600000000002</v>
      </c>
      <c r="U1857" s="48">
        <f>IF(O1857&lt;=0.12,1,0)*(1-R1857)*M1857</f>
        <v>0</v>
      </c>
      <c r="V1857" s="49">
        <f>IF(0&lt;0.8,0,IF(0&lt;1,Sheet1!L590,1))*IF(G1857&lt;3,0.12 - O1857,0.01) *U1857</f>
        <v>0</v>
      </c>
      <c r="W1857" s="49">
        <f>IF(0&gt;1,IF(0&lt;=1.1,1,IF(0&lt;=1.2,2,IF(0&lt;=1.5,3,5))),0) * 1000000</f>
        <v>0</v>
      </c>
      <c r="X1857" s="50">
        <f>IF(AND(P1857&gt;=150000000,P1857&lt;300000000),5000000,IF(AND(P1857&gt;=300000000,P1857&lt;500000000),10000000,IF(AND(P1857&gt;=300000000,P1857&lt;500000000),15000000,IF(AND(P1857&gt;=500000000,P1857&lt;3000000000),20000000,IF(P1857&gt;=30000000000,35000000,0))))) * (1-R1857)</f>
        <v>0</v>
      </c>
      <c r="Y1857" s="50">
        <f>IFERROR(Q1857 * (1-R1857),0)</f>
        <v>0</v>
      </c>
      <c r="Z1857" s="51">
        <f>IF(R1857=1,0,0)</f>
        <v>0</v>
      </c>
      <c r="AA1857" s="51">
        <f>IFERROR((1-R1857) * Z1857 * 2%,0)</f>
        <v>0</v>
      </c>
      <c r="AB1857" s="52">
        <f>IF(R1857=0,0,0)</f>
        <v>0</v>
      </c>
      <c r="AC1857" s="52">
        <f> IFERROR(AB1857 * (1-R1857) * 2%,0)</f>
        <v>0</v>
      </c>
      <c r="AD1857" s="53">
        <f>T1857+V1857+W1857+X1857+AA1857+AC1857</f>
        <v>27009.600000000002</v>
      </c>
    </row>
    <row r="1858">
      <c r="C1858" s="40" t="s">
        <v>3449</v>
      </c>
      <c r="D1858" s="41" t="s">
        <v>3450</v>
      </c>
      <c r="E1858" s="41"/>
      <c r="F1858" s="42">
        <v>43188.357187499998</v>
      </c>
      <c r="G1858" s="43">
        <v>4</v>
      </c>
      <c r="H1858" s="44">
        <v>43312</v>
      </c>
      <c r="I1858" s="44">
        <v>43368</v>
      </c>
      <c r="J1858" s="43">
        <v>3000000</v>
      </c>
      <c r="K1858" s="43">
        <v>0</v>
      </c>
      <c r="L1858" s="43">
        <v>0</v>
      </c>
      <c r="M1858" s="43">
        <f>IFERROR(J1858-K1858-L1858,0)</f>
        <v>3000000</v>
      </c>
      <c r="N1858" s="43">
        <v>7787868</v>
      </c>
      <c r="O1858" s="45">
        <f>IFERROR(IF(1 - M1858/N1858&lt;0,0,1-M1858/N1858),0)</f>
        <v>0.61478545861332012</v>
      </c>
      <c r="P1858" s="43">
        <v>0</v>
      </c>
      <c r="Q1858" s="43">
        <v>3000000</v>
      </c>
      <c r="R1858" s="46">
        <f>IF(F1858&lt;DATEVALUE("2018-07-01"),1,0)</f>
        <v>1</v>
      </c>
      <c r="S1858" s="47">
        <f>IF(R1858=1,1%,0)</f>
        <v>0.01</v>
      </c>
      <c r="T1858" s="46">
        <f>IFERROR(S1858*M1858,0)</f>
        <v>30000</v>
      </c>
      <c r="U1858" s="48">
        <f>IF(O1858&lt;=0.12,1,0)*(1-R1858)*M1858</f>
        <v>0</v>
      </c>
      <c r="V1858" s="49">
        <f>IF(0&lt;0.8,0,IF(0&lt;1,Sheet1!L590,1))*IF(G1858&lt;3,0.12 - O1858,0.01) *U1858</f>
        <v>0</v>
      </c>
      <c r="W1858" s="49">
        <f>IF(0&gt;1,IF(0&lt;=1.1,1,IF(0&lt;=1.2,2,IF(0&lt;=1.5,3,5))),0) * 1000000</f>
        <v>0</v>
      </c>
      <c r="X1858" s="50">
        <f>IF(AND(P1858&gt;=150000000,P1858&lt;300000000),5000000,IF(AND(P1858&gt;=300000000,P1858&lt;500000000),10000000,IF(AND(P1858&gt;=300000000,P1858&lt;500000000),15000000,IF(AND(P1858&gt;=500000000,P1858&lt;3000000000),20000000,IF(P1858&gt;=30000000000,35000000,0))))) * (1-R1858)</f>
        <v>0</v>
      </c>
      <c r="Y1858" s="50">
        <f>IFERROR(Q1858 * (1-R1858),0)</f>
        <v>0</v>
      </c>
      <c r="Z1858" s="51">
        <f>IF(R1858=1,0,0)</f>
        <v>0</v>
      </c>
      <c r="AA1858" s="51">
        <f>IFERROR((1-R1858) * Z1858 * 2%,0)</f>
        <v>0</v>
      </c>
      <c r="AB1858" s="52">
        <f>IF(R1858=0,0,0)</f>
        <v>0</v>
      </c>
      <c r="AC1858" s="52">
        <f> IFERROR(AB1858 * (1-R1858) * 2%,0)</f>
        <v>0</v>
      </c>
      <c r="AD1858" s="53">
        <f>T1858+V1858+W1858+X1858+AA1858+AC1858</f>
        <v>30000</v>
      </c>
    </row>
    <row r="1859">
      <c r="C1859" s="40" t="s">
        <v>3451</v>
      </c>
      <c r="D1859" s="41" t="s">
        <v>3452</v>
      </c>
      <c r="E1859" s="41"/>
      <c r="F1859" s="42">
        <v>42521.378240740742</v>
      </c>
      <c r="G1859" s="43">
        <v>26</v>
      </c>
      <c r="H1859" s="44" t="s">
        <v>24</v>
      </c>
      <c r="I1859" s="44" t="s">
        <v>24</v>
      </c>
      <c r="J1859" s="43">
        <v>0</v>
      </c>
      <c r="K1859" s="43">
        <v>0</v>
      </c>
      <c r="L1859" s="43">
        <v>0</v>
      </c>
      <c r="M1859" s="43">
        <f>IFERROR(J1859-K1859-L1859,0)</f>
        <v>0</v>
      </c>
      <c r="N1859" s="43">
        <v>5442042</v>
      </c>
      <c r="O1859" s="45">
        <f>IFERROR(IF(1 - M1859/N1859&lt;0,0,1-M1859/N1859),0)</f>
        <v>1</v>
      </c>
      <c r="P1859" s="43">
        <v>0</v>
      </c>
      <c r="Q1859" s="43">
        <v>0</v>
      </c>
      <c r="R1859" s="46">
        <f>IF(F1859&lt;DATEVALUE("2018-07-01"),1,0)</f>
        <v>1</v>
      </c>
      <c r="S1859" s="47">
        <f>IF(R1859=1,1%,0)</f>
        <v>0.01</v>
      </c>
      <c r="T1859" s="46">
        <f>IFERROR(S1859*M1859,0)</f>
        <v>0</v>
      </c>
      <c r="U1859" s="48">
        <f>IF(O1859&lt;=0.12,1,0)*(1-R1859)*M1859</f>
        <v>0</v>
      </c>
      <c r="V1859" s="49">
        <f>IF(0&lt;0.8,0,IF(0&lt;1,Sheet1!L590,1))*IF(G1859&lt;3,0.12 - O1859,0.01) *U1859</f>
        <v>0</v>
      </c>
      <c r="W1859" s="49">
        <f>IF(0&gt;1,IF(0&lt;=1.1,1,IF(0&lt;=1.2,2,IF(0&lt;=1.5,3,5))),0) * 1000000</f>
        <v>0</v>
      </c>
      <c r="X1859" s="50">
        <f>IF(AND(P1859&gt;=150000000,P1859&lt;300000000),5000000,IF(AND(P1859&gt;=300000000,P1859&lt;500000000),10000000,IF(AND(P1859&gt;=300000000,P1859&lt;500000000),15000000,IF(AND(P1859&gt;=500000000,P1859&lt;3000000000),20000000,IF(P1859&gt;=30000000000,35000000,0))))) * (1-R1859)</f>
        <v>0</v>
      </c>
      <c r="Y1859" s="50">
        <f>IFERROR(Q1859 * (1-R1859),0)</f>
        <v>0</v>
      </c>
      <c r="Z1859" s="51">
        <f>IF(R1859=1,0,"")</f>
        <v>0</v>
      </c>
      <c r="AA1859" s="51">
        <f>IFERROR((1-R1859) * Z1859 * 2%,0)</f>
        <v>0</v>
      </c>
      <c r="AB1859" s="52">
        <f>IF(R1859=0,"",0)</f>
        <v>0</v>
      </c>
      <c r="AC1859" s="52">
        <f> IFERROR(AB1859 * (1-R1859) * 2%,0)</f>
        <v>0</v>
      </c>
      <c r="AD1859" s="53">
        <f>T1859+V1859+W1859+X1859+AA1859+AC1859</f>
        <v>0</v>
      </c>
    </row>
    <row r="1860">
      <c r="C1860" s="40" t="s">
        <v>3453</v>
      </c>
      <c r="D1860" s="41" t="s">
        <v>3454</v>
      </c>
      <c r="E1860" s="41"/>
      <c r="F1860" s="42">
        <v>41849.379178240742</v>
      </c>
      <c r="G1860" s="43">
        <v>48</v>
      </c>
      <c r="H1860" s="44">
        <v>43336</v>
      </c>
      <c r="I1860" s="44">
        <v>43342</v>
      </c>
      <c r="J1860" s="43">
        <v>3895571</v>
      </c>
      <c r="K1860" s="43">
        <v>257274</v>
      </c>
      <c r="L1860" s="43">
        <v>0</v>
      </c>
      <c r="M1860" s="43">
        <f>IFERROR(J1860-K1860-L1860,0)</f>
        <v>3638297</v>
      </c>
      <c r="N1860" s="43">
        <v>5354271</v>
      </c>
      <c r="O1860" s="45">
        <f>IFERROR(IF(1 - M1860/N1860&lt;0,0,1-M1860/N1860),0)</f>
        <v>0.32048695331259847</v>
      </c>
      <c r="P1860" s="43">
        <v>0</v>
      </c>
      <c r="Q1860" s="43">
        <v>3895571</v>
      </c>
      <c r="R1860" s="46">
        <f>IF(F1860&lt;DATEVALUE("2018-07-01"),1,0)</f>
        <v>1</v>
      </c>
      <c r="S1860" s="47">
        <f>IF(R1860=1,1%,0)</f>
        <v>0.01</v>
      </c>
      <c r="T1860" s="46">
        <f>IFERROR(S1860*M1860,0)</f>
        <v>36382.970000000001</v>
      </c>
      <c r="U1860" s="48">
        <f>IF(O1860&lt;=0.12,1,0)*(1-R1860)*M1860</f>
        <v>0</v>
      </c>
      <c r="V1860" s="49">
        <f>IF(0&lt;0.8,0,IF(0&lt;1,Sheet1!L590,1))*IF(G1860&lt;3,0.12 - O1860,0.01) *U1860</f>
        <v>0</v>
      </c>
      <c r="W1860" s="49">
        <f>IF(0&gt;1,IF(0&lt;=1.1,1,IF(0&lt;=1.2,2,IF(0&lt;=1.5,3,5))),0) * 1000000</f>
        <v>0</v>
      </c>
      <c r="X1860" s="50">
        <f>IF(AND(P1860&gt;=150000000,P1860&lt;300000000),5000000,IF(AND(P1860&gt;=300000000,P1860&lt;500000000),10000000,IF(AND(P1860&gt;=300000000,P1860&lt;500000000),15000000,IF(AND(P1860&gt;=500000000,P1860&lt;3000000000),20000000,IF(P1860&gt;=30000000000,35000000,0))))) * (1-R1860)</f>
        <v>0</v>
      </c>
      <c r="Y1860" s="50">
        <f>IFERROR(Q1860 * (1-R1860),0)</f>
        <v>0</v>
      </c>
      <c r="Z1860" s="51">
        <f>IF(R1860=1,0,0)</f>
        <v>0</v>
      </c>
      <c r="AA1860" s="51">
        <f>IFERROR((1-R1860) * Z1860 * 2%,0)</f>
        <v>0</v>
      </c>
      <c r="AB1860" s="52">
        <f>IF(R1860=0,0,0)</f>
        <v>0</v>
      </c>
      <c r="AC1860" s="52">
        <f> IFERROR(AB1860 * (1-R1860) * 2%,0)</f>
        <v>0</v>
      </c>
      <c r="AD1860" s="53">
        <f>T1860+V1860+W1860+X1860+AA1860+AC1860</f>
        <v>36382.970000000001</v>
      </c>
    </row>
    <row r="1861">
      <c r="C1861" s="40" t="s">
        <v>3455</v>
      </c>
      <c r="D1861" s="41" t="s">
        <v>3456</v>
      </c>
      <c r="E1861" s="41"/>
      <c r="F1861" s="42">
        <v>42906.388738425921</v>
      </c>
      <c r="G1861" s="43">
        <v>13</v>
      </c>
      <c r="H1861" s="44">
        <v>43340</v>
      </c>
      <c r="I1861" s="44">
        <v>43395</v>
      </c>
      <c r="J1861" s="43">
        <v>1385129</v>
      </c>
      <c r="K1861" s="43">
        <v>0</v>
      </c>
      <c r="L1861" s="43">
        <v>0</v>
      </c>
      <c r="M1861" s="43">
        <f>IFERROR(J1861-K1861-L1861,0)</f>
        <v>1385129</v>
      </c>
      <c r="N1861" s="43">
        <v>1943539</v>
      </c>
      <c r="O1861" s="45">
        <f>IFERROR(IF(1 - M1861/N1861&lt;0,0,1-M1861/N1861),0)</f>
        <v>0.28731607649756452</v>
      </c>
      <c r="P1861" s="43">
        <v>0</v>
      </c>
      <c r="Q1861" s="43">
        <v>1385129</v>
      </c>
      <c r="R1861" s="46">
        <f>IF(F1861&lt;DATEVALUE("2018-07-01"),1,0)</f>
        <v>1</v>
      </c>
      <c r="S1861" s="47">
        <f>IF(R1861=1,1%,0)</f>
        <v>0.01</v>
      </c>
      <c r="T1861" s="46">
        <f>IFERROR(S1861*M1861,0)</f>
        <v>13851.290000000001</v>
      </c>
      <c r="U1861" s="48">
        <f>IF(O1861&lt;=0.12,1,0)*(1-R1861)*M1861</f>
        <v>0</v>
      </c>
      <c r="V1861" s="49">
        <f>IF(0&lt;0.8,0,IF(0&lt;1,Sheet1!L590,1))*IF(G1861&lt;3,0.12 - O1861,0.01) *U1861</f>
        <v>0</v>
      </c>
      <c r="W1861" s="49">
        <f>IF(0&gt;1,IF(0&lt;=1.1,1,IF(0&lt;=1.2,2,IF(0&lt;=1.5,3,5))),0) * 1000000</f>
        <v>0</v>
      </c>
      <c r="X1861" s="50">
        <f>IF(AND(P1861&gt;=150000000,P1861&lt;300000000),5000000,IF(AND(P1861&gt;=300000000,P1861&lt;500000000),10000000,IF(AND(P1861&gt;=300000000,P1861&lt;500000000),15000000,IF(AND(P1861&gt;=500000000,P1861&lt;3000000000),20000000,IF(P1861&gt;=30000000000,35000000,0))))) * (1-R1861)</f>
        <v>0</v>
      </c>
      <c r="Y1861" s="50">
        <f>IFERROR(Q1861 * (1-R1861),0)</f>
        <v>0</v>
      </c>
      <c r="Z1861" s="51">
        <f>IF(R1861=1,0,0)</f>
        <v>0</v>
      </c>
      <c r="AA1861" s="51">
        <f>IFERROR((1-R1861) * Z1861 * 2%,0)</f>
        <v>0</v>
      </c>
      <c r="AB1861" s="52">
        <f>IF(R1861=0,0,0)</f>
        <v>0</v>
      </c>
      <c r="AC1861" s="52">
        <f> IFERROR(AB1861 * (1-R1861) * 2%,0)</f>
        <v>0</v>
      </c>
      <c r="AD1861" s="53">
        <f>T1861+V1861+W1861+X1861+AA1861+AC1861</f>
        <v>13851.290000000001</v>
      </c>
    </row>
    <row r="1862">
      <c r="C1862" s="40" t="s">
        <v>3457</v>
      </c>
      <c r="D1862" s="41" t="s">
        <v>3458</v>
      </c>
      <c r="E1862" s="41"/>
      <c r="F1862" s="42">
        <v>43000.152685185181</v>
      </c>
      <c r="G1862" s="43">
        <v>10</v>
      </c>
      <c r="H1862" s="44">
        <v>43355</v>
      </c>
      <c r="I1862" s="44">
        <v>43369</v>
      </c>
      <c r="J1862" s="43">
        <v>239650</v>
      </c>
      <c r="K1862" s="43">
        <v>0</v>
      </c>
      <c r="L1862" s="43">
        <v>0</v>
      </c>
      <c r="M1862" s="43">
        <f>IFERROR(J1862-K1862-L1862,0)</f>
        <v>239650</v>
      </c>
      <c r="N1862" s="43">
        <v>317772</v>
      </c>
      <c r="O1862" s="45">
        <f>IFERROR(IF(1 - M1862/N1862&lt;0,0,1-M1862/N1862),0)</f>
        <v>0.24584293140994173</v>
      </c>
      <c r="P1862" s="43">
        <v>0</v>
      </c>
      <c r="Q1862" s="43">
        <v>239650</v>
      </c>
      <c r="R1862" s="46">
        <f>IF(F1862&lt;DATEVALUE("2018-07-01"),1,0)</f>
        <v>1</v>
      </c>
      <c r="S1862" s="47">
        <f>IF(R1862=1,1%,0)</f>
        <v>0.01</v>
      </c>
      <c r="T1862" s="46">
        <f>IFERROR(S1862*M1862,0)</f>
        <v>2396.5</v>
      </c>
      <c r="U1862" s="48">
        <f>IF(O1862&lt;=0.12,1,0)*(1-R1862)*M1862</f>
        <v>0</v>
      </c>
      <c r="V1862" s="49">
        <f>IF(0&lt;0.8,0,IF(0&lt;1,Sheet1!L590,1))*IF(G1862&lt;3,0.12 - O1862,0.01) *U1862</f>
        <v>0</v>
      </c>
      <c r="W1862" s="49">
        <f>IF(0&gt;1,IF(0&lt;=1.1,1,IF(0&lt;=1.2,2,IF(0&lt;=1.5,3,5))),0) * 1000000</f>
        <v>0</v>
      </c>
      <c r="X1862" s="50">
        <f>IF(AND(P1862&gt;=150000000,P1862&lt;300000000),5000000,IF(AND(P1862&gt;=300000000,P1862&lt;500000000),10000000,IF(AND(P1862&gt;=300000000,P1862&lt;500000000),15000000,IF(AND(P1862&gt;=500000000,P1862&lt;3000000000),20000000,IF(P1862&gt;=30000000000,35000000,0))))) * (1-R1862)</f>
        <v>0</v>
      </c>
      <c r="Y1862" s="50">
        <f>IFERROR(Q1862 * (1-R1862),0)</f>
        <v>0</v>
      </c>
      <c r="Z1862" s="51">
        <f>IF(R1862=1,0,0)</f>
        <v>0</v>
      </c>
      <c r="AA1862" s="51">
        <f>IFERROR((1-R1862) * Z1862 * 2%,0)</f>
        <v>0</v>
      </c>
      <c r="AB1862" s="52">
        <f>IF(R1862=0,0,0)</f>
        <v>0</v>
      </c>
      <c r="AC1862" s="52">
        <f> IFERROR(AB1862 * (1-R1862) * 2%,0)</f>
        <v>0</v>
      </c>
      <c r="AD1862" s="53">
        <f>T1862+V1862+W1862+X1862+AA1862+AC1862</f>
        <v>2396.5</v>
      </c>
    </row>
    <row r="1863">
      <c r="C1863" s="40" t="s">
        <v>3459</v>
      </c>
      <c r="D1863" s="41" t="s">
        <v>3460</v>
      </c>
      <c r="E1863" s="41"/>
      <c r="F1863" s="42">
        <v>43192.266284722224</v>
      </c>
      <c r="G1863" s="43">
        <v>3</v>
      </c>
      <c r="H1863" s="44">
        <v>43312</v>
      </c>
      <c r="I1863" s="44">
        <v>43327</v>
      </c>
      <c r="J1863" s="43">
        <v>606000</v>
      </c>
      <c r="K1863" s="43">
        <v>0</v>
      </c>
      <c r="L1863" s="43">
        <v>0</v>
      </c>
      <c r="M1863" s="43">
        <f>IFERROR(J1863-K1863-L1863,0)</f>
        <v>606000</v>
      </c>
      <c r="N1863" s="43">
        <v>657558</v>
      </c>
      <c r="O1863" s="45">
        <f>IFERROR(IF(1 - M1863/N1863&lt;0,0,1-M1863/N1863),0)</f>
        <v>0.078408292500433463</v>
      </c>
      <c r="P1863" s="43">
        <v>0</v>
      </c>
      <c r="Q1863" s="43">
        <v>0</v>
      </c>
      <c r="R1863" s="46">
        <f>IF(F1863&lt;DATEVALUE("2018-07-01"),1,0)</f>
        <v>1</v>
      </c>
      <c r="S1863" s="47">
        <f>IF(R1863=1,1%,0)</f>
        <v>0.01</v>
      </c>
      <c r="T1863" s="46">
        <f>IFERROR(S1863*M1863,0)</f>
        <v>6060</v>
      </c>
      <c r="U1863" s="48">
        <f>IF(O1863&lt;=0.12,1,0)*(1-R1863)*M1863</f>
        <v>0</v>
      </c>
      <c r="V1863" s="49">
        <f>IF(0&lt;0.8,0,IF(0&lt;1,Sheet1!L590,1))*IF(G1863&lt;3,0.12 - O1863,0.01) *U1863</f>
        <v>0</v>
      </c>
      <c r="W1863" s="49">
        <f>IF(0&gt;1,IF(0&lt;=1.1,1,IF(0&lt;=1.2,2,IF(0&lt;=1.5,3,5))),0) * 1000000</f>
        <v>0</v>
      </c>
      <c r="X1863" s="50">
        <f>IF(AND(P1863&gt;=150000000,P1863&lt;300000000),5000000,IF(AND(P1863&gt;=300000000,P1863&lt;500000000),10000000,IF(AND(P1863&gt;=300000000,P1863&lt;500000000),15000000,IF(AND(P1863&gt;=500000000,P1863&lt;3000000000),20000000,IF(P1863&gt;=30000000000,35000000,0))))) * (1-R1863)</f>
        <v>0</v>
      </c>
      <c r="Y1863" s="50">
        <f>IFERROR(Q1863 * (1-R1863),0)</f>
        <v>0</v>
      </c>
      <c r="Z1863" s="51">
        <f>IF(R1863=1,0,0)</f>
        <v>0</v>
      </c>
      <c r="AA1863" s="51">
        <f>IFERROR((1-R1863) * Z1863 * 2%,0)</f>
        <v>0</v>
      </c>
      <c r="AB1863" s="52">
        <f>IF(R1863=0,0,0)</f>
        <v>0</v>
      </c>
      <c r="AC1863" s="52">
        <f> IFERROR(AB1863 * (1-R1863) * 2%,0)</f>
        <v>0</v>
      </c>
      <c r="AD1863" s="53">
        <f>T1863+V1863+W1863+X1863+AA1863+AC1863</f>
        <v>6060</v>
      </c>
    </row>
    <row r="1864">
      <c r="C1864" s="40" t="s">
        <v>3461</v>
      </c>
      <c r="D1864" s="41" t="s">
        <v>3462</v>
      </c>
      <c r="E1864" s="41"/>
      <c r="F1864" s="42">
        <v>42521.377754629626</v>
      </c>
      <c r="G1864" s="43">
        <v>26</v>
      </c>
      <c r="H1864" s="44" t="s">
        <v>24</v>
      </c>
      <c r="I1864" s="44" t="s">
        <v>24</v>
      </c>
      <c r="J1864" s="43">
        <v>0</v>
      </c>
      <c r="K1864" s="43">
        <v>0</v>
      </c>
      <c r="L1864" s="43">
        <v>0</v>
      </c>
      <c r="M1864" s="43">
        <f>IFERROR(J1864-K1864-L1864,0)</f>
        <v>0</v>
      </c>
      <c r="N1864" s="43">
        <v>661482</v>
      </c>
      <c r="O1864" s="45">
        <f>IFERROR(IF(1 - M1864/N1864&lt;0,0,1-M1864/N1864),0)</f>
        <v>1</v>
      </c>
      <c r="P1864" s="43">
        <v>0</v>
      </c>
      <c r="Q1864" s="43">
        <v>0</v>
      </c>
      <c r="R1864" s="46">
        <f>IF(F1864&lt;DATEVALUE("2018-07-01"),1,0)</f>
        <v>1</v>
      </c>
      <c r="S1864" s="47">
        <f>IF(R1864=1,1%,0)</f>
        <v>0.01</v>
      </c>
      <c r="T1864" s="46">
        <f>IFERROR(S1864*M1864,0)</f>
        <v>0</v>
      </c>
      <c r="U1864" s="48">
        <f>IF(O1864&lt;=0.12,1,0)*(1-R1864)*M1864</f>
        <v>0</v>
      </c>
      <c r="V1864" s="49">
        <f>IF(0&lt;0.8,0,IF(0&lt;1,Sheet1!L590,1))*IF(G1864&lt;3,0.12 - O1864,0.01) *U1864</f>
        <v>0</v>
      </c>
      <c r="W1864" s="49">
        <f>IF(0&gt;1,IF(0&lt;=1.1,1,IF(0&lt;=1.2,2,IF(0&lt;=1.5,3,5))),0) * 1000000</f>
        <v>0</v>
      </c>
      <c r="X1864" s="50">
        <f>IF(AND(P1864&gt;=150000000,P1864&lt;300000000),5000000,IF(AND(P1864&gt;=300000000,P1864&lt;500000000),10000000,IF(AND(P1864&gt;=300000000,P1864&lt;500000000),15000000,IF(AND(P1864&gt;=500000000,P1864&lt;3000000000),20000000,IF(P1864&gt;=30000000000,35000000,0))))) * (1-R1864)</f>
        <v>0</v>
      </c>
      <c r="Y1864" s="50">
        <f>IFERROR(Q1864 * (1-R1864),0)</f>
        <v>0</v>
      </c>
      <c r="Z1864" s="51">
        <f>IF(R1864=1,0,"")</f>
        <v>0</v>
      </c>
      <c r="AA1864" s="51">
        <f>IFERROR((1-R1864) * Z1864 * 2%,0)</f>
        <v>0</v>
      </c>
      <c r="AB1864" s="52">
        <f>IF(R1864=0,"",0)</f>
        <v>0</v>
      </c>
      <c r="AC1864" s="52">
        <f> IFERROR(AB1864 * (1-R1864) * 2%,0)</f>
        <v>0</v>
      </c>
      <c r="AD1864" s="53">
        <f>T1864+V1864+W1864+X1864+AA1864+AC1864</f>
        <v>0</v>
      </c>
    </row>
    <row r="1865">
      <c r="C1865" s="40" t="s">
        <v>3463</v>
      </c>
      <c r="D1865" s="41" t="s">
        <v>3464</v>
      </c>
      <c r="E1865" s="41"/>
      <c r="F1865" s="42">
        <v>41193.704976851848</v>
      </c>
      <c r="G1865" s="43">
        <v>69</v>
      </c>
      <c r="H1865" s="44">
        <v>43335</v>
      </c>
      <c r="I1865" s="44">
        <v>43353</v>
      </c>
      <c r="J1865" s="43">
        <v>2774636</v>
      </c>
      <c r="K1865" s="43">
        <v>0</v>
      </c>
      <c r="L1865" s="43">
        <v>0</v>
      </c>
      <c r="M1865" s="43">
        <f>IFERROR(J1865-K1865-L1865,0)</f>
        <v>2774636</v>
      </c>
      <c r="N1865" s="43">
        <v>4197551</v>
      </c>
      <c r="O1865" s="45">
        <f>IFERROR(IF(1 - M1865/N1865&lt;0,0,1-M1865/N1865),0)</f>
        <v>0.33898694738908475</v>
      </c>
      <c r="P1865" s="43">
        <v>0</v>
      </c>
      <c r="Q1865" s="43">
        <v>2774636</v>
      </c>
      <c r="R1865" s="46">
        <f>IF(F1865&lt;DATEVALUE("2018-07-01"),1,0)</f>
        <v>1</v>
      </c>
      <c r="S1865" s="47">
        <f>IF(R1865=1,1%,0)</f>
        <v>0.01</v>
      </c>
      <c r="T1865" s="46">
        <f>IFERROR(S1865*M1865,0)</f>
        <v>27746.360000000001</v>
      </c>
      <c r="U1865" s="48">
        <f>IF(O1865&lt;=0.12,1,0)*(1-R1865)*M1865</f>
        <v>0</v>
      </c>
      <c r="V1865" s="49">
        <f>IF(0&lt;0.8,0,IF(0&lt;1,Sheet1!L590,1))*IF(G1865&lt;3,0.12 - O1865,0.01) *U1865</f>
        <v>0</v>
      </c>
      <c r="W1865" s="49">
        <f>IF(0&gt;1,IF(0&lt;=1.1,1,IF(0&lt;=1.2,2,IF(0&lt;=1.5,3,5))),0) * 1000000</f>
        <v>0</v>
      </c>
      <c r="X1865" s="50">
        <f>IF(AND(P1865&gt;=150000000,P1865&lt;300000000),5000000,IF(AND(P1865&gt;=300000000,P1865&lt;500000000),10000000,IF(AND(P1865&gt;=300000000,P1865&lt;500000000),15000000,IF(AND(P1865&gt;=500000000,P1865&lt;3000000000),20000000,IF(P1865&gt;=30000000000,35000000,0))))) * (1-R1865)</f>
        <v>0</v>
      </c>
      <c r="Y1865" s="50">
        <f>IFERROR(Q1865 * (1-R1865),0)</f>
        <v>0</v>
      </c>
      <c r="Z1865" s="51">
        <f>IF(R1865=1,0,0)</f>
        <v>0</v>
      </c>
      <c r="AA1865" s="51">
        <f>IFERROR((1-R1865) * Z1865 * 2%,0)</f>
        <v>0</v>
      </c>
      <c r="AB1865" s="52">
        <f>IF(R1865=0,0,0)</f>
        <v>0</v>
      </c>
      <c r="AC1865" s="52">
        <f> IFERROR(AB1865 * (1-R1865) * 2%,0)</f>
        <v>0</v>
      </c>
      <c r="AD1865" s="53">
        <f>T1865+V1865+W1865+X1865+AA1865+AC1865</f>
        <v>27746.360000000001</v>
      </c>
    </row>
    <row r="1866">
      <c r="C1866" s="40" t="s">
        <v>3465</v>
      </c>
      <c r="D1866" s="41" t="s">
        <v>3466</v>
      </c>
      <c r="E1866" s="41"/>
      <c r="F1866" s="42">
        <v>41500.398912037039</v>
      </c>
      <c r="G1866" s="43">
        <v>59</v>
      </c>
      <c r="H1866" s="44">
        <v>43335</v>
      </c>
      <c r="I1866" s="44">
        <v>43353</v>
      </c>
      <c r="J1866" s="43">
        <v>2939725</v>
      </c>
      <c r="K1866" s="43">
        <v>0</v>
      </c>
      <c r="L1866" s="43">
        <v>0</v>
      </c>
      <c r="M1866" s="43">
        <f>IFERROR(J1866-K1866-L1866,0)</f>
        <v>2939725</v>
      </c>
      <c r="N1866" s="43">
        <v>4010645</v>
      </c>
      <c r="O1866" s="45">
        <f>IFERROR(IF(1 - M1866/N1866&lt;0,0,1-M1866/N1866),0)</f>
        <v>0.26701939463602486</v>
      </c>
      <c r="P1866" s="43">
        <v>0</v>
      </c>
      <c r="Q1866" s="43">
        <v>2939725</v>
      </c>
      <c r="R1866" s="46">
        <f>IF(F1866&lt;DATEVALUE("2018-07-01"),1,0)</f>
        <v>1</v>
      </c>
      <c r="S1866" s="47">
        <f>IF(R1866=1,1%,0)</f>
        <v>0.01</v>
      </c>
      <c r="T1866" s="46">
        <f>IFERROR(S1866*M1866,0)</f>
        <v>29397.25</v>
      </c>
      <c r="U1866" s="48">
        <f>IF(O1866&lt;=0.12,1,0)*(1-R1866)*M1866</f>
        <v>0</v>
      </c>
      <c r="V1866" s="49">
        <f>IF(0&lt;0.8,0,IF(0&lt;1,Sheet1!L590,1))*IF(G1866&lt;3,0.12 - O1866,0.01) *U1866</f>
        <v>0</v>
      </c>
      <c r="W1866" s="49">
        <f>IF(0&gt;1,IF(0&lt;=1.1,1,IF(0&lt;=1.2,2,IF(0&lt;=1.5,3,5))),0) * 1000000</f>
        <v>0</v>
      </c>
      <c r="X1866" s="50">
        <f>IF(AND(P1866&gt;=150000000,P1866&lt;300000000),5000000,IF(AND(P1866&gt;=300000000,P1866&lt;500000000),10000000,IF(AND(P1866&gt;=300000000,P1866&lt;500000000),15000000,IF(AND(P1866&gt;=500000000,P1866&lt;3000000000),20000000,IF(P1866&gt;=30000000000,35000000,0))))) * (1-R1866)</f>
        <v>0</v>
      </c>
      <c r="Y1866" s="50">
        <f>IFERROR(Q1866 * (1-R1866),0)</f>
        <v>0</v>
      </c>
      <c r="Z1866" s="51">
        <f>IF(R1866=1,0,0)</f>
        <v>0</v>
      </c>
      <c r="AA1866" s="51">
        <f>IFERROR((1-R1866) * Z1866 * 2%,0)</f>
        <v>0</v>
      </c>
      <c r="AB1866" s="52">
        <f>IF(R1866=0,0,0)</f>
        <v>0</v>
      </c>
      <c r="AC1866" s="52">
        <f> IFERROR(AB1866 * (1-R1866) * 2%,0)</f>
        <v>0</v>
      </c>
      <c r="AD1866" s="53">
        <f>T1866+V1866+W1866+X1866+AA1866+AC1866</f>
        <v>29397.25</v>
      </c>
    </row>
    <row r="1867">
      <c r="C1867" s="40" t="s">
        <v>3467</v>
      </c>
      <c r="D1867" s="41" t="s">
        <v>3468</v>
      </c>
      <c r="E1867" s="41"/>
      <c r="F1867" s="42">
        <v>41929.394409722219</v>
      </c>
      <c r="G1867" s="43">
        <v>45</v>
      </c>
      <c r="H1867" s="44">
        <v>43340</v>
      </c>
      <c r="I1867" s="44">
        <v>43395</v>
      </c>
      <c r="J1867" s="43">
        <v>995929</v>
      </c>
      <c r="K1867" s="43">
        <v>0</v>
      </c>
      <c r="L1867" s="43">
        <v>0</v>
      </c>
      <c r="M1867" s="43">
        <f>IFERROR(J1867-K1867-L1867,0)</f>
        <v>995929</v>
      </c>
      <c r="N1867" s="43">
        <v>1107876</v>
      </c>
      <c r="O1867" s="45">
        <f>IFERROR(IF(1 - M1867/N1867&lt;0,0,1-M1867/N1867),0)</f>
        <v>0.10104650700980977</v>
      </c>
      <c r="P1867" s="43">
        <v>0</v>
      </c>
      <c r="Q1867" s="43">
        <v>995929</v>
      </c>
      <c r="R1867" s="46">
        <f>IF(F1867&lt;DATEVALUE("2018-07-01"),1,0)</f>
        <v>1</v>
      </c>
      <c r="S1867" s="47">
        <f>IF(R1867=1,1%,0)</f>
        <v>0.01</v>
      </c>
      <c r="T1867" s="46">
        <f>IFERROR(S1867*M1867,0)</f>
        <v>9959.2900000000009</v>
      </c>
      <c r="U1867" s="48">
        <f>IF(O1867&lt;=0.12,1,0)*(1-R1867)*M1867</f>
        <v>0</v>
      </c>
      <c r="V1867" s="49">
        <f>IF(0&lt;0.8,0,IF(0&lt;1,Sheet1!L590,1))*IF(G1867&lt;3,0.12 - O1867,0.01) *U1867</f>
        <v>0</v>
      </c>
      <c r="W1867" s="49">
        <f>IF(0&gt;1,IF(0&lt;=1.1,1,IF(0&lt;=1.2,2,IF(0&lt;=1.5,3,5))),0) * 1000000</f>
        <v>0</v>
      </c>
      <c r="X1867" s="50">
        <f>IF(AND(P1867&gt;=150000000,P1867&lt;300000000),5000000,IF(AND(P1867&gt;=300000000,P1867&lt;500000000),10000000,IF(AND(P1867&gt;=300000000,P1867&lt;500000000),15000000,IF(AND(P1867&gt;=500000000,P1867&lt;3000000000),20000000,IF(P1867&gt;=30000000000,35000000,0))))) * (1-R1867)</f>
        <v>0</v>
      </c>
      <c r="Y1867" s="50">
        <f>IFERROR(Q1867 * (1-R1867),0)</f>
        <v>0</v>
      </c>
      <c r="Z1867" s="51">
        <f>IF(R1867=1,0,0)</f>
        <v>0</v>
      </c>
      <c r="AA1867" s="51">
        <f>IFERROR((1-R1867) * Z1867 * 2%,0)</f>
        <v>0</v>
      </c>
      <c r="AB1867" s="52">
        <f>IF(R1867=0,0,0)</f>
        <v>0</v>
      </c>
      <c r="AC1867" s="52">
        <f> IFERROR(AB1867 * (1-R1867) * 2%,0)</f>
        <v>0</v>
      </c>
      <c r="AD1867" s="53">
        <f>T1867+V1867+W1867+X1867+AA1867+AC1867</f>
        <v>9959.2900000000009</v>
      </c>
    </row>
    <row r="1868">
      <c r="C1868" s="40" t="s">
        <v>3469</v>
      </c>
      <c r="D1868" s="41" t="s">
        <v>3470</v>
      </c>
      <c r="E1868" s="41"/>
      <c r="F1868" s="42">
        <v>41929.395532407405</v>
      </c>
      <c r="G1868" s="43">
        <v>45</v>
      </c>
      <c r="H1868" s="44">
        <v>43340</v>
      </c>
      <c r="I1868" s="44">
        <v>43395</v>
      </c>
      <c r="J1868" s="43">
        <v>809671</v>
      </c>
      <c r="K1868" s="43">
        <v>0</v>
      </c>
      <c r="L1868" s="43">
        <v>0</v>
      </c>
      <c r="M1868" s="43">
        <f>IFERROR(J1868-K1868-L1868,0)</f>
        <v>809671</v>
      </c>
      <c r="N1868" s="43">
        <v>881848</v>
      </c>
      <c r="O1868" s="45">
        <f>IFERROR(IF(1 - M1868/N1868&lt;0,0,1-M1868/N1868),0)</f>
        <v>0.081847438560840424</v>
      </c>
      <c r="P1868" s="43">
        <v>0</v>
      </c>
      <c r="Q1868" s="43">
        <v>809671</v>
      </c>
      <c r="R1868" s="46">
        <f>IF(F1868&lt;DATEVALUE("2018-07-01"),1,0)</f>
        <v>1</v>
      </c>
      <c r="S1868" s="47">
        <f>IF(R1868=1,1%,0)</f>
        <v>0.01</v>
      </c>
      <c r="T1868" s="46">
        <f>IFERROR(S1868*M1868,0)</f>
        <v>8096.71</v>
      </c>
      <c r="U1868" s="48">
        <f>IF(O1868&lt;=0.12,1,0)*(1-R1868)*M1868</f>
        <v>0</v>
      </c>
      <c r="V1868" s="49">
        <f>IF(0&lt;0.8,0,IF(0&lt;1,Sheet1!L590,1))*IF(G1868&lt;3,0.12 - O1868,0.01) *U1868</f>
        <v>0</v>
      </c>
      <c r="W1868" s="49">
        <f>IF(0&gt;1,IF(0&lt;=1.1,1,IF(0&lt;=1.2,2,IF(0&lt;=1.5,3,5))),0) * 1000000</f>
        <v>0</v>
      </c>
      <c r="X1868" s="50">
        <f>IF(AND(P1868&gt;=150000000,P1868&lt;300000000),5000000,IF(AND(P1868&gt;=300000000,P1868&lt;500000000),10000000,IF(AND(P1868&gt;=300000000,P1868&lt;500000000),15000000,IF(AND(P1868&gt;=500000000,P1868&lt;3000000000),20000000,IF(P1868&gt;=30000000000,35000000,0))))) * (1-R1868)</f>
        <v>0</v>
      </c>
      <c r="Y1868" s="50">
        <f>IFERROR(Q1868 * (1-R1868),0)</f>
        <v>0</v>
      </c>
      <c r="Z1868" s="51">
        <f>IF(R1868=1,0,0)</f>
        <v>0</v>
      </c>
      <c r="AA1868" s="51">
        <f>IFERROR((1-R1868) * Z1868 * 2%,0)</f>
        <v>0</v>
      </c>
      <c r="AB1868" s="52">
        <f>IF(R1868=0,0,0)</f>
        <v>0</v>
      </c>
      <c r="AC1868" s="52">
        <f> IFERROR(AB1868 * (1-R1868) * 2%,0)</f>
        <v>0</v>
      </c>
      <c r="AD1868" s="53">
        <f>T1868+V1868+W1868+X1868+AA1868+AC1868</f>
        <v>8096.71</v>
      </c>
    </row>
    <row r="1869">
      <c r="C1869" s="40" t="s">
        <v>3471</v>
      </c>
      <c r="D1869" s="41" t="s">
        <v>3472</v>
      </c>
      <c r="E1869" s="41"/>
      <c r="F1869" s="42">
        <v>42077.591608796298</v>
      </c>
      <c r="G1869" s="43">
        <v>40</v>
      </c>
      <c r="H1869" s="44">
        <v>43335</v>
      </c>
      <c r="I1869" s="44">
        <v>43353</v>
      </c>
      <c r="J1869" s="43">
        <v>6184971</v>
      </c>
      <c r="K1869" s="43">
        <v>0</v>
      </c>
      <c r="L1869" s="43">
        <v>0</v>
      </c>
      <c r="M1869" s="43">
        <f>IFERROR(J1869-K1869-L1869,0)</f>
        <v>6184971</v>
      </c>
      <c r="N1869" s="43">
        <v>8505662</v>
      </c>
      <c r="O1869" s="45">
        <f>IFERROR(IF(1 - M1869/N1869&lt;0,0,1-M1869/N1869),0)</f>
        <v>0.27284072656543368</v>
      </c>
      <c r="P1869" s="43">
        <v>0</v>
      </c>
      <c r="Q1869" s="43">
        <v>6184971</v>
      </c>
      <c r="R1869" s="46">
        <f>IF(F1869&lt;DATEVALUE("2018-07-01"),1,0)</f>
        <v>1</v>
      </c>
      <c r="S1869" s="47">
        <f>IF(R1869=1,1%,0)</f>
        <v>0.01</v>
      </c>
      <c r="T1869" s="46">
        <f>IFERROR(S1869*M1869,0)</f>
        <v>61849.709999999999</v>
      </c>
      <c r="U1869" s="48">
        <f>IF(O1869&lt;=0.12,1,0)*(1-R1869)*M1869</f>
        <v>0</v>
      </c>
      <c r="V1869" s="49">
        <f>IF(0&lt;0.8,0,IF(0&lt;1,Sheet1!L590,1))*IF(G1869&lt;3,0.12 - O1869,0.01) *U1869</f>
        <v>0</v>
      </c>
      <c r="W1869" s="49">
        <f>IF(0&gt;1,IF(0&lt;=1.1,1,IF(0&lt;=1.2,2,IF(0&lt;=1.5,3,5))),0) * 1000000</f>
        <v>0</v>
      </c>
      <c r="X1869" s="50">
        <f>IF(AND(P1869&gt;=150000000,P1869&lt;300000000),5000000,IF(AND(P1869&gt;=300000000,P1869&lt;500000000),10000000,IF(AND(P1869&gt;=300000000,P1869&lt;500000000),15000000,IF(AND(P1869&gt;=500000000,P1869&lt;3000000000),20000000,IF(P1869&gt;=30000000000,35000000,0))))) * (1-R1869)</f>
        <v>0</v>
      </c>
      <c r="Y1869" s="50">
        <f>IFERROR(Q1869 * (1-R1869),0)</f>
        <v>0</v>
      </c>
      <c r="Z1869" s="51">
        <f>IF(R1869=1,0,0)</f>
        <v>0</v>
      </c>
      <c r="AA1869" s="51">
        <f>IFERROR((1-R1869) * Z1869 * 2%,0)</f>
        <v>0</v>
      </c>
      <c r="AB1869" s="52">
        <f>IF(R1869=0,0,0)</f>
        <v>0</v>
      </c>
      <c r="AC1869" s="52">
        <f> IFERROR(AB1869 * (1-R1869) * 2%,0)</f>
        <v>0</v>
      </c>
      <c r="AD1869" s="53">
        <f>T1869+V1869+W1869+X1869+AA1869+AC1869</f>
        <v>61849.709999999999</v>
      </c>
    </row>
    <row r="1870">
      <c r="C1870" s="40" t="s">
        <v>3473</v>
      </c>
      <c r="D1870" s="41" t="s">
        <v>3474</v>
      </c>
      <c r="E1870" s="41"/>
      <c r="F1870" s="42">
        <v>42335.424583333333</v>
      </c>
      <c r="G1870" s="43">
        <v>32</v>
      </c>
      <c r="H1870" s="44">
        <v>43340</v>
      </c>
      <c r="I1870" s="44">
        <v>43395</v>
      </c>
      <c r="J1870" s="43">
        <v>1369148</v>
      </c>
      <c r="K1870" s="43">
        <v>0</v>
      </c>
      <c r="L1870" s="43">
        <v>0</v>
      </c>
      <c r="M1870" s="43">
        <f>IFERROR(J1870-K1870-L1870,0)</f>
        <v>1369148</v>
      </c>
      <c r="N1870" s="43">
        <v>1519537</v>
      </c>
      <c r="O1870" s="45">
        <f>IFERROR(IF(1 - M1870/N1870&lt;0,0,1-M1870/N1870),0)</f>
        <v>0.0989702784466584</v>
      </c>
      <c r="P1870" s="43">
        <v>0</v>
      </c>
      <c r="Q1870" s="43">
        <v>1369148</v>
      </c>
      <c r="R1870" s="46">
        <f>IF(F1870&lt;DATEVALUE("2018-07-01"),1,0)</f>
        <v>1</v>
      </c>
      <c r="S1870" s="47">
        <f>IF(R1870=1,1%,0)</f>
        <v>0.01</v>
      </c>
      <c r="T1870" s="46">
        <f>IFERROR(S1870*M1870,0)</f>
        <v>13691.48</v>
      </c>
      <c r="U1870" s="48">
        <f>IF(O1870&lt;=0.12,1,0)*(1-R1870)*M1870</f>
        <v>0</v>
      </c>
      <c r="V1870" s="49">
        <f>IF(0&lt;0.8,0,IF(0&lt;1,Sheet1!L590,1))*IF(G1870&lt;3,0.12 - O1870,0.01) *U1870</f>
        <v>0</v>
      </c>
      <c r="W1870" s="49">
        <f>IF(0&gt;1,IF(0&lt;=1.1,1,IF(0&lt;=1.2,2,IF(0&lt;=1.5,3,5))),0) * 1000000</f>
        <v>0</v>
      </c>
      <c r="X1870" s="50">
        <f>IF(AND(P1870&gt;=150000000,P1870&lt;300000000),5000000,IF(AND(P1870&gt;=300000000,P1870&lt;500000000),10000000,IF(AND(P1870&gt;=300000000,P1870&lt;500000000),15000000,IF(AND(P1870&gt;=500000000,P1870&lt;3000000000),20000000,IF(P1870&gt;=30000000000,35000000,0))))) * (1-R1870)</f>
        <v>0</v>
      </c>
      <c r="Y1870" s="50">
        <f>IFERROR(Q1870 * (1-R1870),0)</f>
        <v>0</v>
      </c>
      <c r="Z1870" s="51">
        <f>IF(R1870=1,0,0)</f>
        <v>0</v>
      </c>
      <c r="AA1870" s="51">
        <f>IFERROR((1-R1870) * Z1870 * 2%,0)</f>
        <v>0</v>
      </c>
      <c r="AB1870" s="52">
        <f>IF(R1870=0,0,0)</f>
        <v>0</v>
      </c>
      <c r="AC1870" s="52">
        <f> IFERROR(AB1870 * (1-R1870) * 2%,0)</f>
        <v>0</v>
      </c>
      <c r="AD1870" s="53">
        <f>T1870+V1870+W1870+X1870+AA1870+AC1870</f>
        <v>13691.48</v>
      </c>
    </row>
    <row r="1871">
      <c r="C1871" s="40" t="s">
        <v>3475</v>
      </c>
      <c r="D1871" s="41" t="s">
        <v>3476</v>
      </c>
      <c r="E1871" s="41"/>
      <c r="F1871" s="42">
        <v>42383.395219907405</v>
      </c>
      <c r="G1871" s="43">
        <v>30</v>
      </c>
      <c r="H1871" s="44">
        <v>43335</v>
      </c>
      <c r="I1871" s="44">
        <v>43353</v>
      </c>
      <c r="J1871" s="43">
        <v>1918012</v>
      </c>
      <c r="K1871" s="43">
        <v>0</v>
      </c>
      <c r="L1871" s="43">
        <v>0</v>
      </c>
      <c r="M1871" s="43">
        <f>IFERROR(J1871-K1871-L1871,0)</f>
        <v>1918012</v>
      </c>
      <c r="N1871" s="43">
        <v>2911795</v>
      </c>
      <c r="O1871" s="45">
        <f>IFERROR(IF(1 - M1871/N1871&lt;0,0,1-M1871/N1871),0)</f>
        <v>0.34129566126736255</v>
      </c>
      <c r="P1871" s="43">
        <v>0</v>
      </c>
      <c r="Q1871" s="43">
        <v>1918012</v>
      </c>
      <c r="R1871" s="46">
        <f>IF(F1871&lt;DATEVALUE("2018-07-01"),1,0)</f>
        <v>1</v>
      </c>
      <c r="S1871" s="47">
        <f>IF(R1871=1,1%,0)</f>
        <v>0.01</v>
      </c>
      <c r="T1871" s="46">
        <f>IFERROR(S1871*M1871,0)</f>
        <v>19180.119999999999</v>
      </c>
      <c r="U1871" s="48">
        <f>IF(O1871&lt;=0.12,1,0)*(1-R1871)*M1871</f>
        <v>0</v>
      </c>
      <c r="V1871" s="49">
        <f>IF(0&lt;0.8,0,IF(0&lt;1,Sheet1!L590,1))*IF(G1871&lt;3,0.12 - O1871,0.01) *U1871</f>
        <v>0</v>
      </c>
      <c r="W1871" s="49">
        <f>IF(0&gt;1,IF(0&lt;=1.1,1,IF(0&lt;=1.2,2,IF(0&lt;=1.5,3,5))),0) * 1000000</f>
        <v>0</v>
      </c>
      <c r="X1871" s="50">
        <f>IF(AND(P1871&gt;=150000000,P1871&lt;300000000),5000000,IF(AND(P1871&gt;=300000000,P1871&lt;500000000),10000000,IF(AND(P1871&gt;=300000000,P1871&lt;500000000),15000000,IF(AND(P1871&gt;=500000000,P1871&lt;3000000000),20000000,IF(P1871&gt;=30000000000,35000000,0))))) * (1-R1871)</f>
        <v>0</v>
      </c>
      <c r="Y1871" s="50">
        <f>IFERROR(Q1871 * (1-R1871),0)</f>
        <v>0</v>
      </c>
      <c r="Z1871" s="51">
        <f>IF(R1871=1,0,0)</f>
        <v>0</v>
      </c>
      <c r="AA1871" s="51">
        <f>IFERROR((1-R1871) * Z1871 * 2%,0)</f>
        <v>0</v>
      </c>
      <c r="AB1871" s="52">
        <f>IF(R1871=0,0,0)</f>
        <v>0</v>
      </c>
      <c r="AC1871" s="52">
        <f> IFERROR(AB1871 * (1-R1871) * 2%,0)</f>
        <v>0</v>
      </c>
      <c r="AD1871" s="53">
        <f>T1871+V1871+W1871+X1871+AA1871+AC1871</f>
        <v>19180.119999999999</v>
      </c>
    </row>
    <row r="1872">
      <c r="C1872" s="40" t="s">
        <v>3477</v>
      </c>
      <c r="D1872" s="41" t="s">
        <v>3478</v>
      </c>
      <c r="E1872" s="41"/>
      <c r="F1872" s="42">
        <v>42524.394212962958</v>
      </c>
      <c r="G1872" s="43">
        <v>25</v>
      </c>
      <c r="H1872" s="44">
        <v>43335</v>
      </c>
      <c r="I1872" s="44">
        <v>43353</v>
      </c>
      <c r="J1872" s="43">
        <v>2491527</v>
      </c>
      <c r="K1872" s="43">
        <v>0</v>
      </c>
      <c r="L1872" s="43">
        <v>0</v>
      </c>
      <c r="M1872" s="43">
        <f>IFERROR(J1872-K1872-L1872,0)</f>
        <v>2491527</v>
      </c>
      <c r="N1872" s="43">
        <v>3527128</v>
      </c>
      <c r="O1872" s="45">
        <f>IFERROR(IF(1 - M1872/N1872&lt;0,0,1-M1872/N1872),0)</f>
        <v>0.29361026875123331</v>
      </c>
      <c r="P1872" s="43">
        <v>0</v>
      </c>
      <c r="Q1872" s="43">
        <v>2491527</v>
      </c>
      <c r="R1872" s="46">
        <f>IF(F1872&lt;DATEVALUE("2018-07-01"),1,0)</f>
        <v>1</v>
      </c>
      <c r="S1872" s="47">
        <f>IF(R1872=1,1%,0)</f>
        <v>0.01</v>
      </c>
      <c r="T1872" s="46">
        <f>IFERROR(S1872*M1872,0)</f>
        <v>24915.27</v>
      </c>
      <c r="U1872" s="48">
        <f>IF(O1872&lt;=0.12,1,0)*(1-R1872)*M1872</f>
        <v>0</v>
      </c>
      <c r="V1872" s="49">
        <f>IF(0&lt;0.8,0,IF(0&lt;1,Sheet1!L590,1))*IF(G1872&lt;3,0.12 - O1872,0.01) *U1872</f>
        <v>0</v>
      </c>
      <c r="W1872" s="49">
        <f>IF(0&gt;1,IF(0&lt;=1.1,1,IF(0&lt;=1.2,2,IF(0&lt;=1.5,3,5))),0) * 1000000</f>
        <v>0</v>
      </c>
      <c r="X1872" s="50">
        <f>IF(AND(P1872&gt;=150000000,P1872&lt;300000000),5000000,IF(AND(P1872&gt;=300000000,P1872&lt;500000000),10000000,IF(AND(P1872&gt;=300000000,P1872&lt;500000000),15000000,IF(AND(P1872&gt;=500000000,P1872&lt;3000000000),20000000,IF(P1872&gt;=30000000000,35000000,0))))) * (1-R1872)</f>
        <v>0</v>
      </c>
      <c r="Y1872" s="50">
        <f>IFERROR(Q1872 * (1-R1872),0)</f>
        <v>0</v>
      </c>
      <c r="Z1872" s="51">
        <f>IF(R1872=1,0,0)</f>
        <v>0</v>
      </c>
      <c r="AA1872" s="51">
        <f>IFERROR((1-R1872) * Z1872 * 2%,0)</f>
        <v>0</v>
      </c>
      <c r="AB1872" s="52">
        <f>IF(R1872=0,0,0)</f>
        <v>0</v>
      </c>
      <c r="AC1872" s="52">
        <f> IFERROR(AB1872 * (1-R1872) * 2%,0)</f>
        <v>0</v>
      </c>
      <c r="AD1872" s="53">
        <f>T1872+V1872+W1872+X1872+AA1872+AC1872</f>
        <v>24915.27</v>
      </c>
    </row>
    <row r="1873">
      <c r="C1873" s="40" t="s">
        <v>3479</v>
      </c>
      <c r="D1873" s="41" t="s">
        <v>3480</v>
      </c>
      <c r="E1873" s="41"/>
      <c r="F1873" s="42">
        <v>42571.366932870369</v>
      </c>
      <c r="G1873" s="43">
        <v>24</v>
      </c>
      <c r="H1873" s="44">
        <v>43340</v>
      </c>
      <c r="I1873" s="44">
        <v>43395</v>
      </c>
      <c r="J1873" s="43">
        <v>1647499</v>
      </c>
      <c r="K1873" s="43">
        <v>0</v>
      </c>
      <c r="L1873" s="43">
        <v>0</v>
      </c>
      <c r="M1873" s="43">
        <f>IFERROR(J1873-K1873-L1873,0)</f>
        <v>1647499</v>
      </c>
      <c r="N1873" s="43">
        <v>1849555</v>
      </c>
      <c r="O1873" s="45">
        <f>IFERROR(IF(1 - M1873/N1873&lt;0,0,1-M1873/N1873),0)</f>
        <v>0.10924573748820665</v>
      </c>
      <c r="P1873" s="43">
        <v>0</v>
      </c>
      <c r="Q1873" s="43">
        <v>1647499</v>
      </c>
      <c r="R1873" s="46">
        <f>IF(F1873&lt;DATEVALUE("2018-07-01"),1,0)</f>
        <v>1</v>
      </c>
      <c r="S1873" s="47">
        <f>IF(R1873=1,1%,0)</f>
        <v>0.01</v>
      </c>
      <c r="T1873" s="46">
        <f>IFERROR(S1873*M1873,0)</f>
        <v>16474.990000000002</v>
      </c>
      <c r="U1873" s="48">
        <f>IF(O1873&lt;=0.12,1,0)*(1-R1873)*M1873</f>
        <v>0</v>
      </c>
      <c r="V1873" s="49">
        <f>IF(0&lt;0.8,0,IF(0&lt;1,Sheet1!L590,1))*IF(G1873&lt;3,0.12 - O1873,0.01) *U1873</f>
        <v>0</v>
      </c>
      <c r="W1873" s="49">
        <f>IF(0&gt;1,IF(0&lt;=1.1,1,IF(0&lt;=1.2,2,IF(0&lt;=1.5,3,5))),0) * 1000000</f>
        <v>0</v>
      </c>
      <c r="X1873" s="50">
        <f>IF(AND(P1873&gt;=150000000,P1873&lt;300000000),5000000,IF(AND(P1873&gt;=300000000,P1873&lt;500000000),10000000,IF(AND(P1873&gt;=300000000,P1873&lt;500000000),15000000,IF(AND(P1873&gt;=500000000,P1873&lt;3000000000),20000000,IF(P1873&gt;=30000000000,35000000,0))))) * (1-R1873)</f>
        <v>0</v>
      </c>
      <c r="Y1873" s="50">
        <f>IFERROR(Q1873 * (1-R1873),0)</f>
        <v>0</v>
      </c>
      <c r="Z1873" s="51">
        <f>IF(R1873=1,0,0)</f>
        <v>0</v>
      </c>
      <c r="AA1873" s="51">
        <f>IFERROR((1-R1873) * Z1873 * 2%,0)</f>
        <v>0</v>
      </c>
      <c r="AB1873" s="52">
        <f>IF(R1873=0,0,0)</f>
        <v>0</v>
      </c>
      <c r="AC1873" s="52">
        <f> IFERROR(AB1873 * (1-R1873) * 2%,0)</f>
        <v>0</v>
      </c>
      <c r="AD1873" s="53">
        <f>T1873+V1873+W1873+X1873+AA1873+AC1873</f>
        <v>16474.990000000002</v>
      </c>
    </row>
    <row r="1874">
      <c r="C1874" s="40" t="s">
        <v>3481</v>
      </c>
      <c r="D1874" s="41" t="s">
        <v>3482</v>
      </c>
      <c r="E1874" s="41"/>
      <c r="F1874" s="42">
        <v>42944.117800925924</v>
      </c>
      <c r="G1874" s="43">
        <v>12</v>
      </c>
      <c r="H1874" s="44">
        <v>43335</v>
      </c>
      <c r="I1874" s="44">
        <v>43353</v>
      </c>
      <c r="J1874" s="43">
        <v>2146452</v>
      </c>
      <c r="K1874" s="43">
        <v>0</v>
      </c>
      <c r="L1874" s="43">
        <v>0</v>
      </c>
      <c r="M1874" s="43">
        <f>IFERROR(J1874-K1874-L1874,0)</f>
        <v>2146452</v>
      </c>
      <c r="N1874" s="43">
        <v>2694482</v>
      </c>
      <c r="O1874" s="45">
        <f>IFERROR(IF(1 - M1874/N1874&lt;0,0,1-M1874/N1874),0)</f>
        <v>0.20338974244400221</v>
      </c>
      <c r="P1874" s="43">
        <v>0</v>
      </c>
      <c r="Q1874" s="43">
        <v>2146452</v>
      </c>
      <c r="R1874" s="46">
        <f>IF(F1874&lt;DATEVALUE("2018-07-01"),1,0)</f>
        <v>1</v>
      </c>
      <c r="S1874" s="47">
        <f>IF(R1874=1,1%,0)</f>
        <v>0.01</v>
      </c>
      <c r="T1874" s="46">
        <f>IFERROR(S1874*M1874,0)</f>
        <v>21464.52</v>
      </c>
      <c r="U1874" s="48">
        <f>IF(O1874&lt;=0.12,1,0)*(1-R1874)*M1874</f>
        <v>0</v>
      </c>
      <c r="V1874" s="49">
        <f>IF(0&lt;0.8,0,IF(0&lt;1,Sheet1!L590,1))*IF(G1874&lt;3,0.12 - O1874,0.01) *U1874</f>
        <v>0</v>
      </c>
      <c r="W1874" s="49">
        <f>IF(0&gt;1,IF(0&lt;=1.1,1,IF(0&lt;=1.2,2,IF(0&lt;=1.5,3,5))),0) * 1000000</f>
        <v>0</v>
      </c>
      <c r="X1874" s="50">
        <f>IF(AND(P1874&gt;=150000000,P1874&lt;300000000),5000000,IF(AND(P1874&gt;=300000000,P1874&lt;500000000),10000000,IF(AND(P1874&gt;=300000000,P1874&lt;500000000),15000000,IF(AND(P1874&gt;=500000000,P1874&lt;3000000000),20000000,IF(P1874&gt;=30000000000,35000000,0))))) * (1-R1874)</f>
        <v>0</v>
      </c>
      <c r="Y1874" s="50">
        <f>IFERROR(Q1874 * (1-R1874),0)</f>
        <v>0</v>
      </c>
      <c r="Z1874" s="51">
        <f>IF(R1874=1,0,0)</f>
        <v>0</v>
      </c>
      <c r="AA1874" s="51">
        <f>IFERROR((1-R1874) * Z1874 * 2%,0)</f>
        <v>0</v>
      </c>
      <c r="AB1874" s="52">
        <f>IF(R1874=0,0,0)</f>
        <v>0</v>
      </c>
      <c r="AC1874" s="52">
        <f> IFERROR(AB1874 * (1-R1874) * 2%,0)</f>
        <v>0</v>
      </c>
      <c r="AD1874" s="53">
        <f>T1874+V1874+W1874+X1874+AA1874+AC1874</f>
        <v>21464.52</v>
      </c>
    </row>
    <row r="1875">
      <c r="C1875" s="40" t="s">
        <v>3483</v>
      </c>
      <c r="D1875" s="41" t="s">
        <v>3484</v>
      </c>
      <c r="E1875" s="41"/>
      <c r="F1875" s="42">
        <v>42957.338854166665</v>
      </c>
      <c r="G1875" s="43">
        <v>11</v>
      </c>
      <c r="H1875" s="44">
        <v>43335</v>
      </c>
      <c r="I1875" s="44">
        <v>43353</v>
      </c>
      <c r="J1875" s="43">
        <v>1149237</v>
      </c>
      <c r="K1875" s="43">
        <v>0</v>
      </c>
      <c r="L1875" s="43">
        <v>0</v>
      </c>
      <c r="M1875" s="43">
        <f>IFERROR(J1875-K1875-L1875,0)</f>
        <v>1149237</v>
      </c>
      <c r="N1875" s="43">
        <v>1713036</v>
      </c>
      <c r="O1875" s="45">
        <f>IFERROR(IF(1 - M1875/N1875&lt;0,0,1-M1875/N1875),0)</f>
        <v>0.32912268043403636</v>
      </c>
      <c r="P1875" s="43">
        <v>0</v>
      </c>
      <c r="Q1875" s="43">
        <v>1149237</v>
      </c>
      <c r="R1875" s="46">
        <f>IF(F1875&lt;DATEVALUE("2018-07-01"),1,0)</f>
        <v>1</v>
      </c>
      <c r="S1875" s="47">
        <f>IF(R1875=1,1%,0)</f>
        <v>0.01</v>
      </c>
      <c r="T1875" s="46">
        <f>IFERROR(S1875*M1875,0)</f>
        <v>11492.370000000001</v>
      </c>
      <c r="U1875" s="48">
        <f>IF(O1875&lt;=0.12,1,0)*(1-R1875)*M1875</f>
        <v>0</v>
      </c>
      <c r="V1875" s="49">
        <f>IF(0&lt;0.8,0,IF(0&lt;1,Sheet1!L590,1))*IF(G1875&lt;3,0.12 - O1875,0.01) *U1875</f>
        <v>0</v>
      </c>
      <c r="W1875" s="49">
        <f>IF(0&gt;1,IF(0&lt;=1.1,1,IF(0&lt;=1.2,2,IF(0&lt;=1.5,3,5))),0) * 1000000</f>
        <v>0</v>
      </c>
      <c r="X1875" s="50">
        <f>IF(AND(P1875&gt;=150000000,P1875&lt;300000000),5000000,IF(AND(P1875&gt;=300000000,P1875&lt;500000000),10000000,IF(AND(P1875&gt;=300000000,P1875&lt;500000000),15000000,IF(AND(P1875&gt;=500000000,P1875&lt;3000000000),20000000,IF(P1875&gt;=30000000000,35000000,0))))) * (1-R1875)</f>
        <v>0</v>
      </c>
      <c r="Y1875" s="50">
        <f>IFERROR(Q1875 * (1-R1875),0)</f>
        <v>0</v>
      </c>
      <c r="Z1875" s="51">
        <f>IF(R1875=1,0,0)</f>
        <v>0</v>
      </c>
      <c r="AA1875" s="51">
        <f>IFERROR((1-R1875) * Z1875 * 2%,0)</f>
        <v>0</v>
      </c>
      <c r="AB1875" s="52">
        <f>IF(R1875=0,0,0)</f>
        <v>0</v>
      </c>
      <c r="AC1875" s="52">
        <f> IFERROR(AB1875 * (1-R1875) * 2%,0)</f>
        <v>0</v>
      </c>
      <c r="AD1875" s="53">
        <f>T1875+V1875+W1875+X1875+AA1875+AC1875</f>
        <v>11492.370000000001</v>
      </c>
    </row>
    <row r="1876">
      <c r="C1876" s="40" t="s">
        <v>3485</v>
      </c>
      <c r="D1876" s="41" t="s">
        <v>3486</v>
      </c>
      <c r="E1876" s="41"/>
      <c r="F1876" s="42">
        <v>43000.161736111106</v>
      </c>
      <c r="G1876" s="43">
        <v>10</v>
      </c>
      <c r="H1876" s="44">
        <v>43355</v>
      </c>
      <c r="I1876" s="44">
        <v>43369</v>
      </c>
      <c r="J1876" s="43">
        <v>451550</v>
      </c>
      <c r="K1876" s="43">
        <v>0</v>
      </c>
      <c r="L1876" s="43">
        <v>0</v>
      </c>
      <c r="M1876" s="43">
        <f>IFERROR(J1876-K1876-L1876,0)</f>
        <v>451550</v>
      </c>
      <c r="N1876" s="43">
        <v>416724</v>
      </c>
      <c r="O1876" s="45">
        <f>IFERROR(IF(1 - M1876/N1876&lt;0,0,1-M1876/N1876),0)</f>
        <v>0</v>
      </c>
      <c r="P1876" s="43">
        <v>0</v>
      </c>
      <c r="Q1876" s="43">
        <v>451550</v>
      </c>
      <c r="R1876" s="46">
        <f>IF(F1876&lt;DATEVALUE("2018-07-01"),1,0)</f>
        <v>1</v>
      </c>
      <c r="S1876" s="47">
        <f>IF(R1876=1,1%,0)</f>
        <v>0.01</v>
      </c>
      <c r="T1876" s="46">
        <f>IFERROR(S1876*M1876,0)</f>
        <v>4515.5</v>
      </c>
      <c r="U1876" s="48">
        <f>IF(O1876&lt;=0.12,1,0)*(1-R1876)*M1876</f>
        <v>0</v>
      </c>
      <c r="V1876" s="49">
        <f>IF(0&lt;0.8,0,IF(0&lt;1,Sheet1!L590,1))*IF(G1876&lt;3,0.12 - O1876,0.01) *U1876</f>
        <v>0</v>
      </c>
      <c r="W1876" s="49">
        <f>IF(0&gt;1,IF(0&lt;=1.1,1,IF(0&lt;=1.2,2,IF(0&lt;=1.5,3,5))),0) * 1000000</f>
        <v>0</v>
      </c>
      <c r="X1876" s="50">
        <f>IF(AND(P1876&gt;=150000000,P1876&lt;300000000),5000000,IF(AND(P1876&gt;=300000000,P1876&lt;500000000),10000000,IF(AND(P1876&gt;=300000000,P1876&lt;500000000),15000000,IF(AND(P1876&gt;=500000000,P1876&lt;3000000000),20000000,IF(P1876&gt;=30000000000,35000000,0))))) * (1-R1876)</f>
        <v>0</v>
      </c>
      <c r="Y1876" s="50">
        <f>IFERROR(Q1876 * (1-R1876),0)</f>
        <v>0</v>
      </c>
      <c r="Z1876" s="51">
        <f>IF(R1876=1,0,0)</f>
        <v>0</v>
      </c>
      <c r="AA1876" s="51">
        <f>IFERROR((1-R1876) * Z1876 * 2%,0)</f>
        <v>0</v>
      </c>
      <c r="AB1876" s="52">
        <f>IF(R1876=0,0,0)</f>
        <v>0</v>
      </c>
      <c r="AC1876" s="52">
        <f> IFERROR(AB1876 * (1-R1876) * 2%,0)</f>
        <v>0</v>
      </c>
      <c r="AD1876" s="53">
        <f>T1876+V1876+W1876+X1876+AA1876+AC1876</f>
        <v>4515.5</v>
      </c>
    </row>
    <row r="1877">
      <c r="C1877" s="40" t="s">
        <v>3487</v>
      </c>
      <c r="D1877" s="41" t="s">
        <v>3488</v>
      </c>
      <c r="E1877" s="41"/>
      <c r="F1877" s="42">
        <v>43097.260381944441</v>
      </c>
      <c r="G1877" s="43">
        <v>7</v>
      </c>
      <c r="H1877" s="44">
        <v>43335</v>
      </c>
      <c r="I1877" s="44">
        <v>43353</v>
      </c>
      <c r="J1877" s="43">
        <v>904586</v>
      </c>
      <c r="K1877" s="43">
        <v>0</v>
      </c>
      <c r="L1877" s="43">
        <v>0</v>
      </c>
      <c r="M1877" s="43">
        <f>IFERROR(J1877-K1877-L1877,0)</f>
        <v>904586</v>
      </c>
      <c r="N1877" s="43">
        <v>1465766</v>
      </c>
      <c r="O1877" s="45">
        <f>IFERROR(IF(1 - M1877/N1877&lt;0,0,1-M1877/N1877),0)</f>
        <v>0.38285783678977403</v>
      </c>
      <c r="P1877" s="43">
        <v>0</v>
      </c>
      <c r="Q1877" s="43">
        <v>904586</v>
      </c>
      <c r="R1877" s="46">
        <f>IF(F1877&lt;DATEVALUE("2018-07-01"),1,0)</f>
        <v>1</v>
      </c>
      <c r="S1877" s="47">
        <f>IF(R1877=1,1%,0)</f>
        <v>0.01</v>
      </c>
      <c r="T1877" s="46">
        <f>IFERROR(S1877*M1877,0)</f>
        <v>9045.8600000000006</v>
      </c>
      <c r="U1877" s="48">
        <f>IF(O1877&lt;=0.12,1,0)*(1-R1877)*M1877</f>
        <v>0</v>
      </c>
      <c r="V1877" s="49">
        <f>IF(0&lt;0.8,0,IF(0&lt;1,Sheet1!L590,1))*IF(G1877&lt;3,0.12 - O1877,0.01) *U1877</f>
        <v>0</v>
      </c>
      <c r="W1877" s="49">
        <f>IF(0&gt;1,IF(0&lt;=1.1,1,IF(0&lt;=1.2,2,IF(0&lt;=1.5,3,5))),0) * 1000000</f>
        <v>0</v>
      </c>
      <c r="X1877" s="50">
        <f>IF(AND(P1877&gt;=150000000,P1877&lt;300000000),5000000,IF(AND(P1877&gt;=300000000,P1877&lt;500000000),10000000,IF(AND(P1877&gt;=300000000,P1877&lt;500000000),15000000,IF(AND(P1877&gt;=500000000,P1877&lt;3000000000),20000000,IF(P1877&gt;=30000000000,35000000,0))))) * (1-R1877)</f>
        <v>0</v>
      </c>
      <c r="Y1877" s="50">
        <f>IFERROR(Q1877 * (1-R1877),0)</f>
        <v>0</v>
      </c>
      <c r="Z1877" s="51">
        <f>IF(R1877=1,0,0)</f>
        <v>0</v>
      </c>
      <c r="AA1877" s="51">
        <f>IFERROR((1-R1877) * Z1877 * 2%,0)</f>
        <v>0</v>
      </c>
      <c r="AB1877" s="52">
        <f>IF(R1877=0,0,0)</f>
        <v>0</v>
      </c>
      <c r="AC1877" s="52">
        <f> IFERROR(AB1877 * (1-R1877) * 2%,0)</f>
        <v>0</v>
      </c>
      <c r="AD1877" s="53">
        <f>T1877+V1877+W1877+X1877+AA1877+AC1877</f>
        <v>9045.8600000000006</v>
      </c>
    </row>
    <row r="1878">
      <c r="C1878" s="40" t="s">
        <v>3489</v>
      </c>
      <c r="D1878" s="41" t="s">
        <v>3490</v>
      </c>
      <c r="E1878" s="41"/>
      <c r="F1878" s="42">
        <v>43162.168657407405</v>
      </c>
      <c r="G1878" s="43">
        <v>4</v>
      </c>
      <c r="H1878" s="44" t="s">
        <v>24</v>
      </c>
      <c r="I1878" s="44" t="s">
        <v>24</v>
      </c>
      <c r="J1878" s="43">
        <v>3834611</v>
      </c>
      <c r="K1878" s="43">
        <v>0</v>
      </c>
      <c r="L1878" s="43">
        <v>0</v>
      </c>
      <c r="M1878" s="43">
        <f>IFERROR(J1878-K1878-L1878,0)</f>
        <v>3834611</v>
      </c>
      <c r="N1878" s="43">
        <v>5290120</v>
      </c>
      <c r="O1878" s="45">
        <f>IFERROR(IF(1 - M1878/N1878&lt;0,0,1-M1878/N1878),0)</f>
        <v>0.2751372369624886</v>
      </c>
      <c r="P1878" s="43">
        <v>0</v>
      </c>
      <c r="Q1878" s="43">
        <v>3834611</v>
      </c>
      <c r="R1878" s="46">
        <f>IF(F1878&lt;DATEVALUE("2018-07-01"),1,0)</f>
        <v>1</v>
      </c>
      <c r="S1878" s="47">
        <f>IF(R1878=1,1%,0)</f>
        <v>0.01</v>
      </c>
      <c r="T1878" s="46">
        <f>IFERROR(S1878*M1878,0)</f>
        <v>38346.110000000001</v>
      </c>
      <c r="U1878" s="48">
        <f>IF(O1878&lt;=0.12,1,0)*(1-R1878)*M1878</f>
        <v>0</v>
      </c>
      <c r="V1878" s="49">
        <f>IF(0&lt;0.8,0,IF(0&lt;1,Sheet1!L590,1))*IF(G1878&lt;3,0.12 - O1878,0.01) *U1878</f>
        <v>0</v>
      </c>
      <c r="W1878" s="49">
        <f>IF(0&gt;1,IF(0&lt;=1.1,1,IF(0&lt;=1.2,2,IF(0&lt;=1.5,3,5))),0) * 1000000</f>
        <v>0</v>
      </c>
      <c r="X1878" s="50">
        <f>IF(AND(P1878&gt;=150000000,P1878&lt;300000000),5000000,IF(AND(P1878&gt;=300000000,P1878&lt;500000000),10000000,IF(AND(P1878&gt;=300000000,P1878&lt;500000000),15000000,IF(AND(P1878&gt;=500000000,P1878&lt;3000000000),20000000,IF(P1878&gt;=30000000000,35000000,0))))) * (1-R1878)</f>
        <v>0</v>
      </c>
      <c r="Y1878" s="50">
        <f>IFERROR(Q1878 * (1-R1878),0)</f>
        <v>0</v>
      </c>
      <c r="Z1878" s="51">
        <f>IF(R1878=1,0,0)</f>
        <v>0</v>
      </c>
      <c r="AA1878" s="51">
        <f>IFERROR((1-R1878) * Z1878 * 2%,0)</f>
        <v>0</v>
      </c>
      <c r="AB1878" s="52">
        <f>IF(R1878=0,0,0)</f>
        <v>0</v>
      </c>
      <c r="AC1878" s="52">
        <f> IFERROR(AB1878 * (1-R1878) * 2%,0)</f>
        <v>0</v>
      </c>
      <c r="AD1878" s="53">
        <f>T1878+V1878+W1878+X1878+AA1878+AC1878</f>
        <v>38346.110000000001</v>
      </c>
    </row>
    <row r="1879">
      <c r="C1879" s="40" t="s">
        <v>3491</v>
      </c>
      <c r="D1879" s="41" t="s">
        <v>3492</v>
      </c>
      <c r="E1879" s="41"/>
      <c r="F1879" s="42">
        <v>42521.377291666664</v>
      </c>
      <c r="G1879" s="43">
        <v>26</v>
      </c>
      <c r="H1879" s="44" t="s">
        <v>24</v>
      </c>
      <c r="I1879" s="44" t="s">
        <v>24</v>
      </c>
      <c r="J1879" s="43">
        <v>0</v>
      </c>
      <c r="K1879" s="43">
        <v>0</v>
      </c>
      <c r="L1879" s="43">
        <v>0</v>
      </c>
      <c r="M1879" s="43">
        <f>IFERROR(J1879-K1879-L1879,0)</f>
        <v>0</v>
      </c>
      <c r="N1879" s="43">
        <v>2092312</v>
      </c>
      <c r="O1879" s="45">
        <f>IFERROR(IF(1 - M1879/N1879&lt;0,0,1-M1879/N1879),0)</f>
        <v>1</v>
      </c>
      <c r="P1879" s="43">
        <v>0</v>
      </c>
      <c r="Q1879" s="43">
        <v>0</v>
      </c>
      <c r="R1879" s="46">
        <f>IF(F1879&lt;DATEVALUE("2018-07-01"),1,0)</f>
        <v>1</v>
      </c>
      <c r="S1879" s="47">
        <f>IF(R1879=1,1%,0)</f>
        <v>0.01</v>
      </c>
      <c r="T1879" s="46">
        <f>IFERROR(S1879*M1879,0)</f>
        <v>0</v>
      </c>
      <c r="U1879" s="48">
        <f>IF(O1879&lt;=0.12,1,0)*(1-R1879)*M1879</f>
        <v>0</v>
      </c>
      <c r="V1879" s="49">
        <f>IF(0&lt;0.8,0,IF(0&lt;1,Sheet1!L590,1))*IF(G1879&lt;3,0.12 - O1879,0.01) *U1879</f>
        <v>0</v>
      </c>
      <c r="W1879" s="49">
        <f>IF(0&gt;1,IF(0&lt;=1.1,1,IF(0&lt;=1.2,2,IF(0&lt;=1.5,3,5))),0) * 1000000</f>
        <v>0</v>
      </c>
      <c r="X1879" s="50">
        <f>IF(AND(P1879&gt;=150000000,P1879&lt;300000000),5000000,IF(AND(P1879&gt;=300000000,P1879&lt;500000000),10000000,IF(AND(P1879&gt;=300000000,P1879&lt;500000000),15000000,IF(AND(P1879&gt;=500000000,P1879&lt;3000000000),20000000,IF(P1879&gt;=30000000000,35000000,0))))) * (1-R1879)</f>
        <v>0</v>
      </c>
      <c r="Y1879" s="50">
        <f>IFERROR(Q1879 * (1-R1879),0)</f>
        <v>0</v>
      </c>
      <c r="Z1879" s="51">
        <f>IF(R1879=1,0,"")</f>
        <v>0</v>
      </c>
      <c r="AA1879" s="51">
        <f>IFERROR((1-R1879) * Z1879 * 2%,0)</f>
        <v>0</v>
      </c>
      <c r="AB1879" s="52">
        <f>IF(R1879=0,"",0)</f>
        <v>0</v>
      </c>
      <c r="AC1879" s="52">
        <f> IFERROR(AB1879 * (1-R1879) * 2%,0)</f>
        <v>0</v>
      </c>
      <c r="AD1879" s="53">
        <f>T1879+V1879+W1879+X1879+AA1879+AC1879</f>
        <v>0</v>
      </c>
    </row>
    <row r="1880">
      <c r="C1880" s="40" t="s">
        <v>3493</v>
      </c>
      <c r="D1880" s="41" t="s">
        <v>3494</v>
      </c>
      <c r="E1880" s="41"/>
      <c r="F1880" s="42">
        <v>38960.638541666667</v>
      </c>
      <c r="G1880" s="43">
        <v>143</v>
      </c>
      <c r="H1880" s="44">
        <v>43333</v>
      </c>
      <c r="I1880" s="44">
        <v>43340</v>
      </c>
      <c r="J1880" s="43">
        <v>51146348</v>
      </c>
      <c r="K1880" s="43">
        <v>2976700</v>
      </c>
      <c r="L1880" s="43">
        <v>0</v>
      </c>
      <c r="M1880" s="43">
        <f>IFERROR(J1880-K1880-L1880,0)</f>
        <v>48169648</v>
      </c>
      <c r="N1880" s="43">
        <v>62665951</v>
      </c>
      <c r="O1880" s="45">
        <f>IFERROR(IF(1 - M1880/N1880&lt;0,0,1-M1880/N1880),0)</f>
        <v>0.23132662584183872</v>
      </c>
      <c r="P1880" s="43">
        <v>0</v>
      </c>
      <c r="Q1880" s="43">
        <v>51146348</v>
      </c>
      <c r="R1880" s="46">
        <f>IF(F1880&lt;DATEVALUE("2018-07-01"),1,0)</f>
        <v>1</v>
      </c>
      <c r="S1880" s="47">
        <f>IF(R1880=1,1%,0)</f>
        <v>0.01</v>
      </c>
      <c r="T1880" s="46">
        <f>IFERROR(S1880*M1880,0)</f>
        <v>481696.47999999998</v>
      </c>
      <c r="U1880" s="48">
        <f>IF(O1880&lt;=0.12,1,0)*(1-R1880)*M1880</f>
        <v>0</v>
      </c>
      <c r="V1880" s="49">
        <f>IF(0&lt;0.8,0,IF(0&lt;1,Sheet1!L590,1))*IF(G1880&lt;3,0.12 - O1880,0.01) *U1880</f>
        <v>0</v>
      </c>
      <c r="W1880" s="49">
        <f>IF(0&gt;1,IF(0&lt;=1.1,1,IF(0&lt;=1.2,2,IF(0&lt;=1.5,3,5))),0) * 1000000</f>
        <v>0</v>
      </c>
      <c r="X1880" s="50">
        <f>IF(AND(P1880&gt;=150000000,P1880&lt;300000000),5000000,IF(AND(P1880&gt;=300000000,P1880&lt;500000000),10000000,IF(AND(P1880&gt;=300000000,P1880&lt;500000000),15000000,IF(AND(P1880&gt;=500000000,P1880&lt;3000000000),20000000,IF(P1880&gt;=30000000000,35000000,0))))) * (1-R1880)</f>
        <v>0</v>
      </c>
      <c r="Y1880" s="50">
        <f>IFERROR(Q1880 * (1-R1880),0)</f>
        <v>0</v>
      </c>
      <c r="Z1880" s="51">
        <f>IF(R1880=1,0,0)</f>
        <v>0</v>
      </c>
      <c r="AA1880" s="51">
        <f>IFERROR((1-R1880) * Z1880 * 2%,0)</f>
        <v>0</v>
      </c>
      <c r="AB1880" s="52">
        <f>IF(R1880=0,0,0)</f>
        <v>0</v>
      </c>
      <c r="AC1880" s="52">
        <f> IFERROR(AB1880 * (1-R1880) * 2%,0)</f>
        <v>0</v>
      </c>
      <c r="AD1880" s="53">
        <f>T1880+V1880+W1880+X1880+AA1880+AC1880</f>
        <v>481696.47999999998</v>
      </c>
    </row>
    <row r="1881">
      <c r="C1881" s="40" t="s">
        <v>3495</v>
      </c>
      <c r="D1881" s="41" t="s">
        <v>3496</v>
      </c>
      <c r="E1881" s="41"/>
      <c r="F1881" s="42">
        <v>38960.63857638889</v>
      </c>
      <c r="G1881" s="43">
        <v>143</v>
      </c>
      <c r="H1881" s="44">
        <v>43327</v>
      </c>
      <c r="I1881" s="44">
        <v>43368</v>
      </c>
      <c r="J1881" s="43">
        <v>4113879</v>
      </c>
      <c r="K1881" s="43">
        <v>373989</v>
      </c>
      <c r="L1881" s="43">
        <v>0</v>
      </c>
      <c r="M1881" s="43">
        <f>IFERROR(J1881-K1881-L1881,0)</f>
        <v>3739890</v>
      </c>
      <c r="N1881" s="43">
        <v>4113879</v>
      </c>
      <c r="O1881" s="45">
        <f>IFERROR(IF(1 - M1881/N1881&lt;0,0,1-M1881/N1881),0)</f>
        <v>0.090909090909090939</v>
      </c>
      <c r="P1881" s="43">
        <v>0</v>
      </c>
      <c r="Q1881" s="43">
        <v>4113879</v>
      </c>
      <c r="R1881" s="46">
        <f>IF(F1881&lt;DATEVALUE("2018-07-01"),1,0)</f>
        <v>1</v>
      </c>
      <c r="S1881" s="47">
        <f>IF(R1881=1,1%,0)</f>
        <v>0.01</v>
      </c>
      <c r="T1881" s="46">
        <f>IFERROR(S1881*M1881,0)</f>
        <v>37398.900000000001</v>
      </c>
      <c r="U1881" s="48">
        <f>IF(O1881&lt;=0.12,1,0)*(1-R1881)*M1881</f>
        <v>0</v>
      </c>
      <c r="V1881" s="49">
        <f>IF(0&lt;0.8,0,IF(0&lt;1,Sheet1!L590,1))*IF(G1881&lt;3,0.12 - O1881,0.01) *U1881</f>
        <v>0</v>
      </c>
      <c r="W1881" s="49">
        <f>IF(0&gt;1,IF(0&lt;=1.1,1,IF(0&lt;=1.2,2,IF(0&lt;=1.5,3,5))),0) * 1000000</f>
        <v>0</v>
      </c>
      <c r="X1881" s="50">
        <f>IF(AND(P1881&gt;=150000000,P1881&lt;300000000),5000000,IF(AND(P1881&gt;=300000000,P1881&lt;500000000),10000000,IF(AND(P1881&gt;=300000000,P1881&lt;500000000),15000000,IF(AND(P1881&gt;=500000000,P1881&lt;3000000000),20000000,IF(P1881&gt;=30000000000,35000000,0))))) * (1-R1881)</f>
        <v>0</v>
      </c>
      <c r="Y1881" s="50">
        <f>IFERROR(Q1881 * (1-R1881),0)</f>
        <v>0</v>
      </c>
      <c r="Z1881" s="51">
        <f>IF(R1881=1,0,0)</f>
        <v>0</v>
      </c>
      <c r="AA1881" s="51">
        <f>IFERROR((1-R1881) * Z1881 * 2%,0)</f>
        <v>0</v>
      </c>
      <c r="AB1881" s="52">
        <f>IF(R1881=0,0,0)</f>
        <v>0</v>
      </c>
      <c r="AC1881" s="52">
        <f> IFERROR(AB1881 * (1-R1881) * 2%,0)</f>
        <v>0</v>
      </c>
      <c r="AD1881" s="53">
        <f>T1881+V1881+W1881+X1881+AA1881+AC1881</f>
        <v>37398.900000000001</v>
      </c>
    </row>
    <row r="1882">
      <c r="C1882" s="40" t="s">
        <v>3497</v>
      </c>
      <c r="D1882" s="41" t="s">
        <v>3498</v>
      </c>
      <c r="E1882" s="41"/>
      <c r="F1882" s="42">
        <v>38960.638599537036</v>
      </c>
      <c r="G1882" s="43">
        <v>143</v>
      </c>
      <c r="H1882" s="44">
        <v>43325</v>
      </c>
      <c r="I1882" s="44">
        <v>43333</v>
      </c>
      <c r="J1882" s="43">
        <v>5250771</v>
      </c>
      <c r="K1882" s="43">
        <v>477343</v>
      </c>
      <c r="L1882" s="43">
        <v>0</v>
      </c>
      <c r="M1882" s="43">
        <f>IFERROR(J1882-K1882-L1882,0)</f>
        <v>4773428</v>
      </c>
      <c r="N1882" s="43">
        <v>5250771</v>
      </c>
      <c r="O1882" s="45">
        <f>IFERROR(IF(1 - M1882/N1882&lt;0,0,1-M1882/N1882),0)</f>
        <v>0.090909125536040358</v>
      </c>
      <c r="P1882" s="43">
        <v>0</v>
      </c>
      <c r="Q1882" s="43">
        <v>5250771</v>
      </c>
      <c r="R1882" s="46">
        <f>IF(F1882&lt;DATEVALUE("2018-07-01"),1,0)</f>
        <v>1</v>
      </c>
      <c r="S1882" s="47">
        <f>IF(R1882=1,1%,0)</f>
        <v>0.01</v>
      </c>
      <c r="T1882" s="46">
        <f>IFERROR(S1882*M1882,0)</f>
        <v>47734.279999999999</v>
      </c>
      <c r="U1882" s="48">
        <f>IF(O1882&lt;=0.12,1,0)*(1-R1882)*M1882</f>
        <v>0</v>
      </c>
      <c r="V1882" s="49">
        <f>IF(0&lt;0.8,0,IF(0&lt;1,Sheet1!L590,1))*IF(G1882&lt;3,0.12 - O1882,0.01) *U1882</f>
        <v>0</v>
      </c>
      <c r="W1882" s="49">
        <f>IF(0&gt;1,IF(0&lt;=1.1,1,IF(0&lt;=1.2,2,IF(0&lt;=1.5,3,5))),0) * 1000000</f>
        <v>0</v>
      </c>
      <c r="X1882" s="50">
        <f>IF(AND(P1882&gt;=150000000,P1882&lt;300000000),5000000,IF(AND(P1882&gt;=300000000,P1882&lt;500000000),10000000,IF(AND(P1882&gt;=300000000,P1882&lt;500000000),15000000,IF(AND(P1882&gt;=500000000,P1882&lt;3000000000),20000000,IF(P1882&gt;=30000000000,35000000,0))))) * (1-R1882)</f>
        <v>0</v>
      </c>
      <c r="Y1882" s="50">
        <f>IFERROR(Q1882 * (1-R1882),0)</f>
        <v>0</v>
      </c>
      <c r="Z1882" s="51">
        <f>IF(R1882=1,0,0)</f>
        <v>0</v>
      </c>
      <c r="AA1882" s="51">
        <f>IFERROR((1-R1882) * Z1882 * 2%,0)</f>
        <v>0</v>
      </c>
      <c r="AB1882" s="52">
        <f>IF(R1882=0,0,0)</f>
        <v>0</v>
      </c>
      <c r="AC1882" s="52">
        <f> IFERROR(AB1882 * (1-R1882) * 2%,0)</f>
        <v>0</v>
      </c>
      <c r="AD1882" s="53">
        <f>T1882+V1882+W1882+X1882+AA1882+AC1882</f>
        <v>47734.279999999999</v>
      </c>
    </row>
    <row r="1883">
      <c r="C1883" s="40" t="s">
        <v>3499</v>
      </c>
      <c r="D1883" s="41" t="s">
        <v>3500</v>
      </c>
      <c r="E1883" s="41"/>
      <c r="F1883" s="42">
        <v>38960.638599537036</v>
      </c>
      <c r="G1883" s="43">
        <v>143</v>
      </c>
      <c r="H1883" s="44">
        <v>43325</v>
      </c>
      <c r="I1883" s="44">
        <v>43347</v>
      </c>
      <c r="J1883" s="43">
        <v>14064351</v>
      </c>
      <c r="K1883" s="43">
        <v>1278577</v>
      </c>
      <c r="L1883" s="43">
        <v>0</v>
      </c>
      <c r="M1883" s="43">
        <f>IFERROR(J1883-K1883-L1883,0)</f>
        <v>12785774</v>
      </c>
      <c r="N1883" s="43">
        <v>14064351</v>
      </c>
      <c r="O1883" s="45">
        <f>IFERROR(IF(1 - M1883/N1883&lt;0,0,1-M1883/N1883),0)</f>
        <v>0.090909065053908278</v>
      </c>
      <c r="P1883" s="43">
        <v>0</v>
      </c>
      <c r="Q1883" s="43">
        <v>14064351</v>
      </c>
      <c r="R1883" s="46">
        <f>IF(F1883&lt;DATEVALUE("2018-07-01"),1,0)</f>
        <v>1</v>
      </c>
      <c r="S1883" s="47">
        <f>IF(R1883=1,1%,0)</f>
        <v>0.01</v>
      </c>
      <c r="T1883" s="46">
        <f>IFERROR(S1883*M1883,0)</f>
        <v>127857.74000000001</v>
      </c>
      <c r="U1883" s="48">
        <f>IF(O1883&lt;=0.12,1,0)*(1-R1883)*M1883</f>
        <v>0</v>
      </c>
      <c r="V1883" s="49">
        <f>IF(0&lt;0.8,0,IF(0&lt;1,Sheet1!L590,1))*IF(G1883&lt;3,0.12 - O1883,0.01) *U1883</f>
        <v>0</v>
      </c>
      <c r="W1883" s="49">
        <f>IF(0&gt;1,IF(0&lt;=1.1,1,IF(0&lt;=1.2,2,IF(0&lt;=1.5,3,5))),0) * 1000000</f>
        <v>0</v>
      </c>
      <c r="X1883" s="50">
        <f>IF(AND(P1883&gt;=150000000,P1883&lt;300000000),5000000,IF(AND(P1883&gt;=300000000,P1883&lt;500000000),10000000,IF(AND(P1883&gt;=300000000,P1883&lt;500000000),15000000,IF(AND(P1883&gt;=500000000,P1883&lt;3000000000),20000000,IF(P1883&gt;=30000000000,35000000,0))))) * (1-R1883)</f>
        <v>0</v>
      </c>
      <c r="Y1883" s="50">
        <f>IFERROR(Q1883 * (1-R1883),0)</f>
        <v>0</v>
      </c>
      <c r="Z1883" s="51">
        <f>IF(R1883=1,0,0)</f>
        <v>0</v>
      </c>
      <c r="AA1883" s="51">
        <f>IFERROR((1-R1883) * Z1883 * 2%,0)</f>
        <v>0</v>
      </c>
      <c r="AB1883" s="52">
        <f>IF(R1883=0,0,0)</f>
        <v>0</v>
      </c>
      <c r="AC1883" s="52">
        <f> IFERROR(AB1883 * (1-R1883) * 2%,0)</f>
        <v>0</v>
      </c>
      <c r="AD1883" s="53">
        <f>T1883+V1883+W1883+X1883+AA1883+AC1883</f>
        <v>127857.74000000001</v>
      </c>
    </row>
    <row r="1884">
      <c r="C1884" s="40" t="s">
        <v>3501</v>
      </c>
      <c r="D1884" s="41" t="s">
        <v>3502</v>
      </c>
      <c r="E1884" s="41"/>
      <c r="F1884" s="42">
        <v>38960.63863425926</v>
      </c>
      <c r="G1884" s="43">
        <v>143</v>
      </c>
      <c r="H1884" s="44">
        <v>43325</v>
      </c>
      <c r="I1884" s="44">
        <v>43340</v>
      </c>
      <c r="J1884" s="43">
        <v>9940136</v>
      </c>
      <c r="K1884" s="43">
        <v>0</v>
      </c>
      <c r="L1884" s="43">
        <v>0</v>
      </c>
      <c r="M1884" s="43">
        <f>IFERROR(J1884-K1884-L1884,0)</f>
        <v>9940136</v>
      </c>
      <c r="N1884" s="43">
        <v>9848363</v>
      </c>
      <c r="O1884" s="45">
        <f>IFERROR(IF(1 - M1884/N1884&lt;0,0,1-M1884/N1884),0)</f>
        <v>0</v>
      </c>
      <c r="P1884" s="43">
        <v>0</v>
      </c>
      <c r="Q1884" s="43">
        <v>9940136</v>
      </c>
      <c r="R1884" s="46">
        <f>IF(F1884&lt;DATEVALUE("2018-07-01"),1,0)</f>
        <v>1</v>
      </c>
      <c r="S1884" s="47">
        <f>IF(R1884=1,1%,0)</f>
        <v>0.01</v>
      </c>
      <c r="T1884" s="46">
        <f>IFERROR(S1884*M1884,0)</f>
        <v>99401.360000000001</v>
      </c>
      <c r="U1884" s="48">
        <f>IF(O1884&lt;=0.12,1,0)*(1-R1884)*M1884</f>
        <v>0</v>
      </c>
      <c r="V1884" s="49">
        <f>IF(0&lt;0.8,0,IF(0&lt;1,Sheet1!L590,1))*IF(G1884&lt;3,0.12 - O1884,0.01) *U1884</f>
        <v>0</v>
      </c>
      <c r="W1884" s="49">
        <f>IF(0&gt;1,IF(0&lt;=1.1,1,IF(0&lt;=1.2,2,IF(0&lt;=1.5,3,5))),0) * 1000000</f>
        <v>0</v>
      </c>
      <c r="X1884" s="50">
        <f>IF(AND(P1884&gt;=150000000,P1884&lt;300000000),5000000,IF(AND(P1884&gt;=300000000,P1884&lt;500000000),10000000,IF(AND(P1884&gt;=300000000,P1884&lt;500000000),15000000,IF(AND(P1884&gt;=500000000,P1884&lt;3000000000),20000000,IF(P1884&gt;=30000000000,35000000,0))))) * (1-R1884)</f>
        <v>0</v>
      </c>
      <c r="Y1884" s="50">
        <f>IFERROR(Q1884 * (1-R1884),0)</f>
        <v>0</v>
      </c>
      <c r="Z1884" s="51">
        <f>IF(R1884=1,0,0)</f>
        <v>0</v>
      </c>
      <c r="AA1884" s="51">
        <f>IFERROR((1-R1884) * Z1884 * 2%,0)</f>
        <v>0</v>
      </c>
      <c r="AB1884" s="52">
        <f>IF(R1884=0,0,0)</f>
        <v>0</v>
      </c>
      <c r="AC1884" s="52">
        <f> IFERROR(AB1884 * (1-R1884) * 2%,0)</f>
        <v>0</v>
      </c>
      <c r="AD1884" s="53">
        <f>T1884+V1884+W1884+X1884+AA1884+AC1884</f>
        <v>99401.360000000001</v>
      </c>
    </row>
    <row r="1885">
      <c r="C1885" s="40" t="s">
        <v>3503</v>
      </c>
      <c r="D1885" s="41" t="s">
        <v>3504</v>
      </c>
      <c r="E1885" s="41"/>
      <c r="F1885" s="42">
        <v>38960.638379629629</v>
      </c>
      <c r="G1885" s="43">
        <v>143</v>
      </c>
      <c r="H1885" s="44">
        <v>43325</v>
      </c>
      <c r="I1885" s="44">
        <v>43333</v>
      </c>
      <c r="J1885" s="43">
        <v>3263128</v>
      </c>
      <c r="K1885" s="43">
        <v>0</v>
      </c>
      <c r="L1885" s="43">
        <v>0</v>
      </c>
      <c r="M1885" s="43">
        <f>IFERROR(J1885-K1885-L1885,0)</f>
        <v>3263128</v>
      </c>
      <c r="N1885" s="43">
        <v>3263128</v>
      </c>
      <c r="O1885" s="45">
        <f>IFERROR(IF(1 - M1885/N1885&lt;0,0,1-M1885/N1885),0)</f>
        <v>0</v>
      </c>
      <c r="P1885" s="43">
        <v>0</v>
      </c>
      <c r="Q1885" s="43">
        <v>3263128</v>
      </c>
      <c r="R1885" s="46">
        <f>IF(F1885&lt;DATEVALUE("2018-07-01"),1,0)</f>
        <v>1</v>
      </c>
      <c r="S1885" s="47">
        <f>IF(R1885=1,1%,0)</f>
        <v>0.01</v>
      </c>
      <c r="T1885" s="46">
        <f>IFERROR(S1885*M1885,0)</f>
        <v>32631.280000000002</v>
      </c>
      <c r="U1885" s="48">
        <f>IF(O1885&lt;=0.12,1,0)*(1-R1885)*M1885</f>
        <v>0</v>
      </c>
      <c r="V1885" s="49">
        <f>IF(0&lt;0.8,0,IF(0&lt;1,Sheet1!L590,1))*IF(G1885&lt;3,0.12 - O1885,0.01) *U1885</f>
        <v>0</v>
      </c>
      <c r="W1885" s="49">
        <f>IF(0&gt;1,IF(0&lt;=1.1,1,IF(0&lt;=1.2,2,IF(0&lt;=1.5,3,5))),0) * 1000000</f>
        <v>0</v>
      </c>
      <c r="X1885" s="50">
        <f>IF(AND(P1885&gt;=150000000,P1885&lt;300000000),5000000,IF(AND(P1885&gt;=300000000,P1885&lt;500000000),10000000,IF(AND(P1885&gt;=300000000,P1885&lt;500000000),15000000,IF(AND(P1885&gt;=500000000,P1885&lt;3000000000),20000000,IF(P1885&gt;=30000000000,35000000,0))))) * (1-R1885)</f>
        <v>0</v>
      </c>
      <c r="Y1885" s="50">
        <f>IFERROR(Q1885 * (1-R1885),0)</f>
        <v>0</v>
      </c>
      <c r="Z1885" s="51">
        <f>IF(R1885=1,0,0)</f>
        <v>0</v>
      </c>
      <c r="AA1885" s="51">
        <f>IFERROR((1-R1885) * Z1885 * 2%,0)</f>
        <v>0</v>
      </c>
      <c r="AB1885" s="52">
        <f>IF(R1885=0,0,0)</f>
        <v>0</v>
      </c>
      <c r="AC1885" s="52">
        <f> IFERROR(AB1885 * (1-R1885) * 2%,0)</f>
        <v>0</v>
      </c>
      <c r="AD1885" s="53">
        <f>T1885+V1885+W1885+X1885+AA1885+AC1885</f>
        <v>32631.280000000002</v>
      </c>
    </row>
    <row r="1886">
      <c r="C1886" s="40" t="s">
        <v>3505</v>
      </c>
      <c r="D1886" s="41" t="s">
        <v>3506</v>
      </c>
      <c r="E1886" s="41"/>
      <c r="F1886" s="42">
        <v>38960.638391203705</v>
      </c>
      <c r="G1886" s="43">
        <v>143</v>
      </c>
      <c r="H1886" s="44">
        <v>43321</v>
      </c>
      <c r="I1886" s="44">
        <v>43342</v>
      </c>
      <c r="J1886" s="43">
        <v>1133455</v>
      </c>
      <c r="K1886" s="43">
        <v>0</v>
      </c>
      <c r="L1886" s="43">
        <v>0</v>
      </c>
      <c r="M1886" s="43">
        <f>IFERROR(J1886-K1886-L1886,0)</f>
        <v>1133455</v>
      </c>
      <c r="N1886" s="43">
        <v>1002412</v>
      </c>
      <c r="O1886" s="45">
        <f>IFERROR(IF(1 - M1886/N1886&lt;0,0,1-M1886/N1886),0)</f>
        <v>0</v>
      </c>
      <c r="P1886" s="43">
        <v>0</v>
      </c>
      <c r="Q1886" s="43">
        <v>1133455</v>
      </c>
      <c r="R1886" s="46">
        <f>IF(F1886&lt;DATEVALUE("2018-07-01"),1,0)</f>
        <v>1</v>
      </c>
      <c r="S1886" s="47">
        <f>IF(R1886=1,1%,0)</f>
        <v>0.01</v>
      </c>
      <c r="T1886" s="46">
        <f>IFERROR(S1886*M1886,0)</f>
        <v>11334.550000000001</v>
      </c>
      <c r="U1886" s="48">
        <f>IF(O1886&lt;=0.12,1,0)*(1-R1886)*M1886</f>
        <v>0</v>
      </c>
      <c r="V1886" s="49">
        <f>IF(0&lt;0.8,0,IF(0&lt;1,Sheet1!L590,1))*IF(G1886&lt;3,0.12 - O1886,0.01) *U1886</f>
        <v>0</v>
      </c>
      <c r="W1886" s="49">
        <f>IF(0&gt;1,IF(0&lt;=1.1,1,IF(0&lt;=1.2,2,IF(0&lt;=1.5,3,5))),0) * 1000000</f>
        <v>0</v>
      </c>
      <c r="X1886" s="50">
        <f>IF(AND(P1886&gt;=150000000,P1886&lt;300000000),5000000,IF(AND(P1886&gt;=300000000,P1886&lt;500000000),10000000,IF(AND(P1886&gt;=300000000,P1886&lt;500000000),15000000,IF(AND(P1886&gt;=500000000,P1886&lt;3000000000),20000000,IF(P1886&gt;=30000000000,35000000,0))))) * (1-R1886)</f>
        <v>0</v>
      </c>
      <c r="Y1886" s="50">
        <f>IFERROR(Q1886 * (1-R1886),0)</f>
        <v>0</v>
      </c>
      <c r="Z1886" s="51">
        <f>IF(R1886=1,0,0)</f>
        <v>0</v>
      </c>
      <c r="AA1886" s="51">
        <f>IFERROR((1-R1886) * Z1886 * 2%,0)</f>
        <v>0</v>
      </c>
      <c r="AB1886" s="52">
        <f>IF(R1886=0,0,0)</f>
        <v>0</v>
      </c>
      <c r="AC1886" s="52">
        <f> IFERROR(AB1886 * (1-R1886) * 2%,0)</f>
        <v>0</v>
      </c>
      <c r="AD1886" s="53">
        <f>T1886+V1886+W1886+X1886+AA1886+AC1886</f>
        <v>11334.550000000001</v>
      </c>
    </row>
    <row r="1887">
      <c r="C1887" s="40" t="s">
        <v>3507</v>
      </c>
      <c r="D1887" s="41" t="s">
        <v>3508</v>
      </c>
      <c r="E1887" s="41"/>
      <c r="F1887" s="42">
        <v>38972.759583333333</v>
      </c>
      <c r="G1887" s="43">
        <v>142</v>
      </c>
      <c r="H1887" s="44">
        <v>43325</v>
      </c>
      <c r="I1887" s="44">
        <v>43329</v>
      </c>
      <c r="J1887" s="43">
        <v>7266292</v>
      </c>
      <c r="K1887" s="43">
        <v>0</v>
      </c>
      <c r="L1887" s="43">
        <v>330000</v>
      </c>
      <c r="M1887" s="43">
        <f>IFERROR(J1887-K1887-L1887,0)</f>
        <v>6936292</v>
      </c>
      <c r="N1887" s="43">
        <v>7266292</v>
      </c>
      <c r="O1887" s="45">
        <f>IFERROR(IF(1 - M1887/N1887&lt;0,0,1-M1887/N1887),0)</f>
        <v>0.045415185627002086</v>
      </c>
      <c r="P1887" s="43">
        <v>0</v>
      </c>
      <c r="Q1887" s="43">
        <v>7266292</v>
      </c>
      <c r="R1887" s="46">
        <f>IF(F1887&lt;DATEVALUE("2018-07-01"),1,0)</f>
        <v>1</v>
      </c>
      <c r="S1887" s="47">
        <f>IF(R1887=1,1%,0)</f>
        <v>0.01</v>
      </c>
      <c r="T1887" s="46">
        <f>IFERROR(S1887*M1887,0)</f>
        <v>69362.919999999998</v>
      </c>
      <c r="U1887" s="48">
        <f>IF(O1887&lt;=0.12,1,0)*(1-R1887)*M1887</f>
        <v>0</v>
      </c>
      <c r="V1887" s="49">
        <f>IF(0&lt;0.8,0,IF(0&lt;1,Sheet1!L590,1))*IF(G1887&lt;3,0.12 - O1887,0.01) *U1887</f>
        <v>0</v>
      </c>
      <c r="W1887" s="49">
        <f>IF(0&gt;1,IF(0&lt;=1.1,1,IF(0&lt;=1.2,2,IF(0&lt;=1.5,3,5))),0) * 1000000</f>
        <v>0</v>
      </c>
      <c r="X1887" s="50">
        <f>IF(AND(P1887&gt;=150000000,P1887&lt;300000000),5000000,IF(AND(P1887&gt;=300000000,P1887&lt;500000000),10000000,IF(AND(P1887&gt;=300000000,P1887&lt;500000000),15000000,IF(AND(P1887&gt;=500000000,P1887&lt;3000000000),20000000,IF(P1887&gt;=30000000000,35000000,0))))) * (1-R1887)</f>
        <v>0</v>
      </c>
      <c r="Y1887" s="50">
        <f>IFERROR(Q1887 * (1-R1887),0)</f>
        <v>0</v>
      </c>
      <c r="Z1887" s="51">
        <f>IF(R1887=1,0,0)</f>
        <v>0</v>
      </c>
      <c r="AA1887" s="51">
        <f>IFERROR((1-R1887) * Z1887 * 2%,0)</f>
        <v>0</v>
      </c>
      <c r="AB1887" s="52">
        <f>IF(R1887=0,0,0)</f>
        <v>0</v>
      </c>
      <c r="AC1887" s="52">
        <f> IFERROR(AB1887 * (1-R1887) * 2%,0)</f>
        <v>0</v>
      </c>
      <c r="AD1887" s="53">
        <f>T1887+V1887+W1887+X1887+AA1887+AC1887</f>
        <v>69362.919999999998</v>
      </c>
    </row>
    <row r="1888">
      <c r="C1888" s="40" t="s">
        <v>3509</v>
      </c>
      <c r="D1888" s="41" t="s">
        <v>3510</v>
      </c>
      <c r="E1888" s="41"/>
      <c r="F1888" s="42">
        <v>38973.398726851847</v>
      </c>
      <c r="G1888" s="43">
        <v>142</v>
      </c>
      <c r="H1888" s="44">
        <v>43332</v>
      </c>
      <c r="I1888" s="44">
        <v>43344</v>
      </c>
      <c r="J1888" s="43">
        <v>402010</v>
      </c>
      <c r="K1888" s="43">
        <v>0</v>
      </c>
      <c r="L1888" s="43">
        <v>0</v>
      </c>
      <c r="M1888" s="43">
        <f>IFERROR(J1888-K1888-L1888,0)</f>
        <v>402010</v>
      </c>
      <c r="N1888" s="43">
        <v>402010</v>
      </c>
      <c r="O1888" s="45">
        <f>IFERROR(IF(1 - M1888/N1888&lt;0,0,1-M1888/N1888),0)</f>
        <v>0</v>
      </c>
      <c r="P1888" s="43">
        <v>0</v>
      </c>
      <c r="Q1888" s="43">
        <v>402010</v>
      </c>
      <c r="R1888" s="46">
        <f>IF(F1888&lt;DATEVALUE("2018-07-01"),1,0)</f>
        <v>1</v>
      </c>
      <c r="S1888" s="47">
        <f>IF(R1888=1,1%,0)</f>
        <v>0.01</v>
      </c>
      <c r="T1888" s="46">
        <f>IFERROR(S1888*M1888,0)</f>
        <v>4020.0999999999999</v>
      </c>
      <c r="U1888" s="48">
        <f>IF(O1888&lt;=0.12,1,0)*(1-R1888)*M1888</f>
        <v>0</v>
      </c>
      <c r="V1888" s="49">
        <f>IF(0&lt;0.8,0,IF(0&lt;1,Sheet1!L590,1))*IF(G1888&lt;3,0.12 - O1888,0.01) *U1888</f>
        <v>0</v>
      </c>
      <c r="W1888" s="49">
        <f>IF(0&gt;1,IF(0&lt;=1.1,1,IF(0&lt;=1.2,2,IF(0&lt;=1.5,3,5))),0) * 1000000</f>
        <v>0</v>
      </c>
      <c r="X1888" s="50">
        <f>IF(AND(P1888&gt;=150000000,P1888&lt;300000000),5000000,IF(AND(P1888&gt;=300000000,P1888&lt;500000000),10000000,IF(AND(P1888&gt;=300000000,P1888&lt;500000000),15000000,IF(AND(P1888&gt;=500000000,P1888&lt;3000000000),20000000,IF(P1888&gt;=30000000000,35000000,0))))) * (1-R1888)</f>
        <v>0</v>
      </c>
      <c r="Y1888" s="50">
        <f>IFERROR(Q1888 * (1-R1888),0)</f>
        <v>0</v>
      </c>
      <c r="Z1888" s="51">
        <f>IF(R1888=1,0,0)</f>
        <v>0</v>
      </c>
      <c r="AA1888" s="51">
        <f>IFERROR((1-R1888) * Z1888 * 2%,0)</f>
        <v>0</v>
      </c>
      <c r="AB1888" s="52">
        <f>IF(R1888=0,0,0)</f>
        <v>0</v>
      </c>
      <c r="AC1888" s="52">
        <f> IFERROR(AB1888 * (1-R1888) * 2%,0)</f>
        <v>0</v>
      </c>
      <c r="AD1888" s="53">
        <f>T1888+V1888+W1888+X1888+AA1888+AC1888</f>
        <v>4020.0999999999999</v>
      </c>
    </row>
    <row r="1889">
      <c r="C1889" s="40" t="s">
        <v>3511</v>
      </c>
      <c r="D1889" s="41" t="s">
        <v>3512</v>
      </c>
      <c r="E1889" s="41"/>
      <c r="F1889" s="42">
        <v>38989.431018518517</v>
      </c>
      <c r="G1889" s="43">
        <v>142</v>
      </c>
      <c r="H1889" s="44">
        <v>43325</v>
      </c>
      <c r="I1889" s="44">
        <v>43343</v>
      </c>
      <c r="J1889" s="43">
        <v>9185836</v>
      </c>
      <c r="K1889" s="43">
        <v>0</v>
      </c>
      <c r="L1889" s="43">
        <v>0</v>
      </c>
      <c r="M1889" s="43">
        <f>IFERROR(J1889-K1889-L1889,0)</f>
        <v>9185836</v>
      </c>
      <c r="N1889" s="43">
        <v>9185836</v>
      </c>
      <c r="O1889" s="45">
        <f>IFERROR(IF(1 - M1889/N1889&lt;0,0,1-M1889/N1889),0)</f>
        <v>0</v>
      </c>
      <c r="P1889" s="43">
        <v>0</v>
      </c>
      <c r="Q1889" s="43">
        <v>9185836</v>
      </c>
      <c r="R1889" s="46">
        <f>IF(F1889&lt;DATEVALUE("2018-07-01"),1,0)</f>
        <v>1</v>
      </c>
      <c r="S1889" s="47">
        <f>IF(R1889=1,1%,0)</f>
        <v>0.01</v>
      </c>
      <c r="T1889" s="46">
        <f>IFERROR(S1889*M1889,0)</f>
        <v>91858.360000000001</v>
      </c>
      <c r="U1889" s="48">
        <f>IF(O1889&lt;=0.12,1,0)*(1-R1889)*M1889</f>
        <v>0</v>
      </c>
      <c r="V1889" s="49">
        <f>IF(0&lt;0.8,0,IF(0&lt;1,Sheet1!L590,1))*IF(G1889&lt;3,0.12 - O1889,0.01) *U1889</f>
        <v>0</v>
      </c>
      <c r="W1889" s="49">
        <f>IF(0&gt;1,IF(0&lt;=1.1,1,IF(0&lt;=1.2,2,IF(0&lt;=1.5,3,5))),0) * 1000000</f>
        <v>0</v>
      </c>
      <c r="X1889" s="50">
        <f>IF(AND(P1889&gt;=150000000,P1889&lt;300000000),5000000,IF(AND(P1889&gt;=300000000,P1889&lt;500000000),10000000,IF(AND(P1889&gt;=300000000,P1889&lt;500000000),15000000,IF(AND(P1889&gt;=500000000,P1889&lt;3000000000),20000000,IF(P1889&gt;=30000000000,35000000,0))))) * (1-R1889)</f>
        <v>0</v>
      </c>
      <c r="Y1889" s="50">
        <f>IFERROR(Q1889 * (1-R1889),0)</f>
        <v>0</v>
      </c>
      <c r="Z1889" s="51">
        <f>IF(R1889=1,0,0)</f>
        <v>0</v>
      </c>
      <c r="AA1889" s="51">
        <f>IFERROR((1-R1889) * Z1889 * 2%,0)</f>
        <v>0</v>
      </c>
      <c r="AB1889" s="52">
        <f>IF(R1889=0,0,0)</f>
        <v>0</v>
      </c>
      <c r="AC1889" s="52">
        <f> IFERROR(AB1889 * (1-R1889) * 2%,0)</f>
        <v>0</v>
      </c>
      <c r="AD1889" s="53">
        <f>T1889+V1889+W1889+X1889+AA1889+AC1889</f>
        <v>91858.360000000001</v>
      </c>
    </row>
    <row r="1890">
      <c r="C1890" s="40" t="s">
        <v>3513</v>
      </c>
      <c r="D1890" s="41" t="s">
        <v>3514</v>
      </c>
      <c r="E1890" s="41"/>
      <c r="F1890" s="42">
        <v>39087.744675925926</v>
      </c>
      <c r="G1890" s="43">
        <v>138</v>
      </c>
      <c r="H1890" s="44">
        <v>43325</v>
      </c>
      <c r="I1890" s="44">
        <v>43349</v>
      </c>
      <c r="J1890" s="43">
        <v>3680014</v>
      </c>
      <c r="K1890" s="43">
        <v>0</v>
      </c>
      <c r="L1890" s="43">
        <v>0</v>
      </c>
      <c r="M1890" s="43">
        <f>IFERROR(J1890-K1890-L1890,0)</f>
        <v>3680014</v>
      </c>
      <c r="N1890" s="43">
        <v>3680014</v>
      </c>
      <c r="O1890" s="45">
        <f>IFERROR(IF(1 - M1890/N1890&lt;0,0,1-M1890/N1890),0)</f>
        <v>0</v>
      </c>
      <c r="P1890" s="43">
        <v>0</v>
      </c>
      <c r="Q1890" s="43">
        <v>3680014</v>
      </c>
      <c r="R1890" s="46">
        <f>IF(F1890&lt;DATEVALUE("2018-07-01"),1,0)</f>
        <v>1</v>
      </c>
      <c r="S1890" s="47">
        <f>IF(R1890=1,1%,0)</f>
        <v>0.01</v>
      </c>
      <c r="T1890" s="46">
        <f>IFERROR(S1890*M1890,0)</f>
        <v>36800.139999999999</v>
      </c>
      <c r="U1890" s="48">
        <f>IF(O1890&lt;=0.12,1,0)*(1-R1890)*M1890</f>
        <v>0</v>
      </c>
      <c r="V1890" s="49">
        <f>IF(0&lt;0.8,0,IF(0&lt;1,Sheet1!L590,1))*IF(G1890&lt;3,0.12 - O1890,0.01) *U1890</f>
        <v>0</v>
      </c>
      <c r="W1890" s="49">
        <f>IF(0&gt;1,IF(0&lt;=1.1,1,IF(0&lt;=1.2,2,IF(0&lt;=1.5,3,5))),0) * 1000000</f>
        <v>0</v>
      </c>
      <c r="X1890" s="50">
        <f>IF(AND(P1890&gt;=150000000,P1890&lt;300000000),5000000,IF(AND(P1890&gt;=300000000,P1890&lt;500000000),10000000,IF(AND(P1890&gt;=300000000,P1890&lt;500000000),15000000,IF(AND(P1890&gt;=500000000,P1890&lt;3000000000),20000000,IF(P1890&gt;=30000000000,35000000,0))))) * (1-R1890)</f>
        <v>0</v>
      </c>
      <c r="Y1890" s="50">
        <f>IFERROR(Q1890 * (1-R1890),0)</f>
        <v>0</v>
      </c>
      <c r="Z1890" s="51">
        <f>IF(R1890=1,0,0)</f>
        <v>0</v>
      </c>
      <c r="AA1890" s="51">
        <f>IFERROR((1-R1890) * Z1890 * 2%,0)</f>
        <v>0</v>
      </c>
      <c r="AB1890" s="52">
        <f>IF(R1890=0,0,0)</f>
        <v>0</v>
      </c>
      <c r="AC1890" s="52">
        <f> IFERROR(AB1890 * (1-R1890) * 2%,0)</f>
        <v>0</v>
      </c>
      <c r="AD1890" s="53">
        <f>T1890+V1890+W1890+X1890+AA1890+AC1890</f>
        <v>36800.139999999999</v>
      </c>
    </row>
    <row r="1891">
      <c r="C1891" s="40" t="s">
        <v>3515</v>
      </c>
      <c r="D1891" s="41" t="s">
        <v>3516</v>
      </c>
      <c r="E1891" s="41"/>
      <c r="F1891" s="42">
        <v>39185.601099537038</v>
      </c>
      <c r="G1891" s="43">
        <v>135</v>
      </c>
      <c r="H1891" s="44">
        <v>43325</v>
      </c>
      <c r="I1891" s="44">
        <v>43334</v>
      </c>
      <c r="J1891" s="43">
        <v>390104</v>
      </c>
      <c r="K1891" s="43">
        <v>0</v>
      </c>
      <c r="L1891" s="43">
        <v>0</v>
      </c>
      <c r="M1891" s="43">
        <f>IFERROR(J1891-K1891-L1891,0)</f>
        <v>390104</v>
      </c>
      <c r="N1891" s="43">
        <v>390104</v>
      </c>
      <c r="O1891" s="45">
        <f>IFERROR(IF(1 - M1891/N1891&lt;0,0,1-M1891/N1891),0)</f>
        <v>0</v>
      </c>
      <c r="P1891" s="43">
        <v>0</v>
      </c>
      <c r="Q1891" s="43">
        <v>390104</v>
      </c>
      <c r="R1891" s="46">
        <f>IF(F1891&lt;DATEVALUE("2018-07-01"),1,0)</f>
        <v>1</v>
      </c>
      <c r="S1891" s="47">
        <f>IF(R1891=1,1%,0)</f>
        <v>0.01</v>
      </c>
      <c r="T1891" s="46">
        <f>IFERROR(S1891*M1891,0)</f>
        <v>3901.04</v>
      </c>
      <c r="U1891" s="48">
        <f>IF(O1891&lt;=0.12,1,0)*(1-R1891)*M1891</f>
        <v>0</v>
      </c>
      <c r="V1891" s="49">
        <f>IF(0&lt;0.8,0,IF(0&lt;1,Sheet1!L590,1))*IF(G1891&lt;3,0.12 - O1891,0.01) *U1891</f>
        <v>0</v>
      </c>
      <c r="W1891" s="49">
        <f>IF(0&gt;1,IF(0&lt;=1.1,1,IF(0&lt;=1.2,2,IF(0&lt;=1.5,3,5))),0) * 1000000</f>
        <v>0</v>
      </c>
      <c r="X1891" s="50">
        <f>IF(AND(P1891&gt;=150000000,P1891&lt;300000000),5000000,IF(AND(P1891&gt;=300000000,P1891&lt;500000000),10000000,IF(AND(P1891&gt;=300000000,P1891&lt;500000000),15000000,IF(AND(P1891&gt;=500000000,P1891&lt;3000000000),20000000,IF(P1891&gt;=30000000000,35000000,0))))) * (1-R1891)</f>
        <v>0</v>
      </c>
      <c r="Y1891" s="50">
        <f>IFERROR(Q1891 * (1-R1891),0)</f>
        <v>0</v>
      </c>
      <c r="Z1891" s="51">
        <f>IF(R1891=1,0,0)</f>
        <v>0</v>
      </c>
      <c r="AA1891" s="51">
        <f>IFERROR((1-R1891) * Z1891 * 2%,0)</f>
        <v>0</v>
      </c>
      <c r="AB1891" s="52">
        <f>IF(R1891=0,0,0)</f>
        <v>0</v>
      </c>
      <c r="AC1891" s="52">
        <f> IFERROR(AB1891 * (1-R1891) * 2%,0)</f>
        <v>0</v>
      </c>
      <c r="AD1891" s="53">
        <f>T1891+V1891+W1891+X1891+AA1891+AC1891</f>
        <v>3901.04</v>
      </c>
    </row>
    <row r="1892">
      <c r="C1892" s="40" t="s">
        <v>3517</v>
      </c>
      <c r="D1892" s="41" t="s">
        <v>3518</v>
      </c>
      <c r="E1892" s="41"/>
      <c r="F1892" s="42">
        <v>39310.403449074074</v>
      </c>
      <c r="G1892" s="43">
        <v>131</v>
      </c>
      <c r="H1892" s="44">
        <v>43325</v>
      </c>
      <c r="I1892" s="44">
        <v>43371</v>
      </c>
      <c r="J1892" s="43">
        <v>10363915</v>
      </c>
      <c r="K1892" s="43">
        <v>0</v>
      </c>
      <c r="L1892" s="43">
        <v>0</v>
      </c>
      <c r="M1892" s="43">
        <f>IFERROR(J1892-K1892-L1892,0)</f>
        <v>10363915</v>
      </c>
      <c r="N1892" s="43">
        <v>9956387</v>
      </c>
      <c r="O1892" s="45">
        <f>IFERROR(IF(1 - M1892/N1892&lt;0,0,1-M1892/N1892),0)</f>
        <v>0</v>
      </c>
      <c r="P1892" s="43">
        <v>0</v>
      </c>
      <c r="Q1892" s="43">
        <v>10363915</v>
      </c>
      <c r="R1892" s="46">
        <f>IF(F1892&lt;DATEVALUE("2018-07-01"),1,0)</f>
        <v>1</v>
      </c>
      <c r="S1892" s="47">
        <f>IF(R1892=1,1%,0)</f>
        <v>0.01</v>
      </c>
      <c r="T1892" s="46">
        <f>IFERROR(S1892*M1892,0)</f>
        <v>103639.15000000001</v>
      </c>
      <c r="U1892" s="48">
        <f>IF(O1892&lt;=0.12,1,0)*(1-R1892)*M1892</f>
        <v>0</v>
      </c>
      <c r="V1892" s="49">
        <f>IF(0&lt;0.8,0,IF(0&lt;1,Sheet1!L590,1))*IF(G1892&lt;3,0.12 - O1892,0.01) *U1892</f>
        <v>0</v>
      </c>
      <c r="W1892" s="49">
        <f>IF(0&gt;1,IF(0&lt;=1.1,1,IF(0&lt;=1.2,2,IF(0&lt;=1.5,3,5))),0) * 1000000</f>
        <v>0</v>
      </c>
      <c r="X1892" s="50">
        <f>IF(AND(P1892&gt;=150000000,P1892&lt;300000000),5000000,IF(AND(P1892&gt;=300000000,P1892&lt;500000000),10000000,IF(AND(P1892&gt;=300000000,P1892&lt;500000000),15000000,IF(AND(P1892&gt;=500000000,P1892&lt;3000000000),20000000,IF(P1892&gt;=30000000000,35000000,0))))) * (1-R1892)</f>
        <v>0</v>
      </c>
      <c r="Y1892" s="50">
        <f>IFERROR(Q1892 * (1-R1892),0)</f>
        <v>0</v>
      </c>
      <c r="Z1892" s="51">
        <f>IF(R1892=1,0,0)</f>
        <v>0</v>
      </c>
      <c r="AA1892" s="51">
        <f>IFERROR((1-R1892) * Z1892 * 2%,0)</f>
        <v>0</v>
      </c>
      <c r="AB1892" s="52">
        <f>IF(R1892=0,0,0)</f>
        <v>0</v>
      </c>
      <c r="AC1892" s="52">
        <f> IFERROR(AB1892 * (1-R1892) * 2%,0)</f>
        <v>0</v>
      </c>
      <c r="AD1892" s="53">
        <f>T1892+V1892+W1892+X1892+AA1892+AC1892</f>
        <v>103639.15000000001</v>
      </c>
    </row>
    <row r="1893">
      <c r="C1893" s="40" t="s">
        <v>3519</v>
      </c>
      <c r="D1893" s="41" t="s">
        <v>3520</v>
      </c>
      <c r="E1893" s="41"/>
      <c r="F1893" s="42">
        <v>39462.407557870371</v>
      </c>
      <c r="G1893" s="43">
        <v>126</v>
      </c>
      <c r="H1893" s="44">
        <v>43325</v>
      </c>
      <c r="I1893" s="44">
        <v>43340</v>
      </c>
      <c r="J1893" s="43">
        <v>20649376</v>
      </c>
      <c r="K1893" s="43">
        <v>0</v>
      </c>
      <c r="L1893" s="43">
        <v>0</v>
      </c>
      <c r="M1893" s="43">
        <f>IFERROR(J1893-K1893-L1893,0)</f>
        <v>20649376</v>
      </c>
      <c r="N1893" s="43">
        <v>16822397</v>
      </c>
      <c r="O1893" s="45">
        <f>IFERROR(IF(1 - M1893/N1893&lt;0,0,1-M1893/N1893),0)</f>
        <v>0</v>
      </c>
      <c r="P1893" s="43">
        <v>0</v>
      </c>
      <c r="Q1893" s="43">
        <v>20649376</v>
      </c>
      <c r="R1893" s="46">
        <f>IF(F1893&lt;DATEVALUE("2018-07-01"),1,0)</f>
        <v>1</v>
      </c>
      <c r="S1893" s="47">
        <f>IF(R1893=1,1%,0)</f>
        <v>0.01</v>
      </c>
      <c r="T1893" s="46">
        <f>IFERROR(S1893*M1893,0)</f>
        <v>206493.76000000001</v>
      </c>
      <c r="U1893" s="48">
        <f>IF(O1893&lt;=0.12,1,0)*(1-R1893)*M1893</f>
        <v>0</v>
      </c>
      <c r="V1893" s="49">
        <f>IF(0&lt;0.8,0,IF(0&lt;1,Sheet1!L590,1))*IF(G1893&lt;3,0.12 - O1893,0.01) *U1893</f>
        <v>0</v>
      </c>
      <c r="W1893" s="49">
        <f>IF(0&gt;1,IF(0&lt;=1.1,1,IF(0&lt;=1.2,2,IF(0&lt;=1.5,3,5))),0) * 1000000</f>
        <v>0</v>
      </c>
      <c r="X1893" s="50">
        <f>IF(AND(P1893&gt;=150000000,P1893&lt;300000000),5000000,IF(AND(P1893&gt;=300000000,P1893&lt;500000000),10000000,IF(AND(P1893&gt;=300000000,P1893&lt;500000000),15000000,IF(AND(P1893&gt;=500000000,P1893&lt;3000000000),20000000,IF(P1893&gt;=30000000000,35000000,0))))) * (1-R1893)</f>
        <v>0</v>
      </c>
      <c r="Y1893" s="50">
        <f>IFERROR(Q1893 * (1-R1893),0)</f>
        <v>0</v>
      </c>
      <c r="Z1893" s="51">
        <f>IF(R1893=1,0,0)</f>
        <v>0</v>
      </c>
      <c r="AA1893" s="51">
        <f>IFERROR((1-R1893) * Z1893 * 2%,0)</f>
        <v>0</v>
      </c>
      <c r="AB1893" s="52">
        <f>IF(R1893=0,5328344,0)</f>
        <v>0</v>
      </c>
      <c r="AC1893" s="52">
        <f> IFERROR(AB1893 * (1-R1893) * 2%,0)</f>
        <v>0</v>
      </c>
      <c r="AD1893" s="53">
        <f>T1893+V1893+W1893+X1893+AA1893+AC1893</f>
        <v>206493.76000000001</v>
      </c>
    </row>
    <row r="1894">
      <c r="C1894" s="40" t="s">
        <v>3521</v>
      </c>
      <c r="D1894" s="41" t="s">
        <v>3522</v>
      </c>
      <c r="E1894" s="41"/>
      <c r="F1894" s="42">
        <v>39595.693923611107</v>
      </c>
      <c r="G1894" s="43">
        <v>122</v>
      </c>
      <c r="H1894" s="44">
        <v>43321</v>
      </c>
      <c r="I1894" s="44">
        <v>43327</v>
      </c>
      <c r="J1894" s="43">
        <v>1807643</v>
      </c>
      <c r="K1894" s="43">
        <v>82165</v>
      </c>
      <c r="L1894" s="43">
        <v>0</v>
      </c>
      <c r="M1894" s="43">
        <f>IFERROR(J1894-K1894-L1894,0)</f>
        <v>1725478</v>
      </c>
      <c r="N1894" s="43">
        <v>1807643</v>
      </c>
      <c r="O1894" s="45">
        <f>IFERROR(IF(1 - M1894/N1894&lt;0,0,1-M1894/N1894),0)</f>
        <v>0.045454218559748849</v>
      </c>
      <c r="P1894" s="43">
        <v>0</v>
      </c>
      <c r="Q1894" s="43">
        <v>1807643</v>
      </c>
      <c r="R1894" s="46">
        <f>IF(F1894&lt;DATEVALUE("2018-07-01"),1,0)</f>
        <v>1</v>
      </c>
      <c r="S1894" s="47">
        <f>IF(R1894=1,1%,0)</f>
        <v>0.01</v>
      </c>
      <c r="T1894" s="46">
        <f>IFERROR(S1894*M1894,0)</f>
        <v>17254.779999999999</v>
      </c>
      <c r="U1894" s="48">
        <f>IF(O1894&lt;=0.12,1,0)*(1-R1894)*M1894</f>
        <v>0</v>
      </c>
      <c r="V1894" s="49">
        <f>IF(0&lt;0.8,0,IF(0&lt;1,Sheet1!L590,1))*IF(G1894&lt;3,0.12 - O1894,0.01) *U1894</f>
        <v>0</v>
      </c>
      <c r="W1894" s="49">
        <f>IF(0&gt;1,IF(0&lt;=1.1,1,IF(0&lt;=1.2,2,IF(0&lt;=1.5,3,5))),0) * 1000000</f>
        <v>0</v>
      </c>
      <c r="X1894" s="50">
        <f>IF(AND(P1894&gt;=150000000,P1894&lt;300000000),5000000,IF(AND(P1894&gt;=300000000,P1894&lt;500000000),10000000,IF(AND(P1894&gt;=300000000,P1894&lt;500000000),15000000,IF(AND(P1894&gt;=500000000,P1894&lt;3000000000),20000000,IF(P1894&gt;=30000000000,35000000,0))))) * (1-R1894)</f>
        <v>0</v>
      </c>
      <c r="Y1894" s="50">
        <f>IFERROR(Q1894 * (1-R1894),0)</f>
        <v>0</v>
      </c>
      <c r="Z1894" s="51">
        <f>IF(R1894=1,0,0)</f>
        <v>0</v>
      </c>
      <c r="AA1894" s="51">
        <f>IFERROR((1-R1894) * Z1894 * 2%,0)</f>
        <v>0</v>
      </c>
      <c r="AB1894" s="52">
        <f>IF(R1894=0,0,0)</f>
        <v>0</v>
      </c>
      <c r="AC1894" s="52">
        <f> IFERROR(AB1894 * (1-R1894) * 2%,0)</f>
        <v>0</v>
      </c>
      <c r="AD1894" s="53">
        <f>T1894+V1894+W1894+X1894+AA1894+AC1894</f>
        <v>17254.779999999999</v>
      </c>
    </row>
    <row r="1895">
      <c r="C1895" s="40" t="s">
        <v>3523</v>
      </c>
      <c r="D1895" s="41" t="s">
        <v>3524</v>
      </c>
      <c r="E1895" s="41"/>
      <c r="F1895" s="42">
        <v>39639.646284722221</v>
      </c>
      <c r="G1895" s="43">
        <v>120</v>
      </c>
      <c r="H1895" s="44">
        <v>43321</v>
      </c>
      <c r="I1895" s="44">
        <v>43327</v>
      </c>
      <c r="J1895" s="43">
        <v>699743</v>
      </c>
      <c r="K1895" s="43">
        <v>0</v>
      </c>
      <c r="L1895" s="43">
        <v>0</v>
      </c>
      <c r="M1895" s="43">
        <f>IFERROR(J1895-K1895-L1895,0)</f>
        <v>699743</v>
      </c>
      <c r="N1895" s="43">
        <v>699743</v>
      </c>
      <c r="O1895" s="45">
        <f>IFERROR(IF(1 - M1895/N1895&lt;0,0,1-M1895/N1895),0)</f>
        <v>0</v>
      </c>
      <c r="P1895" s="43">
        <v>0</v>
      </c>
      <c r="Q1895" s="43">
        <v>699743</v>
      </c>
      <c r="R1895" s="46">
        <f>IF(F1895&lt;DATEVALUE("2018-07-01"),1,0)</f>
        <v>1</v>
      </c>
      <c r="S1895" s="47">
        <f>IF(R1895=1,1%,0)</f>
        <v>0.01</v>
      </c>
      <c r="T1895" s="46">
        <f>IFERROR(S1895*M1895,0)</f>
        <v>6997.4300000000003</v>
      </c>
      <c r="U1895" s="48">
        <f>IF(O1895&lt;=0.12,1,0)*(1-R1895)*M1895</f>
        <v>0</v>
      </c>
      <c r="V1895" s="49">
        <f>IF(0&lt;0.8,0,IF(0&lt;1,Sheet1!L590,1))*IF(G1895&lt;3,0.12 - O1895,0.01) *U1895</f>
        <v>0</v>
      </c>
      <c r="W1895" s="49">
        <f>IF(0&gt;1,IF(0&lt;=1.1,1,IF(0&lt;=1.2,2,IF(0&lt;=1.5,3,5))),0) * 1000000</f>
        <v>0</v>
      </c>
      <c r="X1895" s="50">
        <f>IF(AND(P1895&gt;=150000000,P1895&lt;300000000),5000000,IF(AND(P1895&gt;=300000000,P1895&lt;500000000),10000000,IF(AND(P1895&gt;=300000000,P1895&lt;500000000),15000000,IF(AND(P1895&gt;=500000000,P1895&lt;3000000000),20000000,IF(P1895&gt;=30000000000,35000000,0))))) * (1-R1895)</f>
        <v>0</v>
      </c>
      <c r="Y1895" s="50">
        <f>IFERROR(Q1895 * (1-R1895),0)</f>
        <v>0</v>
      </c>
      <c r="Z1895" s="51">
        <f>IF(R1895=1,0,0)</f>
        <v>0</v>
      </c>
      <c r="AA1895" s="51">
        <f>IFERROR((1-R1895) * Z1895 * 2%,0)</f>
        <v>0</v>
      </c>
      <c r="AB1895" s="52">
        <f>IF(R1895=0,0,0)</f>
        <v>0</v>
      </c>
      <c r="AC1895" s="52">
        <f> IFERROR(AB1895 * (1-R1895) * 2%,0)</f>
        <v>0</v>
      </c>
      <c r="AD1895" s="53">
        <f>T1895+V1895+W1895+X1895+AA1895+AC1895</f>
        <v>6997.4300000000003</v>
      </c>
    </row>
    <row r="1896">
      <c r="C1896" s="40" t="s">
        <v>3525</v>
      </c>
      <c r="D1896" s="41" t="s">
        <v>3526</v>
      </c>
      <c r="E1896" s="41"/>
      <c r="F1896" s="42">
        <v>39785.408587962964</v>
      </c>
      <c r="G1896" s="43">
        <v>115</v>
      </c>
      <c r="H1896" s="44">
        <v>43321</v>
      </c>
      <c r="I1896" s="44">
        <v>43335</v>
      </c>
      <c r="J1896" s="43">
        <v>1654578</v>
      </c>
      <c r="K1896" s="43">
        <v>0</v>
      </c>
      <c r="L1896" s="43">
        <v>0</v>
      </c>
      <c r="M1896" s="43">
        <f>IFERROR(J1896-K1896-L1896,0)</f>
        <v>1654578</v>
      </c>
      <c r="N1896" s="43">
        <v>1641268</v>
      </c>
      <c r="O1896" s="45">
        <f>IFERROR(IF(1 - M1896/N1896&lt;0,0,1-M1896/N1896),0)</f>
        <v>0</v>
      </c>
      <c r="P1896" s="43">
        <v>0</v>
      </c>
      <c r="Q1896" s="43">
        <v>1654578</v>
      </c>
      <c r="R1896" s="46">
        <f>IF(F1896&lt;DATEVALUE("2018-07-01"),1,0)</f>
        <v>1</v>
      </c>
      <c r="S1896" s="47">
        <f>IF(R1896=1,1%,0)</f>
        <v>0.01</v>
      </c>
      <c r="T1896" s="46">
        <f>IFERROR(S1896*M1896,0)</f>
        <v>16545.779999999999</v>
      </c>
      <c r="U1896" s="48">
        <f>IF(O1896&lt;=0.12,1,0)*(1-R1896)*M1896</f>
        <v>0</v>
      </c>
      <c r="V1896" s="49">
        <f>IF(0&lt;0.8,0,IF(0&lt;1,Sheet1!L590,1))*IF(G1896&lt;3,0.12 - O1896,0.01) *U1896</f>
        <v>0</v>
      </c>
      <c r="W1896" s="49">
        <f>IF(0&gt;1,IF(0&lt;=1.1,1,IF(0&lt;=1.2,2,IF(0&lt;=1.5,3,5))),0) * 1000000</f>
        <v>0</v>
      </c>
      <c r="X1896" s="50">
        <f>IF(AND(P1896&gt;=150000000,P1896&lt;300000000),5000000,IF(AND(P1896&gt;=300000000,P1896&lt;500000000),10000000,IF(AND(P1896&gt;=300000000,P1896&lt;500000000),15000000,IF(AND(P1896&gt;=500000000,P1896&lt;3000000000),20000000,IF(P1896&gt;=30000000000,35000000,0))))) * (1-R1896)</f>
        <v>0</v>
      </c>
      <c r="Y1896" s="50">
        <f>IFERROR(Q1896 * (1-R1896),0)</f>
        <v>0</v>
      </c>
      <c r="Z1896" s="51">
        <f>IF(R1896=1,0,0)</f>
        <v>0</v>
      </c>
      <c r="AA1896" s="51">
        <f>IFERROR((1-R1896) * Z1896 * 2%,0)</f>
        <v>0</v>
      </c>
      <c r="AB1896" s="52">
        <f>IF(R1896=0,0,0)</f>
        <v>0</v>
      </c>
      <c r="AC1896" s="52">
        <f> IFERROR(AB1896 * (1-R1896) * 2%,0)</f>
        <v>0</v>
      </c>
      <c r="AD1896" s="53">
        <f>T1896+V1896+W1896+X1896+AA1896+AC1896</f>
        <v>16545.779999999999</v>
      </c>
    </row>
    <row r="1897">
      <c r="C1897" s="40" t="s">
        <v>3527</v>
      </c>
      <c r="D1897" s="41" t="s">
        <v>3528</v>
      </c>
      <c r="E1897" s="41"/>
      <c r="F1897" s="42">
        <v>39798.384421296294</v>
      </c>
      <c r="G1897" s="43">
        <v>115</v>
      </c>
      <c r="H1897" s="44">
        <v>43322</v>
      </c>
      <c r="I1897" s="44">
        <v>43342</v>
      </c>
      <c r="J1897" s="43">
        <v>847127</v>
      </c>
      <c r="K1897" s="43">
        <v>0</v>
      </c>
      <c r="L1897" s="43">
        <v>0</v>
      </c>
      <c r="M1897" s="43">
        <f>IFERROR(J1897-K1897-L1897,0)</f>
        <v>847127</v>
      </c>
      <c r="N1897" s="43">
        <v>797100</v>
      </c>
      <c r="O1897" s="45">
        <f>IFERROR(IF(1 - M1897/N1897&lt;0,0,1-M1897/N1897),0)</f>
        <v>0</v>
      </c>
      <c r="P1897" s="43">
        <v>0</v>
      </c>
      <c r="Q1897" s="43">
        <v>847127</v>
      </c>
      <c r="R1897" s="46">
        <f>IF(F1897&lt;DATEVALUE("2018-07-01"),1,0)</f>
        <v>1</v>
      </c>
      <c r="S1897" s="47">
        <f>IF(R1897=1,1%,0)</f>
        <v>0.01</v>
      </c>
      <c r="T1897" s="46">
        <f>IFERROR(S1897*M1897,0)</f>
        <v>8471.2700000000004</v>
      </c>
      <c r="U1897" s="48">
        <f>IF(O1897&lt;=0.12,1,0)*(1-R1897)*M1897</f>
        <v>0</v>
      </c>
      <c r="V1897" s="49">
        <f>IF(0&lt;0.8,0,IF(0&lt;1,Sheet1!L590,1))*IF(G1897&lt;3,0.12 - O1897,0.01) *U1897</f>
        <v>0</v>
      </c>
      <c r="W1897" s="49">
        <f>IF(0&gt;1,IF(0&lt;=1.1,1,IF(0&lt;=1.2,2,IF(0&lt;=1.5,3,5))),0) * 1000000</f>
        <v>0</v>
      </c>
      <c r="X1897" s="50">
        <f>IF(AND(P1897&gt;=150000000,P1897&lt;300000000),5000000,IF(AND(P1897&gt;=300000000,P1897&lt;500000000),10000000,IF(AND(P1897&gt;=300000000,P1897&lt;500000000),15000000,IF(AND(P1897&gt;=500000000,P1897&lt;3000000000),20000000,IF(P1897&gt;=30000000000,35000000,0))))) * (1-R1897)</f>
        <v>0</v>
      </c>
      <c r="Y1897" s="50">
        <f>IFERROR(Q1897 * (1-R1897),0)</f>
        <v>0</v>
      </c>
      <c r="Z1897" s="51">
        <f>IF(R1897=1,0,0)</f>
        <v>0</v>
      </c>
      <c r="AA1897" s="51">
        <f>IFERROR((1-R1897) * Z1897 * 2%,0)</f>
        <v>0</v>
      </c>
      <c r="AB1897" s="52">
        <f>IF(R1897=0,0,0)</f>
        <v>0</v>
      </c>
      <c r="AC1897" s="52">
        <f> IFERROR(AB1897 * (1-R1897) * 2%,0)</f>
        <v>0</v>
      </c>
      <c r="AD1897" s="53">
        <f>T1897+V1897+W1897+X1897+AA1897+AC1897</f>
        <v>8471.2700000000004</v>
      </c>
    </row>
    <row r="1898">
      <c r="C1898" s="40" t="s">
        <v>3529</v>
      </c>
      <c r="D1898" s="41" t="s">
        <v>3530</v>
      </c>
      <c r="E1898" s="41"/>
      <c r="F1898" s="42">
        <v>39813.365578703699</v>
      </c>
      <c r="G1898" s="43">
        <v>115</v>
      </c>
      <c r="H1898" s="44">
        <v>43321</v>
      </c>
      <c r="I1898" s="44">
        <v>43332</v>
      </c>
      <c r="J1898" s="43">
        <v>1326644</v>
      </c>
      <c r="K1898" s="43">
        <v>0</v>
      </c>
      <c r="L1898" s="43">
        <v>0</v>
      </c>
      <c r="M1898" s="43">
        <f>IFERROR(J1898-K1898-L1898,0)</f>
        <v>1326644</v>
      </c>
      <c r="N1898" s="43">
        <v>1326644</v>
      </c>
      <c r="O1898" s="45">
        <f>IFERROR(IF(1 - M1898/N1898&lt;0,0,1-M1898/N1898),0)</f>
        <v>0</v>
      </c>
      <c r="P1898" s="43">
        <v>0</v>
      </c>
      <c r="Q1898" s="43">
        <v>1326644</v>
      </c>
      <c r="R1898" s="46">
        <f>IF(F1898&lt;DATEVALUE("2018-07-01"),1,0)</f>
        <v>1</v>
      </c>
      <c r="S1898" s="47">
        <f>IF(R1898=1,1%,0)</f>
        <v>0.01</v>
      </c>
      <c r="T1898" s="46">
        <f>IFERROR(S1898*M1898,0)</f>
        <v>13266.440000000001</v>
      </c>
      <c r="U1898" s="48">
        <f>IF(O1898&lt;=0.12,1,0)*(1-R1898)*M1898</f>
        <v>0</v>
      </c>
      <c r="V1898" s="49">
        <f>IF(0&lt;0.8,0,IF(0&lt;1,Sheet1!L590,1))*IF(G1898&lt;3,0.12 - O1898,0.01) *U1898</f>
        <v>0</v>
      </c>
      <c r="W1898" s="49">
        <f>IF(0&gt;1,IF(0&lt;=1.1,1,IF(0&lt;=1.2,2,IF(0&lt;=1.5,3,5))),0) * 1000000</f>
        <v>0</v>
      </c>
      <c r="X1898" s="50">
        <f>IF(AND(P1898&gt;=150000000,P1898&lt;300000000),5000000,IF(AND(P1898&gt;=300000000,P1898&lt;500000000),10000000,IF(AND(P1898&gt;=300000000,P1898&lt;500000000),15000000,IF(AND(P1898&gt;=500000000,P1898&lt;3000000000),20000000,IF(P1898&gt;=30000000000,35000000,0))))) * (1-R1898)</f>
        <v>0</v>
      </c>
      <c r="Y1898" s="50">
        <f>IFERROR(Q1898 * (1-R1898),0)</f>
        <v>0</v>
      </c>
      <c r="Z1898" s="51">
        <f>IF(R1898=1,0,0)</f>
        <v>0</v>
      </c>
      <c r="AA1898" s="51">
        <f>IFERROR((1-R1898) * Z1898 * 2%,0)</f>
        <v>0</v>
      </c>
      <c r="AB1898" s="52">
        <f>IF(R1898=0,0,0)</f>
        <v>0</v>
      </c>
      <c r="AC1898" s="52">
        <f> IFERROR(AB1898 * (1-R1898) * 2%,0)</f>
        <v>0</v>
      </c>
      <c r="AD1898" s="53">
        <f>T1898+V1898+W1898+X1898+AA1898+AC1898</f>
        <v>13266.440000000001</v>
      </c>
    </row>
    <row r="1899">
      <c r="C1899" s="40" t="s">
        <v>3531</v>
      </c>
      <c r="D1899" s="41" t="s">
        <v>3532</v>
      </c>
      <c r="E1899" s="41"/>
      <c r="F1899" s="42">
        <v>39869.558888888889</v>
      </c>
      <c r="G1899" s="43">
        <v>113</v>
      </c>
      <c r="H1899" s="44">
        <v>43325</v>
      </c>
      <c r="I1899" s="44">
        <v>43340</v>
      </c>
      <c r="J1899" s="43">
        <v>832843</v>
      </c>
      <c r="K1899" s="43">
        <v>0</v>
      </c>
      <c r="L1899" s="43">
        <v>0</v>
      </c>
      <c r="M1899" s="43">
        <f>IFERROR(J1899-K1899-L1899,0)</f>
        <v>832843</v>
      </c>
      <c r="N1899" s="43">
        <v>832843</v>
      </c>
      <c r="O1899" s="45">
        <f>IFERROR(IF(1 - M1899/N1899&lt;0,0,1-M1899/N1899),0)</f>
        <v>0</v>
      </c>
      <c r="P1899" s="43">
        <v>0</v>
      </c>
      <c r="Q1899" s="43">
        <v>832843</v>
      </c>
      <c r="R1899" s="46">
        <f>IF(F1899&lt;DATEVALUE("2018-07-01"),1,0)</f>
        <v>1</v>
      </c>
      <c r="S1899" s="47">
        <f>IF(R1899=1,1%,0)</f>
        <v>0.01</v>
      </c>
      <c r="T1899" s="46">
        <f>IFERROR(S1899*M1899,0)</f>
        <v>8328.4300000000003</v>
      </c>
      <c r="U1899" s="48">
        <f>IF(O1899&lt;=0.12,1,0)*(1-R1899)*M1899</f>
        <v>0</v>
      </c>
      <c r="V1899" s="49">
        <f>IF(0&lt;0.8,0,IF(0&lt;1,Sheet1!L590,1))*IF(G1899&lt;3,0.12 - O1899,0.01) *U1899</f>
        <v>0</v>
      </c>
      <c r="W1899" s="49">
        <f>IF(0&gt;1,IF(0&lt;=1.1,1,IF(0&lt;=1.2,2,IF(0&lt;=1.5,3,5))),0) * 1000000</f>
        <v>0</v>
      </c>
      <c r="X1899" s="50">
        <f>IF(AND(P1899&gt;=150000000,P1899&lt;300000000),5000000,IF(AND(P1899&gt;=300000000,P1899&lt;500000000),10000000,IF(AND(P1899&gt;=300000000,P1899&lt;500000000),15000000,IF(AND(P1899&gt;=500000000,P1899&lt;3000000000),20000000,IF(P1899&gt;=30000000000,35000000,0))))) * (1-R1899)</f>
        <v>0</v>
      </c>
      <c r="Y1899" s="50">
        <f>IFERROR(Q1899 * (1-R1899),0)</f>
        <v>0</v>
      </c>
      <c r="Z1899" s="51">
        <f>IF(R1899=1,0,0)</f>
        <v>0</v>
      </c>
      <c r="AA1899" s="51">
        <f>IFERROR((1-R1899) * Z1899 * 2%,0)</f>
        <v>0</v>
      </c>
      <c r="AB1899" s="52">
        <f>IF(R1899=0,0,0)</f>
        <v>0</v>
      </c>
      <c r="AC1899" s="52">
        <f> IFERROR(AB1899 * (1-R1899) * 2%,0)</f>
        <v>0</v>
      </c>
      <c r="AD1899" s="53">
        <f>T1899+V1899+W1899+X1899+AA1899+AC1899</f>
        <v>8328.4300000000003</v>
      </c>
    </row>
    <row r="1900">
      <c r="C1900" s="40" t="s">
        <v>3533</v>
      </c>
      <c r="D1900" s="41" t="s">
        <v>3534</v>
      </c>
      <c r="E1900" s="41"/>
      <c r="F1900" s="42">
        <v>39896.439745370371</v>
      </c>
      <c r="G1900" s="43">
        <v>112</v>
      </c>
      <c r="H1900" s="44">
        <v>43341</v>
      </c>
      <c r="I1900" s="44">
        <v>43368</v>
      </c>
      <c r="J1900" s="43">
        <v>1444573</v>
      </c>
      <c r="K1900" s="43">
        <v>0</v>
      </c>
      <c r="L1900" s="43">
        <v>0</v>
      </c>
      <c r="M1900" s="43">
        <f>IFERROR(J1900-K1900-L1900,0)</f>
        <v>1444573</v>
      </c>
      <c r="N1900" s="43">
        <v>1442717</v>
      </c>
      <c r="O1900" s="45">
        <f>IFERROR(IF(1 - M1900/N1900&lt;0,0,1-M1900/N1900),0)</f>
        <v>0</v>
      </c>
      <c r="P1900" s="43">
        <v>0</v>
      </c>
      <c r="Q1900" s="43">
        <v>1444573</v>
      </c>
      <c r="R1900" s="46">
        <f>IF(F1900&lt;DATEVALUE("2018-07-01"),1,0)</f>
        <v>1</v>
      </c>
      <c r="S1900" s="47">
        <f>IF(R1900=1,1%,0)</f>
        <v>0.01</v>
      </c>
      <c r="T1900" s="46">
        <f>IFERROR(S1900*M1900,0)</f>
        <v>14445.73</v>
      </c>
      <c r="U1900" s="48">
        <f>IF(O1900&lt;=0.12,1,0)*(1-R1900)*M1900</f>
        <v>0</v>
      </c>
      <c r="V1900" s="49">
        <f>IF(0&lt;0.8,0,IF(0&lt;1,Sheet1!L590,1))*IF(G1900&lt;3,0.12 - O1900,0.01) *U1900</f>
        <v>0</v>
      </c>
      <c r="W1900" s="49">
        <f>IF(0&gt;1,IF(0&lt;=1.1,1,IF(0&lt;=1.2,2,IF(0&lt;=1.5,3,5))),0) * 1000000</f>
        <v>0</v>
      </c>
      <c r="X1900" s="50">
        <f>IF(AND(P1900&gt;=150000000,P1900&lt;300000000),5000000,IF(AND(P1900&gt;=300000000,P1900&lt;500000000),10000000,IF(AND(P1900&gt;=300000000,P1900&lt;500000000),15000000,IF(AND(P1900&gt;=500000000,P1900&lt;3000000000),20000000,IF(P1900&gt;=30000000000,35000000,0))))) * (1-R1900)</f>
        <v>0</v>
      </c>
      <c r="Y1900" s="50">
        <f>IFERROR(Q1900 * (1-R1900),0)</f>
        <v>0</v>
      </c>
      <c r="Z1900" s="51">
        <f>IF(R1900=1,0,0)</f>
        <v>0</v>
      </c>
      <c r="AA1900" s="51">
        <f>IFERROR((1-R1900) * Z1900 * 2%,0)</f>
        <v>0</v>
      </c>
      <c r="AB1900" s="52">
        <f>IF(R1900=0,0,0)</f>
        <v>0</v>
      </c>
      <c r="AC1900" s="52">
        <f> IFERROR(AB1900 * (1-R1900) * 2%,0)</f>
        <v>0</v>
      </c>
      <c r="AD1900" s="53">
        <f>T1900+V1900+W1900+X1900+AA1900+AC1900</f>
        <v>14445.73</v>
      </c>
    </row>
    <row r="1901">
      <c r="C1901" s="40" t="s">
        <v>3535</v>
      </c>
      <c r="D1901" s="41" t="s">
        <v>3536</v>
      </c>
      <c r="E1901" s="41"/>
      <c r="F1901" s="42">
        <v>39976.432453703703</v>
      </c>
      <c r="G1901" s="43">
        <v>109</v>
      </c>
      <c r="H1901" s="44">
        <v>43325</v>
      </c>
      <c r="I1901" s="44">
        <v>43332</v>
      </c>
      <c r="J1901" s="43">
        <v>857741</v>
      </c>
      <c r="K1901" s="43">
        <v>0</v>
      </c>
      <c r="L1901" s="43">
        <v>0</v>
      </c>
      <c r="M1901" s="43">
        <f>IFERROR(J1901-K1901-L1901,0)</f>
        <v>857741</v>
      </c>
      <c r="N1901" s="43">
        <v>854865</v>
      </c>
      <c r="O1901" s="45">
        <f>IFERROR(IF(1 - M1901/N1901&lt;0,0,1-M1901/N1901),0)</f>
        <v>0</v>
      </c>
      <c r="P1901" s="43">
        <v>0</v>
      </c>
      <c r="Q1901" s="43">
        <v>857741</v>
      </c>
      <c r="R1901" s="46">
        <f>IF(F1901&lt;DATEVALUE("2018-07-01"),1,0)</f>
        <v>1</v>
      </c>
      <c r="S1901" s="47">
        <f>IF(R1901=1,1%,0)</f>
        <v>0.01</v>
      </c>
      <c r="T1901" s="46">
        <f>IFERROR(S1901*M1901,0)</f>
        <v>8577.4099999999999</v>
      </c>
      <c r="U1901" s="48">
        <f>IF(O1901&lt;=0.12,1,0)*(1-R1901)*M1901</f>
        <v>0</v>
      </c>
      <c r="V1901" s="49">
        <f>IF(0&lt;0.8,0,IF(0&lt;1,Sheet1!L590,1))*IF(G1901&lt;3,0.12 - O1901,0.01) *U1901</f>
        <v>0</v>
      </c>
      <c r="W1901" s="49">
        <f>IF(0&gt;1,IF(0&lt;=1.1,1,IF(0&lt;=1.2,2,IF(0&lt;=1.5,3,5))),0) * 1000000</f>
        <v>0</v>
      </c>
      <c r="X1901" s="50">
        <f>IF(AND(P1901&gt;=150000000,P1901&lt;300000000),5000000,IF(AND(P1901&gt;=300000000,P1901&lt;500000000),10000000,IF(AND(P1901&gt;=300000000,P1901&lt;500000000),15000000,IF(AND(P1901&gt;=500000000,P1901&lt;3000000000),20000000,IF(P1901&gt;=30000000000,35000000,0))))) * (1-R1901)</f>
        <v>0</v>
      </c>
      <c r="Y1901" s="50">
        <f>IFERROR(Q1901 * (1-R1901),0)</f>
        <v>0</v>
      </c>
      <c r="Z1901" s="51">
        <f>IF(R1901=1,0,0)</f>
        <v>0</v>
      </c>
      <c r="AA1901" s="51">
        <f>IFERROR((1-R1901) * Z1901 * 2%,0)</f>
        <v>0</v>
      </c>
      <c r="AB1901" s="52">
        <f>IF(R1901=0,0,0)</f>
        <v>0</v>
      </c>
      <c r="AC1901" s="52">
        <f> IFERROR(AB1901 * (1-R1901) * 2%,0)</f>
        <v>0</v>
      </c>
      <c r="AD1901" s="53">
        <f>T1901+V1901+W1901+X1901+AA1901+AC1901</f>
        <v>8577.4099999999999</v>
      </c>
    </row>
    <row r="1902">
      <c r="C1902" s="40" t="s">
        <v>3537</v>
      </c>
      <c r="D1902" s="41" t="s">
        <v>3538</v>
      </c>
      <c r="E1902" s="41"/>
      <c r="F1902" s="42">
        <v>39976.379976851851</v>
      </c>
      <c r="G1902" s="43">
        <v>109</v>
      </c>
      <c r="H1902" s="44">
        <v>43325</v>
      </c>
      <c r="I1902" s="44">
        <v>43329</v>
      </c>
      <c r="J1902" s="43">
        <v>1087000</v>
      </c>
      <c r="K1902" s="43">
        <v>0</v>
      </c>
      <c r="L1902" s="43">
        <v>0</v>
      </c>
      <c r="M1902" s="43">
        <f>IFERROR(J1902-K1902-L1902,0)</f>
        <v>1087000</v>
      </c>
      <c r="N1902" s="43">
        <v>1086501</v>
      </c>
      <c r="O1902" s="45">
        <f>IFERROR(IF(1 - M1902/N1902&lt;0,0,1-M1902/N1902),0)</f>
        <v>0</v>
      </c>
      <c r="P1902" s="43">
        <v>0</v>
      </c>
      <c r="Q1902" s="43">
        <v>1087000</v>
      </c>
      <c r="R1902" s="46">
        <f>IF(F1902&lt;DATEVALUE("2018-07-01"),1,0)</f>
        <v>1</v>
      </c>
      <c r="S1902" s="47">
        <f>IF(R1902=1,1%,0)</f>
        <v>0.01</v>
      </c>
      <c r="T1902" s="46">
        <f>IFERROR(S1902*M1902,0)</f>
        <v>10870</v>
      </c>
      <c r="U1902" s="48">
        <f>IF(O1902&lt;=0.12,1,0)*(1-R1902)*M1902</f>
        <v>0</v>
      </c>
      <c r="V1902" s="49">
        <f>IF(0&lt;0.8,0,IF(0&lt;1,Sheet1!L590,1))*IF(G1902&lt;3,0.12 - O1902,0.01) *U1902</f>
        <v>0</v>
      </c>
      <c r="W1902" s="49">
        <f>IF(0&gt;1,IF(0&lt;=1.1,1,IF(0&lt;=1.2,2,IF(0&lt;=1.5,3,5))),0) * 1000000</f>
        <v>0</v>
      </c>
      <c r="X1902" s="50">
        <f>IF(AND(P1902&gt;=150000000,P1902&lt;300000000),5000000,IF(AND(P1902&gt;=300000000,P1902&lt;500000000),10000000,IF(AND(P1902&gt;=300000000,P1902&lt;500000000),15000000,IF(AND(P1902&gt;=500000000,P1902&lt;3000000000),20000000,IF(P1902&gt;=30000000000,35000000,0))))) * (1-R1902)</f>
        <v>0</v>
      </c>
      <c r="Y1902" s="50">
        <f>IFERROR(Q1902 * (1-R1902),0)</f>
        <v>0</v>
      </c>
      <c r="Z1902" s="51">
        <f>IF(R1902=1,0,0)</f>
        <v>0</v>
      </c>
      <c r="AA1902" s="51">
        <f>IFERROR((1-R1902) * Z1902 * 2%,0)</f>
        <v>0</v>
      </c>
      <c r="AB1902" s="52">
        <f>IF(R1902=0,0,0)</f>
        <v>0</v>
      </c>
      <c r="AC1902" s="52">
        <f> IFERROR(AB1902 * (1-R1902) * 2%,0)</f>
        <v>0</v>
      </c>
      <c r="AD1902" s="53">
        <f>T1902+V1902+W1902+X1902+AA1902+AC1902</f>
        <v>10870</v>
      </c>
    </row>
    <row r="1903">
      <c r="C1903" s="40" t="s">
        <v>3539</v>
      </c>
      <c r="D1903" s="41" t="s">
        <v>3540</v>
      </c>
      <c r="E1903" s="41"/>
      <c r="F1903" s="42">
        <v>40056.454166666663</v>
      </c>
      <c r="G1903" s="43">
        <v>107</v>
      </c>
      <c r="H1903" s="44">
        <v>43325</v>
      </c>
      <c r="I1903" s="44">
        <v>43398</v>
      </c>
      <c r="J1903" s="43">
        <v>4082952</v>
      </c>
      <c r="K1903" s="43">
        <v>0</v>
      </c>
      <c r="L1903" s="43">
        <v>0</v>
      </c>
      <c r="M1903" s="43">
        <f>IFERROR(J1903-K1903-L1903,0)</f>
        <v>4082952</v>
      </c>
      <c r="N1903" s="43">
        <v>3814816</v>
      </c>
      <c r="O1903" s="45">
        <f>IFERROR(IF(1 - M1903/N1903&lt;0,0,1-M1903/N1903),0)</f>
        <v>0</v>
      </c>
      <c r="P1903" s="43">
        <v>0</v>
      </c>
      <c r="Q1903" s="43">
        <v>4082952</v>
      </c>
      <c r="R1903" s="46">
        <f>IF(F1903&lt;DATEVALUE("2018-07-01"),1,0)</f>
        <v>1</v>
      </c>
      <c r="S1903" s="47">
        <f>IF(R1903=1,1%,0)</f>
        <v>0.01</v>
      </c>
      <c r="T1903" s="46">
        <f>IFERROR(S1903*M1903,0)</f>
        <v>40829.520000000004</v>
      </c>
      <c r="U1903" s="48">
        <f>IF(O1903&lt;=0.12,1,0)*(1-R1903)*M1903</f>
        <v>0</v>
      </c>
      <c r="V1903" s="49">
        <f>IF(0&lt;0.8,0,IF(0&lt;1,Sheet1!L590,1))*IF(G1903&lt;3,0.12 - O1903,0.01) *U1903</f>
        <v>0</v>
      </c>
      <c r="W1903" s="49">
        <f>IF(0&gt;1,IF(0&lt;=1.1,1,IF(0&lt;=1.2,2,IF(0&lt;=1.5,3,5))),0) * 1000000</f>
        <v>0</v>
      </c>
      <c r="X1903" s="50">
        <f>IF(AND(P1903&gt;=150000000,P1903&lt;300000000),5000000,IF(AND(P1903&gt;=300000000,P1903&lt;500000000),10000000,IF(AND(P1903&gt;=300000000,P1903&lt;500000000),15000000,IF(AND(P1903&gt;=500000000,P1903&lt;3000000000),20000000,IF(P1903&gt;=30000000000,35000000,0))))) * (1-R1903)</f>
        <v>0</v>
      </c>
      <c r="Y1903" s="50">
        <f>IFERROR(Q1903 * (1-R1903),0)</f>
        <v>0</v>
      </c>
      <c r="Z1903" s="51">
        <f>IF(R1903=1,0,0)</f>
        <v>0</v>
      </c>
      <c r="AA1903" s="51">
        <f>IFERROR((1-R1903) * Z1903 * 2%,0)</f>
        <v>0</v>
      </c>
      <c r="AB1903" s="52">
        <f>IF(R1903=0,0,0)</f>
        <v>0</v>
      </c>
      <c r="AC1903" s="52">
        <f> IFERROR(AB1903 * (1-R1903) * 2%,0)</f>
        <v>0</v>
      </c>
      <c r="AD1903" s="53">
        <f>T1903+V1903+W1903+X1903+AA1903+AC1903</f>
        <v>40829.520000000004</v>
      </c>
    </row>
    <row r="1904">
      <c r="C1904" s="40" t="s">
        <v>3541</v>
      </c>
      <c r="D1904" s="41" t="s">
        <v>3542</v>
      </c>
      <c r="E1904" s="41"/>
      <c r="F1904" s="42">
        <v>40268.362164351849</v>
      </c>
      <c r="G1904" s="43">
        <v>100</v>
      </c>
      <c r="H1904" s="44">
        <v>43312</v>
      </c>
      <c r="I1904" s="44">
        <v>43332</v>
      </c>
      <c r="J1904" s="43">
        <v>159757628</v>
      </c>
      <c r="K1904" s="43">
        <v>0</v>
      </c>
      <c r="L1904" s="43">
        <v>13071000</v>
      </c>
      <c r="M1904" s="43">
        <f>IFERROR(J1904-K1904-L1904,0)</f>
        <v>146686628</v>
      </c>
      <c r="N1904" s="43">
        <v>154333025</v>
      </c>
      <c r="O1904" s="45">
        <f>IFERROR(IF(1 - M1904/N1904&lt;0,0,1-M1904/N1904),0)</f>
        <v>0.049544787967448989</v>
      </c>
      <c r="P1904" s="43">
        <v>0</v>
      </c>
      <c r="Q1904" s="43">
        <v>159757628</v>
      </c>
      <c r="R1904" s="46">
        <f>IF(F1904&lt;DATEVALUE("2018-07-01"),1,0)</f>
        <v>1</v>
      </c>
      <c r="S1904" s="47">
        <f>IF(R1904=1,1%,0)</f>
        <v>0.01</v>
      </c>
      <c r="T1904" s="46">
        <f>IFERROR(S1904*M1904,0)</f>
        <v>1466866.28</v>
      </c>
      <c r="U1904" s="48">
        <f>IF(O1904&lt;=0.12,1,0)*(1-R1904)*M1904</f>
        <v>0</v>
      </c>
      <c r="V1904" s="49">
        <f>IF(0&lt;0.8,0,IF(0&lt;1,Sheet1!L590,1))*IF(G1904&lt;3,0.12 - O1904,0.01) *U1904</f>
        <v>0</v>
      </c>
      <c r="W1904" s="49">
        <f>IF(0&gt;1,IF(0&lt;=1.1,1,IF(0&lt;=1.2,2,IF(0&lt;=1.5,3,5))),0) * 1000000</f>
        <v>0</v>
      </c>
      <c r="X1904" s="50">
        <f>IF(AND(P1904&gt;=150000000,P1904&lt;300000000),5000000,IF(AND(P1904&gt;=300000000,P1904&lt;500000000),10000000,IF(AND(P1904&gt;=300000000,P1904&lt;500000000),15000000,IF(AND(P1904&gt;=500000000,P1904&lt;3000000000),20000000,IF(P1904&gt;=30000000000,35000000,0))))) * (1-R1904)</f>
        <v>0</v>
      </c>
      <c r="Y1904" s="50">
        <f>IFERROR(Q1904 * (1-R1904),0)</f>
        <v>0</v>
      </c>
      <c r="Z1904" s="51">
        <f>IF(R1904=1,0,0)</f>
        <v>0</v>
      </c>
      <c r="AA1904" s="51">
        <f>IFERROR((1-R1904) * Z1904 * 2%,0)</f>
        <v>0</v>
      </c>
      <c r="AB1904" s="52">
        <f>IF(R1904=0,0,0)</f>
        <v>0</v>
      </c>
      <c r="AC1904" s="52">
        <f> IFERROR(AB1904 * (1-R1904) * 2%,0)</f>
        <v>0</v>
      </c>
      <c r="AD1904" s="53">
        <f>T1904+V1904+W1904+X1904+AA1904+AC1904</f>
        <v>1466866.28</v>
      </c>
    </row>
    <row r="1905">
      <c r="C1905" s="40" t="s">
        <v>3543</v>
      </c>
      <c r="D1905" s="41" t="s">
        <v>3544</v>
      </c>
      <c r="E1905" s="41"/>
      <c r="F1905" s="42">
        <v>40294.357187499998</v>
      </c>
      <c r="G1905" s="43">
        <v>99</v>
      </c>
      <c r="H1905" s="44">
        <v>43325</v>
      </c>
      <c r="I1905" s="44">
        <v>43342</v>
      </c>
      <c r="J1905" s="43">
        <v>850509</v>
      </c>
      <c r="K1905" s="43">
        <v>0</v>
      </c>
      <c r="L1905" s="43">
        <v>0</v>
      </c>
      <c r="M1905" s="43">
        <f>IFERROR(J1905-K1905-L1905,0)</f>
        <v>850509</v>
      </c>
      <c r="N1905" s="43">
        <v>850509</v>
      </c>
      <c r="O1905" s="45">
        <f>IFERROR(IF(1 - M1905/N1905&lt;0,0,1-M1905/N1905),0)</f>
        <v>0</v>
      </c>
      <c r="P1905" s="43">
        <v>0</v>
      </c>
      <c r="Q1905" s="43">
        <v>850509</v>
      </c>
      <c r="R1905" s="46">
        <f>IF(F1905&lt;DATEVALUE("2018-07-01"),1,0)</f>
        <v>1</v>
      </c>
      <c r="S1905" s="47">
        <f>IF(R1905=1,1%,0)</f>
        <v>0.01</v>
      </c>
      <c r="T1905" s="46">
        <f>IFERROR(S1905*M1905,0)</f>
        <v>8505.0900000000001</v>
      </c>
      <c r="U1905" s="48">
        <f>IF(O1905&lt;=0.12,1,0)*(1-R1905)*M1905</f>
        <v>0</v>
      </c>
      <c r="V1905" s="49">
        <f>IF(0&lt;0.8,0,IF(0&lt;1,Sheet1!L590,1))*IF(G1905&lt;3,0.12 - O1905,0.01) *U1905</f>
        <v>0</v>
      </c>
      <c r="W1905" s="49">
        <f>IF(0&gt;1,IF(0&lt;=1.1,1,IF(0&lt;=1.2,2,IF(0&lt;=1.5,3,5))),0) * 1000000</f>
        <v>0</v>
      </c>
      <c r="X1905" s="50">
        <f>IF(AND(P1905&gt;=150000000,P1905&lt;300000000),5000000,IF(AND(P1905&gt;=300000000,P1905&lt;500000000),10000000,IF(AND(P1905&gt;=300000000,P1905&lt;500000000),15000000,IF(AND(P1905&gt;=500000000,P1905&lt;3000000000),20000000,IF(P1905&gt;=30000000000,35000000,0))))) * (1-R1905)</f>
        <v>0</v>
      </c>
      <c r="Y1905" s="50">
        <f>IFERROR(Q1905 * (1-R1905),0)</f>
        <v>0</v>
      </c>
      <c r="Z1905" s="51">
        <f>IF(R1905=1,0,0)</f>
        <v>0</v>
      </c>
      <c r="AA1905" s="51">
        <f>IFERROR((1-R1905) * Z1905 * 2%,0)</f>
        <v>0</v>
      </c>
      <c r="AB1905" s="52">
        <f>IF(R1905=0,0,0)</f>
        <v>0</v>
      </c>
      <c r="AC1905" s="52">
        <f> IFERROR(AB1905 * (1-R1905) * 2%,0)</f>
        <v>0</v>
      </c>
      <c r="AD1905" s="53">
        <f>T1905+V1905+W1905+X1905+AA1905+AC1905</f>
        <v>8505.0900000000001</v>
      </c>
    </row>
    <row r="1906">
      <c r="C1906" s="40" t="s">
        <v>3545</v>
      </c>
      <c r="D1906" s="41" t="s">
        <v>3546</v>
      </c>
      <c r="E1906" s="41"/>
      <c r="F1906" s="42">
        <v>40344.5543287037</v>
      </c>
      <c r="G1906" s="43">
        <v>97</v>
      </c>
      <c r="H1906" s="44">
        <v>43320</v>
      </c>
      <c r="I1906" s="44">
        <v>43349</v>
      </c>
      <c r="J1906" s="43">
        <v>812321</v>
      </c>
      <c r="K1906" s="43">
        <v>0</v>
      </c>
      <c r="L1906" s="43">
        <v>0</v>
      </c>
      <c r="M1906" s="43">
        <f>IFERROR(J1906-K1906-L1906,0)</f>
        <v>812321</v>
      </c>
      <c r="N1906" s="43">
        <v>812321</v>
      </c>
      <c r="O1906" s="45">
        <f>IFERROR(IF(1 - M1906/N1906&lt;0,0,1-M1906/N1906),0)</f>
        <v>0</v>
      </c>
      <c r="P1906" s="43">
        <v>0</v>
      </c>
      <c r="Q1906" s="43">
        <v>812321</v>
      </c>
      <c r="R1906" s="46">
        <f>IF(F1906&lt;DATEVALUE("2018-07-01"),1,0)</f>
        <v>1</v>
      </c>
      <c r="S1906" s="47">
        <f>IF(R1906=1,1%,0)</f>
        <v>0.01</v>
      </c>
      <c r="T1906" s="46">
        <f>IFERROR(S1906*M1906,0)</f>
        <v>8123.21</v>
      </c>
      <c r="U1906" s="48">
        <f>IF(O1906&lt;=0.12,1,0)*(1-R1906)*M1906</f>
        <v>0</v>
      </c>
      <c r="V1906" s="49">
        <f>IF(0&lt;0.8,0,IF(0&lt;1,Sheet1!L590,1))*IF(G1906&lt;3,0.12 - O1906,0.01) *U1906</f>
        <v>0</v>
      </c>
      <c r="W1906" s="49">
        <f>IF(0&gt;1,IF(0&lt;=1.1,1,IF(0&lt;=1.2,2,IF(0&lt;=1.5,3,5))),0) * 1000000</f>
        <v>0</v>
      </c>
      <c r="X1906" s="50">
        <f>IF(AND(P1906&gt;=150000000,P1906&lt;300000000),5000000,IF(AND(P1906&gt;=300000000,P1906&lt;500000000),10000000,IF(AND(P1906&gt;=300000000,P1906&lt;500000000),15000000,IF(AND(P1906&gt;=500000000,P1906&lt;3000000000),20000000,IF(P1906&gt;=30000000000,35000000,0))))) * (1-R1906)</f>
        <v>0</v>
      </c>
      <c r="Y1906" s="50">
        <f>IFERROR(Q1906 * (1-R1906),0)</f>
        <v>0</v>
      </c>
      <c r="Z1906" s="51">
        <f>IF(R1906=1,0,0)</f>
        <v>0</v>
      </c>
      <c r="AA1906" s="51">
        <f>IFERROR((1-R1906) * Z1906 * 2%,0)</f>
        <v>0</v>
      </c>
      <c r="AB1906" s="52">
        <f>IF(R1906=0,0,0)</f>
        <v>0</v>
      </c>
      <c r="AC1906" s="52">
        <f> IFERROR(AB1906 * (1-R1906) * 2%,0)</f>
        <v>0</v>
      </c>
      <c r="AD1906" s="53">
        <f>T1906+V1906+W1906+X1906+AA1906+AC1906</f>
        <v>8123.21</v>
      </c>
    </row>
    <row r="1907">
      <c r="C1907" s="40" t="s">
        <v>3547</v>
      </c>
      <c r="D1907" s="41" t="s">
        <v>3548</v>
      </c>
      <c r="E1907" s="41"/>
      <c r="F1907" s="42">
        <v>40395.423784722218</v>
      </c>
      <c r="G1907" s="43">
        <v>95</v>
      </c>
      <c r="H1907" s="44">
        <v>43321</v>
      </c>
      <c r="I1907" s="44">
        <v>43351</v>
      </c>
      <c r="J1907" s="43">
        <v>5531037</v>
      </c>
      <c r="K1907" s="43">
        <v>0</v>
      </c>
      <c r="L1907" s="43">
        <v>0</v>
      </c>
      <c r="M1907" s="43">
        <f>IFERROR(J1907-K1907-L1907,0)</f>
        <v>5531037</v>
      </c>
      <c r="N1907" s="43">
        <v>5057436</v>
      </c>
      <c r="O1907" s="45">
        <f>IFERROR(IF(1 - M1907/N1907&lt;0,0,1-M1907/N1907),0)</f>
        <v>0</v>
      </c>
      <c r="P1907" s="43">
        <v>0</v>
      </c>
      <c r="Q1907" s="43">
        <v>5531037</v>
      </c>
      <c r="R1907" s="46">
        <f>IF(F1907&lt;DATEVALUE("2018-07-01"),1,0)</f>
        <v>1</v>
      </c>
      <c r="S1907" s="47">
        <f>IF(R1907=1,1%,0)</f>
        <v>0.01</v>
      </c>
      <c r="T1907" s="46">
        <f>IFERROR(S1907*M1907,0)</f>
        <v>55310.370000000003</v>
      </c>
      <c r="U1907" s="48">
        <f>IF(O1907&lt;=0.12,1,0)*(1-R1907)*M1907</f>
        <v>0</v>
      </c>
      <c r="V1907" s="49">
        <f>IF(0&lt;0.8,0,IF(0&lt;1,Sheet1!L590,1))*IF(G1907&lt;3,0.12 - O1907,0.01) *U1907</f>
        <v>0</v>
      </c>
      <c r="W1907" s="49">
        <f>IF(0&gt;1,IF(0&lt;=1.1,1,IF(0&lt;=1.2,2,IF(0&lt;=1.5,3,5))),0) * 1000000</f>
        <v>0</v>
      </c>
      <c r="X1907" s="50">
        <f>IF(AND(P1907&gt;=150000000,P1907&lt;300000000),5000000,IF(AND(P1907&gt;=300000000,P1907&lt;500000000),10000000,IF(AND(P1907&gt;=300000000,P1907&lt;500000000),15000000,IF(AND(P1907&gt;=500000000,P1907&lt;3000000000),20000000,IF(P1907&gt;=30000000000,35000000,0))))) * (1-R1907)</f>
        <v>0</v>
      </c>
      <c r="Y1907" s="50">
        <f>IFERROR(Q1907 * (1-R1907),0)</f>
        <v>0</v>
      </c>
      <c r="Z1907" s="51">
        <f>IF(R1907=1,0,0)</f>
        <v>0</v>
      </c>
      <c r="AA1907" s="51">
        <f>IFERROR((1-R1907) * Z1907 * 2%,0)</f>
        <v>0</v>
      </c>
      <c r="AB1907" s="52">
        <f>IF(R1907=0,473600,0)</f>
        <v>0</v>
      </c>
      <c r="AC1907" s="52">
        <f> IFERROR(AB1907 * (1-R1907) * 2%,0)</f>
        <v>0</v>
      </c>
      <c r="AD1907" s="53">
        <f>T1907+V1907+W1907+X1907+AA1907+AC1907</f>
        <v>55310.370000000003</v>
      </c>
    </row>
    <row r="1908">
      <c r="C1908" s="40" t="s">
        <v>3549</v>
      </c>
      <c r="D1908" s="41" t="s">
        <v>3550</v>
      </c>
      <c r="E1908" s="41"/>
      <c r="F1908" s="42">
        <v>40632.632870370369</v>
      </c>
      <c r="G1908" s="43">
        <v>88</v>
      </c>
      <c r="H1908" s="44">
        <v>43321</v>
      </c>
      <c r="I1908" s="44">
        <v>43349</v>
      </c>
      <c r="J1908" s="43">
        <v>161414</v>
      </c>
      <c r="K1908" s="43">
        <v>0</v>
      </c>
      <c r="L1908" s="43">
        <v>0</v>
      </c>
      <c r="M1908" s="43">
        <f>IFERROR(J1908-K1908-L1908,0)</f>
        <v>161414</v>
      </c>
      <c r="N1908" s="43">
        <v>161414</v>
      </c>
      <c r="O1908" s="45">
        <f>IFERROR(IF(1 - M1908/N1908&lt;0,0,1-M1908/N1908),0)</f>
        <v>0</v>
      </c>
      <c r="P1908" s="43">
        <v>0</v>
      </c>
      <c r="Q1908" s="43">
        <v>161414</v>
      </c>
      <c r="R1908" s="46">
        <f>IF(F1908&lt;DATEVALUE("2018-07-01"),1,0)</f>
        <v>1</v>
      </c>
      <c r="S1908" s="47">
        <f>IF(R1908=1,1%,0)</f>
        <v>0.01</v>
      </c>
      <c r="T1908" s="46">
        <f>IFERROR(S1908*M1908,0)</f>
        <v>1614.1400000000001</v>
      </c>
      <c r="U1908" s="48">
        <f>IF(O1908&lt;=0.12,1,0)*(1-R1908)*M1908</f>
        <v>0</v>
      </c>
      <c r="V1908" s="49">
        <f>IF(0&lt;0.8,0,IF(0&lt;1,Sheet1!L590,1))*IF(G1908&lt;3,0.12 - O1908,0.01) *U1908</f>
        <v>0</v>
      </c>
      <c r="W1908" s="49">
        <f>IF(0&gt;1,IF(0&lt;=1.1,1,IF(0&lt;=1.2,2,IF(0&lt;=1.5,3,5))),0) * 1000000</f>
        <v>0</v>
      </c>
      <c r="X1908" s="50">
        <f>IF(AND(P1908&gt;=150000000,P1908&lt;300000000),5000000,IF(AND(P1908&gt;=300000000,P1908&lt;500000000),10000000,IF(AND(P1908&gt;=300000000,P1908&lt;500000000),15000000,IF(AND(P1908&gt;=500000000,P1908&lt;3000000000),20000000,IF(P1908&gt;=30000000000,35000000,0))))) * (1-R1908)</f>
        <v>0</v>
      </c>
      <c r="Y1908" s="50">
        <f>IFERROR(Q1908 * (1-R1908),0)</f>
        <v>0</v>
      </c>
      <c r="Z1908" s="51">
        <f>IF(R1908=1,0,0)</f>
        <v>0</v>
      </c>
      <c r="AA1908" s="51">
        <f>IFERROR((1-R1908) * Z1908 * 2%,0)</f>
        <v>0</v>
      </c>
      <c r="AB1908" s="52">
        <f>IF(R1908=0,0,0)</f>
        <v>0</v>
      </c>
      <c r="AC1908" s="52">
        <f> IFERROR(AB1908 * (1-R1908) * 2%,0)</f>
        <v>0</v>
      </c>
      <c r="AD1908" s="53">
        <f>T1908+V1908+W1908+X1908+AA1908+AC1908</f>
        <v>1614.1400000000001</v>
      </c>
    </row>
    <row r="1909">
      <c r="C1909" s="40" t="s">
        <v>3551</v>
      </c>
      <c r="D1909" s="41" t="s">
        <v>3552</v>
      </c>
      <c r="E1909" s="41"/>
      <c r="F1909" s="42">
        <v>40655.422731481478</v>
      </c>
      <c r="G1909" s="43">
        <v>87</v>
      </c>
      <c r="H1909" s="44">
        <v>43325</v>
      </c>
      <c r="I1909" s="44">
        <v>43377</v>
      </c>
      <c r="J1909" s="43">
        <v>267410</v>
      </c>
      <c r="K1909" s="43">
        <v>0</v>
      </c>
      <c r="L1909" s="43">
        <v>0</v>
      </c>
      <c r="M1909" s="43">
        <f>IFERROR(J1909-K1909-L1909,0)</f>
        <v>267410</v>
      </c>
      <c r="N1909" s="43">
        <v>267410</v>
      </c>
      <c r="O1909" s="45">
        <f>IFERROR(IF(1 - M1909/N1909&lt;0,0,1-M1909/N1909),0)</f>
        <v>0</v>
      </c>
      <c r="P1909" s="43">
        <v>0</v>
      </c>
      <c r="Q1909" s="43">
        <v>267410</v>
      </c>
      <c r="R1909" s="46">
        <f>IF(F1909&lt;DATEVALUE("2018-07-01"),1,0)</f>
        <v>1</v>
      </c>
      <c r="S1909" s="47">
        <f>IF(R1909=1,1%,0)</f>
        <v>0.01</v>
      </c>
      <c r="T1909" s="46">
        <f>IFERROR(S1909*M1909,0)</f>
        <v>2674.0999999999999</v>
      </c>
      <c r="U1909" s="48">
        <f>IF(O1909&lt;=0.12,1,0)*(1-R1909)*M1909</f>
        <v>0</v>
      </c>
      <c r="V1909" s="49">
        <f>IF(0&lt;0.8,0,IF(0&lt;1,Sheet1!L590,1))*IF(G1909&lt;3,0.12 - O1909,0.01) *U1909</f>
        <v>0</v>
      </c>
      <c r="W1909" s="49">
        <f>IF(0&gt;1,IF(0&lt;=1.1,1,IF(0&lt;=1.2,2,IF(0&lt;=1.5,3,5))),0) * 1000000</f>
        <v>0</v>
      </c>
      <c r="X1909" s="50">
        <f>IF(AND(P1909&gt;=150000000,P1909&lt;300000000),5000000,IF(AND(P1909&gt;=300000000,P1909&lt;500000000),10000000,IF(AND(P1909&gt;=300000000,P1909&lt;500000000),15000000,IF(AND(P1909&gt;=500000000,P1909&lt;3000000000),20000000,IF(P1909&gt;=30000000000,35000000,0))))) * (1-R1909)</f>
        <v>0</v>
      </c>
      <c r="Y1909" s="50">
        <f>IFERROR(Q1909 * (1-R1909),0)</f>
        <v>0</v>
      </c>
      <c r="Z1909" s="51">
        <f>IF(R1909=1,0,0)</f>
        <v>0</v>
      </c>
      <c r="AA1909" s="51">
        <f>IFERROR((1-R1909) * Z1909 * 2%,0)</f>
        <v>0</v>
      </c>
      <c r="AB1909" s="52">
        <f>IF(R1909=0,0,0)</f>
        <v>0</v>
      </c>
      <c r="AC1909" s="52">
        <f> IFERROR(AB1909 * (1-R1909) * 2%,0)</f>
        <v>0</v>
      </c>
      <c r="AD1909" s="53">
        <f>T1909+V1909+W1909+X1909+AA1909+AC1909</f>
        <v>2674.0999999999999</v>
      </c>
    </row>
    <row r="1910">
      <c r="C1910" s="40" t="s">
        <v>3553</v>
      </c>
      <c r="D1910" s="41" t="s">
        <v>3554</v>
      </c>
      <c r="E1910" s="41"/>
      <c r="F1910" s="42">
        <v>40728.488981481481</v>
      </c>
      <c r="G1910" s="43">
        <v>84</v>
      </c>
      <c r="H1910" s="44">
        <v>43312</v>
      </c>
      <c r="I1910" s="44">
        <v>43434</v>
      </c>
      <c r="J1910" s="43">
        <v>625691</v>
      </c>
      <c r="K1910" s="43">
        <v>0</v>
      </c>
      <c r="L1910" s="43">
        <v>0</v>
      </c>
      <c r="M1910" s="43">
        <f>IFERROR(J1910-K1910-L1910,0)</f>
        <v>625691</v>
      </c>
      <c r="N1910" s="43">
        <v>625691</v>
      </c>
      <c r="O1910" s="45">
        <f>IFERROR(IF(1 - M1910/N1910&lt;0,0,1-M1910/N1910),0)</f>
        <v>0</v>
      </c>
      <c r="P1910" s="43">
        <v>0</v>
      </c>
      <c r="Q1910" s="43">
        <v>625691</v>
      </c>
      <c r="R1910" s="46">
        <f>IF(F1910&lt;DATEVALUE("2018-07-01"),1,0)</f>
        <v>1</v>
      </c>
      <c r="S1910" s="47">
        <f>IF(R1910=1,1%,0)</f>
        <v>0.01</v>
      </c>
      <c r="T1910" s="46">
        <f>IFERROR(S1910*M1910,0)</f>
        <v>6256.9099999999999</v>
      </c>
      <c r="U1910" s="48">
        <f>IF(O1910&lt;=0.12,1,0)*(1-R1910)*M1910</f>
        <v>0</v>
      </c>
      <c r="V1910" s="49">
        <f>IF(0&lt;0.8,0,IF(0&lt;1,Sheet1!L590,1))*IF(G1910&lt;3,0.12 - O1910,0.01) *U1910</f>
        <v>0</v>
      </c>
      <c r="W1910" s="49">
        <f>IF(0&gt;1,IF(0&lt;=1.1,1,IF(0&lt;=1.2,2,IF(0&lt;=1.5,3,5))),0) * 1000000</f>
        <v>0</v>
      </c>
      <c r="X1910" s="50">
        <f>IF(AND(P1910&gt;=150000000,P1910&lt;300000000),5000000,IF(AND(P1910&gt;=300000000,P1910&lt;500000000),10000000,IF(AND(P1910&gt;=300000000,P1910&lt;500000000),15000000,IF(AND(P1910&gt;=500000000,P1910&lt;3000000000),20000000,IF(P1910&gt;=30000000000,35000000,0))))) * (1-R1910)</f>
        <v>0</v>
      </c>
      <c r="Y1910" s="50">
        <f>IFERROR(Q1910 * (1-R1910),0)</f>
        <v>0</v>
      </c>
      <c r="Z1910" s="51">
        <f>IF(R1910=1,0,0)</f>
        <v>0</v>
      </c>
      <c r="AA1910" s="51">
        <f>IFERROR((1-R1910) * Z1910 * 2%,0)</f>
        <v>0</v>
      </c>
      <c r="AB1910" s="52">
        <f>IF(R1910=0,0,0)</f>
        <v>0</v>
      </c>
      <c r="AC1910" s="52">
        <f> IFERROR(AB1910 * (1-R1910) * 2%,0)</f>
        <v>0</v>
      </c>
      <c r="AD1910" s="53">
        <f>T1910+V1910+W1910+X1910+AA1910+AC1910</f>
        <v>6256.9099999999999</v>
      </c>
    </row>
    <row r="1911">
      <c r="C1911" s="40" t="s">
        <v>3555</v>
      </c>
      <c r="D1911" s="41" t="s">
        <v>3556</v>
      </c>
      <c r="E1911" s="41"/>
      <c r="F1911" s="42">
        <v>40812.391412037032</v>
      </c>
      <c r="G1911" s="43">
        <v>82</v>
      </c>
      <c r="H1911" s="44">
        <v>43321</v>
      </c>
      <c r="I1911" s="44">
        <v>43407</v>
      </c>
      <c r="J1911" s="43">
        <v>9006393</v>
      </c>
      <c r="K1911" s="43">
        <v>0</v>
      </c>
      <c r="L1911" s="43">
        <v>0</v>
      </c>
      <c r="M1911" s="43">
        <f>IFERROR(J1911-K1911-L1911,0)</f>
        <v>9006393</v>
      </c>
      <c r="N1911" s="43">
        <v>9006393</v>
      </c>
      <c r="O1911" s="45">
        <f>IFERROR(IF(1 - M1911/N1911&lt;0,0,1-M1911/N1911),0)</f>
        <v>0</v>
      </c>
      <c r="P1911" s="43">
        <v>0</v>
      </c>
      <c r="Q1911" s="43">
        <v>9006393</v>
      </c>
      <c r="R1911" s="46">
        <f>IF(F1911&lt;DATEVALUE("2018-07-01"),1,0)</f>
        <v>1</v>
      </c>
      <c r="S1911" s="47">
        <f>IF(R1911=1,1%,0)</f>
        <v>0.01</v>
      </c>
      <c r="T1911" s="46">
        <f>IFERROR(S1911*M1911,0)</f>
        <v>90063.930000000008</v>
      </c>
      <c r="U1911" s="48">
        <f>IF(O1911&lt;=0.12,1,0)*(1-R1911)*M1911</f>
        <v>0</v>
      </c>
      <c r="V1911" s="49">
        <f>IF(0&lt;0.8,0,IF(0&lt;1,Sheet1!L590,1))*IF(G1911&lt;3,0.12 - O1911,0.01) *U1911</f>
        <v>0</v>
      </c>
      <c r="W1911" s="49">
        <f>IF(0&gt;1,IF(0&lt;=1.1,1,IF(0&lt;=1.2,2,IF(0&lt;=1.5,3,5))),0) * 1000000</f>
        <v>0</v>
      </c>
      <c r="X1911" s="50">
        <f>IF(AND(P1911&gt;=150000000,P1911&lt;300000000),5000000,IF(AND(P1911&gt;=300000000,P1911&lt;500000000),10000000,IF(AND(P1911&gt;=300000000,P1911&lt;500000000),15000000,IF(AND(P1911&gt;=500000000,P1911&lt;3000000000),20000000,IF(P1911&gt;=30000000000,35000000,0))))) * (1-R1911)</f>
        <v>0</v>
      </c>
      <c r="Y1911" s="50">
        <f>IFERROR(Q1911 * (1-R1911),0)</f>
        <v>0</v>
      </c>
      <c r="Z1911" s="51">
        <f>IF(R1911=1,0,0)</f>
        <v>0</v>
      </c>
      <c r="AA1911" s="51">
        <f>IFERROR((1-R1911) * Z1911 * 2%,0)</f>
        <v>0</v>
      </c>
      <c r="AB1911" s="52">
        <f>IF(R1911=0,0,0)</f>
        <v>0</v>
      </c>
      <c r="AC1911" s="52">
        <f> IFERROR(AB1911 * (1-R1911) * 2%,0)</f>
        <v>0</v>
      </c>
      <c r="AD1911" s="53">
        <f>T1911+V1911+W1911+X1911+AA1911+AC1911</f>
        <v>90063.930000000008</v>
      </c>
    </row>
    <row r="1912">
      <c r="C1912" s="40" t="s">
        <v>3557</v>
      </c>
      <c r="D1912" s="41" t="s">
        <v>3558</v>
      </c>
      <c r="E1912" s="41"/>
      <c r="F1912" s="42">
        <v>40842.476238425923</v>
      </c>
      <c r="G1912" s="43">
        <v>81</v>
      </c>
      <c r="H1912" s="44">
        <v>43321</v>
      </c>
      <c r="I1912" s="44">
        <v>43341</v>
      </c>
      <c r="J1912" s="43">
        <v>1172345</v>
      </c>
      <c r="K1912" s="43">
        <v>0</v>
      </c>
      <c r="L1912" s="43">
        <v>0</v>
      </c>
      <c r="M1912" s="43">
        <f>IFERROR(J1912-K1912-L1912,0)</f>
        <v>1172345</v>
      </c>
      <c r="N1912" s="43">
        <v>1172345</v>
      </c>
      <c r="O1912" s="45">
        <f>IFERROR(IF(1 - M1912/N1912&lt;0,0,1-M1912/N1912),0)</f>
        <v>0</v>
      </c>
      <c r="P1912" s="43">
        <v>0</v>
      </c>
      <c r="Q1912" s="43">
        <v>1172345</v>
      </c>
      <c r="R1912" s="46">
        <f>IF(F1912&lt;DATEVALUE("2018-07-01"),1,0)</f>
        <v>1</v>
      </c>
      <c r="S1912" s="47">
        <f>IF(R1912=1,1%,0)</f>
        <v>0.01</v>
      </c>
      <c r="T1912" s="46">
        <f>IFERROR(S1912*M1912,0)</f>
        <v>11723.450000000001</v>
      </c>
      <c r="U1912" s="48">
        <f>IF(O1912&lt;=0.12,1,0)*(1-R1912)*M1912</f>
        <v>0</v>
      </c>
      <c r="V1912" s="49">
        <f>IF(0&lt;0.8,0,IF(0&lt;1,Sheet1!L590,1))*IF(G1912&lt;3,0.12 - O1912,0.01) *U1912</f>
        <v>0</v>
      </c>
      <c r="W1912" s="49">
        <f>IF(0&gt;1,IF(0&lt;=1.1,1,IF(0&lt;=1.2,2,IF(0&lt;=1.5,3,5))),0) * 1000000</f>
        <v>0</v>
      </c>
      <c r="X1912" s="50">
        <f>IF(AND(P1912&gt;=150000000,P1912&lt;300000000),5000000,IF(AND(P1912&gt;=300000000,P1912&lt;500000000),10000000,IF(AND(P1912&gt;=300000000,P1912&lt;500000000),15000000,IF(AND(P1912&gt;=500000000,P1912&lt;3000000000),20000000,IF(P1912&gt;=30000000000,35000000,0))))) * (1-R1912)</f>
        <v>0</v>
      </c>
      <c r="Y1912" s="50">
        <f>IFERROR(Q1912 * (1-R1912),0)</f>
        <v>0</v>
      </c>
      <c r="Z1912" s="51">
        <f>IF(R1912=1,0,0)</f>
        <v>0</v>
      </c>
      <c r="AA1912" s="51">
        <f>IFERROR((1-R1912) * Z1912 * 2%,0)</f>
        <v>0</v>
      </c>
      <c r="AB1912" s="52">
        <f>IF(R1912=0,0,0)</f>
        <v>0</v>
      </c>
      <c r="AC1912" s="52">
        <f> IFERROR(AB1912 * (1-R1912) * 2%,0)</f>
        <v>0</v>
      </c>
      <c r="AD1912" s="53">
        <f>T1912+V1912+W1912+X1912+AA1912+AC1912</f>
        <v>11723.450000000001</v>
      </c>
    </row>
    <row r="1913">
      <c r="C1913" s="40" t="s">
        <v>3559</v>
      </c>
      <c r="D1913" s="41" t="s">
        <v>3560</v>
      </c>
      <c r="E1913" s="41"/>
      <c r="F1913" s="42">
        <v>40970.375057870369</v>
      </c>
      <c r="G1913" s="43">
        <v>76</v>
      </c>
      <c r="H1913" s="44">
        <v>43325</v>
      </c>
      <c r="I1913" s="44">
        <v>43342</v>
      </c>
      <c r="J1913" s="43">
        <v>1143208</v>
      </c>
      <c r="K1913" s="43">
        <v>0</v>
      </c>
      <c r="L1913" s="43">
        <v>0</v>
      </c>
      <c r="M1913" s="43">
        <f>IFERROR(J1913-K1913-L1913,0)</f>
        <v>1143208</v>
      </c>
      <c r="N1913" s="43">
        <v>1143208</v>
      </c>
      <c r="O1913" s="45">
        <f>IFERROR(IF(1 - M1913/N1913&lt;0,0,1-M1913/N1913),0)</f>
        <v>0</v>
      </c>
      <c r="P1913" s="43">
        <v>0</v>
      </c>
      <c r="Q1913" s="43">
        <v>1143208</v>
      </c>
      <c r="R1913" s="46">
        <f>IF(F1913&lt;DATEVALUE("2018-07-01"),1,0)</f>
        <v>1</v>
      </c>
      <c r="S1913" s="47">
        <f>IF(R1913=1,1%,0)</f>
        <v>0.01</v>
      </c>
      <c r="T1913" s="46">
        <f>IFERROR(S1913*M1913,0)</f>
        <v>11432.08</v>
      </c>
      <c r="U1913" s="48">
        <f>IF(O1913&lt;=0.12,1,0)*(1-R1913)*M1913</f>
        <v>0</v>
      </c>
      <c r="V1913" s="49">
        <f>IF(0&lt;0.8,0,IF(0&lt;1,Sheet1!L590,1))*IF(G1913&lt;3,0.12 - O1913,0.01) *U1913</f>
        <v>0</v>
      </c>
      <c r="W1913" s="49">
        <f>IF(0&gt;1,IF(0&lt;=1.1,1,IF(0&lt;=1.2,2,IF(0&lt;=1.5,3,5))),0) * 1000000</f>
        <v>0</v>
      </c>
      <c r="X1913" s="50">
        <f>IF(AND(P1913&gt;=150000000,P1913&lt;300000000),5000000,IF(AND(P1913&gt;=300000000,P1913&lt;500000000),10000000,IF(AND(P1913&gt;=300000000,P1913&lt;500000000),15000000,IF(AND(P1913&gt;=500000000,P1913&lt;3000000000),20000000,IF(P1913&gt;=30000000000,35000000,0))))) * (1-R1913)</f>
        <v>0</v>
      </c>
      <c r="Y1913" s="50">
        <f>IFERROR(Q1913 * (1-R1913),0)</f>
        <v>0</v>
      </c>
      <c r="Z1913" s="51">
        <f>IF(R1913=1,0,0)</f>
        <v>0</v>
      </c>
      <c r="AA1913" s="51">
        <f>IFERROR((1-R1913) * Z1913 * 2%,0)</f>
        <v>0</v>
      </c>
      <c r="AB1913" s="52">
        <f>IF(R1913=0,0,0)</f>
        <v>0</v>
      </c>
      <c r="AC1913" s="52">
        <f> IFERROR(AB1913 * (1-R1913) * 2%,0)</f>
        <v>0</v>
      </c>
      <c r="AD1913" s="53">
        <f>T1913+V1913+W1913+X1913+AA1913+AC1913</f>
        <v>11432.08</v>
      </c>
    </row>
    <row r="1914">
      <c r="C1914" s="40" t="s">
        <v>3561</v>
      </c>
      <c r="D1914" s="41" t="s">
        <v>3562</v>
      </c>
      <c r="E1914" s="41"/>
      <c r="F1914" s="42">
        <v>41016.451874999999</v>
      </c>
      <c r="G1914" s="43">
        <v>75</v>
      </c>
      <c r="H1914" s="44">
        <v>43325</v>
      </c>
      <c r="I1914" s="44">
        <v>43343</v>
      </c>
      <c r="J1914" s="43">
        <v>741557</v>
      </c>
      <c r="K1914" s="43">
        <v>0</v>
      </c>
      <c r="L1914" s="43">
        <v>0</v>
      </c>
      <c r="M1914" s="43">
        <f>IFERROR(J1914-K1914-L1914,0)</f>
        <v>741557</v>
      </c>
      <c r="N1914" s="43">
        <v>738221</v>
      </c>
      <c r="O1914" s="45">
        <f>IFERROR(IF(1 - M1914/N1914&lt;0,0,1-M1914/N1914),0)</f>
        <v>0</v>
      </c>
      <c r="P1914" s="43">
        <v>0</v>
      </c>
      <c r="Q1914" s="43">
        <v>741557</v>
      </c>
      <c r="R1914" s="46">
        <f>IF(F1914&lt;DATEVALUE("2018-07-01"),1,0)</f>
        <v>1</v>
      </c>
      <c r="S1914" s="47">
        <f>IF(R1914=1,1%,0)</f>
        <v>0.01</v>
      </c>
      <c r="T1914" s="46">
        <f>IFERROR(S1914*M1914,0)</f>
        <v>7415.5699999999997</v>
      </c>
      <c r="U1914" s="48">
        <f>IF(O1914&lt;=0.12,1,0)*(1-R1914)*M1914</f>
        <v>0</v>
      </c>
      <c r="V1914" s="49">
        <f>IF(0&lt;0.8,0,IF(0&lt;1,Sheet1!L590,1))*IF(G1914&lt;3,0.12 - O1914,0.01) *U1914</f>
        <v>0</v>
      </c>
      <c r="W1914" s="49">
        <f>IF(0&gt;1,IF(0&lt;=1.1,1,IF(0&lt;=1.2,2,IF(0&lt;=1.5,3,5))),0) * 1000000</f>
        <v>0</v>
      </c>
      <c r="X1914" s="50">
        <f>IF(AND(P1914&gt;=150000000,P1914&lt;300000000),5000000,IF(AND(P1914&gt;=300000000,P1914&lt;500000000),10000000,IF(AND(P1914&gt;=300000000,P1914&lt;500000000),15000000,IF(AND(P1914&gt;=500000000,P1914&lt;3000000000),20000000,IF(P1914&gt;=30000000000,35000000,0))))) * (1-R1914)</f>
        <v>0</v>
      </c>
      <c r="Y1914" s="50">
        <f>IFERROR(Q1914 * (1-R1914),0)</f>
        <v>0</v>
      </c>
      <c r="Z1914" s="51">
        <f>IF(R1914=1,0,0)</f>
        <v>0</v>
      </c>
      <c r="AA1914" s="51">
        <f>IFERROR((1-R1914) * Z1914 * 2%,0)</f>
        <v>0</v>
      </c>
      <c r="AB1914" s="52">
        <f>IF(R1914=0,0,0)</f>
        <v>0</v>
      </c>
      <c r="AC1914" s="52">
        <f> IFERROR(AB1914 * (1-R1914) * 2%,0)</f>
        <v>0</v>
      </c>
      <c r="AD1914" s="53">
        <f>T1914+V1914+W1914+X1914+AA1914+AC1914</f>
        <v>7415.5699999999997</v>
      </c>
    </row>
    <row r="1915">
      <c r="C1915" s="40" t="s">
        <v>3563</v>
      </c>
      <c r="D1915" s="41" t="s">
        <v>3564</v>
      </c>
      <c r="E1915" s="41"/>
      <c r="F1915" s="42">
        <v>41057.369143518517</v>
      </c>
      <c r="G1915" s="43">
        <v>74</v>
      </c>
      <c r="H1915" s="44">
        <v>43321</v>
      </c>
      <c r="I1915" s="44">
        <v>43355</v>
      </c>
      <c r="J1915" s="43">
        <v>1925667</v>
      </c>
      <c r="K1915" s="43">
        <v>0</v>
      </c>
      <c r="L1915" s="43">
        <v>0</v>
      </c>
      <c r="M1915" s="43">
        <f>IFERROR(J1915-K1915-L1915,0)</f>
        <v>1925667</v>
      </c>
      <c r="N1915" s="43">
        <v>1925667</v>
      </c>
      <c r="O1915" s="45">
        <f>IFERROR(IF(1 - M1915/N1915&lt;0,0,1-M1915/N1915),0)</f>
        <v>0</v>
      </c>
      <c r="P1915" s="43">
        <v>0</v>
      </c>
      <c r="Q1915" s="43">
        <v>1925667</v>
      </c>
      <c r="R1915" s="46">
        <f>IF(F1915&lt;DATEVALUE("2018-07-01"),1,0)</f>
        <v>1</v>
      </c>
      <c r="S1915" s="47">
        <f>IF(R1915=1,1%,0)</f>
        <v>0.01</v>
      </c>
      <c r="T1915" s="46">
        <f>IFERROR(S1915*M1915,0)</f>
        <v>19256.670000000002</v>
      </c>
      <c r="U1915" s="48">
        <f>IF(O1915&lt;=0.12,1,0)*(1-R1915)*M1915</f>
        <v>0</v>
      </c>
      <c r="V1915" s="49">
        <f>IF(0&lt;0.8,0,IF(0&lt;1,Sheet1!L590,1))*IF(G1915&lt;3,0.12 - O1915,0.01) *U1915</f>
        <v>0</v>
      </c>
      <c r="W1915" s="49">
        <f>IF(0&gt;1,IF(0&lt;=1.1,1,IF(0&lt;=1.2,2,IF(0&lt;=1.5,3,5))),0) * 1000000</f>
        <v>0</v>
      </c>
      <c r="X1915" s="50">
        <f>IF(AND(P1915&gt;=150000000,P1915&lt;300000000),5000000,IF(AND(P1915&gt;=300000000,P1915&lt;500000000),10000000,IF(AND(P1915&gt;=300000000,P1915&lt;500000000),15000000,IF(AND(P1915&gt;=500000000,P1915&lt;3000000000),20000000,IF(P1915&gt;=30000000000,35000000,0))))) * (1-R1915)</f>
        <v>0</v>
      </c>
      <c r="Y1915" s="50">
        <f>IFERROR(Q1915 * (1-R1915),0)</f>
        <v>0</v>
      </c>
      <c r="Z1915" s="51">
        <f>IF(R1915=1,0,0)</f>
        <v>0</v>
      </c>
      <c r="AA1915" s="51">
        <f>IFERROR((1-R1915) * Z1915 * 2%,0)</f>
        <v>0</v>
      </c>
      <c r="AB1915" s="52">
        <f>IF(R1915=0,0,0)</f>
        <v>0</v>
      </c>
      <c r="AC1915" s="52">
        <f> IFERROR(AB1915 * (1-R1915) * 2%,0)</f>
        <v>0</v>
      </c>
      <c r="AD1915" s="53">
        <f>T1915+V1915+W1915+X1915+AA1915+AC1915</f>
        <v>19256.670000000002</v>
      </c>
    </row>
    <row r="1916">
      <c r="C1916" s="40" t="s">
        <v>3565</v>
      </c>
      <c r="D1916" s="41" t="s">
        <v>3566</v>
      </c>
      <c r="E1916" s="41"/>
      <c r="F1916" s="42">
        <v>41062.364803240736</v>
      </c>
      <c r="G1916" s="43">
        <v>73</v>
      </c>
      <c r="H1916" s="44">
        <v>43312</v>
      </c>
      <c r="I1916" s="44">
        <v>43374</v>
      </c>
      <c r="J1916" s="43">
        <v>2712681</v>
      </c>
      <c r="K1916" s="43">
        <v>0</v>
      </c>
      <c r="L1916" s="43">
        <v>0</v>
      </c>
      <c r="M1916" s="43">
        <f>IFERROR(J1916-K1916-L1916,0)</f>
        <v>2712681</v>
      </c>
      <c r="N1916" s="43">
        <v>1939629</v>
      </c>
      <c r="O1916" s="45">
        <f>IFERROR(IF(1 - M1916/N1916&lt;0,0,1-M1916/N1916),0)</f>
        <v>0</v>
      </c>
      <c r="P1916" s="43">
        <v>0</v>
      </c>
      <c r="Q1916" s="43">
        <v>2712681</v>
      </c>
      <c r="R1916" s="46">
        <f>IF(F1916&lt;DATEVALUE("2018-07-01"),1,0)</f>
        <v>1</v>
      </c>
      <c r="S1916" s="47">
        <f>IF(R1916=1,1%,0)</f>
        <v>0.01</v>
      </c>
      <c r="T1916" s="46">
        <f>IFERROR(S1916*M1916,0)</f>
        <v>27126.810000000001</v>
      </c>
      <c r="U1916" s="48">
        <f>IF(O1916&lt;=0.12,1,0)*(1-R1916)*M1916</f>
        <v>0</v>
      </c>
      <c r="V1916" s="49">
        <f>IF(0&lt;0.8,0,IF(0&lt;1,Sheet1!L590,1))*IF(G1916&lt;3,0.12 - O1916,0.01) *U1916</f>
        <v>0</v>
      </c>
      <c r="W1916" s="49">
        <f>IF(0&gt;1,IF(0&lt;=1.1,1,IF(0&lt;=1.2,2,IF(0&lt;=1.5,3,5))),0) * 1000000</f>
        <v>0</v>
      </c>
      <c r="X1916" s="50">
        <f>IF(AND(P1916&gt;=150000000,P1916&lt;300000000),5000000,IF(AND(P1916&gt;=300000000,P1916&lt;500000000),10000000,IF(AND(P1916&gt;=300000000,P1916&lt;500000000),15000000,IF(AND(P1916&gt;=500000000,P1916&lt;3000000000),20000000,IF(P1916&gt;=30000000000,35000000,0))))) * (1-R1916)</f>
        <v>0</v>
      </c>
      <c r="Y1916" s="50">
        <f>IFERROR(Q1916 * (1-R1916),0)</f>
        <v>0</v>
      </c>
      <c r="Z1916" s="51">
        <f>IF(R1916=1,0,0)</f>
        <v>0</v>
      </c>
      <c r="AA1916" s="51">
        <f>IFERROR((1-R1916) * Z1916 * 2%,0)</f>
        <v>0</v>
      </c>
      <c r="AB1916" s="52">
        <f>IF(R1916=0,653571,0)</f>
        <v>0</v>
      </c>
      <c r="AC1916" s="52">
        <f> IFERROR(AB1916 * (1-R1916) * 2%,0)</f>
        <v>0</v>
      </c>
      <c r="AD1916" s="53">
        <f>T1916+V1916+W1916+X1916+AA1916+AC1916</f>
        <v>27126.810000000001</v>
      </c>
    </row>
    <row r="1917">
      <c r="C1917" s="40" t="s">
        <v>3567</v>
      </c>
      <c r="D1917" s="41" t="s">
        <v>3568</v>
      </c>
      <c r="E1917" s="41"/>
      <c r="F1917" s="42">
        <v>41086.566562499997</v>
      </c>
      <c r="G1917" s="43">
        <v>73</v>
      </c>
      <c r="H1917" s="44">
        <v>43321</v>
      </c>
      <c r="I1917" s="44">
        <v>43339</v>
      </c>
      <c r="J1917" s="43">
        <v>930853</v>
      </c>
      <c r="K1917" s="43">
        <v>0</v>
      </c>
      <c r="L1917" s="43">
        <v>0</v>
      </c>
      <c r="M1917" s="43">
        <f>IFERROR(J1917-K1917-L1917,0)</f>
        <v>930853</v>
      </c>
      <c r="N1917" s="43">
        <v>917543</v>
      </c>
      <c r="O1917" s="45">
        <f>IFERROR(IF(1 - M1917/N1917&lt;0,0,1-M1917/N1917),0)</f>
        <v>0</v>
      </c>
      <c r="P1917" s="43">
        <v>0</v>
      </c>
      <c r="Q1917" s="43">
        <v>930853</v>
      </c>
      <c r="R1917" s="46">
        <f>IF(F1917&lt;DATEVALUE("2018-07-01"),1,0)</f>
        <v>1</v>
      </c>
      <c r="S1917" s="47">
        <f>IF(R1917=1,1%,0)</f>
        <v>0.01</v>
      </c>
      <c r="T1917" s="46">
        <f>IFERROR(S1917*M1917,0)</f>
        <v>9308.5300000000007</v>
      </c>
      <c r="U1917" s="48">
        <f>IF(O1917&lt;=0.12,1,0)*(1-R1917)*M1917</f>
        <v>0</v>
      </c>
      <c r="V1917" s="49">
        <f>IF(0&lt;0.8,0,IF(0&lt;1,Sheet1!L590,1))*IF(G1917&lt;3,0.12 - O1917,0.01) *U1917</f>
        <v>0</v>
      </c>
      <c r="W1917" s="49">
        <f>IF(0&gt;1,IF(0&lt;=1.1,1,IF(0&lt;=1.2,2,IF(0&lt;=1.5,3,5))),0) * 1000000</f>
        <v>0</v>
      </c>
      <c r="X1917" s="50">
        <f>IF(AND(P1917&gt;=150000000,P1917&lt;300000000),5000000,IF(AND(P1917&gt;=300000000,P1917&lt;500000000),10000000,IF(AND(P1917&gt;=300000000,P1917&lt;500000000),15000000,IF(AND(P1917&gt;=500000000,P1917&lt;3000000000),20000000,IF(P1917&gt;=30000000000,35000000,0))))) * (1-R1917)</f>
        <v>0</v>
      </c>
      <c r="Y1917" s="50">
        <f>IFERROR(Q1917 * (1-R1917),0)</f>
        <v>0</v>
      </c>
      <c r="Z1917" s="51">
        <f>IF(R1917=1,0,0)</f>
        <v>0</v>
      </c>
      <c r="AA1917" s="51">
        <f>IFERROR((1-R1917) * Z1917 * 2%,0)</f>
        <v>0</v>
      </c>
      <c r="AB1917" s="52">
        <f>IF(R1917=0,0,0)</f>
        <v>0</v>
      </c>
      <c r="AC1917" s="52">
        <f> IFERROR(AB1917 * (1-R1917) * 2%,0)</f>
        <v>0</v>
      </c>
      <c r="AD1917" s="53">
        <f>T1917+V1917+W1917+X1917+AA1917+AC1917</f>
        <v>9308.5300000000007</v>
      </c>
    </row>
    <row r="1918">
      <c r="C1918" s="40" t="s">
        <v>3569</v>
      </c>
      <c r="D1918" s="41" t="s">
        <v>3570</v>
      </c>
      <c r="E1918" s="41"/>
      <c r="F1918" s="42">
        <v>41178.627800925926</v>
      </c>
      <c r="G1918" s="43">
        <v>70</v>
      </c>
      <c r="H1918" s="44">
        <v>43321</v>
      </c>
      <c r="I1918" s="44">
        <v>43342</v>
      </c>
      <c r="J1918" s="43">
        <v>393250</v>
      </c>
      <c r="K1918" s="43">
        <v>0</v>
      </c>
      <c r="L1918" s="43">
        <v>0</v>
      </c>
      <c r="M1918" s="43">
        <f>IFERROR(J1918-K1918-L1918,0)</f>
        <v>393250</v>
      </c>
      <c r="N1918" s="43">
        <v>393250</v>
      </c>
      <c r="O1918" s="45">
        <f>IFERROR(IF(1 - M1918/N1918&lt;0,0,1-M1918/N1918),0)</f>
        <v>0</v>
      </c>
      <c r="P1918" s="43">
        <v>0</v>
      </c>
      <c r="Q1918" s="43">
        <v>393250</v>
      </c>
      <c r="R1918" s="46">
        <f>IF(F1918&lt;DATEVALUE("2018-07-01"),1,0)</f>
        <v>1</v>
      </c>
      <c r="S1918" s="47">
        <f>IF(R1918=1,1%,0)</f>
        <v>0.01</v>
      </c>
      <c r="T1918" s="46">
        <f>IFERROR(S1918*M1918,0)</f>
        <v>3932.5</v>
      </c>
      <c r="U1918" s="48">
        <f>IF(O1918&lt;=0.12,1,0)*(1-R1918)*M1918</f>
        <v>0</v>
      </c>
      <c r="V1918" s="49">
        <f>IF(0&lt;0.8,0,IF(0&lt;1,Sheet1!L590,1))*IF(G1918&lt;3,0.12 - O1918,0.01) *U1918</f>
        <v>0</v>
      </c>
      <c r="W1918" s="49">
        <f>IF(0&gt;1,IF(0&lt;=1.1,1,IF(0&lt;=1.2,2,IF(0&lt;=1.5,3,5))),0) * 1000000</f>
        <v>0</v>
      </c>
      <c r="X1918" s="50">
        <f>IF(AND(P1918&gt;=150000000,P1918&lt;300000000),5000000,IF(AND(P1918&gt;=300000000,P1918&lt;500000000),10000000,IF(AND(P1918&gt;=300000000,P1918&lt;500000000),15000000,IF(AND(P1918&gt;=500000000,P1918&lt;3000000000),20000000,IF(P1918&gt;=30000000000,35000000,0))))) * (1-R1918)</f>
        <v>0</v>
      </c>
      <c r="Y1918" s="50">
        <f>IFERROR(Q1918 * (1-R1918),0)</f>
        <v>0</v>
      </c>
      <c r="Z1918" s="51">
        <f>IF(R1918=1,0,0)</f>
        <v>0</v>
      </c>
      <c r="AA1918" s="51">
        <f>IFERROR((1-R1918) * Z1918 * 2%,0)</f>
        <v>0</v>
      </c>
      <c r="AB1918" s="52">
        <f>IF(R1918=0,0,0)</f>
        <v>0</v>
      </c>
      <c r="AC1918" s="52">
        <f> IFERROR(AB1918 * (1-R1918) * 2%,0)</f>
        <v>0</v>
      </c>
      <c r="AD1918" s="53">
        <f>T1918+V1918+W1918+X1918+AA1918+AC1918</f>
        <v>3932.5</v>
      </c>
    </row>
    <row r="1919">
      <c r="C1919" s="40" t="s">
        <v>3571</v>
      </c>
      <c r="D1919" s="41" t="s">
        <v>3572</v>
      </c>
      <c r="E1919" s="41"/>
      <c r="F1919" s="42">
        <v>41193.417731481481</v>
      </c>
      <c r="G1919" s="43">
        <v>69</v>
      </c>
      <c r="H1919" s="44">
        <v>43325</v>
      </c>
      <c r="I1919" s="44">
        <v>43348</v>
      </c>
      <c r="J1919" s="43">
        <v>62766025</v>
      </c>
      <c r="K1919" s="43">
        <v>0</v>
      </c>
      <c r="L1919" s="43">
        <v>5135000</v>
      </c>
      <c r="M1919" s="43">
        <f>IFERROR(J1919-K1919-L1919,0)</f>
        <v>57631025</v>
      </c>
      <c r="N1919" s="43">
        <v>61007662</v>
      </c>
      <c r="O1919" s="45">
        <f>IFERROR(IF(1 - M1919/N1919&lt;0,0,1-M1919/N1919),0)</f>
        <v>0.055347752877335288</v>
      </c>
      <c r="P1919" s="43">
        <v>0</v>
      </c>
      <c r="Q1919" s="43">
        <v>62766025</v>
      </c>
      <c r="R1919" s="46">
        <f>IF(F1919&lt;DATEVALUE("2018-07-01"),1,0)</f>
        <v>1</v>
      </c>
      <c r="S1919" s="47">
        <f>IF(R1919=1,1%,0)</f>
        <v>0.01</v>
      </c>
      <c r="T1919" s="46">
        <f>IFERROR(S1919*M1919,0)</f>
        <v>576310.25</v>
      </c>
      <c r="U1919" s="48">
        <f>IF(O1919&lt;=0.12,1,0)*(1-R1919)*M1919</f>
        <v>0</v>
      </c>
      <c r="V1919" s="49">
        <f>IF(0&lt;0.8,0,IF(0&lt;1,Sheet1!L590,1))*IF(G1919&lt;3,0.12 - O1919,0.01) *U1919</f>
        <v>0</v>
      </c>
      <c r="W1919" s="49">
        <f>IF(0&gt;1,IF(0&lt;=1.1,1,IF(0&lt;=1.2,2,IF(0&lt;=1.5,3,5))),0) * 1000000</f>
        <v>0</v>
      </c>
      <c r="X1919" s="50">
        <f>IF(AND(P1919&gt;=150000000,P1919&lt;300000000),5000000,IF(AND(P1919&gt;=300000000,P1919&lt;500000000),10000000,IF(AND(P1919&gt;=300000000,P1919&lt;500000000),15000000,IF(AND(P1919&gt;=500000000,P1919&lt;3000000000),20000000,IF(P1919&gt;=30000000000,35000000,0))))) * (1-R1919)</f>
        <v>0</v>
      </c>
      <c r="Y1919" s="50">
        <f>IFERROR(Q1919 * (1-R1919),0)</f>
        <v>0</v>
      </c>
      <c r="Z1919" s="51">
        <f>IF(R1919=1,0,0)</f>
        <v>0</v>
      </c>
      <c r="AA1919" s="51">
        <f>IFERROR((1-R1919) * Z1919 * 2%,0)</f>
        <v>0</v>
      </c>
      <c r="AB1919" s="52">
        <f>IF(R1919=0,0,0)</f>
        <v>0</v>
      </c>
      <c r="AC1919" s="52">
        <f> IFERROR(AB1919 * (1-R1919) * 2%,0)</f>
        <v>0</v>
      </c>
      <c r="AD1919" s="53">
        <f>T1919+V1919+W1919+X1919+AA1919+AC1919</f>
        <v>576310.25</v>
      </c>
    </row>
    <row r="1920">
      <c r="C1920" s="40" t="s">
        <v>3573</v>
      </c>
      <c r="D1920" s="41" t="s">
        <v>3574</v>
      </c>
      <c r="E1920" s="41"/>
      <c r="F1920" s="42">
        <v>41256.598356481481</v>
      </c>
      <c r="G1920" s="43">
        <v>67</v>
      </c>
      <c r="H1920" s="44">
        <v>43321</v>
      </c>
      <c r="I1920" s="44">
        <v>43335</v>
      </c>
      <c r="J1920" s="43">
        <v>3305565</v>
      </c>
      <c r="K1920" s="43">
        <v>0</v>
      </c>
      <c r="L1920" s="43">
        <v>0</v>
      </c>
      <c r="M1920" s="43">
        <f>IFERROR(J1920-K1920-L1920,0)</f>
        <v>3305565</v>
      </c>
      <c r="N1920" s="43">
        <v>3234985</v>
      </c>
      <c r="O1920" s="45">
        <f>IFERROR(IF(1 - M1920/N1920&lt;0,0,1-M1920/N1920),0)</f>
        <v>0</v>
      </c>
      <c r="P1920" s="43">
        <v>0</v>
      </c>
      <c r="Q1920" s="43">
        <v>3305565</v>
      </c>
      <c r="R1920" s="46">
        <f>IF(F1920&lt;DATEVALUE("2018-07-01"),1,0)</f>
        <v>1</v>
      </c>
      <c r="S1920" s="47">
        <f>IF(R1920=1,1%,0)</f>
        <v>0.01</v>
      </c>
      <c r="T1920" s="46">
        <f>IFERROR(S1920*M1920,0)</f>
        <v>33055.650000000001</v>
      </c>
      <c r="U1920" s="48">
        <f>IF(O1920&lt;=0.12,1,0)*(1-R1920)*M1920</f>
        <v>0</v>
      </c>
      <c r="V1920" s="49">
        <f>IF(0&lt;0.8,0,IF(0&lt;1,Sheet1!L590,1))*IF(G1920&lt;3,0.12 - O1920,0.01) *U1920</f>
        <v>0</v>
      </c>
      <c r="W1920" s="49">
        <f>IF(0&gt;1,IF(0&lt;=1.1,1,IF(0&lt;=1.2,2,IF(0&lt;=1.5,3,5))),0) * 1000000</f>
        <v>0</v>
      </c>
      <c r="X1920" s="50">
        <f>IF(AND(P1920&gt;=150000000,P1920&lt;300000000),5000000,IF(AND(P1920&gt;=300000000,P1920&lt;500000000),10000000,IF(AND(P1920&gt;=300000000,P1920&lt;500000000),15000000,IF(AND(P1920&gt;=500000000,P1920&lt;3000000000),20000000,IF(P1920&gt;=30000000000,35000000,0))))) * (1-R1920)</f>
        <v>0</v>
      </c>
      <c r="Y1920" s="50">
        <f>IFERROR(Q1920 * (1-R1920),0)</f>
        <v>0</v>
      </c>
      <c r="Z1920" s="51">
        <f>IF(R1920=1,0,0)</f>
        <v>0</v>
      </c>
      <c r="AA1920" s="51">
        <f>IFERROR((1-R1920) * Z1920 * 2%,0)</f>
        <v>0</v>
      </c>
      <c r="AB1920" s="52">
        <f>IF(R1920=0,0,0)</f>
        <v>0</v>
      </c>
      <c r="AC1920" s="52">
        <f> IFERROR(AB1920 * (1-R1920) * 2%,0)</f>
        <v>0</v>
      </c>
      <c r="AD1920" s="53">
        <f>T1920+V1920+W1920+X1920+AA1920+AC1920</f>
        <v>33055.650000000001</v>
      </c>
    </row>
    <row r="1921">
      <c r="C1921" s="40" t="s">
        <v>3575</v>
      </c>
      <c r="D1921" s="41" t="s">
        <v>3576</v>
      </c>
      <c r="E1921" s="41"/>
      <c r="F1921" s="42">
        <v>41375.423819444441</v>
      </c>
      <c r="G1921" s="43">
        <v>63</v>
      </c>
      <c r="H1921" s="44">
        <v>43321</v>
      </c>
      <c r="I1921" s="44">
        <v>43341</v>
      </c>
      <c r="J1921" s="43">
        <v>1075254</v>
      </c>
      <c r="K1921" s="43">
        <v>0</v>
      </c>
      <c r="L1921" s="43">
        <v>0</v>
      </c>
      <c r="M1921" s="43">
        <f>IFERROR(J1921-K1921-L1921,0)</f>
        <v>1075254</v>
      </c>
      <c r="N1921" s="43">
        <v>965144</v>
      </c>
      <c r="O1921" s="45">
        <f>IFERROR(IF(1 - M1921/N1921&lt;0,0,1-M1921/N1921),0)</f>
        <v>0</v>
      </c>
      <c r="P1921" s="43">
        <v>0</v>
      </c>
      <c r="Q1921" s="43">
        <v>1075254</v>
      </c>
      <c r="R1921" s="46">
        <f>IF(F1921&lt;DATEVALUE("2018-07-01"),1,0)</f>
        <v>1</v>
      </c>
      <c r="S1921" s="47">
        <f>IF(R1921=1,1%,0)</f>
        <v>0.01</v>
      </c>
      <c r="T1921" s="46">
        <f>IFERROR(S1921*M1921,0)</f>
        <v>10752.540000000001</v>
      </c>
      <c r="U1921" s="48">
        <f>IF(O1921&lt;=0.12,1,0)*(1-R1921)*M1921</f>
        <v>0</v>
      </c>
      <c r="V1921" s="49">
        <f>IF(0&lt;0.8,0,IF(0&lt;1,Sheet1!L590,1))*IF(G1921&lt;3,0.12 - O1921,0.01) *U1921</f>
        <v>0</v>
      </c>
      <c r="W1921" s="49">
        <f>IF(0&gt;1,IF(0&lt;=1.1,1,IF(0&lt;=1.2,2,IF(0&lt;=1.5,3,5))),0) * 1000000</f>
        <v>0</v>
      </c>
      <c r="X1921" s="50">
        <f>IF(AND(P1921&gt;=150000000,P1921&lt;300000000),5000000,IF(AND(P1921&gt;=300000000,P1921&lt;500000000),10000000,IF(AND(P1921&gt;=300000000,P1921&lt;500000000),15000000,IF(AND(P1921&gt;=500000000,P1921&lt;3000000000),20000000,IF(P1921&gt;=30000000000,35000000,0))))) * (1-R1921)</f>
        <v>0</v>
      </c>
      <c r="Y1921" s="50">
        <f>IFERROR(Q1921 * (1-R1921),0)</f>
        <v>0</v>
      </c>
      <c r="Z1921" s="51">
        <f>IF(R1921=1,0,0)</f>
        <v>0</v>
      </c>
      <c r="AA1921" s="51">
        <f>IFERROR((1-R1921) * Z1921 * 2%,0)</f>
        <v>0</v>
      </c>
      <c r="AB1921" s="52">
        <f>IF(R1921=0,0,0)</f>
        <v>0</v>
      </c>
      <c r="AC1921" s="52">
        <f> IFERROR(AB1921 * (1-R1921) * 2%,0)</f>
        <v>0</v>
      </c>
      <c r="AD1921" s="53">
        <f>T1921+V1921+W1921+X1921+AA1921+AC1921</f>
        <v>10752.540000000001</v>
      </c>
    </row>
    <row r="1922">
      <c r="C1922" s="40" t="s">
        <v>3577</v>
      </c>
      <c r="D1922" s="41" t="s">
        <v>3578</v>
      </c>
      <c r="E1922" s="41"/>
      <c r="F1922" s="42">
        <v>41390.468124999999</v>
      </c>
      <c r="G1922" s="43">
        <v>63</v>
      </c>
      <c r="H1922" s="44">
        <v>43325</v>
      </c>
      <c r="I1922" s="44">
        <v>43372</v>
      </c>
      <c r="J1922" s="43">
        <v>3921416</v>
      </c>
      <c r="K1922" s="43">
        <v>0</v>
      </c>
      <c r="L1922" s="43">
        <v>0</v>
      </c>
      <c r="M1922" s="43">
        <f>IFERROR(J1922-K1922-L1922,0)</f>
        <v>3921416</v>
      </c>
      <c r="N1922" s="43">
        <v>3921416</v>
      </c>
      <c r="O1922" s="45">
        <f>IFERROR(IF(1 - M1922/N1922&lt;0,0,1-M1922/N1922),0)</f>
        <v>0</v>
      </c>
      <c r="P1922" s="43">
        <v>0</v>
      </c>
      <c r="Q1922" s="43">
        <v>3921416</v>
      </c>
      <c r="R1922" s="46">
        <f>IF(F1922&lt;DATEVALUE("2018-07-01"),1,0)</f>
        <v>1</v>
      </c>
      <c r="S1922" s="47">
        <f>IF(R1922=1,1%,0)</f>
        <v>0.01</v>
      </c>
      <c r="T1922" s="46">
        <f>IFERROR(S1922*M1922,0)</f>
        <v>39214.160000000003</v>
      </c>
      <c r="U1922" s="48">
        <f>IF(O1922&lt;=0.12,1,0)*(1-R1922)*M1922</f>
        <v>0</v>
      </c>
      <c r="V1922" s="49">
        <f>IF(0&lt;0.8,0,IF(0&lt;1,Sheet1!L590,1))*IF(G1922&lt;3,0.12 - O1922,0.01) *U1922</f>
        <v>0</v>
      </c>
      <c r="W1922" s="49">
        <f>IF(0&gt;1,IF(0&lt;=1.1,1,IF(0&lt;=1.2,2,IF(0&lt;=1.5,3,5))),0) * 1000000</f>
        <v>0</v>
      </c>
      <c r="X1922" s="50">
        <f>IF(AND(P1922&gt;=150000000,P1922&lt;300000000),5000000,IF(AND(P1922&gt;=300000000,P1922&lt;500000000),10000000,IF(AND(P1922&gt;=300000000,P1922&lt;500000000),15000000,IF(AND(P1922&gt;=500000000,P1922&lt;3000000000),20000000,IF(P1922&gt;=30000000000,35000000,0))))) * (1-R1922)</f>
        <v>0</v>
      </c>
      <c r="Y1922" s="50">
        <f>IFERROR(Q1922 * (1-R1922),0)</f>
        <v>0</v>
      </c>
      <c r="Z1922" s="51">
        <f>IF(R1922=1,0,0)</f>
        <v>0</v>
      </c>
      <c r="AA1922" s="51">
        <f>IFERROR((1-R1922) * Z1922 * 2%,0)</f>
        <v>0</v>
      </c>
      <c r="AB1922" s="52">
        <f>IF(R1922=0,0,0)</f>
        <v>0</v>
      </c>
      <c r="AC1922" s="52">
        <f> IFERROR(AB1922 * (1-R1922) * 2%,0)</f>
        <v>0</v>
      </c>
      <c r="AD1922" s="53">
        <f>T1922+V1922+W1922+X1922+AA1922+AC1922</f>
        <v>39214.160000000003</v>
      </c>
    </row>
    <row r="1923">
      <c r="C1923" s="40" t="s">
        <v>3579</v>
      </c>
      <c r="D1923" s="41" t="s">
        <v>3580</v>
      </c>
      <c r="E1923" s="41"/>
      <c r="F1923" s="42">
        <v>41418.496851851851</v>
      </c>
      <c r="G1923" s="43">
        <v>62</v>
      </c>
      <c r="H1923" s="44">
        <v>43325</v>
      </c>
      <c r="I1923" s="44">
        <v>43399</v>
      </c>
      <c r="J1923" s="43">
        <v>4299324</v>
      </c>
      <c r="K1923" s="43">
        <v>0</v>
      </c>
      <c r="L1923" s="43">
        <v>0</v>
      </c>
      <c r="M1923" s="43">
        <f>IFERROR(J1923-K1923-L1923,0)</f>
        <v>4299324</v>
      </c>
      <c r="N1923" s="43">
        <v>4289697</v>
      </c>
      <c r="O1923" s="45">
        <f>IFERROR(IF(1 - M1923/N1923&lt;0,0,1-M1923/N1923),0)</f>
        <v>0</v>
      </c>
      <c r="P1923" s="43">
        <v>0</v>
      </c>
      <c r="Q1923" s="43">
        <v>4299324</v>
      </c>
      <c r="R1923" s="46">
        <f>IF(F1923&lt;DATEVALUE("2018-07-01"),1,0)</f>
        <v>1</v>
      </c>
      <c r="S1923" s="47">
        <f>IF(R1923=1,1%,0)</f>
        <v>0.01</v>
      </c>
      <c r="T1923" s="46">
        <f>IFERROR(S1923*M1923,0)</f>
        <v>42993.239999999998</v>
      </c>
      <c r="U1923" s="48">
        <f>IF(O1923&lt;=0.12,1,0)*(1-R1923)*M1923</f>
        <v>0</v>
      </c>
      <c r="V1923" s="49">
        <f>IF(0&lt;0.8,0,IF(0&lt;1,Sheet1!L590,1))*IF(G1923&lt;3,0.12 - O1923,0.01) *U1923</f>
        <v>0</v>
      </c>
      <c r="W1923" s="49">
        <f>IF(0&gt;1,IF(0&lt;=1.1,1,IF(0&lt;=1.2,2,IF(0&lt;=1.5,3,5))),0) * 1000000</f>
        <v>0</v>
      </c>
      <c r="X1923" s="50">
        <f>IF(AND(P1923&gt;=150000000,P1923&lt;300000000),5000000,IF(AND(P1923&gt;=300000000,P1923&lt;500000000),10000000,IF(AND(P1923&gt;=300000000,P1923&lt;500000000),15000000,IF(AND(P1923&gt;=500000000,P1923&lt;3000000000),20000000,IF(P1923&gt;=30000000000,35000000,0))))) * (1-R1923)</f>
        <v>0</v>
      </c>
      <c r="Y1923" s="50">
        <f>IFERROR(Q1923 * (1-R1923),0)</f>
        <v>0</v>
      </c>
      <c r="Z1923" s="51">
        <f>IF(R1923=1,0,0)</f>
        <v>0</v>
      </c>
      <c r="AA1923" s="51">
        <f>IFERROR((1-R1923) * Z1923 * 2%,0)</f>
        <v>0</v>
      </c>
      <c r="AB1923" s="52">
        <f>IF(R1923=0,0,0)</f>
        <v>0</v>
      </c>
      <c r="AC1923" s="52">
        <f> IFERROR(AB1923 * (1-R1923) * 2%,0)</f>
        <v>0</v>
      </c>
      <c r="AD1923" s="53">
        <f>T1923+V1923+W1923+X1923+AA1923+AC1923</f>
        <v>42993.239999999998</v>
      </c>
    </row>
    <row r="1924">
      <c r="C1924" s="40" t="s">
        <v>3581</v>
      </c>
      <c r="D1924" s="41" t="s">
        <v>3582</v>
      </c>
      <c r="E1924" s="41"/>
      <c r="F1924" s="42">
        <v>41444.415763888886</v>
      </c>
      <c r="G1924" s="43">
        <v>61</v>
      </c>
      <c r="H1924" s="44">
        <v>43321</v>
      </c>
      <c r="I1924" s="44">
        <v>43327</v>
      </c>
      <c r="J1924" s="43">
        <v>146942</v>
      </c>
      <c r="K1924" s="43">
        <v>0</v>
      </c>
      <c r="L1924" s="43">
        <v>0</v>
      </c>
      <c r="M1924" s="43">
        <f>IFERROR(J1924-K1924-L1924,0)</f>
        <v>146942</v>
      </c>
      <c r="N1924" s="43">
        <v>146942</v>
      </c>
      <c r="O1924" s="45">
        <f>IFERROR(IF(1 - M1924/N1924&lt;0,0,1-M1924/N1924),0)</f>
        <v>0</v>
      </c>
      <c r="P1924" s="43">
        <v>0</v>
      </c>
      <c r="Q1924" s="43">
        <v>146942</v>
      </c>
      <c r="R1924" s="46">
        <f>IF(F1924&lt;DATEVALUE("2018-07-01"),1,0)</f>
        <v>1</v>
      </c>
      <c r="S1924" s="47">
        <f>IF(R1924=1,1%,0)</f>
        <v>0.01</v>
      </c>
      <c r="T1924" s="46">
        <f>IFERROR(S1924*M1924,0)</f>
        <v>1469.4200000000001</v>
      </c>
      <c r="U1924" s="48">
        <f>IF(O1924&lt;=0.12,1,0)*(1-R1924)*M1924</f>
        <v>0</v>
      </c>
      <c r="V1924" s="49">
        <f>IF(0&lt;0.8,0,IF(0&lt;1,Sheet1!L590,1))*IF(G1924&lt;3,0.12 - O1924,0.01) *U1924</f>
        <v>0</v>
      </c>
      <c r="W1924" s="49">
        <f>IF(0&gt;1,IF(0&lt;=1.1,1,IF(0&lt;=1.2,2,IF(0&lt;=1.5,3,5))),0) * 1000000</f>
        <v>0</v>
      </c>
      <c r="X1924" s="50">
        <f>IF(AND(P1924&gt;=150000000,P1924&lt;300000000),5000000,IF(AND(P1924&gt;=300000000,P1924&lt;500000000),10000000,IF(AND(P1924&gt;=300000000,P1924&lt;500000000),15000000,IF(AND(P1924&gt;=500000000,P1924&lt;3000000000),20000000,IF(P1924&gt;=30000000000,35000000,0))))) * (1-R1924)</f>
        <v>0</v>
      </c>
      <c r="Y1924" s="50">
        <f>IFERROR(Q1924 * (1-R1924),0)</f>
        <v>0</v>
      </c>
      <c r="Z1924" s="51">
        <f>IF(R1924=1,0,0)</f>
        <v>0</v>
      </c>
      <c r="AA1924" s="51">
        <f>IFERROR((1-R1924) * Z1924 * 2%,0)</f>
        <v>0</v>
      </c>
      <c r="AB1924" s="52">
        <f>IF(R1924=0,0,0)</f>
        <v>0</v>
      </c>
      <c r="AC1924" s="52">
        <f> IFERROR(AB1924 * (1-R1924) * 2%,0)</f>
        <v>0</v>
      </c>
      <c r="AD1924" s="53">
        <f>T1924+V1924+W1924+X1924+AA1924+AC1924</f>
        <v>1469.4200000000001</v>
      </c>
    </row>
    <row r="1925">
      <c r="C1925" s="40" t="s">
        <v>3583</v>
      </c>
      <c r="D1925" s="41" t="s">
        <v>3584</v>
      </c>
      <c r="E1925" s="41"/>
      <c r="F1925" s="42">
        <v>41450.413321759261</v>
      </c>
      <c r="G1925" s="43">
        <v>61</v>
      </c>
      <c r="H1925" s="44">
        <v>43325</v>
      </c>
      <c r="I1925" s="44">
        <v>43371</v>
      </c>
      <c r="J1925" s="43">
        <v>10415170</v>
      </c>
      <c r="K1925" s="43">
        <v>0</v>
      </c>
      <c r="L1925" s="43">
        <v>0</v>
      </c>
      <c r="M1925" s="43">
        <f>IFERROR(J1925-K1925-L1925,0)</f>
        <v>10415170</v>
      </c>
      <c r="N1925" s="43">
        <v>11582606</v>
      </c>
      <c r="O1925" s="45">
        <f>IFERROR(IF(1 - M1925/N1925&lt;0,0,1-M1925/N1925),0)</f>
        <v>0.1007921706047844</v>
      </c>
      <c r="P1925" s="43">
        <v>0</v>
      </c>
      <c r="Q1925" s="43">
        <v>10415170</v>
      </c>
      <c r="R1925" s="46">
        <f>IF(F1925&lt;DATEVALUE("2018-07-01"),1,0)</f>
        <v>1</v>
      </c>
      <c r="S1925" s="47">
        <f>IF(R1925=1,1%,0)</f>
        <v>0.01</v>
      </c>
      <c r="T1925" s="46">
        <f>IFERROR(S1925*M1925,0)</f>
        <v>104151.7</v>
      </c>
      <c r="U1925" s="48">
        <f>IF(O1925&lt;=0.12,1,0)*(1-R1925)*M1925</f>
        <v>0</v>
      </c>
      <c r="V1925" s="49">
        <f>IF(0&lt;0.8,0,IF(0&lt;1,Sheet1!L590,1))*IF(G1925&lt;3,0.12 - O1925,0.01) *U1925</f>
        <v>0</v>
      </c>
      <c r="W1925" s="49">
        <f>IF(0&gt;1,IF(0&lt;=1.1,1,IF(0&lt;=1.2,2,IF(0&lt;=1.5,3,5))),0) * 1000000</f>
        <v>0</v>
      </c>
      <c r="X1925" s="50">
        <f>IF(AND(P1925&gt;=150000000,P1925&lt;300000000),5000000,IF(AND(P1925&gt;=300000000,P1925&lt;500000000),10000000,IF(AND(P1925&gt;=300000000,P1925&lt;500000000),15000000,IF(AND(P1925&gt;=500000000,P1925&lt;3000000000),20000000,IF(P1925&gt;=30000000000,35000000,0))))) * (1-R1925)</f>
        <v>0</v>
      </c>
      <c r="Y1925" s="50">
        <f>IFERROR(Q1925 * (1-R1925),0)</f>
        <v>0</v>
      </c>
      <c r="Z1925" s="51">
        <f>IF(R1925=1,0,0)</f>
        <v>0</v>
      </c>
      <c r="AA1925" s="51">
        <f>IFERROR((1-R1925) * Z1925 * 2%,0)</f>
        <v>0</v>
      </c>
      <c r="AB1925" s="52">
        <f>IF(R1925=0,0,0)</f>
        <v>0</v>
      </c>
      <c r="AC1925" s="52">
        <f> IFERROR(AB1925 * (1-R1925) * 2%,0)</f>
        <v>0</v>
      </c>
      <c r="AD1925" s="53">
        <f>T1925+V1925+W1925+X1925+AA1925+AC1925</f>
        <v>104151.7</v>
      </c>
    </row>
    <row r="1926">
      <c r="C1926" s="40" t="s">
        <v>3585</v>
      </c>
      <c r="D1926" s="41" t="s">
        <v>3586</v>
      </c>
      <c r="E1926" s="41"/>
      <c r="F1926" s="42">
        <v>41460.453379629631</v>
      </c>
      <c r="G1926" s="43">
        <v>60</v>
      </c>
      <c r="H1926" s="44">
        <v>43325</v>
      </c>
      <c r="I1926" s="44">
        <v>43383</v>
      </c>
      <c r="J1926" s="43">
        <v>29282</v>
      </c>
      <c r="K1926" s="43">
        <v>0</v>
      </c>
      <c r="L1926" s="43">
        <v>0</v>
      </c>
      <c r="M1926" s="43">
        <f>IFERROR(J1926-K1926-L1926,0)</f>
        <v>29282</v>
      </c>
      <c r="N1926" s="43">
        <v>29282</v>
      </c>
      <c r="O1926" s="45">
        <f>IFERROR(IF(1 - M1926/N1926&lt;0,0,1-M1926/N1926),0)</f>
        <v>0</v>
      </c>
      <c r="P1926" s="43">
        <v>0</v>
      </c>
      <c r="Q1926" s="43">
        <v>29282</v>
      </c>
      <c r="R1926" s="46">
        <f>IF(F1926&lt;DATEVALUE("2018-07-01"),1,0)</f>
        <v>1</v>
      </c>
      <c r="S1926" s="47">
        <f>IF(R1926=1,1%,0)</f>
        <v>0.01</v>
      </c>
      <c r="T1926" s="46">
        <f>IFERROR(S1926*M1926,0)</f>
        <v>292.81999999999999</v>
      </c>
      <c r="U1926" s="48">
        <f>IF(O1926&lt;=0.12,1,0)*(1-R1926)*M1926</f>
        <v>0</v>
      </c>
      <c r="V1926" s="49">
        <f>IF(0&lt;0.8,0,IF(0&lt;1,Sheet1!L590,1))*IF(G1926&lt;3,0.12 - O1926,0.01) *U1926</f>
        <v>0</v>
      </c>
      <c r="W1926" s="49">
        <f>IF(0&gt;1,IF(0&lt;=1.1,1,IF(0&lt;=1.2,2,IF(0&lt;=1.5,3,5))),0) * 1000000</f>
        <v>0</v>
      </c>
      <c r="X1926" s="50">
        <f>IF(AND(P1926&gt;=150000000,P1926&lt;300000000),5000000,IF(AND(P1926&gt;=300000000,P1926&lt;500000000),10000000,IF(AND(P1926&gt;=300000000,P1926&lt;500000000),15000000,IF(AND(P1926&gt;=500000000,P1926&lt;3000000000),20000000,IF(P1926&gt;=30000000000,35000000,0))))) * (1-R1926)</f>
        <v>0</v>
      </c>
      <c r="Y1926" s="50">
        <f>IFERROR(Q1926 * (1-R1926),0)</f>
        <v>0</v>
      </c>
      <c r="Z1926" s="51">
        <f>IF(R1926=1,0,0)</f>
        <v>0</v>
      </c>
      <c r="AA1926" s="51">
        <f>IFERROR((1-R1926) * Z1926 * 2%,0)</f>
        <v>0</v>
      </c>
      <c r="AB1926" s="52">
        <f>IF(R1926=0,0,0)</f>
        <v>0</v>
      </c>
      <c r="AC1926" s="52">
        <f> IFERROR(AB1926 * (1-R1926) * 2%,0)</f>
        <v>0</v>
      </c>
      <c r="AD1926" s="53">
        <f>T1926+V1926+W1926+X1926+AA1926+AC1926</f>
        <v>292.81999999999999</v>
      </c>
    </row>
    <row r="1927">
      <c r="C1927" s="40" t="s">
        <v>3587</v>
      </c>
      <c r="D1927" s="41" t="s">
        <v>3588</v>
      </c>
      <c r="E1927" s="41"/>
      <c r="F1927" s="42">
        <v>41522.428819444445</v>
      </c>
      <c r="G1927" s="43">
        <v>58</v>
      </c>
      <c r="H1927" s="44">
        <v>43325</v>
      </c>
      <c r="I1927" s="44">
        <v>43336</v>
      </c>
      <c r="J1927" s="43">
        <v>17380607</v>
      </c>
      <c r="K1927" s="43">
        <v>0</v>
      </c>
      <c r="L1927" s="43">
        <v>0</v>
      </c>
      <c r="M1927" s="43">
        <f>IFERROR(J1927-K1927-L1927,0)</f>
        <v>17380607</v>
      </c>
      <c r="N1927" s="43">
        <v>17380392</v>
      </c>
      <c r="O1927" s="45">
        <f>IFERROR(IF(1 - M1927/N1927&lt;0,0,1-M1927/N1927),0)</f>
        <v>0</v>
      </c>
      <c r="P1927" s="43">
        <v>0</v>
      </c>
      <c r="Q1927" s="43">
        <v>17380607</v>
      </c>
      <c r="R1927" s="46">
        <f>IF(F1927&lt;DATEVALUE("2018-07-01"),1,0)</f>
        <v>1</v>
      </c>
      <c r="S1927" s="47">
        <f>IF(R1927=1,1%,0)</f>
        <v>0.01</v>
      </c>
      <c r="T1927" s="46">
        <f>IFERROR(S1927*M1927,0)</f>
        <v>173806.07000000001</v>
      </c>
      <c r="U1927" s="48">
        <f>IF(O1927&lt;=0.12,1,0)*(1-R1927)*M1927</f>
        <v>0</v>
      </c>
      <c r="V1927" s="49">
        <f>IF(0&lt;0.8,0,IF(0&lt;1,Sheet1!L590,1))*IF(G1927&lt;3,0.12 - O1927,0.01) *U1927</f>
        <v>0</v>
      </c>
      <c r="W1927" s="49">
        <f>IF(0&gt;1,IF(0&lt;=1.1,1,IF(0&lt;=1.2,2,IF(0&lt;=1.5,3,5))),0) * 1000000</f>
        <v>0</v>
      </c>
      <c r="X1927" s="50">
        <f>IF(AND(P1927&gt;=150000000,P1927&lt;300000000),5000000,IF(AND(P1927&gt;=300000000,P1927&lt;500000000),10000000,IF(AND(P1927&gt;=300000000,P1927&lt;500000000),15000000,IF(AND(P1927&gt;=500000000,P1927&lt;3000000000),20000000,IF(P1927&gt;=30000000000,35000000,0))))) * (1-R1927)</f>
        <v>0</v>
      </c>
      <c r="Y1927" s="50">
        <f>IFERROR(Q1927 * (1-R1927),0)</f>
        <v>0</v>
      </c>
      <c r="Z1927" s="51">
        <f>IF(R1927=1,0,0)</f>
        <v>0</v>
      </c>
      <c r="AA1927" s="51">
        <f>IFERROR((1-R1927) * Z1927 * 2%,0)</f>
        <v>0</v>
      </c>
      <c r="AB1927" s="52">
        <f>IF(R1927=0,0,0)</f>
        <v>0</v>
      </c>
      <c r="AC1927" s="52">
        <f> IFERROR(AB1927 * (1-R1927) * 2%,0)</f>
        <v>0</v>
      </c>
      <c r="AD1927" s="53">
        <f>T1927+V1927+W1927+X1927+AA1927+AC1927</f>
        <v>173806.07000000001</v>
      </c>
    </row>
    <row r="1928">
      <c r="C1928" s="40" t="s">
        <v>3589</v>
      </c>
      <c r="D1928" s="41" t="s">
        <v>3590</v>
      </c>
      <c r="E1928" s="41"/>
      <c r="F1928" s="42">
        <v>41549.405810185184</v>
      </c>
      <c r="G1928" s="43">
        <v>57</v>
      </c>
      <c r="H1928" s="44">
        <v>43321</v>
      </c>
      <c r="I1928" s="44">
        <v>43333</v>
      </c>
      <c r="J1928" s="43">
        <v>279558</v>
      </c>
      <c r="K1928" s="43">
        <v>0</v>
      </c>
      <c r="L1928" s="43">
        <v>0</v>
      </c>
      <c r="M1928" s="43">
        <f>IFERROR(J1928-K1928-L1928,0)</f>
        <v>279558</v>
      </c>
      <c r="N1928" s="43">
        <v>279558</v>
      </c>
      <c r="O1928" s="45">
        <f>IFERROR(IF(1 - M1928/N1928&lt;0,0,1-M1928/N1928),0)</f>
        <v>0</v>
      </c>
      <c r="P1928" s="43">
        <v>0</v>
      </c>
      <c r="Q1928" s="43">
        <v>279558</v>
      </c>
      <c r="R1928" s="46">
        <f>IF(F1928&lt;DATEVALUE("2018-07-01"),1,0)</f>
        <v>1</v>
      </c>
      <c r="S1928" s="47">
        <f>IF(R1928=1,1%,0)</f>
        <v>0.01</v>
      </c>
      <c r="T1928" s="46">
        <f>IFERROR(S1928*M1928,0)</f>
        <v>2795.5799999999999</v>
      </c>
      <c r="U1928" s="48">
        <f>IF(O1928&lt;=0.12,1,0)*(1-R1928)*M1928</f>
        <v>0</v>
      </c>
      <c r="V1928" s="49">
        <f>IF(0&lt;0.8,0,IF(0&lt;1,Sheet1!L590,1))*IF(G1928&lt;3,0.12 - O1928,0.01) *U1928</f>
        <v>0</v>
      </c>
      <c r="W1928" s="49">
        <f>IF(0&gt;1,IF(0&lt;=1.1,1,IF(0&lt;=1.2,2,IF(0&lt;=1.5,3,5))),0) * 1000000</f>
        <v>0</v>
      </c>
      <c r="X1928" s="50">
        <f>IF(AND(P1928&gt;=150000000,P1928&lt;300000000),5000000,IF(AND(P1928&gt;=300000000,P1928&lt;500000000),10000000,IF(AND(P1928&gt;=300000000,P1928&lt;500000000),15000000,IF(AND(P1928&gt;=500000000,P1928&lt;3000000000),20000000,IF(P1928&gt;=30000000000,35000000,0))))) * (1-R1928)</f>
        <v>0</v>
      </c>
      <c r="Y1928" s="50">
        <f>IFERROR(Q1928 * (1-R1928),0)</f>
        <v>0</v>
      </c>
      <c r="Z1928" s="51">
        <f>IF(R1928=1,0,0)</f>
        <v>0</v>
      </c>
      <c r="AA1928" s="51">
        <f>IFERROR((1-R1928) * Z1928 * 2%,0)</f>
        <v>0</v>
      </c>
      <c r="AB1928" s="52">
        <f>IF(R1928=0,0,0)</f>
        <v>0</v>
      </c>
      <c r="AC1928" s="52">
        <f> IFERROR(AB1928 * (1-R1928) * 2%,0)</f>
        <v>0</v>
      </c>
      <c r="AD1928" s="53">
        <f>T1928+V1928+W1928+X1928+AA1928+AC1928</f>
        <v>2795.5799999999999</v>
      </c>
    </row>
    <row r="1929">
      <c r="C1929" s="40" t="s">
        <v>3591</v>
      </c>
      <c r="D1929" s="41" t="s">
        <v>3592</v>
      </c>
      <c r="E1929" s="41"/>
      <c r="F1929" s="42">
        <v>41626.6096412037</v>
      </c>
      <c r="G1929" s="43">
        <v>55</v>
      </c>
      <c r="H1929" s="44">
        <v>43312</v>
      </c>
      <c r="I1929" s="44">
        <v>43336</v>
      </c>
      <c r="J1929" s="43">
        <v>1652140</v>
      </c>
      <c r="K1929" s="43">
        <v>0</v>
      </c>
      <c r="L1929" s="43">
        <v>0</v>
      </c>
      <c r="M1929" s="43">
        <f>IFERROR(J1929-K1929-L1929,0)</f>
        <v>1652140</v>
      </c>
      <c r="N1929" s="43">
        <v>1178539</v>
      </c>
      <c r="O1929" s="45">
        <f>IFERROR(IF(1 - M1929/N1929&lt;0,0,1-M1929/N1929),0)</f>
        <v>0</v>
      </c>
      <c r="P1929" s="43">
        <v>0</v>
      </c>
      <c r="Q1929" s="43">
        <v>1652140</v>
      </c>
      <c r="R1929" s="46">
        <f>IF(F1929&lt;DATEVALUE("2018-07-01"),1,0)</f>
        <v>1</v>
      </c>
      <c r="S1929" s="47">
        <f>IF(R1929=1,1%,0)</f>
        <v>0.01</v>
      </c>
      <c r="T1929" s="46">
        <f>IFERROR(S1929*M1929,0)</f>
        <v>16521.400000000001</v>
      </c>
      <c r="U1929" s="48">
        <f>IF(O1929&lt;=0.12,1,0)*(1-R1929)*M1929</f>
        <v>0</v>
      </c>
      <c r="V1929" s="49">
        <f>IF(0&lt;0.8,0,IF(0&lt;1,Sheet1!L590,1))*IF(G1929&lt;3,0.12 - O1929,0.01) *U1929</f>
        <v>0</v>
      </c>
      <c r="W1929" s="49">
        <f>IF(0&gt;1,IF(0&lt;=1.1,1,IF(0&lt;=1.2,2,IF(0&lt;=1.5,3,5))),0) * 1000000</f>
        <v>0</v>
      </c>
      <c r="X1929" s="50">
        <f>IF(AND(P1929&gt;=150000000,P1929&lt;300000000),5000000,IF(AND(P1929&gt;=300000000,P1929&lt;500000000),10000000,IF(AND(P1929&gt;=300000000,P1929&lt;500000000),15000000,IF(AND(P1929&gt;=500000000,P1929&lt;3000000000),20000000,IF(P1929&gt;=30000000000,35000000,0))))) * (1-R1929)</f>
        <v>0</v>
      </c>
      <c r="Y1929" s="50">
        <f>IFERROR(Q1929 * (1-R1929),0)</f>
        <v>0</v>
      </c>
      <c r="Z1929" s="51">
        <f>IF(R1929=1,0,0)</f>
        <v>0</v>
      </c>
      <c r="AA1929" s="51">
        <f>IFERROR((1-R1929) * Z1929 * 2%,0)</f>
        <v>0</v>
      </c>
      <c r="AB1929" s="52">
        <f>IF(R1929=0,473600,0)</f>
        <v>0</v>
      </c>
      <c r="AC1929" s="52">
        <f> IFERROR(AB1929 * (1-R1929) * 2%,0)</f>
        <v>0</v>
      </c>
      <c r="AD1929" s="53">
        <f>T1929+V1929+W1929+X1929+AA1929+AC1929</f>
        <v>16521.400000000001</v>
      </c>
    </row>
    <row r="1930">
      <c r="C1930" s="40" t="s">
        <v>3593</v>
      </c>
      <c r="D1930" s="41" t="s">
        <v>3594</v>
      </c>
      <c r="E1930" s="41"/>
      <c r="F1930" s="42">
        <v>41626.608738425923</v>
      </c>
      <c r="G1930" s="43">
        <v>55</v>
      </c>
      <c r="H1930" s="44">
        <v>43333</v>
      </c>
      <c r="I1930" s="44">
        <v>43357</v>
      </c>
      <c r="J1930" s="43">
        <v>2646246</v>
      </c>
      <c r="K1930" s="43">
        <v>0</v>
      </c>
      <c r="L1930" s="43">
        <v>0</v>
      </c>
      <c r="M1930" s="43">
        <f>IFERROR(J1930-K1930-L1930,0)</f>
        <v>2646246</v>
      </c>
      <c r="N1930" s="43">
        <v>2646246</v>
      </c>
      <c r="O1930" s="45">
        <f>IFERROR(IF(1 - M1930/N1930&lt;0,0,1-M1930/N1930),0)</f>
        <v>0</v>
      </c>
      <c r="P1930" s="43">
        <v>0</v>
      </c>
      <c r="Q1930" s="43">
        <v>2646246</v>
      </c>
      <c r="R1930" s="46">
        <f>IF(F1930&lt;DATEVALUE("2018-07-01"),1,0)</f>
        <v>1</v>
      </c>
      <c r="S1930" s="47">
        <f>IF(R1930=1,1%,0)</f>
        <v>0.01</v>
      </c>
      <c r="T1930" s="46">
        <f>IFERROR(S1930*M1930,0)</f>
        <v>26462.459999999999</v>
      </c>
      <c r="U1930" s="48">
        <f>IF(O1930&lt;=0.12,1,0)*(1-R1930)*M1930</f>
        <v>0</v>
      </c>
      <c r="V1930" s="49">
        <f>IF(0&lt;0.8,0,IF(0&lt;1,Sheet1!L590,1))*IF(G1930&lt;3,0.12 - O1930,0.01) *U1930</f>
        <v>0</v>
      </c>
      <c r="W1930" s="49">
        <f>IF(0&gt;1,IF(0&lt;=1.1,1,IF(0&lt;=1.2,2,IF(0&lt;=1.5,3,5))),0) * 1000000</f>
        <v>0</v>
      </c>
      <c r="X1930" s="50">
        <f>IF(AND(P1930&gt;=150000000,P1930&lt;300000000),5000000,IF(AND(P1930&gt;=300000000,P1930&lt;500000000),10000000,IF(AND(P1930&gt;=300000000,P1930&lt;500000000),15000000,IF(AND(P1930&gt;=500000000,P1930&lt;3000000000),20000000,IF(P1930&gt;=30000000000,35000000,0))))) * (1-R1930)</f>
        <v>0</v>
      </c>
      <c r="Y1930" s="50">
        <f>IFERROR(Q1930 * (1-R1930),0)</f>
        <v>0</v>
      </c>
      <c r="Z1930" s="51">
        <f>IF(R1930=1,0,0)</f>
        <v>0</v>
      </c>
      <c r="AA1930" s="51">
        <f>IFERROR((1-R1930) * Z1930 * 2%,0)</f>
        <v>0</v>
      </c>
      <c r="AB1930" s="52">
        <f>IF(R1930=0,0,0)</f>
        <v>0</v>
      </c>
      <c r="AC1930" s="52">
        <f> IFERROR(AB1930 * (1-R1930) * 2%,0)</f>
        <v>0</v>
      </c>
      <c r="AD1930" s="53">
        <f>T1930+V1930+W1930+X1930+AA1930+AC1930</f>
        <v>26462.459999999999</v>
      </c>
    </row>
    <row r="1931">
      <c r="C1931" s="40" t="s">
        <v>3595</v>
      </c>
      <c r="D1931" s="41" t="s">
        <v>3596</v>
      </c>
      <c r="E1931" s="41"/>
      <c r="F1931" s="42">
        <v>41697.607453703698</v>
      </c>
      <c r="G1931" s="43">
        <v>53</v>
      </c>
      <c r="H1931" s="44">
        <v>43325</v>
      </c>
      <c r="I1931" s="44">
        <v>43327</v>
      </c>
      <c r="J1931" s="43">
        <v>1286022</v>
      </c>
      <c r="K1931" s="43">
        <v>0</v>
      </c>
      <c r="L1931" s="43">
        <v>0</v>
      </c>
      <c r="M1931" s="43">
        <f>IFERROR(J1931-K1931-L1931,0)</f>
        <v>1286022</v>
      </c>
      <c r="N1931" s="43">
        <v>812021</v>
      </c>
      <c r="O1931" s="45">
        <f>IFERROR(IF(1 - M1931/N1931&lt;0,0,1-M1931/N1931),0)</f>
        <v>0</v>
      </c>
      <c r="P1931" s="43">
        <v>0</v>
      </c>
      <c r="Q1931" s="43">
        <v>1286022</v>
      </c>
      <c r="R1931" s="46">
        <f>IF(F1931&lt;DATEVALUE("2018-07-01"),1,0)</f>
        <v>1</v>
      </c>
      <c r="S1931" s="47">
        <f>IF(R1931=1,1%,0)</f>
        <v>0.01</v>
      </c>
      <c r="T1931" s="46">
        <f>IFERROR(S1931*M1931,0)</f>
        <v>12860.220000000001</v>
      </c>
      <c r="U1931" s="48">
        <f>IF(O1931&lt;=0.12,1,0)*(1-R1931)*M1931</f>
        <v>0</v>
      </c>
      <c r="V1931" s="49">
        <f>IF(0&lt;0.8,0,IF(0&lt;1,Sheet1!L590,1))*IF(G1931&lt;3,0.12 - O1931,0.01) *U1931</f>
        <v>0</v>
      </c>
      <c r="W1931" s="49">
        <f>IF(0&gt;1,IF(0&lt;=1.1,1,IF(0&lt;=1.2,2,IF(0&lt;=1.5,3,5))),0) * 1000000</f>
        <v>0</v>
      </c>
      <c r="X1931" s="50">
        <f>IF(AND(P1931&gt;=150000000,P1931&lt;300000000),5000000,IF(AND(P1931&gt;=300000000,P1931&lt;500000000),10000000,IF(AND(P1931&gt;=300000000,P1931&lt;500000000),15000000,IF(AND(P1931&gt;=500000000,P1931&lt;3000000000),20000000,IF(P1931&gt;=30000000000,35000000,0))))) * (1-R1931)</f>
        <v>0</v>
      </c>
      <c r="Y1931" s="50">
        <f>IFERROR(Q1931 * (1-R1931),0)</f>
        <v>0</v>
      </c>
      <c r="Z1931" s="51">
        <f>IF(R1931=1,0,0)</f>
        <v>0</v>
      </c>
      <c r="AA1931" s="51">
        <f>IFERROR((1-R1931) * Z1931 * 2%,0)</f>
        <v>0</v>
      </c>
      <c r="AB1931" s="52">
        <f>IF(R1931=0,474000,0)</f>
        <v>0</v>
      </c>
      <c r="AC1931" s="52">
        <f> IFERROR(AB1931 * (1-R1931) * 2%,0)</f>
        <v>0</v>
      </c>
      <c r="AD1931" s="53">
        <f>T1931+V1931+W1931+X1931+AA1931+AC1931</f>
        <v>12860.220000000001</v>
      </c>
    </row>
    <row r="1932">
      <c r="C1932" s="40" t="s">
        <v>3597</v>
      </c>
      <c r="D1932" s="41" t="s">
        <v>3598</v>
      </c>
      <c r="E1932" s="41"/>
      <c r="F1932" s="42">
        <v>41697.606759259259</v>
      </c>
      <c r="G1932" s="43">
        <v>53</v>
      </c>
      <c r="H1932" s="44">
        <v>43325</v>
      </c>
      <c r="I1932" s="44">
        <v>43328</v>
      </c>
      <c r="J1932" s="43">
        <v>1235794</v>
      </c>
      <c r="K1932" s="43">
        <v>0</v>
      </c>
      <c r="L1932" s="43">
        <v>0</v>
      </c>
      <c r="M1932" s="43">
        <f>IFERROR(J1932-K1932-L1932,0)</f>
        <v>1235794</v>
      </c>
      <c r="N1932" s="43">
        <v>556017</v>
      </c>
      <c r="O1932" s="45">
        <f>IFERROR(IF(1 - M1932/N1932&lt;0,0,1-M1932/N1932),0)</f>
        <v>0</v>
      </c>
      <c r="P1932" s="43">
        <v>0</v>
      </c>
      <c r="Q1932" s="43">
        <v>1235794</v>
      </c>
      <c r="R1932" s="46">
        <f>IF(F1932&lt;DATEVALUE("2018-07-01"),1,0)</f>
        <v>1</v>
      </c>
      <c r="S1932" s="47">
        <f>IF(R1932=1,1%,0)</f>
        <v>0.01</v>
      </c>
      <c r="T1932" s="46">
        <f>IFERROR(S1932*M1932,0)</f>
        <v>12357.940000000001</v>
      </c>
      <c r="U1932" s="48">
        <f>IF(O1932&lt;=0.12,1,0)*(1-R1932)*M1932</f>
        <v>0</v>
      </c>
      <c r="V1932" s="49">
        <f>IF(0&lt;0.8,0,IF(0&lt;1,Sheet1!L590,1))*IF(G1932&lt;3,0.12 - O1932,0.01) *U1932</f>
        <v>0</v>
      </c>
      <c r="W1932" s="49">
        <f>IF(0&gt;1,IF(0&lt;=1.1,1,IF(0&lt;=1.2,2,IF(0&lt;=1.5,3,5))),0) * 1000000</f>
        <v>0</v>
      </c>
      <c r="X1932" s="50">
        <f>IF(AND(P1932&gt;=150000000,P1932&lt;300000000),5000000,IF(AND(P1932&gt;=300000000,P1932&lt;500000000),10000000,IF(AND(P1932&gt;=300000000,P1932&lt;500000000),15000000,IF(AND(P1932&gt;=500000000,P1932&lt;3000000000),20000000,IF(P1932&gt;=30000000000,35000000,0))))) * (1-R1932)</f>
        <v>0</v>
      </c>
      <c r="Y1932" s="50">
        <f>IFERROR(Q1932 * (1-R1932),0)</f>
        <v>0</v>
      </c>
      <c r="Z1932" s="51">
        <f>IF(R1932=1,0,0)</f>
        <v>0</v>
      </c>
      <c r="AA1932" s="51">
        <f>IFERROR((1-R1932) * Z1932 * 2%,0)</f>
        <v>0</v>
      </c>
      <c r="AB1932" s="52">
        <f>IF(R1932=0,679776,0)</f>
        <v>0</v>
      </c>
      <c r="AC1932" s="52">
        <f> IFERROR(AB1932 * (1-R1932) * 2%,0)</f>
        <v>0</v>
      </c>
      <c r="AD1932" s="53">
        <f>T1932+V1932+W1932+X1932+AA1932+AC1932</f>
        <v>12357.940000000001</v>
      </c>
    </row>
    <row r="1933">
      <c r="C1933" s="40" t="s">
        <v>3599</v>
      </c>
      <c r="D1933" s="41" t="s">
        <v>3600</v>
      </c>
      <c r="E1933" s="41"/>
      <c r="F1933" s="42">
        <v>41761.422534722224</v>
      </c>
      <c r="G1933" s="43">
        <v>50</v>
      </c>
      <c r="H1933" s="44">
        <v>43325</v>
      </c>
      <c r="I1933" s="44">
        <v>43349</v>
      </c>
      <c r="J1933" s="43">
        <v>9196605</v>
      </c>
      <c r="K1933" s="43">
        <v>0</v>
      </c>
      <c r="L1933" s="43">
        <v>0</v>
      </c>
      <c r="M1933" s="43">
        <f>IFERROR(J1933-K1933-L1933,0)</f>
        <v>9196605</v>
      </c>
      <c r="N1933" s="43">
        <v>9196605</v>
      </c>
      <c r="O1933" s="45">
        <f>IFERROR(IF(1 - M1933/N1933&lt;0,0,1-M1933/N1933),0)</f>
        <v>0</v>
      </c>
      <c r="P1933" s="43">
        <v>0</v>
      </c>
      <c r="Q1933" s="43">
        <v>9196605</v>
      </c>
      <c r="R1933" s="46">
        <f>IF(F1933&lt;DATEVALUE("2018-07-01"),1,0)</f>
        <v>1</v>
      </c>
      <c r="S1933" s="47">
        <f>IF(R1933=1,1%,0)</f>
        <v>0.01</v>
      </c>
      <c r="T1933" s="46">
        <f>IFERROR(S1933*M1933,0)</f>
        <v>91966.050000000003</v>
      </c>
      <c r="U1933" s="48">
        <f>IF(O1933&lt;=0.12,1,0)*(1-R1933)*M1933</f>
        <v>0</v>
      </c>
      <c r="V1933" s="49">
        <f>IF(0&lt;0.8,0,IF(0&lt;1,Sheet1!L590,1))*IF(G1933&lt;3,0.12 - O1933,0.01) *U1933</f>
        <v>0</v>
      </c>
      <c r="W1933" s="49">
        <f>IF(0&gt;1,IF(0&lt;=1.1,1,IF(0&lt;=1.2,2,IF(0&lt;=1.5,3,5))),0) * 1000000</f>
        <v>0</v>
      </c>
      <c r="X1933" s="50">
        <f>IF(AND(P1933&gt;=150000000,P1933&lt;300000000),5000000,IF(AND(P1933&gt;=300000000,P1933&lt;500000000),10000000,IF(AND(P1933&gt;=300000000,P1933&lt;500000000),15000000,IF(AND(P1933&gt;=500000000,P1933&lt;3000000000),20000000,IF(P1933&gt;=30000000000,35000000,0))))) * (1-R1933)</f>
        <v>0</v>
      </c>
      <c r="Y1933" s="50">
        <f>IFERROR(Q1933 * (1-R1933),0)</f>
        <v>0</v>
      </c>
      <c r="Z1933" s="51">
        <f>IF(R1933=1,0,0)</f>
        <v>0</v>
      </c>
      <c r="AA1933" s="51">
        <f>IFERROR((1-R1933) * Z1933 * 2%,0)</f>
        <v>0</v>
      </c>
      <c r="AB1933" s="52">
        <f>IF(R1933=0,0,0)</f>
        <v>0</v>
      </c>
      <c r="AC1933" s="52">
        <f> IFERROR(AB1933 * (1-R1933) * 2%,0)</f>
        <v>0</v>
      </c>
      <c r="AD1933" s="53">
        <f>T1933+V1933+W1933+X1933+AA1933+AC1933</f>
        <v>91966.050000000003</v>
      </c>
    </row>
    <row r="1934">
      <c r="C1934" s="40" t="s">
        <v>3601</v>
      </c>
      <c r="D1934" s="41" t="s">
        <v>3602</v>
      </c>
      <c r="E1934" s="41"/>
      <c r="F1934" s="42">
        <v>41767.637025462958</v>
      </c>
      <c r="G1934" s="43">
        <v>50</v>
      </c>
      <c r="H1934" s="44">
        <v>43320</v>
      </c>
      <c r="I1934" s="44">
        <v>43349</v>
      </c>
      <c r="J1934" s="43">
        <v>575052</v>
      </c>
      <c r="K1934" s="43">
        <v>0</v>
      </c>
      <c r="L1934" s="43">
        <v>0</v>
      </c>
      <c r="M1934" s="43">
        <f>IFERROR(J1934-K1934-L1934,0)</f>
        <v>575052</v>
      </c>
      <c r="N1934" s="43">
        <v>574266</v>
      </c>
      <c r="O1934" s="45">
        <f>IFERROR(IF(1 - M1934/N1934&lt;0,0,1-M1934/N1934),0)</f>
        <v>0</v>
      </c>
      <c r="P1934" s="43">
        <v>0</v>
      </c>
      <c r="Q1934" s="43">
        <v>575052</v>
      </c>
      <c r="R1934" s="46">
        <f>IF(F1934&lt;DATEVALUE("2018-07-01"),1,0)</f>
        <v>1</v>
      </c>
      <c r="S1934" s="47">
        <f>IF(R1934=1,1%,0)</f>
        <v>0.01</v>
      </c>
      <c r="T1934" s="46">
        <f>IFERROR(S1934*M1934,0)</f>
        <v>5750.5200000000004</v>
      </c>
      <c r="U1934" s="48">
        <f>IF(O1934&lt;=0.12,1,0)*(1-R1934)*M1934</f>
        <v>0</v>
      </c>
      <c r="V1934" s="49">
        <f>IF(0&lt;0.8,0,IF(0&lt;1,Sheet1!L590,1))*IF(G1934&lt;3,0.12 - O1934,0.01) *U1934</f>
        <v>0</v>
      </c>
      <c r="W1934" s="49">
        <f>IF(0&gt;1,IF(0&lt;=1.1,1,IF(0&lt;=1.2,2,IF(0&lt;=1.5,3,5))),0) * 1000000</f>
        <v>0</v>
      </c>
      <c r="X1934" s="50">
        <f>IF(AND(P1934&gt;=150000000,P1934&lt;300000000),5000000,IF(AND(P1934&gt;=300000000,P1934&lt;500000000),10000000,IF(AND(P1934&gt;=300000000,P1934&lt;500000000),15000000,IF(AND(P1934&gt;=500000000,P1934&lt;3000000000),20000000,IF(P1934&gt;=30000000000,35000000,0))))) * (1-R1934)</f>
        <v>0</v>
      </c>
      <c r="Y1934" s="50">
        <f>IFERROR(Q1934 * (1-R1934),0)</f>
        <v>0</v>
      </c>
      <c r="Z1934" s="51">
        <f>IF(R1934=1,0,0)</f>
        <v>0</v>
      </c>
      <c r="AA1934" s="51">
        <f>IFERROR((1-R1934) * Z1934 * 2%,0)</f>
        <v>0</v>
      </c>
      <c r="AB1934" s="52">
        <f>IF(R1934=0,0,0)</f>
        <v>0</v>
      </c>
      <c r="AC1934" s="52">
        <f> IFERROR(AB1934 * (1-R1934) * 2%,0)</f>
        <v>0</v>
      </c>
      <c r="AD1934" s="53">
        <f>T1934+V1934+W1934+X1934+AA1934+AC1934</f>
        <v>5750.5200000000004</v>
      </c>
    </row>
    <row r="1935">
      <c r="C1935" s="40" t="s">
        <v>3603</v>
      </c>
      <c r="D1935" s="41" t="s">
        <v>3604</v>
      </c>
      <c r="E1935" s="41"/>
      <c r="F1935" s="42">
        <v>41767.638692129629</v>
      </c>
      <c r="G1935" s="43">
        <v>50</v>
      </c>
      <c r="H1935" s="44">
        <v>43321</v>
      </c>
      <c r="I1935" s="44">
        <v>43336</v>
      </c>
      <c r="J1935" s="43">
        <v>640847</v>
      </c>
      <c r="K1935" s="43">
        <v>0</v>
      </c>
      <c r="L1935" s="43">
        <v>0</v>
      </c>
      <c r="M1935" s="43">
        <f>IFERROR(J1935-K1935-L1935,0)</f>
        <v>640847</v>
      </c>
      <c r="N1935" s="43">
        <v>785774</v>
      </c>
      <c r="O1935" s="45">
        <f>IFERROR(IF(1 - M1935/N1935&lt;0,0,1-M1935/N1935),0)</f>
        <v>0.18443852812640782</v>
      </c>
      <c r="P1935" s="43">
        <v>0</v>
      </c>
      <c r="Q1935" s="43">
        <v>640847</v>
      </c>
      <c r="R1935" s="46">
        <f>IF(F1935&lt;DATEVALUE("2018-07-01"),1,0)</f>
        <v>1</v>
      </c>
      <c r="S1935" s="47">
        <f>IF(R1935=1,1%,0)</f>
        <v>0.01</v>
      </c>
      <c r="T1935" s="46">
        <f>IFERROR(S1935*M1935,0)</f>
        <v>6408.4700000000003</v>
      </c>
      <c r="U1935" s="48">
        <f>IF(O1935&lt;=0.12,1,0)*(1-R1935)*M1935</f>
        <v>0</v>
      </c>
      <c r="V1935" s="49">
        <f>IF(0&lt;0.8,0,IF(0&lt;1,Sheet1!L590,1))*IF(G1935&lt;3,0.12 - O1935,0.01) *U1935</f>
        <v>0</v>
      </c>
      <c r="W1935" s="49">
        <f>IF(0&gt;1,IF(0&lt;=1.1,1,IF(0&lt;=1.2,2,IF(0&lt;=1.5,3,5))),0) * 1000000</f>
        <v>0</v>
      </c>
      <c r="X1935" s="50">
        <f>IF(AND(P1935&gt;=150000000,P1935&lt;300000000),5000000,IF(AND(P1935&gt;=300000000,P1935&lt;500000000),10000000,IF(AND(P1935&gt;=300000000,P1935&lt;500000000),15000000,IF(AND(P1935&gt;=500000000,P1935&lt;3000000000),20000000,IF(P1935&gt;=30000000000,35000000,0))))) * (1-R1935)</f>
        <v>0</v>
      </c>
      <c r="Y1935" s="50">
        <f>IFERROR(Q1935 * (1-R1935),0)</f>
        <v>0</v>
      </c>
      <c r="Z1935" s="51">
        <f>IF(R1935=1,0,0)</f>
        <v>0</v>
      </c>
      <c r="AA1935" s="51">
        <f>IFERROR((1-R1935) * Z1935 * 2%,0)</f>
        <v>0</v>
      </c>
      <c r="AB1935" s="52">
        <f>IF(R1935=0,0,0)</f>
        <v>0</v>
      </c>
      <c r="AC1935" s="52">
        <f> IFERROR(AB1935 * (1-R1935) * 2%,0)</f>
        <v>0</v>
      </c>
      <c r="AD1935" s="53">
        <f>T1935+V1935+W1935+X1935+AA1935+AC1935</f>
        <v>6408.4700000000003</v>
      </c>
    </row>
    <row r="1936">
      <c r="C1936" s="40" t="s">
        <v>3605</v>
      </c>
      <c r="D1936" s="41" t="s">
        <v>3606</v>
      </c>
      <c r="E1936" s="41"/>
      <c r="F1936" s="42">
        <v>41782.400671296295</v>
      </c>
      <c r="G1936" s="43">
        <v>50</v>
      </c>
      <c r="H1936" s="44">
        <v>43321</v>
      </c>
      <c r="I1936" s="44">
        <v>43341</v>
      </c>
      <c r="J1936" s="43">
        <v>1414165</v>
      </c>
      <c r="K1936" s="43">
        <v>0</v>
      </c>
      <c r="L1936" s="43">
        <v>0</v>
      </c>
      <c r="M1936" s="43">
        <f>IFERROR(J1936-K1936-L1936,0)</f>
        <v>1414165</v>
      </c>
      <c r="N1936" s="43">
        <v>1100786</v>
      </c>
      <c r="O1936" s="45">
        <f>IFERROR(IF(1 - M1936/N1936&lt;0,0,1-M1936/N1936),0)</f>
        <v>0</v>
      </c>
      <c r="P1936" s="43">
        <v>0</v>
      </c>
      <c r="Q1936" s="43">
        <v>1414165</v>
      </c>
      <c r="R1936" s="46">
        <f>IF(F1936&lt;DATEVALUE("2018-07-01"),1,0)</f>
        <v>1</v>
      </c>
      <c r="S1936" s="47">
        <f>IF(R1936=1,1%,0)</f>
        <v>0.01</v>
      </c>
      <c r="T1936" s="46">
        <f>IFERROR(S1936*M1936,0)</f>
        <v>14141.65</v>
      </c>
      <c r="U1936" s="48">
        <f>IF(O1936&lt;=0.12,1,0)*(1-R1936)*M1936</f>
        <v>0</v>
      </c>
      <c r="V1936" s="49">
        <f>IF(0&lt;0.8,0,IF(0&lt;1,Sheet1!L590,1))*IF(G1936&lt;3,0.12 - O1936,0.01) *U1936</f>
        <v>0</v>
      </c>
      <c r="W1936" s="49">
        <f>IF(0&gt;1,IF(0&lt;=1.1,1,IF(0&lt;=1.2,2,IF(0&lt;=1.5,3,5))),0) * 1000000</f>
        <v>0</v>
      </c>
      <c r="X1936" s="50">
        <f>IF(AND(P1936&gt;=150000000,P1936&lt;300000000),5000000,IF(AND(P1936&gt;=300000000,P1936&lt;500000000),10000000,IF(AND(P1936&gt;=300000000,P1936&lt;500000000),15000000,IF(AND(P1936&gt;=500000000,P1936&lt;3000000000),20000000,IF(P1936&gt;=30000000000,35000000,0))))) * (1-R1936)</f>
        <v>0</v>
      </c>
      <c r="Y1936" s="50">
        <f>IFERROR(Q1936 * (1-R1936),0)</f>
        <v>0</v>
      </c>
      <c r="Z1936" s="51">
        <f>IF(R1936=1,0,0)</f>
        <v>0</v>
      </c>
      <c r="AA1936" s="51">
        <f>IFERROR((1-R1936) * Z1936 * 2%,0)</f>
        <v>0</v>
      </c>
      <c r="AB1936" s="52">
        <f>IF(R1936=0,0,0)</f>
        <v>0</v>
      </c>
      <c r="AC1936" s="52">
        <f> IFERROR(AB1936 * (1-R1936) * 2%,0)</f>
        <v>0</v>
      </c>
      <c r="AD1936" s="53">
        <f>T1936+V1936+W1936+X1936+AA1936+AC1936</f>
        <v>14141.65</v>
      </c>
    </row>
    <row r="1937">
      <c r="C1937" s="40" t="s">
        <v>3607</v>
      </c>
      <c r="D1937" s="41" t="s">
        <v>3608</v>
      </c>
      <c r="E1937" s="41"/>
      <c r="F1937" s="42">
        <v>41807.618842592594</v>
      </c>
      <c r="G1937" s="43">
        <v>49</v>
      </c>
      <c r="H1937" s="44">
        <v>43321</v>
      </c>
      <c r="I1937" s="44">
        <v>43335</v>
      </c>
      <c r="J1937" s="43">
        <v>797209</v>
      </c>
      <c r="K1937" s="43">
        <v>0</v>
      </c>
      <c r="L1937" s="43">
        <v>0</v>
      </c>
      <c r="M1937" s="43">
        <f>IFERROR(J1937-K1937-L1937,0)</f>
        <v>797209</v>
      </c>
      <c r="N1937" s="43">
        <v>797209</v>
      </c>
      <c r="O1937" s="45">
        <f>IFERROR(IF(1 - M1937/N1937&lt;0,0,1-M1937/N1937),0)</f>
        <v>0</v>
      </c>
      <c r="P1937" s="43">
        <v>0</v>
      </c>
      <c r="Q1937" s="43">
        <v>797209</v>
      </c>
      <c r="R1937" s="46">
        <f>IF(F1937&lt;DATEVALUE("2018-07-01"),1,0)</f>
        <v>1</v>
      </c>
      <c r="S1937" s="47">
        <f>IF(R1937=1,1%,0)</f>
        <v>0.01</v>
      </c>
      <c r="T1937" s="46">
        <f>IFERROR(S1937*M1937,0)</f>
        <v>7972.0900000000001</v>
      </c>
      <c r="U1937" s="48">
        <f>IF(O1937&lt;=0.12,1,0)*(1-R1937)*M1937</f>
        <v>0</v>
      </c>
      <c r="V1937" s="49">
        <f>IF(0&lt;0.8,0,IF(0&lt;1,Sheet1!L590,1))*IF(G1937&lt;3,0.12 - O1937,0.01) *U1937</f>
        <v>0</v>
      </c>
      <c r="W1937" s="49">
        <f>IF(0&gt;1,IF(0&lt;=1.1,1,IF(0&lt;=1.2,2,IF(0&lt;=1.5,3,5))),0) * 1000000</f>
        <v>0</v>
      </c>
      <c r="X1937" s="50">
        <f>IF(AND(P1937&gt;=150000000,P1937&lt;300000000),5000000,IF(AND(P1937&gt;=300000000,P1937&lt;500000000),10000000,IF(AND(P1937&gt;=300000000,P1937&lt;500000000),15000000,IF(AND(P1937&gt;=500000000,P1937&lt;3000000000),20000000,IF(P1937&gt;=30000000000,35000000,0))))) * (1-R1937)</f>
        <v>0</v>
      </c>
      <c r="Y1937" s="50">
        <f>IFERROR(Q1937 * (1-R1937),0)</f>
        <v>0</v>
      </c>
      <c r="Z1937" s="51">
        <f>IF(R1937=1,0,0)</f>
        <v>0</v>
      </c>
      <c r="AA1937" s="51">
        <f>IFERROR((1-R1937) * Z1937 * 2%,0)</f>
        <v>0</v>
      </c>
      <c r="AB1937" s="52">
        <f>IF(R1937=0,0,0)</f>
        <v>0</v>
      </c>
      <c r="AC1937" s="52">
        <f> IFERROR(AB1937 * (1-R1937) * 2%,0)</f>
        <v>0</v>
      </c>
      <c r="AD1937" s="53">
        <f>T1937+V1937+W1937+X1937+AA1937+AC1937</f>
        <v>7972.0900000000001</v>
      </c>
    </row>
    <row r="1938">
      <c r="C1938" s="40" t="s">
        <v>3609</v>
      </c>
      <c r="D1938" s="41" t="s">
        <v>3610</v>
      </c>
      <c r="E1938" s="41"/>
      <c r="F1938" s="42">
        <v>41893.406666666662</v>
      </c>
      <c r="G1938" s="43">
        <v>46</v>
      </c>
      <c r="H1938" s="44">
        <v>43325</v>
      </c>
      <c r="I1938" s="44">
        <v>43342</v>
      </c>
      <c r="J1938" s="43">
        <v>1539241</v>
      </c>
      <c r="K1938" s="43">
        <v>0</v>
      </c>
      <c r="L1938" s="43">
        <v>0</v>
      </c>
      <c r="M1938" s="43">
        <f>IFERROR(J1938-K1938-L1938,0)</f>
        <v>1539241</v>
      </c>
      <c r="N1938" s="43">
        <v>1486001</v>
      </c>
      <c r="O1938" s="45">
        <f>IFERROR(IF(1 - M1938/N1938&lt;0,0,1-M1938/N1938),0)</f>
        <v>0</v>
      </c>
      <c r="P1938" s="43">
        <v>0</v>
      </c>
      <c r="Q1938" s="43">
        <v>1539241</v>
      </c>
      <c r="R1938" s="46">
        <f>IF(F1938&lt;DATEVALUE("2018-07-01"),1,0)</f>
        <v>1</v>
      </c>
      <c r="S1938" s="47">
        <f>IF(R1938=1,1%,0)</f>
        <v>0.01</v>
      </c>
      <c r="T1938" s="46">
        <f>IFERROR(S1938*M1938,0)</f>
        <v>15392.41</v>
      </c>
      <c r="U1938" s="48">
        <f>IF(O1938&lt;=0.12,1,0)*(1-R1938)*M1938</f>
        <v>0</v>
      </c>
      <c r="V1938" s="49">
        <f>IF(0&lt;0.8,0,IF(0&lt;1,Sheet1!L590,1))*IF(G1938&lt;3,0.12 - O1938,0.01) *U1938</f>
        <v>0</v>
      </c>
      <c r="W1938" s="49">
        <f>IF(0&gt;1,IF(0&lt;=1.1,1,IF(0&lt;=1.2,2,IF(0&lt;=1.5,3,5))),0) * 1000000</f>
        <v>0</v>
      </c>
      <c r="X1938" s="50">
        <f>IF(AND(P1938&gt;=150000000,P1938&lt;300000000),5000000,IF(AND(P1938&gt;=300000000,P1938&lt;500000000),10000000,IF(AND(P1938&gt;=300000000,P1938&lt;500000000),15000000,IF(AND(P1938&gt;=500000000,P1938&lt;3000000000),20000000,IF(P1938&gt;=30000000000,35000000,0))))) * (1-R1938)</f>
        <v>0</v>
      </c>
      <c r="Y1938" s="50">
        <f>IFERROR(Q1938 * (1-R1938),0)</f>
        <v>0</v>
      </c>
      <c r="Z1938" s="51">
        <f>IF(R1938=1,0,0)</f>
        <v>0</v>
      </c>
      <c r="AA1938" s="51">
        <f>IFERROR((1-R1938) * Z1938 * 2%,0)</f>
        <v>0</v>
      </c>
      <c r="AB1938" s="52">
        <f>IF(R1938=0,0,0)</f>
        <v>0</v>
      </c>
      <c r="AC1938" s="52">
        <f> IFERROR(AB1938 * (1-R1938) * 2%,0)</f>
        <v>0</v>
      </c>
      <c r="AD1938" s="53">
        <f>T1938+V1938+W1938+X1938+AA1938+AC1938</f>
        <v>15392.41</v>
      </c>
    </row>
    <row r="1939">
      <c r="C1939" s="40" t="s">
        <v>3611</v>
      </c>
      <c r="D1939" s="41" t="s">
        <v>3612</v>
      </c>
      <c r="E1939" s="41"/>
      <c r="F1939" s="42">
        <v>41898.45380787037</v>
      </c>
      <c r="G1939" s="43">
        <v>46</v>
      </c>
      <c r="H1939" s="44">
        <v>43312</v>
      </c>
      <c r="I1939" s="44">
        <v>43361</v>
      </c>
      <c r="J1939" s="43">
        <v>1630935</v>
      </c>
      <c r="K1939" s="43">
        <v>0</v>
      </c>
      <c r="L1939" s="43">
        <v>0</v>
      </c>
      <c r="M1939" s="43">
        <f>IFERROR(J1939-K1939-L1939,0)</f>
        <v>1630935</v>
      </c>
      <c r="N1939" s="43">
        <v>1630935</v>
      </c>
      <c r="O1939" s="45">
        <f>IFERROR(IF(1 - M1939/N1939&lt;0,0,1-M1939/N1939),0)</f>
        <v>0</v>
      </c>
      <c r="P1939" s="43">
        <v>0</v>
      </c>
      <c r="Q1939" s="43">
        <v>1630935</v>
      </c>
      <c r="R1939" s="46">
        <f>IF(F1939&lt;DATEVALUE("2018-07-01"),1,0)</f>
        <v>1</v>
      </c>
      <c r="S1939" s="47">
        <f>IF(R1939=1,1%,0)</f>
        <v>0.01</v>
      </c>
      <c r="T1939" s="46">
        <f>IFERROR(S1939*M1939,0)</f>
        <v>16309.35</v>
      </c>
      <c r="U1939" s="48">
        <f>IF(O1939&lt;=0.12,1,0)*(1-R1939)*M1939</f>
        <v>0</v>
      </c>
      <c r="V1939" s="49">
        <f>IF(0&lt;0.8,0,IF(0&lt;1,Sheet1!L590,1))*IF(G1939&lt;3,0.12 - O1939,0.01) *U1939</f>
        <v>0</v>
      </c>
      <c r="W1939" s="49">
        <f>IF(0&gt;1,IF(0&lt;=1.1,1,IF(0&lt;=1.2,2,IF(0&lt;=1.5,3,5))),0) * 1000000</f>
        <v>0</v>
      </c>
      <c r="X1939" s="50">
        <f>IF(AND(P1939&gt;=150000000,P1939&lt;300000000),5000000,IF(AND(P1939&gt;=300000000,P1939&lt;500000000),10000000,IF(AND(P1939&gt;=300000000,P1939&lt;500000000),15000000,IF(AND(P1939&gt;=500000000,P1939&lt;3000000000),20000000,IF(P1939&gt;=30000000000,35000000,0))))) * (1-R1939)</f>
        <v>0</v>
      </c>
      <c r="Y1939" s="50">
        <f>IFERROR(Q1939 * (1-R1939),0)</f>
        <v>0</v>
      </c>
      <c r="Z1939" s="51">
        <f>IF(R1939=1,0,0)</f>
        <v>0</v>
      </c>
      <c r="AA1939" s="51">
        <f>IFERROR((1-R1939) * Z1939 * 2%,0)</f>
        <v>0</v>
      </c>
      <c r="AB1939" s="52">
        <f>IF(R1939=0,0,0)</f>
        <v>0</v>
      </c>
      <c r="AC1939" s="52">
        <f> IFERROR(AB1939 * (1-R1939) * 2%,0)</f>
        <v>0</v>
      </c>
      <c r="AD1939" s="53">
        <f>T1939+V1939+W1939+X1939+AA1939+AC1939</f>
        <v>16309.35</v>
      </c>
    </row>
    <row r="1940">
      <c r="C1940" s="40" t="s">
        <v>3613</v>
      </c>
      <c r="D1940" s="41" t="s">
        <v>3614</v>
      </c>
      <c r="E1940" s="41"/>
      <c r="F1940" s="42">
        <v>41912.585428240738</v>
      </c>
      <c r="G1940" s="43">
        <v>46</v>
      </c>
      <c r="H1940" s="44">
        <v>43325</v>
      </c>
      <c r="I1940" s="44">
        <v>43368</v>
      </c>
      <c r="J1940" s="43">
        <v>45133</v>
      </c>
      <c r="K1940" s="43">
        <v>0</v>
      </c>
      <c r="L1940" s="43">
        <v>0</v>
      </c>
      <c r="M1940" s="43">
        <f>IFERROR(J1940-K1940-L1940,0)</f>
        <v>45133</v>
      </c>
      <c r="N1940" s="43">
        <v>45133</v>
      </c>
      <c r="O1940" s="45">
        <f>IFERROR(IF(1 - M1940/N1940&lt;0,0,1-M1940/N1940),0)</f>
        <v>0</v>
      </c>
      <c r="P1940" s="43">
        <v>0</v>
      </c>
      <c r="Q1940" s="43">
        <v>45133</v>
      </c>
      <c r="R1940" s="46">
        <f>IF(F1940&lt;DATEVALUE("2018-07-01"),1,0)</f>
        <v>1</v>
      </c>
      <c r="S1940" s="47">
        <f>IF(R1940=1,1%,0)</f>
        <v>0.01</v>
      </c>
      <c r="T1940" s="46">
        <f>IFERROR(S1940*M1940,0)</f>
        <v>451.32999999999998</v>
      </c>
      <c r="U1940" s="48">
        <f>IF(O1940&lt;=0.12,1,0)*(1-R1940)*M1940</f>
        <v>0</v>
      </c>
      <c r="V1940" s="49">
        <f>IF(0&lt;0.8,0,IF(0&lt;1,Sheet1!L590,1))*IF(G1940&lt;3,0.12 - O1940,0.01) *U1940</f>
        <v>0</v>
      </c>
      <c r="W1940" s="49">
        <f>IF(0&gt;1,IF(0&lt;=1.1,1,IF(0&lt;=1.2,2,IF(0&lt;=1.5,3,5))),0) * 1000000</f>
        <v>0</v>
      </c>
      <c r="X1940" s="50">
        <f>IF(AND(P1940&gt;=150000000,P1940&lt;300000000),5000000,IF(AND(P1940&gt;=300000000,P1940&lt;500000000),10000000,IF(AND(P1940&gt;=300000000,P1940&lt;500000000),15000000,IF(AND(P1940&gt;=500000000,P1940&lt;3000000000),20000000,IF(P1940&gt;=30000000000,35000000,0))))) * (1-R1940)</f>
        <v>0</v>
      </c>
      <c r="Y1940" s="50">
        <f>IFERROR(Q1940 * (1-R1940),0)</f>
        <v>0</v>
      </c>
      <c r="Z1940" s="51">
        <f>IF(R1940=1,0,0)</f>
        <v>0</v>
      </c>
      <c r="AA1940" s="51">
        <f>IFERROR((1-R1940) * Z1940 * 2%,0)</f>
        <v>0</v>
      </c>
      <c r="AB1940" s="52">
        <f>IF(R1940=0,0,0)</f>
        <v>0</v>
      </c>
      <c r="AC1940" s="52">
        <f> IFERROR(AB1940 * (1-R1940) * 2%,0)</f>
        <v>0</v>
      </c>
      <c r="AD1940" s="53">
        <f>T1940+V1940+W1940+X1940+AA1940+AC1940</f>
        <v>451.32999999999998</v>
      </c>
    </row>
    <row r="1941">
      <c r="C1941" s="40" t="s">
        <v>3615</v>
      </c>
      <c r="D1941" s="41" t="s">
        <v>3616</v>
      </c>
      <c r="E1941" s="41"/>
      <c r="F1941" s="42">
        <v>41914.394583333335</v>
      </c>
      <c r="G1941" s="43">
        <v>45</v>
      </c>
      <c r="H1941" s="44">
        <v>43312</v>
      </c>
      <c r="I1941" s="44">
        <v>43355</v>
      </c>
      <c r="J1941" s="43">
        <v>8484476</v>
      </c>
      <c r="K1941" s="43">
        <v>0</v>
      </c>
      <c r="L1941" s="43">
        <v>667000</v>
      </c>
      <c r="M1941" s="43">
        <f>IFERROR(J1941-K1941-L1941,0)</f>
        <v>7817476</v>
      </c>
      <c r="N1941" s="43">
        <v>8082020</v>
      </c>
      <c r="O1941" s="45">
        <f>IFERROR(IF(1 - M1941/N1941&lt;0,0,1-M1941/N1941),0)</f>
        <v>0.032732410956666791</v>
      </c>
      <c r="P1941" s="43">
        <v>0</v>
      </c>
      <c r="Q1941" s="43">
        <v>8484476</v>
      </c>
      <c r="R1941" s="46">
        <f>IF(F1941&lt;DATEVALUE("2018-07-01"),1,0)</f>
        <v>1</v>
      </c>
      <c r="S1941" s="47">
        <f>IF(R1941=1,1%,0)</f>
        <v>0.01</v>
      </c>
      <c r="T1941" s="46">
        <f>IFERROR(S1941*M1941,0)</f>
        <v>78174.759999999995</v>
      </c>
      <c r="U1941" s="48">
        <f>IF(O1941&lt;=0.12,1,0)*(1-R1941)*M1941</f>
        <v>0</v>
      </c>
      <c r="V1941" s="49">
        <f>IF(0&lt;0.8,0,IF(0&lt;1,Sheet1!L590,1))*IF(G1941&lt;3,0.12 - O1941,0.01) *U1941</f>
        <v>0</v>
      </c>
      <c r="W1941" s="49">
        <f>IF(0&gt;1,IF(0&lt;=1.1,1,IF(0&lt;=1.2,2,IF(0&lt;=1.5,3,5))),0) * 1000000</f>
        <v>0</v>
      </c>
      <c r="X1941" s="50">
        <f>IF(AND(P1941&gt;=150000000,P1941&lt;300000000),5000000,IF(AND(P1941&gt;=300000000,P1941&lt;500000000),10000000,IF(AND(P1941&gt;=300000000,P1941&lt;500000000),15000000,IF(AND(P1941&gt;=500000000,P1941&lt;3000000000),20000000,IF(P1941&gt;=30000000000,35000000,0))))) * (1-R1941)</f>
        <v>0</v>
      </c>
      <c r="Y1941" s="50">
        <f>IFERROR(Q1941 * (1-R1941),0)</f>
        <v>0</v>
      </c>
      <c r="Z1941" s="51">
        <f>IF(R1941=1,0,0)</f>
        <v>0</v>
      </c>
      <c r="AA1941" s="51">
        <f>IFERROR((1-R1941) * Z1941 * 2%,0)</f>
        <v>0</v>
      </c>
      <c r="AB1941" s="52">
        <f>IF(R1941=0,0,0)</f>
        <v>0</v>
      </c>
      <c r="AC1941" s="52">
        <f> IFERROR(AB1941 * (1-R1941) * 2%,0)</f>
        <v>0</v>
      </c>
      <c r="AD1941" s="53">
        <f>T1941+V1941+W1941+X1941+AA1941+AC1941</f>
        <v>78174.759999999995</v>
      </c>
    </row>
    <row r="1942">
      <c r="C1942" s="40" t="s">
        <v>3617</v>
      </c>
      <c r="D1942" s="41" t="s">
        <v>3618</v>
      </c>
      <c r="E1942" s="41"/>
      <c r="F1942" s="42">
        <v>42083.525983796295</v>
      </c>
      <c r="G1942" s="43">
        <v>40</v>
      </c>
      <c r="H1942" s="44">
        <v>43332</v>
      </c>
      <c r="I1942" s="44">
        <v>43365</v>
      </c>
      <c r="J1942" s="43">
        <v>802472</v>
      </c>
      <c r="K1942" s="43">
        <v>0</v>
      </c>
      <c r="L1942" s="43">
        <v>0</v>
      </c>
      <c r="M1942" s="43">
        <f>IFERROR(J1942-K1942-L1942,0)</f>
        <v>802472</v>
      </c>
      <c r="N1942" s="43">
        <v>802472</v>
      </c>
      <c r="O1942" s="45">
        <f>IFERROR(IF(1 - M1942/N1942&lt;0,0,1-M1942/N1942),0)</f>
        <v>0</v>
      </c>
      <c r="P1942" s="43">
        <v>0</v>
      </c>
      <c r="Q1942" s="43">
        <v>802472</v>
      </c>
      <c r="R1942" s="46">
        <f>IF(F1942&lt;DATEVALUE("2018-07-01"),1,0)</f>
        <v>1</v>
      </c>
      <c r="S1942" s="47">
        <f>IF(R1942=1,1%,0)</f>
        <v>0.01</v>
      </c>
      <c r="T1942" s="46">
        <f>IFERROR(S1942*M1942,0)</f>
        <v>8024.7200000000003</v>
      </c>
      <c r="U1942" s="48">
        <f>IF(O1942&lt;=0.12,1,0)*(1-R1942)*M1942</f>
        <v>0</v>
      </c>
      <c r="V1942" s="49">
        <f>IF(0&lt;0.8,0,IF(0&lt;1,Sheet1!L590,1))*IF(G1942&lt;3,0.12 - O1942,0.01) *U1942</f>
        <v>0</v>
      </c>
      <c r="W1942" s="49">
        <f>IF(0&gt;1,IF(0&lt;=1.1,1,IF(0&lt;=1.2,2,IF(0&lt;=1.5,3,5))),0) * 1000000</f>
        <v>0</v>
      </c>
      <c r="X1942" s="50">
        <f>IF(AND(P1942&gt;=150000000,P1942&lt;300000000),5000000,IF(AND(P1942&gt;=300000000,P1942&lt;500000000),10000000,IF(AND(P1942&gt;=300000000,P1942&lt;500000000),15000000,IF(AND(P1942&gt;=500000000,P1942&lt;3000000000),20000000,IF(P1942&gt;=30000000000,35000000,0))))) * (1-R1942)</f>
        <v>0</v>
      </c>
      <c r="Y1942" s="50">
        <f>IFERROR(Q1942 * (1-R1942),0)</f>
        <v>0</v>
      </c>
      <c r="Z1942" s="51">
        <f>IF(R1942=1,0,0)</f>
        <v>0</v>
      </c>
      <c r="AA1942" s="51">
        <f>IFERROR((1-R1942) * Z1942 * 2%,0)</f>
        <v>0</v>
      </c>
      <c r="AB1942" s="52">
        <f>IF(R1942=0,0,0)</f>
        <v>0</v>
      </c>
      <c r="AC1942" s="52">
        <f> IFERROR(AB1942 * (1-R1942) * 2%,0)</f>
        <v>0</v>
      </c>
      <c r="AD1942" s="53">
        <f>T1942+V1942+W1942+X1942+AA1942+AC1942</f>
        <v>8024.7200000000003</v>
      </c>
    </row>
    <row r="1943">
      <c r="C1943" s="40" t="s">
        <v>3619</v>
      </c>
      <c r="D1943" s="41" t="s">
        <v>3620</v>
      </c>
      <c r="E1943" s="41"/>
      <c r="F1943" s="42">
        <v>42094.683055555557</v>
      </c>
      <c r="G1943" s="43">
        <v>40</v>
      </c>
      <c r="H1943" s="44">
        <v>43325</v>
      </c>
      <c r="I1943" s="44">
        <v>43333</v>
      </c>
      <c r="J1943" s="43">
        <v>1915043</v>
      </c>
      <c r="K1943" s="43">
        <v>0</v>
      </c>
      <c r="L1943" s="43">
        <v>0</v>
      </c>
      <c r="M1943" s="43">
        <f>IFERROR(J1943-K1943-L1943,0)</f>
        <v>1915043</v>
      </c>
      <c r="N1943" s="43">
        <v>1915043</v>
      </c>
      <c r="O1943" s="45">
        <f>IFERROR(IF(1 - M1943/N1943&lt;0,0,1-M1943/N1943),0)</f>
        <v>0</v>
      </c>
      <c r="P1943" s="43">
        <v>0</v>
      </c>
      <c r="Q1943" s="43">
        <v>1915043</v>
      </c>
      <c r="R1943" s="46">
        <f>IF(F1943&lt;DATEVALUE("2018-07-01"),1,0)</f>
        <v>1</v>
      </c>
      <c r="S1943" s="47">
        <f>IF(R1943=1,1%,0)</f>
        <v>0.01</v>
      </c>
      <c r="T1943" s="46">
        <f>IFERROR(S1943*M1943,0)</f>
        <v>19150.43</v>
      </c>
      <c r="U1943" s="48">
        <f>IF(O1943&lt;=0.12,1,0)*(1-R1943)*M1943</f>
        <v>0</v>
      </c>
      <c r="V1943" s="49">
        <f>IF(0&lt;0.8,0,IF(0&lt;1,Sheet1!L590,1))*IF(G1943&lt;3,0.12 - O1943,0.01) *U1943</f>
        <v>0</v>
      </c>
      <c r="W1943" s="49">
        <f>IF(0&gt;1,IF(0&lt;=1.1,1,IF(0&lt;=1.2,2,IF(0&lt;=1.5,3,5))),0) * 1000000</f>
        <v>0</v>
      </c>
      <c r="X1943" s="50">
        <f>IF(AND(P1943&gt;=150000000,P1943&lt;300000000),5000000,IF(AND(P1943&gt;=300000000,P1943&lt;500000000),10000000,IF(AND(P1943&gt;=300000000,P1943&lt;500000000),15000000,IF(AND(P1943&gt;=500000000,P1943&lt;3000000000),20000000,IF(P1943&gt;=30000000000,35000000,0))))) * (1-R1943)</f>
        <v>0</v>
      </c>
      <c r="Y1943" s="50">
        <f>IFERROR(Q1943 * (1-R1943),0)</f>
        <v>0</v>
      </c>
      <c r="Z1943" s="51">
        <f>IF(R1943=1,0,0)</f>
        <v>0</v>
      </c>
      <c r="AA1943" s="51">
        <f>IFERROR((1-R1943) * Z1943 * 2%,0)</f>
        <v>0</v>
      </c>
      <c r="AB1943" s="52">
        <f>IF(R1943=0,0,0)</f>
        <v>0</v>
      </c>
      <c r="AC1943" s="52">
        <f> IFERROR(AB1943 * (1-R1943) * 2%,0)</f>
        <v>0</v>
      </c>
      <c r="AD1943" s="53">
        <f>T1943+V1943+W1943+X1943+AA1943+AC1943</f>
        <v>19150.43</v>
      </c>
    </row>
    <row r="1944">
      <c r="C1944" s="40" t="s">
        <v>3621</v>
      </c>
      <c r="D1944" s="41" t="s">
        <v>3622</v>
      </c>
      <c r="E1944" s="41"/>
      <c r="F1944" s="42">
        <v>42097.659166666665</v>
      </c>
      <c r="G1944" s="43">
        <v>39</v>
      </c>
      <c r="H1944" s="44">
        <v>43325</v>
      </c>
      <c r="I1944" s="44">
        <v>43339</v>
      </c>
      <c r="J1944" s="43">
        <v>1688918</v>
      </c>
      <c r="K1944" s="43">
        <v>0</v>
      </c>
      <c r="L1944" s="43">
        <v>0</v>
      </c>
      <c r="M1944" s="43">
        <f>IFERROR(J1944-K1944-L1944,0)</f>
        <v>1688918</v>
      </c>
      <c r="N1944" s="43">
        <v>1675608</v>
      </c>
      <c r="O1944" s="45">
        <f>IFERROR(IF(1 - M1944/N1944&lt;0,0,1-M1944/N1944),0)</f>
        <v>0</v>
      </c>
      <c r="P1944" s="43">
        <v>0</v>
      </c>
      <c r="Q1944" s="43">
        <v>1688918</v>
      </c>
      <c r="R1944" s="46">
        <f>IF(F1944&lt;DATEVALUE("2018-07-01"),1,0)</f>
        <v>1</v>
      </c>
      <c r="S1944" s="47">
        <f>IF(R1944=1,1%,0)</f>
        <v>0.01</v>
      </c>
      <c r="T1944" s="46">
        <f>IFERROR(S1944*M1944,0)</f>
        <v>16889.18</v>
      </c>
      <c r="U1944" s="48">
        <f>IF(O1944&lt;=0.12,1,0)*(1-R1944)*M1944</f>
        <v>0</v>
      </c>
      <c r="V1944" s="49">
        <f>IF(0&lt;0.8,0,IF(0&lt;1,Sheet1!L590,1))*IF(G1944&lt;3,0.12 - O1944,0.01) *U1944</f>
        <v>0</v>
      </c>
      <c r="W1944" s="49">
        <f>IF(0&gt;1,IF(0&lt;=1.1,1,IF(0&lt;=1.2,2,IF(0&lt;=1.5,3,5))),0) * 1000000</f>
        <v>0</v>
      </c>
      <c r="X1944" s="50">
        <f>IF(AND(P1944&gt;=150000000,P1944&lt;300000000),5000000,IF(AND(P1944&gt;=300000000,P1944&lt;500000000),10000000,IF(AND(P1944&gt;=300000000,P1944&lt;500000000),15000000,IF(AND(P1944&gt;=500000000,P1944&lt;3000000000),20000000,IF(P1944&gt;=30000000000,35000000,0))))) * (1-R1944)</f>
        <v>0</v>
      </c>
      <c r="Y1944" s="50">
        <f>IFERROR(Q1944 * (1-R1944),0)</f>
        <v>0</v>
      </c>
      <c r="Z1944" s="51">
        <f>IF(R1944=1,0,0)</f>
        <v>0</v>
      </c>
      <c r="AA1944" s="51">
        <f>IFERROR((1-R1944) * Z1944 * 2%,0)</f>
        <v>0</v>
      </c>
      <c r="AB1944" s="52">
        <f>IF(R1944=0,0,0)</f>
        <v>0</v>
      </c>
      <c r="AC1944" s="52">
        <f> IFERROR(AB1944 * (1-R1944) * 2%,0)</f>
        <v>0</v>
      </c>
      <c r="AD1944" s="53">
        <f>T1944+V1944+W1944+X1944+AA1944+AC1944</f>
        <v>16889.18</v>
      </c>
    </row>
    <row r="1945">
      <c r="C1945" s="40" t="s">
        <v>3623</v>
      </c>
      <c r="D1945" s="41" t="s">
        <v>3624</v>
      </c>
      <c r="E1945" s="41"/>
      <c r="F1945" s="42">
        <v>42137.395787037036</v>
      </c>
      <c r="G1945" s="43">
        <v>38</v>
      </c>
      <c r="H1945" s="44">
        <v>43332</v>
      </c>
      <c r="I1945" s="44">
        <v>43362</v>
      </c>
      <c r="J1945" s="43">
        <v>365931</v>
      </c>
      <c r="K1945" s="43">
        <v>0</v>
      </c>
      <c r="L1945" s="43">
        <v>0</v>
      </c>
      <c r="M1945" s="43">
        <f>IFERROR(J1945-K1945-L1945,0)</f>
        <v>365931</v>
      </c>
      <c r="N1945" s="43">
        <v>365178</v>
      </c>
      <c r="O1945" s="45">
        <f>IFERROR(IF(1 - M1945/N1945&lt;0,0,1-M1945/N1945),0)</f>
        <v>0</v>
      </c>
      <c r="P1945" s="43">
        <v>0</v>
      </c>
      <c r="Q1945" s="43">
        <v>365931</v>
      </c>
      <c r="R1945" s="46">
        <f>IF(F1945&lt;DATEVALUE("2018-07-01"),1,0)</f>
        <v>1</v>
      </c>
      <c r="S1945" s="47">
        <f>IF(R1945=1,1%,0)</f>
        <v>0.01</v>
      </c>
      <c r="T1945" s="46">
        <f>IFERROR(S1945*M1945,0)</f>
        <v>3659.3099999999999</v>
      </c>
      <c r="U1945" s="48">
        <f>IF(O1945&lt;=0.12,1,0)*(1-R1945)*M1945</f>
        <v>0</v>
      </c>
      <c r="V1945" s="49">
        <f>IF(0&lt;0.8,0,IF(0&lt;1,Sheet1!L590,1))*IF(G1945&lt;3,0.12 - O1945,0.01) *U1945</f>
        <v>0</v>
      </c>
      <c r="W1945" s="49">
        <f>IF(0&gt;1,IF(0&lt;=1.1,1,IF(0&lt;=1.2,2,IF(0&lt;=1.5,3,5))),0) * 1000000</f>
        <v>0</v>
      </c>
      <c r="X1945" s="50">
        <f>IF(AND(P1945&gt;=150000000,P1945&lt;300000000),5000000,IF(AND(P1945&gt;=300000000,P1945&lt;500000000),10000000,IF(AND(P1945&gt;=300000000,P1945&lt;500000000),15000000,IF(AND(P1945&gt;=500000000,P1945&lt;3000000000),20000000,IF(P1945&gt;=30000000000,35000000,0))))) * (1-R1945)</f>
        <v>0</v>
      </c>
      <c r="Y1945" s="50">
        <f>IFERROR(Q1945 * (1-R1945),0)</f>
        <v>0</v>
      </c>
      <c r="Z1945" s="51">
        <f>IF(R1945=1,0,0)</f>
        <v>0</v>
      </c>
      <c r="AA1945" s="51">
        <f>IFERROR((1-R1945) * Z1945 * 2%,0)</f>
        <v>0</v>
      </c>
      <c r="AB1945" s="52">
        <f>IF(R1945=0,0,0)</f>
        <v>0</v>
      </c>
      <c r="AC1945" s="52">
        <f> IFERROR(AB1945 * (1-R1945) * 2%,0)</f>
        <v>0</v>
      </c>
      <c r="AD1945" s="53">
        <f>T1945+V1945+W1945+X1945+AA1945+AC1945</f>
        <v>3659.3099999999999</v>
      </c>
    </row>
    <row r="1946">
      <c r="C1946" s="40" t="s">
        <v>3625</v>
      </c>
      <c r="D1946" s="41" t="s">
        <v>3626</v>
      </c>
      <c r="E1946" s="41"/>
      <c r="F1946" s="42">
        <v>42157.716631944444</v>
      </c>
      <c r="G1946" s="43">
        <v>37</v>
      </c>
      <c r="H1946" s="44">
        <v>43321</v>
      </c>
      <c r="I1946" s="44">
        <v>43336</v>
      </c>
      <c r="J1946" s="43">
        <v>284108</v>
      </c>
      <c r="K1946" s="43">
        <v>0</v>
      </c>
      <c r="L1946" s="43">
        <v>0</v>
      </c>
      <c r="M1946" s="43">
        <f>IFERROR(J1946-K1946-L1946,0)</f>
        <v>284108</v>
      </c>
      <c r="N1946" s="43">
        <v>284108</v>
      </c>
      <c r="O1946" s="45">
        <f>IFERROR(IF(1 - M1946/N1946&lt;0,0,1-M1946/N1946),0)</f>
        <v>0</v>
      </c>
      <c r="P1946" s="43">
        <v>0</v>
      </c>
      <c r="Q1946" s="43">
        <v>284108</v>
      </c>
      <c r="R1946" s="46">
        <f>IF(F1946&lt;DATEVALUE("2018-07-01"),1,0)</f>
        <v>1</v>
      </c>
      <c r="S1946" s="47">
        <f>IF(R1946=1,1%,0)</f>
        <v>0.01</v>
      </c>
      <c r="T1946" s="46">
        <f>IFERROR(S1946*M1946,0)</f>
        <v>2841.0799999999999</v>
      </c>
      <c r="U1946" s="48">
        <f>IF(O1946&lt;=0.12,1,0)*(1-R1946)*M1946</f>
        <v>0</v>
      </c>
      <c r="V1946" s="49">
        <f>IF(0&lt;0.8,0,IF(0&lt;1,Sheet1!L590,1))*IF(G1946&lt;3,0.12 - O1946,0.01) *U1946</f>
        <v>0</v>
      </c>
      <c r="W1946" s="49">
        <f>IF(0&gt;1,IF(0&lt;=1.1,1,IF(0&lt;=1.2,2,IF(0&lt;=1.5,3,5))),0) * 1000000</f>
        <v>0</v>
      </c>
      <c r="X1946" s="50">
        <f>IF(AND(P1946&gt;=150000000,P1946&lt;300000000),5000000,IF(AND(P1946&gt;=300000000,P1946&lt;500000000),10000000,IF(AND(P1946&gt;=300000000,P1946&lt;500000000),15000000,IF(AND(P1946&gt;=500000000,P1946&lt;3000000000),20000000,IF(P1946&gt;=30000000000,35000000,0))))) * (1-R1946)</f>
        <v>0</v>
      </c>
      <c r="Y1946" s="50">
        <f>IFERROR(Q1946 * (1-R1946),0)</f>
        <v>0</v>
      </c>
      <c r="Z1946" s="51">
        <f>IF(R1946=1,0,0)</f>
        <v>0</v>
      </c>
      <c r="AA1946" s="51">
        <f>IFERROR((1-R1946) * Z1946 * 2%,0)</f>
        <v>0</v>
      </c>
      <c r="AB1946" s="52">
        <f>IF(R1946=0,0,0)</f>
        <v>0</v>
      </c>
      <c r="AC1946" s="52">
        <f> IFERROR(AB1946 * (1-R1946) * 2%,0)</f>
        <v>0</v>
      </c>
      <c r="AD1946" s="53">
        <f>T1946+V1946+W1946+X1946+AA1946+AC1946</f>
        <v>2841.0799999999999</v>
      </c>
    </row>
    <row r="1947">
      <c r="C1947" s="40" t="s">
        <v>3627</v>
      </c>
      <c r="D1947" s="41" t="s">
        <v>3628</v>
      </c>
      <c r="E1947" s="41"/>
      <c r="F1947" s="42">
        <v>42251.369594907403</v>
      </c>
      <c r="G1947" s="43">
        <v>34</v>
      </c>
      <c r="H1947" s="44">
        <v>43322</v>
      </c>
      <c r="I1947" s="44">
        <v>43334</v>
      </c>
      <c r="J1947" s="43">
        <v>856196</v>
      </c>
      <c r="K1947" s="43">
        <v>0</v>
      </c>
      <c r="L1947" s="43">
        <v>0</v>
      </c>
      <c r="M1947" s="43">
        <f>IFERROR(J1947-K1947-L1947,0)</f>
        <v>856196</v>
      </c>
      <c r="N1947" s="43">
        <v>856196</v>
      </c>
      <c r="O1947" s="45">
        <f>IFERROR(IF(1 - M1947/N1947&lt;0,0,1-M1947/N1947),0)</f>
        <v>0</v>
      </c>
      <c r="P1947" s="43">
        <v>0</v>
      </c>
      <c r="Q1947" s="43">
        <v>856196</v>
      </c>
      <c r="R1947" s="46">
        <f>IF(F1947&lt;DATEVALUE("2018-07-01"),1,0)</f>
        <v>1</v>
      </c>
      <c r="S1947" s="47">
        <f>IF(R1947=1,1%,0)</f>
        <v>0.01</v>
      </c>
      <c r="T1947" s="46">
        <f>IFERROR(S1947*M1947,0)</f>
        <v>8561.9600000000009</v>
      </c>
      <c r="U1947" s="48">
        <f>IF(O1947&lt;=0.12,1,0)*(1-R1947)*M1947</f>
        <v>0</v>
      </c>
      <c r="V1947" s="49">
        <f>IF(0&lt;0.8,0,IF(0&lt;1,Sheet1!L590,1))*IF(G1947&lt;3,0.12 - O1947,0.01) *U1947</f>
        <v>0</v>
      </c>
      <c r="W1947" s="49">
        <f>IF(0&gt;1,IF(0&lt;=1.1,1,IF(0&lt;=1.2,2,IF(0&lt;=1.5,3,5))),0) * 1000000</f>
        <v>0</v>
      </c>
      <c r="X1947" s="50">
        <f>IF(AND(P1947&gt;=150000000,P1947&lt;300000000),5000000,IF(AND(P1947&gt;=300000000,P1947&lt;500000000),10000000,IF(AND(P1947&gt;=300000000,P1947&lt;500000000),15000000,IF(AND(P1947&gt;=500000000,P1947&lt;3000000000),20000000,IF(P1947&gt;=30000000000,35000000,0))))) * (1-R1947)</f>
        <v>0</v>
      </c>
      <c r="Y1947" s="50">
        <f>IFERROR(Q1947 * (1-R1947),0)</f>
        <v>0</v>
      </c>
      <c r="Z1947" s="51">
        <f>IF(R1947=1,0,0)</f>
        <v>0</v>
      </c>
      <c r="AA1947" s="51">
        <f>IFERROR((1-R1947) * Z1947 * 2%,0)</f>
        <v>0</v>
      </c>
      <c r="AB1947" s="52">
        <f>IF(R1947=0,0,0)</f>
        <v>0</v>
      </c>
      <c r="AC1947" s="52">
        <f> IFERROR(AB1947 * (1-R1947) * 2%,0)</f>
        <v>0</v>
      </c>
      <c r="AD1947" s="53">
        <f>T1947+V1947+W1947+X1947+AA1947+AC1947</f>
        <v>8561.9600000000009</v>
      </c>
    </row>
    <row r="1948">
      <c r="C1948" s="40" t="s">
        <v>3629</v>
      </c>
      <c r="D1948" s="41" t="s">
        <v>3630</v>
      </c>
      <c r="E1948" s="41"/>
      <c r="F1948" s="42">
        <v>42269.370578703703</v>
      </c>
      <c r="G1948" s="43">
        <v>34</v>
      </c>
      <c r="H1948" s="44">
        <v>43312</v>
      </c>
      <c r="I1948" s="44">
        <v>43329</v>
      </c>
      <c r="J1948" s="43">
        <v>55176</v>
      </c>
      <c r="K1948" s="43">
        <v>0</v>
      </c>
      <c r="L1948" s="43">
        <v>0</v>
      </c>
      <c r="M1948" s="43">
        <f>IFERROR(J1948-K1948-L1948,0)</f>
        <v>55176</v>
      </c>
      <c r="N1948" s="43">
        <v>55176</v>
      </c>
      <c r="O1948" s="45">
        <f>IFERROR(IF(1 - M1948/N1948&lt;0,0,1-M1948/N1948),0)</f>
        <v>0</v>
      </c>
      <c r="P1948" s="43">
        <v>0</v>
      </c>
      <c r="Q1948" s="43">
        <v>55176</v>
      </c>
      <c r="R1948" s="46">
        <f>IF(F1948&lt;DATEVALUE("2018-07-01"),1,0)</f>
        <v>1</v>
      </c>
      <c r="S1948" s="47">
        <f>IF(R1948=1,1%,0)</f>
        <v>0.01</v>
      </c>
      <c r="T1948" s="46">
        <f>IFERROR(S1948*M1948,0)</f>
        <v>551.75999999999999</v>
      </c>
      <c r="U1948" s="48">
        <f>IF(O1948&lt;=0.12,1,0)*(1-R1948)*M1948</f>
        <v>0</v>
      </c>
      <c r="V1948" s="49">
        <f>IF(0&lt;0.8,0,IF(0&lt;1,Sheet1!L590,1))*IF(G1948&lt;3,0.12 - O1948,0.01) *U1948</f>
        <v>0</v>
      </c>
      <c r="W1948" s="49">
        <f>IF(0&gt;1,IF(0&lt;=1.1,1,IF(0&lt;=1.2,2,IF(0&lt;=1.5,3,5))),0) * 1000000</f>
        <v>0</v>
      </c>
      <c r="X1948" s="50">
        <f>IF(AND(P1948&gt;=150000000,P1948&lt;300000000),5000000,IF(AND(P1948&gt;=300000000,P1948&lt;500000000),10000000,IF(AND(P1948&gt;=300000000,P1948&lt;500000000),15000000,IF(AND(P1948&gt;=500000000,P1948&lt;3000000000),20000000,IF(P1948&gt;=30000000000,35000000,0))))) * (1-R1948)</f>
        <v>0</v>
      </c>
      <c r="Y1948" s="50">
        <f>IFERROR(Q1948 * (1-R1948),0)</f>
        <v>0</v>
      </c>
      <c r="Z1948" s="51">
        <f>IF(R1948=1,0,0)</f>
        <v>0</v>
      </c>
      <c r="AA1948" s="51">
        <f>IFERROR((1-R1948) * Z1948 * 2%,0)</f>
        <v>0</v>
      </c>
      <c r="AB1948" s="52">
        <f>IF(R1948=0,0,0)</f>
        <v>0</v>
      </c>
      <c r="AC1948" s="52">
        <f> IFERROR(AB1948 * (1-R1948) * 2%,0)</f>
        <v>0</v>
      </c>
      <c r="AD1948" s="53">
        <f>T1948+V1948+W1948+X1948+AA1948+AC1948</f>
        <v>551.75999999999999</v>
      </c>
    </row>
    <row r="1949">
      <c r="C1949" s="40" t="s">
        <v>3631</v>
      </c>
      <c r="D1949" s="41" t="s">
        <v>3632</v>
      </c>
      <c r="E1949" s="41"/>
      <c r="F1949" s="42">
        <v>42280.636111111111</v>
      </c>
      <c r="G1949" s="43">
        <v>33</v>
      </c>
      <c r="H1949" s="44">
        <v>43417</v>
      </c>
      <c r="I1949" s="44">
        <v>43461</v>
      </c>
      <c r="J1949" s="43">
        <v>120526359</v>
      </c>
      <c r="K1949" s="43">
        <v>0</v>
      </c>
      <c r="L1949" s="43">
        <v>0</v>
      </c>
      <c r="M1949" s="43">
        <f>IFERROR(J1949-K1949-L1949,0)</f>
        <v>120526359</v>
      </c>
      <c r="N1949" s="43">
        <v>125955009</v>
      </c>
      <c r="O1949" s="45">
        <f>IFERROR(IF(1 - M1949/N1949&lt;0,0,1-M1949/N1949),0)</f>
        <v>0.043099913557228975</v>
      </c>
      <c r="P1949" s="43">
        <v>0</v>
      </c>
      <c r="Q1949" s="43">
        <v>120526359</v>
      </c>
      <c r="R1949" s="46">
        <f>IF(F1949&lt;DATEVALUE("2018-07-01"),1,0)</f>
        <v>1</v>
      </c>
      <c r="S1949" s="47">
        <f>IF(R1949=1,1%,0)</f>
        <v>0.01</v>
      </c>
      <c r="T1949" s="46">
        <f>IFERROR(S1949*M1949,0)</f>
        <v>1205263.5900000001</v>
      </c>
      <c r="U1949" s="48">
        <f>IF(O1949&lt;=0.12,1,0)*(1-R1949)*M1949</f>
        <v>0</v>
      </c>
      <c r="V1949" s="49">
        <f>IF(0&lt;0.8,0,IF(0&lt;1,Sheet1!L590,1))*IF(G1949&lt;3,0.12 - O1949,0.01) *U1949</f>
        <v>0</v>
      </c>
      <c r="W1949" s="49">
        <f>IF(0&gt;1,IF(0&lt;=1.1,1,IF(0&lt;=1.2,2,IF(0&lt;=1.5,3,5))),0) * 1000000</f>
        <v>0</v>
      </c>
      <c r="X1949" s="50">
        <f>IF(AND(P1949&gt;=150000000,P1949&lt;300000000),5000000,IF(AND(P1949&gt;=300000000,P1949&lt;500000000),10000000,IF(AND(P1949&gt;=300000000,P1949&lt;500000000),15000000,IF(AND(P1949&gt;=500000000,P1949&lt;3000000000),20000000,IF(P1949&gt;=30000000000,35000000,0))))) * (1-R1949)</f>
        <v>0</v>
      </c>
      <c r="Y1949" s="50">
        <f>IFERROR(Q1949 * (1-R1949),0)</f>
        <v>0</v>
      </c>
      <c r="Z1949" s="51">
        <f>IF(R1949=1,0,693000)</f>
        <v>0</v>
      </c>
      <c r="AA1949" s="51">
        <f>IFERROR((1-R1949) * Z1949 * 2%,0)</f>
        <v>0</v>
      </c>
      <c r="AB1949" s="52">
        <f>IF(R1949=0,0,0)</f>
        <v>0</v>
      </c>
      <c r="AC1949" s="52">
        <f> IFERROR(AB1949 * (1-R1949) * 2%,0)</f>
        <v>0</v>
      </c>
      <c r="AD1949" s="53">
        <f>T1949+V1949+W1949+X1949+AA1949+AC1949</f>
        <v>1205263.5900000001</v>
      </c>
    </row>
    <row r="1950">
      <c r="C1950" s="40" t="s">
        <v>3633</v>
      </c>
      <c r="D1950" s="41" t="s">
        <v>3634</v>
      </c>
      <c r="E1950" s="41"/>
      <c r="F1950" s="42">
        <v>42305.57167824074</v>
      </c>
      <c r="G1950" s="43">
        <v>33</v>
      </c>
      <c r="H1950" s="44">
        <v>43326</v>
      </c>
      <c r="I1950" s="44">
        <v>43354</v>
      </c>
      <c r="J1950" s="43">
        <v>59000</v>
      </c>
      <c r="K1950" s="43">
        <v>0</v>
      </c>
      <c r="L1950" s="43">
        <v>0</v>
      </c>
      <c r="M1950" s="43">
        <f>IFERROR(J1950-K1950-L1950,0)</f>
        <v>59000</v>
      </c>
      <c r="N1950" s="43">
        <v>58564</v>
      </c>
      <c r="O1950" s="45">
        <f>IFERROR(IF(1 - M1950/N1950&lt;0,0,1-M1950/N1950),0)</f>
        <v>0</v>
      </c>
      <c r="P1950" s="43">
        <v>0</v>
      </c>
      <c r="Q1950" s="43">
        <v>59000</v>
      </c>
      <c r="R1950" s="46">
        <f>IF(F1950&lt;DATEVALUE("2018-07-01"),1,0)</f>
        <v>1</v>
      </c>
      <c r="S1950" s="47">
        <f>IF(R1950=1,1%,0)</f>
        <v>0.01</v>
      </c>
      <c r="T1950" s="46">
        <f>IFERROR(S1950*M1950,0)</f>
        <v>590</v>
      </c>
      <c r="U1950" s="48">
        <f>IF(O1950&lt;=0.12,1,0)*(1-R1950)*M1950</f>
        <v>0</v>
      </c>
      <c r="V1950" s="49">
        <f>IF(0&lt;0.8,0,IF(0&lt;1,Sheet1!L590,1))*IF(G1950&lt;3,0.12 - O1950,0.01) *U1950</f>
        <v>0</v>
      </c>
      <c r="W1950" s="49">
        <f>IF(0&gt;1,IF(0&lt;=1.1,1,IF(0&lt;=1.2,2,IF(0&lt;=1.5,3,5))),0) * 1000000</f>
        <v>0</v>
      </c>
      <c r="X1950" s="50">
        <f>IF(AND(P1950&gt;=150000000,P1950&lt;300000000),5000000,IF(AND(P1950&gt;=300000000,P1950&lt;500000000),10000000,IF(AND(P1950&gt;=300000000,P1950&lt;500000000),15000000,IF(AND(P1950&gt;=500000000,P1950&lt;3000000000),20000000,IF(P1950&gt;=30000000000,35000000,0))))) * (1-R1950)</f>
        <v>0</v>
      </c>
      <c r="Y1950" s="50">
        <f>IFERROR(Q1950 * (1-R1950),0)</f>
        <v>0</v>
      </c>
      <c r="Z1950" s="51">
        <f>IF(R1950=1,0,0)</f>
        <v>0</v>
      </c>
      <c r="AA1950" s="51">
        <f>IFERROR((1-R1950) * Z1950 * 2%,0)</f>
        <v>0</v>
      </c>
      <c r="AB1950" s="52">
        <f>IF(R1950=0,0,0)</f>
        <v>0</v>
      </c>
      <c r="AC1950" s="52">
        <f> IFERROR(AB1950 * (1-R1950) * 2%,0)</f>
        <v>0</v>
      </c>
      <c r="AD1950" s="53">
        <f>T1950+V1950+W1950+X1950+AA1950+AC1950</f>
        <v>590</v>
      </c>
    </row>
    <row r="1951">
      <c r="C1951" s="40" t="s">
        <v>3635</v>
      </c>
      <c r="D1951" s="41" t="s">
        <v>3636</v>
      </c>
      <c r="E1951" s="41"/>
      <c r="F1951" s="42">
        <v>42387.585682870369</v>
      </c>
      <c r="G1951" s="43">
        <v>30</v>
      </c>
      <c r="H1951" s="44" t="s">
        <v>24</v>
      </c>
      <c r="I1951" s="44" t="s">
        <v>24</v>
      </c>
      <c r="J1951" s="43">
        <v>93852</v>
      </c>
      <c r="K1951" s="43">
        <v>93852</v>
      </c>
      <c r="L1951" s="43">
        <v>0</v>
      </c>
      <c r="M1951" s="43">
        <f>IFERROR(J1951-K1951-L1951,0)</f>
        <v>0</v>
      </c>
      <c r="N1951" s="43">
        <v>116765</v>
      </c>
      <c r="O1951" s="45">
        <f>IFERROR(IF(1 - M1951/N1951&lt;0,0,1-M1951/N1951),0)</f>
        <v>1</v>
      </c>
      <c r="P1951" s="43">
        <v>0</v>
      </c>
      <c r="Q1951" s="43">
        <v>0</v>
      </c>
      <c r="R1951" s="46">
        <f>IF(F1951&lt;DATEVALUE("2018-07-01"),1,0)</f>
        <v>1</v>
      </c>
      <c r="S1951" s="47">
        <f>IF(R1951=1,1%,0)</f>
        <v>0.01</v>
      </c>
      <c r="T1951" s="46">
        <f>IFERROR(S1951*M1951,0)</f>
        <v>0</v>
      </c>
      <c r="U1951" s="48">
        <f>IF(O1951&lt;=0.12,1,0)*(1-R1951)*M1951</f>
        <v>0</v>
      </c>
      <c r="V1951" s="49">
        <f>IF(0&lt;0.8,0,IF(0&lt;1,Sheet1!L590,1))*IF(G1951&lt;3,0.12 - O1951,0.01) *U1951</f>
        <v>0</v>
      </c>
      <c r="W1951" s="49">
        <f>IF(0&gt;1,IF(0&lt;=1.1,1,IF(0&lt;=1.2,2,IF(0&lt;=1.5,3,5))),0) * 1000000</f>
        <v>0</v>
      </c>
      <c r="X1951" s="50">
        <f>IF(AND(P1951&gt;=150000000,P1951&lt;300000000),5000000,IF(AND(P1951&gt;=300000000,P1951&lt;500000000),10000000,IF(AND(P1951&gt;=300000000,P1951&lt;500000000),15000000,IF(AND(P1951&gt;=500000000,P1951&lt;3000000000),20000000,IF(P1951&gt;=30000000000,35000000,0))))) * (1-R1951)</f>
        <v>0</v>
      </c>
      <c r="Y1951" s="50">
        <f>IFERROR(Q1951 * (1-R1951),0)</f>
        <v>0</v>
      </c>
      <c r="Z1951" s="51">
        <f>IF(R1951=1,0,"")</f>
        <v>0</v>
      </c>
      <c r="AA1951" s="51">
        <f>IFERROR((1-R1951) * Z1951 * 2%,0)</f>
        <v>0</v>
      </c>
      <c r="AB1951" s="52">
        <f>IF(R1951=0,"",0)</f>
        <v>0</v>
      </c>
      <c r="AC1951" s="52">
        <f> IFERROR(AB1951 * (1-R1951) * 2%,0)</f>
        <v>0</v>
      </c>
      <c r="AD1951" s="53">
        <f>T1951+V1951+W1951+X1951+AA1951+AC1951</f>
        <v>0</v>
      </c>
    </row>
    <row r="1952">
      <c r="C1952" s="40" t="s">
        <v>3637</v>
      </c>
      <c r="D1952" s="41" t="s">
        <v>3638</v>
      </c>
      <c r="E1952" s="41"/>
      <c r="F1952" s="42">
        <v>42389.614571759259</v>
      </c>
      <c r="G1952" s="43">
        <v>30</v>
      </c>
      <c r="H1952" s="44">
        <v>43325</v>
      </c>
      <c r="I1952" s="44">
        <v>43341</v>
      </c>
      <c r="J1952" s="43">
        <v>669517</v>
      </c>
      <c r="K1952" s="43">
        <v>0</v>
      </c>
      <c r="L1952" s="43">
        <v>0</v>
      </c>
      <c r="M1952" s="43">
        <f>IFERROR(J1952-K1952-L1952,0)</f>
        <v>669517</v>
      </c>
      <c r="N1952" s="43">
        <v>669517</v>
      </c>
      <c r="O1952" s="45">
        <f>IFERROR(IF(1 - M1952/N1952&lt;0,0,1-M1952/N1952),0)</f>
        <v>0</v>
      </c>
      <c r="P1952" s="43">
        <v>0</v>
      </c>
      <c r="Q1952" s="43">
        <v>669517</v>
      </c>
      <c r="R1952" s="46">
        <f>IF(F1952&lt;DATEVALUE("2018-07-01"),1,0)</f>
        <v>1</v>
      </c>
      <c r="S1952" s="47">
        <f>IF(R1952=1,1%,0)</f>
        <v>0.01</v>
      </c>
      <c r="T1952" s="46">
        <f>IFERROR(S1952*M1952,0)</f>
        <v>6695.1700000000001</v>
      </c>
      <c r="U1952" s="48">
        <f>IF(O1952&lt;=0.12,1,0)*(1-R1952)*M1952</f>
        <v>0</v>
      </c>
      <c r="V1952" s="49">
        <f>IF(0&lt;0.8,0,IF(0&lt;1,Sheet1!L590,1))*IF(G1952&lt;3,0.12 - O1952,0.01) *U1952</f>
        <v>0</v>
      </c>
      <c r="W1952" s="49">
        <f>IF(0&gt;1,IF(0&lt;=1.1,1,IF(0&lt;=1.2,2,IF(0&lt;=1.5,3,5))),0) * 1000000</f>
        <v>0</v>
      </c>
      <c r="X1952" s="50">
        <f>IF(AND(P1952&gt;=150000000,P1952&lt;300000000),5000000,IF(AND(P1952&gt;=300000000,P1952&lt;500000000),10000000,IF(AND(P1952&gt;=300000000,P1952&lt;500000000),15000000,IF(AND(P1952&gt;=500000000,P1952&lt;3000000000),20000000,IF(P1952&gt;=30000000000,35000000,0))))) * (1-R1952)</f>
        <v>0</v>
      </c>
      <c r="Y1952" s="50">
        <f>IFERROR(Q1952 * (1-R1952),0)</f>
        <v>0</v>
      </c>
      <c r="Z1952" s="51">
        <f>IF(R1952=1,0,0)</f>
        <v>0</v>
      </c>
      <c r="AA1952" s="51">
        <f>IFERROR((1-R1952) * Z1952 * 2%,0)</f>
        <v>0</v>
      </c>
      <c r="AB1952" s="52">
        <f>IF(R1952=0,0,0)</f>
        <v>0</v>
      </c>
      <c r="AC1952" s="52">
        <f> IFERROR(AB1952 * (1-R1952) * 2%,0)</f>
        <v>0</v>
      </c>
      <c r="AD1952" s="53">
        <f>T1952+V1952+W1952+X1952+AA1952+AC1952</f>
        <v>6695.1700000000001</v>
      </c>
    </row>
    <row r="1953">
      <c r="C1953" s="40" t="s">
        <v>3639</v>
      </c>
      <c r="D1953" s="41" t="s">
        <v>3640</v>
      </c>
      <c r="E1953" s="41"/>
      <c r="F1953" s="42">
        <v>42395.646423611106</v>
      </c>
      <c r="G1953" s="43">
        <v>30</v>
      </c>
      <c r="H1953" s="44">
        <v>43321</v>
      </c>
      <c r="I1953" s="44">
        <v>43343</v>
      </c>
      <c r="J1953" s="43">
        <v>1228271</v>
      </c>
      <c r="K1953" s="43">
        <v>0</v>
      </c>
      <c r="L1953" s="43">
        <v>0</v>
      </c>
      <c r="M1953" s="43">
        <f>IFERROR(J1953-K1953-L1953,0)</f>
        <v>1228271</v>
      </c>
      <c r="N1953" s="43">
        <v>1228271</v>
      </c>
      <c r="O1953" s="45">
        <f>IFERROR(IF(1 - M1953/N1953&lt;0,0,1-M1953/N1953),0)</f>
        <v>0</v>
      </c>
      <c r="P1953" s="43">
        <v>0</v>
      </c>
      <c r="Q1953" s="43">
        <v>1228271</v>
      </c>
      <c r="R1953" s="46">
        <f>IF(F1953&lt;DATEVALUE("2018-07-01"),1,0)</f>
        <v>1</v>
      </c>
      <c r="S1953" s="47">
        <f>IF(R1953=1,1%,0)</f>
        <v>0.01</v>
      </c>
      <c r="T1953" s="46">
        <f>IFERROR(S1953*M1953,0)</f>
        <v>12282.710000000001</v>
      </c>
      <c r="U1953" s="48">
        <f>IF(O1953&lt;=0.12,1,0)*(1-R1953)*M1953</f>
        <v>0</v>
      </c>
      <c r="V1953" s="49">
        <f>IF(0&lt;0.8,0,IF(0&lt;1,Sheet1!L590,1))*IF(G1953&lt;3,0.12 - O1953,0.01) *U1953</f>
        <v>0</v>
      </c>
      <c r="W1953" s="49">
        <f>IF(0&gt;1,IF(0&lt;=1.1,1,IF(0&lt;=1.2,2,IF(0&lt;=1.5,3,5))),0) * 1000000</f>
        <v>0</v>
      </c>
      <c r="X1953" s="50">
        <f>IF(AND(P1953&gt;=150000000,P1953&lt;300000000),5000000,IF(AND(P1953&gt;=300000000,P1953&lt;500000000),10000000,IF(AND(P1953&gt;=300000000,P1953&lt;500000000),15000000,IF(AND(P1953&gt;=500000000,P1953&lt;3000000000),20000000,IF(P1953&gt;=30000000000,35000000,0))))) * (1-R1953)</f>
        <v>0</v>
      </c>
      <c r="Y1953" s="50">
        <f>IFERROR(Q1953 * (1-R1953),0)</f>
        <v>0</v>
      </c>
      <c r="Z1953" s="51">
        <f>IF(R1953=1,0,0)</f>
        <v>0</v>
      </c>
      <c r="AA1953" s="51">
        <f>IFERROR((1-R1953) * Z1953 * 2%,0)</f>
        <v>0</v>
      </c>
      <c r="AB1953" s="52">
        <f>IF(R1953=0,0,0)</f>
        <v>0</v>
      </c>
      <c r="AC1953" s="52">
        <f> IFERROR(AB1953 * (1-R1953) * 2%,0)</f>
        <v>0</v>
      </c>
      <c r="AD1953" s="53">
        <f>T1953+V1953+W1953+X1953+AA1953+AC1953</f>
        <v>12282.710000000001</v>
      </c>
    </row>
    <row r="1954">
      <c r="C1954" s="40" t="s">
        <v>3641</v>
      </c>
      <c r="D1954" s="41" t="s">
        <v>3642</v>
      </c>
      <c r="E1954" s="41"/>
      <c r="F1954" s="42">
        <v>42403.387210648143</v>
      </c>
      <c r="G1954" s="43">
        <v>29</v>
      </c>
      <c r="H1954" s="44">
        <v>43321</v>
      </c>
      <c r="I1954" s="44">
        <v>43335</v>
      </c>
      <c r="J1954" s="43">
        <v>224624</v>
      </c>
      <c r="K1954" s="43">
        <v>0</v>
      </c>
      <c r="L1954" s="43">
        <v>0</v>
      </c>
      <c r="M1954" s="43">
        <f>IFERROR(J1954-K1954-L1954,0)</f>
        <v>224624</v>
      </c>
      <c r="N1954" s="43">
        <v>224624</v>
      </c>
      <c r="O1954" s="45">
        <f>IFERROR(IF(1 - M1954/N1954&lt;0,0,1-M1954/N1954),0)</f>
        <v>0</v>
      </c>
      <c r="P1954" s="43">
        <v>0</v>
      </c>
      <c r="Q1954" s="43">
        <v>224624</v>
      </c>
      <c r="R1954" s="46">
        <f>IF(F1954&lt;DATEVALUE("2018-07-01"),1,0)</f>
        <v>1</v>
      </c>
      <c r="S1954" s="47">
        <f>IF(R1954=1,1%,0)</f>
        <v>0.01</v>
      </c>
      <c r="T1954" s="46">
        <f>IFERROR(S1954*M1954,0)</f>
        <v>2246.2400000000002</v>
      </c>
      <c r="U1954" s="48">
        <f>IF(O1954&lt;=0.12,1,0)*(1-R1954)*M1954</f>
        <v>0</v>
      </c>
      <c r="V1954" s="49">
        <f>IF(0&lt;0.8,0,IF(0&lt;1,Sheet1!L590,1))*IF(G1954&lt;3,0.12 - O1954,0.01) *U1954</f>
        <v>0</v>
      </c>
      <c r="W1954" s="49">
        <f>IF(0&gt;1,IF(0&lt;=1.1,1,IF(0&lt;=1.2,2,IF(0&lt;=1.5,3,5))),0) * 1000000</f>
        <v>0</v>
      </c>
      <c r="X1954" s="50">
        <f>IF(AND(P1954&gt;=150000000,P1954&lt;300000000),5000000,IF(AND(P1954&gt;=300000000,P1954&lt;500000000),10000000,IF(AND(P1954&gt;=300000000,P1954&lt;500000000),15000000,IF(AND(P1954&gt;=500000000,P1954&lt;3000000000),20000000,IF(P1954&gt;=30000000000,35000000,0))))) * (1-R1954)</f>
        <v>0</v>
      </c>
      <c r="Y1954" s="50">
        <f>IFERROR(Q1954 * (1-R1954),0)</f>
        <v>0</v>
      </c>
      <c r="Z1954" s="51">
        <f>IF(R1954=1,0,0)</f>
        <v>0</v>
      </c>
      <c r="AA1954" s="51">
        <f>IFERROR((1-R1954) * Z1954 * 2%,0)</f>
        <v>0</v>
      </c>
      <c r="AB1954" s="52">
        <f>IF(R1954=0,0,0)</f>
        <v>0</v>
      </c>
      <c r="AC1954" s="52">
        <f> IFERROR(AB1954 * (1-R1954) * 2%,0)</f>
        <v>0</v>
      </c>
      <c r="AD1954" s="53">
        <f>T1954+V1954+W1954+X1954+AA1954+AC1954</f>
        <v>2246.2400000000002</v>
      </c>
    </row>
    <row r="1955">
      <c r="C1955" s="40" t="s">
        <v>3643</v>
      </c>
      <c r="D1955" s="41" t="s">
        <v>3644</v>
      </c>
      <c r="E1955" s="41"/>
      <c r="F1955" s="42">
        <v>42438.422766203701</v>
      </c>
      <c r="G1955" s="43">
        <v>28</v>
      </c>
      <c r="H1955" s="44">
        <v>43321</v>
      </c>
      <c r="I1955" s="44">
        <v>43336</v>
      </c>
      <c r="J1955" s="43">
        <v>414546</v>
      </c>
      <c r="K1955" s="43">
        <v>0</v>
      </c>
      <c r="L1955" s="43">
        <v>0</v>
      </c>
      <c r="M1955" s="43">
        <f>IFERROR(J1955-K1955-L1955,0)</f>
        <v>414546</v>
      </c>
      <c r="N1955" s="43">
        <v>414546</v>
      </c>
      <c r="O1955" s="45">
        <f>IFERROR(IF(1 - M1955/N1955&lt;0,0,1-M1955/N1955),0)</f>
        <v>0</v>
      </c>
      <c r="P1955" s="43">
        <v>0</v>
      </c>
      <c r="Q1955" s="43">
        <v>414546</v>
      </c>
      <c r="R1955" s="46">
        <f>IF(F1955&lt;DATEVALUE("2018-07-01"),1,0)</f>
        <v>1</v>
      </c>
      <c r="S1955" s="47">
        <f>IF(R1955=1,1%,0)</f>
        <v>0.01</v>
      </c>
      <c r="T1955" s="46">
        <f>IFERROR(S1955*M1955,0)</f>
        <v>4145.46</v>
      </c>
      <c r="U1955" s="48">
        <f>IF(O1955&lt;=0.12,1,0)*(1-R1955)*M1955</f>
        <v>0</v>
      </c>
      <c r="V1955" s="49">
        <f>IF(0&lt;0.8,0,IF(0&lt;1,Sheet1!L590,1))*IF(G1955&lt;3,0.12 - O1955,0.01) *U1955</f>
        <v>0</v>
      </c>
      <c r="W1955" s="49">
        <f>IF(0&gt;1,IF(0&lt;=1.1,1,IF(0&lt;=1.2,2,IF(0&lt;=1.5,3,5))),0) * 1000000</f>
        <v>0</v>
      </c>
      <c r="X1955" s="50">
        <f>IF(AND(P1955&gt;=150000000,P1955&lt;300000000),5000000,IF(AND(P1955&gt;=300000000,P1955&lt;500000000),10000000,IF(AND(P1955&gt;=300000000,P1955&lt;500000000),15000000,IF(AND(P1955&gt;=500000000,P1955&lt;3000000000),20000000,IF(P1955&gt;=30000000000,35000000,0))))) * (1-R1955)</f>
        <v>0</v>
      </c>
      <c r="Y1955" s="50">
        <f>IFERROR(Q1955 * (1-R1955),0)</f>
        <v>0</v>
      </c>
      <c r="Z1955" s="51">
        <f>IF(R1955=1,0,0)</f>
        <v>0</v>
      </c>
      <c r="AA1955" s="51">
        <f>IFERROR((1-R1955) * Z1955 * 2%,0)</f>
        <v>0</v>
      </c>
      <c r="AB1955" s="52">
        <f>IF(R1955=0,0,0)</f>
        <v>0</v>
      </c>
      <c r="AC1955" s="52">
        <f> IFERROR(AB1955 * (1-R1955) * 2%,0)</f>
        <v>0</v>
      </c>
      <c r="AD1955" s="53">
        <f>T1955+V1955+W1955+X1955+AA1955+AC1955</f>
        <v>4145.46</v>
      </c>
    </row>
    <row r="1956">
      <c r="C1956" s="40" t="s">
        <v>3645</v>
      </c>
      <c r="D1956" s="41" t="s">
        <v>3646</v>
      </c>
      <c r="E1956" s="41"/>
      <c r="F1956" s="42">
        <v>42455.396828703699</v>
      </c>
      <c r="G1956" s="43">
        <v>28</v>
      </c>
      <c r="H1956" s="44">
        <v>43329</v>
      </c>
      <c r="I1956" s="44">
        <v>43351</v>
      </c>
      <c r="J1956" s="43">
        <v>1596087</v>
      </c>
      <c r="K1956" s="43">
        <v>0</v>
      </c>
      <c r="L1956" s="43">
        <v>0</v>
      </c>
      <c r="M1956" s="43">
        <f>IFERROR(J1956-K1956-L1956,0)</f>
        <v>1596087</v>
      </c>
      <c r="N1956" s="43">
        <v>1596087</v>
      </c>
      <c r="O1956" s="45">
        <f>IFERROR(IF(1 - M1956/N1956&lt;0,0,1-M1956/N1956),0)</f>
        <v>0</v>
      </c>
      <c r="P1956" s="43">
        <v>0</v>
      </c>
      <c r="Q1956" s="43">
        <v>1596087</v>
      </c>
      <c r="R1956" s="46">
        <f>IF(F1956&lt;DATEVALUE("2018-07-01"),1,0)</f>
        <v>1</v>
      </c>
      <c r="S1956" s="47">
        <f>IF(R1956=1,1%,0)</f>
        <v>0.01</v>
      </c>
      <c r="T1956" s="46">
        <f>IFERROR(S1956*M1956,0)</f>
        <v>15960.870000000001</v>
      </c>
      <c r="U1956" s="48">
        <f>IF(O1956&lt;=0.12,1,0)*(1-R1956)*M1956</f>
        <v>0</v>
      </c>
      <c r="V1956" s="49">
        <f>IF(0&lt;0.8,0,IF(0&lt;1,Sheet1!L590,1))*IF(G1956&lt;3,0.12 - O1956,0.01) *U1956</f>
        <v>0</v>
      </c>
      <c r="W1956" s="49">
        <f>IF(0&gt;1,IF(0&lt;=1.1,1,IF(0&lt;=1.2,2,IF(0&lt;=1.5,3,5))),0) * 1000000</f>
        <v>0</v>
      </c>
      <c r="X1956" s="50">
        <f>IF(AND(P1956&gt;=150000000,P1956&lt;300000000),5000000,IF(AND(P1956&gt;=300000000,P1956&lt;500000000),10000000,IF(AND(P1956&gt;=300000000,P1956&lt;500000000),15000000,IF(AND(P1956&gt;=500000000,P1956&lt;3000000000),20000000,IF(P1956&gt;=30000000000,35000000,0))))) * (1-R1956)</f>
        <v>0</v>
      </c>
      <c r="Y1956" s="50">
        <f>IFERROR(Q1956 * (1-R1956),0)</f>
        <v>0</v>
      </c>
      <c r="Z1956" s="51">
        <f>IF(R1956=1,0,0)</f>
        <v>0</v>
      </c>
      <c r="AA1956" s="51">
        <f>IFERROR((1-R1956) * Z1956 * 2%,0)</f>
        <v>0</v>
      </c>
      <c r="AB1956" s="52">
        <f>IF(R1956=0,0,0)</f>
        <v>0</v>
      </c>
      <c r="AC1956" s="52">
        <f> IFERROR(AB1956 * (1-R1956) * 2%,0)</f>
        <v>0</v>
      </c>
      <c r="AD1956" s="53">
        <f>T1956+V1956+W1956+X1956+AA1956+AC1956</f>
        <v>15960.870000000001</v>
      </c>
    </row>
    <row r="1957">
      <c r="C1957" s="40" t="s">
        <v>3647</v>
      </c>
      <c r="D1957" s="41" t="s">
        <v>3648</v>
      </c>
      <c r="E1957" s="41"/>
      <c r="F1957" s="42">
        <v>42458.393611111111</v>
      </c>
      <c r="G1957" s="43">
        <v>28</v>
      </c>
      <c r="H1957" s="44">
        <v>43325</v>
      </c>
      <c r="I1957" s="44">
        <v>43332</v>
      </c>
      <c r="J1957" s="43">
        <v>1368922</v>
      </c>
      <c r="K1957" s="43">
        <v>0</v>
      </c>
      <c r="L1957" s="43">
        <v>0</v>
      </c>
      <c r="M1957" s="43">
        <f>IFERROR(J1957-K1957-L1957,0)</f>
        <v>1368922</v>
      </c>
      <c r="N1957" s="43">
        <v>1368922</v>
      </c>
      <c r="O1957" s="45">
        <f>IFERROR(IF(1 - M1957/N1957&lt;0,0,1-M1957/N1957),0)</f>
        <v>0</v>
      </c>
      <c r="P1957" s="43">
        <v>0</v>
      </c>
      <c r="Q1957" s="43">
        <v>1368922</v>
      </c>
      <c r="R1957" s="46">
        <f>IF(F1957&lt;DATEVALUE("2018-07-01"),1,0)</f>
        <v>1</v>
      </c>
      <c r="S1957" s="47">
        <f>IF(R1957=1,1%,0)</f>
        <v>0.01</v>
      </c>
      <c r="T1957" s="46">
        <f>IFERROR(S1957*M1957,0)</f>
        <v>13689.220000000001</v>
      </c>
      <c r="U1957" s="48">
        <f>IF(O1957&lt;=0.12,1,0)*(1-R1957)*M1957</f>
        <v>0</v>
      </c>
      <c r="V1957" s="49">
        <f>IF(0&lt;0.8,0,IF(0&lt;1,Sheet1!L590,1))*IF(G1957&lt;3,0.12 - O1957,0.01) *U1957</f>
        <v>0</v>
      </c>
      <c r="W1957" s="49">
        <f>IF(0&gt;1,IF(0&lt;=1.1,1,IF(0&lt;=1.2,2,IF(0&lt;=1.5,3,5))),0) * 1000000</f>
        <v>0</v>
      </c>
      <c r="X1957" s="50">
        <f>IF(AND(P1957&gt;=150000000,P1957&lt;300000000),5000000,IF(AND(P1957&gt;=300000000,P1957&lt;500000000),10000000,IF(AND(P1957&gt;=300000000,P1957&lt;500000000),15000000,IF(AND(P1957&gt;=500000000,P1957&lt;3000000000),20000000,IF(P1957&gt;=30000000000,35000000,0))))) * (1-R1957)</f>
        <v>0</v>
      </c>
      <c r="Y1957" s="50">
        <f>IFERROR(Q1957 * (1-R1957),0)</f>
        <v>0</v>
      </c>
      <c r="Z1957" s="51">
        <f>IF(R1957=1,0,0)</f>
        <v>0</v>
      </c>
      <c r="AA1957" s="51">
        <f>IFERROR((1-R1957) * Z1957 * 2%,0)</f>
        <v>0</v>
      </c>
      <c r="AB1957" s="52">
        <f>IF(R1957=0,0,0)</f>
        <v>0</v>
      </c>
      <c r="AC1957" s="52">
        <f> IFERROR(AB1957 * (1-R1957) * 2%,0)</f>
        <v>0</v>
      </c>
      <c r="AD1957" s="53">
        <f>T1957+V1957+W1957+X1957+AA1957+AC1957</f>
        <v>13689.220000000001</v>
      </c>
    </row>
    <row r="1958">
      <c r="C1958" s="40" t="s">
        <v>3649</v>
      </c>
      <c r="D1958" s="41" t="s">
        <v>3650</v>
      </c>
      <c r="E1958" s="41"/>
      <c r="F1958" s="42">
        <v>42483.449629629627</v>
      </c>
      <c r="G1958" s="43">
        <v>27</v>
      </c>
      <c r="H1958" s="44">
        <v>43325</v>
      </c>
      <c r="I1958" s="44">
        <v>43339</v>
      </c>
      <c r="J1958" s="43">
        <v>1705164</v>
      </c>
      <c r="K1958" s="43">
        <v>0</v>
      </c>
      <c r="L1958" s="43">
        <v>0</v>
      </c>
      <c r="M1958" s="43">
        <f>IFERROR(J1958-K1958-L1958,0)</f>
        <v>1705164</v>
      </c>
      <c r="N1958" s="43">
        <v>1705164</v>
      </c>
      <c r="O1958" s="45">
        <f>IFERROR(IF(1 - M1958/N1958&lt;0,0,1-M1958/N1958),0)</f>
        <v>0</v>
      </c>
      <c r="P1958" s="43">
        <v>0</v>
      </c>
      <c r="Q1958" s="43">
        <v>1705164</v>
      </c>
      <c r="R1958" s="46">
        <f>IF(F1958&lt;DATEVALUE("2018-07-01"),1,0)</f>
        <v>1</v>
      </c>
      <c r="S1958" s="47">
        <f>IF(R1958=1,1%,0)</f>
        <v>0.01</v>
      </c>
      <c r="T1958" s="46">
        <f>IFERROR(S1958*M1958,0)</f>
        <v>17051.639999999999</v>
      </c>
      <c r="U1958" s="48">
        <f>IF(O1958&lt;=0.12,1,0)*(1-R1958)*M1958</f>
        <v>0</v>
      </c>
      <c r="V1958" s="49">
        <f>IF(0&lt;0.8,0,IF(0&lt;1,Sheet1!L590,1))*IF(G1958&lt;3,0.12 - O1958,0.01) *U1958</f>
        <v>0</v>
      </c>
      <c r="W1958" s="49">
        <f>IF(0&gt;1,IF(0&lt;=1.1,1,IF(0&lt;=1.2,2,IF(0&lt;=1.5,3,5))),0) * 1000000</f>
        <v>0</v>
      </c>
      <c r="X1958" s="50">
        <f>IF(AND(P1958&gt;=150000000,P1958&lt;300000000),5000000,IF(AND(P1958&gt;=300000000,P1958&lt;500000000),10000000,IF(AND(P1958&gt;=300000000,P1958&lt;500000000),15000000,IF(AND(P1958&gt;=500000000,P1958&lt;3000000000),20000000,IF(P1958&gt;=30000000000,35000000,0))))) * (1-R1958)</f>
        <v>0</v>
      </c>
      <c r="Y1958" s="50">
        <f>IFERROR(Q1958 * (1-R1958),0)</f>
        <v>0</v>
      </c>
      <c r="Z1958" s="51">
        <f>IF(R1958=1,0,0)</f>
        <v>0</v>
      </c>
      <c r="AA1958" s="51">
        <f>IFERROR((1-R1958) * Z1958 * 2%,0)</f>
        <v>0</v>
      </c>
      <c r="AB1958" s="52">
        <f>IF(R1958=0,0,0)</f>
        <v>0</v>
      </c>
      <c r="AC1958" s="52">
        <f> IFERROR(AB1958 * (1-R1958) * 2%,0)</f>
        <v>0</v>
      </c>
      <c r="AD1958" s="53">
        <f>T1958+V1958+W1958+X1958+AA1958+AC1958</f>
        <v>17051.639999999999</v>
      </c>
    </row>
    <row r="1959">
      <c r="C1959" s="40" t="s">
        <v>3651</v>
      </c>
      <c r="D1959" s="41" t="s">
        <v>3652</v>
      </c>
      <c r="E1959" s="41"/>
      <c r="F1959" s="42">
        <v>42494.307847222219</v>
      </c>
      <c r="G1959" s="43">
        <v>26</v>
      </c>
      <c r="H1959" s="44">
        <v>43325</v>
      </c>
      <c r="I1959" s="44">
        <v>43343</v>
      </c>
      <c r="J1959" s="43">
        <v>3630101</v>
      </c>
      <c r="K1959" s="43">
        <v>0</v>
      </c>
      <c r="L1959" s="43">
        <v>0</v>
      </c>
      <c r="M1959" s="43">
        <f>IFERROR(J1959-K1959-L1959,0)</f>
        <v>3630101</v>
      </c>
      <c r="N1959" s="43">
        <v>3629907</v>
      </c>
      <c r="O1959" s="45">
        <f>IFERROR(IF(1 - M1959/N1959&lt;0,0,1-M1959/N1959),0)</f>
        <v>0</v>
      </c>
      <c r="P1959" s="43">
        <v>0</v>
      </c>
      <c r="Q1959" s="43">
        <v>3630101</v>
      </c>
      <c r="R1959" s="46">
        <f>IF(F1959&lt;DATEVALUE("2018-07-01"),1,0)</f>
        <v>1</v>
      </c>
      <c r="S1959" s="47">
        <f>IF(R1959=1,1%,0)</f>
        <v>0.01</v>
      </c>
      <c r="T1959" s="46">
        <f>IFERROR(S1959*M1959,0)</f>
        <v>36301.010000000002</v>
      </c>
      <c r="U1959" s="48">
        <f>IF(O1959&lt;=0.12,1,0)*(1-R1959)*M1959</f>
        <v>0</v>
      </c>
      <c r="V1959" s="49">
        <f>IF(0&lt;0.8,0,IF(0&lt;1,Sheet1!L590,1))*IF(G1959&lt;3,0.12 - O1959,0.01) *U1959</f>
        <v>0</v>
      </c>
      <c r="W1959" s="49">
        <f>IF(0&gt;1,IF(0&lt;=1.1,1,IF(0&lt;=1.2,2,IF(0&lt;=1.5,3,5))),0) * 1000000</f>
        <v>0</v>
      </c>
      <c r="X1959" s="50">
        <f>IF(AND(P1959&gt;=150000000,P1959&lt;300000000),5000000,IF(AND(P1959&gt;=300000000,P1959&lt;500000000),10000000,IF(AND(P1959&gt;=300000000,P1959&lt;500000000),15000000,IF(AND(P1959&gt;=500000000,P1959&lt;3000000000),20000000,IF(P1959&gt;=30000000000,35000000,0))))) * (1-R1959)</f>
        <v>0</v>
      </c>
      <c r="Y1959" s="50">
        <f>IFERROR(Q1959 * (1-R1959),0)</f>
        <v>0</v>
      </c>
      <c r="Z1959" s="51">
        <f>IF(R1959=1,0,0)</f>
        <v>0</v>
      </c>
      <c r="AA1959" s="51">
        <f>IFERROR((1-R1959) * Z1959 * 2%,0)</f>
        <v>0</v>
      </c>
      <c r="AB1959" s="52">
        <f>IF(R1959=0,0,0)</f>
        <v>0</v>
      </c>
      <c r="AC1959" s="52">
        <f> IFERROR(AB1959 * (1-R1959) * 2%,0)</f>
        <v>0</v>
      </c>
      <c r="AD1959" s="53">
        <f>T1959+V1959+W1959+X1959+AA1959+AC1959</f>
        <v>36301.010000000002</v>
      </c>
    </row>
    <row r="1960">
      <c r="C1960" s="40" t="s">
        <v>3653</v>
      </c>
      <c r="D1960" s="41" t="s">
        <v>3654</v>
      </c>
      <c r="E1960" s="41"/>
      <c r="F1960" s="42">
        <v>42499.400034722217</v>
      </c>
      <c r="G1960" s="43">
        <v>26</v>
      </c>
      <c r="H1960" s="44">
        <v>43320</v>
      </c>
      <c r="I1960" s="44">
        <v>43342</v>
      </c>
      <c r="J1960" s="43">
        <v>9280579</v>
      </c>
      <c r="K1960" s="43">
        <v>0</v>
      </c>
      <c r="L1960" s="43">
        <v>0</v>
      </c>
      <c r="M1960" s="43">
        <f>IFERROR(J1960-K1960-L1960,0)</f>
        <v>9280579</v>
      </c>
      <c r="N1960" s="43">
        <v>9254322</v>
      </c>
      <c r="O1960" s="45">
        <f>IFERROR(IF(1 - M1960/N1960&lt;0,0,1-M1960/N1960),0)</f>
        <v>0</v>
      </c>
      <c r="P1960" s="43">
        <v>0</v>
      </c>
      <c r="Q1960" s="43">
        <v>9816851</v>
      </c>
      <c r="R1960" s="46">
        <f>IF(F1960&lt;DATEVALUE("2018-07-01"),1,0)</f>
        <v>1</v>
      </c>
      <c r="S1960" s="47">
        <f>IF(R1960=1,1%,0)</f>
        <v>0.01</v>
      </c>
      <c r="T1960" s="46">
        <f>IFERROR(S1960*M1960,0)</f>
        <v>92805.790000000008</v>
      </c>
      <c r="U1960" s="48">
        <f>IF(O1960&lt;=0.12,1,0)*(1-R1960)*M1960</f>
        <v>0</v>
      </c>
      <c r="V1960" s="49">
        <f>IF(0&lt;0.8,0,IF(0&lt;1,Sheet1!L590,1))*IF(G1960&lt;3,0.12 - O1960,0.01) *U1960</f>
        <v>0</v>
      </c>
      <c r="W1960" s="49">
        <f>IF(0&gt;1,IF(0&lt;=1.1,1,IF(0&lt;=1.2,2,IF(0&lt;=1.5,3,5))),0) * 1000000</f>
        <v>0</v>
      </c>
      <c r="X1960" s="50">
        <f>IF(AND(P1960&gt;=150000000,P1960&lt;300000000),5000000,IF(AND(P1960&gt;=300000000,P1960&lt;500000000),10000000,IF(AND(P1960&gt;=300000000,P1960&lt;500000000),15000000,IF(AND(P1960&gt;=500000000,P1960&lt;3000000000),20000000,IF(P1960&gt;=30000000000,35000000,0))))) * (1-R1960)</f>
        <v>0</v>
      </c>
      <c r="Y1960" s="50">
        <f>IFERROR(Q1960 * (1-R1960),0)</f>
        <v>0</v>
      </c>
      <c r="Z1960" s="51">
        <f>IF(R1960=1,0,0)</f>
        <v>0</v>
      </c>
      <c r="AA1960" s="51">
        <f>IFERROR((1-R1960) * Z1960 * 2%,0)</f>
        <v>0</v>
      </c>
      <c r="AB1960" s="52">
        <f>IF(R1960=0,0,0)</f>
        <v>0</v>
      </c>
      <c r="AC1960" s="52">
        <f> IFERROR(AB1960 * (1-R1960) * 2%,0)</f>
        <v>0</v>
      </c>
      <c r="AD1960" s="53">
        <f>T1960+V1960+W1960+X1960+AA1960+AC1960</f>
        <v>92805.790000000008</v>
      </c>
    </row>
    <row r="1961">
      <c r="C1961" s="40" t="s">
        <v>3655</v>
      </c>
      <c r="D1961" s="41" t="s">
        <v>3656</v>
      </c>
      <c r="E1961" s="41"/>
      <c r="F1961" s="42">
        <v>42525.346828703703</v>
      </c>
      <c r="G1961" s="43">
        <v>25</v>
      </c>
      <c r="H1961" s="44">
        <v>43321</v>
      </c>
      <c r="I1961" s="44">
        <v>43335</v>
      </c>
      <c r="J1961" s="43">
        <v>1527262</v>
      </c>
      <c r="K1961" s="43">
        <v>0</v>
      </c>
      <c r="L1961" s="43">
        <v>0</v>
      </c>
      <c r="M1961" s="43">
        <f>IFERROR(J1961-K1961-L1961,0)</f>
        <v>1527262</v>
      </c>
      <c r="N1961" s="43">
        <v>1513952</v>
      </c>
      <c r="O1961" s="45">
        <f>IFERROR(IF(1 - M1961/N1961&lt;0,0,1-M1961/N1961),0)</f>
        <v>0</v>
      </c>
      <c r="P1961" s="43">
        <v>0</v>
      </c>
      <c r="Q1961" s="43">
        <v>1527262</v>
      </c>
      <c r="R1961" s="46">
        <f>IF(F1961&lt;DATEVALUE("2018-07-01"),1,0)</f>
        <v>1</v>
      </c>
      <c r="S1961" s="47">
        <f>IF(R1961=1,1%,0)</f>
        <v>0.01</v>
      </c>
      <c r="T1961" s="46">
        <f>IFERROR(S1961*M1961,0)</f>
        <v>15272.620000000001</v>
      </c>
      <c r="U1961" s="48">
        <f>IF(O1961&lt;=0.12,1,0)*(1-R1961)*M1961</f>
        <v>0</v>
      </c>
      <c r="V1961" s="49">
        <f>IF(0&lt;0.8,0,IF(0&lt;1,Sheet1!L590,1))*IF(G1961&lt;3,0.12 - O1961,0.01) *U1961</f>
        <v>0</v>
      </c>
      <c r="W1961" s="49">
        <f>IF(0&gt;1,IF(0&lt;=1.1,1,IF(0&lt;=1.2,2,IF(0&lt;=1.5,3,5))),0) * 1000000</f>
        <v>0</v>
      </c>
      <c r="X1961" s="50">
        <f>IF(AND(P1961&gt;=150000000,P1961&lt;300000000),5000000,IF(AND(P1961&gt;=300000000,P1961&lt;500000000),10000000,IF(AND(P1961&gt;=300000000,P1961&lt;500000000),15000000,IF(AND(P1961&gt;=500000000,P1961&lt;3000000000),20000000,IF(P1961&gt;=30000000000,35000000,0))))) * (1-R1961)</f>
        <v>0</v>
      </c>
      <c r="Y1961" s="50">
        <f>IFERROR(Q1961 * (1-R1961),0)</f>
        <v>0</v>
      </c>
      <c r="Z1961" s="51">
        <f>IF(R1961=1,0,0)</f>
        <v>0</v>
      </c>
      <c r="AA1961" s="51">
        <f>IFERROR((1-R1961) * Z1961 * 2%,0)</f>
        <v>0</v>
      </c>
      <c r="AB1961" s="52">
        <f>IF(R1961=0,0,0)</f>
        <v>0</v>
      </c>
      <c r="AC1961" s="52">
        <f> IFERROR(AB1961 * (1-R1961) * 2%,0)</f>
        <v>0</v>
      </c>
      <c r="AD1961" s="53">
        <f>T1961+V1961+W1961+X1961+AA1961+AC1961</f>
        <v>15272.620000000001</v>
      </c>
    </row>
    <row r="1962">
      <c r="C1962" s="40" t="s">
        <v>3657</v>
      </c>
      <c r="D1962" s="41" t="s">
        <v>3658</v>
      </c>
      <c r="E1962" s="41"/>
      <c r="F1962" s="42">
        <v>42539.170497685183</v>
      </c>
      <c r="G1962" s="43">
        <v>25</v>
      </c>
      <c r="H1962" s="44">
        <v>43376</v>
      </c>
      <c r="I1962" s="44">
        <v>43363</v>
      </c>
      <c r="J1962" s="43">
        <v>166021247</v>
      </c>
      <c r="K1962" s="43">
        <v>0</v>
      </c>
      <c r="L1962" s="43">
        <v>0</v>
      </c>
      <c r="M1962" s="43">
        <f>IFERROR(J1962-K1962-L1962,0)</f>
        <v>166021247</v>
      </c>
      <c r="N1962" s="43">
        <v>124983897</v>
      </c>
      <c r="O1962" s="45">
        <f>IFERROR(IF(1 - M1962/N1962&lt;0,0,1-M1962/N1962),0)</f>
        <v>0</v>
      </c>
      <c r="P1962" s="43">
        <v>0</v>
      </c>
      <c r="Q1962" s="43">
        <v>166260167</v>
      </c>
      <c r="R1962" s="46">
        <f>IF(F1962&lt;DATEVALUE("2018-07-01"),1,0)</f>
        <v>1</v>
      </c>
      <c r="S1962" s="47">
        <f>IF(R1962=1,1%,0)</f>
        <v>0.01</v>
      </c>
      <c r="T1962" s="46">
        <f>IFERROR(S1962*M1962,0)</f>
        <v>1660212.47</v>
      </c>
      <c r="U1962" s="48">
        <f>IF(O1962&lt;=0.12,1,0)*(1-R1962)*M1962</f>
        <v>0</v>
      </c>
      <c r="V1962" s="49">
        <f>IF(0&lt;0.8,0,IF(0&lt;1,Sheet1!L590,1))*IF(G1962&lt;3,0.12 - O1962,0.01) *U1962</f>
        <v>0</v>
      </c>
      <c r="W1962" s="49">
        <f>IF(0&gt;1,IF(0&lt;=1.1,1,IF(0&lt;=1.2,2,IF(0&lt;=1.5,3,5))),0) * 1000000</f>
        <v>0</v>
      </c>
      <c r="X1962" s="50">
        <f>IF(AND(P1962&gt;=150000000,P1962&lt;300000000),5000000,IF(AND(P1962&gt;=300000000,P1962&lt;500000000),10000000,IF(AND(P1962&gt;=300000000,P1962&lt;500000000),15000000,IF(AND(P1962&gt;=500000000,P1962&lt;3000000000),20000000,IF(P1962&gt;=30000000000,35000000,0))))) * (1-R1962)</f>
        <v>0</v>
      </c>
      <c r="Y1962" s="50">
        <f>IFERROR(Q1962 * (1-R1962),0)</f>
        <v>0</v>
      </c>
      <c r="Z1962" s="51">
        <f>IF(R1962=1,0,0)</f>
        <v>0</v>
      </c>
      <c r="AA1962" s="51">
        <f>IFERROR((1-R1962) * Z1962 * 2%,0)</f>
        <v>0</v>
      </c>
      <c r="AB1962" s="52">
        <f>IF(R1962=0,0,0)</f>
        <v>0</v>
      </c>
      <c r="AC1962" s="52">
        <f> IFERROR(AB1962 * (1-R1962) * 2%,0)</f>
        <v>0</v>
      </c>
      <c r="AD1962" s="53">
        <f>T1962+V1962+W1962+X1962+AA1962+AC1962</f>
        <v>1660212.47</v>
      </c>
    </row>
    <row r="1963">
      <c r="C1963" s="40" t="s">
        <v>3659</v>
      </c>
      <c r="D1963" s="41" t="s">
        <v>3660</v>
      </c>
      <c r="E1963" s="41"/>
      <c r="F1963" s="42">
        <v>42549.328634259255</v>
      </c>
      <c r="G1963" s="43">
        <v>25</v>
      </c>
      <c r="H1963" s="44">
        <v>43404</v>
      </c>
      <c r="I1963" s="44">
        <v>43440</v>
      </c>
      <c r="J1963" s="43">
        <v>47447898</v>
      </c>
      <c r="K1963" s="43">
        <v>0</v>
      </c>
      <c r="L1963" s="43">
        <v>0</v>
      </c>
      <c r="M1963" s="43">
        <f>IFERROR(J1963-K1963-L1963,0)</f>
        <v>47447898</v>
      </c>
      <c r="N1963" s="43">
        <v>26006532</v>
      </c>
      <c r="O1963" s="45">
        <f>IFERROR(IF(1 - M1963/N1963&lt;0,0,1-M1963/N1963),0)</f>
        <v>0</v>
      </c>
      <c r="P1963" s="43">
        <v>0</v>
      </c>
      <c r="Q1963" s="43">
        <v>47447898</v>
      </c>
      <c r="R1963" s="46">
        <f>IF(F1963&lt;DATEVALUE("2018-07-01"),1,0)</f>
        <v>1</v>
      </c>
      <c r="S1963" s="47">
        <f>IF(R1963=1,1%,0)</f>
        <v>0.01</v>
      </c>
      <c r="T1963" s="46">
        <f>IFERROR(S1963*M1963,0)</f>
        <v>474478.97999999998</v>
      </c>
      <c r="U1963" s="48">
        <f>IF(O1963&lt;=0.12,1,0)*(1-R1963)*M1963</f>
        <v>0</v>
      </c>
      <c r="V1963" s="49">
        <f>IF(0&lt;0.8,0,IF(0&lt;1,Sheet1!L590,1))*IF(G1963&lt;3,0.12 - O1963,0.01) *U1963</f>
        <v>0</v>
      </c>
      <c r="W1963" s="49">
        <f>IF(0&gt;1,IF(0&lt;=1.1,1,IF(0&lt;=1.2,2,IF(0&lt;=1.5,3,5))),0) * 1000000</f>
        <v>0</v>
      </c>
      <c r="X1963" s="50">
        <f>IF(AND(P1963&gt;=150000000,P1963&lt;300000000),5000000,IF(AND(P1963&gt;=300000000,P1963&lt;500000000),10000000,IF(AND(P1963&gt;=300000000,P1963&lt;500000000),15000000,IF(AND(P1963&gt;=500000000,P1963&lt;3000000000),20000000,IF(P1963&gt;=30000000000,35000000,0))))) * (1-R1963)</f>
        <v>0</v>
      </c>
      <c r="Y1963" s="50">
        <f>IFERROR(Q1963 * (1-R1963),0)</f>
        <v>0</v>
      </c>
      <c r="Z1963" s="51">
        <f>IF(R1963=1,0,0)</f>
        <v>0</v>
      </c>
      <c r="AA1963" s="51">
        <f>IFERROR((1-R1963) * Z1963 * 2%,0)</f>
        <v>0</v>
      </c>
      <c r="AB1963" s="52">
        <f>IF(R1963=0,0,0)</f>
        <v>0</v>
      </c>
      <c r="AC1963" s="52">
        <f> IFERROR(AB1963 * (1-R1963) * 2%,0)</f>
        <v>0</v>
      </c>
      <c r="AD1963" s="53">
        <f>T1963+V1963+W1963+X1963+AA1963+AC1963</f>
        <v>474478.97999999998</v>
      </c>
    </row>
    <row r="1964">
      <c r="C1964" s="40" t="s">
        <v>3661</v>
      </c>
      <c r="D1964" s="41" t="s">
        <v>3662</v>
      </c>
      <c r="E1964" s="41"/>
      <c r="F1964" s="42">
        <v>42562.101956018516</v>
      </c>
      <c r="G1964" s="43">
        <v>24</v>
      </c>
      <c r="H1964" s="44">
        <v>43321</v>
      </c>
      <c r="I1964" s="44">
        <v>43327</v>
      </c>
      <c r="J1964" s="43">
        <v>1019473</v>
      </c>
      <c r="K1964" s="43">
        <v>0</v>
      </c>
      <c r="L1964" s="43">
        <v>0</v>
      </c>
      <c r="M1964" s="43">
        <f>IFERROR(J1964-K1964-L1964,0)</f>
        <v>1019473</v>
      </c>
      <c r="N1964" s="43">
        <v>1019473</v>
      </c>
      <c r="O1964" s="45">
        <f>IFERROR(IF(1 - M1964/N1964&lt;0,0,1-M1964/N1964),0)</f>
        <v>0</v>
      </c>
      <c r="P1964" s="43">
        <v>0</v>
      </c>
      <c r="Q1964" s="43">
        <v>1019473</v>
      </c>
      <c r="R1964" s="46">
        <f>IF(F1964&lt;DATEVALUE("2018-07-01"),1,0)</f>
        <v>1</v>
      </c>
      <c r="S1964" s="47">
        <f>IF(R1964=1,1%,0)</f>
        <v>0.01</v>
      </c>
      <c r="T1964" s="46">
        <f>IFERROR(S1964*M1964,0)</f>
        <v>10194.73</v>
      </c>
      <c r="U1964" s="48">
        <f>IF(O1964&lt;=0.12,1,0)*(1-R1964)*M1964</f>
        <v>0</v>
      </c>
      <c r="V1964" s="49">
        <f>IF(0&lt;0.8,0,IF(0&lt;1,Sheet1!L590,1))*IF(G1964&lt;3,0.12 - O1964,0.01) *U1964</f>
        <v>0</v>
      </c>
      <c r="W1964" s="49">
        <f>IF(0&gt;1,IF(0&lt;=1.1,1,IF(0&lt;=1.2,2,IF(0&lt;=1.5,3,5))),0) * 1000000</f>
        <v>0</v>
      </c>
      <c r="X1964" s="50">
        <f>IF(AND(P1964&gt;=150000000,P1964&lt;300000000),5000000,IF(AND(P1964&gt;=300000000,P1964&lt;500000000),10000000,IF(AND(P1964&gt;=300000000,P1964&lt;500000000),15000000,IF(AND(P1964&gt;=500000000,P1964&lt;3000000000),20000000,IF(P1964&gt;=30000000000,35000000,0))))) * (1-R1964)</f>
        <v>0</v>
      </c>
      <c r="Y1964" s="50">
        <f>IFERROR(Q1964 * (1-R1964),0)</f>
        <v>0</v>
      </c>
      <c r="Z1964" s="51">
        <f>IF(R1964=1,0,0)</f>
        <v>0</v>
      </c>
      <c r="AA1964" s="51">
        <f>IFERROR((1-R1964) * Z1964 * 2%,0)</f>
        <v>0</v>
      </c>
      <c r="AB1964" s="52">
        <f>IF(R1964=0,0,0)</f>
        <v>0</v>
      </c>
      <c r="AC1964" s="52">
        <f> IFERROR(AB1964 * (1-R1964) * 2%,0)</f>
        <v>0</v>
      </c>
      <c r="AD1964" s="53">
        <f>T1964+V1964+W1964+X1964+AA1964+AC1964</f>
        <v>10194.73</v>
      </c>
    </row>
    <row r="1965">
      <c r="C1965" s="40" t="s">
        <v>3663</v>
      </c>
      <c r="D1965" s="41" t="s">
        <v>3664</v>
      </c>
      <c r="E1965" s="41"/>
      <c r="F1965" s="42">
        <v>42566.097754629627</v>
      </c>
      <c r="G1965" s="43">
        <v>24</v>
      </c>
      <c r="H1965" s="44">
        <v>43321</v>
      </c>
      <c r="I1965" s="44">
        <v>43336</v>
      </c>
      <c r="J1965" s="43">
        <v>394557</v>
      </c>
      <c r="K1965" s="43">
        <v>0</v>
      </c>
      <c r="L1965" s="43">
        <v>0</v>
      </c>
      <c r="M1965" s="43">
        <f>IFERROR(J1965-K1965-L1965,0)</f>
        <v>394557</v>
      </c>
      <c r="N1965" s="43">
        <v>394557</v>
      </c>
      <c r="O1965" s="45">
        <f>IFERROR(IF(1 - M1965/N1965&lt;0,0,1-M1965/N1965),0)</f>
        <v>0</v>
      </c>
      <c r="P1965" s="43">
        <v>0</v>
      </c>
      <c r="Q1965" s="43">
        <v>394557</v>
      </c>
      <c r="R1965" s="46">
        <f>IF(F1965&lt;DATEVALUE("2018-07-01"),1,0)</f>
        <v>1</v>
      </c>
      <c r="S1965" s="47">
        <f>IF(R1965=1,1%,0)</f>
        <v>0.01</v>
      </c>
      <c r="T1965" s="46">
        <f>IFERROR(S1965*M1965,0)</f>
        <v>3945.5700000000002</v>
      </c>
      <c r="U1965" s="48">
        <f>IF(O1965&lt;=0.12,1,0)*(1-R1965)*M1965</f>
        <v>0</v>
      </c>
      <c r="V1965" s="49">
        <f>IF(0&lt;0.8,0,IF(0&lt;1,Sheet1!L590,1))*IF(G1965&lt;3,0.12 - O1965,0.01) *U1965</f>
        <v>0</v>
      </c>
      <c r="W1965" s="49">
        <f>IF(0&gt;1,IF(0&lt;=1.1,1,IF(0&lt;=1.2,2,IF(0&lt;=1.5,3,5))),0) * 1000000</f>
        <v>0</v>
      </c>
      <c r="X1965" s="50">
        <f>IF(AND(P1965&gt;=150000000,P1965&lt;300000000),5000000,IF(AND(P1965&gt;=300000000,P1965&lt;500000000),10000000,IF(AND(P1965&gt;=300000000,P1965&lt;500000000),15000000,IF(AND(P1965&gt;=500000000,P1965&lt;3000000000),20000000,IF(P1965&gt;=30000000000,35000000,0))))) * (1-R1965)</f>
        <v>0</v>
      </c>
      <c r="Y1965" s="50">
        <f>IFERROR(Q1965 * (1-R1965),0)</f>
        <v>0</v>
      </c>
      <c r="Z1965" s="51">
        <f>IF(R1965=1,0,0)</f>
        <v>0</v>
      </c>
      <c r="AA1965" s="51">
        <f>IFERROR((1-R1965) * Z1965 * 2%,0)</f>
        <v>0</v>
      </c>
      <c r="AB1965" s="52">
        <f>IF(R1965=0,0,0)</f>
        <v>0</v>
      </c>
      <c r="AC1965" s="52">
        <f> IFERROR(AB1965 * (1-R1965) * 2%,0)</f>
        <v>0</v>
      </c>
      <c r="AD1965" s="53">
        <f>T1965+V1965+W1965+X1965+AA1965+AC1965</f>
        <v>3945.5700000000002</v>
      </c>
    </row>
    <row r="1966">
      <c r="C1966" s="40" t="s">
        <v>3665</v>
      </c>
      <c r="D1966" s="41" t="s">
        <v>3666</v>
      </c>
      <c r="E1966" s="41"/>
      <c r="F1966" s="42">
        <v>42576.327094907407</v>
      </c>
      <c r="G1966" s="43">
        <v>24</v>
      </c>
      <c r="H1966" s="44">
        <v>43312</v>
      </c>
      <c r="I1966" s="44">
        <v>43329</v>
      </c>
      <c r="J1966" s="43">
        <v>18934794</v>
      </c>
      <c r="K1966" s="43">
        <v>1336552</v>
      </c>
      <c r="L1966" s="43">
        <v>0</v>
      </c>
      <c r="M1966" s="43">
        <f>IFERROR(J1966-K1966-L1966,0)</f>
        <v>17598242</v>
      </c>
      <c r="N1966" s="43">
        <v>30405243</v>
      </c>
      <c r="O1966" s="45">
        <f>IFERROR(IF(1 - M1966/N1966&lt;0,0,1-M1966/N1966),0)</f>
        <v>0.42121028271341232</v>
      </c>
      <c r="P1966" s="43">
        <v>0</v>
      </c>
      <c r="Q1966" s="43">
        <v>18934794</v>
      </c>
      <c r="R1966" s="46">
        <f>IF(F1966&lt;DATEVALUE("2018-07-01"),1,0)</f>
        <v>1</v>
      </c>
      <c r="S1966" s="47">
        <f>IF(R1966=1,1%,0)</f>
        <v>0.01</v>
      </c>
      <c r="T1966" s="46">
        <f>IFERROR(S1966*M1966,0)</f>
        <v>175982.42000000001</v>
      </c>
      <c r="U1966" s="48">
        <f>IF(O1966&lt;=0.12,1,0)*(1-R1966)*M1966</f>
        <v>0</v>
      </c>
      <c r="V1966" s="49">
        <f>IF(0&lt;0.8,0,IF(0&lt;1,Sheet1!L590,1))*IF(G1966&lt;3,0.12 - O1966,0.01) *U1966</f>
        <v>0</v>
      </c>
      <c r="W1966" s="49">
        <f>IF(0&gt;1,IF(0&lt;=1.1,1,IF(0&lt;=1.2,2,IF(0&lt;=1.5,3,5))),0) * 1000000</f>
        <v>0</v>
      </c>
      <c r="X1966" s="50">
        <f>IF(AND(P1966&gt;=150000000,P1966&lt;300000000),5000000,IF(AND(P1966&gt;=300000000,P1966&lt;500000000),10000000,IF(AND(P1966&gt;=300000000,P1966&lt;500000000),15000000,IF(AND(P1966&gt;=500000000,P1966&lt;3000000000),20000000,IF(P1966&gt;=30000000000,35000000,0))))) * (1-R1966)</f>
        <v>0</v>
      </c>
      <c r="Y1966" s="50">
        <f>IFERROR(Q1966 * (1-R1966),0)</f>
        <v>0</v>
      </c>
      <c r="Z1966" s="51">
        <f>IF(R1966=1,0,0)</f>
        <v>0</v>
      </c>
      <c r="AA1966" s="51">
        <f>IFERROR((1-R1966) * Z1966 * 2%,0)</f>
        <v>0</v>
      </c>
      <c r="AB1966" s="52">
        <f>IF(R1966=0,0,0)</f>
        <v>0</v>
      </c>
      <c r="AC1966" s="52">
        <f> IFERROR(AB1966 * (1-R1966) * 2%,0)</f>
        <v>0</v>
      </c>
      <c r="AD1966" s="53">
        <f>T1966+V1966+W1966+X1966+AA1966+AC1966</f>
        <v>175982.42000000001</v>
      </c>
    </row>
    <row r="1967">
      <c r="C1967" s="40" t="s">
        <v>3667</v>
      </c>
      <c r="D1967" s="41" t="s">
        <v>3668</v>
      </c>
      <c r="E1967" s="41"/>
      <c r="F1967" s="42">
        <v>42597.101782407408</v>
      </c>
      <c r="G1967" s="43">
        <v>23</v>
      </c>
      <c r="H1967" s="44">
        <v>43321</v>
      </c>
      <c r="I1967" s="44">
        <v>43349</v>
      </c>
      <c r="J1967" s="43">
        <v>1810024</v>
      </c>
      <c r="K1967" s="43">
        <v>0</v>
      </c>
      <c r="L1967" s="43">
        <v>0</v>
      </c>
      <c r="M1967" s="43">
        <f>IFERROR(J1967-K1967-L1967,0)</f>
        <v>1810024</v>
      </c>
      <c r="N1967" s="43">
        <v>1796604</v>
      </c>
      <c r="O1967" s="45">
        <f>IFERROR(IF(1 - M1967/N1967&lt;0,0,1-M1967/N1967),0)</f>
        <v>0</v>
      </c>
      <c r="P1967" s="43">
        <v>0</v>
      </c>
      <c r="Q1967" s="43">
        <v>1810024</v>
      </c>
      <c r="R1967" s="46">
        <f>IF(F1967&lt;DATEVALUE("2018-07-01"),1,0)</f>
        <v>1</v>
      </c>
      <c r="S1967" s="47">
        <f>IF(R1967=1,1%,0)</f>
        <v>0.01</v>
      </c>
      <c r="T1967" s="46">
        <f>IFERROR(S1967*M1967,0)</f>
        <v>18100.240000000002</v>
      </c>
      <c r="U1967" s="48">
        <f>IF(O1967&lt;=0.12,1,0)*(1-R1967)*M1967</f>
        <v>0</v>
      </c>
      <c r="V1967" s="49">
        <f>IF(0&lt;0.8,0,IF(0&lt;1,Sheet1!L590,1))*IF(G1967&lt;3,0.12 - O1967,0.01) *U1967</f>
        <v>0</v>
      </c>
      <c r="W1967" s="49">
        <f>IF(0&gt;1,IF(0&lt;=1.1,1,IF(0&lt;=1.2,2,IF(0&lt;=1.5,3,5))),0) * 1000000</f>
        <v>0</v>
      </c>
      <c r="X1967" s="50">
        <f>IF(AND(P1967&gt;=150000000,P1967&lt;300000000),5000000,IF(AND(P1967&gt;=300000000,P1967&lt;500000000),10000000,IF(AND(P1967&gt;=300000000,P1967&lt;500000000),15000000,IF(AND(P1967&gt;=500000000,P1967&lt;3000000000),20000000,IF(P1967&gt;=30000000000,35000000,0))))) * (1-R1967)</f>
        <v>0</v>
      </c>
      <c r="Y1967" s="50">
        <f>IFERROR(Q1967 * (1-R1967),0)</f>
        <v>0</v>
      </c>
      <c r="Z1967" s="51">
        <f>IF(R1967=1,0,0)</f>
        <v>0</v>
      </c>
      <c r="AA1967" s="51">
        <f>IFERROR((1-R1967) * Z1967 * 2%,0)</f>
        <v>0</v>
      </c>
      <c r="AB1967" s="52">
        <f>IF(R1967=0,0,0)</f>
        <v>0</v>
      </c>
      <c r="AC1967" s="52">
        <f> IFERROR(AB1967 * (1-R1967) * 2%,0)</f>
        <v>0</v>
      </c>
      <c r="AD1967" s="53">
        <f>T1967+V1967+W1967+X1967+AA1967+AC1967</f>
        <v>18100.240000000002</v>
      </c>
    </row>
    <row r="1968">
      <c r="C1968" s="40" t="s">
        <v>3669</v>
      </c>
      <c r="D1968" s="41" t="s">
        <v>3670</v>
      </c>
      <c r="E1968" s="41"/>
      <c r="F1968" s="42">
        <v>42613.280694444446</v>
      </c>
      <c r="G1968" s="43">
        <v>23</v>
      </c>
      <c r="H1968" s="44">
        <v>43321</v>
      </c>
      <c r="I1968" s="44">
        <v>43351</v>
      </c>
      <c r="J1968" s="43">
        <v>13310</v>
      </c>
      <c r="K1968" s="43">
        <v>0</v>
      </c>
      <c r="L1968" s="43">
        <v>0</v>
      </c>
      <c r="M1968" s="43">
        <f>IFERROR(J1968-K1968-L1968,0)</f>
        <v>13310</v>
      </c>
      <c r="N1968" s="43">
        <v>13310</v>
      </c>
      <c r="O1968" s="45">
        <f>IFERROR(IF(1 - M1968/N1968&lt;0,0,1-M1968/N1968),0)</f>
        <v>0</v>
      </c>
      <c r="P1968" s="43">
        <v>0</v>
      </c>
      <c r="Q1968" s="43">
        <v>13310</v>
      </c>
      <c r="R1968" s="46">
        <f>IF(F1968&lt;DATEVALUE("2018-07-01"),1,0)</f>
        <v>1</v>
      </c>
      <c r="S1968" s="47">
        <f>IF(R1968=1,1%,0)</f>
        <v>0.01</v>
      </c>
      <c r="T1968" s="46">
        <f>IFERROR(S1968*M1968,0)</f>
        <v>133.09999999999999</v>
      </c>
      <c r="U1968" s="48">
        <f>IF(O1968&lt;=0.12,1,0)*(1-R1968)*M1968</f>
        <v>0</v>
      </c>
      <c r="V1968" s="49">
        <f>IF(0&lt;0.8,0,IF(0&lt;1,Sheet1!L590,1))*IF(G1968&lt;3,0.12 - O1968,0.01) *U1968</f>
        <v>0</v>
      </c>
      <c r="W1968" s="49">
        <f>IF(0&gt;1,IF(0&lt;=1.1,1,IF(0&lt;=1.2,2,IF(0&lt;=1.5,3,5))),0) * 1000000</f>
        <v>0</v>
      </c>
      <c r="X1968" s="50">
        <f>IF(AND(P1968&gt;=150000000,P1968&lt;300000000),5000000,IF(AND(P1968&gt;=300000000,P1968&lt;500000000),10000000,IF(AND(P1968&gt;=300000000,P1968&lt;500000000),15000000,IF(AND(P1968&gt;=500000000,P1968&lt;3000000000),20000000,IF(P1968&gt;=30000000000,35000000,0))))) * (1-R1968)</f>
        <v>0</v>
      </c>
      <c r="Y1968" s="50">
        <f>IFERROR(Q1968 * (1-R1968),0)</f>
        <v>0</v>
      </c>
      <c r="Z1968" s="51">
        <f>IF(R1968=1,0,0)</f>
        <v>0</v>
      </c>
      <c r="AA1968" s="51">
        <f>IFERROR((1-R1968) * Z1968 * 2%,0)</f>
        <v>0</v>
      </c>
      <c r="AB1968" s="52">
        <f>IF(R1968=0,0,0)</f>
        <v>0</v>
      </c>
      <c r="AC1968" s="52">
        <f> IFERROR(AB1968 * (1-R1968) * 2%,0)</f>
        <v>0</v>
      </c>
      <c r="AD1968" s="53">
        <f>T1968+V1968+W1968+X1968+AA1968+AC1968</f>
        <v>133.09999999999999</v>
      </c>
    </row>
    <row r="1969">
      <c r="C1969" s="40" t="s">
        <v>3671</v>
      </c>
      <c r="D1969" s="41" t="s">
        <v>3672</v>
      </c>
      <c r="E1969" s="41"/>
      <c r="F1969" s="42">
        <v>42625.292094907403</v>
      </c>
      <c r="G1969" s="43">
        <v>22</v>
      </c>
      <c r="H1969" s="44">
        <v>43321</v>
      </c>
      <c r="I1969" s="44">
        <v>43355</v>
      </c>
      <c r="J1969" s="43">
        <v>660476</v>
      </c>
      <c r="K1969" s="43">
        <v>0</v>
      </c>
      <c r="L1969" s="43">
        <v>0</v>
      </c>
      <c r="M1969" s="43">
        <f>IFERROR(J1969-K1969-L1969,0)</f>
        <v>660476</v>
      </c>
      <c r="N1969" s="43">
        <v>660476</v>
      </c>
      <c r="O1969" s="45">
        <f>IFERROR(IF(1 - M1969/N1969&lt;0,0,1-M1969/N1969),0)</f>
        <v>0</v>
      </c>
      <c r="P1969" s="43">
        <v>0</v>
      </c>
      <c r="Q1969" s="43">
        <v>660476</v>
      </c>
      <c r="R1969" s="46">
        <f>IF(F1969&lt;DATEVALUE("2018-07-01"),1,0)</f>
        <v>1</v>
      </c>
      <c r="S1969" s="47">
        <f>IF(R1969=1,1%,0)</f>
        <v>0.01</v>
      </c>
      <c r="T1969" s="46">
        <f>IFERROR(S1969*M1969,0)</f>
        <v>6604.7600000000002</v>
      </c>
      <c r="U1969" s="48">
        <f>IF(O1969&lt;=0.12,1,0)*(1-R1969)*M1969</f>
        <v>0</v>
      </c>
      <c r="V1969" s="49">
        <f>IF(0&lt;0.8,0,IF(0&lt;1,Sheet1!L590,1))*IF(G1969&lt;3,0.12 - O1969,0.01) *U1969</f>
        <v>0</v>
      </c>
      <c r="W1969" s="49">
        <f>IF(0&gt;1,IF(0&lt;=1.1,1,IF(0&lt;=1.2,2,IF(0&lt;=1.5,3,5))),0) * 1000000</f>
        <v>0</v>
      </c>
      <c r="X1969" s="50">
        <f>IF(AND(P1969&gt;=150000000,P1969&lt;300000000),5000000,IF(AND(P1969&gt;=300000000,P1969&lt;500000000),10000000,IF(AND(P1969&gt;=300000000,P1969&lt;500000000),15000000,IF(AND(P1969&gt;=500000000,P1969&lt;3000000000),20000000,IF(P1969&gt;=30000000000,35000000,0))))) * (1-R1969)</f>
        <v>0</v>
      </c>
      <c r="Y1969" s="50">
        <f>IFERROR(Q1969 * (1-R1969),0)</f>
        <v>0</v>
      </c>
      <c r="Z1969" s="51">
        <f>IF(R1969=1,0,0)</f>
        <v>0</v>
      </c>
      <c r="AA1969" s="51">
        <f>IFERROR((1-R1969) * Z1969 * 2%,0)</f>
        <v>0</v>
      </c>
      <c r="AB1969" s="52">
        <f>IF(R1969=0,0,0)</f>
        <v>0</v>
      </c>
      <c r="AC1969" s="52">
        <f> IFERROR(AB1969 * (1-R1969) * 2%,0)</f>
        <v>0</v>
      </c>
      <c r="AD1969" s="53">
        <f>T1969+V1969+W1969+X1969+AA1969+AC1969</f>
        <v>6604.7600000000002</v>
      </c>
    </row>
    <row r="1970">
      <c r="C1970" s="40" t="s">
        <v>3673</v>
      </c>
      <c r="D1970" s="41" t="s">
        <v>3674</v>
      </c>
      <c r="E1970" s="41"/>
      <c r="F1970" s="42">
        <v>42632.274641203701</v>
      </c>
      <c r="G1970" s="43">
        <v>22</v>
      </c>
      <c r="H1970" s="44">
        <v>43335</v>
      </c>
      <c r="I1970" s="44">
        <v>43353</v>
      </c>
      <c r="J1970" s="43">
        <v>292600</v>
      </c>
      <c r="K1970" s="43">
        <v>0</v>
      </c>
      <c r="L1970" s="43">
        <v>0</v>
      </c>
      <c r="M1970" s="43">
        <f>IFERROR(J1970-K1970-L1970,0)</f>
        <v>292600</v>
      </c>
      <c r="N1970" s="43">
        <v>313632</v>
      </c>
      <c r="O1970" s="45">
        <f>IFERROR(IF(1 - M1970/N1970&lt;0,0,1-M1970/N1970),0)</f>
        <v>0.067059483726150337</v>
      </c>
      <c r="P1970" s="43">
        <v>0</v>
      </c>
      <c r="Q1970" s="43">
        <v>292600</v>
      </c>
      <c r="R1970" s="46">
        <f>IF(F1970&lt;DATEVALUE("2018-07-01"),1,0)</f>
        <v>1</v>
      </c>
      <c r="S1970" s="47">
        <f>IF(R1970=1,1%,0)</f>
        <v>0.01</v>
      </c>
      <c r="T1970" s="46">
        <f>IFERROR(S1970*M1970,0)</f>
        <v>2926</v>
      </c>
      <c r="U1970" s="48">
        <f>IF(O1970&lt;=0.12,1,0)*(1-R1970)*M1970</f>
        <v>0</v>
      </c>
      <c r="V1970" s="49">
        <f>IF(0&lt;0.8,0,IF(0&lt;1,Sheet1!L590,1))*IF(G1970&lt;3,0.12 - O1970,0.01) *U1970</f>
        <v>0</v>
      </c>
      <c r="W1970" s="49">
        <f>IF(0&gt;1,IF(0&lt;=1.1,1,IF(0&lt;=1.2,2,IF(0&lt;=1.5,3,5))),0) * 1000000</f>
        <v>0</v>
      </c>
      <c r="X1970" s="50">
        <f>IF(AND(P1970&gt;=150000000,P1970&lt;300000000),5000000,IF(AND(P1970&gt;=300000000,P1970&lt;500000000),10000000,IF(AND(P1970&gt;=300000000,P1970&lt;500000000),15000000,IF(AND(P1970&gt;=500000000,P1970&lt;3000000000),20000000,IF(P1970&gt;=30000000000,35000000,0))))) * (1-R1970)</f>
        <v>0</v>
      </c>
      <c r="Y1970" s="50">
        <f>IFERROR(Q1970 * (1-R1970),0)</f>
        <v>0</v>
      </c>
      <c r="Z1970" s="51">
        <f>IF(R1970=1,0,0)</f>
        <v>0</v>
      </c>
      <c r="AA1970" s="51">
        <f>IFERROR((1-R1970) * Z1970 * 2%,0)</f>
        <v>0</v>
      </c>
      <c r="AB1970" s="52">
        <f>IF(R1970=0,0,0)</f>
        <v>0</v>
      </c>
      <c r="AC1970" s="52">
        <f> IFERROR(AB1970 * (1-R1970) * 2%,0)</f>
        <v>0</v>
      </c>
      <c r="AD1970" s="53">
        <f>T1970+V1970+W1970+X1970+AA1970+AC1970</f>
        <v>2926</v>
      </c>
    </row>
    <row r="1971">
      <c r="C1971" s="40" t="s">
        <v>3675</v>
      </c>
      <c r="D1971" s="41" t="s">
        <v>3676</v>
      </c>
      <c r="E1971" s="41"/>
      <c r="F1971" s="42">
        <v>42661.132349537038</v>
      </c>
      <c r="G1971" s="43">
        <v>21</v>
      </c>
      <c r="H1971" s="44">
        <v>43328</v>
      </c>
      <c r="I1971" s="44">
        <v>43328</v>
      </c>
      <c r="J1971" s="43">
        <v>10052912</v>
      </c>
      <c r="K1971" s="43">
        <v>0</v>
      </c>
      <c r="L1971" s="43">
        <v>0</v>
      </c>
      <c r="M1971" s="43">
        <f>IFERROR(J1971-K1971-L1971,0)</f>
        <v>10052912</v>
      </c>
      <c r="N1971" s="43">
        <v>12247791</v>
      </c>
      <c r="O1971" s="45">
        <f>IFERROR(IF(1 - M1971/N1971&lt;0,0,1-M1971/N1971),0)</f>
        <v>0.17920611153472488</v>
      </c>
      <c r="P1971" s="43">
        <v>0</v>
      </c>
      <c r="Q1971" s="43">
        <v>10052912</v>
      </c>
      <c r="R1971" s="46">
        <f>IF(F1971&lt;DATEVALUE("2018-07-01"),1,0)</f>
        <v>1</v>
      </c>
      <c r="S1971" s="47">
        <f>IF(R1971=1,1%,0)</f>
        <v>0.01</v>
      </c>
      <c r="T1971" s="46">
        <f>IFERROR(S1971*M1971,0)</f>
        <v>100529.12</v>
      </c>
      <c r="U1971" s="48">
        <f>IF(O1971&lt;=0.12,1,0)*(1-R1971)*M1971</f>
        <v>0</v>
      </c>
      <c r="V1971" s="49">
        <f>IF(0&lt;0.8,0,IF(0&lt;1,Sheet1!L590,1))*IF(G1971&lt;3,0.12 - O1971,0.01) *U1971</f>
        <v>0</v>
      </c>
      <c r="W1971" s="49">
        <f>IF(0&gt;1,IF(0&lt;=1.1,1,IF(0&lt;=1.2,2,IF(0&lt;=1.5,3,5))),0) * 1000000</f>
        <v>0</v>
      </c>
      <c r="X1971" s="50">
        <f>IF(AND(P1971&gt;=150000000,P1971&lt;300000000),5000000,IF(AND(P1971&gt;=300000000,P1971&lt;500000000),10000000,IF(AND(P1971&gt;=300000000,P1971&lt;500000000),15000000,IF(AND(P1971&gt;=500000000,P1971&lt;3000000000),20000000,IF(P1971&gt;=30000000000,35000000,0))))) * (1-R1971)</f>
        <v>0</v>
      </c>
      <c r="Y1971" s="50">
        <f>IFERROR(Q1971 * (1-R1971),0)</f>
        <v>0</v>
      </c>
      <c r="Z1971" s="51">
        <f>IF(R1971=1,0,0)</f>
        <v>0</v>
      </c>
      <c r="AA1971" s="51">
        <f>IFERROR((1-R1971) * Z1971 * 2%,0)</f>
        <v>0</v>
      </c>
      <c r="AB1971" s="52">
        <f>IF(R1971=0,0,0)</f>
        <v>0</v>
      </c>
      <c r="AC1971" s="52">
        <f> IFERROR(AB1971 * (1-R1971) * 2%,0)</f>
        <v>0</v>
      </c>
      <c r="AD1971" s="53">
        <f>T1971+V1971+W1971+X1971+AA1971+AC1971</f>
        <v>100529.12</v>
      </c>
    </row>
    <row r="1972">
      <c r="C1972" s="40" t="s">
        <v>3677</v>
      </c>
      <c r="D1972" s="41" t="s">
        <v>3678</v>
      </c>
      <c r="E1972" s="41"/>
      <c r="F1972" s="42">
        <v>42670.405474537038</v>
      </c>
      <c r="G1972" s="43">
        <v>21</v>
      </c>
      <c r="H1972" s="44">
        <v>43312</v>
      </c>
      <c r="I1972" s="44">
        <v>43341</v>
      </c>
      <c r="J1972" s="43">
        <v>557616</v>
      </c>
      <c r="K1972" s="43">
        <v>0</v>
      </c>
      <c r="L1972" s="43">
        <v>0</v>
      </c>
      <c r="M1972" s="43">
        <f>IFERROR(J1972-K1972-L1972,0)</f>
        <v>557616</v>
      </c>
      <c r="N1972" s="43">
        <v>557616</v>
      </c>
      <c r="O1972" s="45">
        <f>IFERROR(IF(1 - M1972/N1972&lt;0,0,1-M1972/N1972),0)</f>
        <v>0</v>
      </c>
      <c r="P1972" s="43">
        <v>0</v>
      </c>
      <c r="Q1972" s="43">
        <v>557616</v>
      </c>
      <c r="R1972" s="46">
        <f>IF(F1972&lt;DATEVALUE("2018-07-01"),1,0)</f>
        <v>1</v>
      </c>
      <c r="S1972" s="47">
        <f>IF(R1972=1,1%,0)</f>
        <v>0.01</v>
      </c>
      <c r="T1972" s="46">
        <f>IFERROR(S1972*M1972,0)</f>
        <v>5576.1599999999999</v>
      </c>
      <c r="U1972" s="48">
        <f>IF(O1972&lt;=0.12,1,0)*(1-R1972)*M1972</f>
        <v>0</v>
      </c>
      <c r="V1972" s="49">
        <f>IF(0&lt;0.8,0,IF(0&lt;1,Sheet1!L590,1))*IF(G1972&lt;3,0.12 - O1972,0.01) *U1972</f>
        <v>0</v>
      </c>
      <c r="W1972" s="49">
        <f>IF(0&gt;1,IF(0&lt;=1.1,1,IF(0&lt;=1.2,2,IF(0&lt;=1.5,3,5))),0) * 1000000</f>
        <v>0</v>
      </c>
      <c r="X1972" s="50">
        <f>IF(AND(P1972&gt;=150000000,P1972&lt;300000000),5000000,IF(AND(P1972&gt;=300000000,P1972&lt;500000000),10000000,IF(AND(P1972&gt;=300000000,P1972&lt;500000000),15000000,IF(AND(P1972&gt;=500000000,P1972&lt;3000000000),20000000,IF(P1972&gt;=30000000000,35000000,0))))) * (1-R1972)</f>
        <v>0</v>
      </c>
      <c r="Y1972" s="50">
        <f>IFERROR(Q1972 * (1-R1972),0)</f>
        <v>0</v>
      </c>
      <c r="Z1972" s="51">
        <f>IF(R1972=1,0,0)</f>
        <v>0</v>
      </c>
      <c r="AA1972" s="51">
        <f>IFERROR((1-R1972) * Z1972 * 2%,0)</f>
        <v>0</v>
      </c>
      <c r="AB1972" s="52">
        <f>IF(R1972=0,0,0)</f>
        <v>0</v>
      </c>
      <c r="AC1972" s="52">
        <f> IFERROR(AB1972 * (1-R1972) * 2%,0)</f>
        <v>0</v>
      </c>
      <c r="AD1972" s="53">
        <f>T1972+V1972+W1972+X1972+AA1972+AC1972</f>
        <v>5576.1599999999999</v>
      </c>
    </row>
    <row r="1973">
      <c r="C1973" s="40" t="s">
        <v>3679</v>
      </c>
      <c r="D1973" s="41" t="s">
        <v>3680</v>
      </c>
      <c r="E1973" s="41"/>
      <c r="F1973" s="42">
        <v>42691.283113425925</v>
      </c>
      <c r="G1973" s="43">
        <v>20</v>
      </c>
      <c r="H1973" s="44">
        <v>43325</v>
      </c>
      <c r="I1973" s="44">
        <v>43333</v>
      </c>
      <c r="J1973" s="43">
        <v>1416644</v>
      </c>
      <c r="K1973" s="43">
        <v>0</v>
      </c>
      <c r="L1973" s="43">
        <v>0</v>
      </c>
      <c r="M1973" s="43">
        <f>IFERROR(J1973-K1973-L1973,0)</f>
        <v>1416644</v>
      </c>
      <c r="N1973" s="43">
        <v>1416644</v>
      </c>
      <c r="O1973" s="45">
        <f>IFERROR(IF(1 - M1973/N1973&lt;0,0,1-M1973/N1973),0)</f>
        <v>0</v>
      </c>
      <c r="P1973" s="43">
        <v>0</v>
      </c>
      <c r="Q1973" s="43">
        <v>1416644</v>
      </c>
      <c r="R1973" s="46">
        <f>IF(F1973&lt;DATEVALUE("2018-07-01"),1,0)</f>
        <v>1</v>
      </c>
      <c r="S1973" s="47">
        <f>IF(R1973=1,1%,0)</f>
        <v>0.01</v>
      </c>
      <c r="T1973" s="46">
        <f>IFERROR(S1973*M1973,0)</f>
        <v>14166.440000000001</v>
      </c>
      <c r="U1973" s="48">
        <f>IF(O1973&lt;=0.12,1,0)*(1-R1973)*M1973</f>
        <v>0</v>
      </c>
      <c r="V1973" s="49">
        <f>IF(0&lt;0.8,0,IF(0&lt;1,Sheet1!L590,1))*IF(G1973&lt;3,0.12 - O1973,0.01) *U1973</f>
        <v>0</v>
      </c>
      <c r="W1973" s="49">
        <f>IF(0&gt;1,IF(0&lt;=1.1,1,IF(0&lt;=1.2,2,IF(0&lt;=1.5,3,5))),0) * 1000000</f>
        <v>0</v>
      </c>
      <c r="X1973" s="50">
        <f>IF(AND(P1973&gt;=150000000,P1973&lt;300000000),5000000,IF(AND(P1973&gt;=300000000,P1973&lt;500000000),10000000,IF(AND(P1973&gt;=300000000,P1973&lt;500000000),15000000,IF(AND(P1973&gt;=500000000,P1973&lt;3000000000),20000000,IF(P1973&gt;=30000000000,35000000,0))))) * (1-R1973)</f>
        <v>0</v>
      </c>
      <c r="Y1973" s="50">
        <f>IFERROR(Q1973 * (1-R1973),0)</f>
        <v>0</v>
      </c>
      <c r="Z1973" s="51">
        <f>IF(R1973=1,0,0)</f>
        <v>0</v>
      </c>
      <c r="AA1973" s="51">
        <f>IFERROR((1-R1973) * Z1973 * 2%,0)</f>
        <v>0</v>
      </c>
      <c r="AB1973" s="52">
        <f>IF(R1973=0,0,0)</f>
        <v>0</v>
      </c>
      <c r="AC1973" s="52">
        <f> IFERROR(AB1973 * (1-R1973) * 2%,0)</f>
        <v>0</v>
      </c>
      <c r="AD1973" s="53">
        <f>T1973+V1973+W1973+X1973+AA1973+AC1973</f>
        <v>14166.440000000001</v>
      </c>
    </row>
    <row r="1974">
      <c r="C1974" s="40" t="s">
        <v>3681</v>
      </c>
      <c r="D1974" s="41" t="s">
        <v>3682</v>
      </c>
      <c r="E1974" s="41"/>
      <c r="F1974" s="42">
        <v>42704.294976851852</v>
      </c>
      <c r="G1974" s="43">
        <v>20</v>
      </c>
      <c r="H1974" s="44">
        <v>43343</v>
      </c>
      <c r="I1974" s="44">
        <v>43357</v>
      </c>
      <c r="J1974" s="43">
        <v>28314</v>
      </c>
      <c r="K1974" s="43">
        <v>0</v>
      </c>
      <c r="L1974" s="43">
        <v>0</v>
      </c>
      <c r="M1974" s="43">
        <f>IFERROR(J1974-K1974-L1974,0)</f>
        <v>28314</v>
      </c>
      <c r="N1974" s="43">
        <v>28314</v>
      </c>
      <c r="O1974" s="45">
        <f>IFERROR(IF(1 - M1974/N1974&lt;0,0,1-M1974/N1974),0)</f>
        <v>0</v>
      </c>
      <c r="P1974" s="43">
        <v>0</v>
      </c>
      <c r="Q1974" s="43">
        <v>28314</v>
      </c>
      <c r="R1974" s="46">
        <f>IF(F1974&lt;DATEVALUE("2018-07-01"),1,0)</f>
        <v>1</v>
      </c>
      <c r="S1974" s="47">
        <f>IF(R1974=1,1%,0)</f>
        <v>0.01</v>
      </c>
      <c r="T1974" s="46">
        <f>IFERROR(S1974*M1974,0)</f>
        <v>283.13999999999999</v>
      </c>
      <c r="U1974" s="48">
        <f>IF(O1974&lt;=0.12,1,0)*(1-R1974)*M1974</f>
        <v>0</v>
      </c>
      <c r="V1974" s="49">
        <f>IF(0&lt;0.8,0,IF(0&lt;1,Sheet1!L590,1))*IF(G1974&lt;3,0.12 - O1974,0.01) *U1974</f>
        <v>0</v>
      </c>
      <c r="W1974" s="49">
        <f>IF(0&gt;1,IF(0&lt;=1.1,1,IF(0&lt;=1.2,2,IF(0&lt;=1.5,3,5))),0) * 1000000</f>
        <v>0</v>
      </c>
      <c r="X1974" s="50">
        <f>IF(AND(P1974&gt;=150000000,P1974&lt;300000000),5000000,IF(AND(P1974&gt;=300000000,P1974&lt;500000000),10000000,IF(AND(P1974&gt;=300000000,P1974&lt;500000000),15000000,IF(AND(P1974&gt;=500000000,P1974&lt;3000000000),20000000,IF(P1974&gt;=30000000000,35000000,0))))) * (1-R1974)</f>
        <v>0</v>
      </c>
      <c r="Y1974" s="50">
        <f>IFERROR(Q1974 * (1-R1974),0)</f>
        <v>0</v>
      </c>
      <c r="Z1974" s="51">
        <f>IF(R1974=1,0,0)</f>
        <v>0</v>
      </c>
      <c r="AA1974" s="51">
        <f>IFERROR((1-R1974) * Z1974 * 2%,0)</f>
        <v>0</v>
      </c>
      <c r="AB1974" s="52">
        <f>IF(R1974=0,0,0)</f>
        <v>0</v>
      </c>
      <c r="AC1974" s="52">
        <f> IFERROR(AB1974 * (1-R1974) * 2%,0)</f>
        <v>0</v>
      </c>
      <c r="AD1974" s="53">
        <f>T1974+V1974+W1974+X1974+AA1974+AC1974</f>
        <v>283.13999999999999</v>
      </c>
    </row>
    <row r="1975">
      <c r="C1975" s="40" t="s">
        <v>3683</v>
      </c>
      <c r="D1975" s="41" t="s">
        <v>3684</v>
      </c>
      <c r="E1975" s="41"/>
      <c r="F1975" s="42">
        <v>42744.399641203701</v>
      </c>
      <c r="G1975" s="43">
        <v>18</v>
      </c>
      <c r="H1975" s="44">
        <v>43312</v>
      </c>
      <c r="I1975" s="44">
        <v>43358</v>
      </c>
      <c r="J1975" s="43">
        <v>511661</v>
      </c>
      <c r="K1975" s="43">
        <v>0</v>
      </c>
      <c r="L1975" s="43">
        <v>0</v>
      </c>
      <c r="M1975" s="43">
        <f>IFERROR(J1975-K1975-L1975,0)</f>
        <v>511661</v>
      </c>
      <c r="N1975" s="43">
        <v>511661</v>
      </c>
      <c r="O1975" s="45">
        <f>IFERROR(IF(1 - M1975/N1975&lt;0,0,1-M1975/N1975),0)</f>
        <v>0</v>
      </c>
      <c r="P1975" s="43">
        <v>0</v>
      </c>
      <c r="Q1975" s="43">
        <v>511661</v>
      </c>
      <c r="R1975" s="46">
        <f>IF(F1975&lt;DATEVALUE("2018-07-01"),1,0)</f>
        <v>1</v>
      </c>
      <c r="S1975" s="47">
        <f>IF(R1975=1,1%,0)</f>
        <v>0.01</v>
      </c>
      <c r="T1975" s="46">
        <f>IFERROR(S1975*M1975,0)</f>
        <v>5116.6099999999997</v>
      </c>
      <c r="U1975" s="48">
        <f>IF(O1975&lt;=0.12,1,0)*(1-R1975)*M1975</f>
        <v>0</v>
      </c>
      <c r="V1975" s="49">
        <f>IF(0&lt;0.8,0,IF(0&lt;1,Sheet1!L590,1))*IF(G1975&lt;3,0.12 - O1975,0.01) *U1975</f>
        <v>0</v>
      </c>
      <c r="W1975" s="49">
        <f>IF(0&gt;1,IF(0&lt;=1.1,1,IF(0&lt;=1.2,2,IF(0&lt;=1.5,3,5))),0) * 1000000</f>
        <v>0</v>
      </c>
      <c r="X1975" s="50">
        <f>IF(AND(P1975&gt;=150000000,P1975&lt;300000000),5000000,IF(AND(P1975&gt;=300000000,P1975&lt;500000000),10000000,IF(AND(P1975&gt;=300000000,P1975&lt;500000000),15000000,IF(AND(P1975&gt;=500000000,P1975&lt;3000000000),20000000,IF(P1975&gt;=30000000000,35000000,0))))) * (1-R1975)</f>
        <v>0</v>
      </c>
      <c r="Y1975" s="50">
        <f>IFERROR(Q1975 * (1-R1975),0)</f>
        <v>0</v>
      </c>
      <c r="Z1975" s="51">
        <f>IF(R1975=1,0,0)</f>
        <v>0</v>
      </c>
      <c r="AA1975" s="51">
        <f>IFERROR((1-R1975) * Z1975 * 2%,0)</f>
        <v>0</v>
      </c>
      <c r="AB1975" s="52">
        <f>IF(R1975=0,0,0)</f>
        <v>0</v>
      </c>
      <c r="AC1975" s="52">
        <f> IFERROR(AB1975 * (1-R1975) * 2%,0)</f>
        <v>0</v>
      </c>
      <c r="AD1975" s="53">
        <f>T1975+V1975+W1975+X1975+AA1975+AC1975</f>
        <v>5116.6099999999997</v>
      </c>
    </row>
    <row r="1976">
      <c r="C1976" s="40" t="s">
        <v>3685</v>
      </c>
      <c r="D1976" s="41" t="s">
        <v>3686</v>
      </c>
      <c r="E1976" s="41"/>
      <c r="F1976" s="42">
        <v>42754.092974537038</v>
      </c>
      <c r="G1976" s="43">
        <v>18</v>
      </c>
      <c r="H1976" s="44">
        <v>43325</v>
      </c>
      <c r="I1976" s="44">
        <v>43332</v>
      </c>
      <c r="J1976" s="43">
        <v>6394850</v>
      </c>
      <c r="K1976" s="43">
        <v>0</v>
      </c>
      <c r="L1976" s="43">
        <v>0</v>
      </c>
      <c r="M1976" s="43">
        <f>IFERROR(J1976-K1976-L1976,0)</f>
        <v>6394850</v>
      </c>
      <c r="N1976" s="43">
        <v>6394850</v>
      </c>
      <c r="O1976" s="45">
        <f>IFERROR(IF(1 - M1976/N1976&lt;0,0,1-M1976/N1976),0)</f>
        <v>0</v>
      </c>
      <c r="P1976" s="43">
        <v>0</v>
      </c>
      <c r="Q1976" s="43">
        <v>6394850</v>
      </c>
      <c r="R1976" s="46">
        <f>IF(F1976&lt;DATEVALUE("2018-07-01"),1,0)</f>
        <v>1</v>
      </c>
      <c r="S1976" s="47">
        <f>IF(R1976=1,1%,0)</f>
        <v>0.01</v>
      </c>
      <c r="T1976" s="46">
        <f>IFERROR(S1976*M1976,0)</f>
        <v>63948.5</v>
      </c>
      <c r="U1976" s="48">
        <f>IF(O1976&lt;=0.12,1,0)*(1-R1976)*M1976</f>
        <v>0</v>
      </c>
      <c r="V1976" s="49">
        <f>IF(0&lt;0.8,0,IF(0&lt;1,Sheet1!L590,1))*IF(G1976&lt;3,0.12 - O1976,0.01) *U1976</f>
        <v>0</v>
      </c>
      <c r="W1976" s="49">
        <f>IF(0&gt;1,IF(0&lt;=1.1,1,IF(0&lt;=1.2,2,IF(0&lt;=1.5,3,5))),0) * 1000000</f>
        <v>0</v>
      </c>
      <c r="X1976" s="50">
        <f>IF(AND(P1976&gt;=150000000,P1976&lt;300000000),5000000,IF(AND(P1976&gt;=300000000,P1976&lt;500000000),10000000,IF(AND(P1976&gt;=300000000,P1976&lt;500000000),15000000,IF(AND(P1976&gt;=500000000,P1976&lt;3000000000),20000000,IF(P1976&gt;=30000000000,35000000,0))))) * (1-R1976)</f>
        <v>0</v>
      </c>
      <c r="Y1976" s="50">
        <f>IFERROR(Q1976 * (1-R1976),0)</f>
        <v>0</v>
      </c>
      <c r="Z1976" s="51">
        <f>IF(R1976=1,0,0)</f>
        <v>0</v>
      </c>
      <c r="AA1976" s="51">
        <f>IFERROR((1-R1976) * Z1976 * 2%,0)</f>
        <v>0</v>
      </c>
      <c r="AB1976" s="52">
        <f>IF(R1976=0,0,0)</f>
        <v>0</v>
      </c>
      <c r="AC1976" s="52">
        <f> IFERROR(AB1976 * (1-R1976) * 2%,0)</f>
        <v>0</v>
      </c>
      <c r="AD1976" s="53">
        <f>T1976+V1976+W1976+X1976+AA1976+AC1976</f>
        <v>63948.5</v>
      </c>
    </row>
    <row r="1977">
      <c r="C1977" s="40" t="s">
        <v>3687</v>
      </c>
      <c r="D1977" s="41" t="s">
        <v>3688</v>
      </c>
      <c r="E1977" s="41"/>
      <c r="F1977" s="42">
        <v>42754.105682870366</v>
      </c>
      <c r="G1977" s="43">
        <v>18</v>
      </c>
      <c r="H1977" s="44">
        <v>43321</v>
      </c>
      <c r="I1977" s="44">
        <v>43350</v>
      </c>
      <c r="J1977" s="43">
        <v>2508420</v>
      </c>
      <c r="K1977" s="43">
        <v>0</v>
      </c>
      <c r="L1977" s="43">
        <v>0</v>
      </c>
      <c r="M1977" s="43">
        <f>IFERROR(J1977-K1977-L1977,0)</f>
        <v>2508420</v>
      </c>
      <c r="N1977" s="43">
        <v>2508420</v>
      </c>
      <c r="O1977" s="45">
        <f>IFERROR(IF(1 - M1977/N1977&lt;0,0,1-M1977/N1977),0)</f>
        <v>0</v>
      </c>
      <c r="P1977" s="43">
        <v>0</v>
      </c>
      <c r="Q1977" s="43">
        <v>2508420</v>
      </c>
      <c r="R1977" s="46">
        <f>IF(F1977&lt;DATEVALUE("2018-07-01"),1,0)</f>
        <v>1</v>
      </c>
      <c r="S1977" s="47">
        <f>IF(R1977=1,1%,0)</f>
        <v>0.01</v>
      </c>
      <c r="T1977" s="46">
        <f>IFERROR(S1977*M1977,0)</f>
        <v>25084.200000000001</v>
      </c>
      <c r="U1977" s="48">
        <f>IF(O1977&lt;=0.12,1,0)*(1-R1977)*M1977</f>
        <v>0</v>
      </c>
      <c r="V1977" s="49">
        <f>IF(0&lt;0.8,0,IF(0&lt;1,Sheet1!L590,1))*IF(G1977&lt;3,0.12 - O1977,0.01) *U1977</f>
        <v>0</v>
      </c>
      <c r="W1977" s="49">
        <f>IF(0&gt;1,IF(0&lt;=1.1,1,IF(0&lt;=1.2,2,IF(0&lt;=1.5,3,5))),0) * 1000000</f>
        <v>0</v>
      </c>
      <c r="X1977" s="50">
        <f>IF(AND(P1977&gt;=150000000,P1977&lt;300000000),5000000,IF(AND(P1977&gt;=300000000,P1977&lt;500000000),10000000,IF(AND(P1977&gt;=300000000,P1977&lt;500000000),15000000,IF(AND(P1977&gt;=500000000,P1977&lt;3000000000),20000000,IF(P1977&gt;=30000000000,35000000,0))))) * (1-R1977)</f>
        <v>0</v>
      </c>
      <c r="Y1977" s="50">
        <f>IFERROR(Q1977 * (1-R1977),0)</f>
        <v>0</v>
      </c>
      <c r="Z1977" s="51">
        <f>IF(R1977=1,0,0)</f>
        <v>0</v>
      </c>
      <c r="AA1977" s="51">
        <f>IFERROR((1-R1977) * Z1977 * 2%,0)</f>
        <v>0</v>
      </c>
      <c r="AB1977" s="52">
        <f>IF(R1977=0,0,0)</f>
        <v>0</v>
      </c>
      <c r="AC1977" s="52">
        <f> IFERROR(AB1977 * (1-R1977) * 2%,0)</f>
        <v>0</v>
      </c>
      <c r="AD1977" s="53">
        <f>T1977+V1977+W1977+X1977+AA1977+AC1977</f>
        <v>25084.200000000001</v>
      </c>
    </row>
    <row r="1978">
      <c r="C1978" s="40" t="s">
        <v>3689</v>
      </c>
      <c r="D1978" s="41" t="s">
        <v>3690</v>
      </c>
      <c r="E1978" s="41"/>
      <c r="F1978" s="42">
        <v>42772.095138888886</v>
      </c>
      <c r="G1978" s="43">
        <v>17</v>
      </c>
      <c r="H1978" s="44">
        <v>43333</v>
      </c>
      <c r="I1978" s="44">
        <v>43342</v>
      </c>
      <c r="J1978" s="43">
        <v>3405908</v>
      </c>
      <c r="K1978" s="43">
        <v>0</v>
      </c>
      <c r="L1978" s="43">
        <v>0</v>
      </c>
      <c r="M1978" s="43">
        <f>IFERROR(J1978-K1978-L1978,0)</f>
        <v>3405908</v>
      </c>
      <c r="N1978" s="43">
        <v>3405908</v>
      </c>
      <c r="O1978" s="45">
        <f>IFERROR(IF(1 - M1978/N1978&lt;0,0,1-M1978/N1978),0)</f>
        <v>0</v>
      </c>
      <c r="P1978" s="43">
        <v>0</v>
      </c>
      <c r="Q1978" s="43">
        <v>3405908</v>
      </c>
      <c r="R1978" s="46">
        <f>IF(F1978&lt;DATEVALUE("2018-07-01"),1,0)</f>
        <v>1</v>
      </c>
      <c r="S1978" s="47">
        <f>IF(R1978=1,1%,0)</f>
        <v>0.01</v>
      </c>
      <c r="T1978" s="46">
        <f>IFERROR(S1978*M1978,0)</f>
        <v>34059.080000000002</v>
      </c>
      <c r="U1978" s="48">
        <f>IF(O1978&lt;=0.12,1,0)*(1-R1978)*M1978</f>
        <v>0</v>
      </c>
      <c r="V1978" s="49">
        <f>IF(0&lt;0.8,0,IF(0&lt;1,Sheet1!L590,1))*IF(G1978&lt;3,0.12 - O1978,0.01) *U1978</f>
        <v>0</v>
      </c>
      <c r="W1978" s="49">
        <f>IF(0&gt;1,IF(0&lt;=1.1,1,IF(0&lt;=1.2,2,IF(0&lt;=1.5,3,5))),0) * 1000000</f>
        <v>0</v>
      </c>
      <c r="X1978" s="50">
        <f>IF(AND(P1978&gt;=150000000,P1978&lt;300000000),5000000,IF(AND(P1978&gt;=300000000,P1978&lt;500000000),10000000,IF(AND(P1978&gt;=300000000,P1978&lt;500000000),15000000,IF(AND(P1978&gt;=500000000,P1978&lt;3000000000),20000000,IF(P1978&gt;=30000000000,35000000,0))))) * (1-R1978)</f>
        <v>0</v>
      </c>
      <c r="Y1978" s="50">
        <f>IFERROR(Q1978 * (1-R1978),0)</f>
        <v>0</v>
      </c>
      <c r="Z1978" s="51">
        <f>IF(R1978=1,0,0)</f>
        <v>0</v>
      </c>
      <c r="AA1978" s="51">
        <f>IFERROR((1-R1978) * Z1978 * 2%,0)</f>
        <v>0</v>
      </c>
      <c r="AB1978" s="52">
        <f>IF(R1978=0,0,0)</f>
        <v>0</v>
      </c>
      <c r="AC1978" s="52">
        <f> IFERROR(AB1978 * (1-R1978) * 2%,0)</f>
        <v>0</v>
      </c>
      <c r="AD1978" s="53">
        <f>T1978+V1978+W1978+X1978+AA1978+AC1978</f>
        <v>34059.080000000002</v>
      </c>
    </row>
    <row r="1979">
      <c r="C1979" s="40" t="s">
        <v>3691</v>
      </c>
      <c r="D1979" s="41" t="s">
        <v>3692</v>
      </c>
      <c r="E1979" s="41"/>
      <c r="F1979" s="42">
        <v>42772.096817129626</v>
      </c>
      <c r="G1979" s="43">
        <v>17</v>
      </c>
      <c r="H1979" s="44">
        <v>43333</v>
      </c>
      <c r="I1979" s="44">
        <v>43342</v>
      </c>
      <c r="J1979" s="43">
        <v>412610</v>
      </c>
      <c r="K1979" s="43">
        <v>0</v>
      </c>
      <c r="L1979" s="43">
        <v>0</v>
      </c>
      <c r="M1979" s="43">
        <f>IFERROR(J1979-K1979-L1979,0)</f>
        <v>412610</v>
      </c>
      <c r="N1979" s="43">
        <v>412610</v>
      </c>
      <c r="O1979" s="45">
        <f>IFERROR(IF(1 - M1979/N1979&lt;0,0,1-M1979/N1979),0)</f>
        <v>0</v>
      </c>
      <c r="P1979" s="43">
        <v>0</v>
      </c>
      <c r="Q1979" s="43">
        <v>412610</v>
      </c>
      <c r="R1979" s="46">
        <f>IF(F1979&lt;DATEVALUE("2018-07-01"),1,0)</f>
        <v>1</v>
      </c>
      <c r="S1979" s="47">
        <f>IF(R1979=1,1%,0)</f>
        <v>0.01</v>
      </c>
      <c r="T1979" s="46">
        <f>IFERROR(S1979*M1979,0)</f>
        <v>4126.1000000000004</v>
      </c>
      <c r="U1979" s="48">
        <f>IF(O1979&lt;=0.12,1,0)*(1-R1979)*M1979</f>
        <v>0</v>
      </c>
      <c r="V1979" s="49">
        <f>IF(0&lt;0.8,0,IF(0&lt;1,Sheet1!L590,1))*IF(G1979&lt;3,0.12 - O1979,0.01) *U1979</f>
        <v>0</v>
      </c>
      <c r="W1979" s="49">
        <f>IF(0&gt;1,IF(0&lt;=1.1,1,IF(0&lt;=1.2,2,IF(0&lt;=1.5,3,5))),0) * 1000000</f>
        <v>0</v>
      </c>
      <c r="X1979" s="50">
        <f>IF(AND(P1979&gt;=150000000,P1979&lt;300000000),5000000,IF(AND(P1979&gt;=300000000,P1979&lt;500000000),10000000,IF(AND(P1979&gt;=300000000,P1979&lt;500000000),15000000,IF(AND(P1979&gt;=500000000,P1979&lt;3000000000),20000000,IF(P1979&gt;=30000000000,35000000,0))))) * (1-R1979)</f>
        <v>0</v>
      </c>
      <c r="Y1979" s="50">
        <f>IFERROR(Q1979 * (1-R1979),0)</f>
        <v>0</v>
      </c>
      <c r="Z1979" s="51">
        <f>IF(R1979=1,0,0)</f>
        <v>0</v>
      </c>
      <c r="AA1979" s="51">
        <f>IFERROR((1-R1979) * Z1979 * 2%,0)</f>
        <v>0</v>
      </c>
      <c r="AB1979" s="52">
        <f>IF(R1979=0,0,0)</f>
        <v>0</v>
      </c>
      <c r="AC1979" s="52">
        <f> IFERROR(AB1979 * (1-R1979) * 2%,0)</f>
        <v>0</v>
      </c>
      <c r="AD1979" s="53">
        <f>T1979+V1979+W1979+X1979+AA1979+AC1979</f>
        <v>4126.1000000000004</v>
      </c>
    </row>
    <row r="1980">
      <c r="C1980" s="40" t="s">
        <v>3693</v>
      </c>
      <c r="D1980" s="41" t="s">
        <v>3694</v>
      </c>
      <c r="E1980" s="41"/>
      <c r="F1980" s="42">
        <v>42773.411180555551</v>
      </c>
      <c r="G1980" s="43">
        <v>17</v>
      </c>
      <c r="H1980" s="44">
        <v>43343</v>
      </c>
      <c r="I1980" s="44">
        <v>43369</v>
      </c>
      <c r="J1980" s="43">
        <v>261017405</v>
      </c>
      <c r="K1980" s="43">
        <v>0</v>
      </c>
      <c r="L1980" s="43">
        <v>1696000</v>
      </c>
      <c r="M1980" s="43">
        <f>IFERROR(J1980-K1980-L1980,0)</f>
        <v>259321405</v>
      </c>
      <c r="N1980" s="43">
        <v>301082569</v>
      </c>
      <c r="O1980" s="45">
        <f>IFERROR(IF(1 - M1980/N1980&lt;0,0,1-M1980/N1980),0)</f>
        <v>0.13870336014038731</v>
      </c>
      <c r="P1980" s="43">
        <v>0</v>
      </c>
      <c r="Q1980" s="43">
        <v>263238773</v>
      </c>
      <c r="R1980" s="46">
        <f>IF(F1980&lt;DATEVALUE("2018-07-01"),1,0)</f>
        <v>1</v>
      </c>
      <c r="S1980" s="47">
        <f>IF(R1980=1,1%,0)</f>
        <v>0.01</v>
      </c>
      <c r="T1980" s="46">
        <f>IFERROR(S1980*M1980,0)</f>
        <v>2593214.0500000003</v>
      </c>
      <c r="U1980" s="48">
        <f>IF(O1980&lt;=0.12,1,0)*(1-R1980)*M1980</f>
        <v>0</v>
      </c>
      <c r="V1980" s="49">
        <f>IF(0&lt;0.8,0,IF(0&lt;1,Sheet1!L590,1))*IF(G1980&lt;3,0.12 - O1980,0.01) *U1980</f>
        <v>0</v>
      </c>
      <c r="W1980" s="49">
        <f>IF(0&gt;1,IF(0&lt;=1.1,1,IF(0&lt;=1.2,2,IF(0&lt;=1.5,3,5))),0) * 1000000</f>
        <v>0</v>
      </c>
      <c r="X1980" s="50">
        <f>IF(AND(P1980&gt;=150000000,P1980&lt;300000000),5000000,IF(AND(P1980&gt;=300000000,P1980&lt;500000000),10000000,IF(AND(P1980&gt;=300000000,P1980&lt;500000000),15000000,IF(AND(P1980&gt;=500000000,P1980&lt;3000000000),20000000,IF(P1980&gt;=30000000000,35000000,0))))) * (1-R1980)</f>
        <v>0</v>
      </c>
      <c r="Y1980" s="50">
        <f>IFERROR(Q1980 * (1-R1980),0)</f>
        <v>0</v>
      </c>
      <c r="Z1980" s="51">
        <f>IF(R1980=1,0,0)</f>
        <v>0</v>
      </c>
      <c r="AA1980" s="51">
        <f>IFERROR((1-R1980) * Z1980 * 2%,0)</f>
        <v>0</v>
      </c>
      <c r="AB1980" s="52">
        <f>IF(R1980=0,0,0)</f>
        <v>0</v>
      </c>
      <c r="AC1980" s="52">
        <f> IFERROR(AB1980 * (1-R1980) * 2%,0)</f>
        <v>0</v>
      </c>
      <c r="AD1980" s="53">
        <f>T1980+V1980+W1980+X1980+AA1980+AC1980</f>
        <v>2593214.0500000003</v>
      </c>
    </row>
    <row r="1981">
      <c r="C1981" s="40" t="s">
        <v>3695</v>
      </c>
      <c r="D1981" s="41" t="s">
        <v>3696</v>
      </c>
      <c r="E1981" s="41"/>
      <c r="F1981" s="42">
        <v>42811.268680555557</v>
      </c>
      <c r="G1981" s="43">
        <v>16</v>
      </c>
      <c r="H1981" s="44">
        <v>43325</v>
      </c>
      <c r="I1981" s="44">
        <v>43335</v>
      </c>
      <c r="J1981" s="43">
        <v>1607287</v>
      </c>
      <c r="K1981" s="43">
        <v>0</v>
      </c>
      <c r="L1981" s="43">
        <v>0</v>
      </c>
      <c r="M1981" s="43">
        <f>IFERROR(J1981-K1981-L1981,0)</f>
        <v>1607287</v>
      </c>
      <c r="N1981" s="43">
        <v>1607287</v>
      </c>
      <c r="O1981" s="45">
        <f>IFERROR(IF(1 - M1981/N1981&lt;0,0,1-M1981/N1981),0)</f>
        <v>0</v>
      </c>
      <c r="P1981" s="43">
        <v>0</v>
      </c>
      <c r="Q1981" s="43">
        <v>1607287</v>
      </c>
      <c r="R1981" s="46">
        <f>IF(F1981&lt;DATEVALUE("2018-07-01"),1,0)</f>
        <v>1</v>
      </c>
      <c r="S1981" s="47">
        <f>IF(R1981=1,1%,0)</f>
        <v>0.01</v>
      </c>
      <c r="T1981" s="46">
        <f>IFERROR(S1981*M1981,0)</f>
        <v>16072.870000000001</v>
      </c>
      <c r="U1981" s="48">
        <f>IF(O1981&lt;=0.12,1,0)*(1-R1981)*M1981</f>
        <v>0</v>
      </c>
      <c r="V1981" s="49">
        <f>IF(0&lt;0.8,0,IF(0&lt;1,Sheet1!L590,1))*IF(G1981&lt;3,0.12 - O1981,0.01) *U1981</f>
        <v>0</v>
      </c>
      <c r="W1981" s="49">
        <f>IF(0&gt;1,IF(0&lt;=1.1,1,IF(0&lt;=1.2,2,IF(0&lt;=1.5,3,5))),0) * 1000000</f>
        <v>0</v>
      </c>
      <c r="X1981" s="50">
        <f>IF(AND(P1981&gt;=150000000,P1981&lt;300000000),5000000,IF(AND(P1981&gt;=300000000,P1981&lt;500000000),10000000,IF(AND(P1981&gt;=300000000,P1981&lt;500000000),15000000,IF(AND(P1981&gt;=500000000,P1981&lt;3000000000),20000000,IF(P1981&gt;=30000000000,35000000,0))))) * (1-R1981)</f>
        <v>0</v>
      </c>
      <c r="Y1981" s="50">
        <f>IFERROR(Q1981 * (1-R1981),0)</f>
        <v>0</v>
      </c>
      <c r="Z1981" s="51">
        <f>IF(R1981=1,0,0)</f>
        <v>0</v>
      </c>
      <c r="AA1981" s="51">
        <f>IFERROR((1-R1981) * Z1981 * 2%,0)</f>
        <v>0</v>
      </c>
      <c r="AB1981" s="52">
        <f>IF(R1981=0,0,0)</f>
        <v>0</v>
      </c>
      <c r="AC1981" s="52">
        <f> IFERROR(AB1981 * (1-R1981) * 2%,0)</f>
        <v>0</v>
      </c>
      <c r="AD1981" s="53">
        <f>T1981+V1981+W1981+X1981+AA1981+AC1981</f>
        <v>16072.870000000001</v>
      </c>
    </row>
    <row r="1982">
      <c r="C1982" s="40" t="s">
        <v>3697</v>
      </c>
      <c r="D1982" s="41" t="s">
        <v>3698</v>
      </c>
      <c r="E1982" s="41"/>
      <c r="F1982" s="42">
        <v>42814.292962962958</v>
      </c>
      <c r="G1982" s="43">
        <v>16</v>
      </c>
      <c r="H1982" s="44">
        <v>43321</v>
      </c>
      <c r="I1982" s="44">
        <v>43341</v>
      </c>
      <c r="J1982" s="43">
        <v>827193</v>
      </c>
      <c r="K1982" s="43">
        <v>0</v>
      </c>
      <c r="L1982" s="43">
        <v>0</v>
      </c>
      <c r="M1982" s="43">
        <f>IFERROR(J1982-K1982-L1982,0)</f>
        <v>827193</v>
      </c>
      <c r="N1982" s="43">
        <v>780245</v>
      </c>
      <c r="O1982" s="45">
        <f>IFERROR(IF(1 - M1982/N1982&lt;0,0,1-M1982/N1982),0)</f>
        <v>0</v>
      </c>
      <c r="P1982" s="43">
        <v>0</v>
      </c>
      <c r="Q1982" s="43">
        <v>827193</v>
      </c>
      <c r="R1982" s="46">
        <f>IF(F1982&lt;DATEVALUE("2018-07-01"),1,0)</f>
        <v>1</v>
      </c>
      <c r="S1982" s="47">
        <f>IF(R1982=1,1%,0)</f>
        <v>0.01</v>
      </c>
      <c r="T1982" s="46">
        <f>IFERROR(S1982*M1982,0)</f>
        <v>8271.9300000000003</v>
      </c>
      <c r="U1982" s="48">
        <f>IF(O1982&lt;=0.12,1,0)*(1-R1982)*M1982</f>
        <v>0</v>
      </c>
      <c r="V1982" s="49">
        <f>IF(0&lt;0.8,0,IF(0&lt;1,Sheet1!L590,1))*IF(G1982&lt;3,0.12 - O1982,0.01) *U1982</f>
        <v>0</v>
      </c>
      <c r="W1982" s="49">
        <f>IF(0&gt;1,IF(0&lt;=1.1,1,IF(0&lt;=1.2,2,IF(0&lt;=1.5,3,5))),0) * 1000000</f>
        <v>0</v>
      </c>
      <c r="X1982" s="50">
        <f>IF(AND(P1982&gt;=150000000,P1982&lt;300000000),5000000,IF(AND(P1982&gt;=300000000,P1982&lt;500000000),10000000,IF(AND(P1982&gt;=300000000,P1982&lt;500000000),15000000,IF(AND(P1982&gt;=500000000,P1982&lt;3000000000),20000000,IF(P1982&gt;=30000000000,35000000,0))))) * (1-R1982)</f>
        <v>0</v>
      </c>
      <c r="Y1982" s="50">
        <f>IFERROR(Q1982 * (1-R1982),0)</f>
        <v>0</v>
      </c>
      <c r="Z1982" s="51">
        <f>IF(R1982=1,0,0)</f>
        <v>0</v>
      </c>
      <c r="AA1982" s="51">
        <f>IFERROR((1-R1982) * Z1982 * 2%,0)</f>
        <v>0</v>
      </c>
      <c r="AB1982" s="52">
        <f>IF(R1982=0,0,0)</f>
        <v>0</v>
      </c>
      <c r="AC1982" s="52">
        <f> IFERROR(AB1982 * (1-R1982) * 2%,0)</f>
        <v>0</v>
      </c>
      <c r="AD1982" s="53">
        <f>T1982+V1982+W1982+X1982+AA1982+AC1982</f>
        <v>8271.9300000000003</v>
      </c>
    </row>
    <row r="1983">
      <c r="C1983" s="40" t="s">
        <v>3699</v>
      </c>
      <c r="D1983" s="41" t="s">
        <v>3700</v>
      </c>
      <c r="E1983" s="41"/>
      <c r="F1983" s="42">
        <v>42819.113217592589</v>
      </c>
      <c r="G1983" s="43">
        <v>16</v>
      </c>
      <c r="H1983" s="44">
        <v>43321</v>
      </c>
      <c r="I1983" s="44">
        <v>43361</v>
      </c>
      <c r="J1983" s="43">
        <v>1021724</v>
      </c>
      <c r="K1983" s="43">
        <v>0</v>
      </c>
      <c r="L1983" s="43">
        <v>0</v>
      </c>
      <c r="M1983" s="43">
        <f>IFERROR(J1983-K1983-L1983,0)</f>
        <v>1021724</v>
      </c>
      <c r="N1983" s="43">
        <v>1021724</v>
      </c>
      <c r="O1983" s="45">
        <f>IFERROR(IF(1 - M1983/N1983&lt;0,0,1-M1983/N1983),0)</f>
        <v>0</v>
      </c>
      <c r="P1983" s="43">
        <v>0</v>
      </c>
      <c r="Q1983" s="43">
        <v>1220769</v>
      </c>
      <c r="R1983" s="46">
        <f>IF(F1983&lt;DATEVALUE("2018-07-01"),1,0)</f>
        <v>1</v>
      </c>
      <c r="S1983" s="47">
        <f>IF(R1983=1,1%,0)</f>
        <v>0.01</v>
      </c>
      <c r="T1983" s="46">
        <f>IFERROR(S1983*M1983,0)</f>
        <v>10217.24</v>
      </c>
      <c r="U1983" s="48">
        <f>IF(O1983&lt;=0.12,1,0)*(1-R1983)*M1983</f>
        <v>0</v>
      </c>
      <c r="V1983" s="49">
        <f>IF(0&lt;0.8,0,IF(0&lt;1,Sheet1!L590,1))*IF(G1983&lt;3,0.12 - O1983,0.01) *U1983</f>
        <v>0</v>
      </c>
      <c r="W1983" s="49">
        <f>IF(0&gt;1,IF(0&lt;=1.1,1,IF(0&lt;=1.2,2,IF(0&lt;=1.5,3,5))),0) * 1000000</f>
        <v>0</v>
      </c>
      <c r="X1983" s="50">
        <f>IF(AND(P1983&gt;=150000000,P1983&lt;300000000),5000000,IF(AND(P1983&gt;=300000000,P1983&lt;500000000),10000000,IF(AND(P1983&gt;=300000000,P1983&lt;500000000),15000000,IF(AND(P1983&gt;=500000000,P1983&lt;3000000000),20000000,IF(P1983&gt;=30000000000,35000000,0))))) * (1-R1983)</f>
        <v>0</v>
      </c>
      <c r="Y1983" s="50">
        <f>IFERROR(Q1983 * (1-R1983),0)</f>
        <v>0</v>
      </c>
      <c r="Z1983" s="51">
        <f>IF(R1983=1,0,0)</f>
        <v>0</v>
      </c>
      <c r="AA1983" s="51">
        <f>IFERROR((1-R1983) * Z1983 * 2%,0)</f>
        <v>0</v>
      </c>
      <c r="AB1983" s="52">
        <f>IF(R1983=0,0,0)</f>
        <v>0</v>
      </c>
      <c r="AC1983" s="52">
        <f> IFERROR(AB1983 * (1-R1983) * 2%,0)</f>
        <v>0</v>
      </c>
      <c r="AD1983" s="53">
        <f>T1983+V1983+W1983+X1983+AA1983+AC1983</f>
        <v>10217.24</v>
      </c>
    </row>
    <row r="1984">
      <c r="C1984" s="40" t="s">
        <v>3701</v>
      </c>
      <c r="D1984" s="41" t="s">
        <v>3702</v>
      </c>
      <c r="E1984" s="41"/>
      <c r="F1984" s="42">
        <v>42835.297777777778</v>
      </c>
      <c r="G1984" s="43">
        <v>15</v>
      </c>
      <c r="H1984" s="44">
        <v>43321</v>
      </c>
      <c r="I1984" s="44">
        <v>43335</v>
      </c>
      <c r="J1984" s="43">
        <v>550308</v>
      </c>
      <c r="K1984" s="43">
        <v>0</v>
      </c>
      <c r="L1984" s="43">
        <v>0</v>
      </c>
      <c r="M1984" s="43">
        <f>IFERROR(J1984-K1984-L1984,0)</f>
        <v>550308</v>
      </c>
      <c r="N1984" s="43">
        <v>550308</v>
      </c>
      <c r="O1984" s="45">
        <f>IFERROR(IF(1 - M1984/N1984&lt;0,0,1-M1984/N1984),0)</f>
        <v>0</v>
      </c>
      <c r="P1984" s="43">
        <v>0</v>
      </c>
      <c r="Q1984" s="43">
        <v>550308</v>
      </c>
      <c r="R1984" s="46">
        <f>IF(F1984&lt;DATEVALUE("2018-07-01"),1,0)</f>
        <v>1</v>
      </c>
      <c r="S1984" s="47">
        <f>IF(R1984=1,1%,0)</f>
        <v>0.01</v>
      </c>
      <c r="T1984" s="46">
        <f>IFERROR(S1984*M1984,0)</f>
        <v>5503.0799999999999</v>
      </c>
      <c r="U1984" s="48">
        <f>IF(O1984&lt;=0.12,1,0)*(1-R1984)*M1984</f>
        <v>0</v>
      </c>
      <c r="V1984" s="49">
        <f>IF(0&lt;0.8,0,IF(0&lt;1,Sheet1!L590,1))*IF(G1984&lt;3,0.12 - O1984,0.01) *U1984</f>
        <v>0</v>
      </c>
      <c r="W1984" s="49">
        <f>IF(0&gt;1,IF(0&lt;=1.1,1,IF(0&lt;=1.2,2,IF(0&lt;=1.5,3,5))),0) * 1000000</f>
        <v>0</v>
      </c>
      <c r="X1984" s="50">
        <f>IF(AND(P1984&gt;=150000000,P1984&lt;300000000),5000000,IF(AND(P1984&gt;=300000000,P1984&lt;500000000),10000000,IF(AND(P1984&gt;=300000000,P1984&lt;500000000),15000000,IF(AND(P1984&gt;=500000000,P1984&lt;3000000000),20000000,IF(P1984&gt;=30000000000,35000000,0))))) * (1-R1984)</f>
        <v>0</v>
      </c>
      <c r="Y1984" s="50">
        <f>IFERROR(Q1984 * (1-R1984),0)</f>
        <v>0</v>
      </c>
      <c r="Z1984" s="51">
        <f>IF(R1984=1,0,0)</f>
        <v>0</v>
      </c>
      <c r="AA1984" s="51">
        <f>IFERROR((1-R1984) * Z1984 * 2%,0)</f>
        <v>0</v>
      </c>
      <c r="AB1984" s="52">
        <f>IF(R1984=0,0,0)</f>
        <v>0</v>
      </c>
      <c r="AC1984" s="52">
        <f> IFERROR(AB1984 * (1-R1984) * 2%,0)</f>
        <v>0</v>
      </c>
      <c r="AD1984" s="53">
        <f>T1984+V1984+W1984+X1984+AA1984+AC1984</f>
        <v>5503.0799999999999</v>
      </c>
    </row>
    <row r="1985">
      <c r="C1985" s="40" t="s">
        <v>3703</v>
      </c>
      <c r="D1985" s="41" t="s">
        <v>3704</v>
      </c>
      <c r="E1985" s="41"/>
      <c r="F1985" s="42">
        <v>42866.113171296296</v>
      </c>
      <c r="G1985" s="43">
        <v>14</v>
      </c>
      <c r="H1985" s="44">
        <v>43325</v>
      </c>
      <c r="I1985" s="44">
        <v>43357</v>
      </c>
      <c r="J1985" s="43">
        <v>541233</v>
      </c>
      <c r="K1985" s="43">
        <v>0</v>
      </c>
      <c r="L1985" s="43">
        <v>0</v>
      </c>
      <c r="M1985" s="43">
        <f>IFERROR(J1985-K1985-L1985,0)</f>
        <v>541233</v>
      </c>
      <c r="N1985" s="43">
        <v>527923</v>
      </c>
      <c r="O1985" s="45">
        <f>IFERROR(IF(1 - M1985/N1985&lt;0,0,1-M1985/N1985),0)</f>
        <v>0</v>
      </c>
      <c r="P1985" s="43">
        <v>0</v>
      </c>
      <c r="Q1985" s="43">
        <v>541233</v>
      </c>
      <c r="R1985" s="46">
        <f>IF(F1985&lt;DATEVALUE("2018-07-01"),1,0)</f>
        <v>1</v>
      </c>
      <c r="S1985" s="47">
        <f>IF(R1985=1,1%,0)</f>
        <v>0.01</v>
      </c>
      <c r="T1985" s="46">
        <f>IFERROR(S1985*M1985,0)</f>
        <v>5412.3299999999999</v>
      </c>
      <c r="U1985" s="48">
        <f>IF(O1985&lt;=0.12,1,0)*(1-R1985)*M1985</f>
        <v>0</v>
      </c>
      <c r="V1985" s="49">
        <f>IF(0&lt;0.8,0,IF(0&lt;1,Sheet1!L590,1))*IF(G1985&lt;3,0.12 - O1985,0.01) *U1985</f>
        <v>0</v>
      </c>
      <c r="W1985" s="49">
        <f>IF(0&gt;1,IF(0&lt;=1.1,1,IF(0&lt;=1.2,2,IF(0&lt;=1.5,3,5))),0) * 1000000</f>
        <v>0</v>
      </c>
      <c r="X1985" s="50">
        <f>IF(AND(P1985&gt;=150000000,P1985&lt;300000000),5000000,IF(AND(P1985&gt;=300000000,P1985&lt;500000000),10000000,IF(AND(P1985&gt;=300000000,P1985&lt;500000000),15000000,IF(AND(P1985&gt;=500000000,P1985&lt;3000000000),20000000,IF(P1985&gt;=30000000000,35000000,0))))) * (1-R1985)</f>
        <v>0</v>
      </c>
      <c r="Y1985" s="50">
        <f>IFERROR(Q1985 * (1-R1985),0)</f>
        <v>0</v>
      </c>
      <c r="Z1985" s="51">
        <f>IF(R1985=1,0,0)</f>
        <v>0</v>
      </c>
      <c r="AA1985" s="51">
        <f>IFERROR((1-R1985) * Z1985 * 2%,0)</f>
        <v>0</v>
      </c>
      <c r="AB1985" s="52">
        <f>IF(R1985=0,0,0)</f>
        <v>0</v>
      </c>
      <c r="AC1985" s="52">
        <f> IFERROR(AB1985 * (1-R1985) * 2%,0)</f>
        <v>0</v>
      </c>
      <c r="AD1985" s="53">
        <f>T1985+V1985+W1985+X1985+AA1985+AC1985</f>
        <v>5412.3299999999999</v>
      </c>
    </row>
    <row r="1986">
      <c r="C1986" s="40" t="s">
        <v>3705</v>
      </c>
      <c r="D1986" s="41" t="s">
        <v>3706</v>
      </c>
      <c r="E1986" s="41"/>
      <c r="F1986" s="42">
        <v>42866.116921296292</v>
      </c>
      <c r="G1986" s="43">
        <v>14</v>
      </c>
      <c r="H1986" s="44">
        <v>43325</v>
      </c>
      <c r="I1986" s="44">
        <v>43329</v>
      </c>
      <c r="J1986" s="43">
        <v>954085</v>
      </c>
      <c r="K1986" s="43">
        <v>0</v>
      </c>
      <c r="L1986" s="43">
        <v>0</v>
      </c>
      <c r="M1986" s="43">
        <f>IFERROR(J1986-K1986-L1986,0)</f>
        <v>954085</v>
      </c>
      <c r="N1986" s="43">
        <v>954085</v>
      </c>
      <c r="O1986" s="45">
        <f>IFERROR(IF(1 - M1986/N1986&lt;0,0,1-M1986/N1986),0)</f>
        <v>0</v>
      </c>
      <c r="P1986" s="43">
        <v>0</v>
      </c>
      <c r="Q1986" s="43">
        <v>954085</v>
      </c>
      <c r="R1986" s="46">
        <f>IF(F1986&lt;DATEVALUE("2018-07-01"),1,0)</f>
        <v>1</v>
      </c>
      <c r="S1986" s="47">
        <f>IF(R1986=1,1%,0)</f>
        <v>0.01</v>
      </c>
      <c r="T1986" s="46">
        <f>IFERROR(S1986*M1986,0)</f>
        <v>9540.8500000000004</v>
      </c>
      <c r="U1986" s="48">
        <f>IF(O1986&lt;=0.12,1,0)*(1-R1986)*M1986</f>
        <v>0</v>
      </c>
      <c r="V1986" s="49">
        <f>IF(0&lt;0.8,0,IF(0&lt;1,Sheet1!L590,1))*IF(G1986&lt;3,0.12 - O1986,0.01) *U1986</f>
        <v>0</v>
      </c>
      <c r="W1986" s="49">
        <f>IF(0&gt;1,IF(0&lt;=1.1,1,IF(0&lt;=1.2,2,IF(0&lt;=1.5,3,5))),0) * 1000000</f>
        <v>0</v>
      </c>
      <c r="X1986" s="50">
        <f>IF(AND(P1986&gt;=150000000,P1986&lt;300000000),5000000,IF(AND(P1986&gt;=300000000,P1986&lt;500000000),10000000,IF(AND(P1986&gt;=300000000,P1986&lt;500000000),15000000,IF(AND(P1986&gt;=500000000,P1986&lt;3000000000),20000000,IF(P1986&gt;=30000000000,35000000,0))))) * (1-R1986)</f>
        <v>0</v>
      </c>
      <c r="Y1986" s="50">
        <f>IFERROR(Q1986 * (1-R1986),0)</f>
        <v>0</v>
      </c>
      <c r="Z1986" s="51">
        <f>IF(R1986=1,0,0)</f>
        <v>0</v>
      </c>
      <c r="AA1986" s="51">
        <f>IFERROR((1-R1986) * Z1986 * 2%,0)</f>
        <v>0</v>
      </c>
      <c r="AB1986" s="52">
        <f>IF(R1986=0,0,0)</f>
        <v>0</v>
      </c>
      <c r="AC1986" s="52">
        <f> IFERROR(AB1986 * (1-R1986) * 2%,0)</f>
        <v>0</v>
      </c>
      <c r="AD1986" s="53">
        <f>T1986+V1986+W1986+X1986+AA1986+AC1986</f>
        <v>9540.8500000000004</v>
      </c>
    </row>
    <row r="1987">
      <c r="C1987" s="40" t="s">
        <v>3707</v>
      </c>
      <c r="D1987" s="41" t="s">
        <v>3708</v>
      </c>
      <c r="E1987" s="41"/>
      <c r="F1987" s="42">
        <v>42879.36950231481</v>
      </c>
      <c r="G1987" s="43">
        <v>14</v>
      </c>
      <c r="H1987" s="44">
        <v>43321</v>
      </c>
      <c r="I1987" s="44">
        <v>43341</v>
      </c>
      <c r="J1987" s="43">
        <v>1348908</v>
      </c>
      <c r="K1987" s="43">
        <v>0</v>
      </c>
      <c r="L1987" s="43">
        <v>0</v>
      </c>
      <c r="M1987" s="43">
        <f>IFERROR(J1987-K1987-L1987,0)</f>
        <v>1348908</v>
      </c>
      <c r="N1987" s="43">
        <v>1348908</v>
      </c>
      <c r="O1987" s="45">
        <f>IFERROR(IF(1 - M1987/N1987&lt;0,0,1-M1987/N1987),0)</f>
        <v>0</v>
      </c>
      <c r="P1987" s="43">
        <v>0</v>
      </c>
      <c r="Q1987" s="43">
        <v>1348908</v>
      </c>
      <c r="R1987" s="46">
        <f>IF(F1987&lt;DATEVALUE("2018-07-01"),1,0)</f>
        <v>1</v>
      </c>
      <c r="S1987" s="47">
        <f>IF(R1987=1,1%,0)</f>
        <v>0.01</v>
      </c>
      <c r="T1987" s="46">
        <f>IFERROR(S1987*M1987,0)</f>
        <v>13489.08</v>
      </c>
      <c r="U1987" s="48">
        <f>IF(O1987&lt;=0.12,1,0)*(1-R1987)*M1987</f>
        <v>0</v>
      </c>
      <c r="V1987" s="49">
        <f>IF(0&lt;0.8,0,IF(0&lt;1,Sheet1!L590,1))*IF(G1987&lt;3,0.12 - O1987,0.01) *U1987</f>
        <v>0</v>
      </c>
      <c r="W1987" s="49">
        <f>IF(0&gt;1,IF(0&lt;=1.1,1,IF(0&lt;=1.2,2,IF(0&lt;=1.5,3,5))),0) * 1000000</f>
        <v>0</v>
      </c>
      <c r="X1987" s="50">
        <f>IF(AND(P1987&gt;=150000000,P1987&lt;300000000),5000000,IF(AND(P1987&gt;=300000000,P1987&lt;500000000),10000000,IF(AND(P1987&gt;=300000000,P1987&lt;500000000),15000000,IF(AND(P1987&gt;=500000000,P1987&lt;3000000000),20000000,IF(P1987&gt;=30000000000,35000000,0))))) * (1-R1987)</f>
        <v>0</v>
      </c>
      <c r="Y1987" s="50">
        <f>IFERROR(Q1987 * (1-R1987),0)</f>
        <v>0</v>
      </c>
      <c r="Z1987" s="51">
        <f>IF(R1987=1,0,0)</f>
        <v>0</v>
      </c>
      <c r="AA1987" s="51">
        <f>IFERROR((1-R1987) * Z1987 * 2%,0)</f>
        <v>0</v>
      </c>
      <c r="AB1987" s="52">
        <f>IF(R1987=0,0,0)</f>
        <v>0</v>
      </c>
      <c r="AC1987" s="52">
        <f> IFERROR(AB1987 * (1-R1987) * 2%,0)</f>
        <v>0</v>
      </c>
      <c r="AD1987" s="53">
        <f>T1987+V1987+W1987+X1987+AA1987+AC1987</f>
        <v>13489.08</v>
      </c>
    </row>
    <row r="1988">
      <c r="C1988" s="40" t="s">
        <v>3709</v>
      </c>
      <c r="D1988" s="41" t="s">
        <v>3710</v>
      </c>
      <c r="E1988" s="41"/>
      <c r="F1988" s="42">
        <v>42881.098194444443</v>
      </c>
      <c r="G1988" s="43">
        <v>14</v>
      </c>
      <c r="H1988" s="44">
        <v>43325</v>
      </c>
      <c r="I1988" s="44">
        <v>43332</v>
      </c>
      <c r="J1988" s="43">
        <v>943679</v>
      </c>
      <c r="K1988" s="43">
        <v>0</v>
      </c>
      <c r="L1988" s="43">
        <v>0</v>
      </c>
      <c r="M1988" s="43">
        <f>IFERROR(J1988-K1988-L1988,0)</f>
        <v>943679</v>
      </c>
      <c r="N1988" s="43">
        <v>943679</v>
      </c>
      <c r="O1988" s="45">
        <f>IFERROR(IF(1 - M1988/N1988&lt;0,0,1-M1988/N1988),0)</f>
        <v>0</v>
      </c>
      <c r="P1988" s="43">
        <v>0</v>
      </c>
      <c r="Q1988" s="43">
        <v>943679</v>
      </c>
      <c r="R1988" s="46">
        <f>IF(F1988&lt;DATEVALUE("2018-07-01"),1,0)</f>
        <v>1</v>
      </c>
      <c r="S1988" s="47">
        <f>IF(R1988=1,1%,0)</f>
        <v>0.01</v>
      </c>
      <c r="T1988" s="46">
        <f>IFERROR(S1988*M1988,0)</f>
        <v>9436.7900000000009</v>
      </c>
      <c r="U1988" s="48">
        <f>IF(O1988&lt;=0.12,1,0)*(1-R1988)*M1988</f>
        <v>0</v>
      </c>
      <c r="V1988" s="49">
        <f>IF(0&lt;0.8,0,IF(0&lt;1,Sheet1!L590,1))*IF(G1988&lt;3,0.12 - O1988,0.01) *U1988</f>
        <v>0</v>
      </c>
      <c r="W1988" s="49">
        <f>IF(0&gt;1,IF(0&lt;=1.1,1,IF(0&lt;=1.2,2,IF(0&lt;=1.5,3,5))),0) * 1000000</f>
        <v>0</v>
      </c>
      <c r="X1988" s="50">
        <f>IF(AND(P1988&gt;=150000000,P1988&lt;300000000),5000000,IF(AND(P1988&gt;=300000000,P1988&lt;500000000),10000000,IF(AND(P1988&gt;=300000000,P1988&lt;500000000),15000000,IF(AND(P1988&gt;=500000000,P1988&lt;3000000000),20000000,IF(P1988&gt;=30000000000,35000000,0))))) * (1-R1988)</f>
        <v>0</v>
      </c>
      <c r="Y1988" s="50">
        <f>IFERROR(Q1988 * (1-R1988),0)</f>
        <v>0</v>
      </c>
      <c r="Z1988" s="51">
        <f>IF(R1988=1,0,0)</f>
        <v>0</v>
      </c>
      <c r="AA1988" s="51">
        <f>IFERROR((1-R1988) * Z1988 * 2%,0)</f>
        <v>0</v>
      </c>
      <c r="AB1988" s="52">
        <f>IF(R1988=0,0,0)</f>
        <v>0</v>
      </c>
      <c r="AC1988" s="52">
        <f> IFERROR(AB1988 * (1-R1988) * 2%,0)</f>
        <v>0</v>
      </c>
      <c r="AD1988" s="53">
        <f>T1988+V1988+W1988+X1988+AA1988+AC1988</f>
        <v>9436.7900000000009</v>
      </c>
    </row>
    <row r="1989">
      <c r="C1989" s="40" t="s">
        <v>3711</v>
      </c>
      <c r="D1989" s="41" t="s">
        <v>3712</v>
      </c>
      <c r="E1989" s="41"/>
      <c r="F1989" s="42">
        <v>42919.085810185185</v>
      </c>
      <c r="G1989" s="43">
        <v>12</v>
      </c>
      <c r="H1989" s="44">
        <v>43325</v>
      </c>
      <c r="I1989" s="44">
        <v>43333</v>
      </c>
      <c r="J1989" s="43">
        <v>1039390</v>
      </c>
      <c r="K1989" s="43">
        <v>0</v>
      </c>
      <c r="L1989" s="43">
        <v>0</v>
      </c>
      <c r="M1989" s="43">
        <f>IFERROR(J1989-K1989-L1989,0)</f>
        <v>1039390</v>
      </c>
      <c r="N1989" s="43">
        <v>1039390</v>
      </c>
      <c r="O1989" s="45">
        <f>IFERROR(IF(1 - M1989/N1989&lt;0,0,1-M1989/N1989),0)</f>
        <v>0</v>
      </c>
      <c r="P1989" s="43">
        <v>0</v>
      </c>
      <c r="Q1989" s="43">
        <v>1039390</v>
      </c>
      <c r="R1989" s="46">
        <f>IF(F1989&lt;DATEVALUE("2018-07-01"),1,0)</f>
        <v>1</v>
      </c>
      <c r="S1989" s="47">
        <f>IF(R1989=1,1%,0)</f>
        <v>0.01</v>
      </c>
      <c r="T1989" s="46">
        <f>IFERROR(S1989*M1989,0)</f>
        <v>10393.9</v>
      </c>
      <c r="U1989" s="48">
        <f>IF(O1989&lt;=0.12,1,0)*(1-R1989)*M1989</f>
        <v>0</v>
      </c>
      <c r="V1989" s="49">
        <f>IF(0&lt;0.8,0,IF(0&lt;1,Sheet1!L590,1))*IF(G1989&lt;3,0.12 - O1989,0.01) *U1989</f>
        <v>0</v>
      </c>
      <c r="W1989" s="49">
        <f>IF(0&gt;1,IF(0&lt;=1.1,1,IF(0&lt;=1.2,2,IF(0&lt;=1.5,3,5))),0) * 1000000</f>
        <v>0</v>
      </c>
      <c r="X1989" s="50">
        <f>IF(AND(P1989&gt;=150000000,P1989&lt;300000000),5000000,IF(AND(P1989&gt;=300000000,P1989&lt;500000000),10000000,IF(AND(P1989&gt;=300000000,P1989&lt;500000000),15000000,IF(AND(P1989&gt;=500000000,P1989&lt;3000000000),20000000,IF(P1989&gt;=30000000000,35000000,0))))) * (1-R1989)</f>
        <v>0</v>
      </c>
      <c r="Y1989" s="50">
        <f>IFERROR(Q1989 * (1-R1989),0)</f>
        <v>0</v>
      </c>
      <c r="Z1989" s="51">
        <f>IF(R1989=1,0,0)</f>
        <v>0</v>
      </c>
      <c r="AA1989" s="51">
        <f>IFERROR((1-R1989) * Z1989 * 2%,0)</f>
        <v>0</v>
      </c>
      <c r="AB1989" s="52">
        <f>IF(R1989=0,0,0)</f>
        <v>0</v>
      </c>
      <c r="AC1989" s="52">
        <f> IFERROR(AB1989 * (1-R1989) * 2%,0)</f>
        <v>0</v>
      </c>
      <c r="AD1989" s="53">
        <f>T1989+V1989+W1989+X1989+AA1989+AC1989</f>
        <v>10393.9</v>
      </c>
    </row>
    <row r="1990">
      <c r="C1990" s="40" t="s">
        <v>3713</v>
      </c>
      <c r="D1990" s="41" t="s">
        <v>3714</v>
      </c>
      <c r="E1990" s="41"/>
      <c r="F1990" s="42">
        <v>42940.088483796295</v>
      </c>
      <c r="G1990" s="43">
        <v>12</v>
      </c>
      <c r="H1990" s="44">
        <v>43321</v>
      </c>
      <c r="I1990" s="44">
        <v>43335</v>
      </c>
      <c r="J1990" s="43">
        <v>496342</v>
      </c>
      <c r="K1990" s="43">
        <v>0</v>
      </c>
      <c r="L1990" s="43">
        <v>0</v>
      </c>
      <c r="M1990" s="43">
        <f>IFERROR(J1990-K1990-L1990,0)</f>
        <v>496342</v>
      </c>
      <c r="N1990" s="43">
        <v>496342</v>
      </c>
      <c r="O1990" s="45">
        <f>IFERROR(IF(1 - M1990/N1990&lt;0,0,1-M1990/N1990),0)</f>
        <v>0</v>
      </c>
      <c r="P1990" s="43">
        <v>0</v>
      </c>
      <c r="Q1990" s="43">
        <v>496342</v>
      </c>
      <c r="R1990" s="46">
        <f>IF(F1990&lt;DATEVALUE("2018-07-01"),1,0)</f>
        <v>1</v>
      </c>
      <c r="S1990" s="47">
        <f>IF(R1990=1,1%,0)</f>
        <v>0.01</v>
      </c>
      <c r="T1990" s="46">
        <f>IFERROR(S1990*M1990,0)</f>
        <v>4963.4200000000001</v>
      </c>
      <c r="U1990" s="48">
        <f>IF(O1990&lt;=0.12,1,0)*(1-R1990)*M1990</f>
        <v>0</v>
      </c>
      <c r="V1990" s="49">
        <f>IF(0&lt;0.8,0,IF(0&lt;1,Sheet1!L590,1))*IF(G1990&lt;3,0.12 - O1990,0.01) *U1990</f>
        <v>0</v>
      </c>
      <c r="W1990" s="49">
        <f>IF(0&gt;1,IF(0&lt;=1.1,1,IF(0&lt;=1.2,2,IF(0&lt;=1.5,3,5))),0) * 1000000</f>
        <v>0</v>
      </c>
      <c r="X1990" s="50">
        <f>IF(AND(P1990&gt;=150000000,P1990&lt;300000000),5000000,IF(AND(P1990&gt;=300000000,P1990&lt;500000000),10000000,IF(AND(P1990&gt;=300000000,P1990&lt;500000000),15000000,IF(AND(P1990&gt;=500000000,P1990&lt;3000000000),20000000,IF(P1990&gt;=30000000000,35000000,0))))) * (1-R1990)</f>
        <v>0</v>
      </c>
      <c r="Y1990" s="50">
        <f>IFERROR(Q1990 * (1-R1990),0)</f>
        <v>0</v>
      </c>
      <c r="Z1990" s="51">
        <f>IF(R1990=1,0,0)</f>
        <v>0</v>
      </c>
      <c r="AA1990" s="51">
        <f>IFERROR((1-R1990) * Z1990 * 2%,0)</f>
        <v>0</v>
      </c>
      <c r="AB1990" s="52">
        <f>IF(R1990=0,0,0)</f>
        <v>0</v>
      </c>
      <c r="AC1990" s="52">
        <f> IFERROR(AB1990 * (1-R1990) * 2%,0)</f>
        <v>0</v>
      </c>
      <c r="AD1990" s="53">
        <f>T1990+V1990+W1990+X1990+AA1990+AC1990</f>
        <v>4963.4200000000001</v>
      </c>
    </row>
    <row r="1991">
      <c r="C1991" s="40" t="s">
        <v>3715</v>
      </c>
      <c r="D1991" s="41" t="s">
        <v>3716</v>
      </c>
      <c r="E1991" s="41"/>
      <c r="F1991" s="42">
        <v>42945.304837962962</v>
      </c>
      <c r="G1991" s="43">
        <v>12</v>
      </c>
      <c r="H1991" s="44">
        <v>43343</v>
      </c>
      <c r="I1991" s="44">
        <v>43406</v>
      </c>
      <c r="J1991" s="43">
        <v>43915567</v>
      </c>
      <c r="K1991" s="43">
        <v>0</v>
      </c>
      <c r="L1991" s="43">
        <v>0</v>
      </c>
      <c r="M1991" s="43">
        <f>IFERROR(J1991-K1991-L1991,0)</f>
        <v>43915567</v>
      </c>
      <c r="N1991" s="43">
        <v>89287768</v>
      </c>
      <c r="O1991" s="45">
        <f>IFERROR(IF(1 - M1991/N1991&lt;0,0,1-M1991/N1991),0)</f>
        <v>0.508156962776805</v>
      </c>
      <c r="P1991" s="43">
        <v>0</v>
      </c>
      <c r="Q1991" s="43">
        <v>44170987</v>
      </c>
      <c r="R1991" s="46">
        <f>IF(F1991&lt;DATEVALUE("2018-07-01"),1,0)</f>
        <v>1</v>
      </c>
      <c r="S1991" s="47">
        <f>IF(R1991=1,1%,0)</f>
        <v>0.01</v>
      </c>
      <c r="T1991" s="46">
        <f>IFERROR(S1991*M1991,0)</f>
        <v>439155.66999999998</v>
      </c>
      <c r="U1991" s="48">
        <f>IF(O1991&lt;=0.12,1,0)*(1-R1991)*M1991</f>
        <v>0</v>
      </c>
      <c r="V1991" s="49">
        <f>IF(0&lt;0.8,0,IF(0&lt;1,Sheet1!L590,1))*IF(G1991&lt;3,0.12 - O1991,0.01) *U1991</f>
        <v>0</v>
      </c>
      <c r="W1991" s="49">
        <f>IF(0&gt;1,IF(0&lt;=1.1,1,IF(0&lt;=1.2,2,IF(0&lt;=1.5,3,5))),0) * 1000000</f>
        <v>0</v>
      </c>
      <c r="X1991" s="50">
        <f>IF(AND(P1991&gt;=150000000,P1991&lt;300000000),5000000,IF(AND(P1991&gt;=300000000,P1991&lt;500000000),10000000,IF(AND(P1991&gt;=300000000,P1991&lt;500000000),15000000,IF(AND(P1991&gt;=500000000,P1991&lt;3000000000),20000000,IF(P1991&gt;=30000000000,35000000,0))))) * (1-R1991)</f>
        <v>0</v>
      </c>
      <c r="Y1991" s="50">
        <f>IFERROR(Q1991 * (1-R1991),0)</f>
        <v>0</v>
      </c>
      <c r="Z1991" s="51">
        <f>IF(R1991=1,0,0)</f>
        <v>0</v>
      </c>
      <c r="AA1991" s="51">
        <f>IFERROR((1-R1991) * Z1991 * 2%,0)</f>
        <v>0</v>
      </c>
      <c r="AB1991" s="52">
        <f>IF(R1991=0,0,0)</f>
        <v>0</v>
      </c>
      <c r="AC1991" s="52">
        <f> IFERROR(AB1991 * (1-R1991) * 2%,0)</f>
        <v>0</v>
      </c>
      <c r="AD1991" s="53">
        <f>T1991+V1991+W1991+X1991+AA1991+AC1991</f>
        <v>439155.66999999998</v>
      </c>
    </row>
    <row r="1992">
      <c r="C1992" s="40" t="s">
        <v>3717</v>
      </c>
      <c r="D1992" s="41" t="s">
        <v>3718</v>
      </c>
      <c r="E1992" s="41"/>
      <c r="F1992" s="42">
        <v>42947.104942129627</v>
      </c>
      <c r="G1992" s="43">
        <v>12</v>
      </c>
      <c r="H1992" s="44" t="s">
        <v>24</v>
      </c>
      <c r="I1992" s="44" t="s">
        <v>24</v>
      </c>
      <c r="J1992" s="43">
        <v>916000</v>
      </c>
      <c r="K1992" s="43">
        <v>916000</v>
      </c>
      <c r="L1992" s="43">
        <v>0</v>
      </c>
      <c r="M1992" s="43">
        <f>IFERROR(J1992-K1992-L1992,0)</f>
        <v>0</v>
      </c>
      <c r="N1992" s="43">
        <v>820652</v>
      </c>
      <c r="O1992" s="45">
        <f>IFERROR(IF(1 - M1992/N1992&lt;0,0,1-M1992/N1992),0)</f>
        <v>1</v>
      </c>
      <c r="P1992" s="43">
        <v>0</v>
      </c>
      <c r="Q1992" s="43">
        <v>0</v>
      </c>
      <c r="R1992" s="46">
        <f>IF(F1992&lt;DATEVALUE("2018-07-01"),1,0)</f>
        <v>1</v>
      </c>
      <c r="S1992" s="47">
        <f>IF(R1992=1,1%,0)</f>
        <v>0.01</v>
      </c>
      <c r="T1992" s="46">
        <f>IFERROR(S1992*M1992,0)</f>
        <v>0</v>
      </c>
      <c r="U1992" s="48">
        <f>IF(O1992&lt;=0.12,1,0)*(1-R1992)*M1992</f>
        <v>0</v>
      </c>
      <c r="V1992" s="49">
        <f>IF(0&lt;0.8,0,IF(0&lt;1,Sheet1!L590,1))*IF(G1992&lt;3,0.12 - O1992,0.01) *U1992</f>
        <v>0</v>
      </c>
      <c r="W1992" s="49">
        <f>IF(0&gt;1,IF(0&lt;=1.1,1,IF(0&lt;=1.2,2,IF(0&lt;=1.5,3,5))),0) * 1000000</f>
        <v>0</v>
      </c>
      <c r="X1992" s="50">
        <f>IF(AND(P1992&gt;=150000000,P1992&lt;300000000),5000000,IF(AND(P1992&gt;=300000000,P1992&lt;500000000),10000000,IF(AND(P1992&gt;=300000000,P1992&lt;500000000),15000000,IF(AND(P1992&gt;=500000000,P1992&lt;3000000000),20000000,IF(P1992&gt;=30000000000,35000000,0))))) * (1-R1992)</f>
        <v>0</v>
      </c>
      <c r="Y1992" s="50">
        <f>IFERROR(Q1992 * (1-R1992),0)</f>
        <v>0</v>
      </c>
      <c r="Z1992" s="51">
        <f>IF(R1992=1,0,"")</f>
        <v>0</v>
      </c>
      <c r="AA1992" s="51">
        <f>IFERROR((1-R1992) * Z1992 * 2%,0)</f>
        <v>0</v>
      </c>
      <c r="AB1992" s="52">
        <f>IF(R1992=0,"",0)</f>
        <v>0</v>
      </c>
      <c r="AC1992" s="52">
        <f> IFERROR(AB1992 * (1-R1992) * 2%,0)</f>
        <v>0</v>
      </c>
      <c r="AD1992" s="53">
        <f>T1992+V1992+W1992+X1992+AA1992+AC1992</f>
        <v>0</v>
      </c>
    </row>
    <row r="1993">
      <c r="C1993" s="40" t="s">
        <v>3719</v>
      </c>
      <c r="D1993" s="41" t="s">
        <v>3720</v>
      </c>
      <c r="E1993" s="41"/>
      <c r="F1993" s="42">
        <v>42959.332025462958</v>
      </c>
      <c r="G1993" s="43">
        <v>11</v>
      </c>
      <c r="H1993" s="44">
        <v>43361</v>
      </c>
      <c r="I1993" s="44">
        <v>43377</v>
      </c>
      <c r="J1993" s="43">
        <v>298265</v>
      </c>
      <c r="K1993" s="43">
        <v>0</v>
      </c>
      <c r="L1993" s="43">
        <v>0</v>
      </c>
      <c r="M1993" s="43">
        <f>IFERROR(J1993-K1993-L1993,0)</f>
        <v>298265</v>
      </c>
      <c r="N1993" s="43">
        <v>298265</v>
      </c>
      <c r="O1993" s="45">
        <f>IFERROR(IF(1 - M1993/N1993&lt;0,0,1-M1993/N1993),0)</f>
        <v>0</v>
      </c>
      <c r="P1993" s="43">
        <v>0</v>
      </c>
      <c r="Q1993" s="43">
        <v>298265</v>
      </c>
      <c r="R1993" s="46">
        <f>IF(F1993&lt;DATEVALUE("2018-07-01"),1,0)</f>
        <v>1</v>
      </c>
      <c r="S1993" s="47">
        <f>IF(R1993=1,1%,0)</f>
        <v>0.01</v>
      </c>
      <c r="T1993" s="46">
        <f>IFERROR(S1993*M1993,0)</f>
        <v>2982.6500000000001</v>
      </c>
      <c r="U1993" s="48">
        <f>IF(O1993&lt;=0.12,1,0)*(1-R1993)*M1993</f>
        <v>0</v>
      </c>
      <c r="V1993" s="49">
        <f>IF(0&lt;0.8,0,IF(0&lt;1,Sheet1!L590,1))*IF(G1993&lt;3,0.12 - O1993,0.01) *U1993</f>
        <v>0</v>
      </c>
      <c r="W1993" s="49">
        <f>IF(0&gt;1,IF(0&lt;=1.1,1,IF(0&lt;=1.2,2,IF(0&lt;=1.5,3,5))),0) * 1000000</f>
        <v>0</v>
      </c>
      <c r="X1993" s="50">
        <f>IF(AND(P1993&gt;=150000000,P1993&lt;300000000),5000000,IF(AND(P1993&gt;=300000000,P1993&lt;500000000),10000000,IF(AND(P1993&gt;=300000000,P1993&lt;500000000),15000000,IF(AND(P1993&gt;=500000000,P1993&lt;3000000000),20000000,IF(P1993&gt;=30000000000,35000000,0))))) * (1-R1993)</f>
        <v>0</v>
      </c>
      <c r="Y1993" s="50">
        <f>IFERROR(Q1993 * (1-R1993),0)</f>
        <v>0</v>
      </c>
      <c r="Z1993" s="51">
        <f>IF(R1993=1,0,0)</f>
        <v>0</v>
      </c>
      <c r="AA1993" s="51">
        <f>IFERROR((1-R1993) * Z1993 * 2%,0)</f>
        <v>0</v>
      </c>
      <c r="AB1993" s="52">
        <f>IF(R1993=0,0,0)</f>
        <v>0</v>
      </c>
      <c r="AC1993" s="52">
        <f> IFERROR(AB1993 * (1-R1993) * 2%,0)</f>
        <v>0</v>
      </c>
      <c r="AD1993" s="53">
        <f>T1993+V1993+W1993+X1993+AA1993+AC1993</f>
        <v>2982.6500000000001</v>
      </c>
    </row>
    <row r="1994">
      <c r="C1994" s="40" t="s">
        <v>3721</v>
      </c>
      <c r="D1994" s="41" t="s">
        <v>2621</v>
      </c>
      <c r="E1994" s="41"/>
      <c r="F1994" s="42">
        <v>42961.128148148149</v>
      </c>
      <c r="G1994" s="43">
        <v>11</v>
      </c>
      <c r="H1994" s="44">
        <v>43328</v>
      </c>
      <c r="I1994" s="44">
        <v>43347</v>
      </c>
      <c r="J1994" s="43">
        <v>225060</v>
      </c>
      <c r="K1994" s="43">
        <v>0</v>
      </c>
      <c r="L1994" s="43">
        <v>0</v>
      </c>
      <c r="M1994" s="43">
        <f>IFERROR(J1994-K1994-L1994,0)</f>
        <v>225060</v>
      </c>
      <c r="N1994" s="43">
        <v>196988</v>
      </c>
      <c r="O1994" s="45">
        <f>IFERROR(IF(1 - M1994/N1994&lt;0,0,1-M1994/N1994),0)</f>
        <v>0</v>
      </c>
      <c r="P1994" s="43">
        <v>0</v>
      </c>
      <c r="Q1994" s="43">
        <v>225060</v>
      </c>
      <c r="R1994" s="46">
        <f>IF(F1994&lt;DATEVALUE("2018-07-01"),1,0)</f>
        <v>1</v>
      </c>
      <c r="S1994" s="47">
        <f>IF(R1994=1,1%,0)</f>
        <v>0.01</v>
      </c>
      <c r="T1994" s="46">
        <f>IFERROR(S1994*M1994,0)</f>
        <v>2250.5999999999999</v>
      </c>
      <c r="U1994" s="48">
        <f>IF(O1994&lt;=0.12,1,0)*(1-R1994)*M1994</f>
        <v>0</v>
      </c>
      <c r="V1994" s="49">
        <f>IF(0&lt;0.8,0,IF(0&lt;1,Sheet1!L590,1))*IF(G1994&lt;3,0.12 - O1994,0.01) *U1994</f>
        <v>0</v>
      </c>
      <c r="W1994" s="49">
        <f>IF(0&gt;1,IF(0&lt;=1.1,1,IF(0&lt;=1.2,2,IF(0&lt;=1.5,3,5))),0) * 1000000</f>
        <v>0</v>
      </c>
      <c r="X1994" s="50">
        <f>IF(AND(P1994&gt;=150000000,P1994&lt;300000000),5000000,IF(AND(P1994&gt;=300000000,P1994&lt;500000000),10000000,IF(AND(P1994&gt;=300000000,P1994&lt;500000000),15000000,IF(AND(P1994&gt;=500000000,P1994&lt;3000000000),20000000,IF(P1994&gt;=30000000000,35000000,0))))) * (1-R1994)</f>
        <v>0</v>
      </c>
      <c r="Y1994" s="50">
        <f>IFERROR(Q1994 * (1-R1994),0)</f>
        <v>0</v>
      </c>
      <c r="Z1994" s="51">
        <f>IF(R1994=1,0,0)</f>
        <v>0</v>
      </c>
      <c r="AA1994" s="51">
        <f>IFERROR((1-R1994) * Z1994 * 2%,0)</f>
        <v>0</v>
      </c>
      <c r="AB1994" s="52">
        <f>IF(R1994=0,0,0)</f>
        <v>0</v>
      </c>
      <c r="AC1994" s="52">
        <f> IFERROR(AB1994 * (1-R1994) * 2%,0)</f>
        <v>0</v>
      </c>
      <c r="AD1994" s="53">
        <f>T1994+V1994+W1994+X1994+AA1994+AC1994</f>
        <v>2250.5999999999999</v>
      </c>
    </row>
    <row r="1995">
      <c r="C1995" s="40" t="s">
        <v>3722</v>
      </c>
      <c r="D1995" s="41" t="s">
        <v>3723</v>
      </c>
      <c r="E1995" s="41"/>
      <c r="F1995" s="42">
        <v>42961.401574074072</v>
      </c>
      <c r="G1995" s="43">
        <v>11</v>
      </c>
      <c r="H1995" s="44">
        <v>43325</v>
      </c>
      <c r="I1995" s="44">
        <v>43328</v>
      </c>
      <c r="J1995" s="43">
        <v>578259</v>
      </c>
      <c r="K1995" s="43">
        <v>0</v>
      </c>
      <c r="L1995" s="43">
        <v>0</v>
      </c>
      <c r="M1995" s="43">
        <f>IFERROR(J1995-K1995-L1995,0)</f>
        <v>578259</v>
      </c>
      <c r="N1995" s="43">
        <v>578259</v>
      </c>
      <c r="O1995" s="45">
        <f>IFERROR(IF(1 - M1995/N1995&lt;0,0,1-M1995/N1995),0)</f>
        <v>0</v>
      </c>
      <c r="P1995" s="43">
        <v>0</v>
      </c>
      <c r="Q1995" s="43">
        <v>578259</v>
      </c>
      <c r="R1995" s="46">
        <f>IF(F1995&lt;DATEVALUE("2018-07-01"),1,0)</f>
        <v>1</v>
      </c>
      <c r="S1995" s="47">
        <f>IF(R1995=1,1%,0)</f>
        <v>0.01</v>
      </c>
      <c r="T1995" s="46">
        <f>IFERROR(S1995*M1995,0)</f>
        <v>5782.5900000000001</v>
      </c>
      <c r="U1995" s="48">
        <f>IF(O1995&lt;=0.12,1,0)*(1-R1995)*M1995</f>
        <v>0</v>
      </c>
      <c r="V1995" s="49">
        <f>IF(0&lt;0.8,0,IF(0&lt;1,Sheet1!L590,1))*IF(G1995&lt;3,0.12 - O1995,0.01) *U1995</f>
        <v>0</v>
      </c>
      <c r="W1995" s="49">
        <f>IF(0&gt;1,IF(0&lt;=1.1,1,IF(0&lt;=1.2,2,IF(0&lt;=1.5,3,5))),0) * 1000000</f>
        <v>0</v>
      </c>
      <c r="X1995" s="50">
        <f>IF(AND(P1995&gt;=150000000,P1995&lt;300000000),5000000,IF(AND(P1995&gt;=300000000,P1995&lt;500000000),10000000,IF(AND(P1995&gt;=300000000,P1995&lt;500000000),15000000,IF(AND(P1995&gt;=500000000,P1995&lt;3000000000),20000000,IF(P1995&gt;=30000000000,35000000,0))))) * (1-R1995)</f>
        <v>0</v>
      </c>
      <c r="Y1995" s="50">
        <f>IFERROR(Q1995 * (1-R1995),0)</f>
        <v>0</v>
      </c>
      <c r="Z1995" s="51">
        <f>IF(R1995=1,0,0)</f>
        <v>0</v>
      </c>
      <c r="AA1995" s="51">
        <f>IFERROR((1-R1995) * Z1995 * 2%,0)</f>
        <v>0</v>
      </c>
      <c r="AB1995" s="52">
        <f>IF(R1995=0,0,0)</f>
        <v>0</v>
      </c>
      <c r="AC1995" s="52">
        <f> IFERROR(AB1995 * (1-R1995) * 2%,0)</f>
        <v>0</v>
      </c>
      <c r="AD1995" s="53">
        <f>T1995+V1995+W1995+X1995+AA1995+AC1995</f>
        <v>5782.5900000000001</v>
      </c>
    </row>
    <row r="1996">
      <c r="C1996" s="40" t="s">
        <v>3724</v>
      </c>
      <c r="D1996" s="41" t="s">
        <v>355</v>
      </c>
      <c r="E1996" s="41"/>
      <c r="F1996" s="42">
        <v>42993.302233796298</v>
      </c>
      <c r="G1996" s="43">
        <v>10</v>
      </c>
      <c r="H1996" s="44">
        <v>43325</v>
      </c>
      <c r="I1996" s="44">
        <v>43329</v>
      </c>
      <c r="J1996" s="43">
        <v>2975754</v>
      </c>
      <c r="K1996" s="43">
        <v>0</v>
      </c>
      <c r="L1996" s="43">
        <v>0</v>
      </c>
      <c r="M1996" s="43">
        <f>IFERROR(J1996-K1996-L1996,0)</f>
        <v>2975754</v>
      </c>
      <c r="N1996" s="43">
        <v>2975754</v>
      </c>
      <c r="O1996" s="45">
        <f>IFERROR(IF(1 - M1996/N1996&lt;0,0,1-M1996/N1996),0)</f>
        <v>0</v>
      </c>
      <c r="P1996" s="43">
        <v>0</v>
      </c>
      <c r="Q1996" s="43">
        <v>2975754</v>
      </c>
      <c r="R1996" s="46">
        <f>IF(F1996&lt;DATEVALUE("2018-07-01"),1,0)</f>
        <v>1</v>
      </c>
      <c r="S1996" s="47">
        <f>IF(R1996=1,1%,0)</f>
        <v>0.01</v>
      </c>
      <c r="T1996" s="46">
        <f>IFERROR(S1996*M1996,0)</f>
        <v>29757.540000000001</v>
      </c>
      <c r="U1996" s="48">
        <f>IF(O1996&lt;=0.12,1,0)*(1-R1996)*M1996</f>
        <v>0</v>
      </c>
      <c r="V1996" s="49">
        <f>IF(0&lt;0.8,0,IF(0&lt;1,Sheet1!L590,1))*IF(G1996&lt;3,0.12 - O1996,0.01) *U1996</f>
        <v>0</v>
      </c>
      <c r="W1996" s="49">
        <f>IF(0&gt;1,IF(0&lt;=1.1,1,IF(0&lt;=1.2,2,IF(0&lt;=1.5,3,5))),0) * 1000000</f>
        <v>0</v>
      </c>
      <c r="X1996" s="50">
        <f>IF(AND(P1996&gt;=150000000,P1996&lt;300000000),5000000,IF(AND(P1996&gt;=300000000,P1996&lt;500000000),10000000,IF(AND(P1996&gt;=300000000,P1996&lt;500000000),15000000,IF(AND(P1996&gt;=500000000,P1996&lt;3000000000),20000000,IF(P1996&gt;=30000000000,35000000,0))))) * (1-R1996)</f>
        <v>0</v>
      </c>
      <c r="Y1996" s="50">
        <f>IFERROR(Q1996 * (1-R1996),0)</f>
        <v>0</v>
      </c>
      <c r="Z1996" s="51">
        <f>IF(R1996=1,0,0)</f>
        <v>0</v>
      </c>
      <c r="AA1996" s="51">
        <f>IFERROR((1-R1996) * Z1996 * 2%,0)</f>
        <v>0</v>
      </c>
      <c r="AB1996" s="52">
        <f>IF(R1996=0,0,0)</f>
        <v>0</v>
      </c>
      <c r="AC1996" s="52">
        <f> IFERROR(AB1996 * (1-R1996) * 2%,0)</f>
        <v>0</v>
      </c>
      <c r="AD1996" s="53">
        <f>T1996+V1996+W1996+X1996+AA1996+AC1996</f>
        <v>29757.540000000001</v>
      </c>
    </row>
    <row r="1997">
      <c r="C1997" s="40" t="s">
        <v>3725</v>
      </c>
      <c r="D1997" s="41" t="s">
        <v>3726</v>
      </c>
      <c r="E1997" s="41"/>
      <c r="F1997" s="42">
        <v>43014.324212962958</v>
      </c>
      <c r="G1997" s="43">
        <v>9</v>
      </c>
      <c r="H1997" s="44">
        <v>43325</v>
      </c>
      <c r="I1997" s="44">
        <v>43371</v>
      </c>
      <c r="J1997" s="43">
        <v>237741</v>
      </c>
      <c r="K1997" s="43">
        <v>0</v>
      </c>
      <c r="L1997" s="43">
        <v>0</v>
      </c>
      <c r="M1997" s="43">
        <f>IFERROR(J1997-K1997-L1997,0)</f>
        <v>237741</v>
      </c>
      <c r="N1997" s="43">
        <v>237741</v>
      </c>
      <c r="O1997" s="45">
        <f>IFERROR(IF(1 - M1997/N1997&lt;0,0,1-M1997/N1997),0)</f>
        <v>0</v>
      </c>
      <c r="P1997" s="43">
        <v>0</v>
      </c>
      <c r="Q1997" s="43">
        <v>237741</v>
      </c>
      <c r="R1997" s="46">
        <f>IF(F1997&lt;DATEVALUE("2018-07-01"),1,0)</f>
        <v>1</v>
      </c>
      <c r="S1997" s="47">
        <f>IF(R1997=1,1%,0)</f>
        <v>0.01</v>
      </c>
      <c r="T1997" s="46">
        <f>IFERROR(S1997*M1997,0)</f>
        <v>2377.4099999999999</v>
      </c>
      <c r="U1997" s="48">
        <f>IF(O1997&lt;=0.12,1,0)*(1-R1997)*M1997</f>
        <v>0</v>
      </c>
      <c r="V1997" s="49">
        <f>IF(0&lt;0.8,0,IF(0&lt;1,Sheet1!L590,1))*IF(G1997&lt;3,0.12 - O1997,0.01) *U1997</f>
        <v>0</v>
      </c>
      <c r="W1997" s="49">
        <f>IF(0&gt;1,IF(0&lt;=1.1,1,IF(0&lt;=1.2,2,IF(0&lt;=1.5,3,5))),0) * 1000000</f>
        <v>0</v>
      </c>
      <c r="X1997" s="50">
        <f>IF(AND(P1997&gt;=150000000,P1997&lt;300000000),5000000,IF(AND(P1997&gt;=300000000,P1997&lt;500000000),10000000,IF(AND(P1997&gt;=300000000,P1997&lt;500000000),15000000,IF(AND(P1997&gt;=500000000,P1997&lt;3000000000),20000000,IF(P1997&gt;=30000000000,35000000,0))))) * (1-R1997)</f>
        <v>0</v>
      </c>
      <c r="Y1997" s="50">
        <f>IFERROR(Q1997 * (1-R1997),0)</f>
        <v>0</v>
      </c>
      <c r="Z1997" s="51">
        <f>IF(R1997=1,0,0)</f>
        <v>0</v>
      </c>
      <c r="AA1997" s="51">
        <f>IFERROR((1-R1997) * Z1997 * 2%,0)</f>
        <v>0</v>
      </c>
      <c r="AB1997" s="52">
        <f>IF(R1997=0,0,0)</f>
        <v>0</v>
      </c>
      <c r="AC1997" s="52">
        <f> IFERROR(AB1997 * (1-R1997) * 2%,0)</f>
        <v>0</v>
      </c>
      <c r="AD1997" s="53">
        <f>T1997+V1997+W1997+X1997+AA1997+AC1997</f>
        <v>2377.4099999999999</v>
      </c>
    </row>
    <row r="1998">
      <c r="C1998" s="40" t="s">
        <v>3727</v>
      </c>
      <c r="D1998" s="41" t="s">
        <v>3728</v>
      </c>
      <c r="E1998" s="41"/>
      <c r="F1998" s="42">
        <v>43137.325914351852</v>
      </c>
      <c r="G1998" s="43">
        <v>5</v>
      </c>
      <c r="H1998" s="44">
        <v>43325</v>
      </c>
      <c r="I1998" s="44">
        <v>43332</v>
      </c>
      <c r="J1998" s="43">
        <v>512168</v>
      </c>
      <c r="K1998" s="43">
        <v>0</v>
      </c>
      <c r="L1998" s="43">
        <v>0</v>
      </c>
      <c r="M1998" s="43">
        <f>IFERROR(J1998-K1998-L1998,0)</f>
        <v>512168</v>
      </c>
      <c r="N1998" s="43">
        <v>512168</v>
      </c>
      <c r="O1998" s="45">
        <f>IFERROR(IF(1 - M1998/N1998&lt;0,0,1-M1998/N1998),0)</f>
        <v>0</v>
      </c>
      <c r="P1998" s="43">
        <v>0</v>
      </c>
      <c r="Q1998" s="43">
        <v>512168</v>
      </c>
      <c r="R1998" s="46">
        <f>IF(F1998&lt;DATEVALUE("2018-07-01"),1,0)</f>
        <v>1</v>
      </c>
      <c r="S1998" s="47">
        <f>IF(R1998=1,1%,0)</f>
        <v>0.01</v>
      </c>
      <c r="T1998" s="46">
        <f>IFERROR(S1998*M1998,0)</f>
        <v>5121.6800000000003</v>
      </c>
      <c r="U1998" s="48">
        <f>IF(O1998&lt;=0.12,1,0)*(1-R1998)*M1998</f>
        <v>0</v>
      </c>
      <c r="V1998" s="49">
        <f>IF(0&lt;0.8,0,IF(0&lt;1,Sheet1!L590,1))*IF(G1998&lt;3,0.12 - O1998,0.01) *U1998</f>
        <v>0</v>
      </c>
      <c r="W1998" s="49">
        <f>IF(0&gt;1,IF(0&lt;=1.1,1,IF(0&lt;=1.2,2,IF(0&lt;=1.5,3,5))),0) * 1000000</f>
        <v>0</v>
      </c>
      <c r="X1998" s="50">
        <f>IF(AND(P1998&gt;=150000000,P1998&lt;300000000),5000000,IF(AND(P1998&gt;=300000000,P1998&lt;500000000),10000000,IF(AND(P1998&gt;=300000000,P1998&lt;500000000),15000000,IF(AND(P1998&gt;=500000000,P1998&lt;3000000000),20000000,IF(P1998&gt;=30000000000,35000000,0))))) * (1-R1998)</f>
        <v>0</v>
      </c>
      <c r="Y1998" s="50">
        <f>IFERROR(Q1998 * (1-R1998),0)</f>
        <v>0</v>
      </c>
      <c r="Z1998" s="51">
        <f>IF(R1998=1,0,0)</f>
        <v>0</v>
      </c>
      <c r="AA1998" s="51">
        <f>IFERROR((1-R1998) * Z1998 * 2%,0)</f>
        <v>0</v>
      </c>
      <c r="AB1998" s="52">
        <f>IF(R1998=0,0,0)</f>
        <v>0</v>
      </c>
      <c r="AC1998" s="52">
        <f> IFERROR(AB1998 * (1-R1998) * 2%,0)</f>
        <v>0</v>
      </c>
      <c r="AD1998" s="53">
        <f>T1998+V1998+W1998+X1998+AA1998+AC1998</f>
        <v>5121.6800000000003</v>
      </c>
    </row>
    <row r="1999">
      <c r="C1999" s="40" t="s">
        <v>3729</v>
      </c>
      <c r="D1999" s="41" t="s">
        <v>3730</v>
      </c>
      <c r="E1999" s="41"/>
      <c r="F1999" s="42">
        <v>43160.186967592592</v>
      </c>
      <c r="G1999" s="43">
        <v>4</v>
      </c>
      <c r="H1999" s="44">
        <v>43325</v>
      </c>
      <c r="I1999" s="44">
        <v>43328</v>
      </c>
      <c r="J1999" s="43">
        <v>705188</v>
      </c>
      <c r="K1999" s="43">
        <v>0</v>
      </c>
      <c r="L1999" s="43">
        <v>0</v>
      </c>
      <c r="M1999" s="43">
        <f>IFERROR(J1999-K1999-L1999,0)</f>
        <v>705188</v>
      </c>
      <c r="N1999" s="43">
        <v>705188</v>
      </c>
      <c r="O1999" s="45">
        <f>IFERROR(IF(1 - M1999/N1999&lt;0,0,1-M1999/N1999),0)</f>
        <v>0</v>
      </c>
      <c r="P1999" s="43">
        <v>0</v>
      </c>
      <c r="Q1999" s="43">
        <v>705188</v>
      </c>
      <c r="R1999" s="46">
        <f>IF(F1999&lt;DATEVALUE("2018-07-01"),1,0)</f>
        <v>1</v>
      </c>
      <c r="S1999" s="47">
        <f>IF(R1999=1,1%,0)</f>
        <v>0.01</v>
      </c>
      <c r="T1999" s="46">
        <f>IFERROR(S1999*M1999,0)</f>
        <v>7051.8800000000001</v>
      </c>
      <c r="U1999" s="48">
        <f>IF(O1999&lt;=0.12,1,0)*(1-R1999)*M1999</f>
        <v>0</v>
      </c>
      <c r="V1999" s="49">
        <f>IF(0&lt;0.8,0,IF(0&lt;1,Sheet1!L590,1))*IF(G1999&lt;3,0.12 - O1999,0.01) *U1999</f>
        <v>0</v>
      </c>
      <c r="W1999" s="49">
        <f>IF(0&gt;1,IF(0&lt;=1.1,1,IF(0&lt;=1.2,2,IF(0&lt;=1.5,3,5))),0) * 1000000</f>
        <v>0</v>
      </c>
      <c r="X1999" s="50">
        <f>IF(AND(P1999&gt;=150000000,P1999&lt;300000000),5000000,IF(AND(P1999&gt;=300000000,P1999&lt;500000000),10000000,IF(AND(P1999&gt;=300000000,P1999&lt;500000000),15000000,IF(AND(P1999&gt;=500000000,P1999&lt;3000000000),20000000,IF(P1999&gt;=30000000000,35000000,0))))) * (1-R1999)</f>
        <v>0</v>
      </c>
      <c r="Y1999" s="50">
        <f>IFERROR(Q1999 * (1-R1999),0)</f>
        <v>0</v>
      </c>
      <c r="Z1999" s="51">
        <f>IF(R1999=1,0,0)</f>
        <v>0</v>
      </c>
      <c r="AA1999" s="51">
        <f>IFERROR((1-R1999) * Z1999 * 2%,0)</f>
        <v>0</v>
      </c>
      <c r="AB1999" s="52">
        <f>IF(R1999=0,0,0)</f>
        <v>0</v>
      </c>
      <c r="AC1999" s="52">
        <f> IFERROR(AB1999 * (1-R1999) * 2%,0)</f>
        <v>0</v>
      </c>
      <c r="AD1999" s="53">
        <f>T1999+V1999+W1999+X1999+AA1999+AC1999</f>
        <v>7051.8800000000001</v>
      </c>
    </row>
    <row r="2000">
      <c r="C2000" s="40" t="s">
        <v>3731</v>
      </c>
      <c r="D2000" s="41" t="s">
        <v>3732</v>
      </c>
      <c r="E2000" s="41"/>
      <c r="F2000" s="42">
        <v>43165.374340277776</v>
      </c>
      <c r="G2000" s="43">
        <v>4</v>
      </c>
      <c r="H2000" s="44">
        <v>43321</v>
      </c>
      <c r="I2000" s="44">
        <v>43354</v>
      </c>
      <c r="J2000" s="43">
        <v>17216012</v>
      </c>
      <c r="K2000" s="43">
        <v>0</v>
      </c>
      <c r="L2000" s="43">
        <v>0</v>
      </c>
      <c r="M2000" s="43">
        <f>IFERROR(J2000-K2000-L2000,0)</f>
        <v>17216012</v>
      </c>
      <c r="N2000" s="43">
        <v>15467507</v>
      </c>
      <c r="O2000" s="45">
        <f>IFERROR(IF(1 - M2000/N2000&lt;0,0,1-M2000/N2000),0)</f>
        <v>0</v>
      </c>
      <c r="P2000" s="43">
        <v>0</v>
      </c>
      <c r="Q2000" s="43">
        <v>17216012</v>
      </c>
      <c r="R2000" s="46">
        <f>IF(F2000&lt;DATEVALUE("2018-07-01"),1,0)</f>
        <v>1</v>
      </c>
      <c r="S2000" s="47">
        <f>IF(R2000=1,1%,0)</f>
        <v>0.01</v>
      </c>
      <c r="T2000" s="46">
        <f>IFERROR(S2000*M2000,0)</f>
        <v>172160.12</v>
      </c>
      <c r="U2000" s="48">
        <f>IF(O2000&lt;=0.12,1,0)*(1-R2000)*M2000</f>
        <v>0</v>
      </c>
      <c r="V2000" s="49">
        <f>IF(0&lt;0.8,0,IF(0&lt;1,Sheet1!L590,1))*IF(G2000&lt;3,0.12 - O2000,0.01) *U2000</f>
        <v>0</v>
      </c>
      <c r="W2000" s="49">
        <f>IF(0&gt;1,IF(0&lt;=1.1,1,IF(0&lt;=1.2,2,IF(0&lt;=1.5,3,5))),0) * 1000000</f>
        <v>0</v>
      </c>
      <c r="X2000" s="50">
        <f>IF(AND(P2000&gt;=150000000,P2000&lt;300000000),5000000,IF(AND(P2000&gt;=300000000,P2000&lt;500000000),10000000,IF(AND(P2000&gt;=300000000,P2000&lt;500000000),15000000,IF(AND(P2000&gt;=500000000,P2000&lt;3000000000),20000000,IF(P2000&gt;=30000000000,35000000,0))))) * (1-R2000)</f>
        <v>0</v>
      </c>
      <c r="Y2000" s="50">
        <f>IFERROR(Q2000 * (1-R2000),0)</f>
        <v>0</v>
      </c>
      <c r="Z2000" s="51">
        <f>IF(R2000=1,0,0)</f>
        <v>0</v>
      </c>
      <c r="AA2000" s="51">
        <f>IFERROR((1-R2000) * Z2000 * 2%,0)</f>
        <v>0</v>
      </c>
      <c r="AB2000" s="52">
        <f>IF(R2000=0,0,0)</f>
        <v>0</v>
      </c>
      <c r="AC2000" s="52">
        <f> IFERROR(AB2000 * (1-R2000) * 2%,0)</f>
        <v>0</v>
      </c>
      <c r="AD2000" s="53">
        <f>T2000+V2000+W2000+X2000+AA2000+AC2000</f>
        <v>172160.12</v>
      </c>
    </row>
    <row r="2001">
      <c r="C2001" s="40" t="s">
        <v>3733</v>
      </c>
      <c r="D2001" s="41" t="s">
        <v>2347</v>
      </c>
      <c r="E2001" s="41"/>
      <c r="F2001" s="42">
        <v>43166.270810185182</v>
      </c>
      <c r="G2001" s="43">
        <v>4</v>
      </c>
      <c r="H2001" s="44">
        <v>43372</v>
      </c>
      <c r="I2001" s="44">
        <v>43392</v>
      </c>
      <c r="J2001" s="43">
        <v>2108170</v>
      </c>
      <c r="K2001" s="43">
        <v>0</v>
      </c>
      <c r="L2001" s="43">
        <v>0</v>
      </c>
      <c r="M2001" s="43">
        <f>IFERROR(J2001-K2001-L2001,0)</f>
        <v>2108170</v>
      </c>
      <c r="N2001" s="43">
        <v>2946427</v>
      </c>
      <c r="O2001" s="45">
        <f>IFERROR(IF(1 - M2001/N2001&lt;0,0,1-M2001/N2001),0)</f>
        <v>0.28449949718761058</v>
      </c>
      <c r="P2001" s="43">
        <v>0</v>
      </c>
      <c r="Q2001" s="43">
        <v>2108170</v>
      </c>
      <c r="R2001" s="46">
        <f>IF(F2001&lt;DATEVALUE("2018-07-01"),1,0)</f>
        <v>1</v>
      </c>
      <c r="S2001" s="47">
        <f>IF(R2001=1,1%,0)</f>
        <v>0.01</v>
      </c>
      <c r="T2001" s="46">
        <f>IFERROR(S2001*M2001,0)</f>
        <v>21081.700000000001</v>
      </c>
      <c r="U2001" s="48">
        <f>IF(O2001&lt;=0.12,1,0)*(1-R2001)*M2001</f>
        <v>0</v>
      </c>
      <c r="V2001" s="49">
        <f>IF(0&lt;0.8,0,IF(0&lt;1,Sheet1!L590,1))*IF(G2001&lt;3,0.12 - O2001,0.01) *U2001</f>
        <v>0</v>
      </c>
      <c r="W2001" s="49">
        <f>IF(0&gt;1,IF(0&lt;=1.1,1,IF(0&lt;=1.2,2,IF(0&lt;=1.5,3,5))),0) * 1000000</f>
        <v>0</v>
      </c>
      <c r="X2001" s="50">
        <f>IF(AND(P2001&gt;=150000000,P2001&lt;300000000),5000000,IF(AND(P2001&gt;=300000000,P2001&lt;500000000),10000000,IF(AND(P2001&gt;=300000000,P2001&lt;500000000),15000000,IF(AND(P2001&gt;=500000000,P2001&lt;3000000000),20000000,IF(P2001&gt;=30000000000,35000000,0))))) * (1-R2001)</f>
        <v>0</v>
      </c>
      <c r="Y2001" s="50">
        <f>IFERROR(Q2001 * (1-R2001),0)</f>
        <v>0</v>
      </c>
      <c r="Z2001" s="51">
        <f>IF(R2001=1,0,0)</f>
        <v>0</v>
      </c>
      <c r="AA2001" s="51">
        <f>IFERROR((1-R2001) * Z2001 * 2%,0)</f>
        <v>0</v>
      </c>
      <c r="AB2001" s="52">
        <f>IF(R2001=0,0,0)</f>
        <v>0</v>
      </c>
      <c r="AC2001" s="52">
        <f> IFERROR(AB2001 * (1-R2001) * 2%,0)</f>
        <v>0</v>
      </c>
      <c r="AD2001" s="53">
        <f>T2001+V2001+W2001+X2001+AA2001+AC2001</f>
        <v>21081.700000000001</v>
      </c>
    </row>
    <row r="2002">
      <c r="C2002" s="40" t="s">
        <v>3734</v>
      </c>
      <c r="D2002" s="41" t="s">
        <v>3735</v>
      </c>
      <c r="E2002" s="41"/>
      <c r="F2002" s="42">
        <v>43203.333078703705</v>
      </c>
      <c r="G2002" s="43">
        <v>3</v>
      </c>
      <c r="H2002" s="44">
        <v>43325</v>
      </c>
      <c r="I2002" s="44">
        <v>43342</v>
      </c>
      <c r="J2002" s="43">
        <v>134498</v>
      </c>
      <c r="K2002" s="43">
        <v>0</v>
      </c>
      <c r="L2002" s="43">
        <v>0</v>
      </c>
      <c r="M2002" s="43">
        <f>IFERROR(J2002-K2002-L2002,0)</f>
        <v>134498</v>
      </c>
      <c r="N2002" s="43">
        <v>134498</v>
      </c>
      <c r="O2002" s="45">
        <f>IFERROR(IF(1 - M2002/N2002&lt;0,0,1-M2002/N2002),0)</f>
        <v>0</v>
      </c>
      <c r="P2002" s="43">
        <v>0</v>
      </c>
      <c r="Q2002" s="43">
        <v>0</v>
      </c>
      <c r="R2002" s="46">
        <f>IF(F2002&lt;DATEVALUE("2018-07-01"),1,0)</f>
        <v>1</v>
      </c>
      <c r="S2002" s="47">
        <f>IF(R2002=1,1%,0)</f>
        <v>0.01</v>
      </c>
      <c r="T2002" s="46">
        <f>IFERROR(S2002*M2002,0)</f>
        <v>1344.98</v>
      </c>
      <c r="U2002" s="48">
        <f>IF(O2002&lt;=0.12,1,0)*(1-R2002)*M2002</f>
        <v>0</v>
      </c>
      <c r="V2002" s="49">
        <f>IF(0&lt;0.8,0,IF(0&lt;1,Sheet1!L590,1))*IF(G2002&lt;3,0.12 - O2002,0.01) *U2002</f>
        <v>0</v>
      </c>
      <c r="W2002" s="49">
        <f>IF(0&gt;1,IF(0&lt;=1.1,1,IF(0&lt;=1.2,2,IF(0&lt;=1.5,3,5))),0) * 1000000</f>
        <v>0</v>
      </c>
      <c r="X2002" s="50">
        <f>IF(AND(P2002&gt;=150000000,P2002&lt;300000000),5000000,IF(AND(P2002&gt;=300000000,P2002&lt;500000000),10000000,IF(AND(P2002&gt;=300000000,P2002&lt;500000000),15000000,IF(AND(P2002&gt;=500000000,P2002&lt;3000000000),20000000,IF(P2002&gt;=30000000000,35000000,0))))) * (1-R2002)</f>
        <v>0</v>
      </c>
      <c r="Y2002" s="50">
        <f>IFERROR(Q2002 * (1-R2002),0)</f>
        <v>0</v>
      </c>
      <c r="Z2002" s="51">
        <f>IF(R2002=1,0,0)</f>
        <v>0</v>
      </c>
      <c r="AA2002" s="51">
        <f>IFERROR((1-R2002) * Z2002 * 2%,0)</f>
        <v>0</v>
      </c>
      <c r="AB2002" s="52">
        <f>IF(R2002=0,0,0)</f>
        <v>0</v>
      </c>
      <c r="AC2002" s="52">
        <f> IFERROR(AB2002 * (1-R2002) * 2%,0)</f>
        <v>0</v>
      </c>
      <c r="AD2002" s="53">
        <f>T2002+V2002+W2002+X2002+AA2002+AC2002</f>
        <v>1344.98</v>
      </c>
    </row>
    <row r="2003">
      <c r="C2003" s="40" t="s">
        <v>3736</v>
      </c>
      <c r="D2003" s="41" t="s">
        <v>2806</v>
      </c>
      <c r="E2003" s="41"/>
      <c r="F2003" s="42">
        <v>43229.3512037037</v>
      </c>
      <c r="G2003" s="43">
        <v>2</v>
      </c>
      <c r="H2003" s="44">
        <v>43370</v>
      </c>
      <c r="I2003" s="44">
        <v>43406</v>
      </c>
      <c r="J2003" s="43">
        <v>3055250</v>
      </c>
      <c r="K2003" s="43">
        <v>0</v>
      </c>
      <c r="L2003" s="43">
        <v>0</v>
      </c>
      <c r="M2003" s="43">
        <f>IFERROR(J2003-K2003-L2003,0)</f>
        <v>3055250</v>
      </c>
      <c r="N2003" s="43">
        <v>2728671</v>
      </c>
      <c r="O2003" s="45">
        <f>IFERROR(IF(1 - M2003/N2003&lt;0,0,1-M2003/N2003),0)</f>
        <v>0</v>
      </c>
      <c r="P2003" s="43">
        <v>3144790</v>
      </c>
      <c r="Q2003" s="43">
        <v>0</v>
      </c>
      <c r="R2003" s="46">
        <f>IF(F2003&lt;DATEVALUE("2018-07-01"),1,0)</f>
        <v>1</v>
      </c>
      <c r="S2003" s="47">
        <f>IF(R2003=1,1%,0)</f>
        <v>0.01</v>
      </c>
      <c r="T2003" s="46">
        <f>IFERROR(S2003*M2003,0)</f>
        <v>30552.5</v>
      </c>
      <c r="U2003" s="48">
        <f>IF(O2003&lt;=0.12,1,0)*(1-R2003)*M2003</f>
        <v>0</v>
      </c>
      <c r="V2003" s="49">
        <f>IF(0&lt;0.8,0,IF(0&lt;1,Sheet1!L590,1))*IF(G2003&lt;3,0.12 - O2003,0.01) *U2003</f>
        <v>0</v>
      </c>
      <c r="W2003" s="49">
        <f>IF(0&gt;1,IF(0&lt;=1.1,1,IF(0&lt;=1.2,2,IF(0&lt;=1.5,3,5))),0) * 1000000</f>
        <v>0</v>
      </c>
      <c r="X2003" s="50">
        <f>IF(AND(P2003&gt;=150000000,P2003&lt;300000000),5000000,IF(AND(P2003&gt;=300000000,P2003&lt;500000000),10000000,IF(AND(P2003&gt;=300000000,P2003&lt;500000000),15000000,IF(AND(P2003&gt;=500000000,P2003&lt;3000000000),20000000,IF(P2003&gt;=30000000000,35000000,0))))) * (1-R2003)</f>
        <v>0</v>
      </c>
      <c r="Y2003" s="50">
        <f>IFERROR(Q2003 * (1-R2003),0)</f>
        <v>0</v>
      </c>
      <c r="Z2003" s="51">
        <f>IF(R2003=1,0,0)</f>
        <v>0</v>
      </c>
      <c r="AA2003" s="51">
        <f>IFERROR((1-R2003) * Z2003 * 2%,0)</f>
        <v>0</v>
      </c>
      <c r="AB2003" s="52">
        <f>IF(R2003=0,0,0)</f>
        <v>0</v>
      </c>
      <c r="AC2003" s="52">
        <f> IFERROR(AB2003 * (1-R2003) * 2%,0)</f>
        <v>0</v>
      </c>
      <c r="AD2003" s="53">
        <f>T2003+V2003+W2003+X2003+AA2003+AC2003</f>
        <v>30552.5</v>
      </c>
    </row>
    <row r="2004">
      <c r="C2004" s="40" t="s">
        <v>3737</v>
      </c>
      <c r="D2004" s="41" t="s">
        <v>3738</v>
      </c>
      <c r="E2004" s="41"/>
      <c r="F2004" s="42">
        <v>43237.437488425923</v>
      </c>
      <c r="G2004" s="43">
        <v>2</v>
      </c>
      <c r="H2004" s="44">
        <v>43321</v>
      </c>
      <c r="I2004" s="44">
        <v>43349</v>
      </c>
      <c r="J2004" s="43">
        <v>9772356</v>
      </c>
      <c r="K2004" s="43">
        <v>0</v>
      </c>
      <c r="L2004" s="43">
        <v>0</v>
      </c>
      <c r="M2004" s="43">
        <f>IFERROR(J2004-K2004-L2004,0)</f>
        <v>9772356</v>
      </c>
      <c r="N2004" s="43">
        <v>10041911</v>
      </c>
      <c r="O2004" s="45">
        <f>IFERROR(IF(1 - M2004/N2004&lt;0,0,1-M2004/N2004),0)</f>
        <v>0.026842998309783872</v>
      </c>
      <c r="P2004" s="43">
        <v>9772356</v>
      </c>
      <c r="Q2004" s="43">
        <v>0</v>
      </c>
      <c r="R2004" s="46">
        <f>IF(F2004&lt;DATEVALUE("2018-07-01"),1,0)</f>
        <v>1</v>
      </c>
      <c r="S2004" s="47">
        <f>IF(R2004=1,1%,0)</f>
        <v>0.01</v>
      </c>
      <c r="T2004" s="46">
        <f>IFERROR(S2004*M2004,0)</f>
        <v>97723.559999999998</v>
      </c>
      <c r="U2004" s="48">
        <f>IF(O2004&lt;=0.12,1,0)*(1-R2004)*M2004</f>
        <v>0</v>
      </c>
      <c r="V2004" s="49">
        <f>IF(0&lt;0.8,0,IF(0&lt;1,Sheet1!L590,1))*IF(G2004&lt;3,0.12 - O2004,0.01) *U2004</f>
        <v>0</v>
      </c>
      <c r="W2004" s="49">
        <f>IF(0&gt;1,IF(0&lt;=1.1,1,IF(0&lt;=1.2,2,IF(0&lt;=1.5,3,5))),0) * 1000000</f>
        <v>0</v>
      </c>
      <c r="X2004" s="50">
        <f>IF(AND(P2004&gt;=150000000,P2004&lt;300000000),5000000,IF(AND(P2004&gt;=300000000,P2004&lt;500000000),10000000,IF(AND(P2004&gt;=300000000,P2004&lt;500000000),15000000,IF(AND(P2004&gt;=500000000,P2004&lt;3000000000),20000000,IF(P2004&gt;=30000000000,35000000,0))))) * (1-R2004)</f>
        <v>0</v>
      </c>
      <c r="Y2004" s="50">
        <f>IFERROR(Q2004 * (1-R2004),0)</f>
        <v>0</v>
      </c>
      <c r="Z2004" s="51">
        <f>IF(R2004=1,0,0)</f>
        <v>0</v>
      </c>
      <c r="AA2004" s="51">
        <f>IFERROR((1-R2004) * Z2004 * 2%,0)</f>
        <v>0</v>
      </c>
      <c r="AB2004" s="52">
        <f>IF(R2004=0,0,0)</f>
        <v>0</v>
      </c>
      <c r="AC2004" s="52">
        <f> IFERROR(AB2004 * (1-R2004) * 2%,0)</f>
        <v>0</v>
      </c>
      <c r="AD2004" s="53">
        <f>T2004+V2004+W2004+X2004+AA2004+AC2004</f>
        <v>97723.559999999998</v>
      </c>
    </row>
    <row r="2005">
      <c r="C2005" s="40" t="s">
        <v>3739</v>
      </c>
      <c r="D2005" s="41" t="s">
        <v>3740</v>
      </c>
      <c r="E2005" s="41"/>
      <c r="F2005" s="42">
        <v>43270.130277777775</v>
      </c>
      <c r="G2005" s="43">
        <v>1</v>
      </c>
      <c r="H2005" s="44">
        <v>43321</v>
      </c>
      <c r="I2005" s="44">
        <v>43348</v>
      </c>
      <c r="J2005" s="43">
        <v>109868</v>
      </c>
      <c r="K2005" s="43">
        <v>0</v>
      </c>
      <c r="L2005" s="43">
        <v>0</v>
      </c>
      <c r="M2005" s="43">
        <f>IFERROR(J2005-K2005-L2005,0)</f>
        <v>109868</v>
      </c>
      <c r="N2005" s="43">
        <v>109868</v>
      </c>
      <c r="O2005" s="45">
        <f>IFERROR(IF(1 - M2005/N2005&lt;0,0,1-M2005/N2005),0)</f>
        <v>0</v>
      </c>
      <c r="P2005" s="43">
        <v>0</v>
      </c>
      <c r="Q2005" s="43">
        <v>0</v>
      </c>
      <c r="R2005" s="46">
        <f>IF(F2005&lt;DATEVALUE("2018-07-01"),1,0)</f>
        <v>1</v>
      </c>
      <c r="S2005" s="47">
        <f>IF(R2005=1,1%,0)</f>
        <v>0.01</v>
      </c>
      <c r="T2005" s="46">
        <f>IFERROR(S2005*M2005,0)</f>
        <v>1098.6800000000001</v>
      </c>
      <c r="U2005" s="48">
        <f>IF(O2005&lt;=0.12,1,0)*(1-R2005)*M2005</f>
        <v>0</v>
      </c>
      <c r="V2005" s="49">
        <f>IF(0&lt;0.8,0,IF(0&lt;1,Sheet1!L590,1))*IF(G2005&lt;3,0.12 - O2005,0.01) *U2005</f>
        <v>0</v>
      </c>
      <c r="W2005" s="49">
        <f>IF(0&gt;1,IF(0&lt;=1.1,1,IF(0&lt;=1.2,2,IF(0&lt;=1.5,3,5))),0) * 1000000</f>
        <v>0</v>
      </c>
      <c r="X2005" s="50">
        <f>IF(AND(P2005&gt;=150000000,P2005&lt;300000000),5000000,IF(AND(P2005&gt;=300000000,P2005&lt;500000000),10000000,IF(AND(P2005&gt;=300000000,P2005&lt;500000000),15000000,IF(AND(P2005&gt;=500000000,P2005&lt;3000000000),20000000,IF(P2005&gt;=30000000000,35000000,0))))) * (1-R2005)</f>
        <v>0</v>
      </c>
      <c r="Y2005" s="50">
        <f>IFERROR(Q2005 * (1-R2005),0)</f>
        <v>0</v>
      </c>
      <c r="Z2005" s="51">
        <f>IF(R2005=1,0,0)</f>
        <v>0</v>
      </c>
      <c r="AA2005" s="51">
        <f>IFERROR((1-R2005) * Z2005 * 2%,0)</f>
        <v>0</v>
      </c>
      <c r="AB2005" s="52">
        <f>IF(R2005=0,0,0)</f>
        <v>0</v>
      </c>
      <c r="AC2005" s="52">
        <f> IFERROR(AB2005 * (1-R2005) * 2%,0)</f>
        <v>0</v>
      </c>
      <c r="AD2005" s="53">
        <f>T2005+V2005+W2005+X2005+AA2005+AC2005</f>
        <v>1098.6800000000001</v>
      </c>
    </row>
    <row r="2006">
      <c r="C2006" s="40" t="s">
        <v>3741</v>
      </c>
      <c r="D2006" s="41" t="s">
        <v>24</v>
      </c>
      <c r="E2006" s="41"/>
      <c r="F2006" s="42" t="s">
        <v>24</v>
      </c>
      <c r="G2006" s="43" t="s">
        <v>24</v>
      </c>
      <c r="H2006" s="44" t="s">
        <v>24</v>
      </c>
      <c r="I2006" s="44" t="s">
        <v>24</v>
      </c>
      <c r="J2006" s="43">
        <v>10123070</v>
      </c>
      <c r="K2006" s="43">
        <v>0</v>
      </c>
      <c r="L2006" s="43">
        <v>0</v>
      </c>
      <c r="M2006" s="43">
        <f>IFERROR(J2006-K2006-L2006,0)</f>
        <v>10123070</v>
      </c>
      <c r="N2006" s="43" t="s">
        <v>24</v>
      </c>
      <c r="O2006" s="45">
        <f>IFERROR(IF(1 - M2006/N2006&lt;0,0,1-M2006/N2006),0)</f>
        <v>0</v>
      </c>
      <c r="P2006" s="43">
        <v>0</v>
      </c>
      <c r="Q2006" s="43">
        <v>0</v>
      </c>
      <c r="R2006" s="46">
        <f>IF(F2006&lt;DATEVALUE("2018-07-01"),1,0)</f>
        <v>0</v>
      </c>
      <c r="S2006" s="47">
        <f>IF(R2006=1,1%,0)</f>
        <v>0</v>
      </c>
      <c r="T2006" s="46">
        <f>IFERROR(S2006*M2006,0)</f>
        <v>0</v>
      </c>
      <c r="U2006" s="48">
        <f>IF(O2006&lt;=0.12,1,0)*(1-R2006)*M2006</f>
        <v>10123070</v>
      </c>
      <c r="V2006" s="49">
        <f>IF(0&lt;0.8,0,IF(0&lt;1,Sheet1!L590,1))*IF(G2006&lt;3,0.12 - O2006,0.01) *U2006</f>
        <v>0</v>
      </c>
      <c r="W2006" s="49">
        <f>IF(0&gt;1,IF(0&lt;=1.1,1,IF(0&lt;=1.2,2,IF(0&lt;=1.5,3,5))),0) * 1000000</f>
        <v>0</v>
      </c>
      <c r="X2006" s="50">
        <f>IF(AND(P2006&gt;=150000000,P2006&lt;300000000),5000000,IF(AND(P2006&gt;=300000000,P2006&lt;500000000),10000000,IF(AND(P2006&gt;=300000000,P2006&lt;500000000),15000000,IF(AND(P2006&gt;=500000000,P2006&lt;3000000000),20000000,IF(P2006&gt;=30000000000,35000000,0))))) * (1-R2006)</f>
        <v>0</v>
      </c>
      <c r="Y2006" s="50">
        <f>IFERROR(Q2006 * (1-R2006),0)</f>
        <v>0</v>
      </c>
      <c r="Z2006" s="51" t="str">
        <f>IF(R2006=1,0,"")</f>
        <v/>
      </c>
      <c r="AA2006" s="51">
        <f>IFERROR((1-R2006) * Z2006 * 2%,0)</f>
        <v>0</v>
      </c>
      <c r="AB2006" s="52" t="str">
        <f>IF(R2006=0,"",0)</f>
        <v/>
      </c>
      <c r="AC2006" s="52">
        <f> IFERROR(AB2006 * (1-R2006) * 2%,0)</f>
        <v>0</v>
      </c>
      <c r="AD2006" s="53">
        <f>T2006+V2006+W2006+X2006+AA2006+AC2006</f>
        <v>0</v>
      </c>
    </row>
    <row r="2007">
      <c r="C2007" s="40" t="s">
        <v>3742</v>
      </c>
      <c r="D2007" s="41" t="s">
        <v>3743</v>
      </c>
      <c r="E2007" s="41"/>
      <c r="F2007" s="42">
        <v>43305.425821759258</v>
      </c>
      <c r="G2007" s="43">
        <v>0</v>
      </c>
      <c r="H2007" s="44">
        <v>43312</v>
      </c>
      <c r="I2007" s="44">
        <v>43348</v>
      </c>
      <c r="J2007" s="43">
        <v>29311399</v>
      </c>
      <c r="K2007" s="43">
        <v>0</v>
      </c>
      <c r="L2007" s="43">
        <v>0</v>
      </c>
      <c r="M2007" s="43">
        <f>IFERROR(J2007-K2007-L2007,0)</f>
        <v>29311399</v>
      </c>
      <c r="N2007" s="43">
        <v>91064544</v>
      </c>
      <c r="O2007" s="45">
        <f>IFERROR(IF(1 - M2007/N2007&lt;0,0,1-M2007/N2007),0)</f>
        <v>0.6781250120793445</v>
      </c>
      <c r="P2007" s="43">
        <v>0</v>
      </c>
      <c r="Q2007" s="43">
        <v>0</v>
      </c>
      <c r="R2007" s="46">
        <f>IF(F2007&lt;DATEVALUE("2018-07-01"),1,0)</f>
        <v>0</v>
      </c>
      <c r="S2007" s="47">
        <f>IF(R2007=1,1%,0)</f>
        <v>0</v>
      </c>
      <c r="T2007" s="46">
        <f>IFERROR(S2007*M2007,0)</f>
        <v>0</v>
      </c>
      <c r="U2007" s="48">
        <f>IF(O2007&lt;=0.12,1,0)*(1-R2007)*M2007</f>
        <v>0</v>
      </c>
      <c r="V2007" s="49">
        <f>IF(0&lt;0.8,0,IF(0&lt;1,Sheet1!L590,1))*IF(G2007&lt;3,0.12 - O2007,0.01) *U2007</f>
        <v>0</v>
      </c>
      <c r="W2007" s="49">
        <f>IF(0&gt;1,IF(0&lt;=1.1,1,IF(0&lt;=1.2,2,IF(0&lt;=1.5,3,5))),0) * 1000000</f>
        <v>0</v>
      </c>
      <c r="X2007" s="50">
        <f>IF(AND(P2007&gt;=150000000,P2007&lt;300000000),5000000,IF(AND(P2007&gt;=300000000,P2007&lt;500000000),10000000,IF(AND(P2007&gt;=300000000,P2007&lt;500000000),15000000,IF(AND(P2007&gt;=500000000,P2007&lt;3000000000),20000000,IF(P2007&gt;=30000000000,35000000,0))))) * (1-R2007)</f>
        <v>0</v>
      </c>
      <c r="Y2007" s="50">
        <f>IFERROR(Q2007 * (1-R2007),0)</f>
        <v>0</v>
      </c>
      <c r="Z2007" s="51">
        <f>IF(R2007=1,0,0)</f>
        <v>0</v>
      </c>
      <c r="AA2007" s="51">
        <f>IFERROR((1-R2007) * Z2007 * 2%,0)</f>
        <v>0</v>
      </c>
      <c r="AB2007" s="52">
        <f>IF(R2007=0,0,0)</f>
        <v>0</v>
      </c>
      <c r="AC2007" s="52">
        <f> IFERROR(AB2007 * (1-R2007) * 2%,0)</f>
        <v>0</v>
      </c>
      <c r="AD2007" s="53">
        <f>T2007+V2007+W2007+X2007+AA2007+AC2007</f>
        <v>0</v>
      </c>
    </row>
    <row r="2008">
      <c r="C2008" s="40" t="s">
        <v>3744</v>
      </c>
      <c r="D2008" s="41" t="s">
        <v>3745</v>
      </c>
      <c r="E2008" s="41"/>
      <c r="F2008" s="42">
        <v>39682.652546296296</v>
      </c>
      <c r="G2008" s="43">
        <v>119</v>
      </c>
      <c r="H2008" s="44">
        <v>43327</v>
      </c>
      <c r="I2008" s="44">
        <v>43342</v>
      </c>
      <c r="J2008" s="43">
        <v>662475</v>
      </c>
      <c r="K2008" s="43">
        <v>0</v>
      </c>
      <c r="L2008" s="43">
        <v>0</v>
      </c>
      <c r="M2008" s="43">
        <f>IFERROR(J2008-K2008-L2008,0)</f>
        <v>662475</v>
      </c>
      <c r="N2008" s="43">
        <v>662475</v>
      </c>
      <c r="O2008" s="45">
        <f>IFERROR(IF(1 - M2008/N2008&lt;0,0,1-M2008/N2008),0)</f>
        <v>0</v>
      </c>
      <c r="P2008" s="43">
        <v>0</v>
      </c>
      <c r="Q2008" s="43">
        <v>662475</v>
      </c>
      <c r="R2008" s="46">
        <f>IF(F2008&lt;DATEVALUE("2018-07-01"),1,0)</f>
        <v>1</v>
      </c>
      <c r="S2008" s="47">
        <f>IF(R2008=1,1%,0)</f>
        <v>0.01</v>
      </c>
      <c r="T2008" s="46">
        <f>IFERROR(S2008*M2008,0)</f>
        <v>6624.75</v>
      </c>
      <c r="U2008" s="48">
        <f>IF(O2008&lt;=0.12,1,0)*(1-R2008)*M2008</f>
        <v>0</v>
      </c>
      <c r="V2008" s="49">
        <f>IF(0&lt;0.8,0,IF(0&lt;1,Sheet1!L590,1))*IF(G2008&lt;3,0.12 - O2008,0.01) *U2008</f>
        <v>0</v>
      </c>
      <c r="W2008" s="49">
        <f>IF(0&gt;1,IF(0&lt;=1.1,1,IF(0&lt;=1.2,2,IF(0&lt;=1.5,3,5))),0) * 1000000</f>
        <v>0</v>
      </c>
      <c r="X2008" s="50">
        <f>IF(AND(P2008&gt;=150000000,P2008&lt;300000000),5000000,IF(AND(P2008&gt;=300000000,P2008&lt;500000000),10000000,IF(AND(P2008&gt;=300000000,P2008&lt;500000000),15000000,IF(AND(P2008&gt;=500000000,P2008&lt;3000000000),20000000,IF(P2008&gt;=30000000000,35000000,0))))) * (1-R2008)</f>
        <v>0</v>
      </c>
      <c r="Y2008" s="50">
        <f>IFERROR(Q2008 * (1-R2008),0)</f>
        <v>0</v>
      </c>
      <c r="Z2008" s="51">
        <f>IF(R2008=1,0,0)</f>
        <v>0</v>
      </c>
      <c r="AA2008" s="51">
        <f>IFERROR((1-R2008) * Z2008 * 2%,0)</f>
        <v>0</v>
      </c>
      <c r="AB2008" s="52">
        <f>IF(R2008=0,0,0)</f>
        <v>0</v>
      </c>
      <c r="AC2008" s="52">
        <f> IFERROR(AB2008 * (1-R2008) * 2%,0)</f>
        <v>0</v>
      </c>
      <c r="AD2008" s="53">
        <f>T2008+V2008+W2008+X2008+AA2008+AC2008</f>
        <v>6624.75</v>
      </c>
    </row>
    <row r="2009">
      <c r="C2009" s="40" t="s">
        <v>3746</v>
      </c>
      <c r="D2009" s="41" t="s">
        <v>3747</v>
      </c>
      <c r="E2009" s="41"/>
      <c r="F2009" s="42">
        <v>40513.697465277779</v>
      </c>
      <c r="G2009" s="43">
        <v>91</v>
      </c>
      <c r="H2009" s="44">
        <v>43327</v>
      </c>
      <c r="I2009" s="44">
        <v>43349</v>
      </c>
      <c r="J2009" s="43">
        <v>11051514</v>
      </c>
      <c r="K2009" s="43">
        <v>0</v>
      </c>
      <c r="L2009" s="43">
        <v>0</v>
      </c>
      <c r="M2009" s="43">
        <f>IFERROR(J2009-K2009-L2009,0)</f>
        <v>11051514</v>
      </c>
      <c r="N2009" s="43">
        <v>9762511</v>
      </c>
      <c r="O2009" s="45">
        <f>IFERROR(IF(1 - M2009/N2009&lt;0,0,1-M2009/N2009),0)</f>
        <v>0</v>
      </c>
      <c r="P2009" s="43">
        <v>0</v>
      </c>
      <c r="Q2009" s="43">
        <v>11051514</v>
      </c>
      <c r="R2009" s="46">
        <f>IF(F2009&lt;DATEVALUE("2018-07-01"),1,0)</f>
        <v>1</v>
      </c>
      <c r="S2009" s="47">
        <f>IF(R2009=1,1%,0)</f>
        <v>0.01</v>
      </c>
      <c r="T2009" s="46">
        <f>IFERROR(S2009*M2009,0)</f>
        <v>110515.14</v>
      </c>
      <c r="U2009" s="48">
        <f>IF(O2009&lt;=0.12,1,0)*(1-R2009)*M2009</f>
        <v>0</v>
      </c>
      <c r="V2009" s="49">
        <f>IF(0&lt;0.8,0,IF(0&lt;1,Sheet1!L590,1))*IF(G2009&lt;3,0.12 - O2009,0.01) *U2009</f>
        <v>0</v>
      </c>
      <c r="W2009" s="49">
        <f>IF(0&gt;1,IF(0&lt;=1.1,1,IF(0&lt;=1.2,2,IF(0&lt;=1.5,3,5))),0) * 1000000</f>
        <v>0</v>
      </c>
      <c r="X2009" s="50">
        <f>IF(AND(P2009&gt;=150000000,P2009&lt;300000000),5000000,IF(AND(P2009&gt;=300000000,P2009&lt;500000000),10000000,IF(AND(P2009&gt;=300000000,P2009&lt;500000000),15000000,IF(AND(P2009&gt;=500000000,P2009&lt;3000000000),20000000,IF(P2009&gt;=30000000000,35000000,0))))) * (1-R2009)</f>
        <v>0</v>
      </c>
      <c r="Y2009" s="50">
        <f>IFERROR(Q2009 * (1-R2009),0)</f>
        <v>0</v>
      </c>
      <c r="Z2009" s="51">
        <f>IF(R2009=1,0,0)</f>
        <v>0</v>
      </c>
      <c r="AA2009" s="51">
        <f>IFERROR((1-R2009) * Z2009 * 2%,0)</f>
        <v>0</v>
      </c>
      <c r="AB2009" s="52">
        <f>IF(R2009=0,1275000,0)</f>
        <v>0</v>
      </c>
      <c r="AC2009" s="52">
        <f> IFERROR(AB2009 * (1-R2009) * 2%,0)</f>
        <v>0</v>
      </c>
      <c r="AD2009" s="53">
        <f>T2009+V2009+W2009+X2009+AA2009+AC2009</f>
        <v>110515.14</v>
      </c>
    </row>
    <row r="2010">
      <c r="C2010" s="40" t="s">
        <v>3748</v>
      </c>
      <c r="D2010" s="41" t="s">
        <v>3749</v>
      </c>
      <c r="E2010" s="41"/>
      <c r="F2010" s="42">
        <v>40893.468541666662</v>
      </c>
      <c r="G2010" s="43">
        <v>79</v>
      </c>
      <c r="H2010" s="44">
        <v>43320</v>
      </c>
      <c r="I2010" s="44">
        <v>43356</v>
      </c>
      <c r="J2010" s="43">
        <v>930369</v>
      </c>
      <c r="K2010" s="43">
        <v>0</v>
      </c>
      <c r="L2010" s="43">
        <v>0</v>
      </c>
      <c r="M2010" s="43">
        <f>IFERROR(J2010-K2010-L2010,0)</f>
        <v>930369</v>
      </c>
      <c r="N2010" s="43">
        <v>930369</v>
      </c>
      <c r="O2010" s="45">
        <f>IFERROR(IF(1 - M2010/N2010&lt;0,0,1-M2010/N2010),0)</f>
        <v>0</v>
      </c>
      <c r="P2010" s="43">
        <v>0</v>
      </c>
      <c r="Q2010" s="43">
        <v>930369</v>
      </c>
      <c r="R2010" s="46">
        <f>IF(F2010&lt;DATEVALUE("2018-07-01"),1,0)</f>
        <v>1</v>
      </c>
      <c r="S2010" s="47">
        <f>IF(R2010=1,1%,0)</f>
        <v>0.01</v>
      </c>
      <c r="T2010" s="46">
        <f>IFERROR(S2010*M2010,0)</f>
        <v>9303.6900000000005</v>
      </c>
      <c r="U2010" s="48">
        <f>IF(O2010&lt;=0.12,1,0)*(1-R2010)*M2010</f>
        <v>0</v>
      </c>
      <c r="V2010" s="49">
        <f>IF(0&lt;0.8,0,IF(0&lt;1,Sheet1!L590,1))*IF(G2010&lt;3,0.12 - O2010,0.01) *U2010</f>
        <v>0</v>
      </c>
      <c r="W2010" s="49">
        <f>IF(0&gt;1,IF(0&lt;=1.1,1,IF(0&lt;=1.2,2,IF(0&lt;=1.5,3,5))),0) * 1000000</f>
        <v>0</v>
      </c>
      <c r="X2010" s="50">
        <f>IF(AND(P2010&gt;=150000000,P2010&lt;300000000),5000000,IF(AND(P2010&gt;=300000000,P2010&lt;500000000),10000000,IF(AND(P2010&gt;=300000000,P2010&lt;500000000),15000000,IF(AND(P2010&gt;=500000000,P2010&lt;3000000000),20000000,IF(P2010&gt;=30000000000,35000000,0))))) * (1-R2010)</f>
        <v>0</v>
      </c>
      <c r="Y2010" s="50">
        <f>IFERROR(Q2010 * (1-R2010),0)</f>
        <v>0</v>
      </c>
      <c r="Z2010" s="51">
        <f>IF(R2010=1,0,0)</f>
        <v>0</v>
      </c>
      <c r="AA2010" s="51">
        <f>IFERROR((1-R2010) * Z2010 * 2%,0)</f>
        <v>0</v>
      </c>
      <c r="AB2010" s="52">
        <f>IF(R2010=0,0,0)</f>
        <v>0</v>
      </c>
      <c r="AC2010" s="52">
        <f> IFERROR(AB2010 * (1-R2010) * 2%,0)</f>
        <v>0</v>
      </c>
      <c r="AD2010" s="53">
        <f>T2010+V2010+W2010+X2010+AA2010+AC2010</f>
        <v>9303.6900000000005</v>
      </c>
    </row>
    <row r="2011">
      <c r="C2011" s="40" t="s">
        <v>3750</v>
      </c>
      <c r="D2011" s="41" t="s">
        <v>3751</v>
      </c>
      <c r="E2011" s="41"/>
      <c r="F2011" s="42">
        <v>41619.597812499997</v>
      </c>
      <c r="G2011" s="43">
        <v>55</v>
      </c>
      <c r="H2011" s="44">
        <v>43312</v>
      </c>
      <c r="I2011" s="44">
        <v>43327</v>
      </c>
      <c r="J2011" s="43">
        <v>1728848</v>
      </c>
      <c r="K2011" s="43">
        <v>0</v>
      </c>
      <c r="L2011" s="43">
        <v>0</v>
      </c>
      <c r="M2011" s="43">
        <f>IFERROR(J2011-K2011-L2011,0)</f>
        <v>1728848</v>
      </c>
      <c r="N2011" s="43">
        <v>1728848</v>
      </c>
      <c r="O2011" s="45">
        <f>IFERROR(IF(1 - M2011/N2011&lt;0,0,1-M2011/N2011),0)</f>
        <v>0</v>
      </c>
      <c r="P2011" s="43">
        <v>0</v>
      </c>
      <c r="Q2011" s="43">
        <v>1728848</v>
      </c>
      <c r="R2011" s="46">
        <f>IF(F2011&lt;DATEVALUE("2018-07-01"),1,0)</f>
        <v>1</v>
      </c>
      <c r="S2011" s="47">
        <f>IF(R2011=1,1%,0)</f>
        <v>0.01</v>
      </c>
      <c r="T2011" s="46">
        <f>IFERROR(S2011*M2011,0)</f>
        <v>17288.48</v>
      </c>
      <c r="U2011" s="48">
        <f>IF(O2011&lt;=0.12,1,0)*(1-R2011)*M2011</f>
        <v>0</v>
      </c>
      <c r="V2011" s="49">
        <f>IF(0&lt;0.8,0,IF(0&lt;1,Sheet1!L590,1))*IF(G2011&lt;3,0.12 - O2011,0.01) *U2011</f>
        <v>0</v>
      </c>
      <c r="W2011" s="49">
        <f>IF(0&gt;1,IF(0&lt;=1.1,1,IF(0&lt;=1.2,2,IF(0&lt;=1.5,3,5))),0) * 1000000</f>
        <v>0</v>
      </c>
      <c r="X2011" s="50">
        <f>IF(AND(P2011&gt;=150000000,P2011&lt;300000000),5000000,IF(AND(P2011&gt;=300000000,P2011&lt;500000000),10000000,IF(AND(P2011&gt;=300000000,P2011&lt;500000000),15000000,IF(AND(P2011&gt;=500000000,P2011&lt;3000000000),20000000,IF(P2011&gt;=30000000000,35000000,0))))) * (1-R2011)</f>
        <v>0</v>
      </c>
      <c r="Y2011" s="50">
        <f>IFERROR(Q2011 * (1-R2011),0)</f>
        <v>0</v>
      </c>
      <c r="Z2011" s="51">
        <f>IF(R2011=1,0,0)</f>
        <v>0</v>
      </c>
      <c r="AA2011" s="51">
        <f>IFERROR((1-R2011) * Z2011 * 2%,0)</f>
        <v>0</v>
      </c>
      <c r="AB2011" s="52">
        <f>IF(R2011=0,0,0)</f>
        <v>0</v>
      </c>
      <c r="AC2011" s="52">
        <f> IFERROR(AB2011 * (1-R2011) * 2%,0)</f>
        <v>0</v>
      </c>
      <c r="AD2011" s="53">
        <f>T2011+V2011+W2011+X2011+AA2011+AC2011</f>
        <v>17288.48</v>
      </c>
    </row>
    <row r="2012">
      <c r="C2012" s="40" t="s">
        <v>3752</v>
      </c>
      <c r="D2012" s="41" t="s">
        <v>3753</v>
      </c>
      <c r="E2012" s="41"/>
      <c r="F2012" s="42">
        <v>41709.437002314815</v>
      </c>
      <c r="G2012" s="43">
        <v>52</v>
      </c>
      <c r="H2012" s="44">
        <v>43329</v>
      </c>
      <c r="I2012" s="44">
        <v>43349</v>
      </c>
      <c r="J2012" s="43">
        <v>739673</v>
      </c>
      <c r="K2012" s="43">
        <v>0</v>
      </c>
      <c r="L2012" s="43">
        <v>0</v>
      </c>
      <c r="M2012" s="43">
        <f>IFERROR(J2012-K2012-L2012,0)</f>
        <v>739673</v>
      </c>
      <c r="N2012" s="43">
        <v>739673</v>
      </c>
      <c r="O2012" s="45">
        <f>IFERROR(IF(1 - M2012/N2012&lt;0,0,1-M2012/N2012),0)</f>
        <v>0</v>
      </c>
      <c r="P2012" s="43">
        <v>0</v>
      </c>
      <c r="Q2012" s="43">
        <v>739673</v>
      </c>
      <c r="R2012" s="46">
        <f>IF(F2012&lt;DATEVALUE("2018-07-01"),1,0)</f>
        <v>1</v>
      </c>
      <c r="S2012" s="47">
        <f>IF(R2012=1,1%,0)</f>
        <v>0.01</v>
      </c>
      <c r="T2012" s="46">
        <f>IFERROR(S2012*M2012,0)</f>
        <v>7396.7300000000005</v>
      </c>
      <c r="U2012" s="48">
        <f>IF(O2012&lt;=0.12,1,0)*(1-R2012)*M2012</f>
        <v>0</v>
      </c>
      <c r="V2012" s="49">
        <f>IF(0&lt;0.8,0,IF(0&lt;1,Sheet1!L590,1))*IF(G2012&lt;3,0.12 - O2012,0.01) *U2012</f>
        <v>0</v>
      </c>
      <c r="W2012" s="49">
        <f>IF(0&gt;1,IF(0&lt;=1.1,1,IF(0&lt;=1.2,2,IF(0&lt;=1.5,3,5))),0) * 1000000</f>
        <v>0</v>
      </c>
      <c r="X2012" s="50">
        <f>IF(AND(P2012&gt;=150000000,P2012&lt;300000000),5000000,IF(AND(P2012&gt;=300000000,P2012&lt;500000000),10000000,IF(AND(P2012&gt;=300000000,P2012&lt;500000000),15000000,IF(AND(P2012&gt;=500000000,P2012&lt;3000000000),20000000,IF(P2012&gt;=30000000000,35000000,0))))) * (1-R2012)</f>
        <v>0</v>
      </c>
      <c r="Y2012" s="50">
        <f>IFERROR(Q2012 * (1-R2012),0)</f>
        <v>0</v>
      </c>
      <c r="Z2012" s="51">
        <f>IF(R2012=1,0,0)</f>
        <v>0</v>
      </c>
      <c r="AA2012" s="51">
        <f>IFERROR((1-R2012) * Z2012 * 2%,0)</f>
        <v>0</v>
      </c>
      <c r="AB2012" s="52">
        <f>IF(R2012=0,0,0)</f>
        <v>0</v>
      </c>
      <c r="AC2012" s="52">
        <f> IFERROR(AB2012 * (1-R2012) * 2%,0)</f>
        <v>0</v>
      </c>
      <c r="AD2012" s="53">
        <f>T2012+V2012+W2012+X2012+AA2012+AC2012</f>
        <v>7396.7300000000005</v>
      </c>
    </row>
    <row r="2013">
      <c r="C2013" s="40" t="s">
        <v>3754</v>
      </c>
      <c r="D2013" s="41" t="s">
        <v>3755</v>
      </c>
      <c r="E2013" s="41"/>
      <c r="F2013" s="42">
        <v>41806.416828703703</v>
      </c>
      <c r="G2013" s="43">
        <v>49</v>
      </c>
      <c r="H2013" s="44">
        <v>43327</v>
      </c>
      <c r="I2013" s="44">
        <v>43357</v>
      </c>
      <c r="J2013" s="43">
        <v>839861</v>
      </c>
      <c r="K2013" s="43">
        <v>0</v>
      </c>
      <c r="L2013" s="43">
        <v>0</v>
      </c>
      <c r="M2013" s="43">
        <f>IFERROR(J2013-K2013-L2013,0)</f>
        <v>839861</v>
      </c>
      <c r="N2013" s="43">
        <v>839861</v>
      </c>
      <c r="O2013" s="45">
        <f>IFERROR(IF(1 - M2013/N2013&lt;0,0,1-M2013/N2013),0)</f>
        <v>0</v>
      </c>
      <c r="P2013" s="43">
        <v>0</v>
      </c>
      <c r="Q2013" s="43">
        <v>839861</v>
      </c>
      <c r="R2013" s="46">
        <f>IF(F2013&lt;DATEVALUE("2018-07-01"),1,0)</f>
        <v>1</v>
      </c>
      <c r="S2013" s="47">
        <f>IF(R2013=1,1%,0)</f>
        <v>0.01</v>
      </c>
      <c r="T2013" s="46">
        <f>IFERROR(S2013*M2013,0)</f>
        <v>8398.6100000000006</v>
      </c>
      <c r="U2013" s="48">
        <f>IF(O2013&lt;=0.12,1,0)*(1-R2013)*M2013</f>
        <v>0</v>
      </c>
      <c r="V2013" s="49">
        <f>IF(0&lt;0.8,0,IF(0&lt;1,Sheet1!L590,1))*IF(G2013&lt;3,0.12 - O2013,0.01) *U2013</f>
        <v>0</v>
      </c>
      <c r="W2013" s="49">
        <f>IF(0&gt;1,IF(0&lt;=1.1,1,IF(0&lt;=1.2,2,IF(0&lt;=1.5,3,5))),0) * 1000000</f>
        <v>0</v>
      </c>
      <c r="X2013" s="50">
        <f>IF(AND(P2013&gt;=150000000,P2013&lt;300000000),5000000,IF(AND(P2013&gt;=300000000,P2013&lt;500000000),10000000,IF(AND(P2013&gt;=300000000,P2013&lt;500000000),15000000,IF(AND(P2013&gt;=500000000,P2013&lt;3000000000),20000000,IF(P2013&gt;=30000000000,35000000,0))))) * (1-R2013)</f>
        <v>0</v>
      </c>
      <c r="Y2013" s="50">
        <f>IFERROR(Q2013 * (1-R2013),0)</f>
        <v>0</v>
      </c>
      <c r="Z2013" s="51">
        <f>IF(R2013=1,0,0)</f>
        <v>0</v>
      </c>
      <c r="AA2013" s="51">
        <f>IFERROR((1-R2013) * Z2013 * 2%,0)</f>
        <v>0</v>
      </c>
      <c r="AB2013" s="52">
        <f>IF(R2013=0,0,0)</f>
        <v>0</v>
      </c>
      <c r="AC2013" s="52">
        <f> IFERROR(AB2013 * (1-R2013) * 2%,0)</f>
        <v>0</v>
      </c>
      <c r="AD2013" s="53">
        <f>T2013+V2013+W2013+X2013+AA2013+AC2013</f>
        <v>8398.6100000000006</v>
      </c>
    </row>
    <row r="2014">
      <c r="C2014" s="40" t="s">
        <v>3756</v>
      </c>
      <c r="D2014" s="41" t="s">
        <v>3757</v>
      </c>
      <c r="E2014" s="41"/>
      <c r="F2014" s="42">
        <v>42042.356620370367</v>
      </c>
      <c r="G2014" s="43">
        <v>41</v>
      </c>
      <c r="H2014" s="44">
        <v>43327</v>
      </c>
      <c r="I2014" s="44">
        <v>43339</v>
      </c>
      <c r="J2014" s="43">
        <v>2119000</v>
      </c>
      <c r="K2014" s="43">
        <v>0</v>
      </c>
      <c r="L2014" s="43">
        <v>0</v>
      </c>
      <c r="M2014" s="43">
        <f>IFERROR(J2014-K2014-L2014,0)</f>
        <v>2119000</v>
      </c>
      <c r="N2014" s="43">
        <v>2119000</v>
      </c>
      <c r="O2014" s="45">
        <f>IFERROR(IF(1 - M2014/N2014&lt;0,0,1-M2014/N2014),0)</f>
        <v>0</v>
      </c>
      <c r="P2014" s="43">
        <v>0</v>
      </c>
      <c r="Q2014" s="43">
        <v>2119000</v>
      </c>
      <c r="R2014" s="46">
        <f>IF(F2014&lt;DATEVALUE("2018-07-01"),1,0)</f>
        <v>1</v>
      </c>
      <c r="S2014" s="47">
        <f>IF(R2014=1,1%,0)</f>
        <v>0.01</v>
      </c>
      <c r="T2014" s="46">
        <f>IFERROR(S2014*M2014,0)</f>
        <v>21190</v>
      </c>
      <c r="U2014" s="48">
        <f>IF(O2014&lt;=0.12,1,0)*(1-R2014)*M2014</f>
        <v>0</v>
      </c>
      <c r="V2014" s="49">
        <f>IF(0&lt;0.8,0,IF(0&lt;1,Sheet1!L590,1))*IF(G2014&lt;3,0.12 - O2014,0.01) *U2014</f>
        <v>0</v>
      </c>
      <c r="W2014" s="49">
        <f>IF(0&gt;1,IF(0&lt;=1.1,1,IF(0&lt;=1.2,2,IF(0&lt;=1.5,3,5))),0) * 1000000</f>
        <v>0</v>
      </c>
      <c r="X2014" s="50">
        <f>IF(AND(P2014&gt;=150000000,P2014&lt;300000000),5000000,IF(AND(P2014&gt;=300000000,P2014&lt;500000000),10000000,IF(AND(P2014&gt;=300000000,P2014&lt;500000000),15000000,IF(AND(P2014&gt;=500000000,P2014&lt;3000000000),20000000,IF(P2014&gt;=30000000000,35000000,0))))) * (1-R2014)</f>
        <v>0</v>
      </c>
      <c r="Y2014" s="50">
        <f>IFERROR(Q2014 * (1-R2014),0)</f>
        <v>0</v>
      </c>
      <c r="Z2014" s="51">
        <f>IF(R2014=1,0,0)</f>
        <v>0</v>
      </c>
      <c r="AA2014" s="51">
        <f>IFERROR((1-R2014) * Z2014 * 2%,0)</f>
        <v>0</v>
      </c>
      <c r="AB2014" s="52">
        <f>IF(R2014=0,0,0)</f>
        <v>0</v>
      </c>
      <c r="AC2014" s="52">
        <f> IFERROR(AB2014 * (1-R2014) * 2%,0)</f>
        <v>0</v>
      </c>
      <c r="AD2014" s="53">
        <f>T2014+V2014+W2014+X2014+AA2014+AC2014</f>
        <v>21190</v>
      </c>
    </row>
    <row r="2015">
      <c r="C2015" s="40" t="s">
        <v>3758</v>
      </c>
      <c r="D2015" s="41" t="s">
        <v>3759</v>
      </c>
      <c r="E2015" s="41"/>
      <c r="F2015" s="42">
        <v>42279.614131944443</v>
      </c>
      <c r="G2015" s="43">
        <v>33</v>
      </c>
      <c r="H2015" s="44">
        <v>43312</v>
      </c>
      <c r="I2015" s="44">
        <v>43377</v>
      </c>
      <c r="J2015" s="43">
        <v>1599620</v>
      </c>
      <c r="K2015" s="43">
        <v>0</v>
      </c>
      <c r="L2015" s="43">
        <v>0</v>
      </c>
      <c r="M2015" s="43">
        <f>IFERROR(J2015-K2015-L2015,0)</f>
        <v>1599620</v>
      </c>
      <c r="N2015" s="43">
        <v>1599620</v>
      </c>
      <c r="O2015" s="45">
        <f>IFERROR(IF(1 - M2015/N2015&lt;0,0,1-M2015/N2015),0)</f>
        <v>0</v>
      </c>
      <c r="P2015" s="43">
        <v>0</v>
      </c>
      <c r="Q2015" s="43">
        <v>1599620</v>
      </c>
      <c r="R2015" s="46">
        <f>IF(F2015&lt;DATEVALUE("2018-07-01"),1,0)</f>
        <v>1</v>
      </c>
      <c r="S2015" s="47">
        <f>IF(R2015=1,1%,0)</f>
        <v>0.01</v>
      </c>
      <c r="T2015" s="46">
        <f>IFERROR(S2015*M2015,0)</f>
        <v>15996.200000000001</v>
      </c>
      <c r="U2015" s="48">
        <f>IF(O2015&lt;=0.12,1,0)*(1-R2015)*M2015</f>
        <v>0</v>
      </c>
      <c r="V2015" s="49">
        <f>IF(0&lt;0.8,0,IF(0&lt;1,Sheet1!L590,1))*IF(G2015&lt;3,0.12 - O2015,0.01) *U2015</f>
        <v>0</v>
      </c>
      <c r="W2015" s="49">
        <f>IF(0&gt;1,IF(0&lt;=1.1,1,IF(0&lt;=1.2,2,IF(0&lt;=1.5,3,5))),0) * 1000000</f>
        <v>0</v>
      </c>
      <c r="X2015" s="50">
        <f>IF(AND(P2015&gt;=150000000,P2015&lt;300000000),5000000,IF(AND(P2015&gt;=300000000,P2015&lt;500000000),10000000,IF(AND(P2015&gt;=300000000,P2015&lt;500000000),15000000,IF(AND(P2015&gt;=500000000,P2015&lt;3000000000),20000000,IF(P2015&gt;=30000000000,35000000,0))))) * (1-R2015)</f>
        <v>0</v>
      </c>
      <c r="Y2015" s="50">
        <f>IFERROR(Q2015 * (1-R2015),0)</f>
        <v>0</v>
      </c>
      <c r="Z2015" s="51">
        <f>IF(R2015=1,0,0)</f>
        <v>0</v>
      </c>
      <c r="AA2015" s="51">
        <f>IFERROR((1-R2015) * Z2015 * 2%,0)</f>
        <v>0</v>
      </c>
      <c r="AB2015" s="52">
        <f>IF(R2015=0,0,0)</f>
        <v>0</v>
      </c>
      <c r="AC2015" s="52">
        <f> IFERROR(AB2015 * (1-R2015) * 2%,0)</f>
        <v>0</v>
      </c>
      <c r="AD2015" s="53">
        <f>T2015+V2015+W2015+X2015+AA2015+AC2015</f>
        <v>15996.200000000001</v>
      </c>
    </row>
    <row r="2016">
      <c r="C2016" s="40" t="s">
        <v>3760</v>
      </c>
      <c r="D2016" s="41" t="s">
        <v>3761</v>
      </c>
      <c r="E2016" s="41"/>
      <c r="F2016" s="42">
        <v>42418.586030092592</v>
      </c>
      <c r="G2016" s="43">
        <v>29</v>
      </c>
      <c r="H2016" s="44">
        <v>43327</v>
      </c>
      <c r="I2016" s="44">
        <v>43355</v>
      </c>
      <c r="J2016" s="43">
        <v>1440577</v>
      </c>
      <c r="K2016" s="43">
        <v>0</v>
      </c>
      <c r="L2016" s="43">
        <v>0</v>
      </c>
      <c r="M2016" s="43">
        <f>IFERROR(J2016-K2016-L2016,0)</f>
        <v>1440577</v>
      </c>
      <c r="N2016" s="43">
        <v>1440577</v>
      </c>
      <c r="O2016" s="45">
        <f>IFERROR(IF(1 - M2016/N2016&lt;0,0,1-M2016/N2016),0)</f>
        <v>0</v>
      </c>
      <c r="P2016" s="43">
        <v>0</v>
      </c>
      <c r="Q2016" s="43">
        <v>1440577</v>
      </c>
      <c r="R2016" s="46">
        <f>IF(F2016&lt;DATEVALUE("2018-07-01"),1,0)</f>
        <v>1</v>
      </c>
      <c r="S2016" s="47">
        <f>IF(R2016=1,1%,0)</f>
        <v>0.01</v>
      </c>
      <c r="T2016" s="46">
        <f>IFERROR(S2016*M2016,0)</f>
        <v>14405.77</v>
      </c>
      <c r="U2016" s="48">
        <f>IF(O2016&lt;=0.12,1,0)*(1-R2016)*M2016</f>
        <v>0</v>
      </c>
      <c r="V2016" s="49">
        <f>IF(0&lt;0.8,0,IF(0&lt;1,Sheet1!L590,1))*IF(G2016&lt;3,0.12 - O2016,0.01) *U2016</f>
        <v>0</v>
      </c>
      <c r="W2016" s="49">
        <f>IF(0&gt;1,IF(0&lt;=1.1,1,IF(0&lt;=1.2,2,IF(0&lt;=1.5,3,5))),0) * 1000000</f>
        <v>0</v>
      </c>
      <c r="X2016" s="50">
        <f>IF(AND(P2016&gt;=150000000,P2016&lt;300000000),5000000,IF(AND(P2016&gt;=300000000,P2016&lt;500000000),10000000,IF(AND(P2016&gt;=300000000,P2016&lt;500000000),15000000,IF(AND(P2016&gt;=500000000,P2016&lt;3000000000),20000000,IF(P2016&gt;=30000000000,35000000,0))))) * (1-R2016)</f>
        <v>0</v>
      </c>
      <c r="Y2016" s="50">
        <f>IFERROR(Q2016 * (1-R2016),0)</f>
        <v>0</v>
      </c>
      <c r="Z2016" s="51">
        <f>IF(R2016=1,0,0)</f>
        <v>0</v>
      </c>
      <c r="AA2016" s="51">
        <f>IFERROR((1-R2016) * Z2016 * 2%,0)</f>
        <v>0</v>
      </c>
      <c r="AB2016" s="52">
        <f>IF(R2016=0,0,0)</f>
        <v>0</v>
      </c>
      <c r="AC2016" s="52">
        <f> IFERROR(AB2016 * (1-R2016) * 2%,0)</f>
        <v>0</v>
      </c>
      <c r="AD2016" s="53">
        <f>T2016+V2016+W2016+X2016+AA2016+AC2016</f>
        <v>14405.77</v>
      </c>
    </row>
    <row r="2017">
      <c r="C2017" s="40" t="s">
        <v>3762</v>
      </c>
      <c r="D2017" s="41" t="s">
        <v>3763</v>
      </c>
      <c r="E2017" s="41"/>
      <c r="F2017" s="42">
        <v>42451.594444444439</v>
      </c>
      <c r="G2017" s="43">
        <v>28</v>
      </c>
      <c r="H2017" s="44">
        <v>43312</v>
      </c>
      <c r="I2017" s="44">
        <v>43349</v>
      </c>
      <c r="J2017" s="43">
        <v>658814</v>
      </c>
      <c r="K2017" s="43">
        <v>0</v>
      </c>
      <c r="L2017" s="43">
        <v>0</v>
      </c>
      <c r="M2017" s="43">
        <f>IFERROR(J2017-K2017-L2017,0)</f>
        <v>658814</v>
      </c>
      <c r="N2017" s="43">
        <v>658167</v>
      </c>
      <c r="O2017" s="45">
        <f>IFERROR(IF(1 - M2017/N2017&lt;0,0,1-M2017/N2017),0)</f>
        <v>0</v>
      </c>
      <c r="P2017" s="43">
        <v>0</v>
      </c>
      <c r="Q2017" s="43">
        <v>658814</v>
      </c>
      <c r="R2017" s="46">
        <f>IF(F2017&lt;DATEVALUE("2018-07-01"),1,0)</f>
        <v>1</v>
      </c>
      <c r="S2017" s="47">
        <f>IF(R2017=1,1%,0)</f>
        <v>0.01</v>
      </c>
      <c r="T2017" s="46">
        <f>IFERROR(S2017*M2017,0)</f>
        <v>6588.1400000000003</v>
      </c>
      <c r="U2017" s="48">
        <f>IF(O2017&lt;=0.12,1,0)*(1-R2017)*M2017</f>
        <v>0</v>
      </c>
      <c r="V2017" s="49">
        <f>IF(0&lt;0.8,0,IF(0&lt;1,Sheet1!L590,1))*IF(G2017&lt;3,0.12 - O2017,0.01) *U2017</f>
        <v>0</v>
      </c>
      <c r="W2017" s="49">
        <f>IF(0&gt;1,IF(0&lt;=1.1,1,IF(0&lt;=1.2,2,IF(0&lt;=1.5,3,5))),0) * 1000000</f>
        <v>0</v>
      </c>
      <c r="X2017" s="50">
        <f>IF(AND(P2017&gt;=150000000,P2017&lt;300000000),5000000,IF(AND(P2017&gt;=300000000,P2017&lt;500000000),10000000,IF(AND(P2017&gt;=300000000,P2017&lt;500000000),15000000,IF(AND(P2017&gt;=500000000,P2017&lt;3000000000),20000000,IF(P2017&gt;=30000000000,35000000,0))))) * (1-R2017)</f>
        <v>0</v>
      </c>
      <c r="Y2017" s="50">
        <f>IFERROR(Q2017 * (1-R2017),0)</f>
        <v>0</v>
      </c>
      <c r="Z2017" s="51">
        <f>IF(R2017=1,0,0)</f>
        <v>0</v>
      </c>
      <c r="AA2017" s="51">
        <f>IFERROR((1-R2017) * Z2017 * 2%,0)</f>
        <v>0</v>
      </c>
      <c r="AB2017" s="52">
        <f>IF(R2017=0,0,0)</f>
        <v>0</v>
      </c>
      <c r="AC2017" s="52">
        <f> IFERROR(AB2017 * (1-R2017) * 2%,0)</f>
        <v>0</v>
      </c>
      <c r="AD2017" s="53">
        <f>T2017+V2017+W2017+X2017+AA2017+AC2017</f>
        <v>6588.1400000000003</v>
      </c>
    </row>
    <row r="2018">
      <c r="C2018" s="40" t="s">
        <v>3764</v>
      </c>
      <c r="D2018" s="41" t="s">
        <v>3765</v>
      </c>
      <c r="E2018" s="41"/>
      <c r="F2018" s="42">
        <v>42458.584965277776</v>
      </c>
      <c r="G2018" s="43">
        <v>28</v>
      </c>
      <c r="H2018" s="44">
        <v>43385</v>
      </c>
      <c r="I2018" s="44">
        <v>43403</v>
      </c>
      <c r="J2018" s="43">
        <v>11040781</v>
      </c>
      <c r="K2018" s="43">
        <v>0</v>
      </c>
      <c r="L2018" s="43">
        <v>0</v>
      </c>
      <c r="M2018" s="43">
        <f>IFERROR(J2018-K2018-L2018,0)</f>
        <v>11040781</v>
      </c>
      <c r="N2018" s="43">
        <v>10997026</v>
      </c>
      <c r="O2018" s="45">
        <f>IFERROR(IF(1 - M2018/N2018&lt;0,0,1-M2018/N2018),0)</f>
        <v>0</v>
      </c>
      <c r="P2018" s="43">
        <v>0</v>
      </c>
      <c r="Q2018" s="43">
        <v>11040781</v>
      </c>
      <c r="R2018" s="46">
        <f>IF(F2018&lt;DATEVALUE("2018-07-01"),1,0)</f>
        <v>1</v>
      </c>
      <c r="S2018" s="47">
        <f>IF(R2018=1,1%,0)</f>
        <v>0.01</v>
      </c>
      <c r="T2018" s="46">
        <f>IFERROR(S2018*M2018,0)</f>
        <v>110407.81</v>
      </c>
      <c r="U2018" s="48">
        <f>IF(O2018&lt;=0.12,1,0)*(1-R2018)*M2018</f>
        <v>0</v>
      </c>
      <c r="V2018" s="49">
        <f>IF(0&lt;0.8,0,IF(0&lt;1,Sheet1!L590,1))*IF(G2018&lt;3,0.12 - O2018,0.01) *U2018</f>
        <v>0</v>
      </c>
      <c r="W2018" s="49">
        <f>IF(0&gt;1,IF(0&lt;=1.1,1,IF(0&lt;=1.2,2,IF(0&lt;=1.5,3,5))),0) * 1000000</f>
        <v>0</v>
      </c>
      <c r="X2018" s="50">
        <f>IF(AND(P2018&gt;=150000000,P2018&lt;300000000),5000000,IF(AND(P2018&gt;=300000000,P2018&lt;500000000),10000000,IF(AND(P2018&gt;=300000000,P2018&lt;500000000),15000000,IF(AND(P2018&gt;=500000000,P2018&lt;3000000000),20000000,IF(P2018&gt;=30000000000,35000000,0))))) * (1-R2018)</f>
        <v>0</v>
      </c>
      <c r="Y2018" s="50">
        <f>IFERROR(Q2018 * (1-R2018),0)</f>
        <v>0</v>
      </c>
      <c r="Z2018" s="51">
        <f>IF(R2018=1,0,0)</f>
        <v>0</v>
      </c>
      <c r="AA2018" s="51">
        <f>IFERROR((1-R2018) * Z2018 * 2%,0)</f>
        <v>0</v>
      </c>
      <c r="AB2018" s="52">
        <f>IF(R2018=0,0,0)</f>
        <v>0</v>
      </c>
      <c r="AC2018" s="52">
        <f> IFERROR(AB2018 * (1-R2018) * 2%,0)</f>
        <v>0</v>
      </c>
      <c r="AD2018" s="53">
        <f>T2018+V2018+W2018+X2018+AA2018+AC2018</f>
        <v>110407.81</v>
      </c>
    </row>
    <row r="2019">
      <c r="C2019" s="40" t="s">
        <v>3766</v>
      </c>
      <c r="D2019" s="41" t="s">
        <v>3767</v>
      </c>
      <c r="E2019" s="41"/>
      <c r="F2019" s="42">
        <v>42459.595057870371</v>
      </c>
      <c r="G2019" s="43">
        <v>28</v>
      </c>
      <c r="H2019" s="44">
        <v>43329</v>
      </c>
      <c r="I2019" s="44">
        <v>43351</v>
      </c>
      <c r="J2019" s="43">
        <v>1065441</v>
      </c>
      <c r="K2019" s="43">
        <v>0</v>
      </c>
      <c r="L2019" s="43">
        <v>0</v>
      </c>
      <c r="M2019" s="43">
        <f>IFERROR(J2019-K2019-L2019,0)</f>
        <v>1065441</v>
      </c>
      <c r="N2019" s="43">
        <v>1065441</v>
      </c>
      <c r="O2019" s="45">
        <f>IFERROR(IF(1 - M2019/N2019&lt;0,0,1-M2019/N2019),0)</f>
        <v>0</v>
      </c>
      <c r="P2019" s="43">
        <v>0</v>
      </c>
      <c r="Q2019" s="43">
        <v>1065441</v>
      </c>
      <c r="R2019" s="46">
        <f>IF(F2019&lt;DATEVALUE("2018-07-01"),1,0)</f>
        <v>1</v>
      </c>
      <c r="S2019" s="47">
        <f>IF(R2019=1,1%,0)</f>
        <v>0.01</v>
      </c>
      <c r="T2019" s="46">
        <f>IFERROR(S2019*M2019,0)</f>
        <v>10654.41</v>
      </c>
      <c r="U2019" s="48">
        <f>IF(O2019&lt;=0.12,1,0)*(1-R2019)*M2019</f>
        <v>0</v>
      </c>
      <c r="V2019" s="49">
        <f>IF(0&lt;0.8,0,IF(0&lt;1,Sheet1!L590,1))*IF(G2019&lt;3,0.12 - O2019,0.01) *U2019</f>
        <v>0</v>
      </c>
      <c r="W2019" s="49">
        <f>IF(0&gt;1,IF(0&lt;=1.1,1,IF(0&lt;=1.2,2,IF(0&lt;=1.5,3,5))),0) * 1000000</f>
        <v>0</v>
      </c>
      <c r="X2019" s="50">
        <f>IF(AND(P2019&gt;=150000000,P2019&lt;300000000),5000000,IF(AND(P2019&gt;=300000000,P2019&lt;500000000),10000000,IF(AND(P2019&gt;=300000000,P2019&lt;500000000),15000000,IF(AND(P2019&gt;=500000000,P2019&lt;3000000000),20000000,IF(P2019&gt;=30000000000,35000000,0))))) * (1-R2019)</f>
        <v>0</v>
      </c>
      <c r="Y2019" s="50">
        <f>IFERROR(Q2019 * (1-R2019),0)</f>
        <v>0</v>
      </c>
      <c r="Z2019" s="51">
        <f>IF(R2019=1,0,0)</f>
        <v>0</v>
      </c>
      <c r="AA2019" s="51">
        <f>IFERROR((1-R2019) * Z2019 * 2%,0)</f>
        <v>0</v>
      </c>
      <c r="AB2019" s="52">
        <f>IF(R2019=0,0,0)</f>
        <v>0</v>
      </c>
      <c r="AC2019" s="52">
        <f> IFERROR(AB2019 * (1-R2019) * 2%,0)</f>
        <v>0</v>
      </c>
      <c r="AD2019" s="53">
        <f>T2019+V2019+W2019+X2019+AA2019+AC2019</f>
        <v>10654.41</v>
      </c>
    </row>
    <row r="2020">
      <c r="C2020" s="40" t="s">
        <v>3768</v>
      </c>
      <c r="D2020" s="41" t="s">
        <v>3769</v>
      </c>
      <c r="E2020" s="41"/>
      <c r="F2020" s="42">
        <v>42464.574293981481</v>
      </c>
      <c r="G2020" s="43">
        <v>27</v>
      </c>
      <c r="H2020" s="44">
        <v>43329</v>
      </c>
      <c r="I2020" s="44">
        <v>43405</v>
      </c>
      <c r="J2020" s="43">
        <v>559504</v>
      </c>
      <c r="K2020" s="43">
        <v>0</v>
      </c>
      <c r="L2020" s="43">
        <v>0</v>
      </c>
      <c r="M2020" s="43">
        <f>IFERROR(J2020-K2020-L2020,0)</f>
        <v>559504</v>
      </c>
      <c r="N2020" s="43">
        <v>559504</v>
      </c>
      <c r="O2020" s="45">
        <f>IFERROR(IF(1 - M2020/N2020&lt;0,0,1-M2020/N2020),0)</f>
        <v>0</v>
      </c>
      <c r="P2020" s="43">
        <v>0</v>
      </c>
      <c r="Q2020" s="43">
        <v>559504</v>
      </c>
      <c r="R2020" s="46">
        <f>IF(F2020&lt;DATEVALUE("2018-07-01"),1,0)</f>
        <v>1</v>
      </c>
      <c r="S2020" s="47">
        <f>IF(R2020=1,1%,0)</f>
        <v>0.01</v>
      </c>
      <c r="T2020" s="46">
        <f>IFERROR(S2020*M2020,0)</f>
        <v>5595.04</v>
      </c>
      <c r="U2020" s="48">
        <f>IF(O2020&lt;=0.12,1,0)*(1-R2020)*M2020</f>
        <v>0</v>
      </c>
      <c r="V2020" s="49">
        <f>IF(0&lt;0.8,0,IF(0&lt;1,Sheet1!L590,1))*IF(G2020&lt;3,0.12 - O2020,0.01) *U2020</f>
        <v>0</v>
      </c>
      <c r="W2020" s="49">
        <f>IF(0&gt;1,IF(0&lt;=1.1,1,IF(0&lt;=1.2,2,IF(0&lt;=1.5,3,5))),0) * 1000000</f>
        <v>0</v>
      </c>
      <c r="X2020" s="50">
        <f>IF(AND(P2020&gt;=150000000,P2020&lt;300000000),5000000,IF(AND(P2020&gt;=300000000,P2020&lt;500000000),10000000,IF(AND(P2020&gt;=300000000,P2020&lt;500000000),15000000,IF(AND(P2020&gt;=500000000,P2020&lt;3000000000),20000000,IF(P2020&gt;=30000000000,35000000,0))))) * (1-R2020)</f>
        <v>0</v>
      </c>
      <c r="Y2020" s="50">
        <f>IFERROR(Q2020 * (1-R2020),0)</f>
        <v>0</v>
      </c>
      <c r="Z2020" s="51">
        <f>IF(R2020=1,0,0)</f>
        <v>0</v>
      </c>
      <c r="AA2020" s="51">
        <f>IFERROR((1-R2020) * Z2020 * 2%,0)</f>
        <v>0</v>
      </c>
      <c r="AB2020" s="52">
        <f>IF(R2020=0,0,0)</f>
        <v>0</v>
      </c>
      <c r="AC2020" s="52">
        <f> IFERROR(AB2020 * (1-R2020) * 2%,0)</f>
        <v>0</v>
      </c>
      <c r="AD2020" s="53">
        <f>T2020+V2020+W2020+X2020+AA2020+AC2020</f>
        <v>5595.04</v>
      </c>
    </row>
    <row r="2021">
      <c r="C2021" s="40" t="s">
        <v>3770</v>
      </c>
      <c r="D2021" s="41" t="s">
        <v>3771</v>
      </c>
      <c r="E2021" s="41"/>
      <c r="F2021" s="42">
        <v>42576.259745370371</v>
      </c>
      <c r="G2021" s="43">
        <v>24</v>
      </c>
      <c r="H2021" s="44">
        <v>43327</v>
      </c>
      <c r="I2021" s="44">
        <v>43334</v>
      </c>
      <c r="J2021" s="43">
        <v>730235</v>
      </c>
      <c r="K2021" s="43">
        <v>0</v>
      </c>
      <c r="L2021" s="43">
        <v>0</v>
      </c>
      <c r="M2021" s="43">
        <f>IFERROR(J2021-K2021-L2021,0)</f>
        <v>730235</v>
      </c>
      <c r="N2021" s="43">
        <v>730235</v>
      </c>
      <c r="O2021" s="45">
        <f>IFERROR(IF(1 - M2021/N2021&lt;0,0,1-M2021/N2021),0)</f>
        <v>0</v>
      </c>
      <c r="P2021" s="43">
        <v>0</v>
      </c>
      <c r="Q2021" s="43">
        <v>730235</v>
      </c>
      <c r="R2021" s="46">
        <f>IF(F2021&lt;DATEVALUE("2018-07-01"),1,0)</f>
        <v>1</v>
      </c>
      <c r="S2021" s="47">
        <f>IF(R2021=1,1%,0)</f>
        <v>0.01</v>
      </c>
      <c r="T2021" s="46">
        <f>IFERROR(S2021*M2021,0)</f>
        <v>7302.3500000000004</v>
      </c>
      <c r="U2021" s="48">
        <f>IF(O2021&lt;=0.12,1,0)*(1-R2021)*M2021</f>
        <v>0</v>
      </c>
      <c r="V2021" s="49">
        <f>IF(0&lt;0.8,0,IF(0&lt;1,Sheet1!L590,1))*IF(G2021&lt;3,0.12 - O2021,0.01) *U2021</f>
        <v>0</v>
      </c>
      <c r="W2021" s="49">
        <f>IF(0&gt;1,IF(0&lt;=1.1,1,IF(0&lt;=1.2,2,IF(0&lt;=1.5,3,5))),0) * 1000000</f>
        <v>0</v>
      </c>
      <c r="X2021" s="50">
        <f>IF(AND(P2021&gt;=150000000,P2021&lt;300000000),5000000,IF(AND(P2021&gt;=300000000,P2021&lt;500000000),10000000,IF(AND(P2021&gt;=300000000,P2021&lt;500000000),15000000,IF(AND(P2021&gt;=500000000,P2021&lt;3000000000),20000000,IF(P2021&gt;=30000000000,35000000,0))))) * (1-R2021)</f>
        <v>0</v>
      </c>
      <c r="Y2021" s="50">
        <f>IFERROR(Q2021 * (1-R2021),0)</f>
        <v>0</v>
      </c>
      <c r="Z2021" s="51">
        <f>IF(R2021=1,0,0)</f>
        <v>0</v>
      </c>
      <c r="AA2021" s="51">
        <f>IFERROR((1-R2021) * Z2021 * 2%,0)</f>
        <v>0</v>
      </c>
      <c r="AB2021" s="52">
        <f>IF(R2021=0,0,0)</f>
        <v>0</v>
      </c>
      <c r="AC2021" s="52">
        <f> IFERROR(AB2021 * (1-R2021) * 2%,0)</f>
        <v>0</v>
      </c>
      <c r="AD2021" s="53">
        <f>T2021+V2021+W2021+X2021+AA2021+AC2021</f>
        <v>7302.3500000000004</v>
      </c>
    </row>
    <row r="2022">
      <c r="C2022" s="40" t="s">
        <v>3772</v>
      </c>
      <c r="D2022" s="41" t="s">
        <v>3773</v>
      </c>
      <c r="E2022" s="41"/>
      <c r="F2022" s="42">
        <v>42706.375474537039</v>
      </c>
      <c r="G2022" s="43">
        <v>19</v>
      </c>
      <c r="H2022" s="44">
        <v>43327</v>
      </c>
      <c r="I2022" s="44">
        <v>43335</v>
      </c>
      <c r="J2022" s="43">
        <v>327547</v>
      </c>
      <c r="K2022" s="43">
        <v>0</v>
      </c>
      <c r="L2022" s="43">
        <v>0</v>
      </c>
      <c r="M2022" s="43">
        <f>IFERROR(J2022-K2022-L2022,0)</f>
        <v>327547</v>
      </c>
      <c r="N2022" s="43">
        <v>327547</v>
      </c>
      <c r="O2022" s="45">
        <f>IFERROR(IF(1 - M2022/N2022&lt;0,0,1-M2022/N2022),0)</f>
        <v>0</v>
      </c>
      <c r="P2022" s="43">
        <v>0</v>
      </c>
      <c r="Q2022" s="43">
        <v>327547</v>
      </c>
      <c r="R2022" s="46">
        <f>IF(F2022&lt;DATEVALUE("2018-07-01"),1,0)</f>
        <v>1</v>
      </c>
      <c r="S2022" s="47">
        <f>IF(R2022=1,1%,0)</f>
        <v>0.01</v>
      </c>
      <c r="T2022" s="46">
        <f>IFERROR(S2022*M2022,0)</f>
        <v>3275.4700000000003</v>
      </c>
      <c r="U2022" s="48">
        <f>IF(O2022&lt;=0.12,1,0)*(1-R2022)*M2022</f>
        <v>0</v>
      </c>
      <c r="V2022" s="49">
        <f>IF(0&lt;0.8,0,IF(0&lt;1,Sheet1!L590,1))*IF(G2022&lt;3,0.12 - O2022,0.01) *U2022</f>
        <v>0</v>
      </c>
      <c r="W2022" s="49">
        <f>IF(0&gt;1,IF(0&lt;=1.1,1,IF(0&lt;=1.2,2,IF(0&lt;=1.5,3,5))),0) * 1000000</f>
        <v>0</v>
      </c>
      <c r="X2022" s="50">
        <f>IF(AND(P2022&gt;=150000000,P2022&lt;300000000),5000000,IF(AND(P2022&gt;=300000000,P2022&lt;500000000),10000000,IF(AND(P2022&gt;=300000000,P2022&lt;500000000),15000000,IF(AND(P2022&gt;=500000000,P2022&lt;3000000000),20000000,IF(P2022&gt;=30000000000,35000000,0))))) * (1-R2022)</f>
        <v>0</v>
      </c>
      <c r="Y2022" s="50">
        <f>IFERROR(Q2022 * (1-R2022),0)</f>
        <v>0</v>
      </c>
      <c r="Z2022" s="51">
        <f>IF(R2022=1,0,0)</f>
        <v>0</v>
      </c>
      <c r="AA2022" s="51">
        <f>IFERROR((1-R2022) * Z2022 * 2%,0)</f>
        <v>0</v>
      </c>
      <c r="AB2022" s="52">
        <f>IF(R2022=0,0,0)</f>
        <v>0</v>
      </c>
      <c r="AC2022" s="52">
        <f> IFERROR(AB2022 * (1-R2022) * 2%,0)</f>
        <v>0</v>
      </c>
      <c r="AD2022" s="53">
        <f>T2022+V2022+W2022+X2022+AA2022+AC2022</f>
        <v>3275.4700000000003</v>
      </c>
    </row>
    <row r="2023">
      <c r="C2023" s="40" t="s">
        <v>3774</v>
      </c>
      <c r="D2023" s="41" t="s">
        <v>3775</v>
      </c>
      <c r="E2023" s="41"/>
      <c r="F2023" s="42">
        <v>42741.323321759257</v>
      </c>
      <c r="G2023" s="43">
        <v>18</v>
      </c>
      <c r="H2023" s="44">
        <v>43327</v>
      </c>
      <c r="I2023" s="44">
        <v>43336</v>
      </c>
      <c r="J2023" s="43">
        <v>4732022</v>
      </c>
      <c r="K2023" s="43">
        <v>0</v>
      </c>
      <c r="L2023" s="43">
        <v>0</v>
      </c>
      <c r="M2023" s="43">
        <f>IFERROR(J2023-K2023-L2023,0)</f>
        <v>4732022</v>
      </c>
      <c r="N2023" s="43">
        <v>4673414</v>
      </c>
      <c r="O2023" s="45">
        <f>IFERROR(IF(1 - M2023/N2023&lt;0,0,1-M2023/N2023),0)</f>
        <v>0</v>
      </c>
      <c r="P2023" s="43">
        <v>0</v>
      </c>
      <c r="Q2023" s="43">
        <v>4732022</v>
      </c>
      <c r="R2023" s="46">
        <f>IF(F2023&lt;DATEVALUE("2018-07-01"),1,0)</f>
        <v>1</v>
      </c>
      <c r="S2023" s="47">
        <f>IF(R2023=1,1%,0)</f>
        <v>0.01</v>
      </c>
      <c r="T2023" s="46">
        <f>IFERROR(S2023*M2023,0)</f>
        <v>47320.220000000001</v>
      </c>
      <c r="U2023" s="48">
        <f>IF(O2023&lt;=0.12,1,0)*(1-R2023)*M2023</f>
        <v>0</v>
      </c>
      <c r="V2023" s="49">
        <f>IF(0&lt;0.8,0,IF(0&lt;1,Sheet1!L590,1))*IF(G2023&lt;3,0.12 - O2023,0.01) *U2023</f>
        <v>0</v>
      </c>
      <c r="W2023" s="49">
        <f>IF(0&gt;1,IF(0&lt;=1.1,1,IF(0&lt;=1.2,2,IF(0&lt;=1.5,3,5))),0) * 1000000</f>
        <v>0</v>
      </c>
      <c r="X2023" s="50">
        <f>IF(AND(P2023&gt;=150000000,P2023&lt;300000000),5000000,IF(AND(P2023&gt;=300000000,P2023&lt;500000000),10000000,IF(AND(P2023&gt;=300000000,P2023&lt;500000000),15000000,IF(AND(P2023&gt;=500000000,P2023&lt;3000000000),20000000,IF(P2023&gt;=30000000000,35000000,0))))) * (1-R2023)</f>
        <v>0</v>
      </c>
      <c r="Y2023" s="50">
        <f>IFERROR(Q2023 * (1-R2023),0)</f>
        <v>0</v>
      </c>
      <c r="Z2023" s="51">
        <f>IF(R2023=1,0,0)</f>
        <v>0</v>
      </c>
      <c r="AA2023" s="51">
        <f>IFERROR((1-R2023) * Z2023 * 2%,0)</f>
        <v>0</v>
      </c>
      <c r="AB2023" s="52">
        <f>IF(R2023=0,0,0)</f>
        <v>0</v>
      </c>
      <c r="AC2023" s="52">
        <f> IFERROR(AB2023 * (1-R2023) * 2%,0)</f>
        <v>0</v>
      </c>
      <c r="AD2023" s="53">
        <f>T2023+V2023+W2023+X2023+AA2023+AC2023</f>
        <v>47320.220000000001</v>
      </c>
    </row>
    <row r="2024">
      <c r="C2024" s="40" t="s">
        <v>3776</v>
      </c>
      <c r="D2024" s="41" t="s">
        <v>3777</v>
      </c>
      <c r="E2024" s="41"/>
      <c r="F2024" s="42">
        <v>42790.265555555554</v>
      </c>
      <c r="G2024" s="43">
        <v>17</v>
      </c>
      <c r="H2024" s="44">
        <v>43329</v>
      </c>
      <c r="I2024" s="44">
        <v>43349</v>
      </c>
      <c r="J2024" s="43">
        <v>210540</v>
      </c>
      <c r="K2024" s="43">
        <v>0</v>
      </c>
      <c r="L2024" s="43">
        <v>0</v>
      </c>
      <c r="M2024" s="43">
        <f>IFERROR(J2024-K2024-L2024,0)</f>
        <v>210540</v>
      </c>
      <c r="N2024" s="43">
        <v>210540</v>
      </c>
      <c r="O2024" s="45">
        <f>IFERROR(IF(1 - M2024/N2024&lt;0,0,1-M2024/N2024),0)</f>
        <v>0</v>
      </c>
      <c r="P2024" s="43">
        <v>0</v>
      </c>
      <c r="Q2024" s="43">
        <v>210540</v>
      </c>
      <c r="R2024" s="46">
        <f>IF(F2024&lt;DATEVALUE("2018-07-01"),1,0)</f>
        <v>1</v>
      </c>
      <c r="S2024" s="47">
        <f>IF(R2024=1,1%,0)</f>
        <v>0.01</v>
      </c>
      <c r="T2024" s="46">
        <f>IFERROR(S2024*M2024,0)</f>
        <v>2105.4000000000001</v>
      </c>
      <c r="U2024" s="48">
        <f>IF(O2024&lt;=0.12,1,0)*(1-R2024)*M2024</f>
        <v>0</v>
      </c>
      <c r="V2024" s="49">
        <f>IF(0&lt;0.8,0,IF(0&lt;1,Sheet1!L590,1))*IF(G2024&lt;3,0.12 - O2024,0.01) *U2024</f>
        <v>0</v>
      </c>
      <c r="W2024" s="49">
        <f>IF(0&gt;1,IF(0&lt;=1.1,1,IF(0&lt;=1.2,2,IF(0&lt;=1.5,3,5))),0) * 1000000</f>
        <v>0</v>
      </c>
      <c r="X2024" s="50">
        <f>IF(AND(P2024&gt;=150000000,P2024&lt;300000000),5000000,IF(AND(P2024&gt;=300000000,P2024&lt;500000000),10000000,IF(AND(P2024&gt;=300000000,P2024&lt;500000000),15000000,IF(AND(P2024&gt;=500000000,P2024&lt;3000000000),20000000,IF(P2024&gt;=30000000000,35000000,0))))) * (1-R2024)</f>
        <v>0</v>
      </c>
      <c r="Y2024" s="50">
        <f>IFERROR(Q2024 * (1-R2024),0)</f>
        <v>0</v>
      </c>
      <c r="Z2024" s="51">
        <f>IF(R2024=1,0,0)</f>
        <v>0</v>
      </c>
      <c r="AA2024" s="51">
        <f>IFERROR((1-R2024) * Z2024 * 2%,0)</f>
        <v>0</v>
      </c>
      <c r="AB2024" s="52">
        <f>IF(R2024=0,0,0)</f>
        <v>0</v>
      </c>
      <c r="AC2024" s="52">
        <f> IFERROR(AB2024 * (1-R2024) * 2%,0)</f>
        <v>0</v>
      </c>
      <c r="AD2024" s="53">
        <f>T2024+V2024+W2024+X2024+AA2024+AC2024</f>
        <v>2105.4000000000001</v>
      </c>
    </row>
    <row r="2025">
      <c r="C2025" s="40" t="s">
        <v>3778</v>
      </c>
      <c r="D2025" s="41" t="s">
        <v>3779</v>
      </c>
      <c r="E2025" s="41"/>
      <c r="F2025" s="42">
        <v>42866.119039351848</v>
      </c>
      <c r="G2025" s="43">
        <v>14</v>
      </c>
      <c r="H2025" s="44">
        <v>43327</v>
      </c>
      <c r="I2025" s="44">
        <v>43333</v>
      </c>
      <c r="J2025" s="43">
        <v>1899664</v>
      </c>
      <c r="K2025" s="43">
        <v>0</v>
      </c>
      <c r="L2025" s="43">
        <v>0</v>
      </c>
      <c r="M2025" s="43">
        <f>IFERROR(J2025-K2025-L2025,0)</f>
        <v>1899664</v>
      </c>
      <c r="N2025" s="43">
        <v>1260663</v>
      </c>
      <c r="O2025" s="45">
        <f>IFERROR(IF(1 - M2025/N2025&lt;0,0,1-M2025/N2025),0)</f>
        <v>0</v>
      </c>
      <c r="P2025" s="43">
        <v>0</v>
      </c>
      <c r="Q2025" s="43">
        <v>1899664</v>
      </c>
      <c r="R2025" s="46">
        <f>IF(F2025&lt;DATEVALUE("2018-07-01"),1,0)</f>
        <v>1</v>
      </c>
      <c r="S2025" s="47">
        <f>IF(R2025=1,1%,0)</f>
        <v>0.01</v>
      </c>
      <c r="T2025" s="46">
        <f>IFERROR(S2025*M2025,0)</f>
        <v>18996.639999999999</v>
      </c>
      <c r="U2025" s="48">
        <f>IF(O2025&lt;=0.12,1,0)*(1-R2025)*M2025</f>
        <v>0</v>
      </c>
      <c r="V2025" s="49">
        <f>IF(0&lt;0.8,0,IF(0&lt;1,Sheet1!L590,1))*IF(G2025&lt;3,0.12 - O2025,0.01) *U2025</f>
        <v>0</v>
      </c>
      <c r="W2025" s="49">
        <f>IF(0&gt;1,IF(0&lt;=1.1,1,IF(0&lt;=1.2,2,IF(0&lt;=1.5,3,5))),0) * 1000000</f>
        <v>0</v>
      </c>
      <c r="X2025" s="50">
        <f>IF(AND(P2025&gt;=150000000,P2025&lt;300000000),5000000,IF(AND(P2025&gt;=300000000,P2025&lt;500000000),10000000,IF(AND(P2025&gt;=300000000,P2025&lt;500000000),15000000,IF(AND(P2025&gt;=500000000,P2025&lt;3000000000),20000000,IF(P2025&gt;=30000000000,35000000,0))))) * (1-R2025)</f>
        <v>0</v>
      </c>
      <c r="Y2025" s="50">
        <f>IFERROR(Q2025 * (1-R2025),0)</f>
        <v>0</v>
      </c>
      <c r="Z2025" s="51">
        <f>IF(R2025=1,0,0)</f>
        <v>0</v>
      </c>
      <c r="AA2025" s="51">
        <f>IFERROR((1-R2025) * Z2025 * 2%,0)</f>
        <v>0</v>
      </c>
      <c r="AB2025" s="52">
        <f>IF(R2025=0,740000,0)</f>
        <v>0</v>
      </c>
      <c r="AC2025" s="52">
        <f> IFERROR(AB2025 * (1-R2025) * 2%,0)</f>
        <v>0</v>
      </c>
      <c r="AD2025" s="53">
        <f>T2025+V2025+W2025+X2025+AA2025+AC2025</f>
        <v>18996.639999999999</v>
      </c>
    </row>
    <row r="2026">
      <c r="C2026" s="40" t="s">
        <v>3780</v>
      </c>
      <c r="D2026" s="41" t="s">
        <v>3781</v>
      </c>
      <c r="E2026" s="41"/>
      <c r="F2026" s="42">
        <v>42903.292719907404</v>
      </c>
      <c r="G2026" s="43">
        <v>13</v>
      </c>
      <c r="H2026" s="44">
        <v>43329</v>
      </c>
      <c r="I2026" s="44">
        <v>43357</v>
      </c>
      <c r="J2026" s="43">
        <v>2857843</v>
      </c>
      <c r="K2026" s="43">
        <v>0</v>
      </c>
      <c r="L2026" s="43">
        <v>0</v>
      </c>
      <c r="M2026" s="43">
        <f>IFERROR(J2026-K2026-L2026,0)</f>
        <v>2857843</v>
      </c>
      <c r="N2026" s="43">
        <v>2857843</v>
      </c>
      <c r="O2026" s="45">
        <f>IFERROR(IF(1 - M2026/N2026&lt;0,0,1-M2026/N2026),0)</f>
        <v>0</v>
      </c>
      <c r="P2026" s="43">
        <v>0</v>
      </c>
      <c r="Q2026" s="43">
        <v>2857843</v>
      </c>
      <c r="R2026" s="46">
        <f>IF(F2026&lt;DATEVALUE("2018-07-01"),1,0)</f>
        <v>1</v>
      </c>
      <c r="S2026" s="47">
        <f>IF(R2026=1,1%,0)</f>
        <v>0.01</v>
      </c>
      <c r="T2026" s="46">
        <f>IFERROR(S2026*M2026,0)</f>
        <v>28578.43</v>
      </c>
      <c r="U2026" s="48">
        <f>IF(O2026&lt;=0.12,1,0)*(1-R2026)*M2026</f>
        <v>0</v>
      </c>
      <c r="V2026" s="49">
        <f>IF(0&lt;0.8,0,IF(0&lt;1,Sheet1!L590,1))*IF(G2026&lt;3,0.12 - O2026,0.01) *U2026</f>
        <v>0</v>
      </c>
      <c r="W2026" s="49">
        <f>IF(0&gt;1,IF(0&lt;=1.1,1,IF(0&lt;=1.2,2,IF(0&lt;=1.5,3,5))),0) * 1000000</f>
        <v>0</v>
      </c>
      <c r="X2026" s="50">
        <f>IF(AND(P2026&gt;=150000000,P2026&lt;300000000),5000000,IF(AND(P2026&gt;=300000000,P2026&lt;500000000),10000000,IF(AND(P2026&gt;=300000000,P2026&lt;500000000),15000000,IF(AND(P2026&gt;=500000000,P2026&lt;3000000000),20000000,IF(P2026&gt;=30000000000,35000000,0))))) * (1-R2026)</f>
        <v>0</v>
      </c>
      <c r="Y2026" s="50">
        <f>IFERROR(Q2026 * (1-R2026),0)</f>
        <v>0</v>
      </c>
      <c r="Z2026" s="51">
        <f>IF(R2026=1,0,0)</f>
        <v>0</v>
      </c>
      <c r="AA2026" s="51">
        <f>IFERROR((1-R2026) * Z2026 * 2%,0)</f>
        <v>0</v>
      </c>
      <c r="AB2026" s="52">
        <f>IF(R2026=0,0,0)</f>
        <v>0</v>
      </c>
      <c r="AC2026" s="52">
        <f> IFERROR(AB2026 * (1-R2026) * 2%,0)</f>
        <v>0</v>
      </c>
      <c r="AD2026" s="53">
        <f>T2026+V2026+W2026+X2026+AA2026+AC2026</f>
        <v>28578.43</v>
      </c>
    </row>
    <row r="2027">
      <c r="C2027" s="40" t="s">
        <v>3782</v>
      </c>
      <c r="D2027" s="41" t="s">
        <v>3783</v>
      </c>
      <c r="E2027" s="41"/>
      <c r="F2027" s="42">
        <v>43166.196932870371</v>
      </c>
      <c r="G2027" s="43">
        <v>4</v>
      </c>
      <c r="H2027" s="44">
        <v>43312</v>
      </c>
      <c r="I2027" s="44">
        <v>43321</v>
      </c>
      <c r="J2027" s="43">
        <v>1710456</v>
      </c>
      <c r="K2027" s="43">
        <v>0</v>
      </c>
      <c r="L2027" s="43">
        <v>0</v>
      </c>
      <c r="M2027" s="43">
        <f>IFERROR(J2027-K2027-L2027,0)</f>
        <v>1710456</v>
      </c>
      <c r="N2027" s="43">
        <v>1710456</v>
      </c>
      <c r="O2027" s="45">
        <f>IFERROR(IF(1 - M2027/N2027&lt;0,0,1-M2027/N2027),0)</f>
        <v>0</v>
      </c>
      <c r="P2027" s="43">
        <v>0</v>
      </c>
      <c r="Q2027" s="43">
        <v>1710456</v>
      </c>
      <c r="R2027" s="46">
        <f>IF(F2027&lt;DATEVALUE("2018-07-01"),1,0)</f>
        <v>1</v>
      </c>
      <c r="S2027" s="47">
        <f>IF(R2027=1,1%,0)</f>
        <v>0.01</v>
      </c>
      <c r="T2027" s="46">
        <f>IFERROR(S2027*M2027,0)</f>
        <v>17104.560000000001</v>
      </c>
      <c r="U2027" s="48">
        <f>IF(O2027&lt;=0.12,1,0)*(1-R2027)*M2027</f>
        <v>0</v>
      </c>
      <c r="V2027" s="49">
        <f>IF(0&lt;0.8,0,IF(0&lt;1,Sheet1!L590,1))*IF(G2027&lt;3,0.12 - O2027,0.01) *U2027</f>
        <v>0</v>
      </c>
      <c r="W2027" s="49">
        <f>IF(0&gt;1,IF(0&lt;=1.1,1,IF(0&lt;=1.2,2,IF(0&lt;=1.5,3,5))),0) * 1000000</f>
        <v>0</v>
      </c>
      <c r="X2027" s="50">
        <f>IF(AND(P2027&gt;=150000000,P2027&lt;300000000),5000000,IF(AND(P2027&gt;=300000000,P2027&lt;500000000),10000000,IF(AND(P2027&gt;=300000000,P2027&lt;500000000),15000000,IF(AND(P2027&gt;=500000000,P2027&lt;3000000000),20000000,IF(P2027&gt;=30000000000,35000000,0))))) * (1-R2027)</f>
        <v>0</v>
      </c>
      <c r="Y2027" s="50">
        <f>IFERROR(Q2027 * (1-R2027),0)</f>
        <v>0</v>
      </c>
      <c r="Z2027" s="51">
        <f>IF(R2027=1,0,0)</f>
        <v>0</v>
      </c>
      <c r="AA2027" s="51">
        <f>IFERROR((1-R2027) * Z2027 * 2%,0)</f>
        <v>0</v>
      </c>
      <c r="AB2027" s="52">
        <f>IF(R2027=0,0,0)</f>
        <v>0</v>
      </c>
      <c r="AC2027" s="52">
        <f> IFERROR(AB2027 * (1-R2027) * 2%,0)</f>
        <v>0</v>
      </c>
      <c r="AD2027" s="53">
        <f>T2027+V2027+W2027+X2027+AA2027+AC2027</f>
        <v>17104.560000000001</v>
      </c>
    </row>
    <row r="2028">
      <c r="C2028" s="40" t="s">
        <v>3784</v>
      </c>
      <c r="D2028" s="41" t="s">
        <v>3785</v>
      </c>
      <c r="E2028" s="41"/>
      <c r="F2028" s="42">
        <v>38960.638425925921</v>
      </c>
      <c r="G2028" s="43">
        <v>143</v>
      </c>
      <c r="H2028" s="44">
        <v>43372</v>
      </c>
      <c r="I2028" s="44">
        <v>43403</v>
      </c>
      <c r="J2028" s="43">
        <v>436671113</v>
      </c>
      <c r="K2028" s="43">
        <v>2166662</v>
      </c>
      <c r="L2028" s="43">
        <v>33567000</v>
      </c>
      <c r="M2028" s="43">
        <f>IFERROR(J2028-K2028-L2028,0)</f>
        <v>400937451</v>
      </c>
      <c r="N2028" s="43">
        <v>601925211</v>
      </c>
      <c r="O2028" s="45">
        <f>IFERROR(IF(1 - M2028/N2028&lt;0,0,1-M2028/N2028),0)</f>
        <v>0.33390819378721781</v>
      </c>
      <c r="P2028" s="43">
        <v>0</v>
      </c>
      <c r="Q2028" s="43">
        <v>446013516</v>
      </c>
      <c r="R2028" s="46">
        <f>IF(F2028&lt;DATEVALUE("2018-07-01"),1,0)</f>
        <v>1</v>
      </c>
      <c r="S2028" s="47">
        <f>IF(R2028=1,1%,0)</f>
        <v>0.01</v>
      </c>
      <c r="T2028" s="46">
        <f>IFERROR(S2028*M2028,0)</f>
        <v>4009374.5100000002</v>
      </c>
      <c r="U2028" s="48">
        <f>IF(O2028&lt;=0.12,1,0)*(1-R2028)*M2028</f>
        <v>0</v>
      </c>
      <c r="V2028" s="49">
        <f>IF(0&lt;0.8,0,IF(0&lt;1,Sheet1!L590,1))*IF(G2028&lt;3,0.12 - O2028,0.01) *U2028</f>
        <v>0</v>
      </c>
      <c r="W2028" s="49">
        <f>IF(0&gt;1,IF(0&lt;=1.1,1,IF(0&lt;=1.2,2,IF(0&lt;=1.5,3,5))),0) * 1000000</f>
        <v>0</v>
      </c>
      <c r="X2028" s="50">
        <f>IF(AND(P2028&gt;=150000000,P2028&lt;300000000),5000000,IF(AND(P2028&gt;=300000000,P2028&lt;500000000),10000000,IF(AND(P2028&gt;=300000000,P2028&lt;500000000),15000000,IF(AND(P2028&gt;=500000000,P2028&lt;3000000000),20000000,IF(P2028&gt;=30000000000,35000000,0))))) * (1-R2028)</f>
        <v>0</v>
      </c>
      <c r="Y2028" s="50">
        <f>IFERROR(Q2028 * (1-R2028),0)</f>
        <v>0</v>
      </c>
      <c r="Z2028" s="51">
        <f>IF(R2028=1,0,0)</f>
        <v>0</v>
      </c>
      <c r="AA2028" s="51">
        <f>IFERROR((1-R2028) * Z2028 * 2%,0)</f>
        <v>0</v>
      </c>
      <c r="AB2028" s="52">
        <f>IF(R2028=0,0,0)</f>
        <v>0</v>
      </c>
      <c r="AC2028" s="52">
        <f> IFERROR(AB2028 * (1-R2028) * 2%,0)</f>
        <v>0</v>
      </c>
      <c r="AD2028" s="53">
        <f>T2028+V2028+W2028+X2028+AA2028+AC2028</f>
        <v>4009374.5100000002</v>
      </c>
    </row>
    <row r="2029">
      <c r="C2029" s="40" t="s">
        <v>3786</v>
      </c>
      <c r="D2029" s="41" t="s">
        <v>3787</v>
      </c>
      <c r="E2029" s="41"/>
      <c r="F2029" s="42">
        <v>38960.638437499998</v>
      </c>
      <c r="G2029" s="43">
        <v>143</v>
      </c>
      <c r="H2029" s="44">
        <v>43325</v>
      </c>
      <c r="I2029" s="44">
        <v>43439</v>
      </c>
      <c r="J2029" s="43">
        <v>3649293</v>
      </c>
      <c r="K2029" s="43">
        <v>0</v>
      </c>
      <c r="L2029" s="43">
        <v>0</v>
      </c>
      <c r="M2029" s="43">
        <f>IFERROR(J2029-K2029-L2029,0)</f>
        <v>3649293</v>
      </c>
      <c r="N2029" s="43">
        <v>3124668</v>
      </c>
      <c r="O2029" s="45">
        <f>IFERROR(IF(1 - M2029/N2029&lt;0,0,1-M2029/N2029),0)</f>
        <v>0</v>
      </c>
      <c r="P2029" s="43">
        <v>0</v>
      </c>
      <c r="Q2029" s="43">
        <v>3649293</v>
      </c>
      <c r="R2029" s="46">
        <f>IF(F2029&lt;DATEVALUE("2018-07-01"),1,0)</f>
        <v>1</v>
      </c>
      <c r="S2029" s="47">
        <f>IF(R2029=1,1%,0)</f>
        <v>0.01</v>
      </c>
      <c r="T2029" s="46">
        <f>IFERROR(S2029*M2029,0)</f>
        <v>36492.93</v>
      </c>
      <c r="U2029" s="48">
        <f>IF(O2029&lt;=0.12,1,0)*(1-R2029)*M2029</f>
        <v>0</v>
      </c>
      <c r="V2029" s="49">
        <f>IF(0&lt;0.8,0,IF(0&lt;1,Sheet1!L590,1))*IF(G2029&lt;3,0.12 - O2029,0.01) *U2029</f>
        <v>0</v>
      </c>
      <c r="W2029" s="49">
        <f>IF(0&gt;1,IF(0&lt;=1.1,1,IF(0&lt;=1.2,2,IF(0&lt;=1.5,3,5))),0) * 1000000</f>
        <v>0</v>
      </c>
      <c r="X2029" s="50">
        <f>IF(AND(P2029&gt;=150000000,P2029&lt;300000000),5000000,IF(AND(P2029&gt;=300000000,P2029&lt;500000000),10000000,IF(AND(P2029&gt;=300000000,P2029&lt;500000000),15000000,IF(AND(P2029&gt;=500000000,P2029&lt;3000000000),20000000,IF(P2029&gt;=30000000000,35000000,0))))) * (1-R2029)</f>
        <v>0</v>
      </c>
      <c r="Y2029" s="50">
        <f>IFERROR(Q2029 * (1-R2029),0)</f>
        <v>0</v>
      </c>
      <c r="Z2029" s="51">
        <f>IF(R2029=1,0,0)</f>
        <v>0</v>
      </c>
      <c r="AA2029" s="51">
        <f>IFERROR((1-R2029) * Z2029 * 2%,0)</f>
        <v>0</v>
      </c>
      <c r="AB2029" s="52">
        <f>IF(R2029=0,0,0)</f>
        <v>0</v>
      </c>
      <c r="AC2029" s="52">
        <f> IFERROR(AB2029 * (1-R2029) * 2%,0)</f>
        <v>0</v>
      </c>
      <c r="AD2029" s="53">
        <f>T2029+V2029+W2029+X2029+AA2029+AC2029</f>
        <v>36492.93</v>
      </c>
    </row>
    <row r="2030">
      <c r="C2030" s="40" t="s">
        <v>3788</v>
      </c>
      <c r="D2030" s="41" t="s">
        <v>24</v>
      </c>
      <c r="E2030" s="41"/>
      <c r="F2030" s="42" t="s">
        <v>24</v>
      </c>
      <c r="G2030" s="43" t="s">
        <v>24</v>
      </c>
      <c r="H2030" s="44" t="s">
        <v>24</v>
      </c>
      <c r="I2030" s="44" t="s">
        <v>24</v>
      </c>
      <c r="J2030" s="43">
        <v>4668712</v>
      </c>
      <c r="K2030" s="43">
        <v>0</v>
      </c>
      <c r="L2030" s="43">
        <v>423000</v>
      </c>
      <c r="M2030" s="43">
        <f>IFERROR(J2030-K2030-L2030,0)</f>
        <v>4245712</v>
      </c>
      <c r="N2030" s="43" t="s">
        <v>24</v>
      </c>
      <c r="O2030" s="45">
        <f>IFERROR(IF(1 - M2030/N2030&lt;0,0,1-M2030/N2030),0)</f>
        <v>0</v>
      </c>
      <c r="P2030" s="43">
        <v>0</v>
      </c>
      <c r="Q2030" s="43">
        <v>0</v>
      </c>
      <c r="R2030" s="46">
        <f>IF(F2030&lt;DATEVALUE("2018-07-01"),1,0)</f>
        <v>0</v>
      </c>
      <c r="S2030" s="47">
        <f>IF(R2030=1,1%,0)</f>
        <v>0</v>
      </c>
      <c r="T2030" s="46">
        <f>IFERROR(S2030*M2030,0)</f>
        <v>0</v>
      </c>
      <c r="U2030" s="48">
        <f>IF(O2030&lt;=0.12,1,0)*(1-R2030)*M2030</f>
        <v>4245712</v>
      </c>
      <c r="V2030" s="49">
        <f>IF(0&lt;0.8,0,IF(0&lt;1,Sheet1!L590,1))*IF(G2030&lt;3,0.12 - O2030,0.01) *U2030</f>
        <v>0</v>
      </c>
      <c r="W2030" s="49">
        <f>IF(0&gt;1,IF(0&lt;=1.1,1,IF(0&lt;=1.2,2,IF(0&lt;=1.5,3,5))),0) * 1000000</f>
        <v>0</v>
      </c>
      <c r="X2030" s="50">
        <f>IF(AND(P2030&gt;=150000000,P2030&lt;300000000),5000000,IF(AND(P2030&gt;=300000000,P2030&lt;500000000),10000000,IF(AND(P2030&gt;=300000000,P2030&lt;500000000),15000000,IF(AND(P2030&gt;=500000000,P2030&lt;3000000000),20000000,IF(P2030&gt;=30000000000,35000000,0))))) * (1-R2030)</f>
        <v>0</v>
      </c>
      <c r="Y2030" s="50">
        <f>IFERROR(Q2030 * (1-R2030),0)</f>
        <v>0</v>
      </c>
      <c r="Z2030" s="51" t="str">
        <f>IF(R2030=1,0,"")</f>
        <v/>
      </c>
      <c r="AA2030" s="51">
        <f>IFERROR((1-R2030) * Z2030 * 2%,0)</f>
        <v>0</v>
      </c>
      <c r="AB2030" s="52" t="str">
        <f>IF(R2030=0,"",0)</f>
        <v/>
      </c>
      <c r="AC2030" s="52">
        <f> IFERROR(AB2030 * (1-R2030) * 2%,0)</f>
        <v>0</v>
      </c>
      <c r="AD2030" s="53">
        <f>T2030+V2030+W2030+X2030+AA2030+AC2030</f>
        <v>0</v>
      </c>
    </row>
    <row r="2031">
      <c r="C2031" s="40" t="s">
        <v>3789</v>
      </c>
      <c r="D2031" s="41" t="s">
        <v>3790</v>
      </c>
      <c r="E2031" s="41"/>
      <c r="F2031" s="42">
        <v>39270.627592592587</v>
      </c>
      <c r="G2031" s="43">
        <v>132</v>
      </c>
      <c r="H2031" s="44">
        <v>43335</v>
      </c>
      <c r="I2031" s="44">
        <v>43342</v>
      </c>
      <c r="J2031" s="43">
        <v>104313886</v>
      </c>
      <c r="K2031" s="43">
        <v>0</v>
      </c>
      <c r="L2031" s="43">
        <v>0</v>
      </c>
      <c r="M2031" s="43">
        <f>IFERROR(J2031-K2031-L2031,0)</f>
        <v>104313886</v>
      </c>
      <c r="N2031" s="43">
        <v>121190630</v>
      </c>
      <c r="O2031" s="45">
        <f>IFERROR(IF(1 - M2031/N2031&lt;0,0,1-M2031/N2031),0)</f>
        <v>0.13925782876118398</v>
      </c>
      <c r="P2031" s="43">
        <v>0</v>
      </c>
      <c r="Q2031" s="43">
        <v>104313886</v>
      </c>
      <c r="R2031" s="46">
        <f>IF(F2031&lt;DATEVALUE("2018-07-01"),1,0)</f>
        <v>1</v>
      </c>
      <c r="S2031" s="47">
        <f>IF(R2031=1,1%,0)</f>
        <v>0.01</v>
      </c>
      <c r="T2031" s="46">
        <f>IFERROR(S2031*M2031,0)</f>
        <v>1043138.86</v>
      </c>
      <c r="U2031" s="48">
        <f>IF(O2031&lt;=0.12,1,0)*(1-R2031)*M2031</f>
        <v>0</v>
      </c>
      <c r="V2031" s="49">
        <f>IF(0&lt;0.8,0,IF(0&lt;1,Sheet1!L590,1))*IF(G2031&lt;3,0.12 - O2031,0.01) *U2031</f>
        <v>0</v>
      </c>
      <c r="W2031" s="49">
        <f>IF(0&gt;1,IF(0&lt;=1.1,1,IF(0&lt;=1.2,2,IF(0&lt;=1.5,3,5))),0) * 1000000</f>
        <v>0</v>
      </c>
      <c r="X2031" s="50">
        <f>IF(AND(P2031&gt;=150000000,P2031&lt;300000000),5000000,IF(AND(P2031&gt;=300000000,P2031&lt;500000000),10000000,IF(AND(P2031&gt;=300000000,P2031&lt;500000000),15000000,IF(AND(P2031&gt;=500000000,P2031&lt;3000000000),20000000,IF(P2031&gt;=30000000000,35000000,0))))) * (1-R2031)</f>
        <v>0</v>
      </c>
      <c r="Y2031" s="50">
        <f>IFERROR(Q2031 * (1-R2031),0)</f>
        <v>0</v>
      </c>
      <c r="Z2031" s="51">
        <f>IF(R2031=1,0,0)</f>
        <v>0</v>
      </c>
      <c r="AA2031" s="51">
        <f>IFERROR((1-R2031) * Z2031 * 2%,0)</f>
        <v>0</v>
      </c>
      <c r="AB2031" s="52">
        <f>IF(R2031=0,0,0)</f>
        <v>0</v>
      </c>
      <c r="AC2031" s="52">
        <f> IFERROR(AB2031 * (1-R2031) * 2%,0)</f>
        <v>0</v>
      </c>
      <c r="AD2031" s="53">
        <f>T2031+V2031+W2031+X2031+AA2031+AC2031</f>
        <v>1043138.86</v>
      </c>
    </row>
    <row r="2032">
      <c r="C2032" s="40" t="s">
        <v>3791</v>
      </c>
      <c r="D2032" s="41" t="s">
        <v>3792</v>
      </c>
      <c r="E2032" s="41"/>
      <c r="F2032" s="42">
        <v>39651.689560185187</v>
      </c>
      <c r="G2032" s="43">
        <v>120</v>
      </c>
      <c r="H2032" s="44">
        <v>43322</v>
      </c>
      <c r="I2032" s="44">
        <v>43372</v>
      </c>
      <c r="J2032" s="43">
        <v>28314</v>
      </c>
      <c r="K2032" s="43">
        <v>0</v>
      </c>
      <c r="L2032" s="43">
        <v>0</v>
      </c>
      <c r="M2032" s="43">
        <f>IFERROR(J2032-K2032-L2032,0)</f>
        <v>28314</v>
      </c>
      <c r="N2032" s="43">
        <v>28314</v>
      </c>
      <c r="O2032" s="45">
        <f>IFERROR(IF(1 - M2032/N2032&lt;0,0,1-M2032/N2032),0)</f>
        <v>0</v>
      </c>
      <c r="P2032" s="43">
        <v>0</v>
      </c>
      <c r="Q2032" s="43">
        <v>28314</v>
      </c>
      <c r="R2032" s="46">
        <f>IF(F2032&lt;DATEVALUE("2018-07-01"),1,0)</f>
        <v>1</v>
      </c>
      <c r="S2032" s="47">
        <f>IF(R2032=1,1%,0)</f>
        <v>0.01</v>
      </c>
      <c r="T2032" s="46">
        <f>IFERROR(S2032*M2032,0)</f>
        <v>283.13999999999999</v>
      </c>
      <c r="U2032" s="48">
        <f>IF(O2032&lt;=0.12,1,0)*(1-R2032)*M2032</f>
        <v>0</v>
      </c>
      <c r="V2032" s="49">
        <f>IF(0&lt;0.8,0,IF(0&lt;1,Sheet1!L590,1))*IF(G2032&lt;3,0.12 - O2032,0.01) *U2032</f>
        <v>0</v>
      </c>
      <c r="W2032" s="49">
        <f>IF(0&gt;1,IF(0&lt;=1.1,1,IF(0&lt;=1.2,2,IF(0&lt;=1.5,3,5))),0) * 1000000</f>
        <v>0</v>
      </c>
      <c r="X2032" s="50">
        <f>IF(AND(P2032&gt;=150000000,P2032&lt;300000000),5000000,IF(AND(P2032&gt;=300000000,P2032&lt;500000000),10000000,IF(AND(P2032&gt;=300000000,P2032&lt;500000000),15000000,IF(AND(P2032&gt;=500000000,P2032&lt;3000000000),20000000,IF(P2032&gt;=30000000000,35000000,0))))) * (1-R2032)</f>
        <v>0</v>
      </c>
      <c r="Y2032" s="50">
        <f>IFERROR(Q2032 * (1-R2032),0)</f>
        <v>0</v>
      </c>
      <c r="Z2032" s="51">
        <f>IF(R2032=1,0,0)</f>
        <v>0</v>
      </c>
      <c r="AA2032" s="51">
        <f>IFERROR((1-R2032) * Z2032 * 2%,0)</f>
        <v>0</v>
      </c>
      <c r="AB2032" s="52">
        <f>IF(R2032=0,0,0)</f>
        <v>0</v>
      </c>
      <c r="AC2032" s="52">
        <f> IFERROR(AB2032 * (1-R2032) * 2%,0)</f>
        <v>0</v>
      </c>
      <c r="AD2032" s="53">
        <f>T2032+V2032+W2032+X2032+AA2032+AC2032</f>
        <v>283.13999999999999</v>
      </c>
    </row>
    <row r="2033">
      <c r="C2033" s="40" t="s">
        <v>3793</v>
      </c>
      <c r="D2033" s="41" t="s">
        <v>3794</v>
      </c>
      <c r="E2033" s="41"/>
      <c r="F2033" s="42">
        <v>39678.465185185181</v>
      </c>
      <c r="G2033" s="43">
        <v>119</v>
      </c>
      <c r="H2033" s="44">
        <v>43312</v>
      </c>
      <c r="I2033" s="44">
        <v>43353</v>
      </c>
      <c r="J2033" s="43">
        <v>3045384</v>
      </c>
      <c r="K2033" s="43">
        <v>0</v>
      </c>
      <c r="L2033" s="43">
        <v>0</v>
      </c>
      <c r="M2033" s="43">
        <f>IFERROR(J2033-K2033-L2033,0)</f>
        <v>3045384</v>
      </c>
      <c r="N2033" s="43">
        <v>4062922</v>
      </c>
      <c r="O2033" s="45">
        <f>IFERROR(IF(1 - M2033/N2033&lt;0,0,1-M2033/N2033),0)</f>
        <v>0.25044487686448325</v>
      </c>
      <c r="P2033" s="43">
        <v>0</v>
      </c>
      <c r="Q2033" s="43">
        <v>3045384</v>
      </c>
      <c r="R2033" s="46">
        <f>IF(F2033&lt;DATEVALUE("2018-07-01"),1,0)</f>
        <v>1</v>
      </c>
      <c r="S2033" s="47">
        <f>IF(R2033=1,1%,0)</f>
        <v>0.01</v>
      </c>
      <c r="T2033" s="46">
        <f>IFERROR(S2033*M2033,0)</f>
        <v>30453.84</v>
      </c>
      <c r="U2033" s="48">
        <f>IF(O2033&lt;=0.12,1,0)*(1-R2033)*M2033</f>
        <v>0</v>
      </c>
      <c r="V2033" s="49">
        <f>IF(0&lt;0.8,0,IF(0&lt;1,Sheet1!L590,1))*IF(G2033&lt;3,0.12 - O2033,0.01) *U2033</f>
        <v>0</v>
      </c>
      <c r="W2033" s="49">
        <f>IF(0&gt;1,IF(0&lt;=1.1,1,IF(0&lt;=1.2,2,IF(0&lt;=1.5,3,5))),0) * 1000000</f>
        <v>0</v>
      </c>
      <c r="X2033" s="50">
        <f>IF(AND(P2033&gt;=150000000,P2033&lt;300000000),5000000,IF(AND(P2033&gt;=300000000,P2033&lt;500000000),10000000,IF(AND(P2033&gt;=300000000,P2033&lt;500000000),15000000,IF(AND(P2033&gt;=500000000,P2033&lt;3000000000),20000000,IF(P2033&gt;=30000000000,35000000,0))))) * (1-R2033)</f>
        <v>0</v>
      </c>
      <c r="Y2033" s="50">
        <f>IFERROR(Q2033 * (1-R2033),0)</f>
        <v>0</v>
      </c>
      <c r="Z2033" s="51">
        <f>IF(R2033=1,0,0)</f>
        <v>0</v>
      </c>
      <c r="AA2033" s="51">
        <f>IFERROR((1-R2033) * Z2033 * 2%,0)</f>
        <v>0</v>
      </c>
      <c r="AB2033" s="52">
        <f>IF(R2033=0,0,0)</f>
        <v>0</v>
      </c>
      <c r="AC2033" s="52">
        <f> IFERROR(AB2033 * (1-R2033) * 2%,0)</f>
        <v>0</v>
      </c>
      <c r="AD2033" s="53">
        <f>T2033+V2033+W2033+X2033+AA2033+AC2033</f>
        <v>30453.84</v>
      </c>
    </row>
    <row r="2034">
      <c r="C2034" s="40" t="s">
        <v>3795</v>
      </c>
      <c r="D2034" s="41" t="s">
        <v>3796</v>
      </c>
      <c r="E2034" s="41"/>
      <c r="F2034" s="42">
        <v>39776.458981481483</v>
      </c>
      <c r="G2034" s="43">
        <v>116</v>
      </c>
      <c r="H2034" s="44">
        <v>43321</v>
      </c>
      <c r="I2034" s="44">
        <v>43329</v>
      </c>
      <c r="J2034" s="43">
        <v>222574</v>
      </c>
      <c r="K2034" s="43">
        <v>0</v>
      </c>
      <c r="L2034" s="43">
        <v>0</v>
      </c>
      <c r="M2034" s="43">
        <f>IFERROR(J2034-K2034-L2034,0)</f>
        <v>222574</v>
      </c>
      <c r="N2034" s="43">
        <v>243210</v>
      </c>
      <c r="O2034" s="45">
        <f>IFERROR(IF(1 - M2034/N2034&lt;0,0,1-M2034/N2034),0)</f>
        <v>0.08484848484848484</v>
      </c>
      <c r="P2034" s="43">
        <v>0</v>
      </c>
      <c r="Q2034" s="43">
        <v>222574</v>
      </c>
      <c r="R2034" s="46">
        <f>IF(F2034&lt;DATEVALUE("2018-07-01"),1,0)</f>
        <v>1</v>
      </c>
      <c r="S2034" s="47">
        <f>IF(R2034=1,1%,0)</f>
        <v>0.01</v>
      </c>
      <c r="T2034" s="46">
        <f>IFERROR(S2034*M2034,0)</f>
        <v>2225.7400000000002</v>
      </c>
      <c r="U2034" s="48">
        <f>IF(O2034&lt;=0.12,1,0)*(1-R2034)*M2034</f>
        <v>0</v>
      </c>
      <c r="V2034" s="49">
        <f>IF(0&lt;0.8,0,IF(0&lt;1,Sheet1!L590,1))*IF(G2034&lt;3,0.12 - O2034,0.01) *U2034</f>
        <v>0</v>
      </c>
      <c r="W2034" s="49">
        <f>IF(0&gt;1,IF(0&lt;=1.1,1,IF(0&lt;=1.2,2,IF(0&lt;=1.5,3,5))),0) * 1000000</f>
        <v>0</v>
      </c>
      <c r="X2034" s="50">
        <f>IF(AND(P2034&gt;=150000000,P2034&lt;300000000),5000000,IF(AND(P2034&gt;=300000000,P2034&lt;500000000),10000000,IF(AND(P2034&gt;=300000000,P2034&lt;500000000),15000000,IF(AND(P2034&gt;=500000000,P2034&lt;3000000000),20000000,IF(P2034&gt;=30000000000,35000000,0))))) * (1-R2034)</f>
        <v>0</v>
      </c>
      <c r="Y2034" s="50">
        <f>IFERROR(Q2034 * (1-R2034),0)</f>
        <v>0</v>
      </c>
      <c r="Z2034" s="51">
        <f>IF(R2034=1,0,0)</f>
        <v>0</v>
      </c>
      <c r="AA2034" s="51">
        <f>IFERROR((1-R2034) * Z2034 * 2%,0)</f>
        <v>0</v>
      </c>
      <c r="AB2034" s="52">
        <f>IF(R2034=0,0,0)</f>
        <v>0</v>
      </c>
      <c r="AC2034" s="52">
        <f> IFERROR(AB2034 * (1-R2034) * 2%,0)</f>
        <v>0</v>
      </c>
      <c r="AD2034" s="53">
        <f>T2034+V2034+W2034+X2034+AA2034+AC2034</f>
        <v>2225.7400000000002</v>
      </c>
    </row>
    <row r="2035">
      <c r="C2035" s="40" t="s">
        <v>3797</v>
      </c>
      <c r="D2035" s="41" t="s">
        <v>3798</v>
      </c>
      <c r="E2035" s="41"/>
      <c r="F2035" s="42">
        <v>39806.661562499998</v>
      </c>
      <c r="G2035" s="43">
        <v>115</v>
      </c>
      <c r="H2035" s="44">
        <v>43321</v>
      </c>
      <c r="I2035" s="44">
        <v>43342</v>
      </c>
      <c r="J2035" s="43">
        <v>51304</v>
      </c>
      <c r="K2035" s="43">
        <v>0</v>
      </c>
      <c r="L2035" s="43">
        <v>0</v>
      </c>
      <c r="M2035" s="43">
        <f>IFERROR(J2035-K2035-L2035,0)</f>
        <v>51304</v>
      </c>
      <c r="N2035" s="43">
        <v>51304</v>
      </c>
      <c r="O2035" s="45">
        <f>IFERROR(IF(1 - M2035/N2035&lt;0,0,1-M2035/N2035),0)</f>
        <v>0</v>
      </c>
      <c r="P2035" s="43">
        <v>0</v>
      </c>
      <c r="Q2035" s="43">
        <v>51304</v>
      </c>
      <c r="R2035" s="46">
        <f>IF(F2035&lt;DATEVALUE("2018-07-01"),1,0)</f>
        <v>1</v>
      </c>
      <c r="S2035" s="47">
        <f>IF(R2035=1,1%,0)</f>
        <v>0.01</v>
      </c>
      <c r="T2035" s="46">
        <f>IFERROR(S2035*M2035,0)</f>
        <v>513.03999999999996</v>
      </c>
      <c r="U2035" s="48">
        <f>IF(O2035&lt;=0.12,1,0)*(1-R2035)*M2035</f>
        <v>0</v>
      </c>
      <c r="V2035" s="49">
        <f>IF(0&lt;0.8,0,IF(0&lt;1,Sheet1!L590,1))*IF(G2035&lt;3,0.12 - O2035,0.01) *U2035</f>
        <v>0</v>
      </c>
      <c r="W2035" s="49">
        <f>IF(0&gt;1,IF(0&lt;=1.1,1,IF(0&lt;=1.2,2,IF(0&lt;=1.5,3,5))),0) * 1000000</f>
        <v>0</v>
      </c>
      <c r="X2035" s="50">
        <f>IF(AND(P2035&gt;=150000000,P2035&lt;300000000),5000000,IF(AND(P2035&gt;=300000000,P2035&lt;500000000),10000000,IF(AND(P2035&gt;=300000000,P2035&lt;500000000),15000000,IF(AND(P2035&gt;=500000000,P2035&lt;3000000000),20000000,IF(P2035&gt;=30000000000,35000000,0))))) * (1-R2035)</f>
        <v>0</v>
      </c>
      <c r="Y2035" s="50">
        <f>IFERROR(Q2035 * (1-R2035),0)</f>
        <v>0</v>
      </c>
      <c r="Z2035" s="51">
        <f>IF(R2035=1,0,0)</f>
        <v>0</v>
      </c>
      <c r="AA2035" s="51">
        <f>IFERROR((1-R2035) * Z2035 * 2%,0)</f>
        <v>0</v>
      </c>
      <c r="AB2035" s="52">
        <f>IF(R2035=0,0,0)</f>
        <v>0</v>
      </c>
      <c r="AC2035" s="52">
        <f> IFERROR(AB2035 * (1-R2035) * 2%,0)</f>
        <v>0</v>
      </c>
      <c r="AD2035" s="53">
        <f>T2035+V2035+W2035+X2035+AA2035+AC2035</f>
        <v>513.03999999999996</v>
      </c>
    </row>
    <row r="2036">
      <c r="C2036" s="40" t="s">
        <v>3799</v>
      </c>
      <c r="D2036" s="41" t="s">
        <v>3800</v>
      </c>
      <c r="E2036" s="41"/>
      <c r="F2036" s="42">
        <v>40144.428912037038</v>
      </c>
      <c r="G2036" s="43">
        <v>104</v>
      </c>
      <c r="H2036" s="44">
        <v>43320</v>
      </c>
      <c r="I2036" s="44">
        <v>43333</v>
      </c>
      <c r="J2036" s="43">
        <v>1002532</v>
      </c>
      <c r="K2036" s="43">
        <v>0</v>
      </c>
      <c r="L2036" s="43">
        <v>0</v>
      </c>
      <c r="M2036" s="43">
        <f>IFERROR(J2036-K2036-L2036,0)</f>
        <v>1002532</v>
      </c>
      <c r="N2036" s="43">
        <v>1002449</v>
      </c>
      <c r="O2036" s="45">
        <f>IFERROR(IF(1 - M2036/N2036&lt;0,0,1-M2036/N2036),0)</f>
        <v>0</v>
      </c>
      <c r="P2036" s="43">
        <v>0</v>
      </c>
      <c r="Q2036" s="43">
        <v>1002532</v>
      </c>
      <c r="R2036" s="46">
        <f>IF(F2036&lt;DATEVALUE("2018-07-01"),1,0)</f>
        <v>1</v>
      </c>
      <c r="S2036" s="47">
        <f>IF(R2036=1,1%,0)</f>
        <v>0.01</v>
      </c>
      <c r="T2036" s="46">
        <f>IFERROR(S2036*M2036,0)</f>
        <v>10025.32</v>
      </c>
      <c r="U2036" s="48">
        <f>IF(O2036&lt;=0.12,1,0)*(1-R2036)*M2036</f>
        <v>0</v>
      </c>
      <c r="V2036" s="49">
        <f>IF(0&lt;0.8,0,IF(0&lt;1,Sheet1!L590,1))*IF(G2036&lt;3,0.12 - O2036,0.01) *U2036</f>
        <v>0</v>
      </c>
      <c r="W2036" s="49">
        <f>IF(0&gt;1,IF(0&lt;=1.1,1,IF(0&lt;=1.2,2,IF(0&lt;=1.5,3,5))),0) * 1000000</f>
        <v>0</v>
      </c>
      <c r="X2036" s="50">
        <f>IF(AND(P2036&gt;=150000000,P2036&lt;300000000),5000000,IF(AND(P2036&gt;=300000000,P2036&lt;500000000),10000000,IF(AND(P2036&gt;=300000000,P2036&lt;500000000),15000000,IF(AND(P2036&gt;=500000000,P2036&lt;3000000000),20000000,IF(P2036&gt;=30000000000,35000000,0))))) * (1-R2036)</f>
        <v>0</v>
      </c>
      <c r="Y2036" s="50">
        <f>IFERROR(Q2036 * (1-R2036),0)</f>
        <v>0</v>
      </c>
      <c r="Z2036" s="51">
        <f>IF(R2036=1,0,0)</f>
        <v>0</v>
      </c>
      <c r="AA2036" s="51">
        <f>IFERROR((1-R2036) * Z2036 * 2%,0)</f>
        <v>0</v>
      </c>
      <c r="AB2036" s="52">
        <f>IF(R2036=0,0,0)</f>
        <v>0</v>
      </c>
      <c r="AC2036" s="52">
        <f> IFERROR(AB2036 * (1-R2036) * 2%,0)</f>
        <v>0</v>
      </c>
      <c r="AD2036" s="53">
        <f>T2036+V2036+W2036+X2036+AA2036+AC2036</f>
        <v>10025.32</v>
      </c>
    </row>
    <row r="2037">
      <c r="C2037" s="40" t="s">
        <v>3801</v>
      </c>
      <c r="D2037" s="41" t="s">
        <v>3802</v>
      </c>
      <c r="E2037" s="41"/>
      <c r="F2037" s="42">
        <v>40305.378240740742</v>
      </c>
      <c r="G2037" s="43">
        <v>98</v>
      </c>
      <c r="H2037" s="44">
        <v>43320</v>
      </c>
      <c r="I2037" s="44">
        <v>43326</v>
      </c>
      <c r="J2037" s="43">
        <v>6673443</v>
      </c>
      <c r="K2037" s="43">
        <v>0</v>
      </c>
      <c r="L2037" s="43">
        <v>0</v>
      </c>
      <c r="M2037" s="43">
        <f>IFERROR(J2037-K2037-L2037,0)</f>
        <v>6673443</v>
      </c>
      <c r="N2037" s="43">
        <v>6673443</v>
      </c>
      <c r="O2037" s="45">
        <f>IFERROR(IF(1 - M2037/N2037&lt;0,0,1-M2037/N2037),0)</f>
        <v>0</v>
      </c>
      <c r="P2037" s="43">
        <v>0</v>
      </c>
      <c r="Q2037" s="43">
        <v>6673443</v>
      </c>
      <c r="R2037" s="46">
        <f>IF(F2037&lt;DATEVALUE("2018-07-01"),1,0)</f>
        <v>1</v>
      </c>
      <c r="S2037" s="47">
        <f>IF(R2037=1,1%,0)</f>
        <v>0.01</v>
      </c>
      <c r="T2037" s="46">
        <f>IFERROR(S2037*M2037,0)</f>
        <v>66734.430000000008</v>
      </c>
      <c r="U2037" s="48">
        <f>IF(O2037&lt;=0.12,1,0)*(1-R2037)*M2037</f>
        <v>0</v>
      </c>
      <c r="V2037" s="49">
        <f>IF(0&lt;0.8,0,IF(0&lt;1,Sheet1!L590,1))*IF(G2037&lt;3,0.12 - O2037,0.01) *U2037</f>
        <v>0</v>
      </c>
      <c r="W2037" s="49">
        <f>IF(0&gt;1,IF(0&lt;=1.1,1,IF(0&lt;=1.2,2,IF(0&lt;=1.5,3,5))),0) * 1000000</f>
        <v>0</v>
      </c>
      <c r="X2037" s="50">
        <f>IF(AND(P2037&gt;=150000000,P2037&lt;300000000),5000000,IF(AND(P2037&gt;=300000000,P2037&lt;500000000),10000000,IF(AND(P2037&gt;=300000000,P2037&lt;500000000),15000000,IF(AND(P2037&gt;=500000000,P2037&lt;3000000000),20000000,IF(P2037&gt;=30000000000,35000000,0))))) * (1-R2037)</f>
        <v>0</v>
      </c>
      <c r="Y2037" s="50">
        <f>IFERROR(Q2037 * (1-R2037),0)</f>
        <v>0</v>
      </c>
      <c r="Z2037" s="51">
        <f>IF(R2037=1,0,0)</f>
        <v>0</v>
      </c>
      <c r="AA2037" s="51">
        <f>IFERROR((1-R2037) * Z2037 * 2%,0)</f>
        <v>0</v>
      </c>
      <c r="AB2037" s="52">
        <f>IF(R2037=0,0,0)</f>
        <v>0</v>
      </c>
      <c r="AC2037" s="52">
        <f> IFERROR(AB2037 * (1-R2037) * 2%,0)</f>
        <v>0</v>
      </c>
      <c r="AD2037" s="53">
        <f>T2037+V2037+W2037+X2037+AA2037+AC2037</f>
        <v>66734.430000000008</v>
      </c>
    </row>
    <row r="2038">
      <c r="C2038" s="40" t="s">
        <v>3803</v>
      </c>
      <c r="D2038" s="41" t="s">
        <v>3804</v>
      </c>
      <c r="E2038" s="41"/>
      <c r="F2038" s="42">
        <v>40388.416076388887</v>
      </c>
      <c r="G2038" s="43">
        <v>96</v>
      </c>
      <c r="H2038" s="44">
        <v>43335</v>
      </c>
      <c r="I2038" s="44">
        <v>43364</v>
      </c>
      <c r="J2038" s="43">
        <v>2295128</v>
      </c>
      <c r="K2038" s="43">
        <v>0</v>
      </c>
      <c r="L2038" s="43">
        <v>0</v>
      </c>
      <c r="M2038" s="43">
        <f>IFERROR(J2038-K2038-L2038,0)</f>
        <v>2295128</v>
      </c>
      <c r="N2038" s="43">
        <v>2295128</v>
      </c>
      <c r="O2038" s="45">
        <f>IFERROR(IF(1 - M2038/N2038&lt;0,0,1-M2038/N2038),0)</f>
        <v>0</v>
      </c>
      <c r="P2038" s="43">
        <v>0</v>
      </c>
      <c r="Q2038" s="43">
        <v>2295128</v>
      </c>
      <c r="R2038" s="46">
        <f>IF(F2038&lt;DATEVALUE("2018-07-01"),1,0)</f>
        <v>1</v>
      </c>
      <c r="S2038" s="47">
        <f>IF(R2038=1,1%,0)</f>
        <v>0.01</v>
      </c>
      <c r="T2038" s="46">
        <f>IFERROR(S2038*M2038,0)</f>
        <v>22951.279999999999</v>
      </c>
      <c r="U2038" s="48">
        <f>IF(O2038&lt;=0.12,1,0)*(1-R2038)*M2038</f>
        <v>0</v>
      </c>
      <c r="V2038" s="49">
        <f>IF(0&lt;0.8,0,IF(0&lt;1,Sheet1!L590,1))*IF(G2038&lt;3,0.12 - O2038,0.01) *U2038</f>
        <v>0</v>
      </c>
      <c r="W2038" s="49">
        <f>IF(0&gt;1,IF(0&lt;=1.1,1,IF(0&lt;=1.2,2,IF(0&lt;=1.5,3,5))),0) * 1000000</f>
        <v>0</v>
      </c>
      <c r="X2038" s="50">
        <f>IF(AND(P2038&gt;=150000000,P2038&lt;300000000),5000000,IF(AND(P2038&gt;=300000000,P2038&lt;500000000),10000000,IF(AND(P2038&gt;=300000000,P2038&lt;500000000),15000000,IF(AND(P2038&gt;=500000000,P2038&lt;3000000000),20000000,IF(P2038&gt;=30000000000,35000000,0))))) * (1-R2038)</f>
        <v>0</v>
      </c>
      <c r="Y2038" s="50">
        <f>IFERROR(Q2038 * (1-R2038),0)</f>
        <v>0</v>
      </c>
      <c r="Z2038" s="51">
        <f>IF(R2038=1,0,0)</f>
        <v>0</v>
      </c>
      <c r="AA2038" s="51">
        <f>IFERROR((1-R2038) * Z2038 * 2%,0)</f>
        <v>0</v>
      </c>
      <c r="AB2038" s="52">
        <f>IF(R2038=0,0,0)</f>
        <v>0</v>
      </c>
      <c r="AC2038" s="52">
        <f> IFERROR(AB2038 * (1-R2038) * 2%,0)</f>
        <v>0</v>
      </c>
      <c r="AD2038" s="53">
        <f>T2038+V2038+W2038+X2038+AA2038+AC2038</f>
        <v>22951.279999999999</v>
      </c>
    </row>
    <row r="2039">
      <c r="C2039" s="40" t="s">
        <v>3805</v>
      </c>
      <c r="D2039" s="41" t="s">
        <v>3806</v>
      </c>
      <c r="E2039" s="41"/>
      <c r="F2039" s="42">
        <v>40403.383460648147</v>
      </c>
      <c r="G2039" s="43">
        <v>95</v>
      </c>
      <c r="H2039" s="44">
        <v>43321</v>
      </c>
      <c r="I2039" s="44">
        <v>43344</v>
      </c>
      <c r="J2039" s="43">
        <v>458663</v>
      </c>
      <c r="K2039" s="43">
        <v>0</v>
      </c>
      <c r="L2039" s="43">
        <v>0</v>
      </c>
      <c r="M2039" s="43">
        <f>IFERROR(J2039-K2039-L2039,0)</f>
        <v>458663</v>
      </c>
      <c r="N2039" s="43">
        <v>458663</v>
      </c>
      <c r="O2039" s="45">
        <f>IFERROR(IF(1 - M2039/N2039&lt;0,0,1-M2039/N2039),0)</f>
        <v>0</v>
      </c>
      <c r="P2039" s="43">
        <v>0</v>
      </c>
      <c r="Q2039" s="43">
        <v>458663</v>
      </c>
      <c r="R2039" s="46">
        <f>IF(F2039&lt;DATEVALUE("2018-07-01"),1,0)</f>
        <v>1</v>
      </c>
      <c r="S2039" s="47">
        <f>IF(R2039=1,1%,0)</f>
        <v>0.01</v>
      </c>
      <c r="T2039" s="46">
        <f>IFERROR(S2039*M2039,0)</f>
        <v>4586.6300000000001</v>
      </c>
      <c r="U2039" s="48">
        <f>IF(O2039&lt;=0.12,1,0)*(1-R2039)*M2039</f>
        <v>0</v>
      </c>
      <c r="V2039" s="49">
        <f>IF(0&lt;0.8,0,IF(0&lt;1,Sheet1!L590,1))*IF(G2039&lt;3,0.12 - O2039,0.01) *U2039</f>
        <v>0</v>
      </c>
      <c r="W2039" s="49">
        <f>IF(0&gt;1,IF(0&lt;=1.1,1,IF(0&lt;=1.2,2,IF(0&lt;=1.5,3,5))),0) * 1000000</f>
        <v>0</v>
      </c>
      <c r="X2039" s="50">
        <f>IF(AND(P2039&gt;=150000000,P2039&lt;300000000),5000000,IF(AND(P2039&gt;=300000000,P2039&lt;500000000),10000000,IF(AND(P2039&gt;=300000000,P2039&lt;500000000),15000000,IF(AND(P2039&gt;=500000000,P2039&lt;3000000000),20000000,IF(P2039&gt;=30000000000,35000000,0))))) * (1-R2039)</f>
        <v>0</v>
      </c>
      <c r="Y2039" s="50">
        <f>IFERROR(Q2039 * (1-R2039),0)</f>
        <v>0</v>
      </c>
      <c r="Z2039" s="51">
        <f>IF(R2039=1,0,0)</f>
        <v>0</v>
      </c>
      <c r="AA2039" s="51">
        <f>IFERROR((1-R2039) * Z2039 * 2%,0)</f>
        <v>0</v>
      </c>
      <c r="AB2039" s="52">
        <f>IF(R2039=0,0,0)</f>
        <v>0</v>
      </c>
      <c r="AC2039" s="52">
        <f> IFERROR(AB2039 * (1-R2039) * 2%,0)</f>
        <v>0</v>
      </c>
      <c r="AD2039" s="53">
        <f>T2039+V2039+W2039+X2039+AA2039+AC2039</f>
        <v>4586.6300000000001</v>
      </c>
    </row>
    <row r="2040">
      <c r="C2040" s="40" t="s">
        <v>3807</v>
      </c>
      <c r="D2040" s="41" t="s">
        <v>3808</v>
      </c>
      <c r="E2040" s="41"/>
      <c r="F2040" s="42">
        <v>40655.4140625</v>
      </c>
      <c r="G2040" s="43">
        <v>87</v>
      </c>
      <c r="H2040" s="44">
        <v>43320</v>
      </c>
      <c r="I2040" s="44">
        <v>43344</v>
      </c>
      <c r="J2040" s="43">
        <v>932789</v>
      </c>
      <c r="K2040" s="43">
        <v>0</v>
      </c>
      <c r="L2040" s="43">
        <v>0</v>
      </c>
      <c r="M2040" s="43">
        <f>IFERROR(J2040-K2040-L2040,0)</f>
        <v>932789</v>
      </c>
      <c r="N2040" s="43">
        <v>932789</v>
      </c>
      <c r="O2040" s="45">
        <f>IFERROR(IF(1 - M2040/N2040&lt;0,0,1-M2040/N2040),0)</f>
        <v>0</v>
      </c>
      <c r="P2040" s="43">
        <v>0</v>
      </c>
      <c r="Q2040" s="43">
        <v>932789</v>
      </c>
      <c r="R2040" s="46">
        <f>IF(F2040&lt;DATEVALUE("2018-07-01"),1,0)</f>
        <v>1</v>
      </c>
      <c r="S2040" s="47">
        <f>IF(R2040=1,1%,0)</f>
        <v>0.01</v>
      </c>
      <c r="T2040" s="46">
        <f>IFERROR(S2040*M2040,0)</f>
        <v>9327.8899999999994</v>
      </c>
      <c r="U2040" s="48">
        <f>IF(O2040&lt;=0.12,1,0)*(1-R2040)*M2040</f>
        <v>0</v>
      </c>
      <c r="V2040" s="49">
        <f>IF(0&lt;0.8,0,IF(0&lt;1,Sheet1!L590,1))*IF(G2040&lt;3,0.12 - O2040,0.01) *U2040</f>
        <v>0</v>
      </c>
      <c r="W2040" s="49">
        <f>IF(0&gt;1,IF(0&lt;=1.1,1,IF(0&lt;=1.2,2,IF(0&lt;=1.5,3,5))),0) * 1000000</f>
        <v>0</v>
      </c>
      <c r="X2040" s="50">
        <f>IF(AND(P2040&gt;=150000000,P2040&lt;300000000),5000000,IF(AND(P2040&gt;=300000000,P2040&lt;500000000),10000000,IF(AND(P2040&gt;=300000000,P2040&lt;500000000),15000000,IF(AND(P2040&gt;=500000000,P2040&lt;3000000000),20000000,IF(P2040&gt;=30000000000,35000000,0))))) * (1-R2040)</f>
        <v>0</v>
      </c>
      <c r="Y2040" s="50">
        <f>IFERROR(Q2040 * (1-R2040),0)</f>
        <v>0</v>
      </c>
      <c r="Z2040" s="51">
        <f>IF(R2040=1,0,0)</f>
        <v>0</v>
      </c>
      <c r="AA2040" s="51">
        <f>IFERROR((1-R2040) * Z2040 * 2%,0)</f>
        <v>0</v>
      </c>
      <c r="AB2040" s="52">
        <f>IF(R2040=0,0,0)</f>
        <v>0</v>
      </c>
      <c r="AC2040" s="52">
        <f> IFERROR(AB2040 * (1-R2040) * 2%,0)</f>
        <v>0</v>
      </c>
      <c r="AD2040" s="53">
        <f>T2040+V2040+W2040+X2040+AA2040+AC2040</f>
        <v>9327.8899999999994</v>
      </c>
    </row>
    <row r="2041">
      <c r="C2041" s="40" t="s">
        <v>3809</v>
      </c>
      <c r="D2041" s="41" t="s">
        <v>3810</v>
      </c>
      <c r="E2041" s="41"/>
      <c r="F2041" s="42">
        <v>40772.381863425922</v>
      </c>
      <c r="G2041" s="43">
        <v>83</v>
      </c>
      <c r="H2041" s="44">
        <v>43312</v>
      </c>
      <c r="I2041" s="44">
        <v>43341</v>
      </c>
      <c r="J2041" s="43">
        <v>1535244</v>
      </c>
      <c r="K2041" s="43">
        <v>0</v>
      </c>
      <c r="L2041" s="43">
        <v>0</v>
      </c>
      <c r="M2041" s="43">
        <f>IFERROR(J2041-K2041-L2041,0)</f>
        <v>1535244</v>
      </c>
      <c r="N2041" s="43">
        <v>1535244</v>
      </c>
      <c r="O2041" s="45">
        <f>IFERROR(IF(1 - M2041/N2041&lt;0,0,1-M2041/N2041),0)</f>
        <v>0</v>
      </c>
      <c r="P2041" s="43">
        <v>0</v>
      </c>
      <c r="Q2041" s="43">
        <v>1535244</v>
      </c>
      <c r="R2041" s="46">
        <f>IF(F2041&lt;DATEVALUE("2018-07-01"),1,0)</f>
        <v>1</v>
      </c>
      <c r="S2041" s="47">
        <f>IF(R2041=1,1%,0)</f>
        <v>0.01</v>
      </c>
      <c r="T2041" s="46">
        <f>IFERROR(S2041*M2041,0)</f>
        <v>15352.440000000001</v>
      </c>
      <c r="U2041" s="48">
        <f>IF(O2041&lt;=0.12,1,0)*(1-R2041)*M2041</f>
        <v>0</v>
      </c>
      <c r="V2041" s="49">
        <f>IF(0&lt;0.8,0,IF(0&lt;1,Sheet1!L590,1))*IF(G2041&lt;3,0.12 - O2041,0.01) *U2041</f>
        <v>0</v>
      </c>
      <c r="W2041" s="49">
        <f>IF(0&gt;1,IF(0&lt;=1.1,1,IF(0&lt;=1.2,2,IF(0&lt;=1.5,3,5))),0) * 1000000</f>
        <v>0</v>
      </c>
      <c r="X2041" s="50">
        <f>IF(AND(P2041&gt;=150000000,P2041&lt;300000000),5000000,IF(AND(P2041&gt;=300000000,P2041&lt;500000000),10000000,IF(AND(P2041&gt;=300000000,P2041&lt;500000000),15000000,IF(AND(P2041&gt;=500000000,P2041&lt;3000000000),20000000,IF(P2041&gt;=30000000000,35000000,0))))) * (1-R2041)</f>
        <v>0</v>
      </c>
      <c r="Y2041" s="50">
        <f>IFERROR(Q2041 * (1-R2041),0)</f>
        <v>0</v>
      </c>
      <c r="Z2041" s="51">
        <f>IF(R2041=1,0,0)</f>
        <v>0</v>
      </c>
      <c r="AA2041" s="51">
        <f>IFERROR((1-R2041) * Z2041 * 2%,0)</f>
        <v>0</v>
      </c>
      <c r="AB2041" s="52">
        <f>IF(R2041=0,0,0)</f>
        <v>0</v>
      </c>
      <c r="AC2041" s="52">
        <f> IFERROR(AB2041 * (1-R2041) * 2%,0)</f>
        <v>0</v>
      </c>
      <c r="AD2041" s="53">
        <f>T2041+V2041+W2041+X2041+AA2041+AC2041</f>
        <v>15352.440000000001</v>
      </c>
    </row>
    <row r="2042">
      <c r="C2042" s="40" t="s">
        <v>3811</v>
      </c>
      <c r="D2042" s="41" t="s">
        <v>3812</v>
      </c>
      <c r="E2042" s="41"/>
      <c r="F2042" s="42">
        <v>40805.687847222223</v>
      </c>
      <c r="G2042" s="43">
        <v>82</v>
      </c>
      <c r="H2042" s="44">
        <v>43333</v>
      </c>
      <c r="I2042" s="44">
        <v>43360</v>
      </c>
      <c r="J2042" s="43">
        <v>165608</v>
      </c>
      <c r="K2042" s="43">
        <v>0</v>
      </c>
      <c r="L2042" s="43">
        <v>0</v>
      </c>
      <c r="M2042" s="43">
        <f>IFERROR(J2042-K2042-L2042,0)</f>
        <v>165608</v>
      </c>
      <c r="N2042" s="43">
        <v>296922</v>
      </c>
      <c r="O2042" s="45">
        <f>IFERROR(IF(1 - M2042/N2042&lt;0,0,1-M2042/N2042),0)</f>
        <v>0.44225082681647032</v>
      </c>
      <c r="P2042" s="43">
        <v>0</v>
      </c>
      <c r="Q2042" s="43">
        <v>165608</v>
      </c>
      <c r="R2042" s="46">
        <f>IF(F2042&lt;DATEVALUE("2018-07-01"),1,0)</f>
        <v>1</v>
      </c>
      <c r="S2042" s="47">
        <f>IF(R2042=1,1%,0)</f>
        <v>0.01</v>
      </c>
      <c r="T2042" s="46">
        <f>IFERROR(S2042*M2042,0)</f>
        <v>1656.0799999999999</v>
      </c>
      <c r="U2042" s="48">
        <f>IF(O2042&lt;=0.12,1,0)*(1-R2042)*M2042</f>
        <v>0</v>
      </c>
      <c r="V2042" s="49">
        <f>IF(0&lt;0.8,0,IF(0&lt;1,Sheet1!L590,1))*IF(G2042&lt;3,0.12 - O2042,0.01) *U2042</f>
        <v>0</v>
      </c>
      <c r="W2042" s="49">
        <f>IF(0&gt;1,IF(0&lt;=1.1,1,IF(0&lt;=1.2,2,IF(0&lt;=1.5,3,5))),0) * 1000000</f>
        <v>0</v>
      </c>
      <c r="X2042" s="50">
        <f>IF(AND(P2042&gt;=150000000,P2042&lt;300000000),5000000,IF(AND(P2042&gt;=300000000,P2042&lt;500000000),10000000,IF(AND(P2042&gt;=300000000,P2042&lt;500000000),15000000,IF(AND(P2042&gt;=500000000,P2042&lt;3000000000),20000000,IF(P2042&gt;=30000000000,35000000,0))))) * (1-R2042)</f>
        <v>0</v>
      </c>
      <c r="Y2042" s="50">
        <f>IFERROR(Q2042 * (1-R2042),0)</f>
        <v>0</v>
      </c>
      <c r="Z2042" s="51">
        <f>IF(R2042=1,0,0)</f>
        <v>0</v>
      </c>
      <c r="AA2042" s="51">
        <f>IFERROR((1-R2042) * Z2042 * 2%,0)</f>
        <v>0</v>
      </c>
      <c r="AB2042" s="52">
        <f>IF(R2042=0,0,0)</f>
        <v>0</v>
      </c>
      <c r="AC2042" s="52">
        <f> IFERROR(AB2042 * (1-R2042) * 2%,0)</f>
        <v>0</v>
      </c>
      <c r="AD2042" s="53">
        <f>T2042+V2042+W2042+X2042+AA2042+AC2042</f>
        <v>1656.0799999999999</v>
      </c>
    </row>
    <row r="2043">
      <c r="C2043" s="40" t="s">
        <v>3813</v>
      </c>
      <c r="D2043" s="41" t="s">
        <v>3814</v>
      </c>
      <c r="E2043" s="41"/>
      <c r="F2043" s="42">
        <v>41062.363263888888</v>
      </c>
      <c r="G2043" s="43">
        <v>73</v>
      </c>
      <c r="H2043" s="44">
        <v>43322</v>
      </c>
      <c r="I2043" s="44">
        <v>43340</v>
      </c>
      <c r="J2043" s="43">
        <v>774893</v>
      </c>
      <c r="K2043" s="43">
        <v>0</v>
      </c>
      <c r="L2043" s="43">
        <v>0</v>
      </c>
      <c r="M2043" s="43">
        <f>IFERROR(J2043-K2043-L2043,0)</f>
        <v>774893</v>
      </c>
      <c r="N2043" s="43">
        <v>774394</v>
      </c>
      <c r="O2043" s="45">
        <f>IFERROR(IF(1 - M2043/N2043&lt;0,0,1-M2043/N2043),0)</f>
        <v>0</v>
      </c>
      <c r="P2043" s="43">
        <v>0</v>
      </c>
      <c r="Q2043" s="43">
        <v>774893</v>
      </c>
      <c r="R2043" s="46">
        <f>IF(F2043&lt;DATEVALUE("2018-07-01"),1,0)</f>
        <v>1</v>
      </c>
      <c r="S2043" s="47">
        <f>IF(R2043=1,1%,0)</f>
        <v>0.01</v>
      </c>
      <c r="T2043" s="46">
        <f>IFERROR(S2043*M2043,0)</f>
        <v>7748.9300000000003</v>
      </c>
      <c r="U2043" s="48">
        <f>IF(O2043&lt;=0.12,1,0)*(1-R2043)*M2043</f>
        <v>0</v>
      </c>
      <c r="V2043" s="49">
        <f>IF(0&lt;0.8,0,IF(0&lt;1,Sheet1!L590,1))*IF(G2043&lt;3,0.12 - O2043,0.01) *U2043</f>
        <v>0</v>
      </c>
      <c r="W2043" s="49">
        <f>IF(0&gt;1,IF(0&lt;=1.1,1,IF(0&lt;=1.2,2,IF(0&lt;=1.5,3,5))),0) * 1000000</f>
        <v>0</v>
      </c>
      <c r="X2043" s="50">
        <f>IF(AND(P2043&gt;=150000000,P2043&lt;300000000),5000000,IF(AND(P2043&gt;=300000000,P2043&lt;500000000),10000000,IF(AND(P2043&gt;=300000000,P2043&lt;500000000),15000000,IF(AND(P2043&gt;=500000000,P2043&lt;3000000000),20000000,IF(P2043&gt;=30000000000,35000000,0))))) * (1-R2043)</f>
        <v>0</v>
      </c>
      <c r="Y2043" s="50">
        <f>IFERROR(Q2043 * (1-R2043),0)</f>
        <v>0</v>
      </c>
      <c r="Z2043" s="51">
        <f>IF(R2043=1,0,0)</f>
        <v>0</v>
      </c>
      <c r="AA2043" s="51">
        <f>IFERROR((1-R2043) * Z2043 * 2%,0)</f>
        <v>0</v>
      </c>
      <c r="AB2043" s="52">
        <f>IF(R2043=0,0,0)</f>
        <v>0</v>
      </c>
      <c r="AC2043" s="52">
        <f> IFERROR(AB2043 * (1-R2043) * 2%,0)</f>
        <v>0</v>
      </c>
      <c r="AD2043" s="53">
        <f>T2043+V2043+W2043+X2043+AA2043+AC2043</f>
        <v>7748.9300000000003</v>
      </c>
    </row>
    <row r="2044">
      <c r="C2044" s="40" t="s">
        <v>3815</v>
      </c>
      <c r="D2044" s="41" t="s">
        <v>3816</v>
      </c>
      <c r="E2044" s="41"/>
      <c r="F2044" s="42">
        <v>41190.583912037036</v>
      </c>
      <c r="G2044" s="43">
        <v>69</v>
      </c>
      <c r="H2044" s="44">
        <v>43312</v>
      </c>
      <c r="I2044" s="44">
        <v>43357</v>
      </c>
      <c r="J2044" s="43">
        <v>3659637</v>
      </c>
      <c r="K2044" s="43">
        <v>0</v>
      </c>
      <c r="L2044" s="43">
        <v>0</v>
      </c>
      <c r="M2044" s="43">
        <f>IFERROR(J2044-K2044-L2044,0)</f>
        <v>3659637</v>
      </c>
      <c r="N2044" s="43">
        <v>3381345</v>
      </c>
      <c r="O2044" s="45">
        <f>IFERROR(IF(1 - M2044/N2044&lt;0,0,1-M2044/N2044),0)</f>
        <v>0</v>
      </c>
      <c r="P2044" s="43">
        <v>0</v>
      </c>
      <c r="Q2044" s="43">
        <v>3659637</v>
      </c>
      <c r="R2044" s="46">
        <f>IF(F2044&lt;DATEVALUE("2018-07-01"),1,0)</f>
        <v>1</v>
      </c>
      <c r="S2044" s="47">
        <f>IF(R2044=1,1%,0)</f>
        <v>0.01</v>
      </c>
      <c r="T2044" s="46">
        <f>IFERROR(S2044*M2044,0)</f>
        <v>36596.370000000003</v>
      </c>
      <c r="U2044" s="48">
        <f>IF(O2044&lt;=0.12,1,0)*(1-R2044)*M2044</f>
        <v>0</v>
      </c>
      <c r="V2044" s="49">
        <f>IF(0&lt;0.8,0,IF(0&lt;1,Sheet1!L590,1))*IF(G2044&lt;3,0.12 - O2044,0.01) *U2044</f>
        <v>0</v>
      </c>
      <c r="W2044" s="49">
        <f>IF(0&gt;1,IF(0&lt;=1.1,1,IF(0&lt;=1.2,2,IF(0&lt;=1.5,3,5))),0) * 1000000</f>
        <v>0</v>
      </c>
      <c r="X2044" s="50">
        <f>IF(AND(P2044&gt;=150000000,P2044&lt;300000000),5000000,IF(AND(P2044&gt;=300000000,P2044&lt;500000000),10000000,IF(AND(P2044&gt;=300000000,P2044&lt;500000000),15000000,IF(AND(P2044&gt;=500000000,P2044&lt;3000000000),20000000,IF(P2044&gt;=30000000000,35000000,0))))) * (1-R2044)</f>
        <v>0</v>
      </c>
      <c r="Y2044" s="50">
        <f>IFERROR(Q2044 * (1-R2044),0)</f>
        <v>0</v>
      </c>
      <c r="Z2044" s="51">
        <f>IF(R2044=1,0,0)</f>
        <v>0</v>
      </c>
      <c r="AA2044" s="51">
        <f>IFERROR((1-R2044) * Z2044 * 2%,0)</f>
        <v>0</v>
      </c>
      <c r="AB2044" s="52">
        <f>IF(R2044=0,0,0)</f>
        <v>0</v>
      </c>
      <c r="AC2044" s="52">
        <f> IFERROR(AB2044 * (1-R2044) * 2%,0)</f>
        <v>0</v>
      </c>
      <c r="AD2044" s="53">
        <f>T2044+V2044+W2044+X2044+AA2044+AC2044</f>
        <v>36596.370000000003</v>
      </c>
    </row>
    <row r="2045">
      <c r="C2045" s="40" t="s">
        <v>3817</v>
      </c>
      <c r="D2045" s="41" t="s">
        <v>3818</v>
      </c>
      <c r="E2045" s="41"/>
      <c r="F2045" s="42">
        <v>41214.607372685183</v>
      </c>
      <c r="G2045" s="43">
        <v>68</v>
      </c>
      <c r="H2045" s="44">
        <v>43372</v>
      </c>
      <c r="I2045" s="44">
        <v>43398</v>
      </c>
      <c r="J2045" s="43">
        <v>26620</v>
      </c>
      <c r="K2045" s="43">
        <v>0</v>
      </c>
      <c r="L2045" s="43">
        <v>0</v>
      </c>
      <c r="M2045" s="43">
        <f>IFERROR(J2045-K2045-L2045,0)</f>
        <v>26620</v>
      </c>
      <c r="N2045" s="43">
        <v>26620</v>
      </c>
      <c r="O2045" s="45">
        <f>IFERROR(IF(1 - M2045/N2045&lt;0,0,1-M2045/N2045),0)</f>
        <v>0</v>
      </c>
      <c r="P2045" s="43">
        <v>0</v>
      </c>
      <c r="Q2045" s="43">
        <v>26620</v>
      </c>
      <c r="R2045" s="46">
        <f>IF(F2045&lt;DATEVALUE("2018-07-01"),1,0)</f>
        <v>1</v>
      </c>
      <c r="S2045" s="47">
        <f>IF(R2045=1,1%,0)</f>
        <v>0.01</v>
      </c>
      <c r="T2045" s="46">
        <f>IFERROR(S2045*M2045,0)</f>
        <v>266.19999999999999</v>
      </c>
      <c r="U2045" s="48">
        <f>IF(O2045&lt;=0.12,1,0)*(1-R2045)*M2045</f>
        <v>0</v>
      </c>
      <c r="V2045" s="49">
        <f>IF(0&lt;0.8,0,IF(0&lt;1,Sheet1!L590,1))*IF(G2045&lt;3,0.12 - O2045,0.01) *U2045</f>
        <v>0</v>
      </c>
      <c r="W2045" s="49">
        <f>IF(0&gt;1,IF(0&lt;=1.1,1,IF(0&lt;=1.2,2,IF(0&lt;=1.5,3,5))),0) * 1000000</f>
        <v>0</v>
      </c>
      <c r="X2045" s="50">
        <f>IF(AND(P2045&gt;=150000000,P2045&lt;300000000),5000000,IF(AND(P2045&gt;=300000000,P2045&lt;500000000),10000000,IF(AND(P2045&gt;=300000000,P2045&lt;500000000),15000000,IF(AND(P2045&gt;=500000000,P2045&lt;3000000000),20000000,IF(P2045&gt;=30000000000,35000000,0))))) * (1-R2045)</f>
        <v>0</v>
      </c>
      <c r="Y2045" s="50">
        <f>IFERROR(Q2045 * (1-R2045),0)</f>
        <v>0</v>
      </c>
      <c r="Z2045" s="51">
        <f>IF(R2045=1,0,0)</f>
        <v>0</v>
      </c>
      <c r="AA2045" s="51">
        <f>IFERROR((1-R2045) * Z2045 * 2%,0)</f>
        <v>0</v>
      </c>
      <c r="AB2045" s="52">
        <f>IF(R2045=0,0,0)</f>
        <v>0</v>
      </c>
      <c r="AC2045" s="52">
        <f> IFERROR(AB2045 * (1-R2045) * 2%,0)</f>
        <v>0</v>
      </c>
      <c r="AD2045" s="53">
        <f>T2045+V2045+W2045+X2045+AA2045+AC2045</f>
        <v>266.19999999999999</v>
      </c>
    </row>
    <row r="2046">
      <c r="C2046" s="40" t="s">
        <v>3819</v>
      </c>
      <c r="D2046" s="41" t="s">
        <v>3820</v>
      </c>
      <c r="E2046" s="41"/>
      <c r="F2046" s="42">
        <v>41522.425891203704</v>
      </c>
      <c r="G2046" s="43">
        <v>58</v>
      </c>
      <c r="H2046" s="44">
        <v>43329</v>
      </c>
      <c r="I2046" s="44">
        <v>43363</v>
      </c>
      <c r="J2046" s="43">
        <v>612502</v>
      </c>
      <c r="K2046" s="43">
        <v>0</v>
      </c>
      <c r="L2046" s="43">
        <v>0</v>
      </c>
      <c r="M2046" s="43">
        <f>IFERROR(J2046-K2046-L2046,0)</f>
        <v>612502</v>
      </c>
      <c r="N2046" s="43">
        <v>612502</v>
      </c>
      <c r="O2046" s="45">
        <f>IFERROR(IF(1 - M2046/N2046&lt;0,0,1-M2046/N2046),0)</f>
        <v>0</v>
      </c>
      <c r="P2046" s="43">
        <v>0</v>
      </c>
      <c r="Q2046" s="43">
        <v>612502</v>
      </c>
      <c r="R2046" s="46">
        <f>IF(F2046&lt;DATEVALUE("2018-07-01"),1,0)</f>
        <v>1</v>
      </c>
      <c r="S2046" s="47">
        <f>IF(R2046=1,1%,0)</f>
        <v>0.01</v>
      </c>
      <c r="T2046" s="46">
        <f>IFERROR(S2046*M2046,0)</f>
        <v>6125.0200000000004</v>
      </c>
      <c r="U2046" s="48">
        <f>IF(O2046&lt;=0.12,1,0)*(1-R2046)*M2046</f>
        <v>0</v>
      </c>
      <c r="V2046" s="49">
        <f>IF(0&lt;0.8,0,IF(0&lt;1,Sheet1!L590,1))*IF(G2046&lt;3,0.12 - O2046,0.01) *U2046</f>
        <v>0</v>
      </c>
      <c r="W2046" s="49">
        <f>IF(0&gt;1,IF(0&lt;=1.1,1,IF(0&lt;=1.2,2,IF(0&lt;=1.5,3,5))),0) * 1000000</f>
        <v>0</v>
      </c>
      <c r="X2046" s="50">
        <f>IF(AND(P2046&gt;=150000000,P2046&lt;300000000),5000000,IF(AND(P2046&gt;=300000000,P2046&lt;500000000),10000000,IF(AND(P2046&gt;=300000000,P2046&lt;500000000),15000000,IF(AND(P2046&gt;=500000000,P2046&lt;3000000000),20000000,IF(P2046&gt;=30000000000,35000000,0))))) * (1-R2046)</f>
        <v>0</v>
      </c>
      <c r="Y2046" s="50">
        <f>IFERROR(Q2046 * (1-R2046),0)</f>
        <v>0</v>
      </c>
      <c r="Z2046" s="51">
        <f>IF(R2046=1,0,0)</f>
        <v>0</v>
      </c>
      <c r="AA2046" s="51">
        <f>IFERROR((1-R2046) * Z2046 * 2%,0)</f>
        <v>0</v>
      </c>
      <c r="AB2046" s="52">
        <f>IF(R2046=0,0,0)</f>
        <v>0</v>
      </c>
      <c r="AC2046" s="52">
        <f> IFERROR(AB2046 * (1-R2046) * 2%,0)</f>
        <v>0</v>
      </c>
      <c r="AD2046" s="53">
        <f>T2046+V2046+W2046+X2046+AA2046+AC2046</f>
        <v>6125.0200000000004</v>
      </c>
    </row>
    <row r="2047">
      <c r="C2047" s="40" t="s">
        <v>3821</v>
      </c>
      <c r="D2047" s="41" t="s">
        <v>3822</v>
      </c>
      <c r="E2047" s="41"/>
      <c r="F2047" s="42">
        <v>41543.437581018516</v>
      </c>
      <c r="G2047" s="43">
        <v>58</v>
      </c>
      <c r="H2047" s="44">
        <v>43327</v>
      </c>
      <c r="I2047" s="44">
        <v>43333</v>
      </c>
      <c r="J2047" s="43">
        <v>66862411</v>
      </c>
      <c r="K2047" s="43">
        <v>6074487</v>
      </c>
      <c r="L2047" s="43">
        <v>4974000</v>
      </c>
      <c r="M2047" s="43">
        <f>IFERROR(J2047-K2047-L2047,0)</f>
        <v>55813924</v>
      </c>
      <c r="N2047" s="43">
        <v>66859462</v>
      </c>
      <c r="O2047" s="45">
        <f>IFERROR(IF(1 - M2047/N2047&lt;0,0,1-M2047/N2047),0)</f>
        <v>0.16520530781417298</v>
      </c>
      <c r="P2047" s="43">
        <v>0</v>
      </c>
      <c r="Q2047" s="43">
        <v>66862411</v>
      </c>
      <c r="R2047" s="46">
        <f>IF(F2047&lt;DATEVALUE("2018-07-01"),1,0)</f>
        <v>1</v>
      </c>
      <c r="S2047" s="47">
        <f>IF(R2047=1,1%,0)</f>
        <v>0.01</v>
      </c>
      <c r="T2047" s="46">
        <f>IFERROR(S2047*M2047,0)</f>
        <v>558139.23999999999</v>
      </c>
      <c r="U2047" s="48">
        <f>IF(O2047&lt;=0.12,1,0)*(1-R2047)*M2047</f>
        <v>0</v>
      </c>
      <c r="V2047" s="49">
        <f>IF(0&lt;0.8,0,IF(0&lt;1,Sheet1!L590,1))*IF(G2047&lt;3,0.12 - O2047,0.01) *U2047</f>
        <v>0</v>
      </c>
      <c r="W2047" s="49">
        <f>IF(0&gt;1,IF(0&lt;=1.1,1,IF(0&lt;=1.2,2,IF(0&lt;=1.5,3,5))),0) * 1000000</f>
        <v>0</v>
      </c>
      <c r="X2047" s="50">
        <f>IF(AND(P2047&gt;=150000000,P2047&lt;300000000),5000000,IF(AND(P2047&gt;=300000000,P2047&lt;500000000),10000000,IF(AND(P2047&gt;=300000000,P2047&lt;500000000),15000000,IF(AND(P2047&gt;=500000000,P2047&lt;3000000000),20000000,IF(P2047&gt;=30000000000,35000000,0))))) * (1-R2047)</f>
        <v>0</v>
      </c>
      <c r="Y2047" s="50">
        <f>IFERROR(Q2047 * (1-R2047),0)</f>
        <v>0</v>
      </c>
      <c r="Z2047" s="51">
        <f>IF(R2047=1,0,0)</f>
        <v>0</v>
      </c>
      <c r="AA2047" s="51">
        <f>IFERROR((1-R2047) * Z2047 * 2%,0)</f>
        <v>0</v>
      </c>
      <c r="AB2047" s="52">
        <f>IF(R2047=0,0,0)</f>
        <v>0</v>
      </c>
      <c r="AC2047" s="52">
        <f> IFERROR(AB2047 * (1-R2047) * 2%,0)</f>
        <v>0</v>
      </c>
      <c r="AD2047" s="53">
        <f>T2047+V2047+W2047+X2047+AA2047+AC2047</f>
        <v>558139.23999999999</v>
      </c>
    </row>
    <row r="2048">
      <c r="C2048" s="40" t="s">
        <v>3823</v>
      </c>
      <c r="D2048" s="41" t="s">
        <v>3824</v>
      </c>
      <c r="E2048" s="41"/>
      <c r="F2048" s="42">
        <v>41705.55841435185</v>
      </c>
      <c r="G2048" s="43">
        <v>52</v>
      </c>
      <c r="H2048" s="44">
        <v>43337</v>
      </c>
      <c r="I2048" s="44">
        <v>43350</v>
      </c>
      <c r="J2048" s="43">
        <v>152637994</v>
      </c>
      <c r="K2048" s="43">
        <v>6938195</v>
      </c>
      <c r="L2048" s="43">
        <v>0</v>
      </c>
      <c r="M2048" s="43">
        <f>IFERROR(J2048-K2048-L2048,0)</f>
        <v>145699799</v>
      </c>
      <c r="N2048" s="43">
        <v>177440734</v>
      </c>
      <c r="O2048" s="45">
        <f>IFERROR(IF(1 - M2048/N2048&lt;0,0,1-M2048/N2048),0)</f>
        <v>0.17888189641956731</v>
      </c>
      <c r="P2048" s="43">
        <v>0</v>
      </c>
      <c r="Q2048" s="43">
        <v>152637994</v>
      </c>
      <c r="R2048" s="46">
        <f>IF(F2048&lt;DATEVALUE("2018-07-01"),1,0)</f>
        <v>1</v>
      </c>
      <c r="S2048" s="47">
        <f>IF(R2048=1,1%,0)</f>
        <v>0.01</v>
      </c>
      <c r="T2048" s="46">
        <f>IFERROR(S2048*M2048,0)</f>
        <v>1456997.99</v>
      </c>
      <c r="U2048" s="48">
        <f>IF(O2048&lt;=0.12,1,0)*(1-R2048)*M2048</f>
        <v>0</v>
      </c>
      <c r="V2048" s="49">
        <f>IF(0&lt;0.8,0,IF(0&lt;1,Sheet1!L590,1))*IF(G2048&lt;3,0.12 - O2048,0.01) *U2048</f>
        <v>0</v>
      </c>
      <c r="W2048" s="49">
        <f>IF(0&gt;1,IF(0&lt;=1.1,1,IF(0&lt;=1.2,2,IF(0&lt;=1.5,3,5))),0) * 1000000</f>
        <v>0</v>
      </c>
      <c r="X2048" s="50">
        <f>IF(AND(P2048&gt;=150000000,P2048&lt;300000000),5000000,IF(AND(P2048&gt;=300000000,P2048&lt;500000000),10000000,IF(AND(P2048&gt;=300000000,P2048&lt;500000000),15000000,IF(AND(P2048&gt;=500000000,P2048&lt;3000000000),20000000,IF(P2048&gt;=30000000000,35000000,0))))) * (1-R2048)</f>
        <v>0</v>
      </c>
      <c r="Y2048" s="50">
        <f>IFERROR(Q2048 * (1-R2048),0)</f>
        <v>0</v>
      </c>
      <c r="Z2048" s="51">
        <f>IF(R2048=1,0,0)</f>
        <v>0</v>
      </c>
      <c r="AA2048" s="51">
        <f>IFERROR((1-R2048) * Z2048 * 2%,0)</f>
        <v>0</v>
      </c>
      <c r="AB2048" s="52">
        <f>IF(R2048=0,0,0)</f>
        <v>0</v>
      </c>
      <c r="AC2048" s="52">
        <f> IFERROR(AB2048 * (1-R2048) * 2%,0)</f>
        <v>0</v>
      </c>
      <c r="AD2048" s="53">
        <f>T2048+V2048+W2048+X2048+AA2048+AC2048</f>
        <v>1456997.99</v>
      </c>
    </row>
    <row r="2049">
      <c r="C2049" s="40" t="s">
        <v>3825</v>
      </c>
      <c r="D2049" s="41" t="s">
        <v>3826</v>
      </c>
      <c r="E2049" s="41"/>
      <c r="F2049" s="42">
        <v>41817.399039351847</v>
      </c>
      <c r="G2049" s="43">
        <v>49</v>
      </c>
      <c r="H2049" s="44">
        <v>43312</v>
      </c>
      <c r="I2049" s="44">
        <v>43363</v>
      </c>
      <c r="J2049" s="43">
        <v>534215</v>
      </c>
      <c r="K2049" s="43">
        <v>0</v>
      </c>
      <c r="L2049" s="43">
        <v>0</v>
      </c>
      <c r="M2049" s="43">
        <f>IFERROR(J2049-K2049-L2049,0)</f>
        <v>534215</v>
      </c>
      <c r="N2049" s="43">
        <v>534215</v>
      </c>
      <c r="O2049" s="45">
        <f>IFERROR(IF(1 - M2049/N2049&lt;0,0,1-M2049/N2049),0)</f>
        <v>0</v>
      </c>
      <c r="P2049" s="43">
        <v>0</v>
      </c>
      <c r="Q2049" s="43">
        <v>534215</v>
      </c>
      <c r="R2049" s="46">
        <f>IF(F2049&lt;DATEVALUE("2018-07-01"),1,0)</f>
        <v>1</v>
      </c>
      <c r="S2049" s="47">
        <f>IF(R2049=1,1%,0)</f>
        <v>0.01</v>
      </c>
      <c r="T2049" s="46">
        <f>IFERROR(S2049*M2049,0)</f>
        <v>5342.1500000000005</v>
      </c>
      <c r="U2049" s="48">
        <f>IF(O2049&lt;=0.12,1,0)*(1-R2049)*M2049</f>
        <v>0</v>
      </c>
      <c r="V2049" s="49">
        <f>IF(0&lt;0.8,0,IF(0&lt;1,Sheet1!L590,1))*IF(G2049&lt;3,0.12 - O2049,0.01) *U2049</f>
        <v>0</v>
      </c>
      <c r="W2049" s="49">
        <f>IF(0&gt;1,IF(0&lt;=1.1,1,IF(0&lt;=1.2,2,IF(0&lt;=1.5,3,5))),0) * 1000000</f>
        <v>0</v>
      </c>
      <c r="X2049" s="50">
        <f>IF(AND(P2049&gt;=150000000,P2049&lt;300000000),5000000,IF(AND(P2049&gt;=300000000,P2049&lt;500000000),10000000,IF(AND(P2049&gt;=300000000,P2049&lt;500000000),15000000,IF(AND(P2049&gt;=500000000,P2049&lt;3000000000),20000000,IF(P2049&gt;=30000000000,35000000,0))))) * (1-R2049)</f>
        <v>0</v>
      </c>
      <c r="Y2049" s="50">
        <f>IFERROR(Q2049 * (1-R2049),0)</f>
        <v>0</v>
      </c>
      <c r="Z2049" s="51">
        <f>IF(R2049=1,0,0)</f>
        <v>0</v>
      </c>
      <c r="AA2049" s="51">
        <f>IFERROR((1-R2049) * Z2049 * 2%,0)</f>
        <v>0</v>
      </c>
      <c r="AB2049" s="52">
        <f>IF(R2049=0,0,0)</f>
        <v>0</v>
      </c>
      <c r="AC2049" s="52">
        <f> IFERROR(AB2049 * (1-R2049) * 2%,0)</f>
        <v>0</v>
      </c>
      <c r="AD2049" s="53">
        <f>T2049+V2049+W2049+X2049+AA2049+AC2049</f>
        <v>5342.1500000000005</v>
      </c>
    </row>
    <row r="2050">
      <c r="C2050" s="40" t="s">
        <v>3827</v>
      </c>
      <c r="D2050" s="41" t="s">
        <v>3828</v>
      </c>
      <c r="E2050" s="41"/>
      <c r="F2050" s="42">
        <v>41900.405428240738</v>
      </c>
      <c r="G2050" s="43">
        <v>46</v>
      </c>
      <c r="H2050" s="44">
        <v>43333</v>
      </c>
      <c r="I2050" s="44">
        <v>43343</v>
      </c>
      <c r="J2050" s="43">
        <v>3258007</v>
      </c>
      <c r="K2050" s="43">
        <v>295091</v>
      </c>
      <c r="L2050" s="43">
        <v>0</v>
      </c>
      <c r="M2050" s="43">
        <f>IFERROR(J2050-K2050-L2050,0)</f>
        <v>2962916</v>
      </c>
      <c r="N2050" s="43">
        <v>3256091</v>
      </c>
      <c r="O2050" s="45">
        <f>IFERROR(IF(1 - M2050/N2050&lt;0,0,1-M2050/N2050),0)</f>
        <v>0.090038945471732856</v>
      </c>
      <c r="P2050" s="43">
        <v>0</v>
      </c>
      <c r="Q2050" s="43">
        <v>3258007</v>
      </c>
      <c r="R2050" s="46">
        <f>IF(F2050&lt;DATEVALUE("2018-07-01"),1,0)</f>
        <v>1</v>
      </c>
      <c r="S2050" s="47">
        <f>IF(R2050=1,1%,0)</f>
        <v>0.01</v>
      </c>
      <c r="T2050" s="46">
        <f>IFERROR(S2050*M2050,0)</f>
        <v>29629.16</v>
      </c>
      <c r="U2050" s="48">
        <f>IF(O2050&lt;=0.12,1,0)*(1-R2050)*M2050</f>
        <v>0</v>
      </c>
      <c r="V2050" s="49">
        <f>IF(0&lt;0.8,0,IF(0&lt;1,Sheet1!L590,1))*IF(G2050&lt;3,0.12 - O2050,0.01) *U2050</f>
        <v>0</v>
      </c>
      <c r="W2050" s="49">
        <f>IF(0&gt;1,IF(0&lt;=1.1,1,IF(0&lt;=1.2,2,IF(0&lt;=1.5,3,5))),0) * 1000000</f>
        <v>0</v>
      </c>
      <c r="X2050" s="50">
        <f>IF(AND(P2050&gt;=150000000,P2050&lt;300000000),5000000,IF(AND(P2050&gt;=300000000,P2050&lt;500000000),10000000,IF(AND(P2050&gt;=300000000,P2050&lt;500000000),15000000,IF(AND(P2050&gt;=500000000,P2050&lt;3000000000),20000000,IF(P2050&gt;=30000000000,35000000,0))))) * (1-R2050)</f>
        <v>0</v>
      </c>
      <c r="Y2050" s="50">
        <f>IFERROR(Q2050 * (1-R2050),0)</f>
        <v>0</v>
      </c>
      <c r="Z2050" s="51">
        <f>IF(R2050=1,0,0)</f>
        <v>0</v>
      </c>
      <c r="AA2050" s="51">
        <f>IFERROR((1-R2050) * Z2050 * 2%,0)</f>
        <v>0</v>
      </c>
      <c r="AB2050" s="52">
        <f>IF(R2050=0,0,0)</f>
        <v>0</v>
      </c>
      <c r="AC2050" s="52">
        <f> IFERROR(AB2050 * (1-R2050) * 2%,0)</f>
        <v>0</v>
      </c>
      <c r="AD2050" s="53">
        <f>T2050+V2050+W2050+X2050+AA2050+AC2050</f>
        <v>29629.16</v>
      </c>
    </row>
    <row r="2051">
      <c r="C2051" s="40" t="s">
        <v>3829</v>
      </c>
      <c r="D2051" s="41" t="s">
        <v>3830</v>
      </c>
      <c r="E2051" s="41"/>
      <c r="F2051" s="42">
        <v>42094.684039351851</v>
      </c>
      <c r="G2051" s="43">
        <v>40</v>
      </c>
      <c r="H2051" s="44">
        <v>43333</v>
      </c>
      <c r="I2051" s="44">
        <v>43364</v>
      </c>
      <c r="J2051" s="43">
        <v>2186525</v>
      </c>
      <c r="K2051" s="43">
        <v>195795</v>
      </c>
      <c r="L2051" s="43">
        <v>0</v>
      </c>
      <c r="M2051" s="43">
        <f>IFERROR(J2051-K2051-L2051,0)</f>
        <v>1990730</v>
      </c>
      <c r="N2051" s="43">
        <v>2724611</v>
      </c>
      <c r="O2051" s="45">
        <f>IFERROR(IF(1 - M2051/N2051&lt;0,0,1-M2051/N2051),0)</f>
        <v>0.26935257913882016</v>
      </c>
      <c r="P2051" s="43">
        <v>0</v>
      </c>
      <c r="Q2051" s="43">
        <v>2186525</v>
      </c>
      <c r="R2051" s="46">
        <f>IF(F2051&lt;DATEVALUE("2018-07-01"),1,0)</f>
        <v>1</v>
      </c>
      <c r="S2051" s="47">
        <f>IF(R2051=1,1%,0)</f>
        <v>0.01</v>
      </c>
      <c r="T2051" s="46">
        <f>IFERROR(S2051*M2051,0)</f>
        <v>19907.299999999999</v>
      </c>
      <c r="U2051" s="48">
        <f>IF(O2051&lt;=0.12,1,0)*(1-R2051)*M2051</f>
        <v>0</v>
      </c>
      <c r="V2051" s="49">
        <f>IF(0&lt;0.8,0,IF(0&lt;1,Sheet1!L590,1))*IF(G2051&lt;3,0.12 - O2051,0.01) *U2051</f>
        <v>0</v>
      </c>
      <c r="W2051" s="49">
        <f>IF(0&gt;1,IF(0&lt;=1.1,1,IF(0&lt;=1.2,2,IF(0&lt;=1.5,3,5))),0) * 1000000</f>
        <v>0</v>
      </c>
      <c r="X2051" s="50">
        <f>IF(AND(P2051&gt;=150000000,P2051&lt;300000000),5000000,IF(AND(P2051&gt;=300000000,P2051&lt;500000000),10000000,IF(AND(P2051&gt;=300000000,P2051&lt;500000000),15000000,IF(AND(P2051&gt;=500000000,P2051&lt;3000000000),20000000,IF(P2051&gt;=30000000000,35000000,0))))) * (1-R2051)</f>
        <v>0</v>
      </c>
      <c r="Y2051" s="50">
        <f>IFERROR(Q2051 * (1-R2051),0)</f>
        <v>0</v>
      </c>
      <c r="Z2051" s="51">
        <f>IF(R2051=1,0,0)</f>
        <v>0</v>
      </c>
      <c r="AA2051" s="51">
        <f>IFERROR((1-R2051) * Z2051 * 2%,0)</f>
        <v>0</v>
      </c>
      <c r="AB2051" s="52">
        <f>IF(R2051=0,0,0)</f>
        <v>0</v>
      </c>
      <c r="AC2051" s="52">
        <f> IFERROR(AB2051 * (1-R2051) * 2%,0)</f>
        <v>0</v>
      </c>
      <c r="AD2051" s="53">
        <f>T2051+V2051+W2051+X2051+AA2051+AC2051</f>
        <v>19907.299999999999</v>
      </c>
    </row>
    <row r="2052">
      <c r="C2052" s="40" t="s">
        <v>3831</v>
      </c>
      <c r="D2052" s="41" t="s">
        <v>3832</v>
      </c>
      <c r="E2052" s="41"/>
      <c r="F2052" s="42">
        <v>42279.66951388889</v>
      </c>
      <c r="G2052" s="43">
        <v>33</v>
      </c>
      <c r="H2052" s="44">
        <v>43312</v>
      </c>
      <c r="I2052" s="44">
        <v>43356</v>
      </c>
      <c r="J2052" s="43">
        <v>2166142</v>
      </c>
      <c r="K2052" s="43">
        <v>0</v>
      </c>
      <c r="L2052" s="43">
        <v>0</v>
      </c>
      <c r="M2052" s="43">
        <f>IFERROR(J2052-K2052-L2052,0)</f>
        <v>2166142</v>
      </c>
      <c r="N2052" s="43">
        <v>2166142</v>
      </c>
      <c r="O2052" s="45">
        <f>IFERROR(IF(1 - M2052/N2052&lt;0,0,1-M2052/N2052),0)</f>
        <v>0</v>
      </c>
      <c r="P2052" s="43">
        <v>0</v>
      </c>
      <c r="Q2052" s="43">
        <v>2166142</v>
      </c>
      <c r="R2052" s="46">
        <f>IF(F2052&lt;DATEVALUE("2018-07-01"),1,0)</f>
        <v>1</v>
      </c>
      <c r="S2052" s="47">
        <f>IF(R2052=1,1%,0)</f>
        <v>0.01</v>
      </c>
      <c r="T2052" s="46">
        <f>IFERROR(S2052*M2052,0)</f>
        <v>21661.420000000002</v>
      </c>
      <c r="U2052" s="48">
        <f>IF(O2052&lt;=0.12,1,0)*(1-R2052)*M2052</f>
        <v>0</v>
      </c>
      <c r="V2052" s="49">
        <f>IF(0&lt;0.8,0,IF(0&lt;1,Sheet1!L590,1))*IF(G2052&lt;3,0.12 - O2052,0.01) *U2052</f>
        <v>0</v>
      </c>
      <c r="W2052" s="49">
        <f>IF(0&gt;1,IF(0&lt;=1.1,1,IF(0&lt;=1.2,2,IF(0&lt;=1.5,3,5))),0) * 1000000</f>
        <v>0</v>
      </c>
      <c r="X2052" s="50">
        <f>IF(AND(P2052&gt;=150000000,P2052&lt;300000000),5000000,IF(AND(P2052&gt;=300000000,P2052&lt;500000000),10000000,IF(AND(P2052&gt;=300000000,P2052&lt;500000000),15000000,IF(AND(P2052&gt;=500000000,P2052&lt;3000000000),20000000,IF(P2052&gt;=30000000000,35000000,0))))) * (1-R2052)</f>
        <v>0</v>
      </c>
      <c r="Y2052" s="50">
        <f>IFERROR(Q2052 * (1-R2052),0)</f>
        <v>0</v>
      </c>
      <c r="Z2052" s="51">
        <f>IF(R2052=1,0,0)</f>
        <v>0</v>
      </c>
      <c r="AA2052" s="51">
        <f>IFERROR((1-R2052) * Z2052 * 2%,0)</f>
        <v>0</v>
      </c>
      <c r="AB2052" s="52">
        <f>IF(R2052=0,0,0)</f>
        <v>0</v>
      </c>
      <c r="AC2052" s="52">
        <f> IFERROR(AB2052 * (1-R2052) * 2%,0)</f>
        <v>0</v>
      </c>
      <c r="AD2052" s="53">
        <f>T2052+V2052+W2052+X2052+AA2052+AC2052</f>
        <v>21661.420000000002</v>
      </c>
    </row>
    <row r="2053">
      <c r="C2053" s="40" t="s">
        <v>3833</v>
      </c>
      <c r="D2053" s="41" t="s">
        <v>3834</v>
      </c>
      <c r="E2053" s="41"/>
      <c r="F2053" s="42">
        <v>42352.614606481482</v>
      </c>
      <c r="G2053" s="43">
        <v>31</v>
      </c>
      <c r="H2053" s="44">
        <v>43327</v>
      </c>
      <c r="I2053" s="44">
        <v>43354</v>
      </c>
      <c r="J2053" s="43">
        <v>13026603</v>
      </c>
      <c r="K2053" s="43">
        <v>0</v>
      </c>
      <c r="L2053" s="43">
        <v>0</v>
      </c>
      <c r="M2053" s="43">
        <f>IFERROR(J2053-K2053-L2053,0)</f>
        <v>13026603</v>
      </c>
      <c r="N2053" s="43">
        <v>12839767</v>
      </c>
      <c r="O2053" s="45">
        <f>IFERROR(IF(1 - M2053/N2053&lt;0,0,1-M2053/N2053),0)</f>
        <v>0</v>
      </c>
      <c r="P2053" s="43">
        <v>0</v>
      </c>
      <c r="Q2053" s="43">
        <v>13026603</v>
      </c>
      <c r="R2053" s="46">
        <f>IF(F2053&lt;DATEVALUE("2018-07-01"),1,0)</f>
        <v>1</v>
      </c>
      <c r="S2053" s="47">
        <f>IF(R2053=1,1%,0)</f>
        <v>0.01</v>
      </c>
      <c r="T2053" s="46">
        <f>IFERROR(S2053*M2053,0)</f>
        <v>130266.03</v>
      </c>
      <c r="U2053" s="48">
        <f>IF(O2053&lt;=0.12,1,0)*(1-R2053)*M2053</f>
        <v>0</v>
      </c>
      <c r="V2053" s="49">
        <f>IF(0&lt;0.8,0,IF(0&lt;1,Sheet1!L590,1))*IF(G2053&lt;3,0.12 - O2053,0.01) *U2053</f>
        <v>0</v>
      </c>
      <c r="W2053" s="49">
        <f>IF(0&gt;1,IF(0&lt;=1.1,1,IF(0&lt;=1.2,2,IF(0&lt;=1.5,3,5))),0) * 1000000</f>
        <v>0</v>
      </c>
      <c r="X2053" s="50">
        <f>IF(AND(P2053&gt;=150000000,P2053&lt;300000000),5000000,IF(AND(P2053&gt;=300000000,P2053&lt;500000000),10000000,IF(AND(P2053&gt;=300000000,P2053&lt;500000000),15000000,IF(AND(P2053&gt;=500000000,P2053&lt;3000000000),20000000,IF(P2053&gt;=30000000000,35000000,0))))) * (1-R2053)</f>
        <v>0</v>
      </c>
      <c r="Y2053" s="50">
        <f>IFERROR(Q2053 * (1-R2053),0)</f>
        <v>0</v>
      </c>
      <c r="Z2053" s="51">
        <f>IF(R2053=1,0,0)</f>
        <v>0</v>
      </c>
      <c r="AA2053" s="51">
        <f>IFERROR((1-R2053) * Z2053 * 2%,0)</f>
        <v>0</v>
      </c>
      <c r="AB2053" s="52">
        <f>IF(R2053=0,0,0)</f>
        <v>0</v>
      </c>
      <c r="AC2053" s="52">
        <f> IFERROR(AB2053 * (1-R2053) * 2%,0)</f>
        <v>0</v>
      </c>
      <c r="AD2053" s="53">
        <f>T2053+V2053+W2053+X2053+AA2053+AC2053</f>
        <v>130266.03</v>
      </c>
    </row>
    <row r="2054">
      <c r="C2054" s="40" t="s">
        <v>3835</v>
      </c>
      <c r="D2054" s="41" t="s">
        <v>3836</v>
      </c>
      <c r="E2054" s="41"/>
      <c r="F2054" s="42">
        <v>42523.39875</v>
      </c>
      <c r="G2054" s="43">
        <v>25</v>
      </c>
      <c r="H2054" s="44">
        <v>43320</v>
      </c>
      <c r="I2054" s="44">
        <v>43344</v>
      </c>
      <c r="J2054" s="43">
        <v>963784</v>
      </c>
      <c r="K2054" s="43">
        <v>0</v>
      </c>
      <c r="L2054" s="43">
        <v>0</v>
      </c>
      <c r="M2054" s="43">
        <f>IFERROR(J2054-K2054-L2054,0)</f>
        <v>963784</v>
      </c>
      <c r="N2054" s="43">
        <v>840090</v>
      </c>
      <c r="O2054" s="45">
        <f>IFERROR(IF(1 - M2054/N2054&lt;0,0,1-M2054/N2054),0)</f>
        <v>0</v>
      </c>
      <c r="P2054" s="43">
        <v>0</v>
      </c>
      <c r="Q2054" s="43">
        <v>963784</v>
      </c>
      <c r="R2054" s="46">
        <f>IF(F2054&lt;DATEVALUE("2018-07-01"),1,0)</f>
        <v>1</v>
      </c>
      <c r="S2054" s="47">
        <f>IF(R2054=1,1%,0)</f>
        <v>0.01</v>
      </c>
      <c r="T2054" s="46">
        <f>IFERROR(S2054*M2054,0)</f>
        <v>9637.8400000000001</v>
      </c>
      <c r="U2054" s="48">
        <f>IF(O2054&lt;=0.12,1,0)*(1-R2054)*M2054</f>
        <v>0</v>
      </c>
      <c r="V2054" s="49">
        <f>IF(0&lt;0.8,0,IF(0&lt;1,Sheet1!L590,1))*IF(G2054&lt;3,0.12 - O2054,0.01) *U2054</f>
        <v>0</v>
      </c>
      <c r="W2054" s="49">
        <f>IF(0&gt;1,IF(0&lt;=1.1,1,IF(0&lt;=1.2,2,IF(0&lt;=1.5,3,5))),0) * 1000000</f>
        <v>0</v>
      </c>
      <c r="X2054" s="50">
        <f>IF(AND(P2054&gt;=150000000,P2054&lt;300000000),5000000,IF(AND(P2054&gt;=300000000,P2054&lt;500000000),10000000,IF(AND(P2054&gt;=300000000,P2054&lt;500000000),15000000,IF(AND(P2054&gt;=500000000,P2054&lt;3000000000),20000000,IF(P2054&gt;=30000000000,35000000,0))))) * (1-R2054)</f>
        <v>0</v>
      </c>
      <c r="Y2054" s="50">
        <f>IFERROR(Q2054 * (1-R2054),0)</f>
        <v>0</v>
      </c>
      <c r="Z2054" s="51">
        <f>IF(R2054=1,0,0)</f>
        <v>0</v>
      </c>
      <c r="AA2054" s="51">
        <f>IFERROR((1-R2054) * Z2054 * 2%,0)</f>
        <v>0</v>
      </c>
      <c r="AB2054" s="52">
        <f>IF(R2054=0,0,0)</f>
        <v>0</v>
      </c>
      <c r="AC2054" s="52">
        <f> IFERROR(AB2054 * (1-R2054) * 2%,0)</f>
        <v>0</v>
      </c>
      <c r="AD2054" s="53">
        <f>T2054+V2054+W2054+X2054+AA2054+AC2054</f>
        <v>9637.8400000000001</v>
      </c>
    </row>
    <row r="2055">
      <c r="C2055" s="40" t="s">
        <v>3837</v>
      </c>
      <c r="D2055" s="41" t="s">
        <v>3838</v>
      </c>
      <c r="E2055" s="41"/>
      <c r="F2055" s="42">
        <v>42555.17392361111</v>
      </c>
      <c r="G2055" s="43">
        <v>24</v>
      </c>
      <c r="H2055" s="44">
        <v>43327</v>
      </c>
      <c r="I2055" s="44">
        <v>43336</v>
      </c>
      <c r="J2055" s="43">
        <v>17020206</v>
      </c>
      <c r="K2055" s="43">
        <v>1507374</v>
      </c>
      <c r="L2055" s="43">
        <v>0</v>
      </c>
      <c r="M2055" s="43">
        <f>IFERROR(J2055-K2055-L2055,0)</f>
        <v>15512832</v>
      </c>
      <c r="N2055" s="43">
        <v>16360448</v>
      </c>
      <c r="O2055" s="45">
        <f>IFERROR(IF(1 - M2055/N2055&lt;0,0,1-M2055/N2055),0)</f>
        <v>0.051808850222194391</v>
      </c>
      <c r="P2055" s="43">
        <v>0</v>
      </c>
      <c r="Q2055" s="43">
        <v>17020206</v>
      </c>
      <c r="R2055" s="46">
        <f>IF(F2055&lt;DATEVALUE("2018-07-01"),1,0)</f>
        <v>1</v>
      </c>
      <c r="S2055" s="47">
        <f>IF(R2055=1,1%,0)</f>
        <v>0.01</v>
      </c>
      <c r="T2055" s="46">
        <f>IFERROR(S2055*M2055,0)</f>
        <v>155128.32000000001</v>
      </c>
      <c r="U2055" s="48">
        <f>IF(O2055&lt;=0.12,1,0)*(1-R2055)*M2055</f>
        <v>0</v>
      </c>
      <c r="V2055" s="49">
        <f>IF(0&lt;0.8,0,IF(0&lt;1,Sheet1!L590,1))*IF(G2055&lt;3,0.12 - O2055,0.01) *U2055</f>
        <v>0</v>
      </c>
      <c r="W2055" s="49">
        <f>IF(0&gt;1,IF(0&lt;=1.1,1,IF(0&lt;=1.2,2,IF(0&lt;=1.5,3,5))),0) * 1000000</f>
        <v>0</v>
      </c>
      <c r="X2055" s="50">
        <f>IF(AND(P2055&gt;=150000000,P2055&lt;300000000),5000000,IF(AND(P2055&gt;=300000000,P2055&lt;500000000),10000000,IF(AND(P2055&gt;=300000000,P2055&lt;500000000),15000000,IF(AND(P2055&gt;=500000000,P2055&lt;3000000000),20000000,IF(P2055&gt;=30000000000,35000000,0))))) * (1-R2055)</f>
        <v>0</v>
      </c>
      <c r="Y2055" s="50">
        <f>IFERROR(Q2055 * (1-R2055),0)</f>
        <v>0</v>
      </c>
      <c r="Z2055" s="51">
        <f>IF(R2055=1,0,0)</f>
        <v>0</v>
      </c>
      <c r="AA2055" s="51">
        <f>IFERROR((1-R2055) * Z2055 * 2%,0)</f>
        <v>0</v>
      </c>
      <c r="AB2055" s="52">
        <f>IF(R2055=0,425000,0)</f>
        <v>0</v>
      </c>
      <c r="AC2055" s="52">
        <f> IFERROR(AB2055 * (1-R2055) * 2%,0)</f>
        <v>0</v>
      </c>
      <c r="AD2055" s="53">
        <f>T2055+V2055+W2055+X2055+AA2055+AC2055</f>
        <v>155128.32000000001</v>
      </c>
    </row>
    <row r="2056">
      <c r="C2056" s="40" t="s">
        <v>3839</v>
      </c>
      <c r="D2056" s="41" t="s">
        <v>3840</v>
      </c>
      <c r="E2056" s="41"/>
      <c r="F2056" s="42">
        <v>42556.163784722223</v>
      </c>
      <c r="G2056" s="43">
        <v>24</v>
      </c>
      <c r="H2056" s="44">
        <v>43320</v>
      </c>
      <c r="I2056" s="44">
        <v>43356</v>
      </c>
      <c r="J2056" s="43">
        <v>904112</v>
      </c>
      <c r="K2056" s="43">
        <v>0</v>
      </c>
      <c r="L2056" s="43">
        <v>0</v>
      </c>
      <c r="M2056" s="43">
        <f>IFERROR(J2056-K2056-L2056,0)</f>
        <v>904112</v>
      </c>
      <c r="N2056" s="43">
        <v>890802</v>
      </c>
      <c r="O2056" s="45">
        <f>IFERROR(IF(1 - M2056/N2056&lt;0,0,1-M2056/N2056),0)</f>
        <v>0</v>
      </c>
      <c r="P2056" s="43">
        <v>0</v>
      </c>
      <c r="Q2056" s="43">
        <v>904112</v>
      </c>
      <c r="R2056" s="46">
        <f>IF(F2056&lt;DATEVALUE("2018-07-01"),1,0)</f>
        <v>1</v>
      </c>
      <c r="S2056" s="47">
        <f>IF(R2056=1,1%,0)</f>
        <v>0.01</v>
      </c>
      <c r="T2056" s="46">
        <f>IFERROR(S2056*M2056,0)</f>
        <v>9041.1200000000008</v>
      </c>
      <c r="U2056" s="48">
        <f>IF(O2056&lt;=0.12,1,0)*(1-R2056)*M2056</f>
        <v>0</v>
      </c>
      <c r="V2056" s="49">
        <f>IF(0&lt;0.8,0,IF(0&lt;1,Sheet1!L590,1))*IF(G2056&lt;3,0.12 - O2056,0.01) *U2056</f>
        <v>0</v>
      </c>
      <c r="W2056" s="49">
        <f>IF(0&gt;1,IF(0&lt;=1.1,1,IF(0&lt;=1.2,2,IF(0&lt;=1.5,3,5))),0) * 1000000</f>
        <v>0</v>
      </c>
      <c r="X2056" s="50">
        <f>IF(AND(P2056&gt;=150000000,P2056&lt;300000000),5000000,IF(AND(P2056&gt;=300000000,P2056&lt;500000000),10000000,IF(AND(P2056&gt;=300000000,P2056&lt;500000000),15000000,IF(AND(P2056&gt;=500000000,P2056&lt;3000000000),20000000,IF(P2056&gt;=30000000000,35000000,0))))) * (1-R2056)</f>
        <v>0</v>
      </c>
      <c r="Y2056" s="50">
        <f>IFERROR(Q2056 * (1-R2056),0)</f>
        <v>0</v>
      </c>
      <c r="Z2056" s="51">
        <f>IF(R2056=1,0,0)</f>
        <v>0</v>
      </c>
      <c r="AA2056" s="51">
        <f>IFERROR((1-R2056) * Z2056 * 2%,0)</f>
        <v>0</v>
      </c>
      <c r="AB2056" s="52">
        <f>IF(R2056=0,0,0)</f>
        <v>0</v>
      </c>
      <c r="AC2056" s="52">
        <f> IFERROR(AB2056 * (1-R2056) * 2%,0)</f>
        <v>0</v>
      </c>
      <c r="AD2056" s="53">
        <f>T2056+V2056+W2056+X2056+AA2056+AC2056</f>
        <v>9041.1200000000008</v>
      </c>
    </row>
    <row r="2057">
      <c r="C2057" s="40" t="s">
        <v>3841</v>
      </c>
      <c r="D2057" s="41" t="s">
        <v>3842</v>
      </c>
      <c r="E2057" s="41"/>
      <c r="F2057" s="42">
        <v>42559.274247685185</v>
      </c>
      <c r="G2057" s="43">
        <v>24</v>
      </c>
      <c r="H2057" s="44">
        <v>43320</v>
      </c>
      <c r="I2057" s="44">
        <v>43360</v>
      </c>
      <c r="J2057" s="43">
        <v>997088</v>
      </c>
      <c r="K2057" s="43">
        <v>0</v>
      </c>
      <c r="L2057" s="43">
        <v>0</v>
      </c>
      <c r="M2057" s="43">
        <f>IFERROR(J2057-K2057-L2057,0)</f>
        <v>997088</v>
      </c>
      <c r="N2057" s="43">
        <v>997088</v>
      </c>
      <c r="O2057" s="45">
        <f>IFERROR(IF(1 - M2057/N2057&lt;0,0,1-M2057/N2057),0)</f>
        <v>0</v>
      </c>
      <c r="P2057" s="43">
        <v>0</v>
      </c>
      <c r="Q2057" s="43">
        <v>997088</v>
      </c>
      <c r="R2057" s="46">
        <f>IF(F2057&lt;DATEVALUE("2018-07-01"),1,0)</f>
        <v>1</v>
      </c>
      <c r="S2057" s="47">
        <f>IF(R2057=1,1%,0)</f>
        <v>0.01</v>
      </c>
      <c r="T2057" s="46">
        <f>IFERROR(S2057*M2057,0)</f>
        <v>9970.880000000001</v>
      </c>
      <c r="U2057" s="48">
        <f>IF(O2057&lt;=0.12,1,0)*(1-R2057)*M2057</f>
        <v>0</v>
      </c>
      <c r="V2057" s="49">
        <f>IF(0&lt;0.8,0,IF(0&lt;1,Sheet1!L590,1))*IF(G2057&lt;3,0.12 - O2057,0.01) *U2057</f>
        <v>0</v>
      </c>
      <c r="W2057" s="49">
        <f>IF(0&gt;1,IF(0&lt;=1.1,1,IF(0&lt;=1.2,2,IF(0&lt;=1.5,3,5))),0) * 1000000</f>
        <v>0</v>
      </c>
      <c r="X2057" s="50">
        <f>IF(AND(P2057&gt;=150000000,P2057&lt;300000000),5000000,IF(AND(P2057&gt;=300000000,P2057&lt;500000000),10000000,IF(AND(P2057&gt;=300000000,P2057&lt;500000000),15000000,IF(AND(P2057&gt;=500000000,P2057&lt;3000000000),20000000,IF(P2057&gt;=30000000000,35000000,0))))) * (1-R2057)</f>
        <v>0</v>
      </c>
      <c r="Y2057" s="50">
        <f>IFERROR(Q2057 * (1-R2057),0)</f>
        <v>0</v>
      </c>
      <c r="Z2057" s="51">
        <f>IF(R2057=1,0,0)</f>
        <v>0</v>
      </c>
      <c r="AA2057" s="51">
        <f>IFERROR((1-R2057) * Z2057 * 2%,0)</f>
        <v>0</v>
      </c>
      <c r="AB2057" s="52">
        <f>IF(R2057=0,0,0)</f>
        <v>0</v>
      </c>
      <c r="AC2057" s="52">
        <f> IFERROR(AB2057 * (1-R2057) * 2%,0)</f>
        <v>0</v>
      </c>
      <c r="AD2057" s="53">
        <f>T2057+V2057+W2057+X2057+AA2057+AC2057</f>
        <v>9970.880000000001</v>
      </c>
    </row>
    <row r="2058">
      <c r="C2058" s="40" t="s">
        <v>3843</v>
      </c>
      <c r="D2058" s="41" t="s">
        <v>3844</v>
      </c>
      <c r="E2058" s="41"/>
      <c r="F2058" s="42">
        <v>42594.121168981481</v>
      </c>
      <c r="G2058" s="43">
        <v>23</v>
      </c>
      <c r="H2058" s="44">
        <v>43329</v>
      </c>
      <c r="I2058" s="44">
        <v>43339</v>
      </c>
      <c r="J2058" s="43">
        <v>12514956</v>
      </c>
      <c r="K2058" s="43">
        <v>0</v>
      </c>
      <c r="L2058" s="43">
        <v>0</v>
      </c>
      <c r="M2058" s="43">
        <f>IFERROR(J2058-K2058-L2058,0)</f>
        <v>12514956</v>
      </c>
      <c r="N2058" s="43">
        <v>12514956</v>
      </c>
      <c r="O2058" s="45">
        <f>IFERROR(IF(1 - M2058/N2058&lt;0,0,1-M2058/N2058),0)</f>
        <v>0</v>
      </c>
      <c r="P2058" s="43">
        <v>0</v>
      </c>
      <c r="Q2058" s="43">
        <v>12514956</v>
      </c>
      <c r="R2058" s="46">
        <f>IF(F2058&lt;DATEVALUE("2018-07-01"),1,0)</f>
        <v>1</v>
      </c>
      <c r="S2058" s="47">
        <f>IF(R2058=1,1%,0)</f>
        <v>0.01</v>
      </c>
      <c r="T2058" s="46">
        <f>IFERROR(S2058*M2058,0)</f>
        <v>125149.56</v>
      </c>
      <c r="U2058" s="48">
        <f>IF(O2058&lt;=0.12,1,0)*(1-R2058)*M2058</f>
        <v>0</v>
      </c>
      <c r="V2058" s="49">
        <f>IF(0&lt;0.8,0,IF(0&lt;1,Sheet1!L590,1))*IF(G2058&lt;3,0.12 - O2058,0.01) *U2058</f>
        <v>0</v>
      </c>
      <c r="W2058" s="49">
        <f>IF(0&gt;1,IF(0&lt;=1.1,1,IF(0&lt;=1.2,2,IF(0&lt;=1.5,3,5))),0) * 1000000</f>
        <v>0</v>
      </c>
      <c r="X2058" s="50">
        <f>IF(AND(P2058&gt;=150000000,P2058&lt;300000000),5000000,IF(AND(P2058&gt;=300000000,P2058&lt;500000000),10000000,IF(AND(P2058&gt;=300000000,P2058&lt;500000000),15000000,IF(AND(P2058&gt;=500000000,P2058&lt;3000000000),20000000,IF(P2058&gt;=30000000000,35000000,0))))) * (1-R2058)</f>
        <v>0</v>
      </c>
      <c r="Y2058" s="50">
        <f>IFERROR(Q2058 * (1-R2058),0)</f>
        <v>0</v>
      </c>
      <c r="Z2058" s="51">
        <f>IF(R2058=1,0,0)</f>
        <v>0</v>
      </c>
      <c r="AA2058" s="51">
        <f>IFERROR((1-R2058) * Z2058 * 2%,0)</f>
        <v>0</v>
      </c>
      <c r="AB2058" s="52">
        <f>IF(R2058=0,0,0)</f>
        <v>0</v>
      </c>
      <c r="AC2058" s="52">
        <f> IFERROR(AB2058 * (1-R2058) * 2%,0)</f>
        <v>0</v>
      </c>
      <c r="AD2058" s="53">
        <f>T2058+V2058+W2058+X2058+AA2058+AC2058</f>
        <v>125149.56</v>
      </c>
    </row>
    <row r="2059">
      <c r="C2059" s="40" t="s">
        <v>3845</v>
      </c>
      <c r="D2059" s="41" t="s">
        <v>1199</v>
      </c>
      <c r="E2059" s="41"/>
      <c r="F2059" s="42">
        <v>42604.096145833333</v>
      </c>
      <c r="G2059" s="43">
        <v>23</v>
      </c>
      <c r="H2059" s="44">
        <v>43312</v>
      </c>
      <c r="I2059" s="44">
        <v>43356</v>
      </c>
      <c r="J2059" s="43">
        <v>18288366</v>
      </c>
      <c r="K2059" s="43">
        <v>0</v>
      </c>
      <c r="L2059" s="43">
        <v>0</v>
      </c>
      <c r="M2059" s="43">
        <f>IFERROR(J2059-K2059-L2059,0)</f>
        <v>18288366</v>
      </c>
      <c r="N2059" s="43">
        <v>22539224</v>
      </c>
      <c r="O2059" s="45">
        <f>IFERROR(IF(1 - M2059/N2059&lt;0,0,1-M2059/N2059),0)</f>
        <v>0.18859824100421563</v>
      </c>
      <c r="P2059" s="43">
        <v>0</v>
      </c>
      <c r="Q2059" s="43">
        <v>18288366</v>
      </c>
      <c r="R2059" s="46">
        <f>IF(F2059&lt;DATEVALUE("2018-07-01"),1,0)</f>
        <v>1</v>
      </c>
      <c r="S2059" s="47">
        <f>IF(R2059=1,1%,0)</f>
        <v>0.01</v>
      </c>
      <c r="T2059" s="46">
        <f>IFERROR(S2059*M2059,0)</f>
        <v>182883.66</v>
      </c>
      <c r="U2059" s="48">
        <f>IF(O2059&lt;=0.12,1,0)*(1-R2059)*M2059</f>
        <v>0</v>
      </c>
      <c r="V2059" s="49">
        <f>IF(0&lt;0.8,0,IF(0&lt;1,Sheet1!L590,1))*IF(G2059&lt;3,0.12 - O2059,0.01) *U2059</f>
        <v>0</v>
      </c>
      <c r="W2059" s="49">
        <f>IF(0&gt;1,IF(0&lt;=1.1,1,IF(0&lt;=1.2,2,IF(0&lt;=1.5,3,5))),0) * 1000000</f>
        <v>0</v>
      </c>
      <c r="X2059" s="50">
        <f>IF(AND(P2059&gt;=150000000,P2059&lt;300000000),5000000,IF(AND(P2059&gt;=300000000,P2059&lt;500000000),10000000,IF(AND(P2059&gt;=300000000,P2059&lt;500000000),15000000,IF(AND(P2059&gt;=500000000,P2059&lt;3000000000),20000000,IF(P2059&gt;=30000000000,35000000,0))))) * (1-R2059)</f>
        <v>0</v>
      </c>
      <c r="Y2059" s="50">
        <f>IFERROR(Q2059 * (1-R2059),0)</f>
        <v>0</v>
      </c>
      <c r="Z2059" s="51">
        <f>IF(R2059=1,0,0)</f>
        <v>0</v>
      </c>
      <c r="AA2059" s="51">
        <f>IFERROR((1-R2059) * Z2059 * 2%,0)</f>
        <v>0</v>
      </c>
      <c r="AB2059" s="52">
        <f>IF(R2059=0,0,0)</f>
        <v>0</v>
      </c>
      <c r="AC2059" s="52">
        <f> IFERROR(AB2059 * (1-R2059) * 2%,0)</f>
        <v>0</v>
      </c>
      <c r="AD2059" s="53">
        <f>T2059+V2059+W2059+X2059+AA2059+AC2059</f>
        <v>182883.66</v>
      </c>
    </row>
    <row r="2060">
      <c r="C2060" s="40" t="s">
        <v>3846</v>
      </c>
      <c r="D2060" s="41" t="s">
        <v>3847</v>
      </c>
      <c r="E2060" s="41"/>
      <c r="F2060" s="42">
        <v>42611.431261574071</v>
      </c>
      <c r="G2060" s="43">
        <v>23</v>
      </c>
      <c r="H2060" s="44">
        <v>43321</v>
      </c>
      <c r="I2060" s="44">
        <v>43336</v>
      </c>
      <c r="J2060" s="43">
        <v>1385627</v>
      </c>
      <c r="K2060" s="43">
        <v>0</v>
      </c>
      <c r="L2060" s="43">
        <v>0</v>
      </c>
      <c r="M2060" s="43">
        <f>IFERROR(J2060-K2060-L2060,0)</f>
        <v>1385627</v>
      </c>
      <c r="N2060" s="43">
        <v>1371051</v>
      </c>
      <c r="O2060" s="45">
        <f>IFERROR(IF(1 - M2060/N2060&lt;0,0,1-M2060/N2060),0)</f>
        <v>0</v>
      </c>
      <c r="P2060" s="43">
        <v>0</v>
      </c>
      <c r="Q2060" s="43">
        <v>1385627</v>
      </c>
      <c r="R2060" s="46">
        <f>IF(F2060&lt;DATEVALUE("2018-07-01"),1,0)</f>
        <v>1</v>
      </c>
      <c r="S2060" s="47">
        <f>IF(R2060=1,1%,0)</f>
        <v>0.01</v>
      </c>
      <c r="T2060" s="46">
        <f>IFERROR(S2060*M2060,0)</f>
        <v>13856.27</v>
      </c>
      <c r="U2060" s="48">
        <f>IF(O2060&lt;=0.12,1,0)*(1-R2060)*M2060</f>
        <v>0</v>
      </c>
      <c r="V2060" s="49">
        <f>IF(0&lt;0.8,0,IF(0&lt;1,Sheet1!L590,1))*IF(G2060&lt;3,0.12 - O2060,0.01) *U2060</f>
        <v>0</v>
      </c>
      <c r="W2060" s="49">
        <f>IF(0&gt;1,IF(0&lt;=1.1,1,IF(0&lt;=1.2,2,IF(0&lt;=1.5,3,5))),0) * 1000000</f>
        <v>0</v>
      </c>
      <c r="X2060" s="50">
        <f>IF(AND(P2060&gt;=150000000,P2060&lt;300000000),5000000,IF(AND(P2060&gt;=300000000,P2060&lt;500000000),10000000,IF(AND(P2060&gt;=300000000,P2060&lt;500000000),15000000,IF(AND(P2060&gt;=500000000,P2060&lt;3000000000),20000000,IF(P2060&gt;=30000000000,35000000,0))))) * (1-R2060)</f>
        <v>0</v>
      </c>
      <c r="Y2060" s="50">
        <f>IFERROR(Q2060 * (1-R2060),0)</f>
        <v>0</v>
      </c>
      <c r="Z2060" s="51">
        <f>IF(R2060=1,0,0)</f>
        <v>0</v>
      </c>
      <c r="AA2060" s="51">
        <f>IFERROR((1-R2060) * Z2060 * 2%,0)</f>
        <v>0</v>
      </c>
      <c r="AB2060" s="52">
        <f>IF(R2060=0,0,0)</f>
        <v>0</v>
      </c>
      <c r="AC2060" s="52">
        <f> IFERROR(AB2060 * (1-R2060) * 2%,0)</f>
        <v>0</v>
      </c>
      <c r="AD2060" s="53">
        <f>T2060+V2060+W2060+X2060+AA2060+AC2060</f>
        <v>13856.27</v>
      </c>
    </row>
    <row r="2061">
      <c r="C2061" s="40" t="s">
        <v>3848</v>
      </c>
      <c r="D2061" s="41" t="s">
        <v>3849</v>
      </c>
      <c r="E2061" s="41"/>
      <c r="F2061" s="42">
        <v>42668.341828703698</v>
      </c>
      <c r="G2061" s="43">
        <v>21</v>
      </c>
      <c r="H2061" s="44">
        <v>43344</v>
      </c>
      <c r="I2061" s="44">
        <v>43386</v>
      </c>
      <c r="J2061" s="43">
        <v>1975684</v>
      </c>
      <c r="K2061" s="43">
        <v>0</v>
      </c>
      <c r="L2061" s="43">
        <v>0</v>
      </c>
      <c r="M2061" s="43">
        <f>IFERROR(J2061-K2061-L2061,0)</f>
        <v>1975684</v>
      </c>
      <c r="N2061" s="43">
        <v>1949064</v>
      </c>
      <c r="O2061" s="45">
        <f>IFERROR(IF(1 - M2061/N2061&lt;0,0,1-M2061/N2061),0)</f>
        <v>0</v>
      </c>
      <c r="P2061" s="43">
        <v>0</v>
      </c>
      <c r="Q2061" s="43">
        <v>1975684</v>
      </c>
      <c r="R2061" s="46">
        <f>IF(F2061&lt;DATEVALUE("2018-07-01"),1,0)</f>
        <v>1</v>
      </c>
      <c r="S2061" s="47">
        <f>IF(R2061=1,1%,0)</f>
        <v>0.01</v>
      </c>
      <c r="T2061" s="46">
        <f>IFERROR(S2061*M2061,0)</f>
        <v>19756.84</v>
      </c>
      <c r="U2061" s="48">
        <f>IF(O2061&lt;=0.12,1,0)*(1-R2061)*M2061</f>
        <v>0</v>
      </c>
      <c r="V2061" s="49">
        <f>IF(0&lt;0.8,0,IF(0&lt;1,Sheet1!L590,1))*IF(G2061&lt;3,0.12 - O2061,0.01) *U2061</f>
        <v>0</v>
      </c>
      <c r="W2061" s="49">
        <f>IF(0&gt;1,IF(0&lt;=1.1,1,IF(0&lt;=1.2,2,IF(0&lt;=1.5,3,5))),0) * 1000000</f>
        <v>0</v>
      </c>
      <c r="X2061" s="50">
        <f>IF(AND(P2061&gt;=150000000,P2061&lt;300000000),5000000,IF(AND(P2061&gt;=300000000,P2061&lt;500000000),10000000,IF(AND(P2061&gt;=300000000,P2061&lt;500000000),15000000,IF(AND(P2061&gt;=500000000,P2061&lt;3000000000),20000000,IF(P2061&gt;=30000000000,35000000,0))))) * (1-R2061)</f>
        <v>0</v>
      </c>
      <c r="Y2061" s="50">
        <f>IFERROR(Q2061 * (1-R2061),0)</f>
        <v>0</v>
      </c>
      <c r="Z2061" s="51">
        <f>IF(R2061=1,0,0)</f>
        <v>0</v>
      </c>
      <c r="AA2061" s="51">
        <f>IFERROR((1-R2061) * Z2061 * 2%,0)</f>
        <v>0</v>
      </c>
      <c r="AB2061" s="52">
        <f>IF(R2061=0,0,0)</f>
        <v>0</v>
      </c>
      <c r="AC2061" s="52">
        <f> IFERROR(AB2061 * (1-R2061) * 2%,0)</f>
        <v>0</v>
      </c>
      <c r="AD2061" s="53">
        <f>T2061+V2061+W2061+X2061+AA2061+AC2061</f>
        <v>19756.84</v>
      </c>
    </row>
    <row r="2062">
      <c r="C2062" s="40" t="s">
        <v>3850</v>
      </c>
      <c r="D2062" s="41" t="s">
        <v>3851</v>
      </c>
      <c r="E2062" s="41"/>
      <c r="F2062" s="42">
        <v>42699.286400462959</v>
      </c>
      <c r="G2062" s="43">
        <v>20</v>
      </c>
      <c r="H2062" s="44">
        <v>43312</v>
      </c>
      <c r="I2062" s="44">
        <v>43342</v>
      </c>
      <c r="J2062" s="43">
        <v>11473666</v>
      </c>
      <c r="K2062" s="43">
        <v>0</v>
      </c>
      <c r="L2062" s="43">
        <v>0</v>
      </c>
      <c r="M2062" s="43">
        <f>IFERROR(J2062-K2062-L2062,0)</f>
        <v>11473666</v>
      </c>
      <c r="N2062" s="43">
        <v>10357840</v>
      </c>
      <c r="O2062" s="45">
        <f>IFERROR(IF(1 - M2062/N2062&lt;0,0,1-M2062/N2062),0)</f>
        <v>0</v>
      </c>
      <c r="P2062" s="43">
        <v>0</v>
      </c>
      <c r="Q2062" s="43">
        <v>11473666</v>
      </c>
      <c r="R2062" s="46">
        <f>IF(F2062&lt;DATEVALUE("2018-07-01"),1,0)</f>
        <v>1</v>
      </c>
      <c r="S2062" s="47">
        <f>IF(R2062=1,1%,0)</f>
        <v>0.01</v>
      </c>
      <c r="T2062" s="46">
        <f>IFERROR(S2062*M2062,0)</f>
        <v>114736.66</v>
      </c>
      <c r="U2062" s="48">
        <f>IF(O2062&lt;=0.12,1,0)*(1-R2062)*M2062</f>
        <v>0</v>
      </c>
      <c r="V2062" s="49">
        <f>IF(0&lt;0.8,0,IF(0&lt;1,Sheet1!L590,1))*IF(G2062&lt;3,0.12 - O2062,0.01) *U2062</f>
        <v>0</v>
      </c>
      <c r="W2062" s="49">
        <f>IF(0&gt;1,IF(0&lt;=1.1,1,IF(0&lt;=1.2,2,IF(0&lt;=1.5,3,5))),0) * 1000000</f>
        <v>0</v>
      </c>
      <c r="X2062" s="50">
        <f>IF(AND(P2062&gt;=150000000,P2062&lt;300000000),5000000,IF(AND(P2062&gt;=300000000,P2062&lt;500000000),10000000,IF(AND(P2062&gt;=300000000,P2062&lt;500000000),15000000,IF(AND(P2062&gt;=500000000,P2062&lt;3000000000),20000000,IF(P2062&gt;=30000000000,35000000,0))))) * (1-R2062)</f>
        <v>0</v>
      </c>
      <c r="Y2062" s="50">
        <f>IFERROR(Q2062 * (1-R2062),0)</f>
        <v>0</v>
      </c>
      <c r="Z2062" s="51">
        <f>IF(R2062=1,0,0)</f>
        <v>0</v>
      </c>
      <c r="AA2062" s="51">
        <f>IFERROR((1-R2062) * Z2062 * 2%,0)</f>
        <v>0</v>
      </c>
      <c r="AB2062" s="52">
        <f>IF(R2062=0,1115824,0)</f>
        <v>0</v>
      </c>
      <c r="AC2062" s="52">
        <f> IFERROR(AB2062 * (1-R2062) * 2%,0)</f>
        <v>0</v>
      </c>
      <c r="AD2062" s="53">
        <f>T2062+V2062+W2062+X2062+AA2062+AC2062</f>
        <v>114736.66</v>
      </c>
    </row>
    <row r="2063">
      <c r="C2063" s="40" t="s">
        <v>3852</v>
      </c>
      <c r="D2063" s="41" t="s">
        <v>3853</v>
      </c>
      <c r="E2063" s="41"/>
      <c r="F2063" s="42">
        <v>42704.293321759258</v>
      </c>
      <c r="G2063" s="43">
        <v>20</v>
      </c>
      <c r="H2063" s="44">
        <v>43343</v>
      </c>
      <c r="I2063" s="44">
        <v>43357</v>
      </c>
      <c r="J2063" s="43">
        <v>85668</v>
      </c>
      <c r="K2063" s="43">
        <v>0</v>
      </c>
      <c r="L2063" s="43">
        <v>0</v>
      </c>
      <c r="M2063" s="43">
        <f>IFERROR(J2063-K2063-L2063,0)</f>
        <v>85668</v>
      </c>
      <c r="N2063" s="43">
        <v>85668</v>
      </c>
      <c r="O2063" s="45">
        <f>IFERROR(IF(1 - M2063/N2063&lt;0,0,1-M2063/N2063),0)</f>
        <v>0</v>
      </c>
      <c r="P2063" s="43">
        <v>0</v>
      </c>
      <c r="Q2063" s="43">
        <v>85668</v>
      </c>
      <c r="R2063" s="46">
        <f>IF(F2063&lt;DATEVALUE("2018-07-01"),1,0)</f>
        <v>1</v>
      </c>
      <c r="S2063" s="47">
        <f>IF(R2063=1,1%,0)</f>
        <v>0.01</v>
      </c>
      <c r="T2063" s="46">
        <f>IFERROR(S2063*M2063,0)</f>
        <v>856.68000000000006</v>
      </c>
      <c r="U2063" s="48">
        <f>IF(O2063&lt;=0.12,1,0)*(1-R2063)*M2063</f>
        <v>0</v>
      </c>
      <c r="V2063" s="49">
        <f>IF(0&lt;0.8,0,IF(0&lt;1,Sheet1!L590,1))*IF(G2063&lt;3,0.12 - O2063,0.01) *U2063</f>
        <v>0</v>
      </c>
      <c r="W2063" s="49">
        <f>IF(0&gt;1,IF(0&lt;=1.1,1,IF(0&lt;=1.2,2,IF(0&lt;=1.5,3,5))),0) * 1000000</f>
        <v>0</v>
      </c>
      <c r="X2063" s="50">
        <f>IF(AND(P2063&gt;=150000000,P2063&lt;300000000),5000000,IF(AND(P2063&gt;=300000000,P2063&lt;500000000),10000000,IF(AND(P2063&gt;=300000000,P2063&lt;500000000),15000000,IF(AND(P2063&gt;=500000000,P2063&lt;3000000000),20000000,IF(P2063&gt;=30000000000,35000000,0))))) * (1-R2063)</f>
        <v>0</v>
      </c>
      <c r="Y2063" s="50">
        <f>IFERROR(Q2063 * (1-R2063),0)</f>
        <v>0</v>
      </c>
      <c r="Z2063" s="51">
        <f>IF(R2063=1,0,0)</f>
        <v>0</v>
      </c>
      <c r="AA2063" s="51">
        <f>IFERROR((1-R2063) * Z2063 * 2%,0)</f>
        <v>0</v>
      </c>
      <c r="AB2063" s="52">
        <f>IF(R2063=0,0,0)</f>
        <v>0</v>
      </c>
      <c r="AC2063" s="52">
        <f> IFERROR(AB2063 * (1-R2063) * 2%,0)</f>
        <v>0</v>
      </c>
      <c r="AD2063" s="53">
        <f>T2063+V2063+W2063+X2063+AA2063+AC2063</f>
        <v>856.68000000000006</v>
      </c>
    </row>
    <row r="2064">
      <c r="C2064" s="40" t="s">
        <v>3854</v>
      </c>
      <c r="D2064" s="41" t="s">
        <v>3855</v>
      </c>
      <c r="E2064" s="41"/>
      <c r="F2064" s="42">
        <v>42802.112800925926</v>
      </c>
      <c r="G2064" s="43">
        <v>16</v>
      </c>
      <c r="H2064" s="44">
        <v>43320</v>
      </c>
      <c r="I2064" s="44">
        <v>43356</v>
      </c>
      <c r="J2064" s="43">
        <v>980826</v>
      </c>
      <c r="K2064" s="43">
        <v>0</v>
      </c>
      <c r="L2064" s="43">
        <v>0</v>
      </c>
      <c r="M2064" s="43">
        <f>IFERROR(J2064-K2064-L2064,0)</f>
        <v>980826</v>
      </c>
      <c r="N2064" s="43">
        <v>980826</v>
      </c>
      <c r="O2064" s="45">
        <f>IFERROR(IF(1 - M2064/N2064&lt;0,0,1-M2064/N2064),0)</f>
        <v>0</v>
      </c>
      <c r="P2064" s="43">
        <v>0</v>
      </c>
      <c r="Q2064" s="43">
        <v>980826</v>
      </c>
      <c r="R2064" s="46">
        <f>IF(F2064&lt;DATEVALUE("2018-07-01"),1,0)</f>
        <v>1</v>
      </c>
      <c r="S2064" s="47">
        <f>IF(R2064=1,1%,0)</f>
        <v>0.01</v>
      </c>
      <c r="T2064" s="46">
        <f>IFERROR(S2064*M2064,0)</f>
        <v>9808.2600000000002</v>
      </c>
      <c r="U2064" s="48">
        <f>IF(O2064&lt;=0.12,1,0)*(1-R2064)*M2064</f>
        <v>0</v>
      </c>
      <c r="V2064" s="49">
        <f>IF(0&lt;0.8,0,IF(0&lt;1,Sheet1!L590,1))*IF(G2064&lt;3,0.12 - O2064,0.01) *U2064</f>
        <v>0</v>
      </c>
      <c r="W2064" s="49">
        <f>IF(0&gt;1,IF(0&lt;=1.1,1,IF(0&lt;=1.2,2,IF(0&lt;=1.5,3,5))),0) * 1000000</f>
        <v>0</v>
      </c>
      <c r="X2064" s="50">
        <f>IF(AND(P2064&gt;=150000000,P2064&lt;300000000),5000000,IF(AND(P2064&gt;=300000000,P2064&lt;500000000),10000000,IF(AND(P2064&gt;=300000000,P2064&lt;500000000),15000000,IF(AND(P2064&gt;=500000000,P2064&lt;3000000000),20000000,IF(P2064&gt;=30000000000,35000000,0))))) * (1-R2064)</f>
        <v>0</v>
      </c>
      <c r="Y2064" s="50">
        <f>IFERROR(Q2064 * (1-R2064),0)</f>
        <v>0</v>
      </c>
      <c r="Z2064" s="51">
        <f>IF(R2064=1,0,0)</f>
        <v>0</v>
      </c>
      <c r="AA2064" s="51">
        <f>IFERROR((1-R2064) * Z2064 * 2%,0)</f>
        <v>0</v>
      </c>
      <c r="AB2064" s="52">
        <f>IF(R2064=0,0,0)</f>
        <v>0</v>
      </c>
      <c r="AC2064" s="52">
        <f> IFERROR(AB2064 * (1-R2064) * 2%,0)</f>
        <v>0</v>
      </c>
      <c r="AD2064" s="53">
        <f>T2064+V2064+W2064+X2064+AA2064+AC2064</f>
        <v>9808.2600000000002</v>
      </c>
    </row>
    <row r="2065">
      <c r="C2065" s="40" t="s">
        <v>3856</v>
      </c>
      <c r="D2065" s="41" t="s">
        <v>3857</v>
      </c>
      <c r="E2065" s="41"/>
      <c r="F2065" s="42">
        <v>42816.217048611106</v>
      </c>
      <c r="G2065" s="43">
        <v>16</v>
      </c>
      <c r="H2065" s="44">
        <v>43320</v>
      </c>
      <c r="I2065" s="44">
        <v>43342</v>
      </c>
      <c r="J2065" s="43">
        <v>837768</v>
      </c>
      <c r="K2065" s="43">
        <v>0</v>
      </c>
      <c r="L2065" s="43">
        <v>0</v>
      </c>
      <c r="M2065" s="43">
        <f>IFERROR(J2065-K2065-L2065,0)</f>
        <v>837768</v>
      </c>
      <c r="N2065" s="43">
        <v>837078</v>
      </c>
      <c r="O2065" s="45">
        <f>IFERROR(IF(1 - M2065/N2065&lt;0,0,1-M2065/N2065),0)</f>
        <v>0</v>
      </c>
      <c r="P2065" s="43">
        <v>0</v>
      </c>
      <c r="Q2065" s="43">
        <v>837768</v>
      </c>
      <c r="R2065" s="46">
        <f>IF(F2065&lt;DATEVALUE("2018-07-01"),1,0)</f>
        <v>1</v>
      </c>
      <c r="S2065" s="47">
        <f>IF(R2065=1,1%,0)</f>
        <v>0.01</v>
      </c>
      <c r="T2065" s="46">
        <f>IFERROR(S2065*M2065,0)</f>
        <v>8377.6800000000003</v>
      </c>
      <c r="U2065" s="48">
        <f>IF(O2065&lt;=0.12,1,0)*(1-R2065)*M2065</f>
        <v>0</v>
      </c>
      <c r="V2065" s="49">
        <f>IF(0&lt;0.8,0,IF(0&lt;1,Sheet1!L590,1))*IF(G2065&lt;3,0.12 - O2065,0.01) *U2065</f>
        <v>0</v>
      </c>
      <c r="W2065" s="49">
        <f>IF(0&gt;1,IF(0&lt;=1.1,1,IF(0&lt;=1.2,2,IF(0&lt;=1.5,3,5))),0) * 1000000</f>
        <v>0</v>
      </c>
      <c r="X2065" s="50">
        <f>IF(AND(P2065&gt;=150000000,P2065&lt;300000000),5000000,IF(AND(P2065&gt;=300000000,P2065&lt;500000000),10000000,IF(AND(P2065&gt;=300000000,P2065&lt;500000000),15000000,IF(AND(P2065&gt;=500000000,P2065&lt;3000000000),20000000,IF(P2065&gt;=30000000000,35000000,0))))) * (1-R2065)</f>
        <v>0</v>
      </c>
      <c r="Y2065" s="50">
        <f>IFERROR(Q2065 * (1-R2065),0)</f>
        <v>0</v>
      </c>
      <c r="Z2065" s="51">
        <f>IF(R2065=1,0,0)</f>
        <v>0</v>
      </c>
      <c r="AA2065" s="51">
        <f>IFERROR((1-R2065) * Z2065 * 2%,0)</f>
        <v>0</v>
      </c>
      <c r="AB2065" s="52">
        <f>IF(R2065=0,0,0)</f>
        <v>0</v>
      </c>
      <c r="AC2065" s="52">
        <f> IFERROR(AB2065 * (1-R2065) * 2%,0)</f>
        <v>0</v>
      </c>
      <c r="AD2065" s="53">
        <f>T2065+V2065+W2065+X2065+AA2065+AC2065</f>
        <v>8377.6800000000003</v>
      </c>
    </row>
    <row r="2066">
      <c r="C2066" s="40" t="s">
        <v>3858</v>
      </c>
      <c r="D2066" s="41" t="s">
        <v>3859</v>
      </c>
      <c r="E2066" s="41"/>
      <c r="F2066" s="42">
        <v>42875.200069444443</v>
      </c>
      <c r="G2066" s="43">
        <v>14</v>
      </c>
      <c r="H2066" s="44">
        <v>43312</v>
      </c>
      <c r="I2066" s="44">
        <v>43342</v>
      </c>
      <c r="J2066" s="43">
        <v>385022</v>
      </c>
      <c r="K2066" s="43">
        <v>0</v>
      </c>
      <c r="L2066" s="43">
        <v>0</v>
      </c>
      <c r="M2066" s="43">
        <f>IFERROR(J2066-K2066-L2066,0)</f>
        <v>385022</v>
      </c>
      <c r="N2066" s="43">
        <v>385022</v>
      </c>
      <c r="O2066" s="45">
        <f>IFERROR(IF(1 - M2066/N2066&lt;0,0,1-M2066/N2066),0)</f>
        <v>0</v>
      </c>
      <c r="P2066" s="43">
        <v>0</v>
      </c>
      <c r="Q2066" s="43">
        <v>385022</v>
      </c>
      <c r="R2066" s="46">
        <f>IF(F2066&lt;DATEVALUE("2018-07-01"),1,0)</f>
        <v>1</v>
      </c>
      <c r="S2066" s="47">
        <f>IF(R2066=1,1%,0)</f>
        <v>0.01</v>
      </c>
      <c r="T2066" s="46">
        <f>IFERROR(S2066*M2066,0)</f>
        <v>3850.2200000000003</v>
      </c>
      <c r="U2066" s="48">
        <f>IF(O2066&lt;=0.12,1,0)*(1-R2066)*M2066</f>
        <v>0</v>
      </c>
      <c r="V2066" s="49">
        <f>IF(0&lt;0.8,0,IF(0&lt;1,Sheet1!L590,1))*IF(G2066&lt;3,0.12 - O2066,0.01) *U2066</f>
        <v>0</v>
      </c>
      <c r="W2066" s="49">
        <f>IF(0&gt;1,IF(0&lt;=1.1,1,IF(0&lt;=1.2,2,IF(0&lt;=1.5,3,5))),0) * 1000000</f>
        <v>0</v>
      </c>
      <c r="X2066" s="50">
        <f>IF(AND(P2066&gt;=150000000,P2066&lt;300000000),5000000,IF(AND(P2066&gt;=300000000,P2066&lt;500000000),10000000,IF(AND(P2066&gt;=300000000,P2066&lt;500000000),15000000,IF(AND(P2066&gt;=500000000,P2066&lt;3000000000),20000000,IF(P2066&gt;=30000000000,35000000,0))))) * (1-R2066)</f>
        <v>0</v>
      </c>
      <c r="Y2066" s="50">
        <f>IFERROR(Q2066 * (1-R2066),0)</f>
        <v>0</v>
      </c>
      <c r="Z2066" s="51">
        <f>IF(R2066=1,0,0)</f>
        <v>0</v>
      </c>
      <c r="AA2066" s="51">
        <f>IFERROR((1-R2066) * Z2066 * 2%,0)</f>
        <v>0</v>
      </c>
      <c r="AB2066" s="52">
        <f>IF(R2066=0,0,0)</f>
        <v>0</v>
      </c>
      <c r="AC2066" s="52">
        <f> IFERROR(AB2066 * (1-R2066) * 2%,0)</f>
        <v>0</v>
      </c>
      <c r="AD2066" s="53">
        <f>T2066+V2066+W2066+X2066+AA2066+AC2066</f>
        <v>3850.2200000000003</v>
      </c>
    </row>
    <row r="2067">
      <c r="C2067" s="40" t="s">
        <v>3860</v>
      </c>
      <c r="D2067" s="41" t="s">
        <v>3861</v>
      </c>
      <c r="E2067" s="41"/>
      <c r="F2067" s="42">
        <v>42879.099236111106</v>
      </c>
      <c r="G2067" s="43">
        <v>14</v>
      </c>
      <c r="H2067" s="44">
        <v>43312</v>
      </c>
      <c r="I2067" s="44">
        <v>43342</v>
      </c>
      <c r="J2067" s="43">
        <v>523325</v>
      </c>
      <c r="K2067" s="43">
        <v>0</v>
      </c>
      <c r="L2067" s="43">
        <v>0</v>
      </c>
      <c r="M2067" s="43">
        <f>IFERROR(J2067-K2067-L2067,0)</f>
        <v>523325</v>
      </c>
      <c r="N2067" s="43">
        <v>523325</v>
      </c>
      <c r="O2067" s="45">
        <f>IFERROR(IF(1 - M2067/N2067&lt;0,0,1-M2067/N2067),0)</f>
        <v>0</v>
      </c>
      <c r="P2067" s="43">
        <v>0</v>
      </c>
      <c r="Q2067" s="43">
        <v>523325</v>
      </c>
      <c r="R2067" s="46">
        <f>IF(F2067&lt;DATEVALUE("2018-07-01"),1,0)</f>
        <v>1</v>
      </c>
      <c r="S2067" s="47">
        <f>IF(R2067=1,1%,0)</f>
        <v>0.01</v>
      </c>
      <c r="T2067" s="46">
        <f>IFERROR(S2067*M2067,0)</f>
        <v>5233.25</v>
      </c>
      <c r="U2067" s="48">
        <f>IF(O2067&lt;=0.12,1,0)*(1-R2067)*M2067</f>
        <v>0</v>
      </c>
      <c r="V2067" s="49">
        <f>IF(0&lt;0.8,0,IF(0&lt;1,Sheet1!L590,1))*IF(G2067&lt;3,0.12 - O2067,0.01) *U2067</f>
        <v>0</v>
      </c>
      <c r="W2067" s="49">
        <f>IF(0&gt;1,IF(0&lt;=1.1,1,IF(0&lt;=1.2,2,IF(0&lt;=1.5,3,5))),0) * 1000000</f>
        <v>0</v>
      </c>
      <c r="X2067" s="50">
        <f>IF(AND(P2067&gt;=150000000,P2067&lt;300000000),5000000,IF(AND(P2067&gt;=300000000,P2067&lt;500000000),10000000,IF(AND(P2067&gt;=300000000,P2067&lt;500000000),15000000,IF(AND(P2067&gt;=500000000,P2067&lt;3000000000),20000000,IF(P2067&gt;=30000000000,35000000,0))))) * (1-R2067)</f>
        <v>0</v>
      </c>
      <c r="Y2067" s="50">
        <f>IFERROR(Q2067 * (1-R2067),0)</f>
        <v>0</v>
      </c>
      <c r="Z2067" s="51">
        <f>IF(R2067=1,0,0)</f>
        <v>0</v>
      </c>
      <c r="AA2067" s="51">
        <f>IFERROR((1-R2067) * Z2067 * 2%,0)</f>
        <v>0</v>
      </c>
      <c r="AB2067" s="52">
        <f>IF(R2067=0,0,0)</f>
        <v>0</v>
      </c>
      <c r="AC2067" s="52">
        <f> IFERROR(AB2067 * (1-R2067) * 2%,0)</f>
        <v>0</v>
      </c>
      <c r="AD2067" s="53">
        <f>T2067+V2067+W2067+X2067+AA2067+AC2067</f>
        <v>5233.25</v>
      </c>
    </row>
    <row r="2068">
      <c r="C2068" s="40" t="s">
        <v>3862</v>
      </c>
      <c r="D2068" s="41" t="s">
        <v>3863</v>
      </c>
      <c r="E2068" s="41"/>
      <c r="F2068" s="42">
        <v>42885.31417824074</v>
      </c>
      <c r="G2068" s="43">
        <v>14</v>
      </c>
      <c r="H2068" s="44">
        <v>43320</v>
      </c>
      <c r="I2068" s="44">
        <v>43360</v>
      </c>
      <c r="J2068" s="43">
        <v>683166</v>
      </c>
      <c r="K2068" s="43">
        <v>0</v>
      </c>
      <c r="L2068" s="43">
        <v>0</v>
      </c>
      <c r="M2068" s="43">
        <f>IFERROR(J2068-K2068-L2068,0)</f>
        <v>683166</v>
      </c>
      <c r="N2068" s="43">
        <v>683166</v>
      </c>
      <c r="O2068" s="45">
        <f>IFERROR(IF(1 - M2068/N2068&lt;0,0,1-M2068/N2068),0)</f>
        <v>0</v>
      </c>
      <c r="P2068" s="43">
        <v>0</v>
      </c>
      <c r="Q2068" s="43">
        <v>683166</v>
      </c>
      <c r="R2068" s="46">
        <f>IF(F2068&lt;DATEVALUE("2018-07-01"),1,0)</f>
        <v>1</v>
      </c>
      <c r="S2068" s="47">
        <f>IF(R2068=1,1%,0)</f>
        <v>0.01</v>
      </c>
      <c r="T2068" s="46">
        <f>IFERROR(S2068*M2068,0)</f>
        <v>6831.6599999999999</v>
      </c>
      <c r="U2068" s="48">
        <f>IF(O2068&lt;=0.12,1,0)*(1-R2068)*M2068</f>
        <v>0</v>
      </c>
      <c r="V2068" s="49">
        <f>IF(0&lt;0.8,0,IF(0&lt;1,Sheet1!L590,1))*IF(G2068&lt;3,0.12 - O2068,0.01) *U2068</f>
        <v>0</v>
      </c>
      <c r="W2068" s="49">
        <f>IF(0&gt;1,IF(0&lt;=1.1,1,IF(0&lt;=1.2,2,IF(0&lt;=1.5,3,5))),0) * 1000000</f>
        <v>0</v>
      </c>
      <c r="X2068" s="50">
        <f>IF(AND(P2068&gt;=150000000,P2068&lt;300000000),5000000,IF(AND(P2068&gt;=300000000,P2068&lt;500000000),10000000,IF(AND(P2068&gt;=300000000,P2068&lt;500000000),15000000,IF(AND(P2068&gt;=500000000,P2068&lt;3000000000),20000000,IF(P2068&gt;=30000000000,35000000,0))))) * (1-R2068)</f>
        <v>0</v>
      </c>
      <c r="Y2068" s="50">
        <f>IFERROR(Q2068 * (1-R2068),0)</f>
        <v>0</v>
      </c>
      <c r="Z2068" s="51">
        <f>IF(R2068=1,0,0)</f>
        <v>0</v>
      </c>
      <c r="AA2068" s="51">
        <f>IFERROR((1-R2068) * Z2068 * 2%,0)</f>
        <v>0</v>
      </c>
      <c r="AB2068" s="52">
        <f>IF(R2068=0,0,0)</f>
        <v>0</v>
      </c>
      <c r="AC2068" s="52">
        <f> IFERROR(AB2068 * (1-R2068) * 2%,0)</f>
        <v>0</v>
      </c>
      <c r="AD2068" s="53">
        <f>T2068+V2068+W2068+X2068+AA2068+AC2068</f>
        <v>6831.6599999999999</v>
      </c>
    </row>
    <row r="2069">
      <c r="C2069" s="40" t="s">
        <v>3864</v>
      </c>
      <c r="D2069" s="41" t="s">
        <v>3865</v>
      </c>
      <c r="E2069" s="41"/>
      <c r="F2069" s="42">
        <v>42895.197326388887</v>
      </c>
      <c r="G2069" s="43">
        <v>13</v>
      </c>
      <c r="H2069" s="44">
        <v>43320</v>
      </c>
      <c r="I2069" s="44">
        <v>43356</v>
      </c>
      <c r="J2069" s="43">
        <v>1077142</v>
      </c>
      <c r="K2069" s="43">
        <v>0</v>
      </c>
      <c r="L2069" s="43">
        <v>0</v>
      </c>
      <c r="M2069" s="43">
        <f>IFERROR(J2069-K2069-L2069,0)</f>
        <v>1077142</v>
      </c>
      <c r="N2069" s="43">
        <v>1077142</v>
      </c>
      <c r="O2069" s="45">
        <f>IFERROR(IF(1 - M2069/N2069&lt;0,0,1-M2069/N2069),0)</f>
        <v>0</v>
      </c>
      <c r="P2069" s="43">
        <v>0</v>
      </c>
      <c r="Q2069" s="43">
        <v>1077142</v>
      </c>
      <c r="R2069" s="46">
        <f>IF(F2069&lt;DATEVALUE("2018-07-01"),1,0)</f>
        <v>1</v>
      </c>
      <c r="S2069" s="47">
        <f>IF(R2069=1,1%,0)</f>
        <v>0.01</v>
      </c>
      <c r="T2069" s="46">
        <f>IFERROR(S2069*M2069,0)</f>
        <v>10771.42</v>
      </c>
      <c r="U2069" s="48">
        <f>IF(O2069&lt;=0.12,1,0)*(1-R2069)*M2069</f>
        <v>0</v>
      </c>
      <c r="V2069" s="49">
        <f>IF(0&lt;0.8,0,IF(0&lt;1,Sheet1!L590,1))*IF(G2069&lt;3,0.12 - O2069,0.01) *U2069</f>
        <v>0</v>
      </c>
      <c r="W2069" s="49">
        <f>IF(0&gt;1,IF(0&lt;=1.1,1,IF(0&lt;=1.2,2,IF(0&lt;=1.5,3,5))),0) * 1000000</f>
        <v>0</v>
      </c>
      <c r="X2069" s="50">
        <f>IF(AND(P2069&gt;=150000000,P2069&lt;300000000),5000000,IF(AND(P2069&gt;=300000000,P2069&lt;500000000),10000000,IF(AND(P2069&gt;=300000000,P2069&lt;500000000),15000000,IF(AND(P2069&gt;=500000000,P2069&lt;3000000000),20000000,IF(P2069&gt;=30000000000,35000000,0))))) * (1-R2069)</f>
        <v>0</v>
      </c>
      <c r="Y2069" s="50">
        <f>IFERROR(Q2069 * (1-R2069),0)</f>
        <v>0</v>
      </c>
      <c r="Z2069" s="51">
        <f>IF(R2069=1,0,0)</f>
        <v>0</v>
      </c>
      <c r="AA2069" s="51">
        <f>IFERROR((1-R2069) * Z2069 * 2%,0)</f>
        <v>0</v>
      </c>
      <c r="AB2069" s="52">
        <f>IF(R2069=0,0,0)</f>
        <v>0</v>
      </c>
      <c r="AC2069" s="52">
        <f> IFERROR(AB2069 * (1-R2069) * 2%,0)</f>
        <v>0</v>
      </c>
      <c r="AD2069" s="53">
        <f>T2069+V2069+W2069+X2069+AA2069+AC2069</f>
        <v>10771.42</v>
      </c>
    </row>
    <row r="2070">
      <c r="C2070" s="40" t="s">
        <v>3866</v>
      </c>
      <c r="D2070" s="41" t="s">
        <v>3867</v>
      </c>
      <c r="E2070" s="41"/>
      <c r="F2070" s="42">
        <v>42983.258750000001</v>
      </c>
      <c r="G2070" s="43">
        <v>10</v>
      </c>
      <c r="H2070" s="44">
        <v>43321</v>
      </c>
      <c r="I2070" s="44">
        <v>43344</v>
      </c>
      <c r="J2070" s="43">
        <v>262691</v>
      </c>
      <c r="K2070" s="43">
        <v>0</v>
      </c>
      <c r="L2070" s="43">
        <v>0</v>
      </c>
      <c r="M2070" s="43">
        <f>IFERROR(J2070-K2070-L2070,0)</f>
        <v>262691</v>
      </c>
      <c r="N2070" s="43">
        <v>262691</v>
      </c>
      <c r="O2070" s="45">
        <f>IFERROR(IF(1 - M2070/N2070&lt;0,0,1-M2070/N2070),0)</f>
        <v>0</v>
      </c>
      <c r="P2070" s="43">
        <v>0</v>
      </c>
      <c r="Q2070" s="43">
        <v>262691</v>
      </c>
      <c r="R2070" s="46">
        <f>IF(F2070&lt;DATEVALUE("2018-07-01"),1,0)</f>
        <v>1</v>
      </c>
      <c r="S2070" s="47">
        <f>IF(R2070=1,1%,0)</f>
        <v>0.01</v>
      </c>
      <c r="T2070" s="46">
        <f>IFERROR(S2070*M2070,0)</f>
        <v>2626.9099999999999</v>
      </c>
      <c r="U2070" s="48">
        <f>IF(O2070&lt;=0.12,1,0)*(1-R2070)*M2070</f>
        <v>0</v>
      </c>
      <c r="V2070" s="49">
        <f>IF(0&lt;0.8,0,IF(0&lt;1,Sheet1!L590,1))*IF(G2070&lt;3,0.12 - O2070,0.01) *U2070</f>
        <v>0</v>
      </c>
      <c r="W2070" s="49">
        <f>IF(0&gt;1,IF(0&lt;=1.1,1,IF(0&lt;=1.2,2,IF(0&lt;=1.5,3,5))),0) * 1000000</f>
        <v>0</v>
      </c>
      <c r="X2070" s="50">
        <f>IF(AND(P2070&gt;=150000000,P2070&lt;300000000),5000000,IF(AND(P2070&gt;=300000000,P2070&lt;500000000),10000000,IF(AND(P2070&gt;=300000000,P2070&lt;500000000),15000000,IF(AND(P2070&gt;=500000000,P2070&lt;3000000000),20000000,IF(P2070&gt;=30000000000,35000000,0))))) * (1-R2070)</f>
        <v>0</v>
      </c>
      <c r="Y2070" s="50">
        <f>IFERROR(Q2070 * (1-R2070),0)</f>
        <v>0</v>
      </c>
      <c r="Z2070" s="51">
        <f>IF(R2070=1,0,0)</f>
        <v>0</v>
      </c>
      <c r="AA2070" s="51">
        <f>IFERROR((1-R2070) * Z2070 * 2%,0)</f>
        <v>0</v>
      </c>
      <c r="AB2070" s="52">
        <f>IF(R2070=0,0,0)</f>
        <v>0</v>
      </c>
      <c r="AC2070" s="52">
        <f> IFERROR(AB2070 * (1-R2070) * 2%,0)</f>
        <v>0</v>
      </c>
      <c r="AD2070" s="53">
        <f>T2070+V2070+W2070+X2070+AA2070+AC2070</f>
        <v>2626.9099999999999</v>
      </c>
    </row>
    <row r="2071">
      <c r="C2071" s="40" t="s">
        <v>3868</v>
      </c>
      <c r="D2071" s="41" t="s">
        <v>3869</v>
      </c>
      <c r="E2071" s="41"/>
      <c r="F2071" s="42">
        <v>43062.137060185181</v>
      </c>
      <c r="G2071" s="43">
        <v>8</v>
      </c>
      <c r="H2071" s="44">
        <v>43320</v>
      </c>
      <c r="I2071" s="44">
        <v>43381</v>
      </c>
      <c r="J2071" s="43">
        <v>2025870</v>
      </c>
      <c r="K2071" s="43">
        <v>0</v>
      </c>
      <c r="L2071" s="43">
        <v>0</v>
      </c>
      <c r="M2071" s="43">
        <f>IFERROR(J2071-K2071-L2071,0)</f>
        <v>2025870</v>
      </c>
      <c r="N2071" s="43">
        <v>920323</v>
      </c>
      <c r="O2071" s="45">
        <f>IFERROR(IF(1 - M2071/N2071&lt;0,0,1-M2071/N2071),0)</f>
        <v>0</v>
      </c>
      <c r="P2071" s="43">
        <v>0</v>
      </c>
      <c r="Q2071" s="43">
        <v>2025870</v>
      </c>
      <c r="R2071" s="46">
        <f>IF(F2071&lt;DATEVALUE("2018-07-01"),1,0)</f>
        <v>1</v>
      </c>
      <c r="S2071" s="47">
        <f>IF(R2071=1,1%,0)</f>
        <v>0.01</v>
      </c>
      <c r="T2071" s="46">
        <f>IFERROR(S2071*M2071,0)</f>
        <v>20258.700000000001</v>
      </c>
      <c r="U2071" s="48">
        <f>IF(O2071&lt;=0.12,1,0)*(1-R2071)*M2071</f>
        <v>0</v>
      </c>
      <c r="V2071" s="49">
        <f>IF(0&lt;0.8,0,IF(0&lt;1,Sheet1!L590,1))*IF(G2071&lt;3,0.12 - O2071,0.01) *U2071</f>
        <v>0</v>
      </c>
      <c r="W2071" s="49">
        <f>IF(0&gt;1,IF(0&lt;=1.1,1,IF(0&lt;=1.2,2,IF(0&lt;=1.5,3,5))),0) * 1000000</f>
        <v>0</v>
      </c>
      <c r="X2071" s="50">
        <f>IF(AND(P2071&gt;=150000000,P2071&lt;300000000),5000000,IF(AND(P2071&gt;=300000000,P2071&lt;500000000),10000000,IF(AND(P2071&gt;=300000000,P2071&lt;500000000),15000000,IF(AND(P2071&gt;=500000000,P2071&lt;3000000000),20000000,IF(P2071&gt;=30000000000,35000000,0))))) * (1-R2071)</f>
        <v>0</v>
      </c>
      <c r="Y2071" s="50">
        <f>IFERROR(Q2071 * (1-R2071),0)</f>
        <v>0</v>
      </c>
      <c r="Z2071" s="51">
        <f>IF(R2071=1,0,0)</f>
        <v>0</v>
      </c>
      <c r="AA2071" s="51">
        <f>IFERROR((1-R2071) * Z2071 * 2%,0)</f>
        <v>0</v>
      </c>
      <c r="AB2071" s="52">
        <f>IF(R2071=0,1980011,0)</f>
        <v>0</v>
      </c>
      <c r="AC2071" s="52">
        <f> IFERROR(AB2071 * (1-R2071) * 2%,0)</f>
        <v>0</v>
      </c>
      <c r="AD2071" s="53">
        <f>T2071+V2071+W2071+X2071+AA2071+AC2071</f>
        <v>20258.700000000001</v>
      </c>
    </row>
    <row r="2072">
      <c r="C2072" s="40" t="s">
        <v>3870</v>
      </c>
      <c r="D2072" s="41" t="s">
        <v>3871</v>
      </c>
      <c r="E2072" s="41"/>
      <c r="F2072" s="42">
        <v>43154.26662037037</v>
      </c>
      <c r="G2072" s="43">
        <v>5</v>
      </c>
      <c r="H2072" s="44">
        <v>43333</v>
      </c>
      <c r="I2072" s="44">
        <v>43350</v>
      </c>
      <c r="J2072" s="43">
        <v>173000</v>
      </c>
      <c r="K2072" s="43">
        <v>0</v>
      </c>
      <c r="L2072" s="43">
        <v>0</v>
      </c>
      <c r="M2072" s="43">
        <f>IFERROR(J2072-K2072-L2072,0)</f>
        <v>173000</v>
      </c>
      <c r="N2072" s="43">
        <v>172973</v>
      </c>
      <c r="O2072" s="45">
        <f>IFERROR(IF(1 - M2072/N2072&lt;0,0,1-M2072/N2072),0)</f>
        <v>0</v>
      </c>
      <c r="P2072" s="43">
        <v>0</v>
      </c>
      <c r="Q2072" s="43">
        <v>173000</v>
      </c>
      <c r="R2072" s="46">
        <f>IF(F2072&lt;DATEVALUE("2018-07-01"),1,0)</f>
        <v>1</v>
      </c>
      <c r="S2072" s="47">
        <f>IF(R2072=1,1%,0)</f>
        <v>0.01</v>
      </c>
      <c r="T2072" s="46">
        <f>IFERROR(S2072*M2072,0)</f>
        <v>1730</v>
      </c>
      <c r="U2072" s="48">
        <f>IF(O2072&lt;=0.12,1,0)*(1-R2072)*M2072</f>
        <v>0</v>
      </c>
      <c r="V2072" s="49">
        <f>IF(0&lt;0.8,0,IF(0&lt;1,Sheet1!L590,1))*IF(G2072&lt;3,0.12 - O2072,0.01) *U2072</f>
        <v>0</v>
      </c>
      <c r="W2072" s="49">
        <f>IF(0&gt;1,IF(0&lt;=1.1,1,IF(0&lt;=1.2,2,IF(0&lt;=1.5,3,5))),0) * 1000000</f>
        <v>0</v>
      </c>
      <c r="X2072" s="50">
        <f>IF(AND(P2072&gt;=150000000,P2072&lt;300000000),5000000,IF(AND(P2072&gt;=300000000,P2072&lt;500000000),10000000,IF(AND(P2072&gt;=300000000,P2072&lt;500000000),15000000,IF(AND(P2072&gt;=500000000,P2072&lt;3000000000),20000000,IF(P2072&gt;=30000000000,35000000,0))))) * (1-R2072)</f>
        <v>0</v>
      </c>
      <c r="Y2072" s="50">
        <f>IFERROR(Q2072 * (1-R2072),0)</f>
        <v>0</v>
      </c>
      <c r="Z2072" s="51">
        <f>IF(R2072=1,0,0)</f>
        <v>0</v>
      </c>
      <c r="AA2072" s="51">
        <f>IFERROR((1-R2072) * Z2072 * 2%,0)</f>
        <v>0</v>
      </c>
      <c r="AB2072" s="52">
        <f>IF(R2072=0,0,0)</f>
        <v>0</v>
      </c>
      <c r="AC2072" s="52">
        <f> IFERROR(AB2072 * (1-R2072) * 2%,0)</f>
        <v>0</v>
      </c>
      <c r="AD2072" s="53">
        <f>T2072+V2072+W2072+X2072+AA2072+AC2072</f>
        <v>1730</v>
      </c>
    </row>
    <row r="2073">
      <c r="C2073" s="40" t="s">
        <v>3872</v>
      </c>
      <c r="D2073" s="41" t="s">
        <v>3873</v>
      </c>
      <c r="E2073" s="41"/>
      <c r="F2073" s="42">
        <v>43173.217592592591</v>
      </c>
      <c r="G2073" s="43">
        <v>4</v>
      </c>
      <c r="H2073" s="44">
        <v>43320</v>
      </c>
      <c r="I2073" s="44">
        <v>43364</v>
      </c>
      <c r="J2073" s="43">
        <v>733111</v>
      </c>
      <c r="K2073" s="43">
        <v>0</v>
      </c>
      <c r="L2073" s="43">
        <v>0</v>
      </c>
      <c r="M2073" s="43">
        <f>IFERROR(J2073-K2073-L2073,0)</f>
        <v>733111</v>
      </c>
      <c r="N2073" s="43">
        <v>908643</v>
      </c>
      <c r="O2073" s="45">
        <f>IFERROR(IF(1 - M2073/N2073&lt;0,0,1-M2073/N2073),0)</f>
        <v>0.1931803799732128</v>
      </c>
      <c r="P2073" s="43">
        <v>0</v>
      </c>
      <c r="Q2073" s="43">
        <v>733111</v>
      </c>
      <c r="R2073" s="46">
        <f>IF(F2073&lt;DATEVALUE("2018-07-01"),1,0)</f>
        <v>1</v>
      </c>
      <c r="S2073" s="47">
        <f>IF(R2073=1,1%,0)</f>
        <v>0.01</v>
      </c>
      <c r="T2073" s="46">
        <f>IFERROR(S2073*M2073,0)</f>
        <v>7331.1100000000006</v>
      </c>
      <c r="U2073" s="48">
        <f>IF(O2073&lt;=0.12,1,0)*(1-R2073)*M2073</f>
        <v>0</v>
      </c>
      <c r="V2073" s="49">
        <f>IF(0&lt;0.8,0,IF(0&lt;1,Sheet1!L590,1))*IF(G2073&lt;3,0.12 - O2073,0.01) *U2073</f>
        <v>0</v>
      </c>
      <c r="W2073" s="49">
        <f>IF(0&gt;1,IF(0&lt;=1.1,1,IF(0&lt;=1.2,2,IF(0&lt;=1.5,3,5))),0) * 1000000</f>
        <v>0</v>
      </c>
      <c r="X2073" s="50">
        <f>IF(AND(P2073&gt;=150000000,P2073&lt;300000000),5000000,IF(AND(P2073&gt;=300000000,P2073&lt;500000000),10000000,IF(AND(P2073&gt;=300000000,P2073&lt;500000000),15000000,IF(AND(P2073&gt;=500000000,P2073&lt;3000000000),20000000,IF(P2073&gt;=30000000000,35000000,0))))) * (1-R2073)</f>
        <v>0</v>
      </c>
      <c r="Y2073" s="50">
        <f>IFERROR(Q2073 * (1-R2073),0)</f>
        <v>0</v>
      </c>
      <c r="Z2073" s="51">
        <f>IF(R2073=1,0,0)</f>
        <v>0</v>
      </c>
      <c r="AA2073" s="51">
        <f>IFERROR((1-R2073) * Z2073 * 2%,0)</f>
        <v>0</v>
      </c>
      <c r="AB2073" s="52">
        <f>IF(R2073=0,0,0)</f>
        <v>0</v>
      </c>
      <c r="AC2073" s="52">
        <f> IFERROR(AB2073 * (1-R2073) * 2%,0)</f>
        <v>0</v>
      </c>
      <c r="AD2073" s="53">
        <f>T2073+V2073+W2073+X2073+AA2073+AC2073</f>
        <v>7331.1100000000006</v>
      </c>
    </row>
    <row r="2074">
      <c r="C2074" s="40" t="s">
        <v>3874</v>
      </c>
      <c r="D2074" s="41" t="s">
        <v>3875</v>
      </c>
      <c r="E2074" s="41"/>
      <c r="F2074" s="42">
        <v>43194.335636574069</v>
      </c>
      <c r="G2074" s="43">
        <v>3</v>
      </c>
      <c r="H2074" s="44">
        <v>43404</v>
      </c>
      <c r="I2074" s="44">
        <v>43439</v>
      </c>
      <c r="J2074" s="43">
        <v>146410</v>
      </c>
      <c r="K2074" s="43">
        <v>0</v>
      </c>
      <c r="L2074" s="43">
        <v>0</v>
      </c>
      <c r="M2074" s="43">
        <f>IFERROR(J2074-K2074-L2074,0)</f>
        <v>146410</v>
      </c>
      <c r="N2074" s="43">
        <v>146410</v>
      </c>
      <c r="O2074" s="45">
        <f>IFERROR(IF(1 - M2074/N2074&lt;0,0,1-M2074/N2074),0)</f>
        <v>0</v>
      </c>
      <c r="P2074" s="43">
        <v>0</v>
      </c>
      <c r="Q2074" s="43">
        <v>0</v>
      </c>
      <c r="R2074" s="46">
        <f>IF(F2074&lt;DATEVALUE("2018-07-01"),1,0)</f>
        <v>1</v>
      </c>
      <c r="S2074" s="47">
        <f>IF(R2074=1,1%,0)</f>
        <v>0.01</v>
      </c>
      <c r="T2074" s="46">
        <f>IFERROR(S2074*M2074,0)</f>
        <v>1464.1000000000001</v>
      </c>
      <c r="U2074" s="48">
        <f>IF(O2074&lt;=0.12,1,0)*(1-R2074)*M2074</f>
        <v>0</v>
      </c>
      <c r="V2074" s="49">
        <f>IF(0&lt;0.8,0,IF(0&lt;1,Sheet1!L590,1))*IF(G2074&lt;3,0.12 - O2074,0.01) *U2074</f>
        <v>0</v>
      </c>
      <c r="W2074" s="49">
        <f>IF(0&gt;1,IF(0&lt;=1.1,1,IF(0&lt;=1.2,2,IF(0&lt;=1.5,3,5))),0) * 1000000</f>
        <v>0</v>
      </c>
      <c r="X2074" s="50">
        <f>IF(AND(P2074&gt;=150000000,P2074&lt;300000000),5000000,IF(AND(P2074&gt;=300000000,P2074&lt;500000000),10000000,IF(AND(P2074&gt;=300000000,P2074&lt;500000000),15000000,IF(AND(P2074&gt;=500000000,P2074&lt;3000000000),20000000,IF(P2074&gt;=30000000000,35000000,0))))) * (1-R2074)</f>
        <v>0</v>
      </c>
      <c r="Y2074" s="50">
        <f>IFERROR(Q2074 * (1-R2074),0)</f>
        <v>0</v>
      </c>
      <c r="Z2074" s="51">
        <f>IF(R2074=1,0,0)</f>
        <v>0</v>
      </c>
      <c r="AA2074" s="51">
        <f>IFERROR((1-R2074) * Z2074 * 2%,0)</f>
        <v>0</v>
      </c>
      <c r="AB2074" s="52">
        <f>IF(R2074=0,0,0)</f>
        <v>0</v>
      </c>
      <c r="AC2074" s="52">
        <f> IFERROR(AB2074 * (1-R2074) * 2%,0)</f>
        <v>0</v>
      </c>
      <c r="AD2074" s="53">
        <f>T2074+V2074+W2074+X2074+AA2074+AC2074</f>
        <v>1464.1000000000001</v>
      </c>
    </row>
    <row r="2075">
      <c r="C2075" s="40" t="s">
        <v>3876</v>
      </c>
      <c r="D2075" s="41" t="s">
        <v>24</v>
      </c>
      <c r="E2075" s="41"/>
      <c r="F2075" s="42" t="s">
        <v>24</v>
      </c>
      <c r="G2075" s="43" t="s">
        <v>24</v>
      </c>
      <c r="H2075" s="44" t="s">
        <v>24</v>
      </c>
      <c r="I2075" s="44" t="s">
        <v>24</v>
      </c>
      <c r="J2075" s="43">
        <v>466400</v>
      </c>
      <c r="K2075" s="43">
        <v>0</v>
      </c>
      <c r="L2075" s="43">
        <v>0</v>
      </c>
      <c r="M2075" s="43">
        <f>IFERROR(J2075-K2075-L2075,0)</f>
        <v>466400</v>
      </c>
      <c r="N2075" s="43" t="s">
        <v>24</v>
      </c>
      <c r="O2075" s="45">
        <f>IFERROR(IF(1 - M2075/N2075&lt;0,0,1-M2075/N2075),0)</f>
        <v>0</v>
      </c>
      <c r="P2075" s="43">
        <v>0</v>
      </c>
      <c r="Q2075" s="43">
        <v>0</v>
      </c>
      <c r="R2075" s="46">
        <f>IF(F2075&lt;DATEVALUE("2018-07-01"),1,0)</f>
        <v>0</v>
      </c>
      <c r="S2075" s="47">
        <f>IF(R2075=1,1%,0)</f>
        <v>0</v>
      </c>
      <c r="T2075" s="46">
        <f>IFERROR(S2075*M2075,0)</f>
        <v>0</v>
      </c>
      <c r="U2075" s="48">
        <f>IF(O2075&lt;=0.12,1,0)*(1-R2075)*M2075</f>
        <v>466400</v>
      </c>
      <c r="V2075" s="49">
        <f>IF(0&lt;0.8,0,IF(0&lt;1,Sheet1!L590,1))*IF(G2075&lt;3,0.12 - O2075,0.01) *U2075</f>
        <v>0</v>
      </c>
      <c r="W2075" s="49">
        <f>IF(0&gt;1,IF(0&lt;=1.1,1,IF(0&lt;=1.2,2,IF(0&lt;=1.5,3,5))),0) * 1000000</f>
        <v>0</v>
      </c>
      <c r="X2075" s="50">
        <f>IF(AND(P2075&gt;=150000000,P2075&lt;300000000),5000000,IF(AND(P2075&gt;=300000000,P2075&lt;500000000),10000000,IF(AND(P2075&gt;=300000000,P2075&lt;500000000),15000000,IF(AND(P2075&gt;=500000000,P2075&lt;3000000000),20000000,IF(P2075&gt;=30000000000,35000000,0))))) * (1-R2075)</f>
        <v>0</v>
      </c>
      <c r="Y2075" s="50">
        <f>IFERROR(Q2075 * (1-R2075),0)</f>
        <v>0</v>
      </c>
      <c r="Z2075" s="51" t="str">
        <f>IF(R2075=1,0,"")</f>
        <v/>
      </c>
      <c r="AA2075" s="51">
        <f>IFERROR((1-R2075) * Z2075 * 2%,0)</f>
        <v>0</v>
      </c>
      <c r="AB2075" s="52" t="str">
        <f>IF(R2075=0,"",0)</f>
        <v/>
      </c>
      <c r="AC2075" s="52">
        <f> IFERROR(AB2075 * (1-R2075) * 2%,0)</f>
        <v>0</v>
      </c>
      <c r="AD2075" s="53">
        <f>T2075+V2075+W2075+X2075+AA2075+AC2075</f>
        <v>0</v>
      </c>
    </row>
    <row r="2076">
      <c r="C2076" s="40" t="s">
        <v>3877</v>
      </c>
      <c r="D2076" s="41" t="s">
        <v>3878</v>
      </c>
      <c r="E2076" s="41"/>
      <c r="F2076" s="42">
        <v>40114.621898148143</v>
      </c>
      <c r="G2076" s="43">
        <v>105</v>
      </c>
      <c r="H2076" s="44">
        <v>43322</v>
      </c>
      <c r="I2076" s="44">
        <v>43372</v>
      </c>
      <c r="J2076" s="43">
        <v>53240</v>
      </c>
      <c r="K2076" s="43">
        <v>0</v>
      </c>
      <c r="L2076" s="43">
        <v>0</v>
      </c>
      <c r="M2076" s="43">
        <f>IFERROR(J2076-K2076-L2076,0)</f>
        <v>53240</v>
      </c>
      <c r="N2076" s="43">
        <v>53240</v>
      </c>
      <c r="O2076" s="45">
        <f>IFERROR(IF(1 - M2076/N2076&lt;0,0,1-M2076/N2076),0)</f>
        <v>0</v>
      </c>
      <c r="P2076" s="43">
        <v>0</v>
      </c>
      <c r="Q2076" s="43">
        <v>53240</v>
      </c>
      <c r="R2076" s="46">
        <f>IF(F2076&lt;DATEVALUE("2018-07-01"),1,0)</f>
        <v>1</v>
      </c>
      <c r="S2076" s="47">
        <f>IF(R2076=1,1%,0)</f>
        <v>0.01</v>
      </c>
      <c r="T2076" s="46">
        <f>IFERROR(S2076*M2076,0)</f>
        <v>532.39999999999998</v>
      </c>
      <c r="U2076" s="48">
        <f>IF(O2076&lt;=0.12,1,0)*(1-R2076)*M2076</f>
        <v>0</v>
      </c>
      <c r="V2076" s="49">
        <f>IF(0&lt;0.8,0,IF(0&lt;1,Sheet1!L590,1))*IF(G2076&lt;3,0.12 - O2076,0.01) *U2076</f>
        <v>0</v>
      </c>
      <c r="W2076" s="49">
        <f>IF(0&gt;1,IF(0&lt;=1.1,1,IF(0&lt;=1.2,2,IF(0&lt;=1.5,3,5))),0) * 1000000</f>
        <v>0</v>
      </c>
      <c r="X2076" s="50">
        <f>IF(AND(P2076&gt;=150000000,P2076&lt;300000000),5000000,IF(AND(P2076&gt;=300000000,P2076&lt;500000000),10000000,IF(AND(P2076&gt;=300000000,P2076&lt;500000000),15000000,IF(AND(P2076&gt;=500000000,P2076&lt;3000000000),20000000,IF(P2076&gt;=30000000000,35000000,0))))) * (1-R2076)</f>
        <v>0</v>
      </c>
      <c r="Y2076" s="50">
        <f>IFERROR(Q2076 * (1-R2076),0)</f>
        <v>0</v>
      </c>
      <c r="Z2076" s="51">
        <f>IF(R2076=1,0,0)</f>
        <v>0</v>
      </c>
      <c r="AA2076" s="51">
        <f>IFERROR((1-R2076) * Z2076 * 2%,0)</f>
        <v>0</v>
      </c>
      <c r="AB2076" s="52">
        <f>IF(R2076=0,0,0)</f>
        <v>0</v>
      </c>
      <c r="AC2076" s="52">
        <f> IFERROR(AB2076 * (1-R2076) * 2%,0)</f>
        <v>0</v>
      </c>
      <c r="AD2076" s="53">
        <f>T2076+V2076+W2076+X2076+AA2076+AC2076</f>
        <v>532.39999999999998</v>
      </c>
    </row>
    <row r="2077">
      <c r="C2077" s="40" t="s">
        <v>3879</v>
      </c>
      <c r="D2077" s="41" t="s">
        <v>24</v>
      </c>
      <c r="E2077" s="41"/>
      <c r="F2077" s="42" t="s">
        <v>24</v>
      </c>
      <c r="G2077" s="43" t="s">
        <v>24</v>
      </c>
      <c r="H2077" s="44" t="s">
        <v>24</v>
      </c>
      <c r="I2077" s="44" t="s">
        <v>24</v>
      </c>
      <c r="J2077" s="43">
        <v>118459</v>
      </c>
      <c r="K2077" s="43">
        <v>0</v>
      </c>
      <c r="L2077" s="43">
        <v>0</v>
      </c>
      <c r="M2077" s="43">
        <f>IFERROR(J2077-K2077-L2077,0)</f>
        <v>118459</v>
      </c>
      <c r="N2077" s="43" t="s">
        <v>24</v>
      </c>
      <c r="O2077" s="45">
        <f>IFERROR(IF(1 - M2077/N2077&lt;0,0,1-M2077/N2077),0)</f>
        <v>0</v>
      </c>
      <c r="P2077" s="43">
        <v>0</v>
      </c>
      <c r="Q2077" s="43">
        <v>0</v>
      </c>
      <c r="R2077" s="46">
        <f>IF(F2077&lt;DATEVALUE("2018-07-01"),1,0)</f>
        <v>0</v>
      </c>
      <c r="S2077" s="47">
        <f>IF(R2077=1,1%,0)</f>
        <v>0</v>
      </c>
      <c r="T2077" s="46">
        <f>IFERROR(S2077*M2077,0)</f>
        <v>0</v>
      </c>
      <c r="U2077" s="48">
        <f>IF(O2077&lt;=0.12,1,0)*(1-R2077)*M2077</f>
        <v>118459</v>
      </c>
      <c r="V2077" s="49">
        <f>IF(0&lt;0.8,0,IF(0&lt;1,Sheet1!L590,1))*IF(G2077&lt;3,0.12 - O2077,0.01) *U2077</f>
        <v>0</v>
      </c>
      <c r="W2077" s="49">
        <f>IF(0&gt;1,IF(0&lt;=1.1,1,IF(0&lt;=1.2,2,IF(0&lt;=1.5,3,5))),0) * 1000000</f>
        <v>0</v>
      </c>
      <c r="X2077" s="50">
        <f>IF(AND(P2077&gt;=150000000,P2077&lt;300000000),5000000,IF(AND(P2077&gt;=300000000,P2077&lt;500000000),10000000,IF(AND(P2077&gt;=300000000,P2077&lt;500000000),15000000,IF(AND(P2077&gt;=500000000,P2077&lt;3000000000),20000000,IF(P2077&gt;=30000000000,35000000,0))))) * (1-R2077)</f>
        <v>0</v>
      </c>
      <c r="Y2077" s="50">
        <f>IFERROR(Q2077 * (1-R2077),0)</f>
        <v>0</v>
      </c>
      <c r="Z2077" s="51" t="str">
        <f>IF(R2077=1,0,"")</f>
        <v/>
      </c>
      <c r="AA2077" s="51">
        <f>IFERROR((1-R2077) * Z2077 * 2%,0)</f>
        <v>0</v>
      </c>
      <c r="AB2077" s="52" t="str">
        <f>IF(R2077=0,"",0)</f>
        <v/>
      </c>
      <c r="AC2077" s="52">
        <f> IFERROR(AB2077 * (1-R2077) * 2%,0)</f>
        <v>0</v>
      </c>
      <c r="AD2077" s="53">
        <f>T2077+V2077+W2077+X2077+AA2077+AC2077</f>
        <v>0</v>
      </c>
    </row>
    <row r="2078">
      <c r="C2078" s="40" t="s">
        <v>3880</v>
      </c>
      <c r="D2078" s="41" t="s">
        <v>3881</v>
      </c>
      <c r="E2078" s="41"/>
      <c r="F2078" s="42">
        <v>40632.634930555556</v>
      </c>
      <c r="G2078" s="43">
        <v>88</v>
      </c>
      <c r="H2078" s="44">
        <v>43322</v>
      </c>
      <c r="I2078" s="44">
        <v>43340</v>
      </c>
      <c r="J2078" s="43">
        <v>863093</v>
      </c>
      <c r="K2078" s="43">
        <v>0</v>
      </c>
      <c r="L2078" s="43">
        <v>0</v>
      </c>
      <c r="M2078" s="43">
        <f>IFERROR(J2078-K2078-L2078,0)</f>
        <v>863093</v>
      </c>
      <c r="N2078" s="43">
        <v>863093</v>
      </c>
      <c r="O2078" s="45">
        <f>IFERROR(IF(1 - M2078/N2078&lt;0,0,1-M2078/N2078),0)</f>
        <v>0</v>
      </c>
      <c r="P2078" s="43">
        <v>0</v>
      </c>
      <c r="Q2078" s="43">
        <v>863093</v>
      </c>
      <c r="R2078" s="46">
        <f>IF(F2078&lt;DATEVALUE("2018-07-01"),1,0)</f>
        <v>1</v>
      </c>
      <c r="S2078" s="47">
        <f>IF(R2078=1,1%,0)</f>
        <v>0.01</v>
      </c>
      <c r="T2078" s="46">
        <f>IFERROR(S2078*M2078,0)</f>
        <v>8630.9300000000003</v>
      </c>
      <c r="U2078" s="48">
        <f>IF(O2078&lt;=0.12,1,0)*(1-R2078)*M2078</f>
        <v>0</v>
      </c>
      <c r="V2078" s="49">
        <f>IF(0&lt;0.8,0,IF(0&lt;1,Sheet1!L590,1))*IF(G2078&lt;3,0.12 - O2078,0.01) *U2078</f>
        <v>0</v>
      </c>
      <c r="W2078" s="49">
        <f>IF(0&gt;1,IF(0&lt;=1.1,1,IF(0&lt;=1.2,2,IF(0&lt;=1.5,3,5))),0) * 1000000</f>
        <v>0</v>
      </c>
      <c r="X2078" s="50">
        <f>IF(AND(P2078&gt;=150000000,P2078&lt;300000000),5000000,IF(AND(P2078&gt;=300000000,P2078&lt;500000000),10000000,IF(AND(P2078&gt;=300000000,P2078&lt;500000000),15000000,IF(AND(P2078&gt;=500000000,P2078&lt;3000000000),20000000,IF(P2078&gt;=30000000000,35000000,0))))) * (1-R2078)</f>
        <v>0</v>
      </c>
      <c r="Y2078" s="50">
        <f>IFERROR(Q2078 * (1-R2078),0)</f>
        <v>0</v>
      </c>
      <c r="Z2078" s="51">
        <f>IF(R2078=1,0,0)</f>
        <v>0</v>
      </c>
      <c r="AA2078" s="51">
        <f>IFERROR((1-R2078) * Z2078 * 2%,0)</f>
        <v>0</v>
      </c>
      <c r="AB2078" s="52">
        <f>IF(R2078=0,0,0)</f>
        <v>0</v>
      </c>
      <c r="AC2078" s="52">
        <f> IFERROR(AB2078 * (1-R2078) * 2%,0)</f>
        <v>0</v>
      </c>
      <c r="AD2078" s="53">
        <f>T2078+V2078+W2078+X2078+AA2078+AC2078</f>
        <v>8630.9300000000003</v>
      </c>
    </row>
    <row r="2079">
      <c r="C2079" s="40" t="s">
        <v>3882</v>
      </c>
      <c r="D2079" s="41" t="s">
        <v>3883</v>
      </c>
      <c r="E2079" s="41"/>
      <c r="F2079" s="42">
        <v>41003.43645833333</v>
      </c>
      <c r="G2079" s="43">
        <v>75</v>
      </c>
      <c r="H2079" s="44">
        <v>43327</v>
      </c>
      <c r="I2079" s="44">
        <v>43342</v>
      </c>
      <c r="J2079" s="43">
        <v>6673551</v>
      </c>
      <c r="K2079" s="43">
        <v>0</v>
      </c>
      <c r="L2079" s="43">
        <v>0</v>
      </c>
      <c r="M2079" s="43">
        <f>IFERROR(J2079-K2079-L2079,0)</f>
        <v>6673551</v>
      </c>
      <c r="N2079" s="43">
        <v>8403386</v>
      </c>
      <c r="O2079" s="45">
        <f>IFERROR(IF(1 - M2079/N2079&lt;0,0,1-M2079/N2079),0)</f>
        <v>0.20584976103680108</v>
      </c>
      <c r="P2079" s="43">
        <v>0</v>
      </c>
      <c r="Q2079" s="43">
        <v>6673551</v>
      </c>
      <c r="R2079" s="46">
        <f>IF(F2079&lt;DATEVALUE("2018-07-01"),1,0)</f>
        <v>1</v>
      </c>
      <c r="S2079" s="47">
        <f>IF(R2079=1,1%,0)</f>
        <v>0.01</v>
      </c>
      <c r="T2079" s="46">
        <f>IFERROR(S2079*M2079,0)</f>
        <v>66735.509999999995</v>
      </c>
      <c r="U2079" s="48">
        <f>IF(O2079&lt;=0.12,1,0)*(1-R2079)*M2079</f>
        <v>0</v>
      </c>
      <c r="V2079" s="49">
        <f>IF(0&lt;0.8,0,IF(0&lt;1,Sheet1!L590,1))*IF(G2079&lt;3,0.12 - O2079,0.01) *U2079</f>
        <v>0</v>
      </c>
      <c r="W2079" s="49">
        <f>IF(0&gt;1,IF(0&lt;=1.1,1,IF(0&lt;=1.2,2,IF(0&lt;=1.5,3,5))),0) * 1000000</f>
        <v>0</v>
      </c>
      <c r="X2079" s="50">
        <f>IF(AND(P2079&gt;=150000000,P2079&lt;300000000),5000000,IF(AND(P2079&gt;=300000000,P2079&lt;500000000),10000000,IF(AND(P2079&gt;=300000000,P2079&lt;500000000),15000000,IF(AND(P2079&gt;=500000000,P2079&lt;3000000000),20000000,IF(P2079&gt;=30000000000,35000000,0))))) * (1-R2079)</f>
        <v>0</v>
      </c>
      <c r="Y2079" s="50">
        <f>IFERROR(Q2079 * (1-R2079),0)</f>
        <v>0</v>
      </c>
      <c r="Z2079" s="51">
        <f>IF(R2079=1,0,0)</f>
        <v>0</v>
      </c>
      <c r="AA2079" s="51">
        <f>IFERROR((1-R2079) * Z2079 * 2%,0)</f>
        <v>0</v>
      </c>
      <c r="AB2079" s="52">
        <f>IF(R2079=0,0,0)</f>
        <v>0</v>
      </c>
      <c r="AC2079" s="52">
        <f> IFERROR(AB2079 * (1-R2079) * 2%,0)</f>
        <v>0</v>
      </c>
      <c r="AD2079" s="53">
        <f>T2079+V2079+W2079+X2079+AA2079+AC2079</f>
        <v>66735.509999999995</v>
      </c>
    </row>
    <row r="2080">
      <c r="C2080" s="40" t="s">
        <v>3884</v>
      </c>
      <c r="D2080" s="41" t="s">
        <v>3885</v>
      </c>
      <c r="E2080" s="41"/>
      <c r="F2080" s="42">
        <v>41206.594085648147</v>
      </c>
      <c r="G2080" s="43">
        <v>69</v>
      </c>
      <c r="H2080" s="44">
        <v>43329</v>
      </c>
      <c r="I2080" s="44">
        <v>43329</v>
      </c>
      <c r="J2080" s="43">
        <v>1182074</v>
      </c>
      <c r="K2080" s="43">
        <v>0</v>
      </c>
      <c r="L2080" s="43">
        <v>0</v>
      </c>
      <c r="M2080" s="43">
        <f>IFERROR(J2080-K2080-L2080,0)</f>
        <v>1182074</v>
      </c>
      <c r="N2080" s="43">
        <v>1182074</v>
      </c>
      <c r="O2080" s="45">
        <f>IFERROR(IF(1 - M2080/N2080&lt;0,0,1-M2080/N2080),0)</f>
        <v>0</v>
      </c>
      <c r="P2080" s="43">
        <v>0</v>
      </c>
      <c r="Q2080" s="43">
        <v>1182074</v>
      </c>
      <c r="R2080" s="46">
        <f>IF(F2080&lt;DATEVALUE("2018-07-01"),1,0)</f>
        <v>1</v>
      </c>
      <c r="S2080" s="47">
        <f>IF(R2080=1,1%,0)</f>
        <v>0.01</v>
      </c>
      <c r="T2080" s="46">
        <f>IFERROR(S2080*M2080,0)</f>
        <v>11820.74</v>
      </c>
      <c r="U2080" s="48">
        <f>IF(O2080&lt;=0.12,1,0)*(1-R2080)*M2080</f>
        <v>0</v>
      </c>
      <c r="V2080" s="49">
        <f>IF(0&lt;0.8,0,IF(0&lt;1,Sheet1!L590,1))*IF(G2080&lt;3,0.12 - O2080,0.01) *U2080</f>
        <v>0</v>
      </c>
      <c r="W2080" s="49">
        <f>IF(0&gt;1,IF(0&lt;=1.1,1,IF(0&lt;=1.2,2,IF(0&lt;=1.5,3,5))),0) * 1000000</f>
        <v>0</v>
      </c>
      <c r="X2080" s="50">
        <f>IF(AND(P2080&gt;=150000000,P2080&lt;300000000),5000000,IF(AND(P2080&gt;=300000000,P2080&lt;500000000),10000000,IF(AND(P2080&gt;=300000000,P2080&lt;500000000),15000000,IF(AND(P2080&gt;=500000000,P2080&lt;3000000000),20000000,IF(P2080&gt;=30000000000,35000000,0))))) * (1-R2080)</f>
        <v>0</v>
      </c>
      <c r="Y2080" s="50">
        <f>IFERROR(Q2080 * (1-R2080),0)</f>
        <v>0</v>
      </c>
      <c r="Z2080" s="51">
        <f>IF(R2080=1,0,0)</f>
        <v>0</v>
      </c>
      <c r="AA2080" s="51">
        <f>IFERROR((1-R2080) * Z2080 * 2%,0)</f>
        <v>0</v>
      </c>
      <c r="AB2080" s="52">
        <f>IF(R2080=0,0,0)</f>
        <v>0</v>
      </c>
      <c r="AC2080" s="52">
        <f> IFERROR(AB2080 * (1-R2080) * 2%,0)</f>
        <v>0</v>
      </c>
      <c r="AD2080" s="53">
        <f>T2080+V2080+W2080+X2080+AA2080+AC2080</f>
        <v>11820.74</v>
      </c>
    </row>
    <row r="2081">
      <c r="C2081" s="40" t="s">
        <v>3886</v>
      </c>
      <c r="D2081" s="41" t="s">
        <v>3887</v>
      </c>
      <c r="E2081" s="41"/>
      <c r="F2081" s="42">
        <v>41411.417534722219</v>
      </c>
      <c r="G2081" s="43">
        <v>62</v>
      </c>
      <c r="H2081" s="44">
        <v>43322</v>
      </c>
      <c r="I2081" s="44">
        <v>43357</v>
      </c>
      <c r="J2081" s="43">
        <v>3022558</v>
      </c>
      <c r="K2081" s="43">
        <v>0</v>
      </c>
      <c r="L2081" s="43">
        <v>0</v>
      </c>
      <c r="M2081" s="43">
        <f>IFERROR(J2081-K2081-L2081,0)</f>
        <v>3022558</v>
      </c>
      <c r="N2081" s="43">
        <v>3597847</v>
      </c>
      <c r="O2081" s="45">
        <f>IFERROR(IF(1 - M2081/N2081&lt;0,0,1-M2081/N2081),0)</f>
        <v>0.15989812796375169</v>
      </c>
      <c r="P2081" s="43">
        <v>0</v>
      </c>
      <c r="Q2081" s="43">
        <v>3022558</v>
      </c>
      <c r="R2081" s="46">
        <f>IF(F2081&lt;DATEVALUE("2018-07-01"),1,0)</f>
        <v>1</v>
      </c>
      <c r="S2081" s="47">
        <f>IF(R2081=1,1%,0)</f>
        <v>0.01</v>
      </c>
      <c r="T2081" s="46">
        <f>IFERROR(S2081*M2081,0)</f>
        <v>30225.580000000002</v>
      </c>
      <c r="U2081" s="48">
        <f>IF(O2081&lt;=0.12,1,0)*(1-R2081)*M2081</f>
        <v>0</v>
      </c>
      <c r="V2081" s="49">
        <f>IF(0&lt;0.8,0,IF(0&lt;1,Sheet1!L590,1))*IF(G2081&lt;3,0.12 - O2081,0.01) *U2081</f>
        <v>0</v>
      </c>
      <c r="W2081" s="49">
        <f>IF(0&gt;1,IF(0&lt;=1.1,1,IF(0&lt;=1.2,2,IF(0&lt;=1.5,3,5))),0) * 1000000</f>
        <v>0</v>
      </c>
      <c r="X2081" s="50">
        <f>IF(AND(P2081&gt;=150000000,P2081&lt;300000000),5000000,IF(AND(P2081&gt;=300000000,P2081&lt;500000000),10000000,IF(AND(P2081&gt;=300000000,P2081&lt;500000000),15000000,IF(AND(P2081&gt;=500000000,P2081&lt;3000000000),20000000,IF(P2081&gt;=30000000000,35000000,0))))) * (1-R2081)</f>
        <v>0</v>
      </c>
      <c r="Y2081" s="50">
        <f>IFERROR(Q2081 * (1-R2081),0)</f>
        <v>0</v>
      </c>
      <c r="Z2081" s="51">
        <f>IF(R2081=1,0,0)</f>
        <v>0</v>
      </c>
      <c r="AA2081" s="51">
        <f>IFERROR((1-R2081) * Z2081 * 2%,0)</f>
        <v>0</v>
      </c>
      <c r="AB2081" s="52">
        <f>IF(R2081=0,0,0)</f>
        <v>0</v>
      </c>
      <c r="AC2081" s="52">
        <f> IFERROR(AB2081 * (1-R2081) * 2%,0)</f>
        <v>0</v>
      </c>
      <c r="AD2081" s="53">
        <f>T2081+V2081+W2081+X2081+AA2081+AC2081</f>
        <v>30225.580000000002</v>
      </c>
    </row>
    <row r="2082">
      <c r="C2082" s="40" t="s">
        <v>3888</v>
      </c>
      <c r="D2082" s="41" t="s">
        <v>3889</v>
      </c>
      <c r="E2082" s="41"/>
      <c r="F2082" s="42">
        <v>41418.590081018519</v>
      </c>
      <c r="G2082" s="43">
        <v>62</v>
      </c>
      <c r="H2082" s="44">
        <v>43322</v>
      </c>
      <c r="I2082" s="44">
        <v>43368</v>
      </c>
      <c r="J2082" s="43">
        <v>802956</v>
      </c>
      <c r="K2082" s="43">
        <v>0</v>
      </c>
      <c r="L2082" s="43">
        <v>0</v>
      </c>
      <c r="M2082" s="43">
        <f>IFERROR(J2082-K2082-L2082,0)</f>
        <v>802956</v>
      </c>
      <c r="N2082" s="43">
        <v>789646</v>
      </c>
      <c r="O2082" s="45">
        <f>IFERROR(IF(1 - M2082/N2082&lt;0,0,1-M2082/N2082),0)</f>
        <v>0</v>
      </c>
      <c r="P2082" s="43">
        <v>0</v>
      </c>
      <c r="Q2082" s="43">
        <v>802956</v>
      </c>
      <c r="R2082" s="46">
        <f>IF(F2082&lt;DATEVALUE("2018-07-01"),1,0)</f>
        <v>1</v>
      </c>
      <c r="S2082" s="47">
        <f>IF(R2082=1,1%,0)</f>
        <v>0.01</v>
      </c>
      <c r="T2082" s="46">
        <f>IFERROR(S2082*M2082,0)</f>
        <v>8029.5600000000004</v>
      </c>
      <c r="U2082" s="48">
        <f>IF(O2082&lt;=0.12,1,0)*(1-R2082)*M2082</f>
        <v>0</v>
      </c>
      <c r="V2082" s="49">
        <f>IF(0&lt;0.8,0,IF(0&lt;1,Sheet1!L590,1))*IF(G2082&lt;3,0.12 - O2082,0.01) *U2082</f>
        <v>0</v>
      </c>
      <c r="W2082" s="49">
        <f>IF(0&gt;1,IF(0&lt;=1.1,1,IF(0&lt;=1.2,2,IF(0&lt;=1.5,3,5))),0) * 1000000</f>
        <v>0</v>
      </c>
      <c r="X2082" s="50">
        <f>IF(AND(P2082&gt;=150000000,P2082&lt;300000000),5000000,IF(AND(P2082&gt;=300000000,P2082&lt;500000000),10000000,IF(AND(P2082&gt;=300000000,P2082&lt;500000000),15000000,IF(AND(P2082&gt;=500000000,P2082&lt;3000000000),20000000,IF(P2082&gt;=30000000000,35000000,0))))) * (1-R2082)</f>
        <v>0</v>
      </c>
      <c r="Y2082" s="50">
        <f>IFERROR(Q2082 * (1-R2082),0)</f>
        <v>0</v>
      </c>
      <c r="Z2082" s="51">
        <f>IF(R2082=1,0,0)</f>
        <v>0</v>
      </c>
      <c r="AA2082" s="51">
        <f>IFERROR((1-R2082) * Z2082 * 2%,0)</f>
        <v>0</v>
      </c>
      <c r="AB2082" s="52">
        <f>IF(R2082=0,0,0)</f>
        <v>0</v>
      </c>
      <c r="AC2082" s="52">
        <f> IFERROR(AB2082 * (1-R2082) * 2%,0)</f>
        <v>0</v>
      </c>
      <c r="AD2082" s="53">
        <f>T2082+V2082+W2082+X2082+AA2082+AC2082</f>
        <v>8029.5600000000004</v>
      </c>
    </row>
    <row r="2083">
      <c r="C2083" s="40" t="s">
        <v>3890</v>
      </c>
      <c r="D2083" s="41" t="s">
        <v>3694</v>
      </c>
      <c r="E2083" s="41"/>
      <c r="F2083" s="42">
        <v>41643.489189814813</v>
      </c>
      <c r="G2083" s="43">
        <v>54</v>
      </c>
      <c r="H2083" s="44">
        <v>43312</v>
      </c>
      <c r="I2083" s="44">
        <v>43329</v>
      </c>
      <c r="J2083" s="43">
        <v>677306240</v>
      </c>
      <c r="K2083" s="43">
        <v>0</v>
      </c>
      <c r="L2083" s="43">
        <v>55444000</v>
      </c>
      <c r="M2083" s="43">
        <f>IFERROR(J2083-K2083-L2083,0)</f>
        <v>621862240</v>
      </c>
      <c r="N2083" s="43">
        <v>776287908</v>
      </c>
      <c r="O2083" s="45">
        <f>IFERROR(IF(1 - M2083/N2083&lt;0,0,1-M2083/N2083),0)</f>
        <v>0.19892834399270332</v>
      </c>
      <c r="P2083" s="43">
        <v>0</v>
      </c>
      <c r="Q2083" s="43">
        <v>682487093</v>
      </c>
      <c r="R2083" s="46">
        <f>IF(F2083&lt;DATEVALUE("2018-07-01"),1,0)</f>
        <v>1</v>
      </c>
      <c r="S2083" s="47">
        <f>IF(R2083=1,1%,0)</f>
        <v>0.01</v>
      </c>
      <c r="T2083" s="46">
        <f>IFERROR(S2083*M2083,0)</f>
        <v>6218622.4000000004</v>
      </c>
      <c r="U2083" s="48">
        <f>IF(O2083&lt;=0.12,1,0)*(1-R2083)*M2083</f>
        <v>0</v>
      </c>
      <c r="V2083" s="49">
        <f>IF(0&lt;0.8,0,IF(0&lt;1,Sheet1!L590,1))*IF(G2083&lt;3,0.12 - O2083,0.01) *U2083</f>
        <v>0</v>
      </c>
      <c r="W2083" s="49">
        <f>IF(0&gt;1,IF(0&lt;=1.1,1,IF(0&lt;=1.2,2,IF(0&lt;=1.5,3,5))),0) * 1000000</f>
        <v>0</v>
      </c>
      <c r="X2083" s="50">
        <f>IF(AND(P2083&gt;=150000000,P2083&lt;300000000),5000000,IF(AND(P2083&gt;=300000000,P2083&lt;500000000),10000000,IF(AND(P2083&gt;=300000000,P2083&lt;500000000),15000000,IF(AND(P2083&gt;=500000000,P2083&lt;3000000000),20000000,IF(P2083&gt;=30000000000,35000000,0))))) * (1-R2083)</f>
        <v>0</v>
      </c>
      <c r="Y2083" s="50">
        <f>IFERROR(Q2083 * (1-R2083),0)</f>
        <v>0</v>
      </c>
      <c r="Z2083" s="51">
        <f>IF(R2083=1,0,0)</f>
        <v>0</v>
      </c>
      <c r="AA2083" s="51">
        <f>IFERROR((1-R2083) * Z2083 * 2%,0)</f>
        <v>0</v>
      </c>
      <c r="AB2083" s="52">
        <f>IF(R2083=0,0,0)</f>
        <v>0</v>
      </c>
      <c r="AC2083" s="52">
        <f> IFERROR(AB2083 * (1-R2083) * 2%,0)</f>
        <v>0</v>
      </c>
      <c r="AD2083" s="53">
        <f>T2083+V2083+W2083+X2083+AA2083+AC2083</f>
        <v>6218622.4000000004</v>
      </c>
    </row>
    <row r="2084">
      <c r="C2084" s="40" t="s">
        <v>3891</v>
      </c>
      <c r="D2084" s="41" t="s">
        <v>3892</v>
      </c>
      <c r="E2084" s="41"/>
      <c r="F2084" s="42">
        <v>41796.428449074076</v>
      </c>
      <c r="G2084" s="43">
        <v>49</v>
      </c>
      <c r="H2084" s="44">
        <v>43329</v>
      </c>
      <c r="I2084" s="44">
        <v>43341</v>
      </c>
      <c r="J2084" s="43">
        <v>5214181</v>
      </c>
      <c r="K2084" s="43">
        <v>0</v>
      </c>
      <c r="L2084" s="43">
        <v>0</v>
      </c>
      <c r="M2084" s="43">
        <f>IFERROR(J2084-K2084-L2084,0)</f>
        <v>5214181</v>
      </c>
      <c r="N2084" s="43">
        <v>5214181</v>
      </c>
      <c r="O2084" s="45">
        <f>IFERROR(IF(1 - M2084/N2084&lt;0,0,1-M2084/N2084),0)</f>
        <v>0</v>
      </c>
      <c r="P2084" s="43">
        <v>0</v>
      </c>
      <c r="Q2084" s="43">
        <v>5214181</v>
      </c>
      <c r="R2084" s="46">
        <f>IF(F2084&lt;DATEVALUE("2018-07-01"),1,0)</f>
        <v>1</v>
      </c>
      <c r="S2084" s="47">
        <f>IF(R2084=1,1%,0)</f>
        <v>0.01</v>
      </c>
      <c r="T2084" s="46">
        <f>IFERROR(S2084*M2084,0)</f>
        <v>52141.809999999998</v>
      </c>
      <c r="U2084" s="48">
        <f>IF(O2084&lt;=0.12,1,0)*(1-R2084)*M2084</f>
        <v>0</v>
      </c>
      <c r="V2084" s="49">
        <f>IF(0&lt;0.8,0,IF(0&lt;1,Sheet1!L590,1))*IF(G2084&lt;3,0.12 - O2084,0.01) *U2084</f>
        <v>0</v>
      </c>
      <c r="W2084" s="49">
        <f>IF(0&gt;1,IF(0&lt;=1.1,1,IF(0&lt;=1.2,2,IF(0&lt;=1.5,3,5))),0) * 1000000</f>
        <v>0</v>
      </c>
      <c r="X2084" s="50">
        <f>IF(AND(P2084&gt;=150000000,P2084&lt;300000000),5000000,IF(AND(P2084&gt;=300000000,P2084&lt;500000000),10000000,IF(AND(P2084&gt;=300000000,P2084&lt;500000000),15000000,IF(AND(P2084&gt;=500000000,P2084&lt;3000000000),20000000,IF(P2084&gt;=30000000000,35000000,0))))) * (1-R2084)</f>
        <v>0</v>
      </c>
      <c r="Y2084" s="50">
        <f>IFERROR(Q2084 * (1-R2084),0)</f>
        <v>0</v>
      </c>
      <c r="Z2084" s="51">
        <f>IF(R2084=1,0,0)</f>
        <v>0</v>
      </c>
      <c r="AA2084" s="51">
        <f>IFERROR((1-R2084) * Z2084 * 2%,0)</f>
        <v>0</v>
      </c>
      <c r="AB2084" s="52">
        <f>IF(R2084=0,0,0)</f>
        <v>0</v>
      </c>
      <c r="AC2084" s="52">
        <f> IFERROR(AB2084 * (1-R2084) * 2%,0)</f>
        <v>0</v>
      </c>
      <c r="AD2084" s="53">
        <f>T2084+V2084+W2084+X2084+AA2084+AC2084</f>
        <v>52141.809999999998</v>
      </c>
    </row>
    <row r="2085">
      <c r="C2085" s="40" t="s">
        <v>3893</v>
      </c>
      <c r="D2085" s="41" t="s">
        <v>3894</v>
      </c>
      <c r="E2085" s="41"/>
      <c r="F2085" s="42">
        <v>41796.42664351852</v>
      </c>
      <c r="G2085" s="43">
        <v>49</v>
      </c>
      <c r="H2085" s="44">
        <v>43329</v>
      </c>
      <c r="I2085" s="44">
        <v>43354</v>
      </c>
      <c r="J2085" s="43">
        <v>292094</v>
      </c>
      <c r="K2085" s="43">
        <v>0</v>
      </c>
      <c r="L2085" s="43">
        <v>0</v>
      </c>
      <c r="M2085" s="43">
        <f>IFERROR(J2085-K2085-L2085,0)</f>
        <v>292094</v>
      </c>
      <c r="N2085" s="43">
        <v>292094</v>
      </c>
      <c r="O2085" s="45">
        <f>IFERROR(IF(1 - M2085/N2085&lt;0,0,1-M2085/N2085),0)</f>
        <v>0</v>
      </c>
      <c r="P2085" s="43">
        <v>0</v>
      </c>
      <c r="Q2085" s="43">
        <v>292094</v>
      </c>
      <c r="R2085" s="46">
        <f>IF(F2085&lt;DATEVALUE("2018-07-01"),1,0)</f>
        <v>1</v>
      </c>
      <c r="S2085" s="47">
        <f>IF(R2085=1,1%,0)</f>
        <v>0.01</v>
      </c>
      <c r="T2085" s="46">
        <f>IFERROR(S2085*M2085,0)</f>
        <v>2920.9400000000001</v>
      </c>
      <c r="U2085" s="48">
        <f>IF(O2085&lt;=0.12,1,0)*(1-R2085)*M2085</f>
        <v>0</v>
      </c>
      <c r="V2085" s="49">
        <f>IF(0&lt;0.8,0,IF(0&lt;1,Sheet1!L590,1))*IF(G2085&lt;3,0.12 - O2085,0.01) *U2085</f>
        <v>0</v>
      </c>
      <c r="W2085" s="49">
        <f>IF(0&gt;1,IF(0&lt;=1.1,1,IF(0&lt;=1.2,2,IF(0&lt;=1.5,3,5))),0) * 1000000</f>
        <v>0</v>
      </c>
      <c r="X2085" s="50">
        <f>IF(AND(P2085&gt;=150000000,P2085&lt;300000000),5000000,IF(AND(P2085&gt;=300000000,P2085&lt;500000000),10000000,IF(AND(P2085&gt;=300000000,P2085&lt;500000000),15000000,IF(AND(P2085&gt;=500000000,P2085&lt;3000000000),20000000,IF(P2085&gt;=30000000000,35000000,0))))) * (1-R2085)</f>
        <v>0</v>
      </c>
      <c r="Y2085" s="50">
        <f>IFERROR(Q2085 * (1-R2085),0)</f>
        <v>0</v>
      </c>
      <c r="Z2085" s="51">
        <f>IF(R2085=1,0,0)</f>
        <v>0</v>
      </c>
      <c r="AA2085" s="51">
        <f>IFERROR((1-R2085) * Z2085 * 2%,0)</f>
        <v>0</v>
      </c>
      <c r="AB2085" s="52">
        <f>IF(R2085=0,0,0)</f>
        <v>0</v>
      </c>
      <c r="AC2085" s="52">
        <f> IFERROR(AB2085 * (1-R2085) * 2%,0)</f>
        <v>0</v>
      </c>
      <c r="AD2085" s="53">
        <f>T2085+V2085+W2085+X2085+AA2085+AC2085</f>
        <v>2920.9400000000001</v>
      </c>
    </row>
    <row r="2086">
      <c r="C2086" s="40" t="s">
        <v>3895</v>
      </c>
      <c r="D2086" s="41" t="s">
        <v>3896</v>
      </c>
      <c r="E2086" s="41"/>
      <c r="F2086" s="42">
        <v>41898.45784722222</v>
      </c>
      <c r="G2086" s="43">
        <v>46</v>
      </c>
      <c r="H2086" s="44">
        <v>43322</v>
      </c>
      <c r="I2086" s="44">
        <v>43339</v>
      </c>
      <c r="J2086" s="43">
        <v>498835</v>
      </c>
      <c r="K2086" s="43">
        <v>0</v>
      </c>
      <c r="L2086" s="43">
        <v>0</v>
      </c>
      <c r="M2086" s="43">
        <f>IFERROR(J2086-K2086-L2086,0)</f>
        <v>498835</v>
      </c>
      <c r="N2086" s="43">
        <v>498835</v>
      </c>
      <c r="O2086" s="45">
        <f>IFERROR(IF(1 - M2086/N2086&lt;0,0,1-M2086/N2086),0)</f>
        <v>0</v>
      </c>
      <c r="P2086" s="43">
        <v>0</v>
      </c>
      <c r="Q2086" s="43">
        <v>498835</v>
      </c>
      <c r="R2086" s="46">
        <f>IF(F2086&lt;DATEVALUE("2018-07-01"),1,0)</f>
        <v>1</v>
      </c>
      <c r="S2086" s="47">
        <f>IF(R2086=1,1%,0)</f>
        <v>0.01</v>
      </c>
      <c r="T2086" s="46">
        <f>IFERROR(S2086*M2086,0)</f>
        <v>4988.3500000000004</v>
      </c>
      <c r="U2086" s="48">
        <f>IF(O2086&lt;=0.12,1,0)*(1-R2086)*M2086</f>
        <v>0</v>
      </c>
      <c r="V2086" s="49">
        <f>IF(0&lt;0.8,0,IF(0&lt;1,Sheet1!L590,1))*IF(G2086&lt;3,0.12 - O2086,0.01) *U2086</f>
        <v>0</v>
      </c>
      <c r="W2086" s="49">
        <f>IF(0&gt;1,IF(0&lt;=1.1,1,IF(0&lt;=1.2,2,IF(0&lt;=1.5,3,5))),0) * 1000000</f>
        <v>0</v>
      </c>
      <c r="X2086" s="50">
        <f>IF(AND(P2086&gt;=150000000,P2086&lt;300000000),5000000,IF(AND(P2086&gt;=300000000,P2086&lt;500000000),10000000,IF(AND(P2086&gt;=300000000,P2086&lt;500000000),15000000,IF(AND(P2086&gt;=500000000,P2086&lt;3000000000),20000000,IF(P2086&gt;=30000000000,35000000,0))))) * (1-R2086)</f>
        <v>0</v>
      </c>
      <c r="Y2086" s="50">
        <f>IFERROR(Q2086 * (1-R2086),0)</f>
        <v>0</v>
      </c>
      <c r="Z2086" s="51">
        <f>IF(R2086=1,0,0)</f>
        <v>0</v>
      </c>
      <c r="AA2086" s="51">
        <f>IFERROR((1-R2086) * Z2086 * 2%,0)</f>
        <v>0</v>
      </c>
      <c r="AB2086" s="52">
        <f>IF(R2086=0,0,0)</f>
        <v>0</v>
      </c>
      <c r="AC2086" s="52">
        <f> IFERROR(AB2086 * (1-R2086) * 2%,0)</f>
        <v>0</v>
      </c>
      <c r="AD2086" s="53">
        <f>T2086+V2086+W2086+X2086+AA2086+AC2086</f>
        <v>4988.3500000000004</v>
      </c>
    </row>
    <row r="2087">
      <c r="C2087" s="40" t="s">
        <v>3897</v>
      </c>
      <c r="D2087" s="41" t="s">
        <v>3898</v>
      </c>
      <c r="E2087" s="41"/>
      <c r="F2087" s="42">
        <v>42077.468530092592</v>
      </c>
      <c r="G2087" s="43">
        <v>40</v>
      </c>
      <c r="H2087" s="44">
        <v>43327</v>
      </c>
      <c r="I2087" s="44">
        <v>43342</v>
      </c>
      <c r="J2087" s="43">
        <v>7133032</v>
      </c>
      <c r="K2087" s="43">
        <v>0</v>
      </c>
      <c r="L2087" s="43">
        <v>0</v>
      </c>
      <c r="M2087" s="43">
        <f>IFERROR(J2087-K2087-L2087,0)</f>
        <v>7133032</v>
      </c>
      <c r="N2087" s="43">
        <v>7955817</v>
      </c>
      <c r="O2087" s="45">
        <f>IFERROR(IF(1 - M2087/N2087&lt;0,0,1-M2087/N2087),0)</f>
        <v>0.10341929684908535</v>
      </c>
      <c r="P2087" s="43">
        <v>0</v>
      </c>
      <c r="Q2087" s="43">
        <v>7133032</v>
      </c>
      <c r="R2087" s="46">
        <f>IF(F2087&lt;DATEVALUE("2018-07-01"),1,0)</f>
        <v>1</v>
      </c>
      <c r="S2087" s="47">
        <f>IF(R2087=1,1%,0)</f>
        <v>0.01</v>
      </c>
      <c r="T2087" s="46">
        <f>IFERROR(S2087*M2087,0)</f>
        <v>71330.320000000007</v>
      </c>
      <c r="U2087" s="48">
        <f>IF(O2087&lt;=0.12,1,0)*(1-R2087)*M2087</f>
        <v>0</v>
      </c>
      <c r="V2087" s="49">
        <f>IF(0&lt;0.8,0,IF(0&lt;1,Sheet1!L590,1))*IF(G2087&lt;3,0.12 - O2087,0.01) *U2087</f>
        <v>0</v>
      </c>
      <c r="W2087" s="49">
        <f>IF(0&gt;1,IF(0&lt;=1.1,1,IF(0&lt;=1.2,2,IF(0&lt;=1.5,3,5))),0) * 1000000</f>
        <v>0</v>
      </c>
      <c r="X2087" s="50">
        <f>IF(AND(P2087&gt;=150000000,P2087&lt;300000000),5000000,IF(AND(P2087&gt;=300000000,P2087&lt;500000000),10000000,IF(AND(P2087&gt;=300000000,P2087&lt;500000000),15000000,IF(AND(P2087&gt;=500000000,P2087&lt;3000000000),20000000,IF(P2087&gt;=30000000000,35000000,0))))) * (1-R2087)</f>
        <v>0</v>
      </c>
      <c r="Y2087" s="50">
        <f>IFERROR(Q2087 * (1-R2087),0)</f>
        <v>0</v>
      </c>
      <c r="Z2087" s="51">
        <f>IF(R2087=1,0,0)</f>
        <v>0</v>
      </c>
      <c r="AA2087" s="51">
        <f>IFERROR((1-R2087) * Z2087 * 2%,0)</f>
        <v>0</v>
      </c>
      <c r="AB2087" s="52">
        <f>IF(R2087=0,0,0)</f>
        <v>0</v>
      </c>
      <c r="AC2087" s="52">
        <f> IFERROR(AB2087 * (1-R2087) * 2%,0)</f>
        <v>0</v>
      </c>
      <c r="AD2087" s="53">
        <f>T2087+V2087+W2087+X2087+AA2087+AC2087</f>
        <v>71330.320000000007</v>
      </c>
    </row>
    <row r="2088">
      <c r="C2088" s="40" t="s">
        <v>3899</v>
      </c>
      <c r="D2088" s="41" t="s">
        <v>3900</v>
      </c>
      <c r="E2088" s="41"/>
      <c r="F2088" s="42">
        <v>42157.504270833335</v>
      </c>
      <c r="G2088" s="43">
        <v>37</v>
      </c>
      <c r="H2088" s="44">
        <v>43327</v>
      </c>
      <c r="I2088" s="44">
        <v>43342</v>
      </c>
      <c r="J2088" s="43">
        <v>23012258</v>
      </c>
      <c r="K2088" s="43">
        <v>0</v>
      </c>
      <c r="L2088" s="43">
        <v>0</v>
      </c>
      <c r="M2088" s="43">
        <f>IFERROR(J2088-K2088-L2088,0)</f>
        <v>23012258</v>
      </c>
      <c r="N2088" s="43">
        <v>29964369</v>
      </c>
      <c r="O2088" s="45">
        <f>IFERROR(IF(1 - M2088/N2088&lt;0,0,1-M2088/N2088),0)</f>
        <v>0.23201259469204905</v>
      </c>
      <c r="P2088" s="43">
        <v>0</v>
      </c>
      <c r="Q2088" s="43">
        <v>23012258</v>
      </c>
      <c r="R2088" s="46">
        <f>IF(F2088&lt;DATEVALUE("2018-07-01"),1,0)</f>
        <v>1</v>
      </c>
      <c r="S2088" s="47">
        <f>IF(R2088=1,1%,0)</f>
        <v>0.01</v>
      </c>
      <c r="T2088" s="46">
        <f>IFERROR(S2088*M2088,0)</f>
        <v>230122.58000000002</v>
      </c>
      <c r="U2088" s="48">
        <f>IF(O2088&lt;=0.12,1,0)*(1-R2088)*M2088</f>
        <v>0</v>
      </c>
      <c r="V2088" s="49">
        <f>IF(0&lt;0.8,0,IF(0&lt;1,Sheet1!L590,1))*IF(G2088&lt;3,0.12 - O2088,0.01) *U2088</f>
        <v>0</v>
      </c>
      <c r="W2088" s="49">
        <f>IF(0&gt;1,IF(0&lt;=1.1,1,IF(0&lt;=1.2,2,IF(0&lt;=1.5,3,5))),0) * 1000000</f>
        <v>0</v>
      </c>
      <c r="X2088" s="50">
        <f>IF(AND(P2088&gt;=150000000,P2088&lt;300000000),5000000,IF(AND(P2088&gt;=300000000,P2088&lt;500000000),10000000,IF(AND(P2088&gt;=300000000,P2088&lt;500000000),15000000,IF(AND(P2088&gt;=500000000,P2088&lt;3000000000),20000000,IF(P2088&gt;=30000000000,35000000,0))))) * (1-R2088)</f>
        <v>0</v>
      </c>
      <c r="Y2088" s="50">
        <f>IFERROR(Q2088 * (1-R2088),0)</f>
        <v>0</v>
      </c>
      <c r="Z2088" s="51">
        <f>IF(R2088=1,0,0)</f>
        <v>0</v>
      </c>
      <c r="AA2088" s="51">
        <f>IFERROR((1-R2088) * Z2088 * 2%,0)</f>
        <v>0</v>
      </c>
      <c r="AB2088" s="52">
        <f>IF(R2088=0,0,0)</f>
        <v>0</v>
      </c>
      <c r="AC2088" s="52">
        <f> IFERROR(AB2088 * (1-R2088) * 2%,0)</f>
        <v>0</v>
      </c>
      <c r="AD2088" s="53">
        <f>T2088+V2088+W2088+X2088+AA2088+AC2088</f>
        <v>230122.58000000002</v>
      </c>
    </row>
    <row r="2089">
      <c r="C2089" s="40" t="s">
        <v>3901</v>
      </c>
      <c r="D2089" s="41" t="s">
        <v>3902</v>
      </c>
      <c r="E2089" s="41"/>
      <c r="F2089" s="42">
        <v>42360.630590277775</v>
      </c>
      <c r="G2089" s="43">
        <v>31</v>
      </c>
      <c r="H2089" s="44">
        <v>43322</v>
      </c>
      <c r="I2089" s="44">
        <v>43337</v>
      </c>
      <c r="J2089" s="43">
        <v>341946</v>
      </c>
      <c r="K2089" s="43">
        <v>0</v>
      </c>
      <c r="L2089" s="43">
        <v>0</v>
      </c>
      <c r="M2089" s="43">
        <f>IFERROR(J2089-K2089-L2089,0)</f>
        <v>341946</v>
      </c>
      <c r="N2089" s="43">
        <v>341946</v>
      </c>
      <c r="O2089" s="45">
        <f>IFERROR(IF(1 - M2089/N2089&lt;0,0,1-M2089/N2089),0)</f>
        <v>0</v>
      </c>
      <c r="P2089" s="43">
        <v>0</v>
      </c>
      <c r="Q2089" s="43">
        <v>341946</v>
      </c>
      <c r="R2089" s="46">
        <f>IF(F2089&lt;DATEVALUE("2018-07-01"),1,0)</f>
        <v>1</v>
      </c>
      <c r="S2089" s="47">
        <f>IF(R2089=1,1%,0)</f>
        <v>0.01</v>
      </c>
      <c r="T2089" s="46">
        <f>IFERROR(S2089*M2089,0)</f>
        <v>3419.46</v>
      </c>
      <c r="U2089" s="48">
        <f>IF(O2089&lt;=0.12,1,0)*(1-R2089)*M2089</f>
        <v>0</v>
      </c>
      <c r="V2089" s="49">
        <f>IF(0&lt;0.8,0,IF(0&lt;1,Sheet1!L590,1))*IF(G2089&lt;3,0.12 - O2089,0.01) *U2089</f>
        <v>0</v>
      </c>
      <c r="W2089" s="49">
        <f>IF(0&gt;1,IF(0&lt;=1.1,1,IF(0&lt;=1.2,2,IF(0&lt;=1.5,3,5))),0) * 1000000</f>
        <v>0</v>
      </c>
      <c r="X2089" s="50">
        <f>IF(AND(P2089&gt;=150000000,P2089&lt;300000000),5000000,IF(AND(P2089&gt;=300000000,P2089&lt;500000000),10000000,IF(AND(P2089&gt;=300000000,P2089&lt;500000000),15000000,IF(AND(P2089&gt;=500000000,P2089&lt;3000000000),20000000,IF(P2089&gt;=30000000000,35000000,0))))) * (1-R2089)</f>
        <v>0</v>
      </c>
      <c r="Y2089" s="50">
        <f>IFERROR(Q2089 * (1-R2089),0)</f>
        <v>0</v>
      </c>
      <c r="Z2089" s="51">
        <f>IF(R2089=1,0,0)</f>
        <v>0</v>
      </c>
      <c r="AA2089" s="51">
        <f>IFERROR((1-R2089) * Z2089 * 2%,0)</f>
        <v>0</v>
      </c>
      <c r="AB2089" s="52">
        <f>IF(R2089=0,0,0)</f>
        <v>0</v>
      </c>
      <c r="AC2089" s="52">
        <f> IFERROR(AB2089 * (1-R2089) * 2%,0)</f>
        <v>0</v>
      </c>
      <c r="AD2089" s="53">
        <f>T2089+V2089+W2089+X2089+AA2089+AC2089</f>
        <v>3419.46</v>
      </c>
    </row>
    <row r="2090">
      <c r="C2090" s="40" t="s">
        <v>3903</v>
      </c>
      <c r="D2090" s="41" t="s">
        <v>3904</v>
      </c>
      <c r="E2090" s="41"/>
      <c r="F2090" s="42">
        <v>42486.420543981483</v>
      </c>
      <c r="G2090" s="43">
        <v>27</v>
      </c>
      <c r="H2090" s="44">
        <v>43329</v>
      </c>
      <c r="I2090" s="44">
        <v>43355</v>
      </c>
      <c r="J2090" s="43">
        <v>6344273</v>
      </c>
      <c r="K2090" s="43">
        <v>0</v>
      </c>
      <c r="L2090" s="43">
        <v>0</v>
      </c>
      <c r="M2090" s="43">
        <f>IFERROR(J2090-K2090-L2090,0)</f>
        <v>6344273</v>
      </c>
      <c r="N2090" s="43">
        <v>5894272</v>
      </c>
      <c r="O2090" s="45">
        <f>IFERROR(IF(1 - M2090/N2090&lt;0,0,1-M2090/N2090),0)</f>
        <v>0</v>
      </c>
      <c r="P2090" s="43">
        <v>0</v>
      </c>
      <c r="Q2090" s="43">
        <v>6344273</v>
      </c>
      <c r="R2090" s="46">
        <f>IF(F2090&lt;DATEVALUE("2018-07-01"),1,0)</f>
        <v>1</v>
      </c>
      <c r="S2090" s="47">
        <f>IF(R2090=1,1%,0)</f>
        <v>0.01</v>
      </c>
      <c r="T2090" s="46">
        <f>IFERROR(S2090*M2090,0)</f>
        <v>63442.730000000003</v>
      </c>
      <c r="U2090" s="48">
        <f>IF(O2090&lt;=0.12,1,0)*(1-R2090)*M2090</f>
        <v>0</v>
      </c>
      <c r="V2090" s="49">
        <f>IF(0&lt;0.8,0,IF(0&lt;1,Sheet1!L590,1))*IF(G2090&lt;3,0.12 - O2090,0.01) *U2090</f>
        <v>0</v>
      </c>
      <c r="W2090" s="49">
        <f>IF(0&gt;1,IF(0&lt;=1.1,1,IF(0&lt;=1.2,2,IF(0&lt;=1.5,3,5))),0) * 1000000</f>
        <v>0</v>
      </c>
      <c r="X2090" s="50">
        <f>IF(AND(P2090&gt;=150000000,P2090&lt;300000000),5000000,IF(AND(P2090&gt;=300000000,P2090&lt;500000000),10000000,IF(AND(P2090&gt;=300000000,P2090&lt;500000000),15000000,IF(AND(P2090&gt;=500000000,P2090&lt;3000000000),20000000,IF(P2090&gt;=30000000000,35000000,0))))) * (1-R2090)</f>
        <v>0</v>
      </c>
      <c r="Y2090" s="50">
        <f>IFERROR(Q2090 * (1-R2090),0)</f>
        <v>0</v>
      </c>
      <c r="Z2090" s="51">
        <f>IF(R2090=1,0,0)</f>
        <v>0</v>
      </c>
      <c r="AA2090" s="51">
        <f>IFERROR((1-R2090) * Z2090 * 2%,0)</f>
        <v>0</v>
      </c>
      <c r="AB2090" s="52">
        <f>IF(R2090=0,450000,0)</f>
        <v>0</v>
      </c>
      <c r="AC2090" s="52">
        <f> IFERROR(AB2090 * (1-R2090) * 2%,0)</f>
        <v>0</v>
      </c>
      <c r="AD2090" s="53">
        <f>T2090+V2090+W2090+X2090+AA2090+AC2090</f>
        <v>63442.730000000003</v>
      </c>
    </row>
    <row r="2091">
      <c r="C2091" s="40" t="s">
        <v>3905</v>
      </c>
      <c r="D2091" s="41" t="s">
        <v>3906</v>
      </c>
      <c r="E2091" s="41"/>
      <c r="F2091" s="42">
        <v>42496.292650462958</v>
      </c>
      <c r="G2091" s="43">
        <v>26</v>
      </c>
      <c r="H2091" s="44">
        <v>43329</v>
      </c>
      <c r="I2091" s="44">
        <v>43333</v>
      </c>
      <c r="J2091" s="43">
        <v>982606</v>
      </c>
      <c r="K2091" s="43">
        <v>0</v>
      </c>
      <c r="L2091" s="43">
        <v>0</v>
      </c>
      <c r="M2091" s="43">
        <f>IFERROR(J2091-K2091-L2091,0)</f>
        <v>982606</v>
      </c>
      <c r="N2091" s="43">
        <v>459175</v>
      </c>
      <c r="O2091" s="45">
        <f>IFERROR(IF(1 - M2091/N2091&lt;0,0,1-M2091/N2091),0)</f>
        <v>0</v>
      </c>
      <c r="P2091" s="43">
        <v>0</v>
      </c>
      <c r="Q2091" s="43">
        <v>982606</v>
      </c>
      <c r="R2091" s="46">
        <f>IF(F2091&lt;DATEVALUE("2018-07-01"),1,0)</f>
        <v>1</v>
      </c>
      <c r="S2091" s="47">
        <f>IF(R2091=1,1%,0)</f>
        <v>0.01</v>
      </c>
      <c r="T2091" s="46">
        <f>IFERROR(S2091*M2091,0)</f>
        <v>9826.0599999999995</v>
      </c>
      <c r="U2091" s="48">
        <f>IF(O2091&lt;=0.12,1,0)*(1-R2091)*M2091</f>
        <v>0</v>
      </c>
      <c r="V2091" s="49">
        <f>IF(0&lt;0.8,0,IF(0&lt;1,Sheet1!L590,1))*IF(G2091&lt;3,0.12 - O2091,0.01) *U2091</f>
        <v>0</v>
      </c>
      <c r="W2091" s="49">
        <f>IF(0&gt;1,IF(0&lt;=1.1,1,IF(0&lt;=1.2,2,IF(0&lt;=1.5,3,5))),0) * 1000000</f>
        <v>0</v>
      </c>
      <c r="X2091" s="50">
        <f>IF(AND(P2091&gt;=150000000,P2091&lt;300000000),5000000,IF(AND(P2091&gt;=300000000,P2091&lt;500000000),10000000,IF(AND(P2091&gt;=300000000,P2091&lt;500000000),15000000,IF(AND(P2091&gt;=500000000,P2091&lt;3000000000),20000000,IF(P2091&gt;=30000000000,35000000,0))))) * (1-R2091)</f>
        <v>0</v>
      </c>
      <c r="Y2091" s="50">
        <f>IFERROR(Q2091 * (1-R2091),0)</f>
        <v>0</v>
      </c>
      <c r="Z2091" s="51">
        <f>IF(R2091=1,0,0)</f>
        <v>0</v>
      </c>
      <c r="AA2091" s="51">
        <f>IFERROR((1-R2091) * Z2091 * 2%,0)</f>
        <v>0</v>
      </c>
      <c r="AB2091" s="52">
        <f>IF(R2091=0,606400,0)</f>
        <v>0</v>
      </c>
      <c r="AC2091" s="52">
        <f> IFERROR(AB2091 * (1-R2091) * 2%,0)</f>
        <v>0</v>
      </c>
      <c r="AD2091" s="53">
        <f>T2091+V2091+W2091+X2091+AA2091+AC2091</f>
        <v>9826.0599999999995</v>
      </c>
    </row>
    <row r="2092">
      <c r="C2092" s="40" t="s">
        <v>3907</v>
      </c>
      <c r="D2092" s="41" t="s">
        <v>3908</v>
      </c>
      <c r="E2092" s="41"/>
      <c r="F2092" s="42">
        <v>42649.172789351847</v>
      </c>
      <c r="G2092" s="43">
        <v>21</v>
      </c>
      <c r="H2092" s="44">
        <v>43322</v>
      </c>
      <c r="I2092" s="44">
        <v>43342</v>
      </c>
      <c r="J2092" s="43">
        <v>2626545</v>
      </c>
      <c r="K2092" s="43">
        <v>0</v>
      </c>
      <c r="L2092" s="43">
        <v>0</v>
      </c>
      <c r="M2092" s="43">
        <f>IFERROR(J2092-K2092-L2092,0)</f>
        <v>2626545</v>
      </c>
      <c r="N2092" s="43">
        <v>2626545</v>
      </c>
      <c r="O2092" s="45">
        <f>IFERROR(IF(1 - M2092/N2092&lt;0,0,1-M2092/N2092),0)</f>
        <v>0</v>
      </c>
      <c r="P2092" s="43">
        <v>0</v>
      </c>
      <c r="Q2092" s="43">
        <v>2626545</v>
      </c>
      <c r="R2092" s="46">
        <f>IF(F2092&lt;DATEVALUE("2018-07-01"),1,0)</f>
        <v>1</v>
      </c>
      <c r="S2092" s="47">
        <f>IF(R2092=1,1%,0)</f>
        <v>0.01</v>
      </c>
      <c r="T2092" s="46">
        <f>IFERROR(S2092*M2092,0)</f>
        <v>26265.450000000001</v>
      </c>
      <c r="U2092" s="48">
        <f>IF(O2092&lt;=0.12,1,0)*(1-R2092)*M2092</f>
        <v>0</v>
      </c>
      <c r="V2092" s="49">
        <f>IF(0&lt;0.8,0,IF(0&lt;1,Sheet1!L590,1))*IF(G2092&lt;3,0.12 - O2092,0.01) *U2092</f>
        <v>0</v>
      </c>
      <c r="W2092" s="49">
        <f>IF(0&gt;1,IF(0&lt;=1.1,1,IF(0&lt;=1.2,2,IF(0&lt;=1.5,3,5))),0) * 1000000</f>
        <v>0</v>
      </c>
      <c r="X2092" s="50">
        <f>IF(AND(P2092&gt;=150000000,P2092&lt;300000000),5000000,IF(AND(P2092&gt;=300000000,P2092&lt;500000000),10000000,IF(AND(P2092&gt;=300000000,P2092&lt;500000000),15000000,IF(AND(P2092&gt;=500000000,P2092&lt;3000000000),20000000,IF(P2092&gt;=30000000000,35000000,0))))) * (1-R2092)</f>
        <v>0</v>
      </c>
      <c r="Y2092" s="50">
        <f>IFERROR(Q2092 * (1-R2092),0)</f>
        <v>0</v>
      </c>
      <c r="Z2092" s="51">
        <f>IF(R2092=1,0,0)</f>
        <v>0</v>
      </c>
      <c r="AA2092" s="51">
        <f>IFERROR((1-R2092) * Z2092 * 2%,0)</f>
        <v>0</v>
      </c>
      <c r="AB2092" s="52">
        <f>IF(R2092=0,0,0)</f>
        <v>0</v>
      </c>
      <c r="AC2092" s="52">
        <f> IFERROR(AB2092 * (1-R2092) * 2%,0)</f>
        <v>0</v>
      </c>
      <c r="AD2092" s="53">
        <f>T2092+V2092+W2092+X2092+AA2092+AC2092</f>
        <v>26265.450000000001</v>
      </c>
    </row>
    <row r="2093">
      <c r="C2093" s="40" t="s">
        <v>3909</v>
      </c>
      <c r="D2093" s="41" t="s">
        <v>3910</v>
      </c>
      <c r="E2093" s="41"/>
      <c r="F2093" s="42">
        <v>43013.340613425928</v>
      </c>
      <c r="G2093" s="43">
        <v>9</v>
      </c>
      <c r="H2093" s="44">
        <v>43322</v>
      </c>
      <c r="I2093" s="44">
        <v>43333</v>
      </c>
      <c r="J2093" s="43">
        <v>5131249</v>
      </c>
      <c r="K2093" s="43">
        <v>0</v>
      </c>
      <c r="L2093" s="43">
        <v>0</v>
      </c>
      <c r="M2093" s="43">
        <f>IFERROR(J2093-K2093-L2093,0)</f>
        <v>5131249</v>
      </c>
      <c r="N2093" s="43">
        <v>4987312</v>
      </c>
      <c r="O2093" s="45">
        <f>IFERROR(IF(1 - M2093/N2093&lt;0,0,1-M2093/N2093),0)</f>
        <v>0</v>
      </c>
      <c r="P2093" s="43">
        <v>0</v>
      </c>
      <c r="Q2093" s="43">
        <v>5131249</v>
      </c>
      <c r="R2093" s="46">
        <f>IF(F2093&lt;DATEVALUE("2018-07-01"),1,0)</f>
        <v>1</v>
      </c>
      <c r="S2093" s="47">
        <f>IF(R2093=1,1%,0)</f>
        <v>0.01</v>
      </c>
      <c r="T2093" s="46">
        <f>IFERROR(S2093*M2093,0)</f>
        <v>51312.489999999998</v>
      </c>
      <c r="U2093" s="48">
        <f>IF(O2093&lt;=0.12,1,0)*(1-R2093)*M2093</f>
        <v>0</v>
      </c>
      <c r="V2093" s="49">
        <f>IF(0&lt;0.8,0,IF(0&lt;1,Sheet1!L590,1))*IF(G2093&lt;3,0.12 - O2093,0.01) *U2093</f>
        <v>0</v>
      </c>
      <c r="W2093" s="49">
        <f>IF(0&gt;1,IF(0&lt;=1.1,1,IF(0&lt;=1.2,2,IF(0&lt;=1.5,3,5))),0) * 1000000</f>
        <v>0</v>
      </c>
      <c r="X2093" s="50">
        <f>IF(AND(P2093&gt;=150000000,P2093&lt;300000000),5000000,IF(AND(P2093&gt;=300000000,P2093&lt;500000000),10000000,IF(AND(P2093&gt;=300000000,P2093&lt;500000000),15000000,IF(AND(P2093&gt;=500000000,P2093&lt;3000000000),20000000,IF(P2093&gt;=30000000000,35000000,0))))) * (1-R2093)</f>
        <v>0</v>
      </c>
      <c r="Y2093" s="50">
        <f>IFERROR(Q2093 * (1-R2093),0)</f>
        <v>0</v>
      </c>
      <c r="Z2093" s="51">
        <f>IF(R2093=1,0,0)</f>
        <v>0</v>
      </c>
      <c r="AA2093" s="51">
        <f>IFERROR((1-R2093) * Z2093 * 2%,0)</f>
        <v>0</v>
      </c>
      <c r="AB2093" s="52">
        <f>IF(R2093=0,0,0)</f>
        <v>0</v>
      </c>
      <c r="AC2093" s="52">
        <f> IFERROR(AB2093 * (1-R2093) * 2%,0)</f>
        <v>0</v>
      </c>
      <c r="AD2093" s="53">
        <f>T2093+V2093+W2093+X2093+AA2093+AC2093</f>
        <v>51312.489999999998</v>
      </c>
    </row>
    <row r="2094">
      <c r="C2094" s="40" t="s">
        <v>3911</v>
      </c>
      <c r="D2094" s="41" t="s">
        <v>3912</v>
      </c>
      <c r="E2094" s="41"/>
      <c r="F2094" s="42">
        <v>43097.115034722221</v>
      </c>
      <c r="G2094" s="43">
        <v>7</v>
      </c>
      <c r="H2094" s="44">
        <v>43329</v>
      </c>
      <c r="I2094" s="44">
        <v>43336</v>
      </c>
      <c r="J2094" s="43">
        <v>6813588</v>
      </c>
      <c r="K2094" s="43">
        <v>0</v>
      </c>
      <c r="L2094" s="43">
        <v>0</v>
      </c>
      <c r="M2094" s="43">
        <f>IFERROR(J2094-K2094-L2094,0)</f>
        <v>6813588</v>
      </c>
      <c r="N2094" s="43">
        <v>6817484</v>
      </c>
      <c r="O2094" s="45">
        <f>IFERROR(IF(1 - M2094/N2094&lt;0,0,1-M2094/N2094),0)</f>
        <v>0.00057147182156935816</v>
      </c>
      <c r="P2094" s="43">
        <v>0</v>
      </c>
      <c r="Q2094" s="43">
        <v>6813588</v>
      </c>
      <c r="R2094" s="46">
        <f>IF(F2094&lt;DATEVALUE("2018-07-01"),1,0)</f>
        <v>1</v>
      </c>
      <c r="S2094" s="47">
        <f>IF(R2094=1,1%,0)</f>
        <v>0.01</v>
      </c>
      <c r="T2094" s="46">
        <f>IFERROR(S2094*M2094,0)</f>
        <v>68135.880000000005</v>
      </c>
      <c r="U2094" s="48">
        <f>IF(O2094&lt;=0.12,1,0)*(1-R2094)*M2094</f>
        <v>0</v>
      </c>
      <c r="V2094" s="49">
        <f>IF(0&lt;0.8,0,IF(0&lt;1,Sheet1!L590,1))*IF(G2094&lt;3,0.12 - O2094,0.01) *U2094</f>
        <v>0</v>
      </c>
      <c r="W2094" s="49">
        <f>IF(0&gt;1,IF(0&lt;=1.1,1,IF(0&lt;=1.2,2,IF(0&lt;=1.5,3,5))),0) * 1000000</f>
        <v>0</v>
      </c>
      <c r="X2094" s="50">
        <f>IF(AND(P2094&gt;=150000000,P2094&lt;300000000),5000000,IF(AND(P2094&gt;=300000000,P2094&lt;500000000),10000000,IF(AND(P2094&gt;=300000000,P2094&lt;500000000),15000000,IF(AND(P2094&gt;=500000000,P2094&lt;3000000000),20000000,IF(P2094&gt;=30000000000,35000000,0))))) * (1-R2094)</f>
        <v>0</v>
      </c>
      <c r="Y2094" s="50">
        <f>IFERROR(Q2094 * (1-R2094),0)</f>
        <v>0</v>
      </c>
      <c r="Z2094" s="51">
        <f>IF(R2094=1,0,0)</f>
        <v>0</v>
      </c>
      <c r="AA2094" s="51">
        <f>IFERROR((1-R2094) * Z2094 * 2%,0)</f>
        <v>0</v>
      </c>
      <c r="AB2094" s="52">
        <f>IF(R2094=0,0,0)</f>
        <v>0</v>
      </c>
      <c r="AC2094" s="52">
        <f> IFERROR(AB2094 * (1-R2094) * 2%,0)</f>
        <v>0</v>
      </c>
      <c r="AD2094" s="53">
        <f>T2094+V2094+W2094+X2094+AA2094+AC2094</f>
        <v>68135.880000000005</v>
      </c>
    </row>
    <row r="2095">
      <c r="C2095" s="40" t="s">
        <v>3913</v>
      </c>
      <c r="D2095" s="41" t="s">
        <v>3914</v>
      </c>
      <c r="E2095" s="41"/>
      <c r="F2095" s="42">
        <v>38960.638240740736</v>
      </c>
      <c r="G2095" s="43">
        <v>143</v>
      </c>
      <c r="H2095" s="44">
        <v>43329</v>
      </c>
      <c r="I2095" s="44">
        <v>43340</v>
      </c>
      <c r="J2095" s="43">
        <v>377157</v>
      </c>
      <c r="K2095" s="43">
        <v>0</v>
      </c>
      <c r="L2095" s="43">
        <v>0</v>
      </c>
      <c r="M2095" s="43">
        <f>IFERROR(J2095-K2095-L2095,0)</f>
        <v>377157</v>
      </c>
      <c r="N2095" s="43">
        <v>377157</v>
      </c>
      <c r="O2095" s="45">
        <f>IFERROR(IF(1 - M2095/N2095&lt;0,0,1-M2095/N2095),0)</f>
        <v>0</v>
      </c>
      <c r="P2095" s="43">
        <v>0</v>
      </c>
      <c r="Q2095" s="43">
        <v>377157</v>
      </c>
      <c r="R2095" s="46">
        <f>IF(F2095&lt;DATEVALUE("2018-07-01"),1,0)</f>
        <v>1</v>
      </c>
      <c r="S2095" s="47">
        <f>IF(R2095=1,1%,0)</f>
        <v>0.01</v>
      </c>
      <c r="T2095" s="46">
        <f>IFERROR(S2095*M2095,0)</f>
        <v>3771.5700000000002</v>
      </c>
      <c r="U2095" s="48">
        <f>IF(O2095&lt;=0.12,1,0)*(1-R2095)*M2095</f>
        <v>0</v>
      </c>
      <c r="V2095" s="49">
        <f>IF(0&lt;0.8,0,IF(0&lt;1,Sheet1!L590,1))*IF(G2095&lt;3,0.12 - O2095,0.01) *U2095</f>
        <v>0</v>
      </c>
      <c r="W2095" s="49">
        <f>IF(0&gt;1,IF(0&lt;=1.1,1,IF(0&lt;=1.2,2,IF(0&lt;=1.5,3,5))),0) * 1000000</f>
        <v>0</v>
      </c>
      <c r="X2095" s="50">
        <f>IF(AND(P2095&gt;=150000000,P2095&lt;300000000),5000000,IF(AND(P2095&gt;=300000000,P2095&lt;500000000),10000000,IF(AND(P2095&gt;=300000000,P2095&lt;500000000),15000000,IF(AND(P2095&gt;=500000000,P2095&lt;3000000000),20000000,IF(P2095&gt;=30000000000,35000000,0))))) * (1-R2095)</f>
        <v>0</v>
      </c>
      <c r="Y2095" s="50">
        <f>IFERROR(Q2095 * (1-R2095),0)</f>
        <v>0</v>
      </c>
      <c r="Z2095" s="51">
        <f>IF(R2095=1,0,0)</f>
        <v>0</v>
      </c>
      <c r="AA2095" s="51">
        <f>IFERROR((1-R2095) * Z2095 * 2%,0)</f>
        <v>0</v>
      </c>
      <c r="AB2095" s="52">
        <f>IF(R2095=0,0,0)</f>
        <v>0</v>
      </c>
      <c r="AC2095" s="52">
        <f> IFERROR(AB2095 * (1-R2095) * 2%,0)</f>
        <v>0</v>
      </c>
      <c r="AD2095" s="53">
        <f>T2095+V2095+W2095+X2095+AA2095+AC2095</f>
        <v>3771.5700000000002</v>
      </c>
    </row>
    <row r="2096">
      <c r="C2096" s="40" t="s">
        <v>3915</v>
      </c>
      <c r="D2096" s="41" t="s">
        <v>3916</v>
      </c>
      <c r="E2096" s="41"/>
      <c r="F2096" s="42">
        <v>39552.357129629629</v>
      </c>
      <c r="G2096" s="43">
        <v>123</v>
      </c>
      <c r="H2096" s="44">
        <v>43329</v>
      </c>
      <c r="I2096" s="44">
        <v>43343</v>
      </c>
      <c r="J2096" s="43">
        <v>1439222</v>
      </c>
      <c r="K2096" s="43">
        <v>0</v>
      </c>
      <c r="L2096" s="43">
        <v>0</v>
      </c>
      <c r="M2096" s="43">
        <f>IFERROR(J2096-K2096-L2096,0)</f>
        <v>1439222</v>
      </c>
      <c r="N2096" s="43">
        <v>1439222</v>
      </c>
      <c r="O2096" s="45">
        <f>IFERROR(IF(1 - M2096/N2096&lt;0,0,1-M2096/N2096),0)</f>
        <v>0</v>
      </c>
      <c r="P2096" s="43">
        <v>0</v>
      </c>
      <c r="Q2096" s="43">
        <v>1439222</v>
      </c>
      <c r="R2096" s="46">
        <f>IF(F2096&lt;DATEVALUE("2018-07-01"),1,0)</f>
        <v>1</v>
      </c>
      <c r="S2096" s="47">
        <f>IF(R2096=1,1%,0)</f>
        <v>0.01</v>
      </c>
      <c r="T2096" s="46">
        <f>IFERROR(S2096*M2096,0)</f>
        <v>14392.220000000001</v>
      </c>
      <c r="U2096" s="48">
        <f>IF(O2096&lt;=0.12,1,0)*(1-R2096)*M2096</f>
        <v>0</v>
      </c>
      <c r="V2096" s="49">
        <f>IF(0&lt;0.8,0,IF(0&lt;1,Sheet1!L590,1))*IF(G2096&lt;3,0.12 - O2096,0.01) *U2096</f>
        <v>0</v>
      </c>
      <c r="W2096" s="49">
        <f>IF(0&gt;1,IF(0&lt;=1.1,1,IF(0&lt;=1.2,2,IF(0&lt;=1.5,3,5))),0) * 1000000</f>
        <v>0</v>
      </c>
      <c r="X2096" s="50">
        <f>IF(AND(P2096&gt;=150000000,P2096&lt;300000000),5000000,IF(AND(P2096&gt;=300000000,P2096&lt;500000000),10000000,IF(AND(P2096&gt;=300000000,P2096&lt;500000000),15000000,IF(AND(P2096&gt;=500000000,P2096&lt;3000000000),20000000,IF(P2096&gt;=30000000000,35000000,0))))) * (1-R2096)</f>
        <v>0</v>
      </c>
      <c r="Y2096" s="50">
        <f>IFERROR(Q2096 * (1-R2096),0)</f>
        <v>0</v>
      </c>
      <c r="Z2096" s="51">
        <f>IF(R2096=1,0,0)</f>
        <v>0</v>
      </c>
      <c r="AA2096" s="51">
        <f>IFERROR((1-R2096) * Z2096 * 2%,0)</f>
        <v>0</v>
      </c>
      <c r="AB2096" s="52">
        <f>IF(R2096=0,0,0)</f>
        <v>0</v>
      </c>
      <c r="AC2096" s="52">
        <f> IFERROR(AB2096 * (1-R2096) * 2%,0)</f>
        <v>0</v>
      </c>
      <c r="AD2096" s="53">
        <f>T2096+V2096+W2096+X2096+AA2096+AC2096</f>
        <v>14392.220000000001</v>
      </c>
    </row>
    <row r="2097">
      <c r="C2097" s="40" t="s">
        <v>3917</v>
      </c>
      <c r="D2097" s="41" t="s">
        <v>3918</v>
      </c>
      <c r="E2097" s="41"/>
      <c r="F2097" s="42">
        <v>39598.593854166662</v>
      </c>
      <c r="G2097" s="43">
        <v>122</v>
      </c>
      <c r="H2097" s="44">
        <v>43329</v>
      </c>
      <c r="I2097" s="44">
        <v>43336</v>
      </c>
      <c r="J2097" s="43">
        <v>822316</v>
      </c>
      <c r="K2097" s="43">
        <v>0</v>
      </c>
      <c r="L2097" s="43">
        <v>0</v>
      </c>
      <c r="M2097" s="43">
        <f>IFERROR(J2097-K2097-L2097,0)</f>
        <v>822316</v>
      </c>
      <c r="N2097" s="43">
        <v>822316</v>
      </c>
      <c r="O2097" s="45">
        <f>IFERROR(IF(1 - M2097/N2097&lt;0,0,1-M2097/N2097),0)</f>
        <v>0</v>
      </c>
      <c r="P2097" s="43">
        <v>0</v>
      </c>
      <c r="Q2097" s="43">
        <v>822316</v>
      </c>
      <c r="R2097" s="46">
        <f>IF(F2097&lt;DATEVALUE("2018-07-01"),1,0)</f>
        <v>1</v>
      </c>
      <c r="S2097" s="47">
        <f>IF(R2097=1,1%,0)</f>
        <v>0.01</v>
      </c>
      <c r="T2097" s="46">
        <f>IFERROR(S2097*M2097,0)</f>
        <v>8223.1599999999999</v>
      </c>
      <c r="U2097" s="48">
        <f>IF(O2097&lt;=0.12,1,0)*(1-R2097)*M2097</f>
        <v>0</v>
      </c>
      <c r="V2097" s="49">
        <f>IF(0&lt;0.8,0,IF(0&lt;1,Sheet1!L590,1))*IF(G2097&lt;3,0.12 - O2097,0.01) *U2097</f>
        <v>0</v>
      </c>
      <c r="W2097" s="49">
        <f>IF(0&gt;1,IF(0&lt;=1.1,1,IF(0&lt;=1.2,2,IF(0&lt;=1.5,3,5))),0) * 1000000</f>
        <v>0</v>
      </c>
      <c r="X2097" s="50">
        <f>IF(AND(P2097&gt;=150000000,P2097&lt;300000000),5000000,IF(AND(P2097&gt;=300000000,P2097&lt;500000000),10000000,IF(AND(P2097&gt;=300000000,P2097&lt;500000000),15000000,IF(AND(P2097&gt;=500000000,P2097&lt;3000000000),20000000,IF(P2097&gt;=30000000000,35000000,0))))) * (1-R2097)</f>
        <v>0</v>
      </c>
      <c r="Y2097" s="50">
        <f>IFERROR(Q2097 * (1-R2097),0)</f>
        <v>0</v>
      </c>
      <c r="Z2097" s="51">
        <f>IF(R2097=1,0,0)</f>
        <v>0</v>
      </c>
      <c r="AA2097" s="51">
        <f>IFERROR((1-R2097) * Z2097 * 2%,0)</f>
        <v>0</v>
      </c>
      <c r="AB2097" s="52">
        <f>IF(R2097=0,0,0)</f>
        <v>0</v>
      </c>
      <c r="AC2097" s="52">
        <f> IFERROR(AB2097 * (1-R2097) * 2%,0)</f>
        <v>0</v>
      </c>
      <c r="AD2097" s="53">
        <f>T2097+V2097+W2097+X2097+AA2097+AC2097</f>
        <v>8223.1599999999999</v>
      </c>
    </row>
    <row r="2098">
      <c r="C2098" s="40" t="s">
        <v>3919</v>
      </c>
      <c r="D2098" s="41" t="s">
        <v>3920</v>
      </c>
      <c r="E2098" s="41"/>
      <c r="F2098" s="42">
        <v>40441.663599537038</v>
      </c>
      <c r="G2098" s="43">
        <v>94</v>
      </c>
      <c r="H2098" s="44">
        <v>43312</v>
      </c>
      <c r="I2098" s="44">
        <v>43368</v>
      </c>
      <c r="J2098" s="43">
        <v>4505410</v>
      </c>
      <c r="K2098" s="43">
        <v>0</v>
      </c>
      <c r="L2098" s="43">
        <v>0</v>
      </c>
      <c r="M2098" s="43">
        <f>IFERROR(J2098-K2098-L2098,0)</f>
        <v>4505410</v>
      </c>
      <c r="N2098" s="43">
        <v>4505410</v>
      </c>
      <c r="O2098" s="45">
        <f>IFERROR(IF(1 - M2098/N2098&lt;0,0,1-M2098/N2098),0)</f>
        <v>0</v>
      </c>
      <c r="P2098" s="43">
        <v>0</v>
      </c>
      <c r="Q2098" s="43">
        <v>4505410</v>
      </c>
      <c r="R2098" s="46">
        <f>IF(F2098&lt;DATEVALUE("2018-07-01"),1,0)</f>
        <v>1</v>
      </c>
      <c r="S2098" s="47">
        <f>IF(R2098=1,1%,0)</f>
        <v>0.01</v>
      </c>
      <c r="T2098" s="46">
        <f>IFERROR(S2098*M2098,0)</f>
        <v>45054.099999999999</v>
      </c>
      <c r="U2098" s="48">
        <f>IF(O2098&lt;=0.12,1,0)*(1-R2098)*M2098</f>
        <v>0</v>
      </c>
      <c r="V2098" s="49">
        <f>IF(0&lt;0.8,0,IF(0&lt;1,Sheet1!L590,1))*IF(G2098&lt;3,0.12 - O2098,0.01) *U2098</f>
        <v>0</v>
      </c>
      <c r="W2098" s="49">
        <f>IF(0&gt;1,IF(0&lt;=1.1,1,IF(0&lt;=1.2,2,IF(0&lt;=1.5,3,5))),0) * 1000000</f>
        <v>0</v>
      </c>
      <c r="X2098" s="50">
        <f>IF(AND(P2098&gt;=150000000,P2098&lt;300000000),5000000,IF(AND(P2098&gt;=300000000,P2098&lt;500000000),10000000,IF(AND(P2098&gt;=300000000,P2098&lt;500000000),15000000,IF(AND(P2098&gt;=500000000,P2098&lt;3000000000),20000000,IF(P2098&gt;=30000000000,35000000,0))))) * (1-R2098)</f>
        <v>0</v>
      </c>
      <c r="Y2098" s="50">
        <f>IFERROR(Q2098 * (1-R2098),0)</f>
        <v>0</v>
      </c>
      <c r="Z2098" s="51">
        <f>IF(R2098=1,0,0)</f>
        <v>0</v>
      </c>
      <c r="AA2098" s="51">
        <f>IFERROR((1-R2098) * Z2098 * 2%,0)</f>
        <v>0</v>
      </c>
      <c r="AB2098" s="52">
        <f>IF(R2098=0,0,0)</f>
        <v>0</v>
      </c>
      <c r="AC2098" s="52">
        <f> IFERROR(AB2098 * (1-R2098) * 2%,0)</f>
        <v>0</v>
      </c>
      <c r="AD2098" s="53">
        <f>T2098+V2098+W2098+X2098+AA2098+AC2098</f>
        <v>45054.099999999999</v>
      </c>
    </row>
    <row r="2099">
      <c r="C2099" s="40" t="s">
        <v>3921</v>
      </c>
      <c r="D2099" s="41" t="s">
        <v>3922</v>
      </c>
      <c r="E2099" s="41"/>
      <c r="F2099" s="42">
        <v>40469.377696759257</v>
      </c>
      <c r="G2099" s="43">
        <v>93</v>
      </c>
      <c r="H2099" s="44">
        <v>43343</v>
      </c>
      <c r="I2099" s="44">
        <v>43328</v>
      </c>
      <c r="J2099" s="43">
        <v>3122729</v>
      </c>
      <c r="K2099" s="43">
        <v>0</v>
      </c>
      <c r="L2099" s="43">
        <v>0</v>
      </c>
      <c r="M2099" s="43">
        <f>IFERROR(J2099-K2099-L2099,0)</f>
        <v>3122729</v>
      </c>
      <c r="N2099" s="43">
        <v>3095650</v>
      </c>
      <c r="O2099" s="45">
        <f>IFERROR(IF(1 - M2099/N2099&lt;0,0,1-M2099/N2099),0)</f>
        <v>0</v>
      </c>
      <c r="P2099" s="43">
        <v>0</v>
      </c>
      <c r="Q2099" s="43">
        <v>3122729</v>
      </c>
      <c r="R2099" s="46">
        <f>IF(F2099&lt;DATEVALUE("2018-07-01"),1,0)</f>
        <v>1</v>
      </c>
      <c r="S2099" s="47">
        <f>IF(R2099=1,1%,0)</f>
        <v>0.01</v>
      </c>
      <c r="T2099" s="46">
        <f>IFERROR(S2099*M2099,0)</f>
        <v>31227.290000000001</v>
      </c>
      <c r="U2099" s="48">
        <f>IF(O2099&lt;=0.12,1,0)*(1-R2099)*M2099</f>
        <v>0</v>
      </c>
      <c r="V2099" s="49">
        <f>IF(0&lt;0.8,0,IF(0&lt;1,Sheet1!L590,1))*IF(G2099&lt;3,0.12 - O2099,0.01) *U2099</f>
        <v>0</v>
      </c>
      <c r="W2099" s="49">
        <f>IF(0&gt;1,IF(0&lt;=1.1,1,IF(0&lt;=1.2,2,IF(0&lt;=1.5,3,5))),0) * 1000000</f>
        <v>0</v>
      </c>
      <c r="X2099" s="50">
        <f>IF(AND(P2099&gt;=150000000,P2099&lt;300000000),5000000,IF(AND(P2099&gt;=300000000,P2099&lt;500000000),10000000,IF(AND(P2099&gt;=300000000,P2099&lt;500000000),15000000,IF(AND(P2099&gt;=500000000,P2099&lt;3000000000),20000000,IF(P2099&gt;=30000000000,35000000,0))))) * (1-R2099)</f>
        <v>0</v>
      </c>
      <c r="Y2099" s="50">
        <f>IFERROR(Q2099 * (1-R2099),0)</f>
        <v>0</v>
      </c>
      <c r="Z2099" s="51">
        <f>IF(R2099=1,0,0)</f>
        <v>0</v>
      </c>
      <c r="AA2099" s="51">
        <f>IFERROR((1-R2099) * Z2099 * 2%,0)</f>
        <v>0</v>
      </c>
      <c r="AB2099" s="52">
        <f>IF(R2099=0,0,0)</f>
        <v>0</v>
      </c>
      <c r="AC2099" s="52">
        <f> IFERROR(AB2099 * (1-R2099) * 2%,0)</f>
        <v>0</v>
      </c>
      <c r="AD2099" s="53">
        <f>T2099+V2099+W2099+X2099+AA2099+AC2099</f>
        <v>31227.290000000001</v>
      </c>
    </row>
    <row r="2100">
      <c r="C2100" s="40" t="s">
        <v>3923</v>
      </c>
      <c r="D2100" s="41" t="s">
        <v>3924</v>
      </c>
      <c r="E2100" s="41"/>
      <c r="F2100" s="42">
        <v>40728.469965277778</v>
      </c>
      <c r="G2100" s="43">
        <v>84</v>
      </c>
      <c r="H2100" s="44">
        <v>43329</v>
      </c>
      <c r="I2100" s="44">
        <v>43340</v>
      </c>
      <c r="J2100" s="43">
        <v>1146208</v>
      </c>
      <c r="K2100" s="43">
        <v>0</v>
      </c>
      <c r="L2100" s="43">
        <v>0</v>
      </c>
      <c r="M2100" s="43">
        <f>IFERROR(J2100-K2100-L2100,0)</f>
        <v>1146208</v>
      </c>
      <c r="N2100" s="43">
        <v>1146208</v>
      </c>
      <c r="O2100" s="45">
        <f>IFERROR(IF(1 - M2100/N2100&lt;0,0,1-M2100/N2100),0)</f>
        <v>0</v>
      </c>
      <c r="P2100" s="43">
        <v>0</v>
      </c>
      <c r="Q2100" s="43">
        <v>1146208</v>
      </c>
      <c r="R2100" s="46">
        <f>IF(F2100&lt;DATEVALUE("2018-07-01"),1,0)</f>
        <v>1</v>
      </c>
      <c r="S2100" s="47">
        <f>IF(R2100=1,1%,0)</f>
        <v>0.01</v>
      </c>
      <c r="T2100" s="46">
        <f>IFERROR(S2100*M2100,0)</f>
        <v>11462.08</v>
      </c>
      <c r="U2100" s="48">
        <f>IF(O2100&lt;=0.12,1,0)*(1-R2100)*M2100</f>
        <v>0</v>
      </c>
      <c r="V2100" s="49">
        <f>IF(0&lt;0.8,0,IF(0&lt;1,Sheet1!L590,1))*IF(G2100&lt;3,0.12 - O2100,0.01) *U2100</f>
        <v>0</v>
      </c>
      <c r="W2100" s="49">
        <f>IF(0&gt;1,IF(0&lt;=1.1,1,IF(0&lt;=1.2,2,IF(0&lt;=1.5,3,5))),0) * 1000000</f>
        <v>0</v>
      </c>
      <c r="X2100" s="50">
        <f>IF(AND(P2100&gt;=150000000,P2100&lt;300000000),5000000,IF(AND(P2100&gt;=300000000,P2100&lt;500000000),10000000,IF(AND(P2100&gt;=300000000,P2100&lt;500000000),15000000,IF(AND(P2100&gt;=500000000,P2100&lt;3000000000),20000000,IF(P2100&gt;=30000000000,35000000,0))))) * (1-R2100)</f>
        <v>0</v>
      </c>
      <c r="Y2100" s="50">
        <f>IFERROR(Q2100 * (1-R2100),0)</f>
        <v>0</v>
      </c>
      <c r="Z2100" s="51">
        <f>IF(R2100=1,0,0)</f>
        <v>0</v>
      </c>
      <c r="AA2100" s="51">
        <f>IFERROR((1-R2100) * Z2100 * 2%,0)</f>
        <v>0</v>
      </c>
      <c r="AB2100" s="52">
        <f>IF(R2100=0,0,0)</f>
        <v>0</v>
      </c>
      <c r="AC2100" s="52">
        <f> IFERROR(AB2100 * (1-R2100) * 2%,0)</f>
        <v>0</v>
      </c>
      <c r="AD2100" s="53">
        <f>T2100+V2100+W2100+X2100+AA2100+AC2100</f>
        <v>11462.08</v>
      </c>
    </row>
    <row r="2101">
      <c r="C2101" s="40" t="s">
        <v>3925</v>
      </c>
      <c r="D2101" s="41" t="s">
        <v>3926</v>
      </c>
      <c r="E2101" s="41"/>
      <c r="F2101" s="42">
        <v>41195.40489583333</v>
      </c>
      <c r="G2101" s="43">
        <v>69</v>
      </c>
      <c r="H2101" s="44">
        <v>43357</v>
      </c>
      <c r="I2101" s="44">
        <v>43360</v>
      </c>
      <c r="J2101" s="43">
        <v>8295034</v>
      </c>
      <c r="K2101" s="43">
        <v>754094</v>
      </c>
      <c r="L2101" s="43">
        <v>0</v>
      </c>
      <c r="M2101" s="43">
        <f>IFERROR(J2101-K2101-L2101,0)</f>
        <v>7540940</v>
      </c>
      <c r="N2101" s="43">
        <v>8295034</v>
      </c>
      <c r="O2101" s="45">
        <f>IFERROR(IF(1 - M2101/N2101&lt;0,0,1-M2101/N2101),0)</f>
        <v>0.090909090909090939</v>
      </c>
      <c r="P2101" s="43">
        <v>0</v>
      </c>
      <c r="Q2101" s="43">
        <v>8295034</v>
      </c>
      <c r="R2101" s="46">
        <f>IF(F2101&lt;DATEVALUE("2018-07-01"),1,0)</f>
        <v>1</v>
      </c>
      <c r="S2101" s="47">
        <f>IF(R2101=1,1%,0)</f>
        <v>0.01</v>
      </c>
      <c r="T2101" s="46">
        <f>IFERROR(S2101*M2101,0)</f>
        <v>75409.400000000009</v>
      </c>
      <c r="U2101" s="48">
        <f>IF(O2101&lt;=0.12,1,0)*(1-R2101)*M2101</f>
        <v>0</v>
      </c>
      <c r="V2101" s="49">
        <f>IF(0&lt;0.8,0,IF(0&lt;1,Sheet1!L590,1))*IF(G2101&lt;3,0.12 - O2101,0.01) *U2101</f>
        <v>0</v>
      </c>
      <c r="W2101" s="49">
        <f>IF(0&gt;1,IF(0&lt;=1.1,1,IF(0&lt;=1.2,2,IF(0&lt;=1.5,3,5))),0) * 1000000</f>
        <v>0</v>
      </c>
      <c r="X2101" s="50">
        <f>IF(AND(P2101&gt;=150000000,P2101&lt;300000000),5000000,IF(AND(P2101&gt;=300000000,P2101&lt;500000000),10000000,IF(AND(P2101&gt;=300000000,P2101&lt;500000000),15000000,IF(AND(P2101&gt;=500000000,P2101&lt;3000000000),20000000,IF(P2101&gt;=30000000000,35000000,0))))) * (1-R2101)</f>
        <v>0</v>
      </c>
      <c r="Y2101" s="50">
        <f>IFERROR(Q2101 * (1-R2101),0)</f>
        <v>0</v>
      </c>
      <c r="Z2101" s="51">
        <f>IF(R2101=1,0,0)</f>
        <v>0</v>
      </c>
      <c r="AA2101" s="51">
        <f>IFERROR((1-R2101) * Z2101 * 2%,0)</f>
        <v>0</v>
      </c>
      <c r="AB2101" s="52">
        <f>IF(R2101=0,0,0)</f>
        <v>0</v>
      </c>
      <c r="AC2101" s="52">
        <f> IFERROR(AB2101 * (1-R2101) * 2%,0)</f>
        <v>0</v>
      </c>
      <c r="AD2101" s="53">
        <f>T2101+V2101+W2101+X2101+AA2101+AC2101</f>
        <v>75409.400000000009</v>
      </c>
    </row>
    <row r="2102">
      <c r="C2102" s="40" t="s">
        <v>3927</v>
      </c>
      <c r="D2102" s="41" t="s">
        <v>3928</v>
      </c>
      <c r="E2102" s="41"/>
      <c r="F2102" s="42">
        <v>41204.694965277777</v>
      </c>
      <c r="G2102" s="43">
        <v>69</v>
      </c>
      <c r="H2102" s="44">
        <v>43321</v>
      </c>
      <c r="I2102" s="44">
        <v>43328</v>
      </c>
      <c r="J2102" s="43">
        <v>248864</v>
      </c>
      <c r="K2102" s="43">
        <v>0</v>
      </c>
      <c r="L2102" s="43">
        <v>0</v>
      </c>
      <c r="M2102" s="43">
        <f>IFERROR(J2102-K2102-L2102,0)</f>
        <v>248864</v>
      </c>
      <c r="N2102" s="43">
        <v>248864</v>
      </c>
      <c r="O2102" s="45">
        <f>IFERROR(IF(1 - M2102/N2102&lt;0,0,1-M2102/N2102),0)</f>
        <v>0</v>
      </c>
      <c r="P2102" s="43">
        <v>0</v>
      </c>
      <c r="Q2102" s="43">
        <v>248864</v>
      </c>
      <c r="R2102" s="46">
        <f>IF(F2102&lt;DATEVALUE("2018-07-01"),1,0)</f>
        <v>1</v>
      </c>
      <c r="S2102" s="47">
        <f>IF(R2102=1,1%,0)</f>
        <v>0.01</v>
      </c>
      <c r="T2102" s="46">
        <f>IFERROR(S2102*M2102,0)</f>
        <v>2488.6399999999999</v>
      </c>
      <c r="U2102" s="48">
        <f>IF(O2102&lt;=0.12,1,0)*(1-R2102)*M2102</f>
        <v>0</v>
      </c>
      <c r="V2102" s="49">
        <f>IF(0&lt;0.8,0,IF(0&lt;1,Sheet1!L590,1))*IF(G2102&lt;3,0.12 - O2102,0.01) *U2102</f>
        <v>0</v>
      </c>
      <c r="W2102" s="49">
        <f>IF(0&gt;1,IF(0&lt;=1.1,1,IF(0&lt;=1.2,2,IF(0&lt;=1.5,3,5))),0) * 1000000</f>
        <v>0</v>
      </c>
      <c r="X2102" s="50">
        <f>IF(AND(P2102&gt;=150000000,P2102&lt;300000000),5000000,IF(AND(P2102&gt;=300000000,P2102&lt;500000000),10000000,IF(AND(P2102&gt;=300000000,P2102&lt;500000000),15000000,IF(AND(P2102&gt;=500000000,P2102&lt;3000000000),20000000,IF(P2102&gt;=30000000000,35000000,0))))) * (1-R2102)</f>
        <v>0</v>
      </c>
      <c r="Y2102" s="50">
        <f>IFERROR(Q2102 * (1-R2102),0)</f>
        <v>0</v>
      </c>
      <c r="Z2102" s="51">
        <f>IF(R2102=1,0,0)</f>
        <v>0</v>
      </c>
      <c r="AA2102" s="51">
        <f>IFERROR((1-R2102) * Z2102 * 2%,0)</f>
        <v>0</v>
      </c>
      <c r="AB2102" s="52">
        <f>IF(R2102=0,0,0)</f>
        <v>0</v>
      </c>
      <c r="AC2102" s="52">
        <f> IFERROR(AB2102 * (1-R2102) * 2%,0)</f>
        <v>0</v>
      </c>
      <c r="AD2102" s="53">
        <f>T2102+V2102+W2102+X2102+AA2102+AC2102</f>
        <v>2488.6399999999999</v>
      </c>
    </row>
    <row r="2103">
      <c r="C2103" s="40" t="s">
        <v>3929</v>
      </c>
      <c r="D2103" s="41" t="s">
        <v>3930</v>
      </c>
      <c r="E2103" s="41"/>
      <c r="F2103" s="42">
        <v>41227.580532407403</v>
      </c>
      <c r="G2103" s="43">
        <v>68</v>
      </c>
      <c r="H2103" s="44">
        <v>43329</v>
      </c>
      <c r="I2103" s="44">
        <v>43336</v>
      </c>
      <c r="J2103" s="43">
        <v>468512</v>
      </c>
      <c r="K2103" s="43">
        <v>0</v>
      </c>
      <c r="L2103" s="43">
        <v>0</v>
      </c>
      <c r="M2103" s="43">
        <f>IFERROR(J2103-K2103-L2103,0)</f>
        <v>468512</v>
      </c>
      <c r="N2103" s="43">
        <v>468512</v>
      </c>
      <c r="O2103" s="45">
        <f>IFERROR(IF(1 - M2103/N2103&lt;0,0,1-M2103/N2103),0)</f>
        <v>0</v>
      </c>
      <c r="P2103" s="43">
        <v>0</v>
      </c>
      <c r="Q2103" s="43">
        <v>468512</v>
      </c>
      <c r="R2103" s="46">
        <f>IF(F2103&lt;DATEVALUE("2018-07-01"),1,0)</f>
        <v>1</v>
      </c>
      <c r="S2103" s="47">
        <f>IF(R2103=1,1%,0)</f>
        <v>0.01</v>
      </c>
      <c r="T2103" s="46">
        <f>IFERROR(S2103*M2103,0)</f>
        <v>4685.1199999999999</v>
      </c>
      <c r="U2103" s="48">
        <f>IF(O2103&lt;=0.12,1,0)*(1-R2103)*M2103</f>
        <v>0</v>
      </c>
      <c r="V2103" s="49">
        <f>IF(0&lt;0.8,0,IF(0&lt;1,Sheet1!L590,1))*IF(G2103&lt;3,0.12 - O2103,0.01) *U2103</f>
        <v>0</v>
      </c>
      <c r="W2103" s="49">
        <f>IF(0&gt;1,IF(0&lt;=1.1,1,IF(0&lt;=1.2,2,IF(0&lt;=1.5,3,5))),0) * 1000000</f>
        <v>0</v>
      </c>
      <c r="X2103" s="50">
        <f>IF(AND(P2103&gt;=150000000,P2103&lt;300000000),5000000,IF(AND(P2103&gt;=300000000,P2103&lt;500000000),10000000,IF(AND(P2103&gt;=300000000,P2103&lt;500000000),15000000,IF(AND(P2103&gt;=500000000,P2103&lt;3000000000),20000000,IF(P2103&gt;=30000000000,35000000,0))))) * (1-R2103)</f>
        <v>0</v>
      </c>
      <c r="Y2103" s="50">
        <f>IFERROR(Q2103 * (1-R2103),0)</f>
        <v>0</v>
      </c>
      <c r="Z2103" s="51">
        <f>IF(R2103=1,0,0)</f>
        <v>0</v>
      </c>
      <c r="AA2103" s="51">
        <f>IFERROR((1-R2103) * Z2103 * 2%,0)</f>
        <v>0</v>
      </c>
      <c r="AB2103" s="52">
        <f>IF(R2103=0,0,0)</f>
        <v>0</v>
      </c>
      <c r="AC2103" s="52">
        <f> IFERROR(AB2103 * (1-R2103) * 2%,0)</f>
        <v>0</v>
      </c>
      <c r="AD2103" s="53">
        <f>T2103+V2103+W2103+X2103+AA2103+AC2103</f>
        <v>4685.1199999999999</v>
      </c>
    </row>
    <row r="2104">
      <c r="C2104" s="40" t="s">
        <v>3931</v>
      </c>
      <c r="D2104" s="41" t="s">
        <v>3932</v>
      </c>
      <c r="E2104" s="41"/>
      <c r="F2104" s="42">
        <v>41404.618668981479</v>
      </c>
      <c r="G2104" s="43">
        <v>62</v>
      </c>
      <c r="H2104" s="44">
        <v>43329</v>
      </c>
      <c r="I2104" s="44">
        <v>43336</v>
      </c>
      <c r="J2104" s="43">
        <v>309034</v>
      </c>
      <c r="K2104" s="43">
        <v>0</v>
      </c>
      <c r="L2104" s="43">
        <v>0</v>
      </c>
      <c r="M2104" s="43">
        <f>IFERROR(J2104-K2104-L2104,0)</f>
        <v>309034</v>
      </c>
      <c r="N2104" s="43">
        <v>309034</v>
      </c>
      <c r="O2104" s="45">
        <f>IFERROR(IF(1 - M2104/N2104&lt;0,0,1-M2104/N2104),0)</f>
        <v>0</v>
      </c>
      <c r="P2104" s="43">
        <v>0</v>
      </c>
      <c r="Q2104" s="43">
        <v>309034</v>
      </c>
      <c r="R2104" s="46">
        <f>IF(F2104&lt;DATEVALUE("2018-07-01"),1,0)</f>
        <v>1</v>
      </c>
      <c r="S2104" s="47">
        <f>IF(R2104=1,1%,0)</f>
        <v>0.01</v>
      </c>
      <c r="T2104" s="46">
        <f>IFERROR(S2104*M2104,0)</f>
        <v>3090.3400000000001</v>
      </c>
      <c r="U2104" s="48">
        <f>IF(O2104&lt;=0.12,1,0)*(1-R2104)*M2104</f>
        <v>0</v>
      </c>
      <c r="V2104" s="49">
        <f>IF(0&lt;0.8,0,IF(0&lt;1,Sheet1!L590,1))*IF(G2104&lt;3,0.12 - O2104,0.01) *U2104</f>
        <v>0</v>
      </c>
      <c r="W2104" s="49">
        <f>IF(0&gt;1,IF(0&lt;=1.1,1,IF(0&lt;=1.2,2,IF(0&lt;=1.5,3,5))),0) * 1000000</f>
        <v>0</v>
      </c>
      <c r="X2104" s="50">
        <f>IF(AND(P2104&gt;=150000000,P2104&lt;300000000),5000000,IF(AND(P2104&gt;=300000000,P2104&lt;500000000),10000000,IF(AND(P2104&gt;=300000000,P2104&lt;500000000),15000000,IF(AND(P2104&gt;=500000000,P2104&lt;3000000000),20000000,IF(P2104&gt;=30000000000,35000000,0))))) * (1-R2104)</f>
        <v>0</v>
      </c>
      <c r="Y2104" s="50">
        <f>IFERROR(Q2104 * (1-R2104),0)</f>
        <v>0</v>
      </c>
      <c r="Z2104" s="51">
        <f>IF(R2104=1,0,0)</f>
        <v>0</v>
      </c>
      <c r="AA2104" s="51">
        <f>IFERROR((1-R2104) * Z2104 * 2%,0)</f>
        <v>0</v>
      </c>
      <c r="AB2104" s="52">
        <f>IF(R2104=0,0,0)</f>
        <v>0</v>
      </c>
      <c r="AC2104" s="52">
        <f> IFERROR(AB2104 * (1-R2104) * 2%,0)</f>
        <v>0</v>
      </c>
      <c r="AD2104" s="53">
        <f>T2104+V2104+W2104+X2104+AA2104+AC2104</f>
        <v>3090.3400000000001</v>
      </c>
    </row>
    <row r="2105">
      <c r="C2105" s="40" t="s">
        <v>3933</v>
      </c>
      <c r="D2105" s="41" t="s">
        <v>3934</v>
      </c>
      <c r="E2105" s="41"/>
      <c r="F2105" s="42">
        <v>41731.631307870368</v>
      </c>
      <c r="G2105" s="43">
        <v>51</v>
      </c>
      <c r="H2105" s="44">
        <v>43329</v>
      </c>
      <c r="I2105" s="44">
        <v>43336</v>
      </c>
      <c r="J2105" s="43">
        <v>165044</v>
      </c>
      <c r="K2105" s="43">
        <v>0</v>
      </c>
      <c r="L2105" s="43">
        <v>0</v>
      </c>
      <c r="M2105" s="43">
        <f>IFERROR(J2105-K2105-L2105,0)</f>
        <v>165044</v>
      </c>
      <c r="N2105" s="43">
        <v>165044</v>
      </c>
      <c r="O2105" s="45">
        <f>IFERROR(IF(1 - M2105/N2105&lt;0,0,1-M2105/N2105),0)</f>
        <v>0</v>
      </c>
      <c r="P2105" s="43">
        <v>0</v>
      </c>
      <c r="Q2105" s="43">
        <v>165044</v>
      </c>
      <c r="R2105" s="46">
        <f>IF(F2105&lt;DATEVALUE("2018-07-01"),1,0)</f>
        <v>1</v>
      </c>
      <c r="S2105" s="47">
        <f>IF(R2105=1,1%,0)</f>
        <v>0.01</v>
      </c>
      <c r="T2105" s="46">
        <f>IFERROR(S2105*M2105,0)</f>
        <v>1650.4400000000001</v>
      </c>
      <c r="U2105" s="48">
        <f>IF(O2105&lt;=0.12,1,0)*(1-R2105)*M2105</f>
        <v>0</v>
      </c>
      <c r="V2105" s="49">
        <f>IF(0&lt;0.8,0,IF(0&lt;1,Sheet1!L590,1))*IF(G2105&lt;3,0.12 - O2105,0.01) *U2105</f>
        <v>0</v>
      </c>
      <c r="W2105" s="49">
        <f>IF(0&gt;1,IF(0&lt;=1.1,1,IF(0&lt;=1.2,2,IF(0&lt;=1.5,3,5))),0) * 1000000</f>
        <v>0</v>
      </c>
      <c r="X2105" s="50">
        <f>IF(AND(P2105&gt;=150000000,P2105&lt;300000000),5000000,IF(AND(P2105&gt;=300000000,P2105&lt;500000000),10000000,IF(AND(P2105&gt;=300000000,P2105&lt;500000000),15000000,IF(AND(P2105&gt;=500000000,P2105&lt;3000000000),20000000,IF(P2105&gt;=30000000000,35000000,0))))) * (1-R2105)</f>
        <v>0</v>
      </c>
      <c r="Y2105" s="50">
        <f>IFERROR(Q2105 * (1-R2105),0)</f>
        <v>0</v>
      </c>
      <c r="Z2105" s="51">
        <f>IF(R2105=1,0,0)</f>
        <v>0</v>
      </c>
      <c r="AA2105" s="51">
        <f>IFERROR((1-R2105) * Z2105 * 2%,0)</f>
        <v>0</v>
      </c>
      <c r="AB2105" s="52">
        <f>IF(R2105=0,0,0)</f>
        <v>0</v>
      </c>
      <c r="AC2105" s="52">
        <f> IFERROR(AB2105 * (1-R2105) * 2%,0)</f>
        <v>0</v>
      </c>
      <c r="AD2105" s="53">
        <f>T2105+V2105+W2105+X2105+AA2105+AC2105</f>
        <v>1650.4400000000001</v>
      </c>
    </row>
    <row r="2106">
      <c r="C2106" s="40" t="s">
        <v>3935</v>
      </c>
      <c r="D2106" s="41" t="s">
        <v>3936</v>
      </c>
      <c r="E2106" s="41"/>
      <c r="F2106" s="42">
        <v>42077.464085648149</v>
      </c>
      <c r="G2106" s="43">
        <v>40</v>
      </c>
      <c r="H2106" s="44">
        <v>43327</v>
      </c>
      <c r="I2106" s="44">
        <v>43342</v>
      </c>
      <c r="J2106" s="43">
        <v>455453</v>
      </c>
      <c r="K2106" s="43">
        <v>0</v>
      </c>
      <c r="L2106" s="43">
        <v>0</v>
      </c>
      <c r="M2106" s="43">
        <f>IFERROR(J2106-K2106-L2106,0)</f>
        <v>455453</v>
      </c>
      <c r="N2106" s="43">
        <v>517396</v>
      </c>
      <c r="O2106" s="45">
        <f>IFERROR(IF(1 - M2106/N2106&lt;0,0,1-M2106/N2106),0)</f>
        <v>0.11972067816527376</v>
      </c>
      <c r="P2106" s="43">
        <v>0</v>
      </c>
      <c r="Q2106" s="43">
        <v>455453</v>
      </c>
      <c r="R2106" s="46">
        <f>IF(F2106&lt;DATEVALUE("2018-07-01"),1,0)</f>
        <v>1</v>
      </c>
      <c r="S2106" s="47">
        <f>IF(R2106=1,1%,0)</f>
        <v>0.01</v>
      </c>
      <c r="T2106" s="46">
        <f>IFERROR(S2106*M2106,0)</f>
        <v>4554.5299999999997</v>
      </c>
      <c r="U2106" s="48">
        <f>IF(O2106&lt;=0.12,1,0)*(1-R2106)*M2106</f>
        <v>0</v>
      </c>
      <c r="V2106" s="49">
        <f>IF(0&lt;0.8,0,IF(0&lt;1,Sheet1!L590,1))*IF(G2106&lt;3,0.12 - O2106,0.01) *U2106</f>
        <v>0</v>
      </c>
      <c r="W2106" s="49">
        <f>IF(0&gt;1,IF(0&lt;=1.1,1,IF(0&lt;=1.2,2,IF(0&lt;=1.5,3,5))),0) * 1000000</f>
        <v>0</v>
      </c>
      <c r="X2106" s="50">
        <f>IF(AND(P2106&gt;=150000000,P2106&lt;300000000),5000000,IF(AND(P2106&gt;=300000000,P2106&lt;500000000),10000000,IF(AND(P2106&gt;=300000000,P2106&lt;500000000),15000000,IF(AND(P2106&gt;=500000000,P2106&lt;3000000000),20000000,IF(P2106&gt;=30000000000,35000000,0))))) * (1-R2106)</f>
        <v>0</v>
      </c>
      <c r="Y2106" s="50">
        <f>IFERROR(Q2106 * (1-R2106),0)</f>
        <v>0</v>
      </c>
      <c r="Z2106" s="51">
        <f>IF(R2106=1,0,0)</f>
        <v>0</v>
      </c>
      <c r="AA2106" s="51">
        <f>IFERROR((1-R2106) * Z2106 * 2%,0)</f>
        <v>0</v>
      </c>
      <c r="AB2106" s="52">
        <f>IF(R2106=0,0,0)</f>
        <v>0</v>
      </c>
      <c r="AC2106" s="52">
        <f> IFERROR(AB2106 * (1-R2106) * 2%,0)</f>
        <v>0</v>
      </c>
      <c r="AD2106" s="53">
        <f>T2106+V2106+W2106+X2106+AA2106+AC2106</f>
        <v>4554.5299999999997</v>
      </c>
    </row>
    <row r="2107">
      <c r="C2107" s="40" t="s">
        <v>3937</v>
      </c>
      <c r="D2107" s="41" t="s">
        <v>3938</v>
      </c>
      <c r="E2107" s="41"/>
      <c r="F2107" s="42">
        <v>42137.526620370372</v>
      </c>
      <c r="G2107" s="43">
        <v>38</v>
      </c>
      <c r="H2107" s="44">
        <v>43321</v>
      </c>
      <c r="I2107" s="44">
        <v>43334</v>
      </c>
      <c r="J2107" s="43">
        <v>2665993</v>
      </c>
      <c r="K2107" s="43">
        <v>0</v>
      </c>
      <c r="L2107" s="43">
        <v>0</v>
      </c>
      <c r="M2107" s="43">
        <f>IFERROR(J2107-K2107-L2107,0)</f>
        <v>2665993</v>
      </c>
      <c r="N2107" s="43">
        <v>2665993</v>
      </c>
      <c r="O2107" s="45">
        <f>IFERROR(IF(1 - M2107/N2107&lt;0,0,1-M2107/N2107),0)</f>
        <v>0</v>
      </c>
      <c r="P2107" s="43">
        <v>0</v>
      </c>
      <c r="Q2107" s="43">
        <v>2665993</v>
      </c>
      <c r="R2107" s="46">
        <f>IF(F2107&lt;DATEVALUE("2018-07-01"),1,0)</f>
        <v>1</v>
      </c>
      <c r="S2107" s="47">
        <f>IF(R2107=1,1%,0)</f>
        <v>0.01</v>
      </c>
      <c r="T2107" s="46">
        <f>IFERROR(S2107*M2107,0)</f>
        <v>26659.93</v>
      </c>
      <c r="U2107" s="48">
        <f>IF(O2107&lt;=0.12,1,0)*(1-R2107)*M2107</f>
        <v>0</v>
      </c>
      <c r="V2107" s="49">
        <f>IF(0&lt;0.8,0,IF(0&lt;1,Sheet1!L590,1))*IF(G2107&lt;3,0.12 - O2107,0.01) *U2107</f>
        <v>0</v>
      </c>
      <c r="W2107" s="49">
        <f>IF(0&gt;1,IF(0&lt;=1.1,1,IF(0&lt;=1.2,2,IF(0&lt;=1.5,3,5))),0) * 1000000</f>
        <v>0</v>
      </c>
      <c r="X2107" s="50">
        <f>IF(AND(P2107&gt;=150000000,P2107&lt;300000000),5000000,IF(AND(P2107&gt;=300000000,P2107&lt;500000000),10000000,IF(AND(P2107&gt;=300000000,P2107&lt;500000000),15000000,IF(AND(P2107&gt;=500000000,P2107&lt;3000000000),20000000,IF(P2107&gt;=30000000000,35000000,0))))) * (1-R2107)</f>
        <v>0</v>
      </c>
      <c r="Y2107" s="50">
        <f>IFERROR(Q2107 * (1-R2107),0)</f>
        <v>0</v>
      </c>
      <c r="Z2107" s="51">
        <f>IF(R2107=1,0,0)</f>
        <v>0</v>
      </c>
      <c r="AA2107" s="51">
        <f>IFERROR((1-R2107) * Z2107 * 2%,0)</f>
        <v>0</v>
      </c>
      <c r="AB2107" s="52">
        <f>IF(R2107=0,0,0)</f>
        <v>0</v>
      </c>
      <c r="AC2107" s="52">
        <f> IFERROR(AB2107 * (1-R2107) * 2%,0)</f>
        <v>0</v>
      </c>
      <c r="AD2107" s="53">
        <f>T2107+V2107+W2107+X2107+AA2107+AC2107</f>
        <v>26659.93</v>
      </c>
    </row>
    <row r="2108">
      <c r="C2108" s="40" t="s">
        <v>3939</v>
      </c>
      <c r="D2108" s="41" t="s">
        <v>3940</v>
      </c>
      <c r="E2108" s="41"/>
      <c r="F2108" s="42">
        <v>42210.390416666662</v>
      </c>
      <c r="G2108" s="43">
        <v>36</v>
      </c>
      <c r="H2108" s="44">
        <v>43329</v>
      </c>
      <c r="I2108" s="44">
        <v>43336</v>
      </c>
      <c r="J2108" s="43">
        <v>257730</v>
      </c>
      <c r="K2108" s="43">
        <v>0</v>
      </c>
      <c r="L2108" s="43">
        <v>0</v>
      </c>
      <c r="M2108" s="43">
        <f>IFERROR(J2108-K2108-L2108,0)</f>
        <v>257730</v>
      </c>
      <c r="N2108" s="43">
        <v>257730</v>
      </c>
      <c r="O2108" s="45">
        <f>IFERROR(IF(1 - M2108/N2108&lt;0,0,1-M2108/N2108),0)</f>
        <v>0</v>
      </c>
      <c r="P2108" s="43">
        <v>0</v>
      </c>
      <c r="Q2108" s="43">
        <v>257730</v>
      </c>
      <c r="R2108" s="46">
        <f>IF(F2108&lt;DATEVALUE("2018-07-01"),1,0)</f>
        <v>1</v>
      </c>
      <c r="S2108" s="47">
        <f>IF(R2108=1,1%,0)</f>
        <v>0.01</v>
      </c>
      <c r="T2108" s="46">
        <f>IFERROR(S2108*M2108,0)</f>
        <v>2577.3000000000002</v>
      </c>
      <c r="U2108" s="48">
        <f>IF(O2108&lt;=0.12,1,0)*(1-R2108)*M2108</f>
        <v>0</v>
      </c>
      <c r="V2108" s="49">
        <f>IF(0&lt;0.8,0,IF(0&lt;1,Sheet1!L590,1))*IF(G2108&lt;3,0.12 - O2108,0.01) *U2108</f>
        <v>0</v>
      </c>
      <c r="W2108" s="49">
        <f>IF(0&gt;1,IF(0&lt;=1.1,1,IF(0&lt;=1.2,2,IF(0&lt;=1.5,3,5))),0) * 1000000</f>
        <v>0</v>
      </c>
      <c r="X2108" s="50">
        <f>IF(AND(P2108&gt;=150000000,P2108&lt;300000000),5000000,IF(AND(P2108&gt;=300000000,P2108&lt;500000000),10000000,IF(AND(P2108&gt;=300000000,P2108&lt;500000000),15000000,IF(AND(P2108&gt;=500000000,P2108&lt;3000000000),20000000,IF(P2108&gt;=30000000000,35000000,0))))) * (1-R2108)</f>
        <v>0</v>
      </c>
      <c r="Y2108" s="50">
        <f>IFERROR(Q2108 * (1-R2108),0)</f>
        <v>0</v>
      </c>
      <c r="Z2108" s="51">
        <f>IF(R2108=1,0,0)</f>
        <v>0</v>
      </c>
      <c r="AA2108" s="51">
        <f>IFERROR((1-R2108) * Z2108 * 2%,0)</f>
        <v>0</v>
      </c>
      <c r="AB2108" s="52">
        <f>IF(R2108=0,0,0)</f>
        <v>0</v>
      </c>
      <c r="AC2108" s="52">
        <f> IFERROR(AB2108 * (1-R2108) * 2%,0)</f>
        <v>0</v>
      </c>
      <c r="AD2108" s="53">
        <f>T2108+V2108+W2108+X2108+AA2108+AC2108</f>
        <v>2577.3000000000002</v>
      </c>
    </row>
    <row r="2109">
      <c r="C2109" s="40" t="s">
        <v>3941</v>
      </c>
      <c r="D2109" s="41" t="s">
        <v>3942</v>
      </c>
      <c r="E2109" s="41"/>
      <c r="F2109" s="42">
        <v>42228.410150462958</v>
      </c>
      <c r="G2109" s="43">
        <v>35</v>
      </c>
      <c r="H2109" s="44">
        <v>43329</v>
      </c>
      <c r="I2109" s="44">
        <v>43336</v>
      </c>
      <c r="J2109" s="43">
        <v>1185979</v>
      </c>
      <c r="K2109" s="43">
        <v>0</v>
      </c>
      <c r="L2109" s="43">
        <v>0</v>
      </c>
      <c r="M2109" s="43">
        <f>IFERROR(J2109-K2109-L2109,0)</f>
        <v>1185979</v>
      </c>
      <c r="N2109" s="43">
        <v>264384</v>
      </c>
      <c r="O2109" s="45">
        <f>IFERROR(IF(1 - M2109/N2109&lt;0,0,1-M2109/N2109),0)</f>
        <v>0</v>
      </c>
      <c r="P2109" s="43">
        <v>0</v>
      </c>
      <c r="Q2109" s="43">
        <v>1185979</v>
      </c>
      <c r="R2109" s="46">
        <f>IF(F2109&lt;DATEVALUE("2018-07-01"),1,0)</f>
        <v>1</v>
      </c>
      <c r="S2109" s="47">
        <f>IF(R2109=1,1%,0)</f>
        <v>0.01</v>
      </c>
      <c r="T2109" s="46">
        <f>IFERROR(S2109*M2109,0)</f>
        <v>11859.790000000001</v>
      </c>
      <c r="U2109" s="48">
        <f>IF(O2109&lt;=0.12,1,0)*(1-R2109)*M2109</f>
        <v>0</v>
      </c>
      <c r="V2109" s="49">
        <f>IF(0&lt;0.8,0,IF(0&lt;1,Sheet1!L590,1))*IF(G2109&lt;3,0.12 - O2109,0.01) *U2109</f>
        <v>0</v>
      </c>
      <c r="W2109" s="49">
        <f>IF(0&gt;1,IF(0&lt;=1.1,1,IF(0&lt;=1.2,2,IF(0&lt;=1.5,3,5))),0) * 1000000</f>
        <v>0</v>
      </c>
      <c r="X2109" s="50">
        <f>IF(AND(P2109&gt;=150000000,P2109&lt;300000000),5000000,IF(AND(P2109&gt;=300000000,P2109&lt;500000000),10000000,IF(AND(P2109&gt;=300000000,P2109&lt;500000000),15000000,IF(AND(P2109&gt;=500000000,P2109&lt;3000000000),20000000,IF(P2109&gt;=30000000000,35000000,0))))) * (1-R2109)</f>
        <v>0</v>
      </c>
      <c r="Y2109" s="50">
        <f>IFERROR(Q2109 * (1-R2109),0)</f>
        <v>0</v>
      </c>
      <c r="Z2109" s="51">
        <f>IF(R2109=1,0,0)</f>
        <v>0</v>
      </c>
      <c r="AA2109" s="51">
        <f>IFERROR((1-R2109) * Z2109 * 2%,0)</f>
        <v>0</v>
      </c>
      <c r="AB2109" s="52">
        <f>IF(R2109=0,908284,0)</f>
        <v>0</v>
      </c>
      <c r="AC2109" s="52">
        <f> IFERROR(AB2109 * (1-R2109) * 2%,0)</f>
        <v>0</v>
      </c>
      <c r="AD2109" s="53">
        <f>T2109+V2109+W2109+X2109+AA2109+AC2109</f>
        <v>11859.790000000001</v>
      </c>
    </row>
    <row r="2110">
      <c r="C2110" s="40" t="s">
        <v>3943</v>
      </c>
      <c r="D2110" s="41" t="s">
        <v>3944</v>
      </c>
      <c r="E2110" s="41"/>
      <c r="F2110" s="42">
        <v>42242.383298611108</v>
      </c>
      <c r="G2110" s="43">
        <v>35</v>
      </c>
      <c r="H2110" s="44">
        <v>43329</v>
      </c>
      <c r="I2110" s="44">
        <v>43340</v>
      </c>
      <c r="J2110" s="43">
        <v>1335017</v>
      </c>
      <c r="K2110" s="43">
        <v>0</v>
      </c>
      <c r="L2110" s="43">
        <v>0</v>
      </c>
      <c r="M2110" s="43">
        <f>IFERROR(J2110-K2110-L2110,0)</f>
        <v>1335017</v>
      </c>
      <c r="N2110" s="43">
        <v>1335017</v>
      </c>
      <c r="O2110" s="45">
        <f>IFERROR(IF(1 - M2110/N2110&lt;0,0,1-M2110/N2110),0)</f>
        <v>0</v>
      </c>
      <c r="P2110" s="43">
        <v>0</v>
      </c>
      <c r="Q2110" s="43">
        <v>1335017</v>
      </c>
      <c r="R2110" s="46">
        <f>IF(F2110&lt;DATEVALUE("2018-07-01"),1,0)</f>
        <v>1</v>
      </c>
      <c r="S2110" s="47">
        <f>IF(R2110=1,1%,0)</f>
        <v>0.01</v>
      </c>
      <c r="T2110" s="46">
        <f>IFERROR(S2110*M2110,0)</f>
        <v>13350.17</v>
      </c>
      <c r="U2110" s="48">
        <f>IF(O2110&lt;=0.12,1,0)*(1-R2110)*M2110</f>
        <v>0</v>
      </c>
      <c r="V2110" s="49">
        <f>IF(0&lt;0.8,0,IF(0&lt;1,Sheet1!L590,1))*IF(G2110&lt;3,0.12 - O2110,0.01) *U2110</f>
        <v>0</v>
      </c>
      <c r="W2110" s="49">
        <f>IF(0&gt;1,IF(0&lt;=1.1,1,IF(0&lt;=1.2,2,IF(0&lt;=1.5,3,5))),0) * 1000000</f>
        <v>0</v>
      </c>
      <c r="X2110" s="50">
        <f>IF(AND(P2110&gt;=150000000,P2110&lt;300000000),5000000,IF(AND(P2110&gt;=300000000,P2110&lt;500000000),10000000,IF(AND(P2110&gt;=300000000,P2110&lt;500000000),15000000,IF(AND(P2110&gt;=500000000,P2110&lt;3000000000),20000000,IF(P2110&gt;=30000000000,35000000,0))))) * (1-R2110)</f>
        <v>0</v>
      </c>
      <c r="Y2110" s="50">
        <f>IFERROR(Q2110 * (1-R2110),0)</f>
        <v>0</v>
      </c>
      <c r="Z2110" s="51">
        <f>IF(R2110=1,0,0)</f>
        <v>0</v>
      </c>
      <c r="AA2110" s="51">
        <f>IFERROR((1-R2110) * Z2110 * 2%,0)</f>
        <v>0</v>
      </c>
      <c r="AB2110" s="52">
        <f>IF(R2110=0,0,0)</f>
        <v>0</v>
      </c>
      <c r="AC2110" s="52">
        <f> IFERROR(AB2110 * (1-R2110) * 2%,0)</f>
        <v>0</v>
      </c>
      <c r="AD2110" s="53">
        <f>T2110+V2110+W2110+X2110+AA2110+AC2110</f>
        <v>13350.17</v>
      </c>
    </row>
    <row r="2111">
      <c r="C2111" s="40" t="s">
        <v>3945</v>
      </c>
      <c r="D2111" s="41" t="s">
        <v>3946</v>
      </c>
      <c r="E2111" s="41"/>
      <c r="F2111" s="42">
        <v>42297.591458333329</v>
      </c>
      <c r="G2111" s="43">
        <v>33</v>
      </c>
      <c r="H2111" s="44">
        <v>43329</v>
      </c>
      <c r="I2111" s="44">
        <v>43365</v>
      </c>
      <c r="J2111" s="43">
        <v>5458890</v>
      </c>
      <c r="K2111" s="43">
        <v>0</v>
      </c>
      <c r="L2111" s="43">
        <v>0</v>
      </c>
      <c r="M2111" s="43">
        <f>IFERROR(J2111-K2111-L2111,0)</f>
        <v>5458890</v>
      </c>
      <c r="N2111" s="43">
        <v>3849832</v>
      </c>
      <c r="O2111" s="45">
        <f>IFERROR(IF(1 - M2111/N2111&lt;0,0,1-M2111/N2111),0)</f>
        <v>0</v>
      </c>
      <c r="P2111" s="43">
        <v>0</v>
      </c>
      <c r="Q2111" s="43">
        <v>5458890</v>
      </c>
      <c r="R2111" s="46">
        <f>IF(F2111&lt;DATEVALUE("2018-07-01"),1,0)</f>
        <v>1</v>
      </c>
      <c r="S2111" s="47">
        <f>IF(R2111=1,1%,0)</f>
        <v>0.01</v>
      </c>
      <c r="T2111" s="46">
        <f>IFERROR(S2111*M2111,0)</f>
        <v>54588.900000000001</v>
      </c>
      <c r="U2111" s="48">
        <f>IF(O2111&lt;=0.12,1,0)*(1-R2111)*M2111</f>
        <v>0</v>
      </c>
      <c r="V2111" s="49">
        <f>IF(0&lt;0.8,0,IF(0&lt;1,Sheet1!L590,1))*IF(G2111&lt;3,0.12 - O2111,0.01) *U2111</f>
        <v>0</v>
      </c>
      <c r="W2111" s="49">
        <f>IF(0&gt;1,IF(0&lt;=1.1,1,IF(0&lt;=1.2,2,IF(0&lt;=1.5,3,5))),0) * 1000000</f>
        <v>0</v>
      </c>
      <c r="X2111" s="50">
        <f>IF(AND(P2111&gt;=150000000,P2111&lt;300000000),5000000,IF(AND(P2111&gt;=300000000,P2111&lt;500000000),10000000,IF(AND(P2111&gt;=300000000,P2111&lt;500000000),15000000,IF(AND(P2111&gt;=500000000,P2111&lt;3000000000),20000000,IF(P2111&gt;=30000000000,35000000,0))))) * (1-R2111)</f>
        <v>0</v>
      </c>
      <c r="Y2111" s="50">
        <f>IFERROR(Q2111 * (1-R2111),0)</f>
        <v>0</v>
      </c>
      <c r="Z2111" s="51">
        <f>IF(R2111=1,0,0)</f>
        <v>0</v>
      </c>
      <c r="AA2111" s="51">
        <f>IFERROR((1-R2111) * Z2111 * 2%,0)</f>
        <v>0</v>
      </c>
      <c r="AB2111" s="52">
        <f>IF(R2111=0,0,0)</f>
        <v>0</v>
      </c>
      <c r="AC2111" s="52">
        <f> IFERROR(AB2111 * (1-R2111) * 2%,0)</f>
        <v>0</v>
      </c>
      <c r="AD2111" s="53">
        <f>T2111+V2111+W2111+X2111+AA2111+AC2111</f>
        <v>54588.900000000001</v>
      </c>
    </row>
    <row r="2112">
      <c r="C2112" s="40" t="s">
        <v>3947</v>
      </c>
      <c r="D2112" s="41" t="s">
        <v>3948</v>
      </c>
      <c r="E2112" s="41"/>
      <c r="F2112" s="42">
        <v>42340.70685185185</v>
      </c>
      <c r="G2112" s="43">
        <v>31</v>
      </c>
      <c r="H2112" s="44">
        <v>43327</v>
      </c>
      <c r="I2112" s="44">
        <v>43348</v>
      </c>
      <c r="J2112" s="43">
        <v>17905162</v>
      </c>
      <c r="K2112" s="43">
        <v>0</v>
      </c>
      <c r="L2112" s="43">
        <v>0</v>
      </c>
      <c r="M2112" s="43">
        <f>IFERROR(J2112-K2112-L2112,0)</f>
        <v>17905162</v>
      </c>
      <c r="N2112" s="43">
        <v>19594639</v>
      </c>
      <c r="O2112" s="45">
        <f>IFERROR(IF(1 - M2112/N2112&lt;0,0,1-M2112/N2112),0)</f>
        <v>0.086221389432078799</v>
      </c>
      <c r="P2112" s="43">
        <v>0</v>
      </c>
      <c r="Q2112" s="43">
        <v>17905162</v>
      </c>
      <c r="R2112" s="46">
        <f>IF(F2112&lt;DATEVALUE("2018-07-01"),1,0)</f>
        <v>1</v>
      </c>
      <c r="S2112" s="47">
        <f>IF(R2112=1,1%,0)</f>
        <v>0.01</v>
      </c>
      <c r="T2112" s="46">
        <f>IFERROR(S2112*M2112,0)</f>
        <v>179051.62</v>
      </c>
      <c r="U2112" s="48">
        <f>IF(O2112&lt;=0.12,1,0)*(1-R2112)*M2112</f>
        <v>0</v>
      </c>
      <c r="V2112" s="49">
        <f>IF(0&lt;0.8,0,IF(0&lt;1,Sheet1!L590,1))*IF(G2112&lt;3,0.12 - O2112,0.01) *U2112</f>
        <v>0</v>
      </c>
      <c r="W2112" s="49">
        <f>IF(0&gt;1,IF(0&lt;=1.1,1,IF(0&lt;=1.2,2,IF(0&lt;=1.5,3,5))),0) * 1000000</f>
        <v>0</v>
      </c>
      <c r="X2112" s="50">
        <f>IF(AND(P2112&gt;=150000000,P2112&lt;300000000),5000000,IF(AND(P2112&gt;=300000000,P2112&lt;500000000),10000000,IF(AND(P2112&gt;=300000000,P2112&lt;500000000),15000000,IF(AND(P2112&gt;=500000000,P2112&lt;3000000000),20000000,IF(P2112&gt;=30000000000,35000000,0))))) * (1-R2112)</f>
        <v>0</v>
      </c>
      <c r="Y2112" s="50">
        <f>IFERROR(Q2112 * (1-R2112),0)</f>
        <v>0</v>
      </c>
      <c r="Z2112" s="51">
        <f>IF(R2112=1,0,0)</f>
        <v>0</v>
      </c>
      <c r="AA2112" s="51">
        <f>IFERROR((1-R2112) * Z2112 * 2%,0)</f>
        <v>0</v>
      </c>
      <c r="AB2112" s="52">
        <f>IF(R2112=0,0,0)</f>
        <v>0</v>
      </c>
      <c r="AC2112" s="52">
        <f> IFERROR(AB2112 * (1-R2112) * 2%,0)</f>
        <v>0</v>
      </c>
      <c r="AD2112" s="53">
        <f>T2112+V2112+W2112+X2112+AA2112+AC2112</f>
        <v>179051.62</v>
      </c>
    </row>
    <row r="2113">
      <c r="C2113" s="40" t="s">
        <v>3949</v>
      </c>
      <c r="D2113" s="41" t="s">
        <v>3950</v>
      </c>
      <c r="E2113" s="41"/>
      <c r="F2113" s="42">
        <v>42363.364016203705</v>
      </c>
      <c r="G2113" s="43">
        <v>31</v>
      </c>
      <c r="H2113" s="44">
        <v>43329</v>
      </c>
      <c r="I2113" s="44">
        <v>43354</v>
      </c>
      <c r="J2113" s="43">
        <v>7391261</v>
      </c>
      <c r="K2113" s="43">
        <v>671929</v>
      </c>
      <c r="L2113" s="43">
        <v>0</v>
      </c>
      <c r="M2113" s="43">
        <f>IFERROR(J2113-K2113-L2113,0)</f>
        <v>6719332</v>
      </c>
      <c r="N2113" s="43">
        <v>7391261</v>
      </c>
      <c r="O2113" s="45">
        <f>IFERROR(IF(1 - M2113/N2113&lt;0,0,1-M2113/N2113),0)</f>
        <v>0.090908574328521174</v>
      </c>
      <c r="P2113" s="43">
        <v>0</v>
      </c>
      <c r="Q2113" s="43">
        <v>7391261</v>
      </c>
      <c r="R2113" s="46">
        <f>IF(F2113&lt;DATEVALUE("2018-07-01"),1,0)</f>
        <v>1</v>
      </c>
      <c r="S2113" s="47">
        <f>IF(R2113=1,1%,0)</f>
        <v>0.01</v>
      </c>
      <c r="T2113" s="46">
        <f>IFERROR(S2113*M2113,0)</f>
        <v>67193.320000000007</v>
      </c>
      <c r="U2113" s="48">
        <f>IF(O2113&lt;=0.12,1,0)*(1-R2113)*M2113</f>
        <v>0</v>
      </c>
      <c r="V2113" s="49">
        <f>IF(0&lt;0.8,0,IF(0&lt;1,Sheet1!L590,1))*IF(G2113&lt;3,0.12 - O2113,0.01) *U2113</f>
        <v>0</v>
      </c>
      <c r="W2113" s="49">
        <f>IF(0&gt;1,IF(0&lt;=1.1,1,IF(0&lt;=1.2,2,IF(0&lt;=1.5,3,5))),0) * 1000000</f>
        <v>0</v>
      </c>
      <c r="X2113" s="50">
        <f>IF(AND(P2113&gt;=150000000,P2113&lt;300000000),5000000,IF(AND(P2113&gt;=300000000,P2113&lt;500000000),10000000,IF(AND(P2113&gt;=300000000,P2113&lt;500000000),15000000,IF(AND(P2113&gt;=500000000,P2113&lt;3000000000),20000000,IF(P2113&gt;=30000000000,35000000,0))))) * (1-R2113)</f>
        <v>0</v>
      </c>
      <c r="Y2113" s="50">
        <f>IFERROR(Q2113 * (1-R2113),0)</f>
        <v>0</v>
      </c>
      <c r="Z2113" s="51">
        <f>IF(R2113=1,0,0)</f>
        <v>0</v>
      </c>
      <c r="AA2113" s="51">
        <f>IFERROR((1-R2113) * Z2113 * 2%,0)</f>
        <v>0</v>
      </c>
      <c r="AB2113" s="52">
        <f>IF(R2113=0,0,0)</f>
        <v>0</v>
      </c>
      <c r="AC2113" s="52">
        <f> IFERROR(AB2113 * (1-R2113) * 2%,0)</f>
        <v>0</v>
      </c>
      <c r="AD2113" s="53">
        <f>T2113+V2113+W2113+X2113+AA2113+AC2113</f>
        <v>67193.320000000007</v>
      </c>
    </row>
    <row r="2114">
      <c r="C2114" s="40" t="s">
        <v>3951</v>
      </c>
      <c r="D2114" s="41" t="s">
        <v>3952</v>
      </c>
      <c r="E2114" s="41"/>
      <c r="F2114" s="42">
        <v>42894.188425925924</v>
      </c>
      <c r="G2114" s="43">
        <v>13</v>
      </c>
      <c r="H2114" s="44">
        <v>43336</v>
      </c>
      <c r="I2114" s="44">
        <v>43364</v>
      </c>
      <c r="J2114" s="43">
        <v>11225654</v>
      </c>
      <c r="K2114" s="43">
        <v>0</v>
      </c>
      <c r="L2114" s="43">
        <v>0</v>
      </c>
      <c r="M2114" s="43">
        <f>IFERROR(J2114-K2114-L2114,0)</f>
        <v>11225654</v>
      </c>
      <c r="N2114" s="43">
        <v>11105864</v>
      </c>
      <c r="O2114" s="45">
        <f>IFERROR(IF(1 - M2114/N2114&lt;0,0,1-M2114/N2114),0)</f>
        <v>0</v>
      </c>
      <c r="P2114" s="43">
        <v>0</v>
      </c>
      <c r="Q2114" s="43">
        <v>11225654</v>
      </c>
      <c r="R2114" s="46">
        <f>IF(F2114&lt;DATEVALUE("2018-07-01"),1,0)</f>
        <v>1</v>
      </c>
      <c r="S2114" s="47">
        <f>IF(R2114=1,1%,0)</f>
        <v>0.01</v>
      </c>
      <c r="T2114" s="46">
        <f>IFERROR(S2114*M2114,0)</f>
        <v>112256.54000000001</v>
      </c>
      <c r="U2114" s="48">
        <f>IF(O2114&lt;=0.12,1,0)*(1-R2114)*M2114</f>
        <v>0</v>
      </c>
      <c r="V2114" s="49">
        <f>IF(0&lt;0.8,0,IF(0&lt;1,Sheet1!L590,1))*IF(G2114&lt;3,0.12 - O2114,0.01) *U2114</f>
        <v>0</v>
      </c>
      <c r="W2114" s="49">
        <f>IF(0&gt;1,IF(0&lt;=1.1,1,IF(0&lt;=1.2,2,IF(0&lt;=1.5,3,5))),0) * 1000000</f>
        <v>0</v>
      </c>
      <c r="X2114" s="50">
        <f>IF(AND(P2114&gt;=150000000,P2114&lt;300000000),5000000,IF(AND(P2114&gt;=300000000,P2114&lt;500000000),10000000,IF(AND(P2114&gt;=300000000,P2114&lt;500000000),15000000,IF(AND(P2114&gt;=500000000,P2114&lt;3000000000),20000000,IF(P2114&gt;=30000000000,35000000,0))))) * (1-R2114)</f>
        <v>0</v>
      </c>
      <c r="Y2114" s="50">
        <f>IFERROR(Q2114 * (1-R2114),0)</f>
        <v>0</v>
      </c>
      <c r="Z2114" s="51">
        <f>IF(R2114=1,0,0)</f>
        <v>0</v>
      </c>
      <c r="AA2114" s="51">
        <f>IFERROR((1-R2114) * Z2114 * 2%,0)</f>
        <v>0</v>
      </c>
      <c r="AB2114" s="52">
        <f>IF(R2114=0,0,0)</f>
        <v>0</v>
      </c>
      <c r="AC2114" s="52">
        <f> IFERROR(AB2114 * (1-R2114) * 2%,0)</f>
        <v>0</v>
      </c>
      <c r="AD2114" s="53">
        <f>T2114+V2114+W2114+X2114+AA2114+AC2114</f>
        <v>112256.54000000001</v>
      </c>
    </row>
    <row r="2115">
      <c r="C2115" s="40" t="s">
        <v>3953</v>
      </c>
      <c r="D2115" s="41" t="s">
        <v>3954</v>
      </c>
      <c r="E2115" s="41"/>
      <c r="F2115" s="42">
        <v>42923.278680555552</v>
      </c>
      <c r="G2115" s="43">
        <v>12</v>
      </c>
      <c r="H2115" s="44">
        <v>43329</v>
      </c>
      <c r="I2115" s="44">
        <v>43340</v>
      </c>
      <c r="J2115" s="43">
        <v>1609147</v>
      </c>
      <c r="K2115" s="43">
        <v>0</v>
      </c>
      <c r="L2115" s="43">
        <v>0</v>
      </c>
      <c r="M2115" s="43">
        <f>IFERROR(J2115-K2115-L2115,0)</f>
        <v>1609147</v>
      </c>
      <c r="N2115" s="43">
        <v>1607659</v>
      </c>
      <c r="O2115" s="45">
        <f>IFERROR(IF(1 - M2115/N2115&lt;0,0,1-M2115/N2115),0)</f>
        <v>0</v>
      </c>
      <c r="P2115" s="43">
        <v>0</v>
      </c>
      <c r="Q2115" s="43">
        <v>1609147</v>
      </c>
      <c r="R2115" s="46">
        <f>IF(F2115&lt;DATEVALUE("2018-07-01"),1,0)</f>
        <v>1</v>
      </c>
      <c r="S2115" s="47">
        <f>IF(R2115=1,1%,0)</f>
        <v>0.01</v>
      </c>
      <c r="T2115" s="46">
        <f>IFERROR(S2115*M2115,0)</f>
        <v>16091.470000000001</v>
      </c>
      <c r="U2115" s="48">
        <f>IF(O2115&lt;=0.12,1,0)*(1-R2115)*M2115</f>
        <v>0</v>
      </c>
      <c r="V2115" s="49">
        <f>IF(0&lt;0.8,0,IF(0&lt;1,Sheet1!L590,1))*IF(G2115&lt;3,0.12 - O2115,0.01) *U2115</f>
        <v>0</v>
      </c>
      <c r="W2115" s="49">
        <f>IF(0&gt;1,IF(0&lt;=1.1,1,IF(0&lt;=1.2,2,IF(0&lt;=1.5,3,5))),0) * 1000000</f>
        <v>0</v>
      </c>
      <c r="X2115" s="50">
        <f>IF(AND(P2115&gt;=150000000,P2115&lt;300000000),5000000,IF(AND(P2115&gt;=300000000,P2115&lt;500000000),10000000,IF(AND(P2115&gt;=300000000,P2115&lt;500000000),15000000,IF(AND(P2115&gt;=500000000,P2115&lt;3000000000),20000000,IF(P2115&gt;=30000000000,35000000,0))))) * (1-R2115)</f>
        <v>0</v>
      </c>
      <c r="Y2115" s="50">
        <f>IFERROR(Q2115 * (1-R2115),0)</f>
        <v>0</v>
      </c>
      <c r="Z2115" s="51">
        <f>IF(R2115=1,0,0)</f>
        <v>0</v>
      </c>
      <c r="AA2115" s="51">
        <f>IFERROR((1-R2115) * Z2115 * 2%,0)</f>
        <v>0</v>
      </c>
      <c r="AB2115" s="52">
        <f>IF(R2115=0,0,0)</f>
        <v>0</v>
      </c>
      <c r="AC2115" s="52">
        <f> IFERROR(AB2115 * (1-R2115) * 2%,0)</f>
        <v>0</v>
      </c>
      <c r="AD2115" s="53">
        <f>T2115+V2115+W2115+X2115+AA2115+AC2115</f>
        <v>16091.470000000001</v>
      </c>
    </row>
    <row r="2116">
      <c r="C2116" s="40" t="s">
        <v>3955</v>
      </c>
      <c r="D2116" s="41" t="s">
        <v>3956</v>
      </c>
      <c r="E2116" s="41"/>
      <c r="F2116" s="42">
        <v>43125.277349537035</v>
      </c>
      <c r="G2116" s="43">
        <v>6</v>
      </c>
      <c r="H2116" s="44">
        <v>43329</v>
      </c>
      <c r="I2116" s="44">
        <v>43340</v>
      </c>
      <c r="J2116" s="43">
        <v>1384142</v>
      </c>
      <c r="K2116" s="43">
        <v>0</v>
      </c>
      <c r="L2116" s="43">
        <v>0</v>
      </c>
      <c r="M2116" s="43">
        <f>IFERROR(J2116-K2116-L2116,0)</f>
        <v>1384142</v>
      </c>
      <c r="N2116" s="43">
        <v>1384142</v>
      </c>
      <c r="O2116" s="45">
        <f>IFERROR(IF(1 - M2116/N2116&lt;0,0,1-M2116/N2116),0)</f>
        <v>0</v>
      </c>
      <c r="P2116" s="43">
        <v>0</v>
      </c>
      <c r="Q2116" s="43">
        <v>1384142</v>
      </c>
      <c r="R2116" s="46">
        <f>IF(F2116&lt;DATEVALUE("2018-07-01"),1,0)</f>
        <v>1</v>
      </c>
      <c r="S2116" s="47">
        <f>IF(R2116=1,1%,0)</f>
        <v>0.01</v>
      </c>
      <c r="T2116" s="46">
        <f>IFERROR(S2116*M2116,0)</f>
        <v>13841.42</v>
      </c>
      <c r="U2116" s="48">
        <f>IF(O2116&lt;=0.12,1,0)*(1-R2116)*M2116</f>
        <v>0</v>
      </c>
      <c r="V2116" s="49">
        <f>IF(0&lt;0.8,0,IF(0&lt;1,Sheet1!L590,1))*IF(G2116&lt;3,0.12 - O2116,0.01) *U2116</f>
        <v>0</v>
      </c>
      <c r="W2116" s="49">
        <f>IF(0&gt;1,IF(0&lt;=1.1,1,IF(0&lt;=1.2,2,IF(0&lt;=1.5,3,5))),0) * 1000000</f>
        <v>0</v>
      </c>
      <c r="X2116" s="50">
        <f>IF(AND(P2116&gt;=150000000,P2116&lt;300000000),5000000,IF(AND(P2116&gt;=300000000,P2116&lt;500000000),10000000,IF(AND(P2116&gt;=300000000,P2116&lt;500000000),15000000,IF(AND(P2116&gt;=500000000,P2116&lt;3000000000),20000000,IF(P2116&gt;=30000000000,35000000,0))))) * (1-R2116)</f>
        <v>0</v>
      </c>
      <c r="Y2116" s="50">
        <f>IFERROR(Q2116 * (1-R2116),0)</f>
        <v>0</v>
      </c>
      <c r="Z2116" s="51">
        <f>IF(R2116=1,0,0)</f>
        <v>0</v>
      </c>
      <c r="AA2116" s="51">
        <f>IFERROR((1-R2116) * Z2116 * 2%,0)</f>
        <v>0</v>
      </c>
      <c r="AB2116" s="52">
        <f>IF(R2116=0,0,0)</f>
        <v>0</v>
      </c>
      <c r="AC2116" s="52">
        <f> IFERROR(AB2116 * (1-R2116) * 2%,0)</f>
        <v>0</v>
      </c>
      <c r="AD2116" s="53">
        <f>T2116+V2116+W2116+X2116+AA2116+AC2116</f>
        <v>13841.42</v>
      </c>
    </row>
    <row r="2117">
      <c r="C2117" s="40" t="s">
        <v>3957</v>
      </c>
      <c r="D2117" s="41" t="s">
        <v>3958</v>
      </c>
      <c r="E2117" s="41"/>
      <c r="F2117" s="42">
        <v>43259.069247685184</v>
      </c>
      <c r="G2117" s="43">
        <v>1</v>
      </c>
      <c r="H2117" s="44">
        <v>43327</v>
      </c>
      <c r="I2117" s="44">
        <v>43348</v>
      </c>
      <c r="J2117" s="43">
        <v>801325</v>
      </c>
      <c r="K2117" s="43">
        <v>0</v>
      </c>
      <c r="L2117" s="43">
        <v>0</v>
      </c>
      <c r="M2117" s="43">
        <f>IFERROR(J2117-K2117-L2117,0)</f>
        <v>801325</v>
      </c>
      <c r="N2117" s="43">
        <v>801325</v>
      </c>
      <c r="O2117" s="45">
        <f>IFERROR(IF(1 - M2117/N2117&lt;0,0,1-M2117/N2117),0)</f>
        <v>0</v>
      </c>
      <c r="P2117" s="43">
        <v>0</v>
      </c>
      <c r="Q2117" s="43">
        <v>0</v>
      </c>
      <c r="R2117" s="46">
        <f>IF(F2117&lt;DATEVALUE("2018-07-01"),1,0)</f>
        <v>1</v>
      </c>
      <c r="S2117" s="47">
        <f>IF(R2117=1,1%,0)</f>
        <v>0.01</v>
      </c>
      <c r="T2117" s="46">
        <f>IFERROR(S2117*M2117,0)</f>
        <v>8013.25</v>
      </c>
      <c r="U2117" s="48">
        <f>IF(O2117&lt;=0.12,1,0)*(1-R2117)*M2117</f>
        <v>0</v>
      </c>
      <c r="V2117" s="49">
        <f>IF(0&lt;0.8,0,IF(0&lt;1,Sheet1!L590,1))*IF(G2117&lt;3,0.12 - O2117,0.01) *U2117</f>
        <v>0</v>
      </c>
      <c r="W2117" s="49">
        <f>IF(0&gt;1,IF(0&lt;=1.1,1,IF(0&lt;=1.2,2,IF(0&lt;=1.5,3,5))),0) * 1000000</f>
        <v>0</v>
      </c>
      <c r="X2117" s="50">
        <f>IF(AND(P2117&gt;=150000000,P2117&lt;300000000),5000000,IF(AND(P2117&gt;=300000000,P2117&lt;500000000),10000000,IF(AND(P2117&gt;=300000000,P2117&lt;500000000),15000000,IF(AND(P2117&gt;=500000000,P2117&lt;3000000000),20000000,IF(P2117&gt;=30000000000,35000000,0))))) * (1-R2117)</f>
        <v>0</v>
      </c>
      <c r="Y2117" s="50">
        <f>IFERROR(Q2117 * (1-R2117),0)</f>
        <v>0</v>
      </c>
      <c r="Z2117" s="51">
        <f>IF(R2117=1,0,0)</f>
        <v>0</v>
      </c>
      <c r="AA2117" s="51">
        <f>IFERROR((1-R2117) * Z2117 * 2%,0)</f>
        <v>0</v>
      </c>
      <c r="AB2117" s="52">
        <f>IF(R2117=0,0,0)</f>
        <v>0</v>
      </c>
      <c r="AC2117" s="52">
        <f> IFERROR(AB2117 * (1-R2117) * 2%,0)</f>
        <v>0</v>
      </c>
      <c r="AD2117" s="53">
        <f>T2117+V2117+W2117+X2117+AA2117+AC2117</f>
        <v>8013.25</v>
      </c>
    </row>
    <row r="2118">
      <c r="C2118" s="40" t="s">
        <v>3959</v>
      </c>
      <c r="D2118" s="41" t="s">
        <v>3960</v>
      </c>
      <c r="E2118" s="41"/>
      <c r="F2118" s="42">
        <v>38960.638252314813</v>
      </c>
      <c r="G2118" s="43">
        <v>143</v>
      </c>
      <c r="H2118" s="44">
        <v>43329</v>
      </c>
      <c r="I2118" s="44">
        <v>43341</v>
      </c>
      <c r="J2118" s="43">
        <v>461736</v>
      </c>
      <c r="K2118" s="43">
        <v>0</v>
      </c>
      <c r="L2118" s="43">
        <v>0</v>
      </c>
      <c r="M2118" s="43">
        <f>IFERROR(J2118-K2118-L2118,0)</f>
        <v>461736</v>
      </c>
      <c r="N2118" s="43">
        <v>461736</v>
      </c>
      <c r="O2118" s="45">
        <f>IFERROR(IF(1 - M2118/N2118&lt;0,0,1-M2118/N2118),0)</f>
        <v>0</v>
      </c>
      <c r="P2118" s="43">
        <v>0</v>
      </c>
      <c r="Q2118" s="43">
        <v>461736</v>
      </c>
      <c r="R2118" s="46">
        <f>IF(F2118&lt;DATEVALUE("2018-07-01"),1,0)</f>
        <v>1</v>
      </c>
      <c r="S2118" s="47">
        <f>IF(R2118=1,1%,0)</f>
        <v>0.01</v>
      </c>
      <c r="T2118" s="46">
        <f>IFERROR(S2118*M2118,0)</f>
        <v>4617.3599999999997</v>
      </c>
      <c r="U2118" s="48">
        <f>IF(O2118&lt;=0.12,1,0)*(1-R2118)*M2118</f>
        <v>0</v>
      </c>
      <c r="V2118" s="49">
        <f>IF(0&lt;0.8,0,IF(0&lt;1,Sheet1!L590,1))*IF(G2118&lt;3,0.12 - O2118,0.01) *U2118</f>
        <v>0</v>
      </c>
      <c r="W2118" s="49">
        <f>IF(0&gt;1,IF(0&lt;=1.1,1,IF(0&lt;=1.2,2,IF(0&lt;=1.5,3,5))),0) * 1000000</f>
        <v>0</v>
      </c>
      <c r="X2118" s="50">
        <f>IF(AND(P2118&gt;=150000000,P2118&lt;300000000),5000000,IF(AND(P2118&gt;=300000000,P2118&lt;500000000),10000000,IF(AND(P2118&gt;=300000000,P2118&lt;500000000),15000000,IF(AND(P2118&gt;=500000000,P2118&lt;3000000000),20000000,IF(P2118&gt;=30000000000,35000000,0))))) * (1-R2118)</f>
        <v>0</v>
      </c>
      <c r="Y2118" s="50">
        <f>IFERROR(Q2118 * (1-R2118),0)</f>
        <v>0</v>
      </c>
      <c r="Z2118" s="51">
        <f>IF(R2118=1,0,0)</f>
        <v>0</v>
      </c>
      <c r="AA2118" s="51">
        <f>IFERROR((1-R2118) * Z2118 * 2%,0)</f>
        <v>0</v>
      </c>
      <c r="AB2118" s="52">
        <f>IF(R2118=0,0,0)</f>
        <v>0</v>
      </c>
      <c r="AC2118" s="52">
        <f> IFERROR(AB2118 * (1-R2118) * 2%,0)</f>
        <v>0</v>
      </c>
      <c r="AD2118" s="53">
        <f>T2118+V2118+W2118+X2118+AA2118+AC2118</f>
        <v>4617.3599999999997</v>
      </c>
    </row>
    <row r="2119">
      <c r="C2119" s="40" t="s">
        <v>3961</v>
      </c>
      <c r="D2119" s="41" t="s">
        <v>3962</v>
      </c>
      <c r="E2119" s="41"/>
      <c r="F2119" s="42">
        <v>39883.596620370372</v>
      </c>
      <c r="G2119" s="43">
        <v>112</v>
      </c>
      <c r="H2119" s="44">
        <v>43329</v>
      </c>
      <c r="I2119" s="44">
        <v>43351</v>
      </c>
      <c r="J2119" s="43">
        <v>571967</v>
      </c>
      <c r="K2119" s="43">
        <v>0</v>
      </c>
      <c r="L2119" s="43">
        <v>0</v>
      </c>
      <c r="M2119" s="43">
        <f>IFERROR(J2119-K2119-L2119,0)</f>
        <v>571967</v>
      </c>
      <c r="N2119" s="43">
        <v>571967</v>
      </c>
      <c r="O2119" s="45">
        <f>IFERROR(IF(1 - M2119/N2119&lt;0,0,1-M2119/N2119),0)</f>
        <v>0</v>
      </c>
      <c r="P2119" s="43">
        <v>0</v>
      </c>
      <c r="Q2119" s="43">
        <v>571967</v>
      </c>
      <c r="R2119" s="46">
        <f>IF(F2119&lt;DATEVALUE("2018-07-01"),1,0)</f>
        <v>1</v>
      </c>
      <c r="S2119" s="47">
        <f>IF(R2119=1,1%,0)</f>
        <v>0.01</v>
      </c>
      <c r="T2119" s="46">
        <f>IFERROR(S2119*M2119,0)</f>
        <v>5719.6700000000001</v>
      </c>
      <c r="U2119" s="48">
        <f>IF(O2119&lt;=0.12,1,0)*(1-R2119)*M2119</f>
        <v>0</v>
      </c>
      <c r="V2119" s="49">
        <f>IF(0&lt;0.8,0,IF(0&lt;1,Sheet1!L590,1))*IF(G2119&lt;3,0.12 - O2119,0.01) *U2119</f>
        <v>0</v>
      </c>
      <c r="W2119" s="49">
        <f>IF(0&gt;1,IF(0&lt;=1.1,1,IF(0&lt;=1.2,2,IF(0&lt;=1.5,3,5))),0) * 1000000</f>
        <v>0</v>
      </c>
      <c r="X2119" s="50">
        <f>IF(AND(P2119&gt;=150000000,P2119&lt;300000000),5000000,IF(AND(P2119&gt;=300000000,P2119&lt;500000000),10000000,IF(AND(P2119&gt;=300000000,P2119&lt;500000000),15000000,IF(AND(P2119&gt;=500000000,P2119&lt;3000000000),20000000,IF(P2119&gt;=30000000000,35000000,0))))) * (1-R2119)</f>
        <v>0</v>
      </c>
      <c r="Y2119" s="50">
        <f>IFERROR(Q2119 * (1-R2119),0)</f>
        <v>0</v>
      </c>
      <c r="Z2119" s="51">
        <f>IF(R2119=1,0,0)</f>
        <v>0</v>
      </c>
      <c r="AA2119" s="51">
        <f>IFERROR((1-R2119) * Z2119 * 2%,0)</f>
        <v>0</v>
      </c>
      <c r="AB2119" s="52">
        <f>IF(R2119=0,0,0)</f>
        <v>0</v>
      </c>
      <c r="AC2119" s="52">
        <f> IFERROR(AB2119 * (1-R2119) * 2%,0)</f>
        <v>0</v>
      </c>
      <c r="AD2119" s="53">
        <f>T2119+V2119+W2119+X2119+AA2119+AC2119</f>
        <v>5719.6700000000001</v>
      </c>
    </row>
    <row r="2120">
      <c r="C2120" s="40" t="s">
        <v>3963</v>
      </c>
      <c r="D2120" s="41" t="s">
        <v>3964</v>
      </c>
      <c r="E2120" s="41"/>
      <c r="F2120" s="42">
        <v>40317.450902777775</v>
      </c>
      <c r="G2120" s="43">
        <v>98</v>
      </c>
      <c r="H2120" s="44">
        <v>43321</v>
      </c>
      <c r="I2120" s="44">
        <v>41485</v>
      </c>
      <c r="J2120" s="43">
        <v>852034</v>
      </c>
      <c r="K2120" s="43">
        <v>0</v>
      </c>
      <c r="L2120" s="43">
        <v>0</v>
      </c>
      <c r="M2120" s="43">
        <f>IFERROR(J2120-K2120-L2120,0)</f>
        <v>852034</v>
      </c>
      <c r="N2120" s="43">
        <v>825414</v>
      </c>
      <c r="O2120" s="45">
        <f>IFERROR(IF(1 - M2120/N2120&lt;0,0,1-M2120/N2120),0)</f>
        <v>0</v>
      </c>
      <c r="P2120" s="43">
        <v>0</v>
      </c>
      <c r="Q2120" s="43">
        <v>852034</v>
      </c>
      <c r="R2120" s="46">
        <f>IF(F2120&lt;DATEVALUE("2018-07-01"),1,0)</f>
        <v>1</v>
      </c>
      <c r="S2120" s="47">
        <f>IF(R2120=1,1%,0)</f>
        <v>0.01</v>
      </c>
      <c r="T2120" s="46">
        <f>IFERROR(S2120*M2120,0)</f>
        <v>8520.3400000000001</v>
      </c>
      <c r="U2120" s="48">
        <f>IF(O2120&lt;=0.12,1,0)*(1-R2120)*M2120</f>
        <v>0</v>
      </c>
      <c r="V2120" s="49">
        <f>IF(0&lt;0.8,0,IF(0&lt;1,Sheet1!L590,1))*IF(G2120&lt;3,0.12 - O2120,0.01) *U2120</f>
        <v>0</v>
      </c>
      <c r="W2120" s="49">
        <f>IF(0&gt;1,IF(0&lt;=1.1,1,IF(0&lt;=1.2,2,IF(0&lt;=1.5,3,5))),0) * 1000000</f>
        <v>0</v>
      </c>
      <c r="X2120" s="50">
        <f>IF(AND(P2120&gt;=150000000,P2120&lt;300000000),5000000,IF(AND(P2120&gt;=300000000,P2120&lt;500000000),10000000,IF(AND(P2120&gt;=300000000,P2120&lt;500000000),15000000,IF(AND(P2120&gt;=500000000,P2120&lt;3000000000),20000000,IF(P2120&gt;=30000000000,35000000,0))))) * (1-R2120)</f>
        <v>0</v>
      </c>
      <c r="Y2120" s="50">
        <f>IFERROR(Q2120 * (1-R2120),0)</f>
        <v>0</v>
      </c>
      <c r="Z2120" s="51">
        <f>IF(R2120=1,0,0)</f>
        <v>0</v>
      </c>
      <c r="AA2120" s="51">
        <f>IFERROR((1-R2120) * Z2120 * 2%,0)</f>
        <v>0</v>
      </c>
      <c r="AB2120" s="52">
        <f>IF(R2120=0,0,0)</f>
        <v>0</v>
      </c>
      <c r="AC2120" s="52">
        <f> IFERROR(AB2120 * (1-R2120) * 2%,0)</f>
        <v>0</v>
      </c>
      <c r="AD2120" s="53">
        <f>T2120+V2120+W2120+X2120+AA2120+AC2120</f>
        <v>8520.3400000000001</v>
      </c>
    </row>
    <row r="2121">
      <c r="C2121" s="40" t="s">
        <v>3965</v>
      </c>
      <c r="D2121" s="41" t="s">
        <v>3966</v>
      </c>
      <c r="E2121" s="41"/>
      <c r="F2121" s="42">
        <v>40597.365185185183</v>
      </c>
      <c r="G2121" s="43">
        <v>89</v>
      </c>
      <c r="H2121" s="44">
        <v>43329</v>
      </c>
      <c r="I2121" s="44">
        <v>43354</v>
      </c>
      <c r="J2121" s="43">
        <v>36000</v>
      </c>
      <c r="K2121" s="43">
        <v>0</v>
      </c>
      <c r="L2121" s="43">
        <v>0</v>
      </c>
      <c r="M2121" s="43">
        <f>IFERROR(J2121-K2121-L2121,0)</f>
        <v>36000</v>
      </c>
      <c r="N2121" s="43">
        <v>34969</v>
      </c>
      <c r="O2121" s="45">
        <f>IFERROR(IF(1 - M2121/N2121&lt;0,0,1-M2121/N2121),0)</f>
        <v>0</v>
      </c>
      <c r="P2121" s="43">
        <v>0</v>
      </c>
      <c r="Q2121" s="43">
        <v>36000</v>
      </c>
      <c r="R2121" s="46">
        <f>IF(F2121&lt;DATEVALUE("2018-07-01"),1,0)</f>
        <v>1</v>
      </c>
      <c r="S2121" s="47">
        <f>IF(R2121=1,1%,0)</f>
        <v>0.01</v>
      </c>
      <c r="T2121" s="46">
        <f>IFERROR(S2121*M2121,0)</f>
        <v>360</v>
      </c>
      <c r="U2121" s="48">
        <f>IF(O2121&lt;=0.12,1,0)*(1-R2121)*M2121</f>
        <v>0</v>
      </c>
      <c r="V2121" s="49">
        <f>IF(0&lt;0.8,0,IF(0&lt;1,Sheet1!L590,1))*IF(G2121&lt;3,0.12 - O2121,0.01) *U2121</f>
        <v>0</v>
      </c>
      <c r="W2121" s="49">
        <f>IF(0&gt;1,IF(0&lt;=1.1,1,IF(0&lt;=1.2,2,IF(0&lt;=1.5,3,5))),0) * 1000000</f>
        <v>0</v>
      </c>
      <c r="X2121" s="50">
        <f>IF(AND(P2121&gt;=150000000,P2121&lt;300000000),5000000,IF(AND(P2121&gt;=300000000,P2121&lt;500000000),10000000,IF(AND(P2121&gt;=300000000,P2121&lt;500000000),15000000,IF(AND(P2121&gt;=500000000,P2121&lt;3000000000),20000000,IF(P2121&gt;=30000000000,35000000,0))))) * (1-R2121)</f>
        <v>0</v>
      </c>
      <c r="Y2121" s="50">
        <f>IFERROR(Q2121 * (1-R2121),0)</f>
        <v>0</v>
      </c>
      <c r="Z2121" s="51">
        <f>IF(R2121=1,0,0)</f>
        <v>0</v>
      </c>
      <c r="AA2121" s="51">
        <f>IFERROR((1-R2121) * Z2121 * 2%,0)</f>
        <v>0</v>
      </c>
      <c r="AB2121" s="52">
        <f>IF(R2121=0,0,0)</f>
        <v>0</v>
      </c>
      <c r="AC2121" s="52">
        <f> IFERROR(AB2121 * (1-R2121) * 2%,0)</f>
        <v>0</v>
      </c>
      <c r="AD2121" s="53">
        <f>T2121+V2121+W2121+X2121+AA2121+AC2121</f>
        <v>360</v>
      </c>
    </row>
    <row r="2122">
      <c r="C2122" s="40" t="s">
        <v>3967</v>
      </c>
      <c r="D2122" s="41" t="s">
        <v>3968</v>
      </c>
      <c r="E2122" s="41"/>
      <c r="F2122" s="42">
        <v>40730.610532407409</v>
      </c>
      <c r="G2122" s="43">
        <v>84</v>
      </c>
      <c r="H2122" s="44">
        <v>43329</v>
      </c>
      <c r="I2122" s="44">
        <v>43344</v>
      </c>
      <c r="J2122" s="43">
        <v>529738</v>
      </c>
      <c r="K2122" s="43">
        <v>0</v>
      </c>
      <c r="L2122" s="43">
        <v>0</v>
      </c>
      <c r="M2122" s="43">
        <f>IFERROR(J2122-K2122-L2122,0)</f>
        <v>529738</v>
      </c>
      <c r="N2122" s="43">
        <v>529738</v>
      </c>
      <c r="O2122" s="45">
        <f>IFERROR(IF(1 - M2122/N2122&lt;0,0,1-M2122/N2122),0)</f>
        <v>0</v>
      </c>
      <c r="P2122" s="43">
        <v>0</v>
      </c>
      <c r="Q2122" s="43">
        <v>529738</v>
      </c>
      <c r="R2122" s="46">
        <f>IF(F2122&lt;DATEVALUE("2018-07-01"),1,0)</f>
        <v>1</v>
      </c>
      <c r="S2122" s="47">
        <f>IF(R2122=1,1%,0)</f>
        <v>0.01</v>
      </c>
      <c r="T2122" s="46">
        <f>IFERROR(S2122*M2122,0)</f>
        <v>5297.3800000000001</v>
      </c>
      <c r="U2122" s="48">
        <f>IF(O2122&lt;=0.12,1,0)*(1-R2122)*M2122</f>
        <v>0</v>
      </c>
      <c r="V2122" s="49">
        <f>IF(0&lt;0.8,0,IF(0&lt;1,Sheet1!L590,1))*IF(G2122&lt;3,0.12 - O2122,0.01) *U2122</f>
        <v>0</v>
      </c>
      <c r="W2122" s="49">
        <f>IF(0&gt;1,IF(0&lt;=1.1,1,IF(0&lt;=1.2,2,IF(0&lt;=1.5,3,5))),0) * 1000000</f>
        <v>0</v>
      </c>
      <c r="X2122" s="50">
        <f>IF(AND(P2122&gt;=150000000,P2122&lt;300000000),5000000,IF(AND(P2122&gt;=300000000,P2122&lt;500000000),10000000,IF(AND(P2122&gt;=300000000,P2122&lt;500000000),15000000,IF(AND(P2122&gt;=500000000,P2122&lt;3000000000),20000000,IF(P2122&gt;=30000000000,35000000,0))))) * (1-R2122)</f>
        <v>0</v>
      </c>
      <c r="Y2122" s="50">
        <f>IFERROR(Q2122 * (1-R2122),0)</f>
        <v>0</v>
      </c>
      <c r="Z2122" s="51">
        <f>IF(R2122=1,0,0)</f>
        <v>0</v>
      </c>
      <c r="AA2122" s="51">
        <f>IFERROR((1-R2122) * Z2122 * 2%,0)</f>
        <v>0</v>
      </c>
      <c r="AB2122" s="52">
        <f>IF(R2122=0,0,0)</f>
        <v>0</v>
      </c>
      <c r="AC2122" s="52">
        <f> IFERROR(AB2122 * (1-R2122) * 2%,0)</f>
        <v>0</v>
      </c>
      <c r="AD2122" s="53">
        <f>T2122+V2122+W2122+X2122+AA2122+AC2122</f>
        <v>5297.3800000000001</v>
      </c>
    </row>
    <row r="2123">
      <c r="C2123" s="40" t="s">
        <v>3969</v>
      </c>
      <c r="D2123" s="41" t="s">
        <v>3970</v>
      </c>
      <c r="E2123" s="41"/>
      <c r="F2123" s="42">
        <v>40977.711087962962</v>
      </c>
      <c r="G2123" s="43">
        <v>76</v>
      </c>
      <c r="H2123" s="44">
        <v>43461</v>
      </c>
      <c r="I2123" s="44">
        <v>43441</v>
      </c>
      <c r="J2123" s="43">
        <v>486420</v>
      </c>
      <c r="K2123" s="43">
        <v>0</v>
      </c>
      <c r="L2123" s="43">
        <v>0</v>
      </c>
      <c r="M2123" s="43">
        <f>IFERROR(J2123-K2123-L2123,0)</f>
        <v>486420</v>
      </c>
      <c r="N2123" s="43">
        <v>486420</v>
      </c>
      <c r="O2123" s="45">
        <f>IFERROR(IF(1 - M2123/N2123&lt;0,0,1-M2123/N2123),0)</f>
        <v>0</v>
      </c>
      <c r="P2123" s="43">
        <v>0</v>
      </c>
      <c r="Q2123" s="43">
        <v>486420</v>
      </c>
      <c r="R2123" s="46">
        <f>IF(F2123&lt;DATEVALUE("2018-07-01"),1,0)</f>
        <v>1</v>
      </c>
      <c r="S2123" s="47">
        <f>IF(R2123=1,1%,0)</f>
        <v>0.01</v>
      </c>
      <c r="T2123" s="46">
        <f>IFERROR(S2123*M2123,0)</f>
        <v>4864.1999999999998</v>
      </c>
      <c r="U2123" s="48">
        <f>IF(O2123&lt;=0.12,1,0)*(1-R2123)*M2123</f>
        <v>0</v>
      </c>
      <c r="V2123" s="49">
        <f>IF(0&lt;0.8,0,IF(0&lt;1,Sheet1!L590,1))*IF(G2123&lt;3,0.12 - O2123,0.01) *U2123</f>
        <v>0</v>
      </c>
      <c r="W2123" s="49">
        <f>IF(0&gt;1,IF(0&lt;=1.1,1,IF(0&lt;=1.2,2,IF(0&lt;=1.5,3,5))),0) * 1000000</f>
        <v>0</v>
      </c>
      <c r="X2123" s="50">
        <f>IF(AND(P2123&gt;=150000000,P2123&lt;300000000),5000000,IF(AND(P2123&gt;=300000000,P2123&lt;500000000),10000000,IF(AND(P2123&gt;=300000000,P2123&lt;500000000),15000000,IF(AND(P2123&gt;=500000000,P2123&lt;3000000000),20000000,IF(P2123&gt;=30000000000,35000000,0))))) * (1-R2123)</f>
        <v>0</v>
      </c>
      <c r="Y2123" s="50">
        <f>IFERROR(Q2123 * (1-R2123),0)</f>
        <v>0</v>
      </c>
      <c r="Z2123" s="51">
        <f>IF(R2123=1,0,0)</f>
        <v>0</v>
      </c>
      <c r="AA2123" s="51">
        <f>IFERROR((1-R2123) * Z2123 * 2%,0)</f>
        <v>0</v>
      </c>
      <c r="AB2123" s="52">
        <f>IF(R2123=0,0,0)</f>
        <v>0</v>
      </c>
      <c r="AC2123" s="52">
        <f> IFERROR(AB2123 * (1-R2123) * 2%,0)</f>
        <v>0</v>
      </c>
      <c r="AD2123" s="53">
        <f>T2123+V2123+W2123+X2123+AA2123+AC2123</f>
        <v>4864.1999999999998</v>
      </c>
    </row>
    <row r="2124">
      <c r="C2124" s="40" t="s">
        <v>3971</v>
      </c>
      <c r="D2124" s="41" t="s">
        <v>3972</v>
      </c>
      <c r="E2124" s="41"/>
      <c r="F2124" s="42">
        <v>41031.38759259259</v>
      </c>
      <c r="G2124" s="43">
        <v>74</v>
      </c>
      <c r="H2124" s="44">
        <v>43329</v>
      </c>
      <c r="I2124" s="44">
        <v>43354</v>
      </c>
      <c r="J2124" s="43">
        <v>594906</v>
      </c>
      <c r="K2124" s="43">
        <v>0</v>
      </c>
      <c r="L2124" s="43">
        <v>0</v>
      </c>
      <c r="M2124" s="43">
        <f>IFERROR(J2124-K2124-L2124,0)</f>
        <v>594906</v>
      </c>
      <c r="N2124" s="43">
        <v>594080</v>
      </c>
      <c r="O2124" s="45">
        <f>IFERROR(IF(1 - M2124/N2124&lt;0,0,1-M2124/N2124),0)</f>
        <v>0</v>
      </c>
      <c r="P2124" s="43">
        <v>0</v>
      </c>
      <c r="Q2124" s="43">
        <v>594906</v>
      </c>
      <c r="R2124" s="46">
        <f>IF(F2124&lt;DATEVALUE("2018-07-01"),1,0)</f>
        <v>1</v>
      </c>
      <c r="S2124" s="47">
        <f>IF(R2124=1,1%,0)</f>
        <v>0.01</v>
      </c>
      <c r="T2124" s="46">
        <f>IFERROR(S2124*M2124,0)</f>
        <v>5949.0600000000004</v>
      </c>
      <c r="U2124" s="48">
        <f>IF(O2124&lt;=0.12,1,0)*(1-R2124)*M2124</f>
        <v>0</v>
      </c>
      <c r="V2124" s="49">
        <f>IF(0&lt;0.8,0,IF(0&lt;1,Sheet1!L590,1))*IF(G2124&lt;3,0.12 - O2124,0.01) *U2124</f>
        <v>0</v>
      </c>
      <c r="W2124" s="49">
        <f>IF(0&gt;1,IF(0&lt;=1.1,1,IF(0&lt;=1.2,2,IF(0&lt;=1.5,3,5))),0) * 1000000</f>
        <v>0</v>
      </c>
      <c r="X2124" s="50">
        <f>IF(AND(P2124&gt;=150000000,P2124&lt;300000000),5000000,IF(AND(P2124&gt;=300000000,P2124&lt;500000000),10000000,IF(AND(P2124&gt;=300000000,P2124&lt;500000000),15000000,IF(AND(P2124&gt;=500000000,P2124&lt;3000000000),20000000,IF(P2124&gt;=30000000000,35000000,0))))) * (1-R2124)</f>
        <v>0</v>
      </c>
      <c r="Y2124" s="50">
        <f>IFERROR(Q2124 * (1-R2124),0)</f>
        <v>0</v>
      </c>
      <c r="Z2124" s="51">
        <f>IF(R2124=1,0,0)</f>
        <v>0</v>
      </c>
      <c r="AA2124" s="51">
        <f>IFERROR((1-R2124) * Z2124 * 2%,0)</f>
        <v>0</v>
      </c>
      <c r="AB2124" s="52">
        <f>IF(R2124=0,0,0)</f>
        <v>0</v>
      </c>
      <c r="AC2124" s="52">
        <f> IFERROR(AB2124 * (1-R2124) * 2%,0)</f>
        <v>0</v>
      </c>
      <c r="AD2124" s="53">
        <f>T2124+V2124+W2124+X2124+AA2124+AC2124</f>
        <v>5949.0600000000004</v>
      </c>
    </row>
    <row r="2125">
      <c r="C2125" s="40" t="s">
        <v>3973</v>
      </c>
      <c r="D2125" s="41" t="s">
        <v>3974</v>
      </c>
      <c r="E2125" s="41"/>
      <c r="F2125" s="42">
        <v>41256.467824074076</v>
      </c>
      <c r="G2125" s="43">
        <v>67</v>
      </c>
      <c r="H2125" s="44">
        <v>43321</v>
      </c>
      <c r="I2125" s="44">
        <v>43327</v>
      </c>
      <c r="J2125" s="43">
        <v>9600356</v>
      </c>
      <c r="K2125" s="43">
        <v>0</v>
      </c>
      <c r="L2125" s="43">
        <v>0</v>
      </c>
      <c r="M2125" s="43">
        <f>IFERROR(J2125-K2125-L2125,0)</f>
        <v>9600356</v>
      </c>
      <c r="N2125" s="43">
        <v>9598204</v>
      </c>
      <c r="O2125" s="45">
        <f>IFERROR(IF(1 - M2125/N2125&lt;0,0,1-M2125/N2125),0)</f>
        <v>0</v>
      </c>
      <c r="P2125" s="43">
        <v>0</v>
      </c>
      <c r="Q2125" s="43">
        <v>9600356</v>
      </c>
      <c r="R2125" s="46">
        <f>IF(F2125&lt;DATEVALUE("2018-07-01"),1,0)</f>
        <v>1</v>
      </c>
      <c r="S2125" s="47">
        <f>IF(R2125=1,1%,0)</f>
        <v>0.01</v>
      </c>
      <c r="T2125" s="46">
        <f>IFERROR(S2125*M2125,0)</f>
        <v>96003.559999999998</v>
      </c>
      <c r="U2125" s="48">
        <f>IF(O2125&lt;=0.12,1,0)*(1-R2125)*M2125</f>
        <v>0</v>
      </c>
      <c r="V2125" s="49">
        <f>IF(0&lt;0.8,0,IF(0&lt;1,Sheet1!L590,1))*IF(G2125&lt;3,0.12 - O2125,0.01) *U2125</f>
        <v>0</v>
      </c>
      <c r="W2125" s="49">
        <f>IF(0&gt;1,IF(0&lt;=1.1,1,IF(0&lt;=1.2,2,IF(0&lt;=1.5,3,5))),0) * 1000000</f>
        <v>0</v>
      </c>
      <c r="X2125" s="50">
        <f>IF(AND(P2125&gt;=150000000,P2125&lt;300000000),5000000,IF(AND(P2125&gt;=300000000,P2125&lt;500000000),10000000,IF(AND(P2125&gt;=300000000,P2125&lt;500000000),15000000,IF(AND(P2125&gt;=500000000,P2125&lt;3000000000),20000000,IF(P2125&gt;=30000000000,35000000,0))))) * (1-R2125)</f>
        <v>0</v>
      </c>
      <c r="Y2125" s="50">
        <f>IFERROR(Q2125 * (1-R2125),0)</f>
        <v>0</v>
      </c>
      <c r="Z2125" s="51">
        <f>IF(R2125=1,0,0)</f>
        <v>0</v>
      </c>
      <c r="AA2125" s="51">
        <f>IFERROR((1-R2125) * Z2125 * 2%,0)</f>
        <v>0</v>
      </c>
      <c r="AB2125" s="52">
        <f>IF(R2125=0,0,0)</f>
        <v>0</v>
      </c>
      <c r="AC2125" s="52">
        <f> IFERROR(AB2125 * (1-R2125) * 2%,0)</f>
        <v>0</v>
      </c>
      <c r="AD2125" s="53">
        <f>T2125+V2125+W2125+X2125+AA2125+AC2125</f>
        <v>96003.559999999998</v>
      </c>
    </row>
    <row r="2126">
      <c r="C2126" s="40" t="s">
        <v>3975</v>
      </c>
      <c r="D2126" s="41" t="s">
        <v>3976</v>
      </c>
      <c r="E2126" s="41"/>
      <c r="F2126" s="42">
        <v>41475.440972222219</v>
      </c>
      <c r="G2126" s="43">
        <v>60</v>
      </c>
      <c r="H2126" s="44">
        <v>43329</v>
      </c>
      <c r="I2126" s="44">
        <v>43343</v>
      </c>
      <c r="J2126" s="43">
        <v>500698</v>
      </c>
      <c r="K2126" s="43">
        <v>0</v>
      </c>
      <c r="L2126" s="43">
        <v>0</v>
      </c>
      <c r="M2126" s="43">
        <f>IFERROR(J2126-K2126-L2126,0)</f>
        <v>500698</v>
      </c>
      <c r="N2126" s="43">
        <v>500698</v>
      </c>
      <c r="O2126" s="45">
        <f>IFERROR(IF(1 - M2126/N2126&lt;0,0,1-M2126/N2126),0)</f>
        <v>0</v>
      </c>
      <c r="P2126" s="43">
        <v>0</v>
      </c>
      <c r="Q2126" s="43">
        <v>500698</v>
      </c>
      <c r="R2126" s="46">
        <f>IF(F2126&lt;DATEVALUE("2018-07-01"),1,0)</f>
        <v>1</v>
      </c>
      <c r="S2126" s="47">
        <f>IF(R2126=1,1%,0)</f>
        <v>0.01</v>
      </c>
      <c r="T2126" s="46">
        <f>IFERROR(S2126*M2126,0)</f>
        <v>5006.9800000000005</v>
      </c>
      <c r="U2126" s="48">
        <f>IF(O2126&lt;=0.12,1,0)*(1-R2126)*M2126</f>
        <v>0</v>
      </c>
      <c r="V2126" s="49">
        <f>IF(0&lt;0.8,0,IF(0&lt;1,Sheet1!L590,1))*IF(G2126&lt;3,0.12 - O2126,0.01) *U2126</f>
        <v>0</v>
      </c>
      <c r="W2126" s="49">
        <f>IF(0&gt;1,IF(0&lt;=1.1,1,IF(0&lt;=1.2,2,IF(0&lt;=1.5,3,5))),0) * 1000000</f>
        <v>0</v>
      </c>
      <c r="X2126" s="50">
        <f>IF(AND(P2126&gt;=150000000,P2126&lt;300000000),5000000,IF(AND(P2126&gt;=300000000,P2126&lt;500000000),10000000,IF(AND(P2126&gt;=300000000,P2126&lt;500000000),15000000,IF(AND(P2126&gt;=500000000,P2126&lt;3000000000),20000000,IF(P2126&gt;=30000000000,35000000,0))))) * (1-R2126)</f>
        <v>0</v>
      </c>
      <c r="Y2126" s="50">
        <f>IFERROR(Q2126 * (1-R2126),0)</f>
        <v>0</v>
      </c>
      <c r="Z2126" s="51">
        <f>IF(R2126=1,0,0)</f>
        <v>0</v>
      </c>
      <c r="AA2126" s="51">
        <f>IFERROR((1-R2126) * Z2126 * 2%,0)</f>
        <v>0</v>
      </c>
      <c r="AB2126" s="52">
        <f>IF(R2126=0,0,0)</f>
        <v>0</v>
      </c>
      <c r="AC2126" s="52">
        <f> IFERROR(AB2126 * (1-R2126) * 2%,0)</f>
        <v>0</v>
      </c>
      <c r="AD2126" s="53">
        <f>T2126+V2126+W2126+X2126+AA2126+AC2126</f>
        <v>5006.9800000000005</v>
      </c>
    </row>
    <row r="2127">
      <c r="C2127" s="40" t="s">
        <v>3977</v>
      </c>
      <c r="D2127" s="41" t="s">
        <v>3978</v>
      </c>
      <c r="E2127" s="41"/>
      <c r="F2127" s="42">
        <v>41562.374837962961</v>
      </c>
      <c r="G2127" s="43">
        <v>57</v>
      </c>
      <c r="H2127" s="44">
        <v>43321</v>
      </c>
      <c r="I2127" s="44">
        <v>43340</v>
      </c>
      <c r="J2127" s="43">
        <v>1147806</v>
      </c>
      <c r="K2127" s="43">
        <v>0</v>
      </c>
      <c r="L2127" s="43">
        <v>0</v>
      </c>
      <c r="M2127" s="43">
        <f>IFERROR(J2127-K2127-L2127,0)</f>
        <v>1147806</v>
      </c>
      <c r="N2127" s="43">
        <v>1147806</v>
      </c>
      <c r="O2127" s="45">
        <f>IFERROR(IF(1 - M2127/N2127&lt;0,0,1-M2127/N2127),0)</f>
        <v>0</v>
      </c>
      <c r="P2127" s="43">
        <v>0</v>
      </c>
      <c r="Q2127" s="43">
        <v>1147806</v>
      </c>
      <c r="R2127" s="46">
        <f>IF(F2127&lt;DATEVALUE("2018-07-01"),1,0)</f>
        <v>1</v>
      </c>
      <c r="S2127" s="47">
        <f>IF(R2127=1,1%,0)</f>
        <v>0.01</v>
      </c>
      <c r="T2127" s="46">
        <f>IFERROR(S2127*M2127,0)</f>
        <v>11478.06</v>
      </c>
      <c r="U2127" s="48">
        <f>IF(O2127&lt;=0.12,1,0)*(1-R2127)*M2127</f>
        <v>0</v>
      </c>
      <c r="V2127" s="49">
        <f>IF(0&lt;0.8,0,IF(0&lt;1,Sheet1!L590,1))*IF(G2127&lt;3,0.12 - O2127,0.01) *U2127</f>
        <v>0</v>
      </c>
      <c r="W2127" s="49">
        <f>IF(0&gt;1,IF(0&lt;=1.1,1,IF(0&lt;=1.2,2,IF(0&lt;=1.5,3,5))),0) * 1000000</f>
        <v>0</v>
      </c>
      <c r="X2127" s="50">
        <f>IF(AND(P2127&gt;=150000000,P2127&lt;300000000),5000000,IF(AND(P2127&gt;=300000000,P2127&lt;500000000),10000000,IF(AND(P2127&gt;=300000000,P2127&lt;500000000),15000000,IF(AND(P2127&gt;=500000000,P2127&lt;3000000000),20000000,IF(P2127&gt;=30000000000,35000000,0))))) * (1-R2127)</f>
        <v>0</v>
      </c>
      <c r="Y2127" s="50">
        <f>IFERROR(Q2127 * (1-R2127),0)</f>
        <v>0</v>
      </c>
      <c r="Z2127" s="51">
        <f>IF(R2127=1,0,0)</f>
        <v>0</v>
      </c>
      <c r="AA2127" s="51">
        <f>IFERROR((1-R2127) * Z2127 * 2%,0)</f>
        <v>0</v>
      </c>
      <c r="AB2127" s="52">
        <f>IF(R2127=0,0,0)</f>
        <v>0</v>
      </c>
      <c r="AC2127" s="52">
        <f> IFERROR(AB2127 * (1-R2127) * 2%,0)</f>
        <v>0</v>
      </c>
      <c r="AD2127" s="53">
        <f>T2127+V2127+W2127+X2127+AA2127+AC2127</f>
        <v>11478.06</v>
      </c>
    </row>
    <row r="2128">
      <c r="C2128" s="40" t="s">
        <v>3979</v>
      </c>
      <c r="D2128" s="41" t="s">
        <v>3980</v>
      </c>
      <c r="E2128" s="41"/>
      <c r="F2128" s="42">
        <v>41767.6405787037</v>
      </c>
      <c r="G2128" s="43">
        <v>50</v>
      </c>
      <c r="H2128" s="44">
        <v>43329</v>
      </c>
      <c r="I2128" s="44">
        <v>43343</v>
      </c>
      <c r="J2128" s="43">
        <v>1420862</v>
      </c>
      <c r="K2128" s="43">
        <v>0</v>
      </c>
      <c r="L2128" s="43">
        <v>0</v>
      </c>
      <c r="M2128" s="43">
        <f>IFERROR(J2128-K2128-L2128,0)</f>
        <v>1420862</v>
      </c>
      <c r="N2128" s="43">
        <v>892253</v>
      </c>
      <c r="O2128" s="45">
        <f>IFERROR(IF(1 - M2128/N2128&lt;0,0,1-M2128/N2128),0)</f>
        <v>0</v>
      </c>
      <c r="P2128" s="43">
        <v>0</v>
      </c>
      <c r="Q2128" s="43">
        <v>1420862</v>
      </c>
      <c r="R2128" s="46">
        <f>IF(F2128&lt;DATEVALUE("2018-07-01"),1,0)</f>
        <v>1</v>
      </c>
      <c r="S2128" s="47">
        <f>IF(R2128=1,1%,0)</f>
        <v>0.01</v>
      </c>
      <c r="T2128" s="46">
        <f>IFERROR(S2128*M2128,0)</f>
        <v>14208.620000000001</v>
      </c>
      <c r="U2128" s="48">
        <f>IF(O2128&lt;=0.12,1,0)*(1-R2128)*M2128</f>
        <v>0</v>
      </c>
      <c r="V2128" s="49">
        <f>IF(0&lt;0.8,0,IF(0&lt;1,Sheet1!L590,1))*IF(G2128&lt;3,0.12 - O2128,0.01) *U2128</f>
        <v>0</v>
      </c>
      <c r="W2128" s="49">
        <f>IF(0&gt;1,IF(0&lt;=1.1,1,IF(0&lt;=1.2,2,IF(0&lt;=1.5,3,5))),0) * 1000000</f>
        <v>0</v>
      </c>
      <c r="X2128" s="50">
        <f>IF(AND(P2128&gt;=150000000,P2128&lt;300000000),5000000,IF(AND(P2128&gt;=300000000,P2128&lt;500000000),10000000,IF(AND(P2128&gt;=300000000,P2128&lt;500000000),15000000,IF(AND(P2128&gt;=500000000,P2128&lt;3000000000),20000000,IF(P2128&gt;=30000000000,35000000,0))))) * (1-R2128)</f>
        <v>0</v>
      </c>
      <c r="Y2128" s="50">
        <f>IFERROR(Q2128 * (1-R2128),0)</f>
        <v>0</v>
      </c>
      <c r="Z2128" s="51">
        <f>IF(R2128=1,0,0)</f>
        <v>0</v>
      </c>
      <c r="AA2128" s="51">
        <f>IFERROR((1-R2128) * Z2128 * 2%,0)</f>
        <v>0</v>
      </c>
      <c r="AB2128" s="52">
        <f>IF(R2128=0,528608,0)</f>
        <v>0</v>
      </c>
      <c r="AC2128" s="52">
        <f> IFERROR(AB2128 * (1-R2128) * 2%,0)</f>
        <v>0</v>
      </c>
      <c r="AD2128" s="53">
        <f>T2128+V2128+W2128+X2128+AA2128+AC2128</f>
        <v>14208.620000000001</v>
      </c>
    </row>
    <row r="2129">
      <c r="C2129" s="40" t="s">
        <v>3981</v>
      </c>
      <c r="D2129" s="41" t="s">
        <v>3982</v>
      </c>
      <c r="E2129" s="41"/>
      <c r="F2129" s="42">
        <v>41830.367222222223</v>
      </c>
      <c r="G2129" s="43">
        <v>48</v>
      </c>
      <c r="H2129" s="44">
        <v>43329</v>
      </c>
      <c r="I2129" s="44">
        <v>43341</v>
      </c>
      <c r="J2129" s="43">
        <v>162140</v>
      </c>
      <c r="K2129" s="43">
        <v>0</v>
      </c>
      <c r="L2129" s="43">
        <v>0</v>
      </c>
      <c r="M2129" s="43">
        <f>IFERROR(J2129-K2129-L2129,0)</f>
        <v>162140</v>
      </c>
      <c r="N2129" s="43">
        <v>162140</v>
      </c>
      <c r="O2129" s="45">
        <f>IFERROR(IF(1 - M2129/N2129&lt;0,0,1-M2129/N2129),0)</f>
        <v>0</v>
      </c>
      <c r="P2129" s="43">
        <v>0</v>
      </c>
      <c r="Q2129" s="43">
        <v>162140</v>
      </c>
      <c r="R2129" s="46">
        <f>IF(F2129&lt;DATEVALUE("2018-07-01"),1,0)</f>
        <v>1</v>
      </c>
      <c r="S2129" s="47">
        <f>IF(R2129=1,1%,0)</f>
        <v>0.01</v>
      </c>
      <c r="T2129" s="46">
        <f>IFERROR(S2129*M2129,0)</f>
        <v>1621.4000000000001</v>
      </c>
      <c r="U2129" s="48">
        <f>IF(O2129&lt;=0.12,1,0)*(1-R2129)*M2129</f>
        <v>0</v>
      </c>
      <c r="V2129" s="49">
        <f>IF(0&lt;0.8,0,IF(0&lt;1,Sheet1!L590,1))*IF(G2129&lt;3,0.12 - O2129,0.01) *U2129</f>
        <v>0</v>
      </c>
      <c r="W2129" s="49">
        <f>IF(0&gt;1,IF(0&lt;=1.1,1,IF(0&lt;=1.2,2,IF(0&lt;=1.5,3,5))),0) * 1000000</f>
        <v>0</v>
      </c>
      <c r="X2129" s="50">
        <f>IF(AND(P2129&gt;=150000000,P2129&lt;300000000),5000000,IF(AND(P2129&gt;=300000000,P2129&lt;500000000),10000000,IF(AND(P2129&gt;=300000000,P2129&lt;500000000),15000000,IF(AND(P2129&gt;=500000000,P2129&lt;3000000000),20000000,IF(P2129&gt;=30000000000,35000000,0))))) * (1-R2129)</f>
        <v>0</v>
      </c>
      <c r="Y2129" s="50">
        <f>IFERROR(Q2129 * (1-R2129),0)</f>
        <v>0</v>
      </c>
      <c r="Z2129" s="51">
        <f>IF(R2129=1,0,0)</f>
        <v>0</v>
      </c>
      <c r="AA2129" s="51">
        <f>IFERROR((1-R2129) * Z2129 * 2%,0)</f>
        <v>0</v>
      </c>
      <c r="AB2129" s="52">
        <f>IF(R2129=0,0,0)</f>
        <v>0</v>
      </c>
      <c r="AC2129" s="52">
        <f> IFERROR(AB2129 * (1-R2129) * 2%,0)</f>
        <v>0</v>
      </c>
      <c r="AD2129" s="53">
        <f>T2129+V2129+W2129+X2129+AA2129+AC2129</f>
        <v>1621.4000000000001</v>
      </c>
    </row>
    <row r="2130">
      <c r="C2130" s="40" t="s">
        <v>3983</v>
      </c>
      <c r="D2130" s="41" t="s">
        <v>3984</v>
      </c>
      <c r="E2130" s="41"/>
      <c r="F2130" s="42">
        <v>41830.365115740737</v>
      </c>
      <c r="G2130" s="43">
        <v>48</v>
      </c>
      <c r="H2130" s="44">
        <v>43322</v>
      </c>
      <c r="I2130" s="44">
        <v>43360</v>
      </c>
      <c r="J2130" s="43">
        <v>13428690</v>
      </c>
      <c r="K2130" s="43">
        <v>0</v>
      </c>
      <c r="L2130" s="43">
        <v>0</v>
      </c>
      <c r="M2130" s="43">
        <f>IFERROR(J2130-K2130-L2130,0)</f>
        <v>13428690</v>
      </c>
      <c r="N2130" s="43">
        <v>14780030</v>
      </c>
      <c r="O2130" s="45">
        <f>IFERROR(IF(1 - M2130/N2130&lt;0,0,1-M2130/N2130),0)</f>
        <v>0.091430125649271332</v>
      </c>
      <c r="P2130" s="43">
        <v>0</v>
      </c>
      <c r="Q2130" s="43">
        <v>13428690</v>
      </c>
      <c r="R2130" s="46">
        <f>IF(F2130&lt;DATEVALUE("2018-07-01"),1,0)</f>
        <v>1</v>
      </c>
      <c r="S2130" s="47">
        <f>IF(R2130=1,1%,0)</f>
        <v>0.01</v>
      </c>
      <c r="T2130" s="46">
        <f>IFERROR(S2130*M2130,0)</f>
        <v>134286.89999999999</v>
      </c>
      <c r="U2130" s="48">
        <f>IF(O2130&lt;=0.12,1,0)*(1-R2130)*M2130</f>
        <v>0</v>
      </c>
      <c r="V2130" s="49">
        <f>IF(0&lt;0.8,0,IF(0&lt;1,Sheet1!L590,1))*IF(G2130&lt;3,0.12 - O2130,0.01) *U2130</f>
        <v>0</v>
      </c>
      <c r="W2130" s="49">
        <f>IF(0&gt;1,IF(0&lt;=1.1,1,IF(0&lt;=1.2,2,IF(0&lt;=1.5,3,5))),0) * 1000000</f>
        <v>0</v>
      </c>
      <c r="X2130" s="50">
        <f>IF(AND(P2130&gt;=150000000,P2130&lt;300000000),5000000,IF(AND(P2130&gt;=300000000,P2130&lt;500000000),10000000,IF(AND(P2130&gt;=300000000,P2130&lt;500000000),15000000,IF(AND(P2130&gt;=500000000,P2130&lt;3000000000),20000000,IF(P2130&gt;=30000000000,35000000,0))))) * (1-R2130)</f>
        <v>0</v>
      </c>
      <c r="Y2130" s="50">
        <f>IFERROR(Q2130 * (1-R2130),0)</f>
        <v>0</v>
      </c>
      <c r="Z2130" s="51">
        <f>IF(R2130=1,0,0)</f>
        <v>0</v>
      </c>
      <c r="AA2130" s="51">
        <f>IFERROR((1-R2130) * Z2130 * 2%,0)</f>
        <v>0</v>
      </c>
      <c r="AB2130" s="52">
        <f>IF(R2130=0,0,0)</f>
        <v>0</v>
      </c>
      <c r="AC2130" s="52">
        <f> IFERROR(AB2130 * (1-R2130) * 2%,0)</f>
        <v>0</v>
      </c>
      <c r="AD2130" s="53">
        <f>T2130+V2130+W2130+X2130+AA2130+AC2130</f>
        <v>134286.89999999999</v>
      </c>
    </row>
    <row r="2131">
      <c r="C2131" s="40" t="s">
        <v>3985</v>
      </c>
      <c r="D2131" s="41" t="s">
        <v>3986</v>
      </c>
      <c r="E2131" s="41"/>
      <c r="F2131" s="42">
        <v>41885.588356481479</v>
      </c>
      <c r="G2131" s="43">
        <v>46</v>
      </c>
      <c r="H2131" s="44">
        <v>43329</v>
      </c>
      <c r="I2131" s="44">
        <v>43343</v>
      </c>
      <c r="J2131" s="43">
        <v>1087341</v>
      </c>
      <c r="K2131" s="43">
        <v>0</v>
      </c>
      <c r="L2131" s="43">
        <v>0</v>
      </c>
      <c r="M2131" s="43">
        <f>IFERROR(J2131-K2131-L2131,0)</f>
        <v>1087341</v>
      </c>
      <c r="N2131" s="43">
        <v>1086071</v>
      </c>
      <c r="O2131" s="45">
        <f>IFERROR(IF(1 - M2131/N2131&lt;0,0,1-M2131/N2131),0)</f>
        <v>0</v>
      </c>
      <c r="P2131" s="43">
        <v>0</v>
      </c>
      <c r="Q2131" s="43">
        <v>1087341</v>
      </c>
      <c r="R2131" s="46">
        <f>IF(F2131&lt;DATEVALUE("2018-07-01"),1,0)</f>
        <v>1</v>
      </c>
      <c r="S2131" s="47">
        <f>IF(R2131=1,1%,0)</f>
        <v>0.01</v>
      </c>
      <c r="T2131" s="46">
        <f>IFERROR(S2131*M2131,0)</f>
        <v>10873.41</v>
      </c>
      <c r="U2131" s="48">
        <f>IF(O2131&lt;=0.12,1,0)*(1-R2131)*M2131</f>
        <v>0</v>
      </c>
      <c r="V2131" s="49">
        <f>IF(0&lt;0.8,0,IF(0&lt;1,Sheet1!L590,1))*IF(G2131&lt;3,0.12 - O2131,0.01) *U2131</f>
        <v>0</v>
      </c>
      <c r="W2131" s="49">
        <f>IF(0&gt;1,IF(0&lt;=1.1,1,IF(0&lt;=1.2,2,IF(0&lt;=1.5,3,5))),0) * 1000000</f>
        <v>0</v>
      </c>
      <c r="X2131" s="50">
        <f>IF(AND(P2131&gt;=150000000,P2131&lt;300000000),5000000,IF(AND(P2131&gt;=300000000,P2131&lt;500000000),10000000,IF(AND(P2131&gt;=300000000,P2131&lt;500000000),15000000,IF(AND(P2131&gt;=500000000,P2131&lt;3000000000),20000000,IF(P2131&gt;=30000000000,35000000,0))))) * (1-R2131)</f>
        <v>0</v>
      </c>
      <c r="Y2131" s="50">
        <f>IFERROR(Q2131 * (1-R2131),0)</f>
        <v>0</v>
      </c>
      <c r="Z2131" s="51">
        <f>IF(R2131=1,0,0)</f>
        <v>0</v>
      </c>
      <c r="AA2131" s="51">
        <f>IFERROR((1-R2131) * Z2131 * 2%,0)</f>
        <v>0</v>
      </c>
      <c r="AB2131" s="52">
        <f>IF(R2131=0,0,0)</f>
        <v>0</v>
      </c>
      <c r="AC2131" s="52">
        <f> IFERROR(AB2131 * (1-R2131) * 2%,0)</f>
        <v>0</v>
      </c>
      <c r="AD2131" s="53">
        <f>T2131+V2131+W2131+X2131+AA2131+AC2131</f>
        <v>10873.41</v>
      </c>
    </row>
    <row r="2132">
      <c r="C2132" s="40" t="s">
        <v>3987</v>
      </c>
      <c r="D2132" s="41" t="s">
        <v>3988</v>
      </c>
      <c r="E2132" s="41"/>
      <c r="F2132" s="42">
        <v>41954.433425925927</v>
      </c>
      <c r="G2132" s="43">
        <v>44</v>
      </c>
      <c r="H2132" s="44">
        <v>43333</v>
      </c>
      <c r="I2132" s="44">
        <v>43342</v>
      </c>
      <c r="J2132" s="43">
        <v>1776420</v>
      </c>
      <c r="K2132" s="43">
        <v>130000</v>
      </c>
      <c r="L2132" s="43">
        <v>0</v>
      </c>
      <c r="M2132" s="43">
        <f>IFERROR(J2132-K2132-L2132,0)</f>
        <v>1646420</v>
      </c>
      <c r="N2132" s="43">
        <v>1567434</v>
      </c>
      <c r="O2132" s="45">
        <f>IFERROR(IF(1 - M2132/N2132&lt;0,0,1-M2132/N2132),0)</f>
        <v>0</v>
      </c>
      <c r="P2132" s="43">
        <v>0</v>
      </c>
      <c r="Q2132" s="43">
        <v>1776420</v>
      </c>
      <c r="R2132" s="46">
        <f>IF(F2132&lt;DATEVALUE("2018-07-01"),1,0)</f>
        <v>1</v>
      </c>
      <c r="S2132" s="47">
        <f>IF(R2132=1,1%,0)</f>
        <v>0.01</v>
      </c>
      <c r="T2132" s="46">
        <f>IFERROR(S2132*M2132,0)</f>
        <v>16464.200000000001</v>
      </c>
      <c r="U2132" s="48">
        <f>IF(O2132&lt;=0.12,1,0)*(1-R2132)*M2132</f>
        <v>0</v>
      </c>
      <c r="V2132" s="49">
        <f>IF(0&lt;0.8,0,IF(0&lt;1,Sheet1!L590,1))*IF(G2132&lt;3,0.12 - O2132,0.01) *U2132</f>
        <v>0</v>
      </c>
      <c r="W2132" s="49">
        <f>IF(0&gt;1,IF(0&lt;=1.1,1,IF(0&lt;=1.2,2,IF(0&lt;=1.5,3,5))),0) * 1000000</f>
        <v>0</v>
      </c>
      <c r="X2132" s="50">
        <f>IF(AND(P2132&gt;=150000000,P2132&lt;300000000),5000000,IF(AND(P2132&gt;=300000000,P2132&lt;500000000),10000000,IF(AND(P2132&gt;=300000000,P2132&lt;500000000),15000000,IF(AND(P2132&gt;=500000000,P2132&lt;3000000000),20000000,IF(P2132&gt;=30000000000,35000000,0))))) * (1-R2132)</f>
        <v>0</v>
      </c>
      <c r="Y2132" s="50">
        <f>IFERROR(Q2132 * (1-R2132),0)</f>
        <v>0</v>
      </c>
      <c r="Z2132" s="51">
        <f>IF(R2132=1,0,0)</f>
        <v>0</v>
      </c>
      <c r="AA2132" s="51">
        <f>IFERROR((1-R2132) * Z2132 * 2%,0)</f>
        <v>0</v>
      </c>
      <c r="AB2132" s="52">
        <f>IF(R2132=0,0,0)</f>
        <v>0</v>
      </c>
      <c r="AC2132" s="52">
        <f> IFERROR(AB2132 * (1-R2132) * 2%,0)</f>
        <v>0</v>
      </c>
      <c r="AD2132" s="53">
        <f>T2132+V2132+W2132+X2132+AA2132+AC2132</f>
        <v>16464.200000000001</v>
      </c>
    </row>
    <row r="2133">
      <c r="C2133" s="40" t="s">
        <v>3989</v>
      </c>
      <c r="D2133" s="41" t="s">
        <v>3990</v>
      </c>
      <c r="E2133" s="41"/>
      <c r="F2133" s="42">
        <v>41958.598969907405</v>
      </c>
      <c r="G2133" s="43">
        <v>44</v>
      </c>
      <c r="H2133" s="44">
        <v>43327</v>
      </c>
      <c r="I2133" s="44">
        <v>43358</v>
      </c>
      <c r="J2133" s="43">
        <v>608388</v>
      </c>
      <c r="K2133" s="43">
        <v>0</v>
      </c>
      <c r="L2133" s="43">
        <v>0</v>
      </c>
      <c r="M2133" s="43">
        <f>IFERROR(J2133-K2133-L2133,0)</f>
        <v>608388</v>
      </c>
      <c r="N2133" s="43">
        <v>608388</v>
      </c>
      <c r="O2133" s="45">
        <f>IFERROR(IF(1 - M2133/N2133&lt;0,0,1-M2133/N2133),0)</f>
        <v>0</v>
      </c>
      <c r="P2133" s="43">
        <v>0</v>
      </c>
      <c r="Q2133" s="43">
        <v>608388</v>
      </c>
      <c r="R2133" s="46">
        <f>IF(F2133&lt;DATEVALUE("2018-07-01"),1,0)</f>
        <v>1</v>
      </c>
      <c r="S2133" s="47">
        <f>IF(R2133=1,1%,0)</f>
        <v>0.01</v>
      </c>
      <c r="T2133" s="46">
        <f>IFERROR(S2133*M2133,0)</f>
        <v>6083.8800000000001</v>
      </c>
      <c r="U2133" s="48">
        <f>IF(O2133&lt;=0.12,1,0)*(1-R2133)*M2133</f>
        <v>0</v>
      </c>
      <c r="V2133" s="49">
        <f>IF(0&lt;0.8,0,IF(0&lt;1,Sheet1!L590,1))*IF(G2133&lt;3,0.12 - O2133,0.01) *U2133</f>
        <v>0</v>
      </c>
      <c r="W2133" s="49">
        <f>IF(0&gt;1,IF(0&lt;=1.1,1,IF(0&lt;=1.2,2,IF(0&lt;=1.5,3,5))),0) * 1000000</f>
        <v>0</v>
      </c>
      <c r="X2133" s="50">
        <f>IF(AND(P2133&gt;=150000000,P2133&lt;300000000),5000000,IF(AND(P2133&gt;=300000000,P2133&lt;500000000),10000000,IF(AND(P2133&gt;=300000000,P2133&lt;500000000),15000000,IF(AND(P2133&gt;=500000000,P2133&lt;3000000000),20000000,IF(P2133&gt;=30000000000,35000000,0))))) * (1-R2133)</f>
        <v>0</v>
      </c>
      <c r="Y2133" s="50">
        <f>IFERROR(Q2133 * (1-R2133),0)</f>
        <v>0</v>
      </c>
      <c r="Z2133" s="51">
        <f>IF(R2133=1,0,0)</f>
        <v>0</v>
      </c>
      <c r="AA2133" s="51">
        <f>IFERROR((1-R2133) * Z2133 * 2%,0)</f>
        <v>0</v>
      </c>
      <c r="AB2133" s="52">
        <f>IF(R2133=0,0,0)</f>
        <v>0</v>
      </c>
      <c r="AC2133" s="52">
        <f> IFERROR(AB2133 * (1-R2133) * 2%,0)</f>
        <v>0</v>
      </c>
      <c r="AD2133" s="53">
        <f>T2133+V2133+W2133+X2133+AA2133+AC2133</f>
        <v>6083.8800000000001</v>
      </c>
    </row>
    <row r="2134">
      <c r="C2134" s="40" t="s">
        <v>3991</v>
      </c>
      <c r="D2134" s="41" t="s">
        <v>3992</v>
      </c>
      <c r="E2134" s="41"/>
      <c r="F2134" s="42">
        <v>42147.420972222222</v>
      </c>
      <c r="G2134" s="43">
        <v>38</v>
      </c>
      <c r="H2134" s="44">
        <v>43312</v>
      </c>
      <c r="I2134" s="44">
        <v>43339</v>
      </c>
      <c r="J2134" s="43">
        <v>164076</v>
      </c>
      <c r="K2134" s="43">
        <v>0</v>
      </c>
      <c r="L2134" s="43">
        <v>0</v>
      </c>
      <c r="M2134" s="43">
        <f>IFERROR(J2134-K2134-L2134,0)</f>
        <v>164076</v>
      </c>
      <c r="N2134" s="43">
        <v>164076</v>
      </c>
      <c r="O2134" s="45">
        <f>IFERROR(IF(1 - M2134/N2134&lt;0,0,1-M2134/N2134),0)</f>
        <v>0</v>
      </c>
      <c r="P2134" s="43">
        <v>0</v>
      </c>
      <c r="Q2134" s="43">
        <v>164076</v>
      </c>
      <c r="R2134" s="46">
        <f>IF(F2134&lt;DATEVALUE("2018-07-01"),1,0)</f>
        <v>1</v>
      </c>
      <c r="S2134" s="47">
        <f>IF(R2134=1,1%,0)</f>
        <v>0.01</v>
      </c>
      <c r="T2134" s="46">
        <f>IFERROR(S2134*M2134,0)</f>
        <v>1640.76</v>
      </c>
      <c r="U2134" s="48">
        <f>IF(O2134&lt;=0.12,1,0)*(1-R2134)*M2134</f>
        <v>0</v>
      </c>
      <c r="V2134" s="49">
        <f>IF(0&lt;0.8,0,IF(0&lt;1,Sheet1!L590,1))*IF(G2134&lt;3,0.12 - O2134,0.01) *U2134</f>
        <v>0</v>
      </c>
      <c r="W2134" s="49">
        <f>IF(0&gt;1,IF(0&lt;=1.1,1,IF(0&lt;=1.2,2,IF(0&lt;=1.5,3,5))),0) * 1000000</f>
        <v>0</v>
      </c>
      <c r="X2134" s="50">
        <f>IF(AND(P2134&gt;=150000000,P2134&lt;300000000),5000000,IF(AND(P2134&gt;=300000000,P2134&lt;500000000),10000000,IF(AND(P2134&gt;=300000000,P2134&lt;500000000),15000000,IF(AND(P2134&gt;=500000000,P2134&lt;3000000000),20000000,IF(P2134&gt;=30000000000,35000000,0))))) * (1-R2134)</f>
        <v>0</v>
      </c>
      <c r="Y2134" s="50">
        <f>IFERROR(Q2134 * (1-R2134),0)</f>
        <v>0</v>
      </c>
      <c r="Z2134" s="51">
        <f>IF(R2134=1,0,0)</f>
        <v>0</v>
      </c>
      <c r="AA2134" s="51">
        <f>IFERROR((1-R2134) * Z2134 * 2%,0)</f>
        <v>0</v>
      </c>
      <c r="AB2134" s="52">
        <f>IF(R2134=0,0,0)</f>
        <v>0</v>
      </c>
      <c r="AC2134" s="52">
        <f> IFERROR(AB2134 * (1-R2134) * 2%,0)</f>
        <v>0</v>
      </c>
      <c r="AD2134" s="53">
        <f>T2134+V2134+W2134+X2134+AA2134+AC2134</f>
        <v>1640.76</v>
      </c>
    </row>
    <row r="2135">
      <c r="C2135" s="40" t="s">
        <v>3993</v>
      </c>
      <c r="D2135" s="41" t="s">
        <v>3994</v>
      </c>
      <c r="E2135" s="41"/>
      <c r="F2135" s="42">
        <v>42156.453356481477</v>
      </c>
      <c r="G2135" s="43">
        <v>37</v>
      </c>
      <c r="H2135" s="44">
        <v>43341</v>
      </c>
      <c r="I2135" s="44">
        <v>43399</v>
      </c>
      <c r="J2135" s="43">
        <v>21688064</v>
      </c>
      <c r="K2135" s="43">
        <v>0</v>
      </c>
      <c r="L2135" s="43">
        <v>0</v>
      </c>
      <c r="M2135" s="43">
        <f>IFERROR(J2135-K2135-L2135,0)</f>
        <v>21688064</v>
      </c>
      <c r="N2135" s="43">
        <v>20965694</v>
      </c>
      <c r="O2135" s="45">
        <f>IFERROR(IF(1 - M2135/N2135&lt;0,0,1-M2135/N2135),0)</f>
        <v>0</v>
      </c>
      <c r="P2135" s="43">
        <v>0</v>
      </c>
      <c r="Q2135" s="43">
        <v>21688064</v>
      </c>
      <c r="R2135" s="46">
        <f>IF(F2135&lt;DATEVALUE("2018-07-01"),1,0)</f>
        <v>1</v>
      </c>
      <c r="S2135" s="47">
        <f>IF(R2135=1,1%,0)</f>
        <v>0.01</v>
      </c>
      <c r="T2135" s="46">
        <f>IFERROR(S2135*M2135,0)</f>
        <v>216880.64000000001</v>
      </c>
      <c r="U2135" s="48">
        <f>IF(O2135&lt;=0.12,1,0)*(1-R2135)*M2135</f>
        <v>0</v>
      </c>
      <c r="V2135" s="49">
        <f>IF(0&lt;0.8,0,IF(0&lt;1,Sheet1!L590,1))*IF(G2135&lt;3,0.12 - O2135,0.01) *U2135</f>
        <v>0</v>
      </c>
      <c r="W2135" s="49">
        <f>IF(0&gt;1,IF(0&lt;=1.1,1,IF(0&lt;=1.2,2,IF(0&lt;=1.5,3,5))),0) * 1000000</f>
        <v>0</v>
      </c>
      <c r="X2135" s="50">
        <f>IF(AND(P2135&gt;=150000000,P2135&lt;300000000),5000000,IF(AND(P2135&gt;=300000000,P2135&lt;500000000),10000000,IF(AND(P2135&gt;=300000000,P2135&lt;500000000),15000000,IF(AND(P2135&gt;=500000000,P2135&lt;3000000000),20000000,IF(P2135&gt;=30000000000,35000000,0))))) * (1-R2135)</f>
        <v>0</v>
      </c>
      <c r="Y2135" s="50">
        <f>IFERROR(Q2135 * (1-R2135),0)</f>
        <v>0</v>
      </c>
      <c r="Z2135" s="51">
        <f>IF(R2135=1,0,0)</f>
        <v>0</v>
      </c>
      <c r="AA2135" s="51">
        <f>IFERROR((1-R2135) * Z2135 * 2%,0)</f>
        <v>0</v>
      </c>
      <c r="AB2135" s="52">
        <f>IF(R2135=0,0,0)</f>
        <v>0</v>
      </c>
      <c r="AC2135" s="52">
        <f> IFERROR(AB2135 * (1-R2135) * 2%,0)</f>
        <v>0</v>
      </c>
      <c r="AD2135" s="53">
        <f>T2135+V2135+W2135+X2135+AA2135+AC2135</f>
        <v>216880.64000000001</v>
      </c>
    </row>
    <row r="2136">
      <c r="C2136" s="40" t="s">
        <v>3995</v>
      </c>
      <c r="D2136" s="41" t="s">
        <v>3996</v>
      </c>
      <c r="E2136" s="41"/>
      <c r="F2136" s="42">
        <v>42182.401157407403</v>
      </c>
      <c r="G2136" s="43">
        <v>37</v>
      </c>
      <c r="H2136" s="44">
        <v>43321</v>
      </c>
      <c r="I2136" s="44">
        <v>43369</v>
      </c>
      <c r="J2136" s="43">
        <v>383134</v>
      </c>
      <c r="K2136" s="43">
        <v>0</v>
      </c>
      <c r="L2136" s="43">
        <v>0</v>
      </c>
      <c r="M2136" s="43">
        <f>IFERROR(J2136-K2136-L2136,0)</f>
        <v>383134</v>
      </c>
      <c r="N2136" s="43">
        <v>383134</v>
      </c>
      <c r="O2136" s="45">
        <f>IFERROR(IF(1 - M2136/N2136&lt;0,0,1-M2136/N2136),0)</f>
        <v>0</v>
      </c>
      <c r="P2136" s="43">
        <v>0</v>
      </c>
      <c r="Q2136" s="43">
        <v>383134</v>
      </c>
      <c r="R2136" s="46">
        <f>IF(F2136&lt;DATEVALUE("2018-07-01"),1,0)</f>
        <v>1</v>
      </c>
      <c r="S2136" s="47">
        <f>IF(R2136=1,1%,0)</f>
        <v>0.01</v>
      </c>
      <c r="T2136" s="46">
        <f>IFERROR(S2136*M2136,0)</f>
        <v>3831.3400000000001</v>
      </c>
      <c r="U2136" s="48">
        <f>IF(O2136&lt;=0.12,1,0)*(1-R2136)*M2136</f>
        <v>0</v>
      </c>
      <c r="V2136" s="49">
        <f>IF(0&lt;0.8,0,IF(0&lt;1,Sheet1!L590,1))*IF(G2136&lt;3,0.12 - O2136,0.01) *U2136</f>
        <v>0</v>
      </c>
      <c r="W2136" s="49">
        <f>IF(0&gt;1,IF(0&lt;=1.1,1,IF(0&lt;=1.2,2,IF(0&lt;=1.5,3,5))),0) * 1000000</f>
        <v>0</v>
      </c>
      <c r="X2136" s="50">
        <f>IF(AND(P2136&gt;=150000000,P2136&lt;300000000),5000000,IF(AND(P2136&gt;=300000000,P2136&lt;500000000),10000000,IF(AND(P2136&gt;=300000000,P2136&lt;500000000),15000000,IF(AND(P2136&gt;=500000000,P2136&lt;3000000000),20000000,IF(P2136&gt;=30000000000,35000000,0))))) * (1-R2136)</f>
        <v>0</v>
      </c>
      <c r="Y2136" s="50">
        <f>IFERROR(Q2136 * (1-R2136),0)</f>
        <v>0</v>
      </c>
      <c r="Z2136" s="51">
        <f>IF(R2136=1,0,0)</f>
        <v>0</v>
      </c>
      <c r="AA2136" s="51">
        <f>IFERROR((1-R2136) * Z2136 * 2%,0)</f>
        <v>0</v>
      </c>
      <c r="AB2136" s="52">
        <f>IF(R2136=0,0,0)</f>
        <v>0</v>
      </c>
      <c r="AC2136" s="52">
        <f> IFERROR(AB2136 * (1-R2136) * 2%,0)</f>
        <v>0</v>
      </c>
      <c r="AD2136" s="53">
        <f>T2136+V2136+W2136+X2136+AA2136+AC2136</f>
        <v>3831.3400000000001</v>
      </c>
    </row>
    <row r="2137">
      <c r="C2137" s="40" t="s">
        <v>3997</v>
      </c>
      <c r="D2137" s="41" t="s">
        <v>3998</v>
      </c>
      <c r="E2137" s="41"/>
      <c r="F2137" s="42">
        <v>42280.405335648145</v>
      </c>
      <c r="G2137" s="43">
        <v>33</v>
      </c>
      <c r="H2137" s="44">
        <v>43312</v>
      </c>
      <c r="I2137" s="44">
        <v>43322</v>
      </c>
      <c r="J2137" s="43">
        <v>27201521</v>
      </c>
      <c r="K2137" s="43">
        <v>4832762</v>
      </c>
      <c r="L2137" s="43">
        <v>0</v>
      </c>
      <c r="M2137" s="43">
        <f>IFERROR(J2137-K2137-L2137,0)</f>
        <v>22368759</v>
      </c>
      <c r="N2137" s="43">
        <v>27176278</v>
      </c>
      <c r="O2137" s="45">
        <f>IFERROR(IF(1 - M2137/N2137&lt;0,0,1-M2137/N2137),0)</f>
        <v>0.17690130340880383</v>
      </c>
      <c r="P2137" s="43">
        <v>0</v>
      </c>
      <c r="Q2137" s="43">
        <v>27201521</v>
      </c>
      <c r="R2137" s="46">
        <f>IF(F2137&lt;DATEVALUE("2018-07-01"),1,0)</f>
        <v>1</v>
      </c>
      <c r="S2137" s="47">
        <f>IF(R2137=1,1%,0)</f>
        <v>0.01</v>
      </c>
      <c r="T2137" s="46">
        <f>IFERROR(S2137*M2137,0)</f>
        <v>223687.59</v>
      </c>
      <c r="U2137" s="48">
        <f>IF(O2137&lt;=0.12,1,0)*(1-R2137)*M2137</f>
        <v>0</v>
      </c>
      <c r="V2137" s="49">
        <f>IF(0&lt;0.8,0,IF(0&lt;1,Sheet1!L590,1))*IF(G2137&lt;3,0.12 - O2137,0.01) *U2137</f>
        <v>0</v>
      </c>
      <c r="W2137" s="49">
        <f>IF(0&gt;1,IF(0&lt;=1.1,1,IF(0&lt;=1.2,2,IF(0&lt;=1.5,3,5))),0) * 1000000</f>
        <v>0</v>
      </c>
      <c r="X2137" s="50">
        <f>IF(AND(P2137&gt;=150000000,P2137&lt;300000000),5000000,IF(AND(P2137&gt;=300000000,P2137&lt;500000000),10000000,IF(AND(P2137&gt;=300000000,P2137&lt;500000000),15000000,IF(AND(P2137&gt;=500000000,P2137&lt;3000000000),20000000,IF(P2137&gt;=30000000000,35000000,0))))) * (1-R2137)</f>
        <v>0</v>
      </c>
      <c r="Y2137" s="50">
        <f>IFERROR(Q2137 * (1-R2137),0)</f>
        <v>0</v>
      </c>
      <c r="Z2137" s="51">
        <f>IF(R2137=1,0,0)</f>
        <v>0</v>
      </c>
      <c r="AA2137" s="51">
        <f>IFERROR((1-R2137) * Z2137 * 2%,0)</f>
        <v>0</v>
      </c>
      <c r="AB2137" s="52">
        <f>IF(R2137=0,0,0)</f>
        <v>0</v>
      </c>
      <c r="AC2137" s="52">
        <f> IFERROR(AB2137 * (1-R2137) * 2%,0)</f>
        <v>0</v>
      </c>
      <c r="AD2137" s="53">
        <f>T2137+V2137+W2137+X2137+AA2137+AC2137</f>
        <v>223687.59</v>
      </c>
    </row>
    <row r="2138">
      <c r="C2138" s="40" t="s">
        <v>3999</v>
      </c>
      <c r="D2138" s="41" t="s">
        <v>4000</v>
      </c>
      <c r="E2138" s="41"/>
      <c r="F2138" s="42">
        <v>42378.441076388888</v>
      </c>
      <c r="G2138" s="43">
        <v>30</v>
      </c>
      <c r="H2138" s="44">
        <v>43329</v>
      </c>
      <c r="I2138" s="44">
        <v>43343</v>
      </c>
      <c r="J2138" s="43">
        <v>4819272</v>
      </c>
      <c r="K2138" s="43">
        <v>0</v>
      </c>
      <c r="L2138" s="43">
        <v>0</v>
      </c>
      <c r="M2138" s="43">
        <f>IFERROR(J2138-K2138-L2138,0)</f>
        <v>4819272</v>
      </c>
      <c r="N2138" s="43">
        <v>4817615</v>
      </c>
      <c r="O2138" s="45">
        <f>IFERROR(IF(1 - M2138/N2138&lt;0,0,1-M2138/N2138),0)</f>
        <v>0</v>
      </c>
      <c r="P2138" s="43">
        <v>0</v>
      </c>
      <c r="Q2138" s="43">
        <v>4819272</v>
      </c>
      <c r="R2138" s="46">
        <f>IF(F2138&lt;DATEVALUE("2018-07-01"),1,0)</f>
        <v>1</v>
      </c>
      <c r="S2138" s="47">
        <f>IF(R2138=1,1%,0)</f>
        <v>0.01</v>
      </c>
      <c r="T2138" s="46">
        <f>IFERROR(S2138*M2138,0)</f>
        <v>48192.720000000001</v>
      </c>
      <c r="U2138" s="48">
        <f>IF(O2138&lt;=0.12,1,0)*(1-R2138)*M2138</f>
        <v>0</v>
      </c>
      <c r="V2138" s="49">
        <f>IF(0&lt;0.8,0,IF(0&lt;1,Sheet1!L590,1))*IF(G2138&lt;3,0.12 - O2138,0.01) *U2138</f>
        <v>0</v>
      </c>
      <c r="W2138" s="49">
        <f>IF(0&gt;1,IF(0&lt;=1.1,1,IF(0&lt;=1.2,2,IF(0&lt;=1.5,3,5))),0) * 1000000</f>
        <v>0</v>
      </c>
      <c r="X2138" s="50">
        <f>IF(AND(P2138&gt;=150000000,P2138&lt;300000000),5000000,IF(AND(P2138&gt;=300000000,P2138&lt;500000000),10000000,IF(AND(P2138&gt;=300000000,P2138&lt;500000000),15000000,IF(AND(P2138&gt;=500000000,P2138&lt;3000000000),20000000,IF(P2138&gt;=30000000000,35000000,0))))) * (1-R2138)</f>
        <v>0</v>
      </c>
      <c r="Y2138" s="50">
        <f>IFERROR(Q2138 * (1-R2138),0)</f>
        <v>0</v>
      </c>
      <c r="Z2138" s="51">
        <f>IF(R2138=1,0,0)</f>
        <v>0</v>
      </c>
      <c r="AA2138" s="51">
        <f>IFERROR((1-R2138) * Z2138 * 2%,0)</f>
        <v>0</v>
      </c>
      <c r="AB2138" s="52">
        <f>IF(R2138=0,0,0)</f>
        <v>0</v>
      </c>
      <c r="AC2138" s="52">
        <f> IFERROR(AB2138 * (1-R2138) * 2%,0)</f>
        <v>0</v>
      </c>
      <c r="AD2138" s="53">
        <f>T2138+V2138+W2138+X2138+AA2138+AC2138</f>
        <v>48192.720000000001</v>
      </c>
    </row>
    <row r="2139">
      <c r="C2139" s="40" t="s">
        <v>4001</v>
      </c>
      <c r="D2139" s="41" t="s">
        <v>4002</v>
      </c>
      <c r="E2139" s="41"/>
      <c r="F2139" s="42">
        <v>42440.444236111107</v>
      </c>
      <c r="G2139" s="43">
        <v>28</v>
      </c>
      <c r="H2139" s="44">
        <v>43329</v>
      </c>
      <c r="I2139" s="44">
        <v>43344</v>
      </c>
      <c r="J2139" s="43">
        <v>1095872</v>
      </c>
      <c r="K2139" s="43">
        <v>0</v>
      </c>
      <c r="L2139" s="43">
        <v>0</v>
      </c>
      <c r="M2139" s="43">
        <f>IFERROR(J2139-K2139-L2139,0)</f>
        <v>1095872</v>
      </c>
      <c r="N2139" s="43">
        <v>1095872</v>
      </c>
      <c r="O2139" s="45">
        <f>IFERROR(IF(1 - M2139/N2139&lt;0,0,1-M2139/N2139),0)</f>
        <v>0</v>
      </c>
      <c r="P2139" s="43">
        <v>0</v>
      </c>
      <c r="Q2139" s="43">
        <v>1095872</v>
      </c>
      <c r="R2139" s="46">
        <f>IF(F2139&lt;DATEVALUE("2018-07-01"),1,0)</f>
        <v>1</v>
      </c>
      <c r="S2139" s="47">
        <f>IF(R2139=1,1%,0)</f>
        <v>0.01</v>
      </c>
      <c r="T2139" s="46">
        <f>IFERROR(S2139*M2139,0)</f>
        <v>10958.719999999999</v>
      </c>
      <c r="U2139" s="48">
        <f>IF(O2139&lt;=0.12,1,0)*(1-R2139)*M2139</f>
        <v>0</v>
      </c>
      <c r="V2139" s="49">
        <f>IF(0&lt;0.8,0,IF(0&lt;1,Sheet1!L590,1))*IF(G2139&lt;3,0.12 - O2139,0.01) *U2139</f>
        <v>0</v>
      </c>
      <c r="W2139" s="49">
        <f>IF(0&gt;1,IF(0&lt;=1.1,1,IF(0&lt;=1.2,2,IF(0&lt;=1.5,3,5))),0) * 1000000</f>
        <v>0</v>
      </c>
      <c r="X2139" s="50">
        <f>IF(AND(P2139&gt;=150000000,P2139&lt;300000000),5000000,IF(AND(P2139&gt;=300000000,P2139&lt;500000000),10000000,IF(AND(P2139&gt;=300000000,P2139&lt;500000000),15000000,IF(AND(P2139&gt;=500000000,P2139&lt;3000000000),20000000,IF(P2139&gt;=30000000000,35000000,0))))) * (1-R2139)</f>
        <v>0</v>
      </c>
      <c r="Y2139" s="50">
        <f>IFERROR(Q2139 * (1-R2139),0)</f>
        <v>0</v>
      </c>
      <c r="Z2139" s="51">
        <f>IF(R2139=1,0,0)</f>
        <v>0</v>
      </c>
      <c r="AA2139" s="51">
        <f>IFERROR((1-R2139) * Z2139 * 2%,0)</f>
        <v>0</v>
      </c>
      <c r="AB2139" s="52">
        <f>IF(R2139=0,0,0)</f>
        <v>0</v>
      </c>
      <c r="AC2139" s="52">
        <f> IFERROR(AB2139 * (1-R2139) * 2%,0)</f>
        <v>0</v>
      </c>
      <c r="AD2139" s="53">
        <f>T2139+V2139+W2139+X2139+AA2139+AC2139</f>
        <v>10958.719999999999</v>
      </c>
    </row>
    <row r="2140">
      <c r="C2140" s="40" t="s">
        <v>4003</v>
      </c>
      <c r="D2140" s="41" t="s">
        <v>4004</v>
      </c>
      <c r="E2140" s="41"/>
      <c r="F2140" s="42">
        <v>42571.120844907404</v>
      </c>
      <c r="G2140" s="43">
        <v>24</v>
      </c>
      <c r="H2140" s="44">
        <v>43329</v>
      </c>
      <c r="I2140" s="44">
        <v>43341</v>
      </c>
      <c r="J2140" s="43">
        <v>405447</v>
      </c>
      <c r="K2140" s="43">
        <v>0</v>
      </c>
      <c r="L2140" s="43">
        <v>0</v>
      </c>
      <c r="M2140" s="43">
        <f>IFERROR(J2140-K2140-L2140,0)</f>
        <v>405447</v>
      </c>
      <c r="N2140" s="43">
        <v>405447</v>
      </c>
      <c r="O2140" s="45">
        <f>IFERROR(IF(1 - M2140/N2140&lt;0,0,1-M2140/N2140),0)</f>
        <v>0</v>
      </c>
      <c r="P2140" s="43">
        <v>0</v>
      </c>
      <c r="Q2140" s="43">
        <v>405447</v>
      </c>
      <c r="R2140" s="46">
        <f>IF(F2140&lt;DATEVALUE("2018-07-01"),1,0)</f>
        <v>1</v>
      </c>
      <c r="S2140" s="47">
        <f>IF(R2140=1,1%,0)</f>
        <v>0.01</v>
      </c>
      <c r="T2140" s="46">
        <f>IFERROR(S2140*M2140,0)</f>
        <v>4054.4700000000003</v>
      </c>
      <c r="U2140" s="48">
        <f>IF(O2140&lt;=0.12,1,0)*(1-R2140)*M2140</f>
        <v>0</v>
      </c>
      <c r="V2140" s="49">
        <f>IF(0&lt;0.8,0,IF(0&lt;1,Sheet1!L590,1))*IF(G2140&lt;3,0.12 - O2140,0.01) *U2140</f>
        <v>0</v>
      </c>
      <c r="W2140" s="49">
        <f>IF(0&gt;1,IF(0&lt;=1.1,1,IF(0&lt;=1.2,2,IF(0&lt;=1.5,3,5))),0) * 1000000</f>
        <v>0</v>
      </c>
      <c r="X2140" s="50">
        <f>IF(AND(P2140&gt;=150000000,P2140&lt;300000000),5000000,IF(AND(P2140&gt;=300000000,P2140&lt;500000000),10000000,IF(AND(P2140&gt;=300000000,P2140&lt;500000000),15000000,IF(AND(P2140&gt;=500000000,P2140&lt;3000000000),20000000,IF(P2140&gt;=30000000000,35000000,0))))) * (1-R2140)</f>
        <v>0</v>
      </c>
      <c r="Y2140" s="50">
        <f>IFERROR(Q2140 * (1-R2140),0)</f>
        <v>0</v>
      </c>
      <c r="Z2140" s="51">
        <f>IF(R2140=1,0,0)</f>
        <v>0</v>
      </c>
      <c r="AA2140" s="51">
        <f>IFERROR((1-R2140) * Z2140 * 2%,0)</f>
        <v>0</v>
      </c>
      <c r="AB2140" s="52">
        <f>IF(R2140=0,0,0)</f>
        <v>0</v>
      </c>
      <c r="AC2140" s="52">
        <f> IFERROR(AB2140 * (1-R2140) * 2%,0)</f>
        <v>0</v>
      </c>
      <c r="AD2140" s="53">
        <f>T2140+V2140+W2140+X2140+AA2140+AC2140</f>
        <v>4054.4700000000003</v>
      </c>
    </row>
    <row r="2141">
      <c r="C2141" s="40" t="s">
        <v>4005</v>
      </c>
      <c r="D2141" s="41" t="s">
        <v>4006</v>
      </c>
      <c r="E2141" s="41"/>
      <c r="F2141" s="42">
        <v>42592.378935185181</v>
      </c>
      <c r="G2141" s="43">
        <v>23</v>
      </c>
      <c r="H2141" s="44">
        <v>43329</v>
      </c>
      <c r="I2141" s="44">
        <v>43343</v>
      </c>
      <c r="J2141" s="43">
        <v>604274</v>
      </c>
      <c r="K2141" s="43">
        <v>0</v>
      </c>
      <c r="L2141" s="43">
        <v>0</v>
      </c>
      <c r="M2141" s="43">
        <f>IFERROR(J2141-K2141-L2141,0)</f>
        <v>604274</v>
      </c>
      <c r="N2141" s="43">
        <v>604274</v>
      </c>
      <c r="O2141" s="45">
        <f>IFERROR(IF(1 - M2141/N2141&lt;0,0,1-M2141/N2141),0)</f>
        <v>0</v>
      </c>
      <c r="P2141" s="43">
        <v>0</v>
      </c>
      <c r="Q2141" s="43">
        <v>604274</v>
      </c>
      <c r="R2141" s="46">
        <f>IF(F2141&lt;DATEVALUE("2018-07-01"),1,0)</f>
        <v>1</v>
      </c>
      <c r="S2141" s="47">
        <f>IF(R2141=1,1%,0)</f>
        <v>0.01</v>
      </c>
      <c r="T2141" s="46">
        <f>IFERROR(S2141*M2141,0)</f>
        <v>6042.7399999999998</v>
      </c>
      <c r="U2141" s="48">
        <f>IF(O2141&lt;=0.12,1,0)*(1-R2141)*M2141</f>
        <v>0</v>
      </c>
      <c r="V2141" s="49">
        <f>IF(0&lt;0.8,0,IF(0&lt;1,Sheet1!L590,1))*IF(G2141&lt;3,0.12 - O2141,0.01) *U2141</f>
        <v>0</v>
      </c>
      <c r="W2141" s="49">
        <f>IF(0&gt;1,IF(0&lt;=1.1,1,IF(0&lt;=1.2,2,IF(0&lt;=1.5,3,5))),0) * 1000000</f>
        <v>0</v>
      </c>
      <c r="X2141" s="50">
        <f>IF(AND(P2141&gt;=150000000,P2141&lt;300000000),5000000,IF(AND(P2141&gt;=300000000,P2141&lt;500000000),10000000,IF(AND(P2141&gt;=300000000,P2141&lt;500000000),15000000,IF(AND(P2141&gt;=500000000,P2141&lt;3000000000),20000000,IF(P2141&gt;=30000000000,35000000,0))))) * (1-R2141)</f>
        <v>0</v>
      </c>
      <c r="Y2141" s="50">
        <f>IFERROR(Q2141 * (1-R2141),0)</f>
        <v>0</v>
      </c>
      <c r="Z2141" s="51">
        <f>IF(R2141=1,0,0)</f>
        <v>0</v>
      </c>
      <c r="AA2141" s="51">
        <f>IFERROR((1-R2141) * Z2141 * 2%,0)</f>
        <v>0</v>
      </c>
      <c r="AB2141" s="52">
        <f>IF(R2141=0,0,0)</f>
        <v>0</v>
      </c>
      <c r="AC2141" s="52">
        <f> IFERROR(AB2141 * (1-R2141) * 2%,0)</f>
        <v>0</v>
      </c>
      <c r="AD2141" s="53">
        <f>T2141+V2141+W2141+X2141+AA2141+AC2141</f>
        <v>6042.7399999999998</v>
      </c>
    </row>
    <row r="2142">
      <c r="C2142" s="40" t="s">
        <v>4007</v>
      </c>
      <c r="D2142" s="41" t="s">
        <v>4008</v>
      </c>
      <c r="E2142" s="41"/>
      <c r="F2142" s="42">
        <v>42721.342939814815</v>
      </c>
      <c r="G2142" s="43">
        <v>19</v>
      </c>
      <c r="H2142" s="44">
        <v>43321</v>
      </c>
      <c r="I2142" s="44">
        <v>43329</v>
      </c>
      <c r="J2142" s="43">
        <v>1539247</v>
      </c>
      <c r="K2142" s="43">
        <v>0</v>
      </c>
      <c r="L2142" s="43">
        <v>0</v>
      </c>
      <c r="M2142" s="43">
        <f>IFERROR(J2142-K2142-L2142,0)</f>
        <v>1539247</v>
      </c>
      <c r="N2142" s="43">
        <v>1065646</v>
      </c>
      <c r="O2142" s="45">
        <f>IFERROR(IF(1 - M2142/N2142&lt;0,0,1-M2142/N2142),0)</f>
        <v>0</v>
      </c>
      <c r="P2142" s="43">
        <v>0</v>
      </c>
      <c r="Q2142" s="43">
        <v>1539247</v>
      </c>
      <c r="R2142" s="46">
        <f>IF(F2142&lt;DATEVALUE("2018-07-01"),1,0)</f>
        <v>1</v>
      </c>
      <c r="S2142" s="47">
        <f>IF(R2142=1,1%,0)</f>
        <v>0.01</v>
      </c>
      <c r="T2142" s="46">
        <f>IFERROR(S2142*M2142,0)</f>
        <v>15392.470000000001</v>
      </c>
      <c r="U2142" s="48">
        <f>IF(O2142&lt;=0.12,1,0)*(1-R2142)*M2142</f>
        <v>0</v>
      </c>
      <c r="V2142" s="49">
        <f>IF(0&lt;0.8,0,IF(0&lt;1,Sheet1!L590,1))*IF(G2142&lt;3,0.12 - O2142,0.01) *U2142</f>
        <v>0</v>
      </c>
      <c r="W2142" s="49">
        <f>IF(0&gt;1,IF(0&lt;=1.1,1,IF(0&lt;=1.2,2,IF(0&lt;=1.5,3,5))),0) * 1000000</f>
        <v>0</v>
      </c>
      <c r="X2142" s="50">
        <f>IF(AND(P2142&gt;=150000000,P2142&lt;300000000),5000000,IF(AND(P2142&gt;=300000000,P2142&lt;500000000),10000000,IF(AND(P2142&gt;=300000000,P2142&lt;500000000),15000000,IF(AND(P2142&gt;=500000000,P2142&lt;3000000000),20000000,IF(P2142&gt;=30000000000,35000000,0))))) * (1-R2142)</f>
        <v>0</v>
      </c>
      <c r="Y2142" s="50">
        <f>IFERROR(Q2142 * (1-R2142),0)</f>
        <v>0</v>
      </c>
      <c r="Z2142" s="51">
        <f>IF(R2142=1,0,0)</f>
        <v>0</v>
      </c>
      <c r="AA2142" s="51">
        <f>IFERROR((1-R2142) * Z2142 * 2%,0)</f>
        <v>0</v>
      </c>
      <c r="AB2142" s="52">
        <f>IF(R2142=0,473600,0)</f>
        <v>0</v>
      </c>
      <c r="AC2142" s="52">
        <f> IFERROR(AB2142 * (1-R2142) * 2%,0)</f>
        <v>0</v>
      </c>
      <c r="AD2142" s="53">
        <f>T2142+V2142+W2142+X2142+AA2142+AC2142</f>
        <v>15392.470000000001</v>
      </c>
    </row>
    <row r="2143">
      <c r="C2143" s="40" t="s">
        <v>4009</v>
      </c>
      <c r="D2143" s="41" t="s">
        <v>2573</v>
      </c>
      <c r="E2143" s="41"/>
      <c r="F2143" s="42">
        <v>42786.159907407404</v>
      </c>
      <c r="G2143" s="43">
        <v>17</v>
      </c>
      <c r="H2143" s="44">
        <v>43447</v>
      </c>
      <c r="I2143" s="44">
        <v>43455</v>
      </c>
      <c r="J2143" s="43">
        <v>136574486</v>
      </c>
      <c r="K2143" s="43">
        <v>30056122</v>
      </c>
      <c r="L2143" s="43">
        <v>0</v>
      </c>
      <c r="M2143" s="43">
        <f>IFERROR(J2143-K2143-L2143,0)</f>
        <v>106518364</v>
      </c>
      <c r="N2143" s="43">
        <v>158248902</v>
      </c>
      <c r="O2143" s="45">
        <f>IFERROR(IF(1 - M2143/N2143&lt;0,0,1-M2143/N2143),0)</f>
        <v>0.32689350350121227</v>
      </c>
      <c r="P2143" s="43">
        <v>0</v>
      </c>
      <c r="Q2143" s="43">
        <v>136574486</v>
      </c>
      <c r="R2143" s="46">
        <f>IF(F2143&lt;DATEVALUE("2018-07-01"),1,0)</f>
        <v>1</v>
      </c>
      <c r="S2143" s="47">
        <f>IF(R2143=1,1%,0)</f>
        <v>0.01</v>
      </c>
      <c r="T2143" s="46">
        <f>IFERROR(S2143*M2143,0)</f>
        <v>1065183.6400000001</v>
      </c>
      <c r="U2143" s="48">
        <f>IF(O2143&lt;=0.12,1,0)*(1-R2143)*M2143</f>
        <v>0</v>
      </c>
      <c r="V2143" s="49">
        <f>IF(0&lt;0.8,0,IF(0&lt;1,Sheet1!L590,1))*IF(G2143&lt;3,0.12 - O2143,0.01) *U2143</f>
        <v>0</v>
      </c>
      <c r="W2143" s="49">
        <f>IF(0&gt;1,IF(0&lt;=1.1,1,IF(0&lt;=1.2,2,IF(0&lt;=1.5,3,5))),0) * 1000000</f>
        <v>0</v>
      </c>
      <c r="X2143" s="50">
        <f>IF(AND(P2143&gt;=150000000,P2143&lt;300000000),5000000,IF(AND(P2143&gt;=300000000,P2143&lt;500000000),10000000,IF(AND(P2143&gt;=300000000,P2143&lt;500000000),15000000,IF(AND(P2143&gt;=500000000,P2143&lt;3000000000),20000000,IF(P2143&gt;=30000000000,35000000,0))))) * (1-R2143)</f>
        <v>0</v>
      </c>
      <c r="Y2143" s="50">
        <f>IFERROR(Q2143 * (1-R2143),0)</f>
        <v>0</v>
      </c>
      <c r="Z2143" s="51">
        <f>IF(R2143=1,0,0)</f>
        <v>0</v>
      </c>
      <c r="AA2143" s="51">
        <f>IFERROR((1-R2143) * Z2143 * 2%,0)</f>
        <v>0</v>
      </c>
      <c r="AB2143" s="52">
        <f>IF(R2143=0,0,0)</f>
        <v>0</v>
      </c>
      <c r="AC2143" s="52">
        <f> IFERROR(AB2143 * (1-R2143) * 2%,0)</f>
        <v>0</v>
      </c>
      <c r="AD2143" s="53">
        <f>T2143+V2143+W2143+X2143+AA2143+AC2143</f>
        <v>1065183.6400000001</v>
      </c>
    </row>
    <row r="2144">
      <c r="C2144" s="40" t="s">
        <v>4010</v>
      </c>
      <c r="D2144" s="41" t="s">
        <v>4011</v>
      </c>
      <c r="E2144" s="41"/>
      <c r="F2144" s="42">
        <v>42948.415451388886</v>
      </c>
      <c r="G2144" s="43">
        <v>11</v>
      </c>
      <c r="H2144" s="44">
        <v>43321</v>
      </c>
      <c r="I2144" s="44">
        <v>43360</v>
      </c>
      <c r="J2144" s="43">
        <v>1572432</v>
      </c>
      <c r="K2144" s="43">
        <v>0</v>
      </c>
      <c r="L2144" s="43">
        <v>0</v>
      </c>
      <c r="M2144" s="43">
        <f>IFERROR(J2144-K2144-L2144,0)</f>
        <v>1572432</v>
      </c>
      <c r="N2144" s="43">
        <v>1571742</v>
      </c>
      <c r="O2144" s="45">
        <f>IFERROR(IF(1 - M2144/N2144&lt;0,0,1-M2144/N2144),0)</f>
        <v>0</v>
      </c>
      <c r="P2144" s="43">
        <v>0</v>
      </c>
      <c r="Q2144" s="43">
        <v>1572432</v>
      </c>
      <c r="R2144" s="46">
        <f>IF(F2144&lt;DATEVALUE("2018-07-01"),1,0)</f>
        <v>1</v>
      </c>
      <c r="S2144" s="47">
        <f>IF(R2144=1,1%,0)</f>
        <v>0.01</v>
      </c>
      <c r="T2144" s="46">
        <f>IFERROR(S2144*M2144,0)</f>
        <v>15724.32</v>
      </c>
      <c r="U2144" s="48">
        <f>IF(O2144&lt;=0.12,1,0)*(1-R2144)*M2144</f>
        <v>0</v>
      </c>
      <c r="V2144" s="49">
        <f>IF(0&lt;0.8,0,IF(0&lt;1,Sheet1!L590,1))*IF(G2144&lt;3,0.12 - O2144,0.01) *U2144</f>
        <v>0</v>
      </c>
      <c r="W2144" s="49">
        <f>IF(0&gt;1,IF(0&lt;=1.1,1,IF(0&lt;=1.2,2,IF(0&lt;=1.5,3,5))),0) * 1000000</f>
        <v>0</v>
      </c>
      <c r="X2144" s="50">
        <f>IF(AND(P2144&gt;=150000000,P2144&lt;300000000),5000000,IF(AND(P2144&gt;=300000000,P2144&lt;500000000),10000000,IF(AND(P2144&gt;=300000000,P2144&lt;500000000),15000000,IF(AND(P2144&gt;=500000000,P2144&lt;3000000000),20000000,IF(P2144&gt;=30000000000,35000000,0))))) * (1-R2144)</f>
        <v>0</v>
      </c>
      <c r="Y2144" s="50">
        <f>IFERROR(Q2144 * (1-R2144),0)</f>
        <v>0</v>
      </c>
      <c r="Z2144" s="51">
        <f>IF(R2144=1,0,0)</f>
        <v>0</v>
      </c>
      <c r="AA2144" s="51">
        <f>IFERROR((1-R2144) * Z2144 * 2%,0)</f>
        <v>0</v>
      </c>
      <c r="AB2144" s="52">
        <f>IF(R2144=0,0,0)</f>
        <v>0</v>
      </c>
      <c r="AC2144" s="52">
        <f> IFERROR(AB2144 * (1-R2144) * 2%,0)</f>
        <v>0</v>
      </c>
      <c r="AD2144" s="53">
        <f>T2144+V2144+W2144+X2144+AA2144+AC2144</f>
        <v>15724.32</v>
      </c>
    </row>
    <row r="2145">
      <c r="C2145" s="40" t="s">
        <v>4012</v>
      </c>
      <c r="D2145" s="41" t="s">
        <v>4013</v>
      </c>
      <c r="E2145" s="41"/>
      <c r="F2145" s="42">
        <v>43029.063368055555</v>
      </c>
      <c r="G2145" s="43">
        <v>9</v>
      </c>
      <c r="H2145" s="44">
        <v>43321</v>
      </c>
      <c r="I2145" s="44">
        <v>43330</v>
      </c>
      <c r="J2145" s="43">
        <v>1974312</v>
      </c>
      <c r="K2145" s="43">
        <v>0</v>
      </c>
      <c r="L2145" s="43">
        <v>0</v>
      </c>
      <c r="M2145" s="43">
        <f>IFERROR(J2145-K2145-L2145,0)</f>
        <v>1974312</v>
      </c>
      <c r="N2145" s="43">
        <v>1974227</v>
      </c>
      <c r="O2145" s="45">
        <f>IFERROR(IF(1 - M2145/N2145&lt;0,0,1-M2145/N2145),0)</f>
        <v>0</v>
      </c>
      <c r="P2145" s="43">
        <v>0</v>
      </c>
      <c r="Q2145" s="43">
        <v>1974312</v>
      </c>
      <c r="R2145" s="46">
        <f>IF(F2145&lt;DATEVALUE("2018-07-01"),1,0)</f>
        <v>1</v>
      </c>
      <c r="S2145" s="47">
        <f>IF(R2145=1,1%,0)</f>
        <v>0.01</v>
      </c>
      <c r="T2145" s="46">
        <f>IFERROR(S2145*M2145,0)</f>
        <v>19743.119999999999</v>
      </c>
      <c r="U2145" s="48">
        <f>IF(O2145&lt;=0.12,1,0)*(1-R2145)*M2145</f>
        <v>0</v>
      </c>
      <c r="V2145" s="49">
        <f>IF(0&lt;0.8,0,IF(0&lt;1,Sheet1!L590,1))*IF(G2145&lt;3,0.12 - O2145,0.01) *U2145</f>
        <v>0</v>
      </c>
      <c r="W2145" s="49">
        <f>IF(0&gt;1,IF(0&lt;=1.1,1,IF(0&lt;=1.2,2,IF(0&lt;=1.5,3,5))),0) * 1000000</f>
        <v>0</v>
      </c>
      <c r="X2145" s="50">
        <f>IF(AND(P2145&gt;=150000000,P2145&lt;300000000),5000000,IF(AND(P2145&gt;=300000000,P2145&lt;500000000),10000000,IF(AND(P2145&gt;=300000000,P2145&lt;500000000),15000000,IF(AND(P2145&gt;=500000000,P2145&lt;3000000000),20000000,IF(P2145&gt;=30000000000,35000000,0))))) * (1-R2145)</f>
        <v>0</v>
      </c>
      <c r="Y2145" s="50">
        <f>IFERROR(Q2145 * (1-R2145),0)</f>
        <v>0</v>
      </c>
      <c r="Z2145" s="51">
        <f>IF(R2145=1,0,0)</f>
        <v>0</v>
      </c>
      <c r="AA2145" s="51">
        <f>IFERROR((1-R2145) * Z2145 * 2%,0)</f>
        <v>0</v>
      </c>
      <c r="AB2145" s="52">
        <f>IF(R2145=0,0,0)</f>
        <v>0</v>
      </c>
      <c r="AC2145" s="52">
        <f> IFERROR(AB2145 * (1-R2145) * 2%,0)</f>
        <v>0</v>
      </c>
      <c r="AD2145" s="53">
        <f>T2145+V2145+W2145+X2145+AA2145+AC2145</f>
        <v>19743.119999999999</v>
      </c>
    </row>
    <row r="2146">
      <c r="C2146" s="40" t="s">
        <v>4014</v>
      </c>
      <c r="D2146" s="41" t="s">
        <v>4015</v>
      </c>
      <c r="E2146" s="41"/>
      <c r="F2146" s="42">
        <v>43035.370787037034</v>
      </c>
      <c r="G2146" s="43">
        <v>9</v>
      </c>
      <c r="H2146" s="44">
        <v>43329</v>
      </c>
      <c r="I2146" s="44">
        <v>43333</v>
      </c>
      <c r="J2146" s="43">
        <v>395476</v>
      </c>
      <c r="K2146" s="43">
        <v>0</v>
      </c>
      <c r="L2146" s="43">
        <v>0</v>
      </c>
      <c r="M2146" s="43">
        <f>IFERROR(J2146-K2146-L2146,0)</f>
        <v>395476</v>
      </c>
      <c r="N2146" s="43">
        <v>395476</v>
      </c>
      <c r="O2146" s="45">
        <f>IFERROR(IF(1 - M2146/N2146&lt;0,0,1-M2146/N2146),0)</f>
        <v>0</v>
      </c>
      <c r="P2146" s="43">
        <v>0</v>
      </c>
      <c r="Q2146" s="43">
        <v>395476</v>
      </c>
      <c r="R2146" s="46">
        <f>IF(F2146&lt;DATEVALUE("2018-07-01"),1,0)</f>
        <v>1</v>
      </c>
      <c r="S2146" s="47">
        <f>IF(R2146=1,1%,0)</f>
        <v>0.01</v>
      </c>
      <c r="T2146" s="46">
        <f>IFERROR(S2146*M2146,0)</f>
        <v>3954.7600000000002</v>
      </c>
      <c r="U2146" s="48">
        <f>IF(O2146&lt;=0.12,1,0)*(1-R2146)*M2146</f>
        <v>0</v>
      </c>
      <c r="V2146" s="49">
        <f>IF(0&lt;0.8,0,IF(0&lt;1,Sheet1!L590,1))*IF(G2146&lt;3,0.12 - O2146,0.01) *U2146</f>
        <v>0</v>
      </c>
      <c r="W2146" s="49">
        <f>IF(0&gt;1,IF(0&lt;=1.1,1,IF(0&lt;=1.2,2,IF(0&lt;=1.5,3,5))),0) * 1000000</f>
        <v>0</v>
      </c>
      <c r="X2146" s="50">
        <f>IF(AND(P2146&gt;=150000000,P2146&lt;300000000),5000000,IF(AND(P2146&gt;=300000000,P2146&lt;500000000),10000000,IF(AND(P2146&gt;=300000000,P2146&lt;500000000),15000000,IF(AND(P2146&gt;=500000000,P2146&lt;3000000000),20000000,IF(P2146&gt;=30000000000,35000000,0))))) * (1-R2146)</f>
        <v>0</v>
      </c>
      <c r="Y2146" s="50">
        <f>IFERROR(Q2146 * (1-R2146),0)</f>
        <v>0</v>
      </c>
      <c r="Z2146" s="51">
        <f>IF(R2146=1,0,0)</f>
        <v>0</v>
      </c>
      <c r="AA2146" s="51">
        <f>IFERROR((1-R2146) * Z2146 * 2%,0)</f>
        <v>0</v>
      </c>
      <c r="AB2146" s="52">
        <f>IF(R2146=0,0,0)</f>
        <v>0</v>
      </c>
      <c r="AC2146" s="52">
        <f> IFERROR(AB2146 * (1-R2146) * 2%,0)</f>
        <v>0</v>
      </c>
      <c r="AD2146" s="53">
        <f>T2146+V2146+W2146+X2146+AA2146+AC2146</f>
        <v>3954.7600000000002</v>
      </c>
    </row>
    <row r="2147">
      <c r="C2147" s="40" t="s">
        <v>4016</v>
      </c>
      <c r="D2147" s="41" t="s">
        <v>4017</v>
      </c>
      <c r="E2147" s="41"/>
      <c r="F2147" s="42">
        <v>43117.327407407407</v>
      </c>
      <c r="G2147" s="43">
        <v>6</v>
      </c>
      <c r="H2147" s="44">
        <v>43329</v>
      </c>
      <c r="I2147" s="44">
        <v>43341</v>
      </c>
      <c r="J2147" s="43">
        <v>273218</v>
      </c>
      <c r="K2147" s="43">
        <v>0</v>
      </c>
      <c r="L2147" s="43">
        <v>0</v>
      </c>
      <c r="M2147" s="43">
        <f>IFERROR(J2147-K2147-L2147,0)</f>
        <v>273218</v>
      </c>
      <c r="N2147" s="43">
        <v>273218</v>
      </c>
      <c r="O2147" s="45">
        <f>IFERROR(IF(1 - M2147/N2147&lt;0,0,1-M2147/N2147),0)</f>
        <v>0</v>
      </c>
      <c r="P2147" s="43">
        <v>0</v>
      </c>
      <c r="Q2147" s="43">
        <v>273218</v>
      </c>
      <c r="R2147" s="46">
        <f>IF(F2147&lt;DATEVALUE("2018-07-01"),1,0)</f>
        <v>1</v>
      </c>
      <c r="S2147" s="47">
        <f>IF(R2147=1,1%,0)</f>
        <v>0.01</v>
      </c>
      <c r="T2147" s="46">
        <f>IFERROR(S2147*M2147,0)</f>
        <v>2732.1799999999998</v>
      </c>
      <c r="U2147" s="48">
        <f>IF(O2147&lt;=0.12,1,0)*(1-R2147)*M2147</f>
        <v>0</v>
      </c>
      <c r="V2147" s="49">
        <f>IF(0&lt;0.8,0,IF(0&lt;1,Sheet1!L590,1))*IF(G2147&lt;3,0.12 - O2147,0.01) *U2147</f>
        <v>0</v>
      </c>
      <c r="W2147" s="49">
        <f>IF(0&gt;1,IF(0&lt;=1.1,1,IF(0&lt;=1.2,2,IF(0&lt;=1.5,3,5))),0) * 1000000</f>
        <v>0</v>
      </c>
      <c r="X2147" s="50">
        <f>IF(AND(P2147&gt;=150000000,P2147&lt;300000000),5000000,IF(AND(P2147&gt;=300000000,P2147&lt;500000000),10000000,IF(AND(P2147&gt;=300000000,P2147&lt;500000000),15000000,IF(AND(P2147&gt;=500000000,P2147&lt;3000000000),20000000,IF(P2147&gt;=30000000000,35000000,0))))) * (1-R2147)</f>
        <v>0</v>
      </c>
      <c r="Y2147" s="50">
        <f>IFERROR(Q2147 * (1-R2147),0)</f>
        <v>0</v>
      </c>
      <c r="Z2147" s="51">
        <f>IF(R2147=1,0,0)</f>
        <v>0</v>
      </c>
      <c r="AA2147" s="51">
        <f>IFERROR((1-R2147) * Z2147 * 2%,0)</f>
        <v>0</v>
      </c>
      <c r="AB2147" s="52">
        <f>IF(R2147=0,0,0)</f>
        <v>0</v>
      </c>
      <c r="AC2147" s="52">
        <f> IFERROR(AB2147 * (1-R2147) * 2%,0)</f>
        <v>0</v>
      </c>
      <c r="AD2147" s="53">
        <f>T2147+V2147+W2147+X2147+AA2147+AC2147</f>
        <v>2732.1799999999998</v>
      </c>
    </row>
    <row r="2148">
      <c r="C2148" s="40" t="s">
        <v>4018</v>
      </c>
      <c r="D2148" s="41" t="s">
        <v>4019</v>
      </c>
      <c r="E2148" s="41"/>
      <c r="F2148" s="42">
        <v>43122.257847222223</v>
      </c>
      <c r="G2148" s="43">
        <v>6</v>
      </c>
      <c r="H2148" s="44">
        <v>43329</v>
      </c>
      <c r="I2148" s="44">
        <v>43376</v>
      </c>
      <c r="J2148" s="43">
        <v>6321500</v>
      </c>
      <c r="K2148" s="43">
        <v>0</v>
      </c>
      <c r="L2148" s="43">
        <v>0</v>
      </c>
      <c r="M2148" s="43">
        <f>IFERROR(J2148-K2148-L2148,0)</f>
        <v>6321500</v>
      </c>
      <c r="N2148" s="43">
        <v>6509162</v>
      </c>
      <c r="O2148" s="45">
        <f>IFERROR(IF(1 - M2148/N2148&lt;0,0,1-M2148/N2148),0)</f>
        <v>0.028830439310006395</v>
      </c>
      <c r="P2148" s="43">
        <v>0</v>
      </c>
      <c r="Q2148" s="43">
        <v>6321500</v>
      </c>
      <c r="R2148" s="46">
        <f>IF(F2148&lt;DATEVALUE("2018-07-01"),1,0)</f>
        <v>1</v>
      </c>
      <c r="S2148" s="47">
        <f>IF(R2148=1,1%,0)</f>
        <v>0.01</v>
      </c>
      <c r="T2148" s="46">
        <f>IFERROR(S2148*M2148,0)</f>
        <v>63215</v>
      </c>
      <c r="U2148" s="48">
        <f>IF(O2148&lt;=0.12,1,0)*(1-R2148)*M2148</f>
        <v>0</v>
      </c>
      <c r="V2148" s="49">
        <f>IF(0&lt;0.8,0,IF(0&lt;1,Sheet1!L590,1))*IF(G2148&lt;3,0.12 - O2148,0.01) *U2148</f>
        <v>0</v>
      </c>
      <c r="W2148" s="49">
        <f>IF(0&gt;1,IF(0&lt;=1.1,1,IF(0&lt;=1.2,2,IF(0&lt;=1.5,3,5))),0) * 1000000</f>
        <v>0</v>
      </c>
      <c r="X2148" s="50">
        <f>IF(AND(P2148&gt;=150000000,P2148&lt;300000000),5000000,IF(AND(P2148&gt;=300000000,P2148&lt;500000000),10000000,IF(AND(P2148&gt;=300000000,P2148&lt;500000000),15000000,IF(AND(P2148&gt;=500000000,P2148&lt;3000000000),20000000,IF(P2148&gt;=30000000000,35000000,0))))) * (1-R2148)</f>
        <v>0</v>
      </c>
      <c r="Y2148" s="50">
        <f>IFERROR(Q2148 * (1-R2148),0)</f>
        <v>0</v>
      </c>
      <c r="Z2148" s="51">
        <f>IF(R2148=1,0,0)</f>
        <v>0</v>
      </c>
      <c r="AA2148" s="51">
        <f>IFERROR((1-R2148) * Z2148 * 2%,0)</f>
        <v>0</v>
      </c>
      <c r="AB2148" s="52">
        <f>IF(R2148=0,0,0)</f>
        <v>0</v>
      </c>
      <c r="AC2148" s="52">
        <f> IFERROR(AB2148 * (1-R2148) * 2%,0)</f>
        <v>0</v>
      </c>
      <c r="AD2148" s="53">
        <f>T2148+V2148+W2148+X2148+AA2148+AC2148</f>
        <v>63215</v>
      </c>
    </row>
    <row r="2149">
      <c r="C2149" s="40" t="s">
        <v>4020</v>
      </c>
      <c r="D2149" s="41" t="s">
        <v>4021</v>
      </c>
      <c r="E2149" s="41"/>
      <c r="F2149" s="42">
        <v>43138.239282407405</v>
      </c>
      <c r="G2149" s="43">
        <v>5</v>
      </c>
      <c r="H2149" s="44">
        <v>43321</v>
      </c>
      <c r="I2149" s="44">
        <v>43321</v>
      </c>
      <c r="J2149" s="43">
        <v>7047645</v>
      </c>
      <c r="K2149" s="43">
        <v>0</v>
      </c>
      <c r="L2149" s="43">
        <v>0</v>
      </c>
      <c r="M2149" s="43">
        <f>IFERROR(J2149-K2149-L2149,0)</f>
        <v>7047645</v>
      </c>
      <c r="N2149" s="43">
        <v>7391423</v>
      </c>
      <c r="O2149" s="45">
        <f>IFERROR(IF(1 - M2149/N2149&lt;0,0,1-M2149/N2149),0)</f>
        <v>0.046510394547842782</v>
      </c>
      <c r="P2149" s="43">
        <v>0</v>
      </c>
      <c r="Q2149" s="43">
        <v>7047645</v>
      </c>
      <c r="R2149" s="46">
        <f>IF(F2149&lt;DATEVALUE("2018-07-01"),1,0)</f>
        <v>1</v>
      </c>
      <c r="S2149" s="47">
        <f>IF(R2149=1,1%,0)</f>
        <v>0.01</v>
      </c>
      <c r="T2149" s="46">
        <f>IFERROR(S2149*M2149,0)</f>
        <v>70476.449999999997</v>
      </c>
      <c r="U2149" s="48">
        <f>IF(O2149&lt;=0.12,1,0)*(1-R2149)*M2149</f>
        <v>0</v>
      </c>
      <c r="V2149" s="49">
        <f>IF(0&lt;0.8,0,IF(0&lt;1,Sheet1!L590,1))*IF(G2149&lt;3,0.12 - O2149,0.01) *U2149</f>
        <v>0</v>
      </c>
      <c r="W2149" s="49">
        <f>IF(0&gt;1,IF(0&lt;=1.1,1,IF(0&lt;=1.2,2,IF(0&lt;=1.5,3,5))),0) * 1000000</f>
        <v>0</v>
      </c>
      <c r="X2149" s="50">
        <f>IF(AND(P2149&gt;=150000000,P2149&lt;300000000),5000000,IF(AND(P2149&gt;=300000000,P2149&lt;500000000),10000000,IF(AND(P2149&gt;=300000000,P2149&lt;500000000),15000000,IF(AND(P2149&gt;=500000000,P2149&lt;3000000000),20000000,IF(P2149&gt;=30000000000,35000000,0))))) * (1-R2149)</f>
        <v>0</v>
      </c>
      <c r="Y2149" s="50">
        <f>IFERROR(Q2149 * (1-R2149),0)</f>
        <v>0</v>
      </c>
      <c r="Z2149" s="51">
        <f>IF(R2149=1,0,0)</f>
        <v>0</v>
      </c>
      <c r="AA2149" s="51">
        <f>IFERROR((1-R2149) * Z2149 * 2%,0)</f>
        <v>0</v>
      </c>
      <c r="AB2149" s="52">
        <f>IF(R2149=0,0,0)</f>
        <v>0</v>
      </c>
      <c r="AC2149" s="52">
        <f> IFERROR(AB2149 * (1-R2149) * 2%,0)</f>
        <v>0</v>
      </c>
      <c r="AD2149" s="53">
        <f>T2149+V2149+W2149+X2149+AA2149+AC2149</f>
        <v>70476.449999999997</v>
      </c>
    </row>
    <row r="2150">
      <c r="C2150" s="40" t="s">
        <v>4022</v>
      </c>
      <c r="D2150" s="41" t="s">
        <v>4023</v>
      </c>
      <c r="E2150" s="41"/>
      <c r="F2150" s="42">
        <v>43157.154733796291</v>
      </c>
      <c r="G2150" s="43">
        <v>5</v>
      </c>
      <c r="H2150" s="44">
        <v>43321</v>
      </c>
      <c r="I2150" s="44">
        <v>43329</v>
      </c>
      <c r="J2150" s="43">
        <v>1360700</v>
      </c>
      <c r="K2150" s="43">
        <v>0</v>
      </c>
      <c r="L2150" s="43">
        <v>0</v>
      </c>
      <c r="M2150" s="43">
        <f>IFERROR(J2150-K2150-L2150,0)</f>
        <v>1360700</v>
      </c>
      <c r="N2150" s="43">
        <v>1354051</v>
      </c>
      <c r="O2150" s="45">
        <f>IFERROR(IF(1 - M2150/N2150&lt;0,0,1-M2150/N2150),0)</f>
        <v>0</v>
      </c>
      <c r="P2150" s="43">
        <v>0</v>
      </c>
      <c r="Q2150" s="43">
        <v>1360700</v>
      </c>
      <c r="R2150" s="46">
        <f>IF(F2150&lt;DATEVALUE("2018-07-01"),1,0)</f>
        <v>1</v>
      </c>
      <c r="S2150" s="47">
        <f>IF(R2150=1,1%,0)</f>
        <v>0.01</v>
      </c>
      <c r="T2150" s="46">
        <f>IFERROR(S2150*M2150,0)</f>
        <v>13607</v>
      </c>
      <c r="U2150" s="48">
        <f>IF(O2150&lt;=0.12,1,0)*(1-R2150)*M2150</f>
        <v>0</v>
      </c>
      <c r="V2150" s="49">
        <f>IF(0&lt;0.8,0,IF(0&lt;1,Sheet1!L590,1))*IF(G2150&lt;3,0.12 - O2150,0.01) *U2150</f>
        <v>0</v>
      </c>
      <c r="W2150" s="49">
        <f>IF(0&gt;1,IF(0&lt;=1.1,1,IF(0&lt;=1.2,2,IF(0&lt;=1.5,3,5))),0) * 1000000</f>
        <v>0</v>
      </c>
      <c r="X2150" s="50">
        <f>IF(AND(P2150&gt;=150000000,P2150&lt;300000000),5000000,IF(AND(P2150&gt;=300000000,P2150&lt;500000000),10000000,IF(AND(P2150&gt;=300000000,P2150&lt;500000000),15000000,IF(AND(P2150&gt;=500000000,P2150&lt;3000000000),20000000,IF(P2150&gt;=30000000000,35000000,0))))) * (1-R2150)</f>
        <v>0</v>
      </c>
      <c r="Y2150" s="50">
        <f>IFERROR(Q2150 * (1-R2150),0)</f>
        <v>0</v>
      </c>
      <c r="Z2150" s="51">
        <f>IF(R2150=1,0,0)</f>
        <v>0</v>
      </c>
      <c r="AA2150" s="51">
        <f>IFERROR((1-R2150) * Z2150 * 2%,0)</f>
        <v>0</v>
      </c>
      <c r="AB2150" s="52">
        <f>IF(R2150=0,0,0)</f>
        <v>0</v>
      </c>
      <c r="AC2150" s="52">
        <f> IFERROR(AB2150 * (1-R2150) * 2%,0)</f>
        <v>0</v>
      </c>
      <c r="AD2150" s="53">
        <f>T2150+V2150+W2150+X2150+AA2150+AC2150</f>
        <v>13607</v>
      </c>
    </row>
    <row r="2151">
      <c r="C2151" s="40" t="s">
        <v>4024</v>
      </c>
      <c r="D2151" s="41" t="s">
        <v>4025</v>
      </c>
      <c r="E2151" s="41"/>
      <c r="F2151" s="42">
        <v>43242.191446759258</v>
      </c>
      <c r="G2151" s="43">
        <v>2</v>
      </c>
      <c r="H2151" s="44">
        <v>43332</v>
      </c>
      <c r="I2151" s="44">
        <v>43356</v>
      </c>
      <c r="J2151" s="43">
        <v>165650</v>
      </c>
      <c r="K2151" s="43">
        <v>0</v>
      </c>
      <c r="L2151" s="43">
        <v>0</v>
      </c>
      <c r="M2151" s="43">
        <f>IFERROR(J2151-K2151-L2151,0)</f>
        <v>165650</v>
      </c>
      <c r="N2151" s="43">
        <v>177537</v>
      </c>
      <c r="O2151" s="45">
        <f>IFERROR(IF(1 - M2151/N2151&lt;0,0,1-M2151/N2151),0)</f>
        <v>0.066955057255670636</v>
      </c>
      <c r="P2151" s="43">
        <v>165650</v>
      </c>
      <c r="Q2151" s="43">
        <v>0</v>
      </c>
      <c r="R2151" s="46">
        <f>IF(F2151&lt;DATEVALUE("2018-07-01"),1,0)</f>
        <v>1</v>
      </c>
      <c r="S2151" s="47">
        <f>IF(R2151=1,1%,0)</f>
        <v>0.01</v>
      </c>
      <c r="T2151" s="46">
        <f>IFERROR(S2151*M2151,0)</f>
        <v>1656.5</v>
      </c>
      <c r="U2151" s="48">
        <f>IF(O2151&lt;=0.12,1,0)*(1-R2151)*M2151</f>
        <v>0</v>
      </c>
      <c r="V2151" s="49">
        <f>IF(0&lt;0.8,0,IF(0&lt;1,Sheet1!L590,1))*IF(G2151&lt;3,0.12 - O2151,0.01) *U2151</f>
        <v>0</v>
      </c>
      <c r="W2151" s="49">
        <f>IF(0&gt;1,IF(0&lt;=1.1,1,IF(0&lt;=1.2,2,IF(0&lt;=1.5,3,5))),0) * 1000000</f>
        <v>0</v>
      </c>
      <c r="X2151" s="50">
        <f>IF(AND(P2151&gt;=150000000,P2151&lt;300000000),5000000,IF(AND(P2151&gt;=300000000,P2151&lt;500000000),10000000,IF(AND(P2151&gt;=300000000,P2151&lt;500000000),15000000,IF(AND(P2151&gt;=500000000,P2151&lt;3000000000),20000000,IF(P2151&gt;=30000000000,35000000,0))))) * (1-R2151)</f>
        <v>0</v>
      </c>
      <c r="Y2151" s="50">
        <f>IFERROR(Q2151 * (1-R2151),0)</f>
        <v>0</v>
      </c>
      <c r="Z2151" s="51">
        <f>IF(R2151=1,0,0)</f>
        <v>0</v>
      </c>
      <c r="AA2151" s="51">
        <f>IFERROR((1-R2151) * Z2151 * 2%,0)</f>
        <v>0</v>
      </c>
      <c r="AB2151" s="52">
        <f>IF(R2151=0,0,0)</f>
        <v>0</v>
      </c>
      <c r="AC2151" s="52">
        <f> IFERROR(AB2151 * (1-R2151) * 2%,0)</f>
        <v>0</v>
      </c>
      <c r="AD2151" s="53">
        <f>T2151+V2151+W2151+X2151+AA2151+AC2151</f>
        <v>1656.5</v>
      </c>
    </row>
    <row r="2152">
      <c r="C2152" s="40" t="s">
        <v>4026</v>
      </c>
      <c r="D2152" s="41" t="s">
        <v>4027</v>
      </c>
      <c r="E2152" s="41"/>
      <c r="F2152" s="42">
        <v>43295.194722222222</v>
      </c>
      <c r="G2152" s="43">
        <v>0</v>
      </c>
      <c r="H2152" s="44">
        <v>43343</v>
      </c>
      <c r="I2152" s="44">
        <v>43349</v>
      </c>
      <c r="J2152" s="43">
        <v>5793592</v>
      </c>
      <c r="K2152" s="43">
        <v>0</v>
      </c>
      <c r="L2152" s="43">
        <v>0</v>
      </c>
      <c r="M2152" s="43">
        <f>IFERROR(J2152-K2152-L2152,0)</f>
        <v>5793592</v>
      </c>
      <c r="N2152" s="43">
        <v>9103193</v>
      </c>
      <c r="O2152" s="45">
        <f>IFERROR(IF(1 - M2152/N2152&lt;0,0,1-M2152/N2152),0)</f>
        <v>0.36356485026737317</v>
      </c>
      <c r="P2152" s="43">
        <v>0</v>
      </c>
      <c r="Q2152" s="43">
        <v>0</v>
      </c>
      <c r="R2152" s="46">
        <f>IF(F2152&lt;DATEVALUE("2018-07-01"),1,0)</f>
        <v>0</v>
      </c>
      <c r="S2152" s="47">
        <f>IF(R2152=1,1%,0)</f>
        <v>0</v>
      </c>
      <c r="T2152" s="46">
        <f>IFERROR(S2152*M2152,0)</f>
        <v>0</v>
      </c>
      <c r="U2152" s="48">
        <f>IF(O2152&lt;=0.12,1,0)*(1-R2152)*M2152</f>
        <v>0</v>
      </c>
      <c r="V2152" s="49">
        <f>IF(0&lt;0.8,0,IF(0&lt;1,Sheet1!L590,1))*IF(G2152&lt;3,0.12 - O2152,0.01) *U2152</f>
        <v>0</v>
      </c>
      <c r="W2152" s="49">
        <f>IF(0&gt;1,IF(0&lt;=1.1,1,IF(0&lt;=1.2,2,IF(0&lt;=1.5,3,5))),0) * 1000000</f>
        <v>0</v>
      </c>
      <c r="X2152" s="50">
        <f>IF(AND(P2152&gt;=150000000,P2152&lt;300000000),5000000,IF(AND(P2152&gt;=300000000,P2152&lt;500000000),10000000,IF(AND(P2152&gt;=300000000,P2152&lt;500000000),15000000,IF(AND(P2152&gt;=500000000,P2152&lt;3000000000),20000000,IF(P2152&gt;=30000000000,35000000,0))))) * (1-R2152)</f>
        <v>0</v>
      </c>
      <c r="Y2152" s="50">
        <f>IFERROR(Q2152 * (1-R2152),0)</f>
        <v>0</v>
      </c>
      <c r="Z2152" s="51">
        <f>IF(R2152=1,0,0)</f>
        <v>0</v>
      </c>
      <c r="AA2152" s="51">
        <f>IFERROR((1-R2152) * Z2152 * 2%,0)</f>
        <v>0</v>
      </c>
      <c r="AB2152" s="52">
        <f>IF(R2152=0,0,0)</f>
        <v>0</v>
      </c>
      <c r="AC2152" s="52">
        <f> IFERROR(AB2152 * (1-R2152) * 2%,0)</f>
        <v>0</v>
      </c>
      <c r="AD2152" s="53">
        <f>T2152+V2152+W2152+X2152+AA2152+AC2152</f>
        <v>0</v>
      </c>
    </row>
    <row r="2153">
      <c r="C2153" s="40" t="s">
        <v>4028</v>
      </c>
      <c r="D2153" s="41" t="s">
        <v>4029</v>
      </c>
      <c r="E2153" s="41"/>
      <c r="F2153" s="42">
        <v>39625.619259259256</v>
      </c>
      <c r="G2153" s="43">
        <v>121</v>
      </c>
      <c r="H2153" s="44">
        <v>43312</v>
      </c>
      <c r="I2153" s="44">
        <v>43328</v>
      </c>
      <c r="J2153" s="43">
        <v>57085355</v>
      </c>
      <c r="K2153" s="43">
        <v>0</v>
      </c>
      <c r="L2153" s="43">
        <v>4671000</v>
      </c>
      <c r="M2153" s="43">
        <f>IFERROR(J2153-K2153-L2153,0)</f>
        <v>52414355</v>
      </c>
      <c r="N2153" s="43">
        <v>72478780</v>
      </c>
      <c r="O2153" s="45">
        <f>IFERROR(IF(1 - M2153/N2153&lt;0,0,1-M2153/N2153),0)</f>
        <v>0.27683171543450369</v>
      </c>
      <c r="P2153" s="43">
        <v>0</v>
      </c>
      <c r="Q2153" s="43">
        <v>57085355</v>
      </c>
      <c r="R2153" s="46">
        <f>IF(F2153&lt;DATEVALUE("2018-07-01"),1,0)</f>
        <v>1</v>
      </c>
      <c r="S2153" s="47">
        <f>IF(R2153=1,1%,0)</f>
        <v>0.01</v>
      </c>
      <c r="T2153" s="46">
        <f>IFERROR(S2153*M2153,0)</f>
        <v>524143.54999999999</v>
      </c>
      <c r="U2153" s="48">
        <f>IF(O2153&lt;=0.12,1,0)*(1-R2153)*M2153</f>
        <v>0</v>
      </c>
      <c r="V2153" s="49">
        <f>IF(0&lt;0.8,0,IF(0&lt;1,Sheet1!L590,1))*IF(G2153&lt;3,0.12 - O2153,0.01) *U2153</f>
        <v>0</v>
      </c>
      <c r="W2153" s="49">
        <f>IF(0&gt;1,IF(0&lt;=1.1,1,IF(0&lt;=1.2,2,IF(0&lt;=1.5,3,5))),0) * 1000000</f>
        <v>0</v>
      </c>
      <c r="X2153" s="50">
        <f>IF(AND(P2153&gt;=150000000,P2153&lt;300000000),5000000,IF(AND(P2153&gt;=300000000,P2153&lt;500000000),10000000,IF(AND(P2153&gt;=300000000,P2153&lt;500000000),15000000,IF(AND(P2153&gt;=500000000,P2153&lt;3000000000),20000000,IF(P2153&gt;=30000000000,35000000,0))))) * (1-R2153)</f>
        <v>0</v>
      </c>
      <c r="Y2153" s="50">
        <f>IFERROR(Q2153 * (1-R2153),0)</f>
        <v>0</v>
      </c>
      <c r="Z2153" s="51">
        <f>IF(R2153=1,0,0)</f>
        <v>0</v>
      </c>
      <c r="AA2153" s="51">
        <f>IFERROR((1-R2153) * Z2153 * 2%,0)</f>
        <v>0</v>
      </c>
      <c r="AB2153" s="52">
        <f>IF(R2153=0,0,0)</f>
        <v>0</v>
      </c>
      <c r="AC2153" s="52">
        <f> IFERROR(AB2153 * (1-R2153) * 2%,0)</f>
        <v>0</v>
      </c>
      <c r="AD2153" s="53">
        <f>T2153+V2153+W2153+X2153+AA2153+AC2153</f>
        <v>524143.54999999999</v>
      </c>
    </row>
    <row r="2154">
      <c r="C2154" s="40" t="s">
        <v>4030</v>
      </c>
      <c r="D2154" s="41" t="s">
        <v>4031</v>
      </c>
      <c r="E2154" s="41"/>
      <c r="F2154" s="42">
        <v>39799.37631944444</v>
      </c>
      <c r="G2154" s="43">
        <v>115</v>
      </c>
      <c r="H2154" s="44">
        <v>43333</v>
      </c>
      <c r="I2154" s="44">
        <v>43351</v>
      </c>
      <c r="J2154" s="43">
        <v>874491</v>
      </c>
      <c r="K2154" s="43">
        <v>0</v>
      </c>
      <c r="L2154" s="43">
        <v>0</v>
      </c>
      <c r="M2154" s="43">
        <f>IFERROR(J2154-K2154-L2154,0)</f>
        <v>874491</v>
      </c>
      <c r="N2154" s="43">
        <v>874491</v>
      </c>
      <c r="O2154" s="45">
        <f>IFERROR(IF(1 - M2154/N2154&lt;0,0,1-M2154/N2154),0)</f>
        <v>0</v>
      </c>
      <c r="P2154" s="43">
        <v>0</v>
      </c>
      <c r="Q2154" s="43">
        <v>874491</v>
      </c>
      <c r="R2154" s="46">
        <f>IF(F2154&lt;DATEVALUE("2018-07-01"),1,0)</f>
        <v>1</v>
      </c>
      <c r="S2154" s="47">
        <f>IF(R2154=1,1%,0)</f>
        <v>0.01</v>
      </c>
      <c r="T2154" s="46">
        <f>IFERROR(S2154*M2154,0)</f>
        <v>8744.9099999999999</v>
      </c>
      <c r="U2154" s="48">
        <f>IF(O2154&lt;=0.12,1,0)*(1-R2154)*M2154</f>
        <v>0</v>
      </c>
      <c r="V2154" s="49">
        <f>IF(0&lt;0.8,0,IF(0&lt;1,Sheet1!L590,1))*IF(G2154&lt;3,0.12 - O2154,0.01) *U2154</f>
        <v>0</v>
      </c>
      <c r="W2154" s="49">
        <f>IF(0&gt;1,IF(0&lt;=1.1,1,IF(0&lt;=1.2,2,IF(0&lt;=1.5,3,5))),0) * 1000000</f>
        <v>0</v>
      </c>
      <c r="X2154" s="50">
        <f>IF(AND(P2154&gt;=150000000,P2154&lt;300000000),5000000,IF(AND(P2154&gt;=300000000,P2154&lt;500000000),10000000,IF(AND(P2154&gt;=300000000,P2154&lt;500000000),15000000,IF(AND(P2154&gt;=500000000,P2154&lt;3000000000),20000000,IF(P2154&gt;=30000000000,35000000,0))))) * (1-R2154)</f>
        <v>0</v>
      </c>
      <c r="Y2154" s="50">
        <f>IFERROR(Q2154 * (1-R2154),0)</f>
        <v>0</v>
      </c>
      <c r="Z2154" s="51">
        <f>IF(R2154=1,0,0)</f>
        <v>0</v>
      </c>
      <c r="AA2154" s="51">
        <f>IFERROR((1-R2154) * Z2154 * 2%,0)</f>
        <v>0</v>
      </c>
      <c r="AB2154" s="52">
        <f>IF(R2154=0,0,0)</f>
        <v>0</v>
      </c>
      <c r="AC2154" s="52">
        <f> IFERROR(AB2154 * (1-R2154) * 2%,0)</f>
        <v>0</v>
      </c>
      <c r="AD2154" s="53">
        <f>T2154+V2154+W2154+X2154+AA2154+AC2154</f>
        <v>8744.9099999999999</v>
      </c>
    </row>
    <row r="2155">
      <c r="C2155" s="40" t="s">
        <v>4032</v>
      </c>
      <c r="D2155" s="41" t="s">
        <v>4033</v>
      </c>
      <c r="E2155" s="41"/>
      <c r="F2155" s="42">
        <v>40896.424537037034</v>
      </c>
      <c r="G2155" s="43">
        <v>79</v>
      </c>
      <c r="H2155" s="44">
        <v>43327</v>
      </c>
      <c r="I2155" s="44">
        <v>43339</v>
      </c>
      <c r="J2155" s="43">
        <v>7812114</v>
      </c>
      <c r="K2155" s="43">
        <v>0</v>
      </c>
      <c r="L2155" s="43">
        <v>0</v>
      </c>
      <c r="M2155" s="43">
        <f>IFERROR(J2155-K2155-L2155,0)</f>
        <v>7812114</v>
      </c>
      <c r="N2155" s="43">
        <v>7812114</v>
      </c>
      <c r="O2155" s="45">
        <f>IFERROR(IF(1 - M2155/N2155&lt;0,0,1-M2155/N2155),0)</f>
        <v>0</v>
      </c>
      <c r="P2155" s="43">
        <v>0</v>
      </c>
      <c r="Q2155" s="43">
        <v>7812114</v>
      </c>
      <c r="R2155" s="46">
        <f>IF(F2155&lt;DATEVALUE("2018-07-01"),1,0)</f>
        <v>1</v>
      </c>
      <c r="S2155" s="47">
        <f>IF(R2155=1,1%,0)</f>
        <v>0.01</v>
      </c>
      <c r="T2155" s="46">
        <f>IFERROR(S2155*M2155,0)</f>
        <v>78121.139999999999</v>
      </c>
      <c r="U2155" s="48">
        <f>IF(O2155&lt;=0.12,1,0)*(1-R2155)*M2155</f>
        <v>0</v>
      </c>
      <c r="V2155" s="49">
        <f>IF(0&lt;0.8,0,IF(0&lt;1,Sheet1!L590,1))*IF(G2155&lt;3,0.12 - O2155,0.01) *U2155</f>
        <v>0</v>
      </c>
      <c r="W2155" s="49">
        <f>IF(0&gt;1,IF(0&lt;=1.1,1,IF(0&lt;=1.2,2,IF(0&lt;=1.5,3,5))),0) * 1000000</f>
        <v>0</v>
      </c>
      <c r="X2155" s="50">
        <f>IF(AND(P2155&gt;=150000000,P2155&lt;300000000),5000000,IF(AND(P2155&gt;=300000000,P2155&lt;500000000),10000000,IF(AND(P2155&gt;=300000000,P2155&lt;500000000),15000000,IF(AND(P2155&gt;=500000000,P2155&lt;3000000000),20000000,IF(P2155&gt;=30000000000,35000000,0))))) * (1-R2155)</f>
        <v>0</v>
      </c>
      <c r="Y2155" s="50">
        <f>IFERROR(Q2155 * (1-R2155),0)</f>
        <v>0</v>
      </c>
      <c r="Z2155" s="51">
        <f>IF(R2155=1,0,0)</f>
        <v>0</v>
      </c>
      <c r="AA2155" s="51">
        <f>IFERROR((1-R2155) * Z2155 * 2%,0)</f>
        <v>0</v>
      </c>
      <c r="AB2155" s="52">
        <f>IF(R2155=0,0,0)</f>
        <v>0</v>
      </c>
      <c r="AC2155" s="52">
        <f> IFERROR(AB2155 * (1-R2155) * 2%,0)</f>
        <v>0</v>
      </c>
      <c r="AD2155" s="53">
        <f>T2155+V2155+W2155+X2155+AA2155+AC2155</f>
        <v>78121.139999999999</v>
      </c>
    </row>
    <row r="2156">
      <c r="C2156" s="40" t="s">
        <v>4034</v>
      </c>
      <c r="D2156" s="41" t="s">
        <v>4035</v>
      </c>
      <c r="E2156" s="41"/>
      <c r="F2156" s="42">
        <v>41034.668391203704</v>
      </c>
      <c r="G2156" s="43">
        <v>74</v>
      </c>
      <c r="H2156" s="44">
        <v>43322</v>
      </c>
      <c r="I2156" s="44">
        <v>43340</v>
      </c>
      <c r="J2156" s="43">
        <v>3966612</v>
      </c>
      <c r="K2156" s="43">
        <v>0</v>
      </c>
      <c r="L2156" s="43">
        <v>0</v>
      </c>
      <c r="M2156" s="43">
        <f>IFERROR(J2156-K2156-L2156,0)</f>
        <v>3966612</v>
      </c>
      <c r="N2156" s="43">
        <v>3852615</v>
      </c>
      <c r="O2156" s="45">
        <f>IFERROR(IF(1 - M2156/N2156&lt;0,0,1-M2156/N2156),0)</f>
        <v>0</v>
      </c>
      <c r="P2156" s="43">
        <v>0</v>
      </c>
      <c r="Q2156" s="43">
        <v>3966612</v>
      </c>
      <c r="R2156" s="46">
        <f>IF(F2156&lt;DATEVALUE("2018-07-01"),1,0)</f>
        <v>1</v>
      </c>
      <c r="S2156" s="47">
        <f>IF(R2156=1,1%,0)</f>
        <v>0.01</v>
      </c>
      <c r="T2156" s="46">
        <f>IFERROR(S2156*M2156,0)</f>
        <v>39666.120000000003</v>
      </c>
      <c r="U2156" s="48">
        <f>IF(O2156&lt;=0.12,1,0)*(1-R2156)*M2156</f>
        <v>0</v>
      </c>
      <c r="V2156" s="49">
        <f>IF(0&lt;0.8,0,IF(0&lt;1,Sheet1!L590,1))*IF(G2156&lt;3,0.12 - O2156,0.01) *U2156</f>
        <v>0</v>
      </c>
      <c r="W2156" s="49">
        <f>IF(0&gt;1,IF(0&lt;=1.1,1,IF(0&lt;=1.2,2,IF(0&lt;=1.5,3,5))),0) * 1000000</f>
        <v>0</v>
      </c>
      <c r="X2156" s="50">
        <f>IF(AND(P2156&gt;=150000000,P2156&lt;300000000),5000000,IF(AND(P2156&gt;=300000000,P2156&lt;500000000),10000000,IF(AND(P2156&gt;=300000000,P2156&lt;500000000),15000000,IF(AND(P2156&gt;=500000000,P2156&lt;3000000000),20000000,IF(P2156&gt;=30000000000,35000000,0))))) * (1-R2156)</f>
        <v>0</v>
      </c>
      <c r="Y2156" s="50">
        <f>IFERROR(Q2156 * (1-R2156),0)</f>
        <v>0</v>
      </c>
      <c r="Z2156" s="51">
        <f>IF(R2156=1,0,0)</f>
        <v>0</v>
      </c>
      <c r="AA2156" s="51">
        <f>IFERROR((1-R2156) * Z2156 * 2%,0)</f>
        <v>0</v>
      </c>
      <c r="AB2156" s="52">
        <f>IF(R2156=0,0,0)</f>
        <v>0</v>
      </c>
      <c r="AC2156" s="52">
        <f> IFERROR(AB2156 * (1-R2156) * 2%,0)</f>
        <v>0</v>
      </c>
      <c r="AD2156" s="53">
        <f>T2156+V2156+W2156+X2156+AA2156+AC2156</f>
        <v>39666.120000000003</v>
      </c>
    </row>
    <row r="2157">
      <c r="C2157" s="40" t="s">
        <v>4036</v>
      </c>
      <c r="D2157" s="41" t="s">
        <v>4037</v>
      </c>
      <c r="E2157" s="41"/>
      <c r="F2157" s="42">
        <v>41074.396944444445</v>
      </c>
      <c r="G2157" s="43">
        <v>73</v>
      </c>
      <c r="H2157" s="44">
        <v>43322</v>
      </c>
      <c r="I2157" s="44">
        <v>43334</v>
      </c>
      <c r="J2157" s="43">
        <v>801988</v>
      </c>
      <c r="K2157" s="43">
        <v>0</v>
      </c>
      <c r="L2157" s="43">
        <v>0</v>
      </c>
      <c r="M2157" s="43">
        <f>IFERROR(J2157-K2157-L2157,0)</f>
        <v>801988</v>
      </c>
      <c r="N2157" s="43">
        <v>801988</v>
      </c>
      <c r="O2157" s="45">
        <f>IFERROR(IF(1 - M2157/N2157&lt;0,0,1-M2157/N2157),0)</f>
        <v>0</v>
      </c>
      <c r="P2157" s="43">
        <v>0</v>
      </c>
      <c r="Q2157" s="43">
        <v>801988</v>
      </c>
      <c r="R2157" s="46">
        <f>IF(F2157&lt;DATEVALUE("2018-07-01"),1,0)</f>
        <v>1</v>
      </c>
      <c r="S2157" s="47">
        <f>IF(R2157=1,1%,0)</f>
        <v>0.01</v>
      </c>
      <c r="T2157" s="46">
        <f>IFERROR(S2157*M2157,0)</f>
        <v>8019.8800000000001</v>
      </c>
      <c r="U2157" s="48">
        <f>IF(O2157&lt;=0.12,1,0)*(1-R2157)*M2157</f>
        <v>0</v>
      </c>
      <c r="V2157" s="49">
        <f>IF(0&lt;0.8,0,IF(0&lt;1,Sheet1!L590,1))*IF(G2157&lt;3,0.12 - O2157,0.01) *U2157</f>
        <v>0</v>
      </c>
      <c r="W2157" s="49">
        <f>IF(0&gt;1,IF(0&lt;=1.1,1,IF(0&lt;=1.2,2,IF(0&lt;=1.5,3,5))),0) * 1000000</f>
        <v>0</v>
      </c>
      <c r="X2157" s="50">
        <f>IF(AND(P2157&gt;=150000000,P2157&lt;300000000),5000000,IF(AND(P2157&gt;=300000000,P2157&lt;500000000),10000000,IF(AND(P2157&gt;=300000000,P2157&lt;500000000),15000000,IF(AND(P2157&gt;=500000000,P2157&lt;3000000000),20000000,IF(P2157&gt;=30000000000,35000000,0))))) * (1-R2157)</f>
        <v>0</v>
      </c>
      <c r="Y2157" s="50">
        <f>IFERROR(Q2157 * (1-R2157),0)</f>
        <v>0</v>
      </c>
      <c r="Z2157" s="51">
        <f>IF(R2157=1,0,0)</f>
        <v>0</v>
      </c>
      <c r="AA2157" s="51">
        <f>IFERROR((1-R2157) * Z2157 * 2%,0)</f>
        <v>0</v>
      </c>
      <c r="AB2157" s="52">
        <f>IF(R2157=0,0,0)</f>
        <v>0</v>
      </c>
      <c r="AC2157" s="52">
        <f> IFERROR(AB2157 * (1-R2157) * 2%,0)</f>
        <v>0</v>
      </c>
      <c r="AD2157" s="53">
        <f>T2157+V2157+W2157+X2157+AA2157+AC2157</f>
        <v>8019.8800000000001</v>
      </c>
    </row>
    <row r="2158">
      <c r="C2158" s="40" t="s">
        <v>4038</v>
      </c>
      <c r="D2158" s="41" t="s">
        <v>4039</v>
      </c>
      <c r="E2158" s="41"/>
      <c r="F2158" s="42">
        <v>41199.597013888888</v>
      </c>
      <c r="G2158" s="43">
        <v>69</v>
      </c>
      <c r="H2158" s="44">
        <v>43322</v>
      </c>
      <c r="I2158" s="44">
        <v>43333</v>
      </c>
      <c r="J2158" s="43">
        <v>296692</v>
      </c>
      <c r="K2158" s="43">
        <v>0</v>
      </c>
      <c r="L2158" s="43">
        <v>0</v>
      </c>
      <c r="M2158" s="43">
        <f>IFERROR(J2158-K2158-L2158,0)</f>
        <v>296692</v>
      </c>
      <c r="N2158" s="43">
        <v>296692</v>
      </c>
      <c r="O2158" s="45">
        <f>IFERROR(IF(1 - M2158/N2158&lt;0,0,1-M2158/N2158),0)</f>
        <v>0</v>
      </c>
      <c r="P2158" s="43">
        <v>0</v>
      </c>
      <c r="Q2158" s="43">
        <v>296692</v>
      </c>
      <c r="R2158" s="46">
        <f>IF(F2158&lt;DATEVALUE("2018-07-01"),1,0)</f>
        <v>1</v>
      </c>
      <c r="S2158" s="47">
        <f>IF(R2158=1,1%,0)</f>
        <v>0.01</v>
      </c>
      <c r="T2158" s="46">
        <f>IFERROR(S2158*M2158,0)</f>
        <v>2966.9200000000001</v>
      </c>
      <c r="U2158" s="48">
        <f>IF(O2158&lt;=0.12,1,0)*(1-R2158)*M2158</f>
        <v>0</v>
      </c>
      <c r="V2158" s="49">
        <f>IF(0&lt;0.8,0,IF(0&lt;1,Sheet1!L590,1))*IF(G2158&lt;3,0.12 - O2158,0.01) *U2158</f>
        <v>0</v>
      </c>
      <c r="W2158" s="49">
        <f>IF(0&gt;1,IF(0&lt;=1.1,1,IF(0&lt;=1.2,2,IF(0&lt;=1.5,3,5))),0) * 1000000</f>
        <v>0</v>
      </c>
      <c r="X2158" s="50">
        <f>IF(AND(P2158&gt;=150000000,P2158&lt;300000000),5000000,IF(AND(P2158&gt;=300000000,P2158&lt;500000000),10000000,IF(AND(P2158&gt;=300000000,P2158&lt;500000000),15000000,IF(AND(P2158&gt;=500000000,P2158&lt;3000000000),20000000,IF(P2158&gt;=30000000000,35000000,0))))) * (1-R2158)</f>
        <v>0</v>
      </c>
      <c r="Y2158" s="50">
        <f>IFERROR(Q2158 * (1-R2158),0)</f>
        <v>0</v>
      </c>
      <c r="Z2158" s="51">
        <f>IF(R2158=1,0,0)</f>
        <v>0</v>
      </c>
      <c r="AA2158" s="51">
        <f>IFERROR((1-R2158) * Z2158 * 2%,0)</f>
        <v>0</v>
      </c>
      <c r="AB2158" s="52">
        <f>IF(R2158=0,0,0)</f>
        <v>0</v>
      </c>
      <c r="AC2158" s="52">
        <f> IFERROR(AB2158 * (1-R2158) * 2%,0)</f>
        <v>0</v>
      </c>
      <c r="AD2158" s="53">
        <f>T2158+V2158+W2158+X2158+AA2158+AC2158</f>
        <v>2966.9200000000001</v>
      </c>
    </row>
    <row r="2159">
      <c r="C2159" s="40" t="s">
        <v>4040</v>
      </c>
      <c r="D2159" s="41" t="s">
        <v>4041</v>
      </c>
      <c r="E2159" s="41"/>
      <c r="F2159" s="42">
        <v>41412.443981481483</v>
      </c>
      <c r="G2159" s="43">
        <v>62</v>
      </c>
      <c r="H2159" s="44">
        <v>43312</v>
      </c>
      <c r="I2159" s="44">
        <v>43353</v>
      </c>
      <c r="J2159" s="43">
        <v>4052774</v>
      </c>
      <c r="K2159" s="43">
        <v>0</v>
      </c>
      <c r="L2159" s="43">
        <v>0</v>
      </c>
      <c r="M2159" s="43">
        <f>IFERROR(J2159-K2159-L2159,0)</f>
        <v>4052774</v>
      </c>
      <c r="N2159" s="43">
        <v>4026154</v>
      </c>
      <c r="O2159" s="45">
        <f>IFERROR(IF(1 - M2159/N2159&lt;0,0,1-M2159/N2159),0)</f>
        <v>0</v>
      </c>
      <c r="P2159" s="43">
        <v>0</v>
      </c>
      <c r="Q2159" s="43">
        <v>4052774</v>
      </c>
      <c r="R2159" s="46">
        <f>IF(F2159&lt;DATEVALUE("2018-07-01"),1,0)</f>
        <v>1</v>
      </c>
      <c r="S2159" s="47">
        <f>IF(R2159=1,1%,0)</f>
        <v>0.01</v>
      </c>
      <c r="T2159" s="46">
        <f>IFERROR(S2159*M2159,0)</f>
        <v>40527.739999999998</v>
      </c>
      <c r="U2159" s="48">
        <f>IF(O2159&lt;=0.12,1,0)*(1-R2159)*M2159</f>
        <v>0</v>
      </c>
      <c r="V2159" s="49">
        <f>IF(0&lt;0.8,0,IF(0&lt;1,Sheet1!L590,1))*IF(G2159&lt;3,0.12 - O2159,0.01) *U2159</f>
        <v>0</v>
      </c>
      <c r="W2159" s="49">
        <f>IF(0&gt;1,IF(0&lt;=1.1,1,IF(0&lt;=1.2,2,IF(0&lt;=1.5,3,5))),0) * 1000000</f>
        <v>0</v>
      </c>
      <c r="X2159" s="50">
        <f>IF(AND(P2159&gt;=150000000,P2159&lt;300000000),5000000,IF(AND(P2159&gt;=300000000,P2159&lt;500000000),10000000,IF(AND(P2159&gt;=300000000,P2159&lt;500000000),15000000,IF(AND(P2159&gt;=500000000,P2159&lt;3000000000),20000000,IF(P2159&gt;=30000000000,35000000,0))))) * (1-R2159)</f>
        <v>0</v>
      </c>
      <c r="Y2159" s="50">
        <f>IFERROR(Q2159 * (1-R2159),0)</f>
        <v>0</v>
      </c>
      <c r="Z2159" s="51">
        <f>IF(R2159=1,0,0)</f>
        <v>0</v>
      </c>
      <c r="AA2159" s="51">
        <f>IFERROR((1-R2159) * Z2159 * 2%,0)</f>
        <v>0</v>
      </c>
      <c r="AB2159" s="52">
        <f>IF(R2159=0,0,0)</f>
        <v>0</v>
      </c>
      <c r="AC2159" s="52">
        <f> IFERROR(AB2159 * (1-R2159) * 2%,0)</f>
        <v>0</v>
      </c>
      <c r="AD2159" s="53">
        <f>T2159+V2159+W2159+X2159+AA2159+AC2159</f>
        <v>40527.739999999998</v>
      </c>
    </row>
    <row r="2160">
      <c r="C2160" s="40" t="s">
        <v>4042</v>
      </c>
      <c r="D2160" s="41" t="s">
        <v>4043</v>
      </c>
      <c r="E2160" s="41"/>
      <c r="F2160" s="42">
        <v>41534.584467592591</v>
      </c>
      <c r="G2160" s="43">
        <v>58</v>
      </c>
      <c r="H2160" s="44">
        <v>43312</v>
      </c>
      <c r="I2160" s="44">
        <v>43340</v>
      </c>
      <c r="J2160" s="43">
        <v>24746585</v>
      </c>
      <c r="K2160" s="43">
        <v>3169090</v>
      </c>
      <c r="L2160" s="43">
        <v>1304000</v>
      </c>
      <c r="M2160" s="43">
        <f>IFERROR(J2160-K2160-L2160,0)</f>
        <v>20273495</v>
      </c>
      <c r="N2160" s="43">
        <v>37414046</v>
      </c>
      <c r="O2160" s="45">
        <f>IFERROR(IF(1 - M2160/N2160&lt;0,0,1-M2160/N2160),0)</f>
        <v>0.45813144614191148</v>
      </c>
      <c r="P2160" s="43">
        <v>0</v>
      </c>
      <c r="Q2160" s="43">
        <v>24746585</v>
      </c>
      <c r="R2160" s="46">
        <f>IF(F2160&lt;DATEVALUE("2018-07-01"),1,0)</f>
        <v>1</v>
      </c>
      <c r="S2160" s="47">
        <f>IF(R2160=1,1%,0)</f>
        <v>0.01</v>
      </c>
      <c r="T2160" s="46">
        <f>IFERROR(S2160*M2160,0)</f>
        <v>202734.95000000001</v>
      </c>
      <c r="U2160" s="48">
        <f>IF(O2160&lt;=0.12,1,0)*(1-R2160)*M2160</f>
        <v>0</v>
      </c>
      <c r="V2160" s="49">
        <f>IF(0&lt;0.8,0,IF(0&lt;1,Sheet1!L590,1))*IF(G2160&lt;3,0.12 - O2160,0.01) *U2160</f>
        <v>0</v>
      </c>
      <c r="W2160" s="49">
        <f>IF(0&gt;1,IF(0&lt;=1.1,1,IF(0&lt;=1.2,2,IF(0&lt;=1.5,3,5))),0) * 1000000</f>
        <v>0</v>
      </c>
      <c r="X2160" s="50">
        <f>IF(AND(P2160&gt;=150000000,P2160&lt;300000000),5000000,IF(AND(P2160&gt;=300000000,P2160&lt;500000000),10000000,IF(AND(P2160&gt;=300000000,P2160&lt;500000000),15000000,IF(AND(P2160&gt;=500000000,P2160&lt;3000000000),20000000,IF(P2160&gt;=30000000000,35000000,0))))) * (1-R2160)</f>
        <v>0</v>
      </c>
      <c r="Y2160" s="50">
        <f>IFERROR(Q2160 * (1-R2160),0)</f>
        <v>0</v>
      </c>
      <c r="Z2160" s="51">
        <f>IF(R2160=1,0,0)</f>
        <v>0</v>
      </c>
      <c r="AA2160" s="51">
        <f>IFERROR((1-R2160) * Z2160 * 2%,0)</f>
        <v>0</v>
      </c>
      <c r="AB2160" s="52">
        <f>IF(R2160=0,0,0)</f>
        <v>0</v>
      </c>
      <c r="AC2160" s="52">
        <f> IFERROR(AB2160 * (1-R2160) * 2%,0)</f>
        <v>0</v>
      </c>
      <c r="AD2160" s="53">
        <f>T2160+V2160+W2160+X2160+AA2160+AC2160</f>
        <v>202734.95000000001</v>
      </c>
    </row>
    <row r="2161">
      <c r="C2161" s="40" t="s">
        <v>4044</v>
      </c>
      <c r="D2161" s="41" t="s">
        <v>4045</v>
      </c>
      <c r="E2161" s="41"/>
      <c r="F2161" s="42">
        <v>41694.450243055551</v>
      </c>
      <c r="G2161" s="43">
        <v>53</v>
      </c>
      <c r="H2161" s="44">
        <v>43322</v>
      </c>
      <c r="I2161" s="44">
        <v>43340</v>
      </c>
      <c r="J2161" s="43">
        <v>412610</v>
      </c>
      <c r="K2161" s="43">
        <v>0</v>
      </c>
      <c r="L2161" s="43">
        <v>0</v>
      </c>
      <c r="M2161" s="43">
        <f>IFERROR(J2161-K2161-L2161,0)</f>
        <v>412610</v>
      </c>
      <c r="N2161" s="43">
        <v>412610</v>
      </c>
      <c r="O2161" s="45">
        <f>IFERROR(IF(1 - M2161/N2161&lt;0,0,1-M2161/N2161),0)</f>
        <v>0</v>
      </c>
      <c r="P2161" s="43">
        <v>0</v>
      </c>
      <c r="Q2161" s="43">
        <v>412610</v>
      </c>
      <c r="R2161" s="46">
        <f>IF(F2161&lt;DATEVALUE("2018-07-01"),1,0)</f>
        <v>1</v>
      </c>
      <c r="S2161" s="47">
        <f>IF(R2161=1,1%,0)</f>
        <v>0.01</v>
      </c>
      <c r="T2161" s="46">
        <f>IFERROR(S2161*M2161,0)</f>
        <v>4126.1000000000004</v>
      </c>
      <c r="U2161" s="48">
        <f>IF(O2161&lt;=0.12,1,0)*(1-R2161)*M2161</f>
        <v>0</v>
      </c>
      <c r="V2161" s="49">
        <f>IF(0&lt;0.8,0,IF(0&lt;1,Sheet1!L590,1))*IF(G2161&lt;3,0.12 - O2161,0.01) *U2161</f>
        <v>0</v>
      </c>
      <c r="W2161" s="49">
        <f>IF(0&gt;1,IF(0&lt;=1.1,1,IF(0&lt;=1.2,2,IF(0&lt;=1.5,3,5))),0) * 1000000</f>
        <v>0</v>
      </c>
      <c r="X2161" s="50">
        <f>IF(AND(P2161&gt;=150000000,P2161&lt;300000000),5000000,IF(AND(P2161&gt;=300000000,P2161&lt;500000000),10000000,IF(AND(P2161&gt;=300000000,P2161&lt;500000000),15000000,IF(AND(P2161&gt;=500000000,P2161&lt;3000000000),20000000,IF(P2161&gt;=30000000000,35000000,0))))) * (1-R2161)</f>
        <v>0</v>
      </c>
      <c r="Y2161" s="50">
        <f>IFERROR(Q2161 * (1-R2161),0)</f>
        <v>0</v>
      </c>
      <c r="Z2161" s="51">
        <f>IF(R2161=1,0,0)</f>
        <v>0</v>
      </c>
      <c r="AA2161" s="51">
        <f>IFERROR((1-R2161) * Z2161 * 2%,0)</f>
        <v>0</v>
      </c>
      <c r="AB2161" s="52">
        <f>IF(R2161=0,0,0)</f>
        <v>0</v>
      </c>
      <c r="AC2161" s="52">
        <f> IFERROR(AB2161 * (1-R2161) * 2%,0)</f>
        <v>0</v>
      </c>
      <c r="AD2161" s="53">
        <f>T2161+V2161+W2161+X2161+AA2161+AC2161</f>
        <v>4126.1000000000004</v>
      </c>
    </row>
    <row r="2162">
      <c r="C2162" s="40" t="s">
        <v>4046</v>
      </c>
      <c r="D2162" s="41" t="s">
        <v>4047</v>
      </c>
      <c r="E2162" s="41"/>
      <c r="F2162" s="42">
        <v>41730.390219907407</v>
      </c>
      <c r="G2162" s="43">
        <v>51</v>
      </c>
      <c r="H2162" s="44">
        <v>43322</v>
      </c>
      <c r="I2162" s="44">
        <v>43340</v>
      </c>
      <c r="J2162" s="43">
        <v>890072</v>
      </c>
      <c r="K2162" s="43">
        <v>0</v>
      </c>
      <c r="L2162" s="43">
        <v>0</v>
      </c>
      <c r="M2162" s="43">
        <f>IFERROR(J2162-K2162-L2162,0)</f>
        <v>890072</v>
      </c>
      <c r="N2162" s="43">
        <v>890016</v>
      </c>
      <c r="O2162" s="45">
        <f>IFERROR(IF(1 - M2162/N2162&lt;0,0,1-M2162/N2162),0)</f>
        <v>0</v>
      </c>
      <c r="P2162" s="43">
        <v>0</v>
      </c>
      <c r="Q2162" s="43">
        <v>890072</v>
      </c>
      <c r="R2162" s="46">
        <f>IF(F2162&lt;DATEVALUE("2018-07-01"),1,0)</f>
        <v>1</v>
      </c>
      <c r="S2162" s="47">
        <f>IF(R2162=1,1%,0)</f>
        <v>0.01</v>
      </c>
      <c r="T2162" s="46">
        <f>IFERROR(S2162*M2162,0)</f>
        <v>8900.7199999999993</v>
      </c>
      <c r="U2162" s="48">
        <f>IF(O2162&lt;=0.12,1,0)*(1-R2162)*M2162</f>
        <v>0</v>
      </c>
      <c r="V2162" s="49">
        <f>IF(0&lt;0.8,0,IF(0&lt;1,Sheet1!L590,1))*IF(G2162&lt;3,0.12 - O2162,0.01) *U2162</f>
        <v>0</v>
      </c>
      <c r="W2162" s="49">
        <f>IF(0&gt;1,IF(0&lt;=1.1,1,IF(0&lt;=1.2,2,IF(0&lt;=1.5,3,5))),0) * 1000000</f>
        <v>0</v>
      </c>
      <c r="X2162" s="50">
        <f>IF(AND(P2162&gt;=150000000,P2162&lt;300000000),5000000,IF(AND(P2162&gt;=300000000,P2162&lt;500000000),10000000,IF(AND(P2162&gt;=300000000,P2162&lt;500000000),15000000,IF(AND(P2162&gt;=500000000,P2162&lt;3000000000),20000000,IF(P2162&gt;=30000000000,35000000,0))))) * (1-R2162)</f>
        <v>0</v>
      </c>
      <c r="Y2162" s="50">
        <f>IFERROR(Q2162 * (1-R2162),0)</f>
        <v>0</v>
      </c>
      <c r="Z2162" s="51">
        <f>IF(R2162=1,0,0)</f>
        <v>0</v>
      </c>
      <c r="AA2162" s="51">
        <f>IFERROR((1-R2162) * Z2162 * 2%,0)</f>
        <v>0</v>
      </c>
      <c r="AB2162" s="52">
        <f>IF(R2162=0,0,0)</f>
        <v>0</v>
      </c>
      <c r="AC2162" s="52">
        <f> IFERROR(AB2162 * (1-R2162) * 2%,0)</f>
        <v>0</v>
      </c>
      <c r="AD2162" s="53">
        <f>T2162+V2162+W2162+X2162+AA2162+AC2162</f>
        <v>8900.7199999999993</v>
      </c>
    </row>
    <row r="2163">
      <c r="C2163" s="40" t="s">
        <v>4048</v>
      </c>
      <c r="D2163" s="41" t="s">
        <v>4049</v>
      </c>
      <c r="E2163" s="41"/>
      <c r="F2163" s="42">
        <v>41792.590833333328</v>
      </c>
      <c r="G2163" s="43">
        <v>49</v>
      </c>
      <c r="H2163" s="44">
        <v>43321</v>
      </c>
      <c r="I2163" s="44">
        <v>43343</v>
      </c>
      <c r="J2163" s="43">
        <v>83703496</v>
      </c>
      <c r="K2163" s="43">
        <v>6080225</v>
      </c>
      <c r="L2163" s="43">
        <v>6351000</v>
      </c>
      <c r="M2163" s="43">
        <f>IFERROR(J2163-K2163-L2163,0)</f>
        <v>71272271</v>
      </c>
      <c r="N2163" s="43">
        <v>98391930</v>
      </c>
      <c r="O2163" s="45">
        <f>IFERROR(IF(1 - M2163/N2163&lt;0,0,1-M2163/N2163),0)</f>
        <v>0.27562889558117221</v>
      </c>
      <c r="P2163" s="43">
        <v>0</v>
      </c>
      <c r="Q2163" s="43">
        <v>83703496</v>
      </c>
      <c r="R2163" s="46">
        <f>IF(F2163&lt;DATEVALUE("2018-07-01"),1,0)</f>
        <v>1</v>
      </c>
      <c r="S2163" s="47">
        <f>IF(R2163=1,1%,0)</f>
        <v>0.01</v>
      </c>
      <c r="T2163" s="46">
        <f>IFERROR(S2163*M2163,0)</f>
        <v>712722.70999999996</v>
      </c>
      <c r="U2163" s="48">
        <f>IF(O2163&lt;=0.12,1,0)*(1-R2163)*M2163</f>
        <v>0</v>
      </c>
      <c r="V2163" s="49">
        <f>IF(0&lt;0.8,0,IF(0&lt;1,Sheet1!L590,1))*IF(G2163&lt;3,0.12 - O2163,0.01) *U2163</f>
        <v>0</v>
      </c>
      <c r="W2163" s="49">
        <f>IF(0&gt;1,IF(0&lt;=1.1,1,IF(0&lt;=1.2,2,IF(0&lt;=1.5,3,5))),0) * 1000000</f>
        <v>0</v>
      </c>
      <c r="X2163" s="50">
        <f>IF(AND(P2163&gt;=150000000,P2163&lt;300000000),5000000,IF(AND(P2163&gt;=300000000,P2163&lt;500000000),10000000,IF(AND(P2163&gt;=300000000,P2163&lt;500000000),15000000,IF(AND(P2163&gt;=500000000,P2163&lt;3000000000),20000000,IF(P2163&gt;=30000000000,35000000,0))))) * (1-R2163)</f>
        <v>0</v>
      </c>
      <c r="Y2163" s="50">
        <f>IFERROR(Q2163 * (1-R2163),0)</f>
        <v>0</v>
      </c>
      <c r="Z2163" s="51">
        <f>IF(R2163=1,0,0)</f>
        <v>0</v>
      </c>
      <c r="AA2163" s="51">
        <f>IFERROR((1-R2163) * Z2163 * 2%,0)</f>
        <v>0</v>
      </c>
      <c r="AB2163" s="52">
        <f>IF(R2163=0,0,0)</f>
        <v>0</v>
      </c>
      <c r="AC2163" s="52">
        <f> IFERROR(AB2163 * (1-R2163) * 2%,0)</f>
        <v>0</v>
      </c>
      <c r="AD2163" s="53">
        <f>T2163+V2163+W2163+X2163+AA2163+AC2163</f>
        <v>712722.70999999996</v>
      </c>
    </row>
    <row r="2164">
      <c r="C2164" s="40" t="s">
        <v>4050</v>
      </c>
      <c r="D2164" s="41" t="s">
        <v>4051</v>
      </c>
      <c r="E2164" s="41"/>
      <c r="F2164" s="42">
        <v>41860.407708333332</v>
      </c>
      <c r="G2164" s="43">
        <v>47</v>
      </c>
      <c r="H2164" s="44">
        <v>43321</v>
      </c>
      <c r="I2164" s="44">
        <v>43340</v>
      </c>
      <c r="J2164" s="43">
        <v>1374991</v>
      </c>
      <c r="K2164" s="43">
        <v>0</v>
      </c>
      <c r="L2164" s="43">
        <v>0</v>
      </c>
      <c r="M2164" s="43">
        <f>IFERROR(J2164-K2164-L2164,0)</f>
        <v>1374991</v>
      </c>
      <c r="N2164" s="43">
        <v>1373532</v>
      </c>
      <c r="O2164" s="45">
        <f>IFERROR(IF(1 - M2164/N2164&lt;0,0,1-M2164/N2164),0)</f>
        <v>0</v>
      </c>
      <c r="P2164" s="43">
        <v>0</v>
      </c>
      <c r="Q2164" s="43">
        <v>1374991</v>
      </c>
      <c r="R2164" s="46">
        <f>IF(F2164&lt;DATEVALUE("2018-07-01"),1,0)</f>
        <v>1</v>
      </c>
      <c r="S2164" s="47">
        <f>IF(R2164=1,1%,0)</f>
        <v>0.01</v>
      </c>
      <c r="T2164" s="46">
        <f>IFERROR(S2164*M2164,0)</f>
        <v>13749.91</v>
      </c>
      <c r="U2164" s="48">
        <f>IF(O2164&lt;=0.12,1,0)*(1-R2164)*M2164</f>
        <v>0</v>
      </c>
      <c r="V2164" s="49">
        <f>IF(0&lt;0.8,0,IF(0&lt;1,Sheet1!L590,1))*IF(G2164&lt;3,0.12 - O2164,0.01) *U2164</f>
        <v>0</v>
      </c>
      <c r="W2164" s="49">
        <f>IF(0&gt;1,IF(0&lt;=1.1,1,IF(0&lt;=1.2,2,IF(0&lt;=1.5,3,5))),0) * 1000000</f>
        <v>0</v>
      </c>
      <c r="X2164" s="50">
        <f>IF(AND(P2164&gt;=150000000,P2164&lt;300000000),5000000,IF(AND(P2164&gt;=300000000,P2164&lt;500000000),10000000,IF(AND(P2164&gt;=300000000,P2164&lt;500000000),15000000,IF(AND(P2164&gt;=500000000,P2164&lt;3000000000),20000000,IF(P2164&gt;=30000000000,35000000,0))))) * (1-R2164)</f>
        <v>0</v>
      </c>
      <c r="Y2164" s="50">
        <f>IFERROR(Q2164 * (1-R2164),0)</f>
        <v>0</v>
      </c>
      <c r="Z2164" s="51">
        <f>IF(R2164=1,0,0)</f>
        <v>0</v>
      </c>
      <c r="AA2164" s="51">
        <f>IFERROR((1-R2164) * Z2164 * 2%,0)</f>
        <v>0</v>
      </c>
      <c r="AB2164" s="52">
        <f>IF(R2164=0,0,0)</f>
        <v>0</v>
      </c>
      <c r="AC2164" s="52">
        <f> IFERROR(AB2164 * (1-R2164) * 2%,0)</f>
        <v>0</v>
      </c>
      <c r="AD2164" s="53">
        <f>T2164+V2164+W2164+X2164+AA2164+AC2164</f>
        <v>13749.91</v>
      </c>
    </row>
    <row r="2165">
      <c r="C2165" s="40" t="s">
        <v>4052</v>
      </c>
      <c r="D2165" s="41" t="s">
        <v>4053</v>
      </c>
      <c r="E2165" s="41"/>
      <c r="F2165" s="42">
        <v>42150.640127314815</v>
      </c>
      <c r="G2165" s="43">
        <v>38</v>
      </c>
      <c r="H2165" s="44">
        <v>43321</v>
      </c>
      <c r="I2165" s="44">
        <v>43364</v>
      </c>
      <c r="J2165" s="43">
        <v>2290547</v>
      </c>
      <c r="K2165" s="43">
        <v>0</v>
      </c>
      <c r="L2165" s="43">
        <v>0</v>
      </c>
      <c r="M2165" s="43">
        <f>IFERROR(J2165-K2165-L2165,0)</f>
        <v>2290547</v>
      </c>
      <c r="N2165" s="43">
        <v>2438029</v>
      </c>
      <c r="O2165" s="45">
        <f>IFERROR(IF(1 - M2165/N2165&lt;0,0,1-M2165/N2165),0)</f>
        <v>0.060492307515620181</v>
      </c>
      <c r="P2165" s="43">
        <v>0</v>
      </c>
      <c r="Q2165" s="43">
        <v>2290547</v>
      </c>
      <c r="R2165" s="46">
        <f>IF(F2165&lt;DATEVALUE("2018-07-01"),1,0)</f>
        <v>1</v>
      </c>
      <c r="S2165" s="47">
        <f>IF(R2165=1,1%,0)</f>
        <v>0.01</v>
      </c>
      <c r="T2165" s="46">
        <f>IFERROR(S2165*M2165,0)</f>
        <v>22905.470000000001</v>
      </c>
      <c r="U2165" s="48">
        <f>IF(O2165&lt;=0.12,1,0)*(1-R2165)*M2165</f>
        <v>0</v>
      </c>
      <c r="V2165" s="49">
        <f>IF(0&lt;0.8,0,IF(0&lt;1,Sheet1!L590,1))*IF(G2165&lt;3,0.12 - O2165,0.01) *U2165</f>
        <v>0</v>
      </c>
      <c r="W2165" s="49">
        <f>IF(0&gt;1,IF(0&lt;=1.1,1,IF(0&lt;=1.2,2,IF(0&lt;=1.5,3,5))),0) * 1000000</f>
        <v>0</v>
      </c>
      <c r="X2165" s="50">
        <f>IF(AND(P2165&gt;=150000000,P2165&lt;300000000),5000000,IF(AND(P2165&gt;=300000000,P2165&lt;500000000),10000000,IF(AND(P2165&gt;=300000000,P2165&lt;500000000),15000000,IF(AND(P2165&gt;=500000000,P2165&lt;3000000000),20000000,IF(P2165&gt;=30000000000,35000000,0))))) * (1-R2165)</f>
        <v>0</v>
      </c>
      <c r="Y2165" s="50">
        <f>IFERROR(Q2165 * (1-R2165),0)</f>
        <v>0</v>
      </c>
      <c r="Z2165" s="51">
        <f>IF(R2165=1,0,0)</f>
        <v>0</v>
      </c>
      <c r="AA2165" s="51">
        <f>IFERROR((1-R2165) * Z2165 * 2%,0)</f>
        <v>0</v>
      </c>
      <c r="AB2165" s="52">
        <f>IF(R2165=0,0,0)</f>
        <v>0</v>
      </c>
      <c r="AC2165" s="52">
        <f> IFERROR(AB2165 * (1-R2165) * 2%,0)</f>
        <v>0</v>
      </c>
      <c r="AD2165" s="53">
        <f>T2165+V2165+W2165+X2165+AA2165+AC2165</f>
        <v>22905.470000000001</v>
      </c>
    </row>
    <row r="2166">
      <c r="C2166" s="40" t="s">
        <v>4054</v>
      </c>
      <c r="D2166" s="41" t="s">
        <v>4055</v>
      </c>
      <c r="E2166" s="41"/>
      <c r="F2166" s="42">
        <v>42451.580590277779</v>
      </c>
      <c r="G2166" s="43">
        <v>28</v>
      </c>
      <c r="H2166" s="44">
        <v>43322</v>
      </c>
      <c r="I2166" s="44">
        <v>43340</v>
      </c>
      <c r="J2166" s="43">
        <v>1538468</v>
      </c>
      <c r="K2166" s="43">
        <v>0</v>
      </c>
      <c r="L2166" s="43">
        <v>0</v>
      </c>
      <c r="M2166" s="43">
        <f>IFERROR(J2166-K2166-L2166,0)</f>
        <v>1538468</v>
      </c>
      <c r="N2166" s="43">
        <v>1784989</v>
      </c>
      <c r="O2166" s="45">
        <f>IFERROR(IF(1 - M2166/N2166&lt;0,0,1-M2166/N2166),0)</f>
        <v>0.13810785388593427</v>
      </c>
      <c r="P2166" s="43">
        <v>0</v>
      </c>
      <c r="Q2166" s="43">
        <v>1538468</v>
      </c>
      <c r="R2166" s="46">
        <f>IF(F2166&lt;DATEVALUE("2018-07-01"),1,0)</f>
        <v>1</v>
      </c>
      <c r="S2166" s="47">
        <f>IF(R2166=1,1%,0)</f>
        <v>0.01</v>
      </c>
      <c r="T2166" s="46">
        <f>IFERROR(S2166*M2166,0)</f>
        <v>15384.68</v>
      </c>
      <c r="U2166" s="48">
        <f>IF(O2166&lt;=0.12,1,0)*(1-R2166)*M2166</f>
        <v>0</v>
      </c>
      <c r="V2166" s="49">
        <f>IF(0&lt;0.8,0,IF(0&lt;1,Sheet1!L590,1))*IF(G2166&lt;3,0.12 - O2166,0.01) *U2166</f>
        <v>0</v>
      </c>
      <c r="W2166" s="49">
        <f>IF(0&gt;1,IF(0&lt;=1.1,1,IF(0&lt;=1.2,2,IF(0&lt;=1.5,3,5))),0) * 1000000</f>
        <v>0</v>
      </c>
      <c r="X2166" s="50">
        <f>IF(AND(P2166&gt;=150000000,P2166&lt;300000000),5000000,IF(AND(P2166&gt;=300000000,P2166&lt;500000000),10000000,IF(AND(P2166&gt;=300000000,P2166&lt;500000000),15000000,IF(AND(P2166&gt;=500000000,P2166&lt;3000000000),20000000,IF(P2166&gt;=30000000000,35000000,0))))) * (1-R2166)</f>
        <v>0</v>
      </c>
      <c r="Y2166" s="50">
        <f>IFERROR(Q2166 * (1-R2166),0)</f>
        <v>0</v>
      </c>
      <c r="Z2166" s="51">
        <f>IF(R2166=1,0,0)</f>
        <v>0</v>
      </c>
      <c r="AA2166" s="51">
        <f>IFERROR((1-R2166) * Z2166 * 2%,0)</f>
        <v>0</v>
      </c>
      <c r="AB2166" s="52">
        <f>IF(R2166=0,0,0)</f>
        <v>0</v>
      </c>
      <c r="AC2166" s="52">
        <f> IFERROR(AB2166 * (1-R2166) * 2%,0)</f>
        <v>0</v>
      </c>
      <c r="AD2166" s="53">
        <f>T2166+V2166+W2166+X2166+AA2166+AC2166</f>
        <v>15384.68</v>
      </c>
    </row>
    <row r="2167">
      <c r="C2167" s="40" t="s">
        <v>4056</v>
      </c>
      <c r="D2167" s="41" t="s">
        <v>24</v>
      </c>
      <c r="E2167" s="41"/>
      <c r="F2167" s="42" t="s">
        <v>24</v>
      </c>
      <c r="G2167" s="43" t="s">
        <v>24</v>
      </c>
      <c r="H2167" s="44" t="s">
        <v>24</v>
      </c>
      <c r="I2167" s="44" t="s">
        <v>24</v>
      </c>
      <c r="J2167" s="43">
        <v>20768</v>
      </c>
      <c r="K2167" s="43">
        <v>0</v>
      </c>
      <c r="L2167" s="43">
        <v>0</v>
      </c>
      <c r="M2167" s="43">
        <f>IFERROR(J2167-K2167-L2167,0)</f>
        <v>20768</v>
      </c>
      <c r="N2167" s="43" t="s">
        <v>24</v>
      </c>
      <c r="O2167" s="45">
        <f>IFERROR(IF(1 - M2167/N2167&lt;0,0,1-M2167/N2167),0)</f>
        <v>0</v>
      </c>
      <c r="P2167" s="43">
        <v>0</v>
      </c>
      <c r="Q2167" s="43">
        <v>0</v>
      </c>
      <c r="R2167" s="46">
        <f>IF(F2167&lt;DATEVALUE("2018-07-01"),1,0)</f>
        <v>0</v>
      </c>
      <c r="S2167" s="47">
        <f>IF(R2167=1,1%,0)</f>
        <v>0</v>
      </c>
      <c r="T2167" s="46">
        <f>IFERROR(S2167*M2167,0)</f>
        <v>0</v>
      </c>
      <c r="U2167" s="48">
        <f>IF(O2167&lt;=0.12,1,0)*(1-R2167)*M2167</f>
        <v>20768</v>
      </c>
      <c r="V2167" s="49">
        <f>IF(0&lt;0.8,0,IF(0&lt;1,Sheet1!L590,1))*IF(G2167&lt;3,0.12 - O2167,0.01) *U2167</f>
        <v>0</v>
      </c>
      <c r="W2167" s="49">
        <f>IF(0&gt;1,IF(0&lt;=1.1,1,IF(0&lt;=1.2,2,IF(0&lt;=1.5,3,5))),0) * 1000000</f>
        <v>0</v>
      </c>
      <c r="X2167" s="50">
        <f>IF(AND(P2167&gt;=150000000,P2167&lt;300000000),5000000,IF(AND(P2167&gt;=300000000,P2167&lt;500000000),10000000,IF(AND(P2167&gt;=300000000,P2167&lt;500000000),15000000,IF(AND(P2167&gt;=500000000,P2167&lt;3000000000),20000000,IF(P2167&gt;=30000000000,35000000,0))))) * (1-R2167)</f>
        <v>0</v>
      </c>
      <c r="Y2167" s="50">
        <f>IFERROR(Q2167 * (1-R2167),0)</f>
        <v>0</v>
      </c>
      <c r="Z2167" s="51" t="str">
        <f>IF(R2167=1,0,"")</f>
        <v/>
      </c>
      <c r="AA2167" s="51">
        <f>IFERROR((1-R2167) * Z2167 * 2%,0)</f>
        <v>0</v>
      </c>
      <c r="AB2167" s="52" t="str">
        <f>IF(R2167=0,"",0)</f>
        <v/>
      </c>
      <c r="AC2167" s="52">
        <f> IFERROR(AB2167 * (1-R2167) * 2%,0)</f>
        <v>0</v>
      </c>
      <c r="AD2167" s="53">
        <f>T2167+V2167+W2167+X2167+AA2167+AC2167</f>
        <v>0</v>
      </c>
    </row>
    <row r="2168">
      <c r="C2168" s="40" t="s">
        <v>4057</v>
      </c>
      <c r="D2168" s="41" t="s">
        <v>24</v>
      </c>
      <c r="E2168" s="41"/>
      <c r="F2168" s="42" t="s">
        <v>24</v>
      </c>
      <c r="G2168" s="43" t="s">
        <v>24</v>
      </c>
      <c r="H2168" s="44" t="s">
        <v>24</v>
      </c>
      <c r="I2168" s="44" t="s">
        <v>24</v>
      </c>
      <c r="J2168" s="43">
        <v>1561421</v>
      </c>
      <c r="K2168" s="43">
        <v>0</v>
      </c>
      <c r="L2168" s="43">
        <v>0</v>
      </c>
      <c r="M2168" s="43">
        <f>IFERROR(J2168-K2168-L2168,0)</f>
        <v>1561421</v>
      </c>
      <c r="N2168" s="43" t="s">
        <v>24</v>
      </c>
      <c r="O2168" s="45">
        <f>IFERROR(IF(1 - M2168/N2168&lt;0,0,1-M2168/N2168),0)</f>
        <v>0</v>
      </c>
      <c r="P2168" s="43">
        <v>0</v>
      </c>
      <c r="Q2168" s="43">
        <v>0</v>
      </c>
      <c r="R2168" s="46">
        <f>IF(F2168&lt;DATEVALUE("2018-07-01"),1,0)</f>
        <v>0</v>
      </c>
      <c r="S2168" s="47">
        <f>IF(R2168=1,1%,0)</f>
        <v>0</v>
      </c>
      <c r="T2168" s="46">
        <f>IFERROR(S2168*M2168,0)</f>
        <v>0</v>
      </c>
      <c r="U2168" s="48">
        <f>IF(O2168&lt;=0.12,1,0)*(1-R2168)*M2168</f>
        <v>1561421</v>
      </c>
      <c r="V2168" s="49">
        <f>IF(0&lt;0.8,0,IF(0&lt;1,Sheet1!L590,1))*IF(G2168&lt;3,0.12 - O2168,0.01) *U2168</f>
        <v>0</v>
      </c>
      <c r="W2168" s="49">
        <f>IF(0&gt;1,IF(0&lt;=1.1,1,IF(0&lt;=1.2,2,IF(0&lt;=1.5,3,5))),0) * 1000000</f>
        <v>0</v>
      </c>
      <c r="X2168" s="50">
        <f>IF(AND(P2168&gt;=150000000,P2168&lt;300000000),5000000,IF(AND(P2168&gt;=300000000,P2168&lt;500000000),10000000,IF(AND(P2168&gt;=300000000,P2168&lt;500000000),15000000,IF(AND(P2168&gt;=500000000,P2168&lt;3000000000),20000000,IF(P2168&gt;=30000000000,35000000,0))))) * (1-R2168)</f>
        <v>0</v>
      </c>
      <c r="Y2168" s="50">
        <f>IFERROR(Q2168 * (1-R2168),0)</f>
        <v>0</v>
      </c>
      <c r="Z2168" s="51" t="str">
        <f>IF(R2168=1,0,"")</f>
        <v/>
      </c>
      <c r="AA2168" s="51">
        <f>IFERROR((1-R2168) * Z2168 * 2%,0)</f>
        <v>0</v>
      </c>
      <c r="AB2168" s="52" t="str">
        <f>IF(R2168=0,"",0)</f>
        <v/>
      </c>
      <c r="AC2168" s="52">
        <f> IFERROR(AB2168 * (1-R2168) * 2%,0)</f>
        <v>0</v>
      </c>
      <c r="AD2168" s="53">
        <f>T2168+V2168+W2168+X2168+AA2168+AC2168</f>
        <v>0</v>
      </c>
    </row>
    <row r="2169">
      <c r="C2169" s="40" t="s">
        <v>4058</v>
      </c>
      <c r="D2169" s="41" t="s">
        <v>4059</v>
      </c>
      <c r="E2169" s="41"/>
      <c r="F2169" s="42">
        <v>42493.291446759256</v>
      </c>
      <c r="G2169" s="43">
        <v>26</v>
      </c>
      <c r="H2169" s="44">
        <v>43321</v>
      </c>
      <c r="I2169" s="44">
        <v>43360</v>
      </c>
      <c r="J2169" s="43">
        <v>1060000</v>
      </c>
      <c r="K2169" s="43">
        <v>0</v>
      </c>
      <c r="L2169" s="43">
        <v>0</v>
      </c>
      <c r="M2169" s="43">
        <f>IFERROR(J2169-K2169-L2169,0)</f>
        <v>1060000</v>
      </c>
      <c r="N2169" s="43">
        <v>-2</v>
      </c>
      <c r="O2169" s="45">
        <f>IFERROR(IF(1 - M2169/N2169&lt;0,0,1-M2169/N2169),0)</f>
        <v>530001</v>
      </c>
      <c r="P2169" s="43">
        <v>0</v>
      </c>
      <c r="Q2169" s="43">
        <v>1060000</v>
      </c>
      <c r="R2169" s="46">
        <f>IF(F2169&lt;DATEVALUE("2018-07-01"),1,0)</f>
        <v>1</v>
      </c>
      <c r="S2169" s="47">
        <f>IF(R2169=1,1%,0)</f>
        <v>0.01</v>
      </c>
      <c r="T2169" s="46">
        <f>IFERROR(S2169*M2169,0)</f>
        <v>10600</v>
      </c>
      <c r="U2169" s="48">
        <f>IF(O2169&lt;=0.12,1,0)*(1-R2169)*M2169</f>
        <v>0</v>
      </c>
      <c r="V2169" s="49">
        <f>IF(0&lt;0.8,0,IF(0&lt;1,Sheet1!L590,1))*IF(G2169&lt;3,0.12 - O2169,0.01) *U2169</f>
        <v>0</v>
      </c>
      <c r="W2169" s="49">
        <f>IF(0&gt;1,IF(0&lt;=1.1,1,IF(0&lt;=1.2,2,IF(0&lt;=1.5,3,5))),0) * 1000000</f>
        <v>0</v>
      </c>
      <c r="X2169" s="50">
        <f>IF(AND(P2169&gt;=150000000,P2169&lt;300000000),5000000,IF(AND(P2169&gt;=300000000,P2169&lt;500000000),10000000,IF(AND(P2169&gt;=300000000,P2169&lt;500000000),15000000,IF(AND(P2169&gt;=500000000,P2169&lt;3000000000),20000000,IF(P2169&gt;=30000000000,35000000,0))))) * (1-R2169)</f>
        <v>0</v>
      </c>
      <c r="Y2169" s="50">
        <f>IFERROR(Q2169 * (1-R2169),0)</f>
        <v>0</v>
      </c>
      <c r="Z2169" s="51">
        <f>IF(R2169=1,0,0)</f>
        <v>0</v>
      </c>
      <c r="AA2169" s="51">
        <f>IFERROR((1-R2169) * Z2169 * 2%,0)</f>
        <v>0</v>
      </c>
      <c r="AB2169" s="52">
        <f>IF(R2169=0,1060000,0)</f>
        <v>0</v>
      </c>
      <c r="AC2169" s="52">
        <f> IFERROR(AB2169 * (1-R2169) * 2%,0)</f>
        <v>0</v>
      </c>
      <c r="AD2169" s="53">
        <f>T2169+V2169+W2169+X2169+AA2169+AC2169</f>
        <v>10600</v>
      </c>
    </row>
    <row r="2170">
      <c r="C2170" s="40" t="s">
        <v>4060</v>
      </c>
      <c r="D2170" s="41" t="s">
        <v>4061</v>
      </c>
      <c r="E2170" s="41"/>
      <c r="F2170" s="42">
        <v>42499.290706018517</v>
      </c>
      <c r="G2170" s="43">
        <v>26</v>
      </c>
      <c r="H2170" s="44">
        <v>43322</v>
      </c>
      <c r="I2170" s="44">
        <v>43364</v>
      </c>
      <c r="J2170" s="43">
        <v>402960</v>
      </c>
      <c r="K2170" s="43">
        <v>0</v>
      </c>
      <c r="L2170" s="43">
        <v>0</v>
      </c>
      <c r="M2170" s="43">
        <f>IFERROR(J2170-K2170-L2170,0)</f>
        <v>402960</v>
      </c>
      <c r="N2170" s="43">
        <v>401720</v>
      </c>
      <c r="O2170" s="45">
        <f>IFERROR(IF(1 - M2170/N2170&lt;0,0,1-M2170/N2170),0)</f>
        <v>0</v>
      </c>
      <c r="P2170" s="43">
        <v>0</v>
      </c>
      <c r="Q2170" s="43">
        <v>402960</v>
      </c>
      <c r="R2170" s="46">
        <f>IF(F2170&lt;DATEVALUE("2018-07-01"),1,0)</f>
        <v>1</v>
      </c>
      <c r="S2170" s="47">
        <f>IF(R2170=1,1%,0)</f>
        <v>0.01</v>
      </c>
      <c r="T2170" s="46">
        <f>IFERROR(S2170*M2170,0)</f>
        <v>4029.5999999999999</v>
      </c>
      <c r="U2170" s="48">
        <f>IF(O2170&lt;=0.12,1,0)*(1-R2170)*M2170</f>
        <v>0</v>
      </c>
      <c r="V2170" s="49">
        <f>IF(0&lt;0.8,0,IF(0&lt;1,Sheet1!L590,1))*IF(G2170&lt;3,0.12 - O2170,0.01) *U2170</f>
        <v>0</v>
      </c>
      <c r="W2170" s="49">
        <f>IF(0&gt;1,IF(0&lt;=1.1,1,IF(0&lt;=1.2,2,IF(0&lt;=1.5,3,5))),0) * 1000000</f>
        <v>0</v>
      </c>
      <c r="X2170" s="50">
        <f>IF(AND(P2170&gt;=150000000,P2170&lt;300000000),5000000,IF(AND(P2170&gt;=300000000,P2170&lt;500000000),10000000,IF(AND(P2170&gt;=300000000,P2170&lt;500000000),15000000,IF(AND(P2170&gt;=500000000,P2170&lt;3000000000),20000000,IF(P2170&gt;=30000000000,35000000,0))))) * (1-R2170)</f>
        <v>0</v>
      </c>
      <c r="Y2170" s="50">
        <f>IFERROR(Q2170 * (1-R2170),0)</f>
        <v>0</v>
      </c>
      <c r="Z2170" s="51">
        <f>IF(R2170=1,0,0)</f>
        <v>0</v>
      </c>
      <c r="AA2170" s="51">
        <f>IFERROR((1-R2170) * Z2170 * 2%,0)</f>
        <v>0</v>
      </c>
      <c r="AB2170" s="52">
        <f>IF(R2170=0,0,0)</f>
        <v>0</v>
      </c>
      <c r="AC2170" s="52">
        <f> IFERROR(AB2170 * (1-R2170) * 2%,0)</f>
        <v>0</v>
      </c>
      <c r="AD2170" s="53">
        <f>T2170+V2170+W2170+X2170+AA2170+AC2170</f>
        <v>4029.5999999999999</v>
      </c>
    </row>
    <row r="2171">
      <c r="C2171" s="40" t="s">
        <v>4062</v>
      </c>
      <c r="D2171" s="41" t="s">
        <v>4063</v>
      </c>
      <c r="E2171" s="41"/>
      <c r="F2171" s="42">
        <v>42510.170300925922</v>
      </c>
      <c r="G2171" s="43">
        <v>26</v>
      </c>
      <c r="H2171" s="44">
        <v>43329</v>
      </c>
      <c r="I2171" s="44">
        <v>43368</v>
      </c>
      <c r="J2171" s="43">
        <v>6578303</v>
      </c>
      <c r="K2171" s="43">
        <v>0</v>
      </c>
      <c r="L2171" s="43">
        <v>0</v>
      </c>
      <c r="M2171" s="43">
        <f>IFERROR(J2171-K2171-L2171,0)</f>
        <v>6578303</v>
      </c>
      <c r="N2171" s="43">
        <v>5316591</v>
      </c>
      <c r="O2171" s="45">
        <f>IFERROR(IF(1 - M2171/N2171&lt;0,0,1-M2171/N2171),0)</f>
        <v>0</v>
      </c>
      <c r="P2171" s="43">
        <v>0</v>
      </c>
      <c r="Q2171" s="43">
        <v>6578303</v>
      </c>
      <c r="R2171" s="46">
        <f>IF(F2171&lt;DATEVALUE("2018-07-01"),1,0)</f>
        <v>1</v>
      </c>
      <c r="S2171" s="47">
        <f>IF(R2171=1,1%,0)</f>
        <v>0.01</v>
      </c>
      <c r="T2171" s="46">
        <f>IFERROR(S2171*M2171,0)</f>
        <v>65783.029999999999</v>
      </c>
      <c r="U2171" s="48">
        <f>IF(O2171&lt;=0.12,1,0)*(1-R2171)*M2171</f>
        <v>0</v>
      </c>
      <c r="V2171" s="49">
        <f>IF(0&lt;0.8,0,IF(0&lt;1,Sheet1!L590,1))*IF(G2171&lt;3,0.12 - O2171,0.01) *U2171</f>
        <v>0</v>
      </c>
      <c r="W2171" s="49">
        <f>IF(0&gt;1,IF(0&lt;=1.1,1,IF(0&lt;=1.2,2,IF(0&lt;=1.5,3,5))),0) * 1000000</f>
        <v>0</v>
      </c>
      <c r="X2171" s="50">
        <f>IF(AND(P2171&gt;=150000000,P2171&lt;300000000),5000000,IF(AND(P2171&gt;=300000000,P2171&lt;500000000),10000000,IF(AND(P2171&gt;=300000000,P2171&lt;500000000),15000000,IF(AND(P2171&gt;=500000000,P2171&lt;3000000000),20000000,IF(P2171&gt;=30000000000,35000000,0))))) * (1-R2171)</f>
        <v>0</v>
      </c>
      <c r="Y2171" s="50">
        <f>IFERROR(Q2171 * (1-R2171),0)</f>
        <v>0</v>
      </c>
      <c r="Z2171" s="51">
        <f>IF(R2171=1,0,0)</f>
        <v>0</v>
      </c>
      <c r="AA2171" s="51">
        <f>IFERROR((1-R2171) * Z2171 * 2%,0)</f>
        <v>0</v>
      </c>
      <c r="AB2171" s="52">
        <f>IF(R2171=0,1200000,0)</f>
        <v>0</v>
      </c>
      <c r="AC2171" s="52">
        <f> IFERROR(AB2171 * (1-R2171) * 2%,0)</f>
        <v>0</v>
      </c>
      <c r="AD2171" s="53">
        <f>T2171+V2171+W2171+X2171+AA2171+AC2171</f>
        <v>65783.029999999999</v>
      </c>
    </row>
    <row r="2172">
      <c r="C2172" s="40" t="s">
        <v>4064</v>
      </c>
      <c r="D2172" s="41" t="s">
        <v>4065</v>
      </c>
      <c r="E2172" s="41"/>
      <c r="F2172" s="42">
        <v>42557.179340277777</v>
      </c>
      <c r="G2172" s="43">
        <v>24</v>
      </c>
      <c r="H2172" s="44">
        <v>43333</v>
      </c>
      <c r="I2172" s="44">
        <v>43339</v>
      </c>
      <c r="J2172" s="43">
        <v>3793443</v>
      </c>
      <c r="K2172" s="43">
        <v>0</v>
      </c>
      <c r="L2172" s="43">
        <v>0</v>
      </c>
      <c r="M2172" s="43">
        <f>IFERROR(J2172-K2172-L2172,0)</f>
        <v>3793443</v>
      </c>
      <c r="N2172" s="43">
        <v>3789254</v>
      </c>
      <c r="O2172" s="45">
        <f>IFERROR(IF(1 - M2172/N2172&lt;0,0,1-M2172/N2172),0)</f>
        <v>0</v>
      </c>
      <c r="P2172" s="43">
        <v>0</v>
      </c>
      <c r="Q2172" s="43">
        <v>3793443</v>
      </c>
      <c r="R2172" s="46">
        <f>IF(F2172&lt;DATEVALUE("2018-07-01"),1,0)</f>
        <v>1</v>
      </c>
      <c r="S2172" s="47">
        <f>IF(R2172=1,1%,0)</f>
        <v>0.01</v>
      </c>
      <c r="T2172" s="46">
        <f>IFERROR(S2172*M2172,0)</f>
        <v>37934.43</v>
      </c>
      <c r="U2172" s="48">
        <f>IF(O2172&lt;=0.12,1,0)*(1-R2172)*M2172</f>
        <v>0</v>
      </c>
      <c r="V2172" s="49">
        <f>IF(0&lt;0.8,0,IF(0&lt;1,Sheet1!L590,1))*IF(G2172&lt;3,0.12 - O2172,0.01) *U2172</f>
        <v>0</v>
      </c>
      <c r="W2172" s="49">
        <f>IF(0&gt;1,IF(0&lt;=1.1,1,IF(0&lt;=1.2,2,IF(0&lt;=1.5,3,5))),0) * 1000000</f>
        <v>0</v>
      </c>
      <c r="X2172" s="50">
        <f>IF(AND(P2172&gt;=150000000,P2172&lt;300000000),5000000,IF(AND(P2172&gt;=300000000,P2172&lt;500000000),10000000,IF(AND(P2172&gt;=300000000,P2172&lt;500000000),15000000,IF(AND(P2172&gt;=500000000,P2172&lt;3000000000),20000000,IF(P2172&gt;=30000000000,35000000,0))))) * (1-R2172)</f>
        <v>0</v>
      </c>
      <c r="Y2172" s="50">
        <f>IFERROR(Q2172 * (1-R2172),0)</f>
        <v>0</v>
      </c>
      <c r="Z2172" s="51">
        <f>IF(R2172=1,0,0)</f>
        <v>0</v>
      </c>
      <c r="AA2172" s="51">
        <f>IFERROR((1-R2172) * Z2172 * 2%,0)</f>
        <v>0</v>
      </c>
      <c r="AB2172" s="52">
        <f>IF(R2172=0,0,0)</f>
        <v>0</v>
      </c>
      <c r="AC2172" s="52">
        <f> IFERROR(AB2172 * (1-R2172) * 2%,0)</f>
        <v>0</v>
      </c>
      <c r="AD2172" s="53">
        <f>T2172+V2172+W2172+X2172+AA2172+AC2172</f>
        <v>37934.43</v>
      </c>
    </row>
    <row r="2173">
      <c r="C2173" s="40" t="s">
        <v>4066</v>
      </c>
      <c r="D2173" s="41" t="s">
        <v>4067</v>
      </c>
      <c r="E2173" s="41"/>
      <c r="F2173" s="42">
        <v>42587.090787037036</v>
      </c>
      <c r="G2173" s="43">
        <v>23</v>
      </c>
      <c r="H2173" s="44">
        <v>43321</v>
      </c>
      <c r="I2173" s="44">
        <v>43335</v>
      </c>
      <c r="J2173" s="43">
        <v>915970</v>
      </c>
      <c r="K2173" s="43">
        <v>0</v>
      </c>
      <c r="L2173" s="43">
        <v>0</v>
      </c>
      <c r="M2173" s="43">
        <f>IFERROR(J2173-K2173-L2173,0)</f>
        <v>915970</v>
      </c>
      <c r="N2173" s="43">
        <v>915970</v>
      </c>
      <c r="O2173" s="45">
        <f>IFERROR(IF(1 - M2173/N2173&lt;0,0,1-M2173/N2173),0)</f>
        <v>0</v>
      </c>
      <c r="P2173" s="43">
        <v>0</v>
      </c>
      <c r="Q2173" s="43">
        <v>915970</v>
      </c>
      <c r="R2173" s="46">
        <f>IF(F2173&lt;DATEVALUE("2018-07-01"),1,0)</f>
        <v>1</v>
      </c>
      <c r="S2173" s="47">
        <f>IF(R2173=1,1%,0)</f>
        <v>0.01</v>
      </c>
      <c r="T2173" s="46">
        <f>IFERROR(S2173*M2173,0)</f>
        <v>9159.7000000000007</v>
      </c>
      <c r="U2173" s="48">
        <f>IF(O2173&lt;=0.12,1,0)*(1-R2173)*M2173</f>
        <v>0</v>
      </c>
      <c r="V2173" s="49">
        <f>IF(0&lt;0.8,0,IF(0&lt;1,Sheet1!L590,1))*IF(G2173&lt;3,0.12 - O2173,0.01) *U2173</f>
        <v>0</v>
      </c>
      <c r="W2173" s="49">
        <f>IF(0&gt;1,IF(0&lt;=1.1,1,IF(0&lt;=1.2,2,IF(0&lt;=1.5,3,5))),0) * 1000000</f>
        <v>0</v>
      </c>
      <c r="X2173" s="50">
        <f>IF(AND(P2173&gt;=150000000,P2173&lt;300000000),5000000,IF(AND(P2173&gt;=300000000,P2173&lt;500000000),10000000,IF(AND(P2173&gt;=300000000,P2173&lt;500000000),15000000,IF(AND(P2173&gt;=500000000,P2173&lt;3000000000),20000000,IF(P2173&gt;=30000000000,35000000,0))))) * (1-R2173)</f>
        <v>0</v>
      </c>
      <c r="Y2173" s="50">
        <f>IFERROR(Q2173 * (1-R2173),0)</f>
        <v>0</v>
      </c>
      <c r="Z2173" s="51">
        <f>IF(R2173=1,0,0)</f>
        <v>0</v>
      </c>
      <c r="AA2173" s="51">
        <f>IFERROR((1-R2173) * Z2173 * 2%,0)</f>
        <v>0</v>
      </c>
      <c r="AB2173" s="52">
        <f>IF(R2173=0,0,0)</f>
        <v>0</v>
      </c>
      <c r="AC2173" s="52">
        <f> IFERROR(AB2173 * (1-R2173) * 2%,0)</f>
        <v>0</v>
      </c>
      <c r="AD2173" s="53">
        <f>T2173+V2173+W2173+X2173+AA2173+AC2173</f>
        <v>9159.7000000000007</v>
      </c>
    </row>
    <row r="2174">
      <c r="C2174" s="40" t="s">
        <v>4068</v>
      </c>
      <c r="D2174" s="41" t="s">
        <v>4069</v>
      </c>
      <c r="E2174" s="41"/>
      <c r="F2174" s="42">
        <v>42588.069085648145</v>
      </c>
      <c r="G2174" s="43">
        <v>23</v>
      </c>
      <c r="H2174" s="44">
        <v>43322</v>
      </c>
      <c r="I2174" s="44">
        <v>43372</v>
      </c>
      <c r="J2174" s="43">
        <v>1743951</v>
      </c>
      <c r="K2174" s="43">
        <v>0</v>
      </c>
      <c r="L2174" s="43">
        <v>0</v>
      </c>
      <c r="M2174" s="43">
        <f>IFERROR(J2174-K2174-L2174,0)</f>
        <v>1743951</v>
      </c>
      <c r="N2174" s="43">
        <v>1743951</v>
      </c>
      <c r="O2174" s="45">
        <f>IFERROR(IF(1 - M2174/N2174&lt;0,0,1-M2174/N2174),0)</f>
        <v>0</v>
      </c>
      <c r="P2174" s="43">
        <v>0</v>
      </c>
      <c r="Q2174" s="43">
        <v>1743951</v>
      </c>
      <c r="R2174" s="46">
        <f>IF(F2174&lt;DATEVALUE("2018-07-01"),1,0)</f>
        <v>1</v>
      </c>
      <c r="S2174" s="47">
        <f>IF(R2174=1,1%,0)</f>
        <v>0.01</v>
      </c>
      <c r="T2174" s="46">
        <f>IFERROR(S2174*M2174,0)</f>
        <v>17439.510000000002</v>
      </c>
      <c r="U2174" s="48">
        <f>IF(O2174&lt;=0.12,1,0)*(1-R2174)*M2174</f>
        <v>0</v>
      </c>
      <c r="V2174" s="49">
        <f>IF(0&lt;0.8,0,IF(0&lt;1,Sheet1!L590,1))*IF(G2174&lt;3,0.12 - O2174,0.01) *U2174</f>
        <v>0</v>
      </c>
      <c r="W2174" s="49">
        <f>IF(0&gt;1,IF(0&lt;=1.1,1,IF(0&lt;=1.2,2,IF(0&lt;=1.5,3,5))),0) * 1000000</f>
        <v>0</v>
      </c>
      <c r="X2174" s="50">
        <f>IF(AND(P2174&gt;=150000000,P2174&lt;300000000),5000000,IF(AND(P2174&gt;=300000000,P2174&lt;500000000),10000000,IF(AND(P2174&gt;=300000000,P2174&lt;500000000),15000000,IF(AND(P2174&gt;=500000000,P2174&lt;3000000000),20000000,IF(P2174&gt;=30000000000,35000000,0))))) * (1-R2174)</f>
        <v>0</v>
      </c>
      <c r="Y2174" s="50">
        <f>IFERROR(Q2174 * (1-R2174),0)</f>
        <v>0</v>
      </c>
      <c r="Z2174" s="51">
        <f>IF(R2174=1,0,0)</f>
        <v>0</v>
      </c>
      <c r="AA2174" s="51">
        <f>IFERROR((1-R2174) * Z2174 * 2%,0)</f>
        <v>0</v>
      </c>
      <c r="AB2174" s="52">
        <f>IF(R2174=0,0,0)</f>
        <v>0</v>
      </c>
      <c r="AC2174" s="52">
        <f> IFERROR(AB2174 * (1-R2174) * 2%,0)</f>
        <v>0</v>
      </c>
      <c r="AD2174" s="53">
        <f>T2174+V2174+W2174+X2174+AA2174+AC2174</f>
        <v>17439.510000000002</v>
      </c>
    </row>
    <row r="2175">
      <c r="C2175" s="40" t="s">
        <v>4070</v>
      </c>
      <c r="D2175" s="41" t="s">
        <v>4071</v>
      </c>
      <c r="E2175" s="41"/>
      <c r="F2175" s="42">
        <v>42811.266226851847</v>
      </c>
      <c r="G2175" s="43">
        <v>16</v>
      </c>
      <c r="H2175" s="44">
        <v>43312</v>
      </c>
      <c r="I2175" s="44">
        <v>43342</v>
      </c>
      <c r="J2175" s="43">
        <v>2916803</v>
      </c>
      <c r="K2175" s="43">
        <v>0</v>
      </c>
      <c r="L2175" s="43">
        <v>0</v>
      </c>
      <c r="M2175" s="43">
        <f>IFERROR(J2175-K2175-L2175,0)</f>
        <v>2916803</v>
      </c>
      <c r="N2175" s="43">
        <v>2958813</v>
      </c>
      <c r="O2175" s="45">
        <f>IFERROR(IF(1 - M2175/N2175&lt;0,0,1-M2175/N2175),0)</f>
        <v>0.014198261262202139</v>
      </c>
      <c r="P2175" s="43">
        <v>0</v>
      </c>
      <c r="Q2175" s="43">
        <v>2916803</v>
      </c>
      <c r="R2175" s="46">
        <f>IF(F2175&lt;DATEVALUE("2018-07-01"),1,0)</f>
        <v>1</v>
      </c>
      <c r="S2175" s="47">
        <f>IF(R2175=1,1%,0)</f>
        <v>0.01</v>
      </c>
      <c r="T2175" s="46">
        <f>IFERROR(S2175*M2175,0)</f>
        <v>29168.029999999999</v>
      </c>
      <c r="U2175" s="48">
        <f>IF(O2175&lt;=0.12,1,0)*(1-R2175)*M2175</f>
        <v>0</v>
      </c>
      <c r="V2175" s="49">
        <f>IF(0&lt;0.8,0,IF(0&lt;1,Sheet1!L590,1))*IF(G2175&lt;3,0.12 - O2175,0.01) *U2175</f>
        <v>0</v>
      </c>
      <c r="W2175" s="49">
        <f>IF(0&gt;1,IF(0&lt;=1.1,1,IF(0&lt;=1.2,2,IF(0&lt;=1.5,3,5))),0) * 1000000</f>
        <v>0</v>
      </c>
      <c r="X2175" s="50">
        <f>IF(AND(P2175&gt;=150000000,P2175&lt;300000000),5000000,IF(AND(P2175&gt;=300000000,P2175&lt;500000000),10000000,IF(AND(P2175&gt;=300000000,P2175&lt;500000000),15000000,IF(AND(P2175&gt;=500000000,P2175&lt;3000000000),20000000,IF(P2175&gt;=30000000000,35000000,0))))) * (1-R2175)</f>
        <v>0</v>
      </c>
      <c r="Y2175" s="50">
        <f>IFERROR(Q2175 * (1-R2175),0)</f>
        <v>0</v>
      </c>
      <c r="Z2175" s="51">
        <f>IF(R2175=1,0,0)</f>
        <v>0</v>
      </c>
      <c r="AA2175" s="51">
        <f>IFERROR((1-R2175) * Z2175 * 2%,0)</f>
        <v>0</v>
      </c>
      <c r="AB2175" s="52">
        <f>IF(R2175=0,0,0)</f>
        <v>0</v>
      </c>
      <c r="AC2175" s="52">
        <f> IFERROR(AB2175 * (1-R2175) * 2%,0)</f>
        <v>0</v>
      </c>
      <c r="AD2175" s="53">
        <f>T2175+V2175+W2175+X2175+AA2175+AC2175</f>
        <v>29168.029999999999</v>
      </c>
    </row>
    <row r="2176">
      <c r="C2176" s="40" t="s">
        <v>4072</v>
      </c>
      <c r="D2176" s="41" t="s">
        <v>24</v>
      </c>
      <c r="E2176" s="41"/>
      <c r="F2176" s="42" t="s">
        <v>24</v>
      </c>
      <c r="G2176" s="43" t="s">
        <v>24</v>
      </c>
      <c r="H2176" s="44" t="s">
        <v>24</v>
      </c>
      <c r="I2176" s="44" t="s">
        <v>24</v>
      </c>
      <c r="J2176" s="43">
        <v>26620</v>
      </c>
      <c r="K2176" s="43">
        <v>0</v>
      </c>
      <c r="L2176" s="43">
        <v>0</v>
      </c>
      <c r="M2176" s="43">
        <f>IFERROR(J2176-K2176-L2176,0)</f>
        <v>26620</v>
      </c>
      <c r="N2176" s="43" t="s">
        <v>24</v>
      </c>
      <c r="O2176" s="45">
        <f>IFERROR(IF(1 - M2176/N2176&lt;0,0,1-M2176/N2176),0)</f>
        <v>0</v>
      </c>
      <c r="P2176" s="43">
        <v>0</v>
      </c>
      <c r="Q2176" s="43">
        <v>0</v>
      </c>
      <c r="R2176" s="46">
        <f>IF(F2176&lt;DATEVALUE("2018-07-01"),1,0)</f>
        <v>0</v>
      </c>
      <c r="S2176" s="47">
        <f>IF(R2176=1,1%,0)</f>
        <v>0</v>
      </c>
      <c r="T2176" s="46">
        <f>IFERROR(S2176*M2176,0)</f>
        <v>0</v>
      </c>
      <c r="U2176" s="48">
        <f>IF(O2176&lt;=0.12,1,0)*(1-R2176)*M2176</f>
        <v>26620</v>
      </c>
      <c r="V2176" s="49">
        <f>IF(0&lt;0.8,0,IF(0&lt;1,Sheet1!L590,1))*IF(G2176&lt;3,0.12 - O2176,0.01) *U2176</f>
        <v>0</v>
      </c>
      <c r="W2176" s="49">
        <f>IF(0&gt;1,IF(0&lt;=1.1,1,IF(0&lt;=1.2,2,IF(0&lt;=1.5,3,5))),0) * 1000000</f>
        <v>0</v>
      </c>
      <c r="X2176" s="50">
        <f>IF(AND(P2176&gt;=150000000,P2176&lt;300000000),5000000,IF(AND(P2176&gt;=300000000,P2176&lt;500000000),10000000,IF(AND(P2176&gt;=300000000,P2176&lt;500000000),15000000,IF(AND(P2176&gt;=500000000,P2176&lt;3000000000),20000000,IF(P2176&gt;=30000000000,35000000,0))))) * (1-R2176)</f>
        <v>0</v>
      </c>
      <c r="Y2176" s="50">
        <f>IFERROR(Q2176 * (1-R2176),0)</f>
        <v>0</v>
      </c>
      <c r="Z2176" s="51" t="str">
        <f>IF(R2176=1,0,"")</f>
        <v/>
      </c>
      <c r="AA2176" s="51">
        <f>IFERROR((1-R2176) * Z2176 * 2%,0)</f>
        <v>0</v>
      </c>
      <c r="AB2176" s="52" t="str">
        <f>IF(R2176=0,"",0)</f>
        <v/>
      </c>
      <c r="AC2176" s="52">
        <f> IFERROR(AB2176 * (1-R2176) * 2%,0)</f>
        <v>0</v>
      </c>
      <c r="AD2176" s="53">
        <f>T2176+V2176+W2176+X2176+AA2176+AC2176</f>
        <v>0</v>
      </c>
    </row>
    <row r="2177">
      <c r="C2177" s="40" t="s">
        <v>4073</v>
      </c>
      <c r="D2177" s="41" t="s">
        <v>4074</v>
      </c>
      <c r="E2177" s="41"/>
      <c r="F2177" s="42">
        <v>42886.107766203699</v>
      </c>
      <c r="G2177" s="43">
        <v>14</v>
      </c>
      <c r="H2177" s="44">
        <v>43329</v>
      </c>
      <c r="I2177" s="44">
        <v>43372</v>
      </c>
      <c r="J2177" s="43">
        <v>768955</v>
      </c>
      <c r="K2177" s="43">
        <v>0</v>
      </c>
      <c r="L2177" s="43">
        <v>0</v>
      </c>
      <c r="M2177" s="43">
        <f>IFERROR(J2177-K2177-L2177,0)</f>
        <v>768955</v>
      </c>
      <c r="N2177" s="43">
        <v>768955</v>
      </c>
      <c r="O2177" s="45">
        <f>IFERROR(IF(1 - M2177/N2177&lt;0,0,1-M2177/N2177),0)</f>
        <v>0</v>
      </c>
      <c r="P2177" s="43">
        <v>0</v>
      </c>
      <c r="Q2177" s="43">
        <v>768955</v>
      </c>
      <c r="R2177" s="46">
        <f>IF(F2177&lt;DATEVALUE("2018-07-01"),1,0)</f>
        <v>1</v>
      </c>
      <c r="S2177" s="47">
        <f>IF(R2177=1,1%,0)</f>
        <v>0.01</v>
      </c>
      <c r="T2177" s="46">
        <f>IFERROR(S2177*M2177,0)</f>
        <v>7689.5500000000002</v>
      </c>
      <c r="U2177" s="48">
        <f>IF(O2177&lt;=0.12,1,0)*(1-R2177)*M2177</f>
        <v>0</v>
      </c>
      <c r="V2177" s="49">
        <f>IF(0&lt;0.8,0,IF(0&lt;1,Sheet1!L590,1))*IF(G2177&lt;3,0.12 - O2177,0.01) *U2177</f>
        <v>0</v>
      </c>
      <c r="W2177" s="49">
        <f>IF(0&gt;1,IF(0&lt;=1.1,1,IF(0&lt;=1.2,2,IF(0&lt;=1.5,3,5))),0) * 1000000</f>
        <v>0</v>
      </c>
      <c r="X2177" s="50">
        <f>IF(AND(P2177&gt;=150000000,P2177&lt;300000000),5000000,IF(AND(P2177&gt;=300000000,P2177&lt;500000000),10000000,IF(AND(P2177&gt;=300000000,P2177&lt;500000000),15000000,IF(AND(P2177&gt;=500000000,P2177&lt;3000000000),20000000,IF(P2177&gt;=30000000000,35000000,0))))) * (1-R2177)</f>
        <v>0</v>
      </c>
      <c r="Y2177" s="50">
        <f>IFERROR(Q2177 * (1-R2177),0)</f>
        <v>0</v>
      </c>
      <c r="Z2177" s="51">
        <f>IF(R2177=1,0,0)</f>
        <v>0</v>
      </c>
      <c r="AA2177" s="51">
        <f>IFERROR((1-R2177) * Z2177 * 2%,0)</f>
        <v>0</v>
      </c>
      <c r="AB2177" s="52">
        <f>IF(R2177=0,0,0)</f>
        <v>0</v>
      </c>
      <c r="AC2177" s="52">
        <f> IFERROR(AB2177 * (1-R2177) * 2%,0)</f>
        <v>0</v>
      </c>
      <c r="AD2177" s="53">
        <f>T2177+V2177+W2177+X2177+AA2177+AC2177</f>
        <v>7689.5500000000002</v>
      </c>
    </row>
    <row r="2178">
      <c r="C2178" s="40" t="s">
        <v>4075</v>
      </c>
      <c r="D2178" s="41" t="s">
        <v>24</v>
      </c>
      <c r="E2178" s="41"/>
      <c r="F2178" s="42" t="s">
        <v>24</v>
      </c>
      <c r="G2178" s="43" t="s">
        <v>24</v>
      </c>
      <c r="H2178" s="44" t="s">
        <v>24</v>
      </c>
      <c r="I2178" s="44" t="s">
        <v>24</v>
      </c>
      <c r="J2178" s="43">
        <v>13310</v>
      </c>
      <c r="K2178" s="43">
        <v>0</v>
      </c>
      <c r="L2178" s="43">
        <v>0</v>
      </c>
      <c r="M2178" s="43">
        <f>IFERROR(J2178-K2178-L2178,0)</f>
        <v>13310</v>
      </c>
      <c r="N2178" s="43" t="s">
        <v>24</v>
      </c>
      <c r="O2178" s="45">
        <f>IFERROR(IF(1 - M2178/N2178&lt;0,0,1-M2178/N2178),0)</f>
        <v>0</v>
      </c>
      <c r="P2178" s="43">
        <v>0</v>
      </c>
      <c r="Q2178" s="43">
        <v>0</v>
      </c>
      <c r="R2178" s="46">
        <f>IF(F2178&lt;DATEVALUE("2018-07-01"),1,0)</f>
        <v>0</v>
      </c>
      <c r="S2178" s="47">
        <f>IF(R2178=1,1%,0)</f>
        <v>0</v>
      </c>
      <c r="T2178" s="46">
        <f>IFERROR(S2178*M2178,0)</f>
        <v>0</v>
      </c>
      <c r="U2178" s="48">
        <f>IF(O2178&lt;=0.12,1,0)*(1-R2178)*M2178</f>
        <v>13310</v>
      </c>
      <c r="V2178" s="49">
        <f>IF(0&lt;0.8,0,IF(0&lt;1,Sheet1!L590,1))*IF(G2178&lt;3,0.12 - O2178,0.01) *U2178</f>
        <v>0</v>
      </c>
      <c r="W2178" s="49">
        <f>IF(0&gt;1,IF(0&lt;=1.1,1,IF(0&lt;=1.2,2,IF(0&lt;=1.5,3,5))),0) * 1000000</f>
        <v>0</v>
      </c>
      <c r="X2178" s="50">
        <f>IF(AND(P2178&gt;=150000000,P2178&lt;300000000),5000000,IF(AND(P2178&gt;=300000000,P2178&lt;500000000),10000000,IF(AND(P2178&gt;=300000000,P2178&lt;500000000),15000000,IF(AND(P2178&gt;=500000000,P2178&lt;3000000000),20000000,IF(P2178&gt;=30000000000,35000000,0))))) * (1-R2178)</f>
        <v>0</v>
      </c>
      <c r="Y2178" s="50">
        <f>IFERROR(Q2178 * (1-R2178),0)</f>
        <v>0</v>
      </c>
      <c r="Z2178" s="51" t="str">
        <f>IF(R2178=1,0,"")</f>
        <v/>
      </c>
      <c r="AA2178" s="51">
        <f>IFERROR((1-R2178) * Z2178 * 2%,0)</f>
        <v>0</v>
      </c>
      <c r="AB2178" s="52" t="str">
        <f>IF(R2178=0,"",0)</f>
        <v/>
      </c>
      <c r="AC2178" s="52">
        <f> IFERROR(AB2178 * (1-R2178) * 2%,0)</f>
        <v>0</v>
      </c>
      <c r="AD2178" s="53">
        <f>T2178+V2178+W2178+X2178+AA2178+AC2178</f>
        <v>0</v>
      </c>
    </row>
    <row r="2179">
      <c r="C2179" s="40" t="s">
        <v>4076</v>
      </c>
      <c r="D2179" s="41" t="s">
        <v>4077</v>
      </c>
      <c r="E2179" s="41"/>
      <c r="F2179" s="42">
        <v>42954.171620370369</v>
      </c>
      <c r="G2179" s="43">
        <v>11</v>
      </c>
      <c r="H2179" s="44">
        <v>43321</v>
      </c>
      <c r="I2179" s="44">
        <v>43327</v>
      </c>
      <c r="J2179" s="43">
        <v>3303131</v>
      </c>
      <c r="K2179" s="43">
        <v>0</v>
      </c>
      <c r="L2179" s="43">
        <v>0</v>
      </c>
      <c r="M2179" s="43">
        <f>IFERROR(J2179-K2179-L2179,0)</f>
        <v>3303131</v>
      </c>
      <c r="N2179" s="43">
        <v>3303131</v>
      </c>
      <c r="O2179" s="45">
        <f>IFERROR(IF(1 - M2179/N2179&lt;0,0,1-M2179/N2179),0)</f>
        <v>0</v>
      </c>
      <c r="P2179" s="43">
        <v>0</v>
      </c>
      <c r="Q2179" s="43">
        <v>3303131</v>
      </c>
      <c r="R2179" s="46">
        <f>IF(F2179&lt;DATEVALUE("2018-07-01"),1,0)</f>
        <v>1</v>
      </c>
      <c r="S2179" s="47">
        <f>IF(R2179=1,1%,0)</f>
        <v>0.01</v>
      </c>
      <c r="T2179" s="46">
        <f>IFERROR(S2179*M2179,0)</f>
        <v>33031.309999999998</v>
      </c>
      <c r="U2179" s="48">
        <f>IF(O2179&lt;=0.12,1,0)*(1-R2179)*M2179</f>
        <v>0</v>
      </c>
      <c r="V2179" s="49">
        <f>IF(0&lt;0.8,0,IF(0&lt;1,Sheet1!L590,1))*IF(G2179&lt;3,0.12 - O2179,0.01) *U2179</f>
        <v>0</v>
      </c>
      <c r="W2179" s="49">
        <f>IF(0&gt;1,IF(0&lt;=1.1,1,IF(0&lt;=1.2,2,IF(0&lt;=1.5,3,5))),0) * 1000000</f>
        <v>0</v>
      </c>
      <c r="X2179" s="50">
        <f>IF(AND(P2179&gt;=150000000,P2179&lt;300000000),5000000,IF(AND(P2179&gt;=300000000,P2179&lt;500000000),10000000,IF(AND(P2179&gt;=300000000,P2179&lt;500000000),15000000,IF(AND(P2179&gt;=500000000,P2179&lt;3000000000),20000000,IF(P2179&gt;=30000000000,35000000,0))))) * (1-R2179)</f>
        <v>0</v>
      </c>
      <c r="Y2179" s="50">
        <f>IFERROR(Q2179 * (1-R2179),0)</f>
        <v>0</v>
      </c>
      <c r="Z2179" s="51">
        <f>IF(R2179=1,0,0)</f>
        <v>0</v>
      </c>
      <c r="AA2179" s="51">
        <f>IFERROR((1-R2179) * Z2179 * 2%,0)</f>
        <v>0</v>
      </c>
      <c r="AB2179" s="52">
        <f>IF(R2179=0,0,0)</f>
        <v>0</v>
      </c>
      <c r="AC2179" s="52">
        <f> IFERROR(AB2179 * (1-R2179) * 2%,0)</f>
        <v>0</v>
      </c>
      <c r="AD2179" s="53">
        <f>T2179+V2179+W2179+X2179+AA2179+AC2179</f>
        <v>33031.309999999998</v>
      </c>
    </row>
    <row r="2180">
      <c r="C2180" s="40" t="s">
        <v>4078</v>
      </c>
      <c r="D2180" s="41" t="s">
        <v>4079</v>
      </c>
      <c r="E2180" s="41"/>
      <c r="F2180" s="42">
        <v>42975.395173611112</v>
      </c>
      <c r="G2180" s="43">
        <v>11</v>
      </c>
      <c r="H2180" s="44">
        <v>43321</v>
      </c>
      <c r="I2180" s="44">
        <v>43328</v>
      </c>
      <c r="J2180" s="43">
        <v>409101</v>
      </c>
      <c r="K2180" s="43">
        <v>0</v>
      </c>
      <c r="L2180" s="43">
        <v>0</v>
      </c>
      <c r="M2180" s="43">
        <f>IFERROR(J2180-K2180-L2180,0)</f>
        <v>409101</v>
      </c>
      <c r="N2180" s="43">
        <v>409101</v>
      </c>
      <c r="O2180" s="45">
        <f>IFERROR(IF(1 - M2180/N2180&lt;0,0,1-M2180/N2180),0)</f>
        <v>0</v>
      </c>
      <c r="P2180" s="43">
        <v>0</v>
      </c>
      <c r="Q2180" s="43">
        <v>409101</v>
      </c>
      <c r="R2180" s="46">
        <f>IF(F2180&lt;DATEVALUE("2018-07-01"),1,0)</f>
        <v>1</v>
      </c>
      <c r="S2180" s="47">
        <f>IF(R2180=1,1%,0)</f>
        <v>0.01</v>
      </c>
      <c r="T2180" s="46">
        <f>IFERROR(S2180*M2180,0)</f>
        <v>4091.0100000000002</v>
      </c>
      <c r="U2180" s="48">
        <f>IF(O2180&lt;=0.12,1,0)*(1-R2180)*M2180</f>
        <v>0</v>
      </c>
      <c r="V2180" s="49">
        <f>IF(0&lt;0.8,0,IF(0&lt;1,Sheet1!L590,1))*IF(G2180&lt;3,0.12 - O2180,0.01) *U2180</f>
        <v>0</v>
      </c>
      <c r="W2180" s="49">
        <f>IF(0&gt;1,IF(0&lt;=1.1,1,IF(0&lt;=1.2,2,IF(0&lt;=1.5,3,5))),0) * 1000000</f>
        <v>0</v>
      </c>
      <c r="X2180" s="50">
        <f>IF(AND(P2180&gt;=150000000,P2180&lt;300000000),5000000,IF(AND(P2180&gt;=300000000,P2180&lt;500000000),10000000,IF(AND(P2180&gt;=300000000,P2180&lt;500000000),15000000,IF(AND(P2180&gt;=500000000,P2180&lt;3000000000),20000000,IF(P2180&gt;=30000000000,35000000,0))))) * (1-R2180)</f>
        <v>0</v>
      </c>
      <c r="Y2180" s="50">
        <f>IFERROR(Q2180 * (1-R2180),0)</f>
        <v>0</v>
      </c>
      <c r="Z2180" s="51">
        <f>IF(R2180=1,0,0)</f>
        <v>0</v>
      </c>
      <c r="AA2180" s="51">
        <f>IFERROR((1-R2180) * Z2180 * 2%,0)</f>
        <v>0</v>
      </c>
      <c r="AB2180" s="52">
        <f>IF(R2180=0,0,0)</f>
        <v>0</v>
      </c>
      <c r="AC2180" s="52">
        <f> IFERROR(AB2180 * (1-R2180) * 2%,0)</f>
        <v>0</v>
      </c>
      <c r="AD2180" s="53">
        <f>T2180+V2180+W2180+X2180+AA2180+AC2180</f>
        <v>4091.0100000000002</v>
      </c>
    </row>
    <row r="2181">
      <c r="C2181" s="40" t="s">
        <v>4080</v>
      </c>
      <c r="D2181" s="41" t="s">
        <v>2637</v>
      </c>
      <c r="E2181" s="41"/>
      <c r="F2181" s="42">
        <v>42994.310983796291</v>
      </c>
      <c r="G2181" s="43">
        <v>10</v>
      </c>
      <c r="H2181" s="44">
        <v>43322</v>
      </c>
      <c r="I2181" s="44">
        <v>43340</v>
      </c>
      <c r="J2181" s="43">
        <v>129712</v>
      </c>
      <c r="K2181" s="43">
        <v>0</v>
      </c>
      <c r="L2181" s="43">
        <v>0</v>
      </c>
      <c r="M2181" s="43">
        <f>IFERROR(J2181-K2181-L2181,0)</f>
        <v>129712</v>
      </c>
      <c r="N2181" s="43">
        <v>129712</v>
      </c>
      <c r="O2181" s="45">
        <f>IFERROR(IF(1 - M2181/N2181&lt;0,0,1-M2181/N2181),0)</f>
        <v>0</v>
      </c>
      <c r="P2181" s="43">
        <v>0</v>
      </c>
      <c r="Q2181" s="43">
        <v>129712</v>
      </c>
      <c r="R2181" s="46">
        <f>IF(F2181&lt;DATEVALUE("2018-07-01"),1,0)</f>
        <v>1</v>
      </c>
      <c r="S2181" s="47">
        <f>IF(R2181=1,1%,0)</f>
        <v>0.01</v>
      </c>
      <c r="T2181" s="46">
        <f>IFERROR(S2181*M2181,0)</f>
        <v>1297.1200000000001</v>
      </c>
      <c r="U2181" s="48">
        <f>IF(O2181&lt;=0.12,1,0)*(1-R2181)*M2181</f>
        <v>0</v>
      </c>
      <c r="V2181" s="49">
        <f>IF(0&lt;0.8,0,IF(0&lt;1,Sheet1!L590,1))*IF(G2181&lt;3,0.12 - O2181,0.01) *U2181</f>
        <v>0</v>
      </c>
      <c r="W2181" s="49">
        <f>IF(0&gt;1,IF(0&lt;=1.1,1,IF(0&lt;=1.2,2,IF(0&lt;=1.5,3,5))),0) * 1000000</f>
        <v>0</v>
      </c>
      <c r="X2181" s="50">
        <f>IF(AND(P2181&gt;=150000000,P2181&lt;300000000),5000000,IF(AND(P2181&gt;=300000000,P2181&lt;500000000),10000000,IF(AND(P2181&gt;=300000000,P2181&lt;500000000),15000000,IF(AND(P2181&gt;=500000000,P2181&lt;3000000000),20000000,IF(P2181&gt;=30000000000,35000000,0))))) * (1-R2181)</f>
        <v>0</v>
      </c>
      <c r="Y2181" s="50">
        <f>IFERROR(Q2181 * (1-R2181),0)</f>
        <v>0</v>
      </c>
      <c r="Z2181" s="51">
        <f>IF(R2181=1,0,0)</f>
        <v>0</v>
      </c>
      <c r="AA2181" s="51">
        <f>IFERROR((1-R2181) * Z2181 * 2%,0)</f>
        <v>0</v>
      </c>
      <c r="AB2181" s="52">
        <f>IF(R2181=0,0,0)</f>
        <v>0</v>
      </c>
      <c r="AC2181" s="52">
        <f> IFERROR(AB2181 * (1-R2181) * 2%,0)</f>
        <v>0</v>
      </c>
      <c r="AD2181" s="53">
        <f>T2181+V2181+W2181+X2181+AA2181+AC2181</f>
        <v>1297.1200000000001</v>
      </c>
    </row>
    <row r="2182">
      <c r="C2182" s="40" t="s">
        <v>4081</v>
      </c>
      <c r="D2182" s="41" t="s">
        <v>4082</v>
      </c>
      <c r="E2182" s="41"/>
      <c r="F2182" s="42">
        <v>42999.196099537032</v>
      </c>
      <c r="G2182" s="43">
        <v>10</v>
      </c>
      <c r="H2182" s="44">
        <v>43321</v>
      </c>
      <c r="I2182" s="44">
        <v>43336</v>
      </c>
      <c r="J2182" s="43">
        <v>5279714</v>
      </c>
      <c r="K2182" s="43">
        <v>0</v>
      </c>
      <c r="L2182" s="43">
        <v>0</v>
      </c>
      <c r="M2182" s="43">
        <f>IFERROR(J2182-K2182-L2182,0)</f>
        <v>5279714</v>
      </c>
      <c r="N2182" s="43">
        <v>5226474</v>
      </c>
      <c r="O2182" s="45">
        <f>IFERROR(IF(1 - M2182/N2182&lt;0,0,1-M2182/N2182),0)</f>
        <v>0</v>
      </c>
      <c r="P2182" s="43">
        <v>0</v>
      </c>
      <c r="Q2182" s="43">
        <v>5279714</v>
      </c>
      <c r="R2182" s="46">
        <f>IF(F2182&lt;DATEVALUE("2018-07-01"),1,0)</f>
        <v>1</v>
      </c>
      <c r="S2182" s="47">
        <f>IF(R2182=1,1%,0)</f>
        <v>0.01</v>
      </c>
      <c r="T2182" s="46">
        <f>IFERROR(S2182*M2182,0)</f>
        <v>52797.139999999999</v>
      </c>
      <c r="U2182" s="48">
        <f>IF(O2182&lt;=0.12,1,0)*(1-R2182)*M2182</f>
        <v>0</v>
      </c>
      <c r="V2182" s="49">
        <f>IF(0&lt;0.8,0,IF(0&lt;1,Sheet1!L590,1))*IF(G2182&lt;3,0.12 - O2182,0.01) *U2182</f>
        <v>0</v>
      </c>
      <c r="W2182" s="49">
        <f>IF(0&gt;1,IF(0&lt;=1.1,1,IF(0&lt;=1.2,2,IF(0&lt;=1.5,3,5))),0) * 1000000</f>
        <v>0</v>
      </c>
      <c r="X2182" s="50">
        <f>IF(AND(P2182&gt;=150000000,P2182&lt;300000000),5000000,IF(AND(P2182&gt;=300000000,P2182&lt;500000000),10000000,IF(AND(P2182&gt;=300000000,P2182&lt;500000000),15000000,IF(AND(P2182&gt;=500000000,P2182&lt;3000000000),20000000,IF(P2182&gt;=30000000000,35000000,0))))) * (1-R2182)</f>
        <v>0</v>
      </c>
      <c r="Y2182" s="50">
        <f>IFERROR(Q2182 * (1-R2182),0)</f>
        <v>0</v>
      </c>
      <c r="Z2182" s="51">
        <f>IF(R2182=1,0,0)</f>
        <v>0</v>
      </c>
      <c r="AA2182" s="51">
        <f>IFERROR((1-R2182) * Z2182 * 2%,0)</f>
        <v>0</v>
      </c>
      <c r="AB2182" s="52">
        <f>IF(R2182=0,0,0)</f>
        <v>0</v>
      </c>
      <c r="AC2182" s="52">
        <f> IFERROR(AB2182 * (1-R2182) * 2%,0)</f>
        <v>0</v>
      </c>
      <c r="AD2182" s="53">
        <f>T2182+V2182+W2182+X2182+AA2182+AC2182</f>
        <v>52797.139999999999</v>
      </c>
    </row>
    <row r="2183">
      <c r="C2183" s="40" t="s">
        <v>4083</v>
      </c>
      <c r="D2183" s="41" t="s">
        <v>4084</v>
      </c>
      <c r="E2183" s="41"/>
      <c r="F2183" s="42">
        <v>43001.400208333333</v>
      </c>
      <c r="G2183" s="43">
        <v>10</v>
      </c>
      <c r="H2183" s="44">
        <v>43355</v>
      </c>
      <c r="I2183" s="44">
        <v>43369</v>
      </c>
      <c r="J2183" s="43">
        <v>390648</v>
      </c>
      <c r="K2183" s="43">
        <v>0</v>
      </c>
      <c r="L2183" s="43">
        <v>0</v>
      </c>
      <c r="M2183" s="43">
        <f>IFERROR(J2183-K2183-L2183,0)</f>
        <v>390648</v>
      </c>
      <c r="N2183" s="43">
        <v>438531</v>
      </c>
      <c r="O2183" s="45">
        <f>IFERROR(IF(1 - M2183/N2183&lt;0,0,1-M2183/N2183),0)</f>
        <v>0.10918954418273741</v>
      </c>
      <c r="P2183" s="43">
        <v>0</v>
      </c>
      <c r="Q2183" s="43">
        <v>390648</v>
      </c>
      <c r="R2183" s="46">
        <f>IF(F2183&lt;DATEVALUE("2018-07-01"),1,0)</f>
        <v>1</v>
      </c>
      <c r="S2183" s="47">
        <f>IF(R2183=1,1%,0)</f>
        <v>0.01</v>
      </c>
      <c r="T2183" s="46">
        <f>IFERROR(S2183*M2183,0)</f>
        <v>3906.48</v>
      </c>
      <c r="U2183" s="48">
        <f>IF(O2183&lt;=0.12,1,0)*(1-R2183)*M2183</f>
        <v>0</v>
      </c>
      <c r="V2183" s="49">
        <f>IF(0&lt;0.8,0,IF(0&lt;1,Sheet1!L590,1))*IF(G2183&lt;3,0.12 - O2183,0.01) *U2183</f>
        <v>0</v>
      </c>
      <c r="W2183" s="49">
        <f>IF(0&gt;1,IF(0&lt;=1.1,1,IF(0&lt;=1.2,2,IF(0&lt;=1.5,3,5))),0) * 1000000</f>
        <v>0</v>
      </c>
      <c r="X2183" s="50">
        <f>IF(AND(P2183&gt;=150000000,P2183&lt;300000000),5000000,IF(AND(P2183&gt;=300000000,P2183&lt;500000000),10000000,IF(AND(P2183&gt;=300000000,P2183&lt;500000000),15000000,IF(AND(P2183&gt;=500000000,P2183&lt;3000000000),20000000,IF(P2183&gt;=30000000000,35000000,0))))) * (1-R2183)</f>
        <v>0</v>
      </c>
      <c r="Y2183" s="50">
        <f>IFERROR(Q2183 * (1-R2183),0)</f>
        <v>0</v>
      </c>
      <c r="Z2183" s="51">
        <f>IF(R2183=1,0,0)</f>
        <v>0</v>
      </c>
      <c r="AA2183" s="51">
        <f>IFERROR((1-R2183) * Z2183 * 2%,0)</f>
        <v>0</v>
      </c>
      <c r="AB2183" s="52">
        <f>IF(R2183=0,0,0)</f>
        <v>0</v>
      </c>
      <c r="AC2183" s="52">
        <f> IFERROR(AB2183 * (1-R2183) * 2%,0)</f>
        <v>0</v>
      </c>
      <c r="AD2183" s="53">
        <f>T2183+V2183+W2183+X2183+AA2183+AC2183</f>
        <v>3906.48</v>
      </c>
    </row>
    <row r="2184">
      <c r="C2184" s="40" t="s">
        <v>4085</v>
      </c>
      <c r="D2184" s="41" t="s">
        <v>4086</v>
      </c>
      <c r="E2184" s="41"/>
      <c r="F2184" s="42">
        <v>43001.401689814811</v>
      </c>
      <c r="G2184" s="43">
        <v>10</v>
      </c>
      <c r="H2184" s="44">
        <v>43355</v>
      </c>
      <c r="I2184" s="44">
        <v>43369</v>
      </c>
      <c r="J2184" s="43">
        <v>222112</v>
      </c>
      <c r="K2184" s="43">
        <v>0</v>
      </c>
      <c r="L2184" s="43">
        <v>0</v>
      </c>
      <c r="M2184" s="43">
        <f>IFERROR(J2184-K2184-L2184,0)</f>
        <v>222112</v>
      </c>
      <c r="N2184" s="43">
        <v>288343</v>
      </c>
      <c r="O2184" s="45">
        <f>IFERROR(IF(1 - M2184/N2184&lt;0,0,1-M2184/N2184),0)</f>
        <v>0.2296951894098348</v>
      </c>
      <c r="P2184" s="43">
        <v>0</v>
      </c>
      <c r="Q2184" s="43">
        <v>222112</v>
      </c>
      <c r="R2184" s="46">
        <f>IF(F2184&lt;DATEVALUE("2018-07-01"),1,0)</f>
        <v>1</v>
      </c>
      <c r="S2184" s="47">
        <f>IF(R2184=1,1%,0)</f>
        <v>0.01</v>
      </c>
      <c r="T2184" s="46">
        <f>IFERROR(S2184*M2184,0)</f>
        <v>2221.1199999999999</v>
      </c>
      <c r="U2184" s="48">
        <f>IF(O2184&lt;=0.12,1,0)*(1-R2184)*M2184</f>
        <v>0</v>
      </c>
      <c r="V2184" s="49">
        <f>IF(0&lt;0.8,0,IF(0&lt;1,Sheet1!L590,1))*IF(G2184&lt;3,0.12 - O2184,0.01) *U2184</f>
        <v>0</v>
      </c>
      <c r="W2184" s="49">
        <f>IF(0&gt;1,IF(0&lt;=1.1,1,IF(0&lt;=1.2,2,IF(0&lt;=1.5,3,5))),0) * 1000000</f>
        <v>0</v>
      </c>
      <c r="X2184" s="50">
        <f>IF(AND(P2184&gt;=150000000,P2184&lt;300000000),5000000,IF(AND(P2184&gt;=300000000,P2184&lt;500000000),10000000,IF(AND(P2184&gt;=300000000,P2184&lt;500000000),15000000,IF(AND(P2184&gt;=500000000,P2184&lt;3000000000),20000000,IF(P2184&gt;=30000000000,35000000,0))))) * (1-R2184)</f>
        <v>0</v>
      </c>
      <c r="Y2184" s="50">
        <f>IFERROR(Q2184 * (1-R2184),0)</f>
        <v>0</v>
      </c>
      <c r="Z2184" s="51">
        <f>IF(R2184=1,0,0)</f>
        <v>0</v>
      </c>
      <c r="AA2184" s="51">
        <f>IFERROR((1-R2184) * Z2184 * 2%,0)</f>
        <v>0</v>
      </c>
      <c r="AB2184" s="52">
        <f>IF(R2184=0,0,0)</f>
        <v>0</v>
      </c>
      <c r="AC2184" s="52">
        <f> IFERROR(AB2184 * (1-R2184) * 2%,0)</f>
        <v>0</v>
      </c>
      <c r="AD2184" s="53">
        <f>T2184+V2184+W2184+X2184+AA2184+AC2184</f>
        <v>2221.1199999999999</v>
      </c>
    </row>
    <row r="2185">
      <c r="C2185" s="40" t="s">
        <v>4087</v>
      </c>
      <c r="D2185" s="41" t="s">
        <v>4088</v>
      </c>
      <c r="E2185" s="41"/>
      <c r="F2185" s="42">
        <v>43001.402939814812</v>
      </c>
      <c r="G2185" s="43">
        <v>10</v>
      </c>
      <c r="H2185" s="44">
        <v>43355</v>
      </c>
      <c r="I2185" s="44">
        <v>43369</v>
      </c>
      <c r="J2185" s="43">
        <v>139700</v>
      </c>
      <c r="K2185" s="43">
        <v>0</v>
      </c>
      <c r="L2185" s="43">
        <v>0</v>
      </c>
      <c r="M2185" s="43">
        <f>IFERROR(J2185-K2185-L2185,0)</f>
        <v>139700</v>
      </c>
      <c r="N2185" s="43">
        <v>174603</v>
      </c>
      <c r="O2185" s="45">
        <f>IFERROR(IF(1 - M2185/N2185&lt;0,0,1-M2185/N2185),0)</f>
        <v>0.19989919989919991</v>
      </c>
      <c r="P2185" s="43">
        <v>0</v>
      </c>
      <c r="Q2185" s="43">
        <v>139700</v>
      </c>
      <c r="R2185" s="46">
        <f>IF(F2185&lt;DATEVALUE("2018-07-01"),1,0)</f>
        <v>1</v>
      </c>
      <c r="S2185" s="47">
        <f>IF(R2185=1,1%,0)</f>
        <v>0.01</v>
      </c>
      <c r="T2185" s="46">
        <f>IFERROR(S2185*M2185,0)</f>
        <v>1397</v>
      </c>
      <c r="U2185" s="48">
        <f>IF(O2185&lt;=0.12,1,0)*(1-R2185)*M2185</f>
        <v>0</v>
      </c>
      <c r="V2185" s="49">
        <f>IF(0&lt;0.8,0,IF(0&lt;1,Sheet1!L590,1))*IF(G2185&lt;3,0.12 - O2185,0.01) *U2185</f>
        <v>0</v>
      </c>
      <c r="W2185" s="49">
        <f>IF(0&gt;1,IF(0&lt;=1.1,1,IF(0&lt;=1.2,2,IF(0&lt;=1.5,3,5))),0) * 1000000</f>
        <v>0</v>
      </c>
      <c r="X2185" s="50">
        <f>IF(AND(P2185&gt;=150000000,P2185&lt;300000000),5000000,IF(AND(P2185&gt;=300000000,P2185&lt;500000000),10000000,IF(AND(P2185&gt;=300000000,P2185&lt;500000000),15000000,IF(AND(P2185&gt;=500000000,P2185&lt;3000000000),20000000,IF(P2185&gt;=30000000000,35000000,0))))) * (1-R2185)</f>
        <v>0</v>
      </c>
      <c r="Y2185" s="50">
        <f>IFERROR(Q2185 * (1-R2185),0)</f>
        <v>0</v>
      </c>
      <c r="Z2185" s="51">
        <f>IF(R2185=1,0,0)</f>
        <v>0</v>
      </c>
      <c r="AA2185" s="51">
        <f>IFERROR((1-R2185) * Z2185 * 2%,0)</f>
        <v>0</v>
      </c>
      <c r="AB2185" s="52">
        <f>IF(R2185=0,0,0)</f>
        <v>0</v>
      </c>
      <c r="AC2185" s="52">
        <f> IFERROR(AB2185 * (1-R2185) * 2%,0)</f>
        <v>0</v>
      </c>
      <c r="AD2185" s="53">
        <f>T2185+V2185+W2185+X2185+AA2185+AC2185</f>
        <v>1397</v>
      </c>
    </row>
    <row r="2186">
      <c r="C2186" s="40" t="s">
        <v>4089</v>
      </c>
      <c r="D2186" s="41" t="s">
        <v>4090</v>
      </c>
      <c r="E2186" s="41"/>
      <c r="F2186" s="42">
        <v>43001.404479166667</v>
      </c>
      <c r="G2186" s="43">
        <v>10</v>
      </c>
      <c r="H2186" s="44">
        <v>43355</v>
      </c>
      <c r="I2186" s="44">
        <v>43369</v>
      </c>
      <c r="J2186" s="43">
        <v>279774</v>
      </c>
      <c r="K2186" s="43">
        <v>0</v>
      </c>
      <c r="L2186" s="43">
        <v>0</v>
      </c>
      <c r="M2186" s="43">
        <f>IFERROR(J2186-K2186-L2186,0)</f>
        <v>279774</v>
      </c>
      <c r="N2186" s="43">
        <v>397485</v>
      </c>
      <c r="O2186" s="45">
        <f>IFERROR(IF(1 - M2186/N2186&lt;0,0,1-M2186/N2186),0)</f>
        <v>0.29613947696139475</v>
      </c>
      <c r="P2186" s="43">
        <v>0</v>
      </c>
      <c r="Q2186" s="43">
        <v>279774</v>
      </c>
      <c r="R2186" s="46">
        <f>IF(F2186&lt;DATEVALUE("2018-07-01"),1,0)</f>
        <v>1</v>
      </c>
      <c r="S2186" s="47">
        <f>IF(R2186=1,1%,0)</f>
        <v>0.01</v>
      </c>
      <c r="T2186" s="46">
        <f>IFERROR(S2186*M2186,0)</f>
        <v>2797.7400000000002</v>
      </c>
      <c r="U2186" s="48">
        <f>IF(O2186&lt;=0.12,1,0)*(1-R2186)*M2186</f>
        <v>0</v>
      </c>
      <c r="V2186" s="49">
        <f>IF(0&lt;0.8,0,IF(0&lt;1,Sheet1!L590,1))*IF(G2186&lt;3,0.12 - O2186,0.01) *U2186</f>
        <v>0</v>
      </c>
      <c r="W2186" s="49">
        <f>IF(0&gt;1,IF(0&lt;=1.1,1,IF(0&lt;=1.2,2,IF(0&lt;=1.5,3,5))),0) * 1000000</f>
        <v>0</v>
      </c>
      <c r="X2186" s="50">
        <f>IF(AND(P2186&gt;=150000000,P2186&lt;300000000),5000000,IF(AND(P2186&gt;=300000000,P2186&lt;500000000),10000000,IF(AND(P2186&gt;=300000000,P2186&lt;500000000),15000000,IF(AND(P2186&gt;=500000000,P2186&lt;3000000000),20000000,IF(P2186&gt;=30000000000,35000000,0))))) * (1-R2186)</f>
        <v>0</v>
      </c>
      <c r="Y2186" s="50">
        <f>IFERROR(Q2186 * (1-R2186),0)</f>
        <v>0</v>
      </c>
      <c r="Z2186" s="51">
        <f>IF(R2186=1,0,0)</f>
        <v>0</v>
      </c>
      <c r="AA2186" s="51">
        <f>IFERROR((1-R2186) * Z2186 * 2%,0)</f>
        <v>0</v>
      </c>
      <c r="AB2186" s="52">
        <f>IF(R2186=0,0,0)</f>
        <v>0</v>
      </c>
      <c r="AC2186" s="52">
        <f> IFERROR(AB2186 * (1-R2186) * 2%,0)</f>
        <v>0</v>
      </c>
      <c r="AD2186" s="53">
        <f>T2186+V2186+W2186+X2186+AA2186+AC2186</f>
        <v>2797.7400000000002</v>
      </c>
    </row>
    <row r="2187">
      <c r="C2187" s="40" t="s">
        <v>4091</v>
      </c>
      <c r="D2187" s="41" t="s">
        <v>4092</v>
      </c>
      <c r="E2187" s="41"/>
      <c r="F2187" s="42">
        <v>43001.405763888884</v>
      </c>
      <c r="G2187" s="43">
        <v>10</v>
      </c>
      <c r="H2187" s="44">
        <v>43355</v>
      </c>
      <c r="I2187" s="44">
        <v>43369</v>
      </c>
      <c r="J2187" s="43">
        <v>257345</v>
      </c>
      <c r="K2187" s="43">
        <v>0</v>
      </c>
      <c r="L2187" s="43">
        <v>0</v>
      </c>
      <c r="M2187" s="43">
        <f>IFERROR(J2187-K2187-L2187,0)</f>
        <v>257345</v>
      </c>
      <c r="N2187" s="43">
        <v>289674</v>
      </c>
      <c r="O2187" s="45">
        <f>IFERROR(IF(1 - M2187/N2187&lt;0,0,1-M2187/N2187),0)</f>
        <v>0.11160476949950637</v>
      </c>
      <c r="P2187" s="43">
        <v>0</v>
      </c>
      <c r="Q2187" s="43">
        <v>257345</v>
      </c>
      <c r="R2187" s="46">
        <f>IF(F2187&lt;DATEVALUE("2018-07-01"),1,0)</f>
        <v>1</v>
      </c>
      <c r="S2187" s="47">
        <f>IF(R2187=1,1%,0)</f>
        <v>0.01</v>
      </c>
      <c r="T2187" s="46">
        <f>IFERROR(S2187*M2187,0)</f>
        <v>2573.4500000000003</v>
      </c>
      <c r="U2187" s="48">
        <f>IF(O2187&lt;=0.12,1,0)*(1-R2187)*M2187</f>
        <v>0</v>
      </c>
      <c r="V2187" s="49">
        <f>IF(0&lt;0.8,0,IF(0&lt;1,Sheet1!L590,1))*IF(G2187&lt;3,0.12 - O2187,0.01) *U2187</f>
        <v>0</v>
      </c>
      <c r="W2187" s="49">
        <f>IF(0&gt;1,IF(0&lt;=1.1,1,IF(0&lt;=1.2,2,IF(0&lt;=1.5,3,5))),0) * 1000000</f>
        <v>0</v>
      </c>
      <c r="X2187" s="50">
        <f>IF(AND(P2187&gt;=150000000,P2187&lt;300000000),5000000,IF(AND(P2187&gt;=300000000,P2187&lt;500000000),10000000,IF(AND(P2187&gt;=300000000,P2187&lt;500000000),15000000,IF(AND(P2187&gt;=500000000,P2187&lt;3000000000),20000000,IF(P2187&gt;=30000000000,35000000,0))))) * (1-R2187)</f>
        <v>0</v>
      </c>
      <c r="Y2187" s="50">
        <f>IFERROR(Q2187 * (1-R2187),0)</f>
        <v>0</v>
      </c>
      <c r="Z2187" s="51">
        <f>IF(R2187=1,0,0)</f>
        <v>0</v>
      </c>
      <c r="AA2187" s="51">
        <f>IFERROR((1-R2187) * Z2187 * 2%,0)</f>
        <v>0</v>
      </c>
      <c r="AB2187" s="52">
        <f>IF(R2187=0,0,0)</f>
        <v>0</v>
      </c>
      <c r="AC2187" s="52">
        <f> IFERROR(AB2187 * (1-R2187) * 2%,0)</f>
        <v>0</v>
      </c>
      <c r="AD2187" s="53">
        <f>T2187+V2187+W2187+X2187+AA2187+AC2187</f>
        <v>2573.4500000000003</v>
      </c>
    </row>
    <row r="2188">
      <c r="C2188" s="40" t="s">
        <v>4093</v>
      </c>
      <c r="D2188" s="41" t="s">
        <v>4094</v>
      </c>
      <c r="E2188" s="41"/>
      <c r="F2188" s="42">
        <v>43001.407337962963</v>
      </c>
      <c r="G2188" s="43">
        <v>10</v>
      </c>
      <c r="H2188" s="44">
        <v>43355</v>
      </c>
      <c r="I2188" s="44">
        <v>43369</v>
      </c>
      <c r="J2188" s="43">
        <v>303875</v>
      </c>
      <c r="K2188" s="43">
        <v>0</v>
      </c>
      <c r="L2188" s="43">
        <v>0</v>
      </c>
      <c r="M2188" s="43">
        <f>IFERROR(J2188-K2188-L2188,0)</f>
        <v>303875</v>
      </c>
      <c r="N2188" s="43">
        <v>364331</v>
      </c>
      <c r="O2188" s="45">
        <f>IFERROR(IF(1 - M2188/N2188&lt;0,0,1-M2188/N2188),0)</f>
        <v>0.16593701880981859</v>
      </c>
      <c r="P2188" s="43">
        <v>0</v>
      </c>
      <c r="Q2188" s="43">
        <v>303875</v>
      </c>
      <c r="R2188" s="46">
        <f>IF(F2188&lt;DATEVALUE("2018-07-01"),1,0)</f>
        <v>1</v>
      </c>
      <c r="S2188" s="47">
        <f>IF(R2188=1,1%,0)</f>
        <v>0.01</v>
      </c>
      <c r="T2188" s="46">
        <f>IFERROR(S2188*M2188,0)</f>
        <v>3038.75</v>
      </c>
      <c r="U2188" s="48">
        <f>IF(O2188&lt;=0.12,1,0)*(1-R2188)*M2188</f>
        <v>0</v>
      </c>
      <c r="V2188" s="49">
        <f>IF(0&lt;0.8,0,IF(0&lt;1,Sheet1!L590,1))*IF(G2188&lt;3,0.12 - O2188,0.01) *U2188</f>
        <v>0</v>
      </c>
      <c r="W2188" s="49">
        <f>IF(0&gt;1,IF(0&lt;=1.1,1,IF(0&lt;=1.2,2,IF(0&lt;=1.5,3,5))),0) * 1000000</f>
        <v>0</v>
      </c>
      <c r="X2188" s="50">
        <f>IF(AND(P2188&gt;=150000000,P2188&lt;300000000),5000000,IF(AND(P2188&gt;=300000000,P2188&lt;500000000),10000000,IF(AND(P2188&gt;=300000000,P2188&lt;500000000),15000000,IF(AND(P2188&gt;=500000000,P2188&lt;3000000000),20000000,IF(P2188&gt;=30000000000,35000000,0))))) * (1-R2188)</f>
        <v>0</v>
      </c>
      <c r="Y2188" s="50">
        <f>IFERROR(Q2188 * (1-R2188),0)</f>
        <v>0</v>
      </c>
      <c r="Z2188" s="51">
        <f>IF(R2188=1,0,0)</f>
        <v>0</v>
      </c>
      <c r="AA2188" s="51">
        <f>IFERROR((1-R2188) * Z2188 * 2%,0)</f>
        <v>0</v>
      </c>
      <c r="AB2188" s="52">
        <f>IF(R2188=0,0,0)</f>
        <v>0</v>
      </c>
      <c r="AC2188" s="52">
        <f> IFERROR(AB2188 * (1-R2188) * 2%,0)</f>
        <v>0</v>
      </c>
      <c r="AD2188" s="53">
        <f>T2188+V2188+W2188+X2188+AA2188+AC2188</f>
        <v>3038.75</v>
      </c>
    </row>
    <row r="2189">
      <c r="C2189" s="40" t="s">
        <v>4095</v>
      </c>
      <c r="D2189" s="41" t="s">
        <v>4096</v>
      </c>
      <c r="E2189" s="41"/>
      <c r="F2189" s="42">
        <v>43001.408657407403</v>
      </c>
      <c r="G2189" s="43">
        <v>10</v>
      </c>
      <c r="H2189" s="44">
        <v>43355</v>
      </c>
      <c r="I2189" s="44">
        <v>43369</v>
      </c>
      <c r="J2189" s="43">
        <v>171534</v>
      </c>
      <c r="K2189" s="43">
        <v>0</v>
      </c>
      <c r="L2189" s="43">
        <v>0</v>
      </c>
      <c r="M2189" s="43">
        <f>IFERROR(J2189-K2189-L2189,0)</f>
        <v>171534</v>
      </c>
      <c r="N2189" s="43">
        <v>231594</v>
      </c>
      <c r="O2189" s="45">
        <f>IFERROR(IF(1 - M2189/N2189&lt;0,0,1-M2189/N2189),0)</f>
        <v>0.25933314334568258</v>
      </c>
      <c r="P2189" s="43">
        <v>0</v>
      </c>
      <c r="Q2189" s="43">
        <v>171534</v>
      </c>
      <c r="R2189" s="46">
        <f>IF(F2189&lt;DATEVALUE("2018-07-01"),1,0)</f>
        <v>1</v>
      </c>
      <c r="S2189" s="47">
        <f>IF(R2189=1,1%,0)</f>
        <v>0.01</v>
      </c>
      <c r="T2189" s="46">
        <f>IFERROR(S2189*M2189,0)</f>
        <v>1715.3400000000002</v>
      </c>
      <c r="U2189" s="48">
        <f>IF(O2189&lt;=0.12,1,0)*(1-R2189)*M2189</f>
        <v>0</v>
      </c>
      <c r="V2189" s="49">
        <f>IF(0&lt;0.8,0,IF(0&lt;1,Sheet1!L590,1))*IF(G2189&lt;3,0.12 - O2189,0.01) *U2189</f>
        <v>0</v>
      </c>
      <c r="W2189" s="49">
        <f>IF(0&gt;1,IF(0&lt;=1.1,1,IF(0&lt;=1.2,2,IF(0&lt;=1.5,3,5))),0) * 1000000</f>
        <v>0</v>
      </c>
      <c r="X2189" s="50">
        <f>IF(AND(P2189&gt;=150000000,P2189&lt;300000000),5000000,IF(AND(P2189&gt;=300000000,P2189&lt;500000000),10000000,IF(AND(P2189&gt;=300000000,P2189&lt;500000000),15000000,IF(AND(P2189&gt;=500000000,P2189&lt;3000000000),20000000,IF(P2189&gt;=30000000000,35000000,0))))) * (1-R2189)</f>
        <v>0</v>
      </c>
      <c r="Y2189" s="50">
        <f>IFERROR(Q2189 * (1-R2189),0)</f>
        <v>0</v>
      </c>
      <c r="Z2189" s="51">
        <f>IF(R2189=1,0,0)</f>
        <v>0</v>
      </c>
      <c r="AA2189" s="51">
        <f>IFERROR((1-R2189) * Z2189 * 2%,0)</f>
        <v>0</v>
      </c>
      <c r="AB2189" s="52">
        <f>IF(R2189=0,0,0)</f>
        <v>0</v>
      </c>
      <c r="AC2189" s="52">
        <f> IFERROR(AB2189 * (1-R2189) * 2%,0)</f>
        <v>0</v>
      </c>
      <c r="AD2189" s="53">
        <f>T2189+V2189+W2189+X2189+AA2189+AC2189</f>
        <v>1715.3400000000002</v>
      </c>
    </row>
    <row r="2190">
      <c r="C2190" s="40" t="s">
        <v>4097</v>
      </c>
      <c r="D2190" s="41" t="s">
        <v>4098</v>
      </c>
      <c r="E2190" s="41"/>
      <c r="F2190" s="42">
        <v>43001.409930555557</v>
      </c>
      <c r="G2190" s="43">
        <v>10</v>
      </c>
      <c r="H2190" s="44">
        <v>43355</v>
      </c>
      <c r="I2190" s="44">
        <v>43369</v>
      </c>
      <c r="J2190" s="43">
        <v>117304</v>
      </c>
      <c r="K2190" s="43">
        <v>0</v>
      </c>
      <c r="L2190" s="43">
        <v>0</v>
      </c>
      <c r="M2190" s="43">
        <f>IFERROR(J2190-K2190-L2190,0)</f>
        <v>117304</v>
      </c>
      <c r="N2190" s="43">
        <v>136851</v>
      </c>
      <c r="O2190" s="45">
        <f>IFERROR(IF(1 - M2190/N2190&lt;0,0,1-M2190/N2190),0)</f>
        <v>0.14283417731693593</v>
      </c>
      <c r="P2190" s="43">
        <v>0</v>
      </c>
      <c r="Q2190" s="43">
        <v>117304</v>
      </c>
      <c r="R2190" s="46">
        <f>IF(F2190&lt;DATEVALUE("2018-07-01"),1,0)</f>
        <v>1</v>
      </c>
      <c r="S2190" s="47">
        <f>IF(R2190=1,1%,0)</f>
        <v>0.01</v>
      </c>
      <c r="T2190" s="46">
        <f>IFERROR(S2190*M2190,0)</f>
        <v>1173.04</v>
      </c>
      <c r="U2190" s="48">
        <f>IF(O2190&lt;=0.12,1,0)*(1-R2190)*M2190</f>
        <v>0</v>
      </c>
      <c r="V2190" s="49">
        <f>IF(0&lt;0.8,0,IF(0&lt;1,Sheet1!L590,1))*IF(G2190&lt;3,0.12 - O2190,0.01) *U2190</f>
        <v>0</v>
      </c>
      <c r="W2190" s="49">
        <f>IF(0&gt;1,IF(0&lt;=1.1,1,IF(0&lt;=1.2,2,IF(0&lt;=1.5,3,5))),0) * 1000000</f>
        <v>0</v>
      </c>
      <c r="X2190" s="50">
        <f>IF(AND(P2190&gt;=150000000,P2190&lt;300000000),5000000,IF(AND(P2190&gt;=300000000,P2190&lt;500000000),10000000,IF(AND(P2190&gt;=300000000,P2190&lt;500000000),15000000,IF(AND(P2190&gt;=500000000,P2190&lt;3000000000),20000000,IF(P2190&gt;=30000000000,35000000,0))))) * (1-R2190)</f>
        <v>0</v>
      </c>
      <c r="Y2190" s="50">
        <f>IFERROR(Q2190 * (1-R2190),0)</f>
        <v>0</v>
      </c>
      <c r="Z2190" s="51">
        <f>IF(R2190=1,0,0)</f>
        <v>0</v>
      </c>
      <c r="AA2190" s="51">
        <f>IFERROR((1-R2190) * Z2190 * 2%,0)</f>
        <v>0</v>
      </c>
      <c r="AB2190" s="52">
        <f>IF(R2190=0,0,0)</f>
        <v>0</v>
      </c>
      <c r="AC2190" s="52">
        <f> IFERROR(AB2190 * (1-R2190) * 2%,0)</f>
        <v>0</v>
      </c>
      <c r="AD2190" s="53">
        <f>T2190+V2190+W2190+X2190+AA2190+AC2190</f>
        <v>1173.04</v>
      </c>
    </row>
    <row r="2191">
      <c r="C2191" s="40" t="s">
        <v>4099</v>
      </c>
      <c r="D2191" s="41" t="s">
        <v>4100</v>
      </c>
      <c r="E2191" s="41"/>
      <c r="F2191" s="42">
        <v>43001.41103009259</v>
      </c>
      <c r="G2191" s="43">
        <v>10</v>
      </c>
      <c r="H2191" s="44">
        <v>43355</v>
      </c>
      <c r="I2191" s="44">
        <v>43369</v>
      </c>
      <c r="J2191" s="43">
        <v>135300</v>
      </c>
      <c r="K2191" s="43">
        <v>0</v>
      </c>
      <c r="L2191" s="43">
        <v>0</v>
      </c>
      <c r="M2191" s="43">
        <f>IFERROR(J2191-K2191-L2191,0)</f>
        <v>135300</v>
      </c>
      <c r="N2191" s="43">
        <v>169279</v>
      </c>
      <c r="O2191" s="45">
        <f>IFERROR(IF(1 - M2191/N2191&lt;0,0,1-M2191/N2191),0)</f>
        <v>0.20072779257911499</v>
      </c>
      <c r="P2191" s="43">
        <v>0</v>
      </c>
      <c r="Q2191" s="43">
        <v>135300</v>
      </c>
      <c r="R2191" s="46">
        <f>IF(F2191&lt;DATEVALUE("2018-07-01"),1,0)</f>
        <v>1</v>
      </c>
      <c r="S2191" s="47">
        <f>IF(R2191=1,1%,0)</f>
        <v>0.01</v>
      </c>
      <c r="T2191" s="46">
        <f>IFERROR(S2191*M2191,0)</f>
        <v>1353</v>
      </c>
      <c r="U2191" s="48">
        <f>IF(O2191&lt;=0.12,1,0)*(1-R2191)*M2191</f>
        <v>0</v>
      </c>
      <c r="V2191" s="49">
        <f>IF(0&lt;0.8,0,IF(0&lt;1,Sheet1!L590,1))*IF(G2191&lt;3,0.12 - O2191,0.01) *U2191</f>
        <v>0</v>
      </c>
      <c r="W2191" s="49">
        <f>IF(0&gt;1,IF(0&lt;=1.1,1,IF(0&lt;=1.2,2,IF(0&lt;=1.5,3,5))),0) * 1000000</f>
        <v>0</v>
      </c>
      <c r="X2191" s="50">
        <f>IF(AND(P2191&gt;=150000000,P2191&lt;300000000),5000000,IF(AND(P2191&gt;=300000000,P2191&lt;500000000),10000000,IF(AND(P2191&gt;=300000000,P2191&lt;500000000),15000000,IF(AND(P2191&gt;=500000000,P2191&lt;3000000000),20000000,IF(P2191&gt;=30000000000,35000000,0))))) * (1-R2191)</f>
        <v>0</v>
      </c>
      <c r="Y2191" s="50">
        <f>IFERROR(Q2191 * (1-R2191),0)</f>
        <v>0</v>
      </c>
      <c r="Z2191" s="51">
        <f>IF(R2191=1,0,0)</f>
        <v>0</v>
      </c>
      <c r="AA2191" s="51">
        <f>IFERROR((1-R2191) * Z2191 * 2%,0)</f>
        <v>0</v>
      </c>
      <c r="AB2191" s="52">
        <f>IF(R2191=0,0,0)</f>
        <v>0</v>
      </c>
      <c r="AC2191" s="52">
        <f> IFERROR(AB2191 * (1-R2191) * 2%,0)</f>
        <v>0</v>
      </c>
      <c r="AD2191" s="53">
        <f>T2191+V2191+W2191+X2191+AA2191+AC2191</f>
        <v>1353</v>
      </c>
    </row>
    <row r="2192">
      <c r="C2192" s="40" t="s">
        <v>4101</v>
      </c>
      <c r="D2192" s="41" t="s">
        <v>4102</v>
      </c>
      <c r="E2192" s="41"/>
      <c r="F2192" s="42">
        <v>43025.271238425921</v>
      </c>
      <c r="G2192" s="43">
        <v>9</v>
      </c>
      <c r="H2192" s="44">
        <v>43391</v>
      </c>
      <c r="I2192" s="44">
        <v>43398</v>
      </c>
      <c r="J2192" s="43">
        <v>1140700</v>
      </c>
      <c r="K2192" s="43">
        <v>0</v>
      </c>
      <c r="L2192" s="43">
        <v>0</v>
      </c>
      <c r="M2192" s="43">
        <f>IFERROR(J2192-K2192-L2192,0)</f>
        <v>1140700</v>
      </c>
      <c r="N2192" s="43">
        <v>1254770</v>
      </c>
      <c r="O2192" s="45">
        <f>IFERROR(IF(1 - M2192/N2192&lt;0,0,1-M2192/N2192),0)</f>
        <v>0.090909090909090939</v>
      </c>
      <c r="P2192" s="43">
        <v>0</v>
      </c>
      <c r="Q2192" s="43">
        <v>1140700</v>
      </c>
      <c r="R2192" s="46">
        <f>IF(F2192&lt;DATEVALUE("2018-07-01"),1,0)</f>
        <v>1</v>
      </c>
      <c r="S2192" s="47">
        <f>IF(R2192=1,1%,0)</f>
        <v>0.01</v>
      </c>
      <c r="T2192" s="46">
        <f>IFERROR(S2192*M2192,0)</f>
        <v>11407</v>
      </c>
      <c r="U2192" s="48">
        <f>IF(O2192&lt;=0.12,1,0)*(1-R2192)*M2192</f>
        <v>0</v>
      </c>
      <c r="V2192" s="49">
        <f>IF(0&lt;0.8,0,IF(0&lt;1,Sheet1!L590,1))*IF(G2192&lt;3,0.12 - O2192,0.01) *U2192</f>
        <v>0</v>
      </c>
      <c r="W2192" s="49">
        <f>IF(0&gt;1,IF(0&lt;=1.1,1,IF(0&lt;=1.2,2,IF(0&lt;=1.5,3,5))),0) * 1000000</f>
        <v>0</v>
      </c>
      <c r="X2192" s="50">
        <f>IF(AND(P2192&gt;=150000000,P2192&lt;300000000),5000000,IF(AND(P2192&gt;=300000000,P2192&lt;500000000),10000000,IF(AND(P2192&gt;=300000000,P2192&lt;500000000),15000000,IF(AND(P2192&gt;=500000000,P2192&lt;3000000000),20000000,IF(P2192&gt;=30000000000,35000000,0))))) * (1-R2192)</f>
        <v>0</v>
      </c>
      <c r="Y2192" s="50">
        <f>IFERROR(Q2192 * (1-R2192),0)</f>
        <v>0</v>
      </c>
      <c r="Z2192" s="51">
        <f>IF(R2192=1,0,0)</f>
        <v>0</v>
      </c>
      <c r="AA2192" s="51">
        <f>IFERROR((1-R2192) * Z2192 * 2%,0)</f>
        <v>0</v>
      </c>
      <c r="AB2192" s="52">
        <f>IF(R2192=0,0,0)</f>
        <v>0</v>
      </c>
      <c r="AC2192" s="52">
        <f> IFERROR(AB2192 * (1-R2192) * 2%,0)</f>
        <v>0</v>
      </c>
      <c r="AD2192" s="53">
        <f>T2192+V2192+W2192+X2192+AA2192+AC2192</f>
        <v>11407</v>
      </c>
    </row>
    <row r="2193">
      <c r="C2193" s="40" t="s">
        <v>4103</v>
      </c>
      <c r="D2193" s="41" t="s">
        <v>4104</v>
      </c>
      <c r="E2193" s="41"/>
      <c r="F2193" s="42">
        <v>43032.185601851852</v>
      </c>
      <c r="G2193" s="43">
        <v>9</v>
      </c>
      <c r="H2193" s="44">
        <v>43355</v>
      </c>
      <c r="I2193" s="44">
        <v>43369</v>
      </c>
      <c r="J2193" s="43">
        <v>104500</v>
      </c>
      <c r="K2193" s="43">
        <v>0</v>
      </c>
      <c r="L2193" s="43">
        <v>0</v>
      </c>
      <c r="M2193" s="43">
        <f>IFERROR(J2193-K2193-L2193,0)</f>
        <v>104500</v>
      </c>
      <c r="N2193" s="43">
        <v>111562</v>
      </c>
      <c r="O2193" s="45">
        <f>IFERROR(IF(1 - M2193/N2193&lt;0,0,1-M2193/N2193),0)</f>
        <v>0.06330112403865118</v>
      </c>
      <c r="P2193" s="43">
        <v>0</v>
      </c>
      <c r="Q2193" s="43">
        <v>104500</v>
      </c>
      <c r="R2193" s="46">
        <f>IF(F2193&lt;DATEVALUE("2018-07-01"),1,0)</f>
        <v>1</v>
      </c>
      <c r="S2193" s="47">
        <f>IF(R2193=1,1%,0)</f>
        <v>0.01</v>
      </c>
      <c r="T2193" s="46">
        <f>IFERROR(S2193*M2193,0)</f>
        <v>1045</v>
      </c>
      <c r="U2193" s="48">
        <f>IF(O2193&lt;=0.12,1,0)*(1-R2193)*M2193</f>
        <v>0</v>
      </c>
      <c r="V2193" s="49">
        <f>IF(0&lt;0.8,0,IF(0&lt;1,Sheet1!L590,1))*IF(G2193&lt;3,0.12 - O2193,0.01) *U2193</f>
        <v>0</v>
      </c>
      <c r="W2193" s="49">
        <f>IF(0&gt;1,IF(0&lt;=1.1,1,IF(0&lt;=1.2,2,IF(0&lt;=1.5,3,5))),0) * 1000000</f>
        <v>0</v>
      </c>
      <c r="X2193" s="50">
        <f>IF(AND(P2193&gt;=150000000,P2193&lt;300000000),5000000,IF(AND(P2193&gt;=300000000,P2193&lt;500000000),10000000,IF(AND(P2193&gt;=300000000,P2193&lt;500000000),15000000,IF(AND(P2193&gt;=500000000,P2193&lt;3000000000),20000000,IF(P2193&gt;=30000000000,35000000,0))))) * (1-R2193)</f>
        <v>0</v>
      </c>
      <c r="Y2193" s="50">
        <f>IFERROR(Q2193 * (1-R2193),0)</f>
        <v>0</v>
      </c>
      <c r="Z2193" s="51">
        <f>IF(R2193=1,0,0)</f>
        <v>0</v>
      </c>
      <c r="AA2193" s="51">
        <f>IFERROR((1-R2193) * Z2193 * 2%,0)</f>
        <v>0</v>
      </c>
      <c r="AB2193" s="52">
        <f>IF(R2193=0,0,0)</f>
        <v>0</v>
      </c>
      <c r="AC2193" s="52">
        <f> IFERROR(AB2193 * (1-R2193) * 2%,0)</f>
        <v>0</v>
      </c>
      <c r="AD2193" s="53">
        <f>T2193+V2193+W2193+X2193+AA2193+AC2193</f>
        <v>1045</v>
      </c>
    </row>
    <row r="2194">
      <c r="C2194" s="40" t="s">
        <v>4105</v>
      </c>
      <c r="D2194" s="41" t="s">
        <v>4106</v>
      </c>
      <c r="E2194" s="41"/>
      <c r="F2194" s="42">
        <v>43108.349548611106</v>
      </c>
      <c r="G2194" s="43">
        <v>6</v>
      </c>
      <c r="H2194" s="44">
        <v>43321</v>
      </c>
      <c r="I2194" s="44">
        <v>43360</v>
      </c>
      <c r="J2194" s="43">
        <v>3041770</v>
      </c>
      <c r="K2194" s="43">
        <v>0</v>
      </c>
      <c r="L2194" s="43">
        <v>0</v>
      </c>
      <c r="M2194" s="43">
        <f>IFERROR(J2194-K2194-L2194,0)</f>
        <v>3041770</v>
      </c>
      <c r="N2194" s="43">
        <v>3031005</v>
      </c>
      <c r="O2194" s="45">
        <f>IFERROR(IF(1 - M2194/N2194&lt;0,0,1-M2194/N2194),0)</f>
        <v>0</v>
      </c>
      <c r="P2194" s="43">
        <v>0</v>
      </c>
      <c r="Q2194" s="43">
        <v>3041770</v>
      </c>
      <c r="R2194" s="46">
        <f>IF(F2194&lt;DATEVALUE("2018-07-01"),1,0)</f>
        <v>1</v>
      </c>
      <c r="S2194" s="47">
        <f>IF(R2194=1,1%,0)</f>
        <v>0.01</v>
      </c>
      <c r="T2194" s="46">
        <f>IFERROR(S2194*M2194,0)</f>
        <v>30417.700000000001</v>
      </c>
      <c r="U2194" s="48">
        <f>IF(O2194&lt;=0.12,1,0)*(1-R2194)*M2194</f>
        <v>0</v>
      </c>
      <c r="V2194" s="49">
        <f>IF(0&lt;0.8,0,IF(0&lt;1,Sheet1!L590,1))*IF(G2194&lt;3,0.12 - O2194,0.01) *U2194</f>
        <v>0</v>
      </c>
      <c r="W2194" s="49">
        <f>IF(0&gt;1,IF(0&lt;=1.1,1,IF(0&lt;=1.2,2,IF(0&lt;=1.5,3,5))),0) * 1000000</f>
        <v>0</v>
      </c>
      <c r="X2194" s="50">
        <f>IF(AND(P2194&gt;=150000000,P2194&lt;300000000),5000000,IF(AND(P2194&gt;=300000000,P2194&lt;500000000),10000000,IF(AND(P2194&gt;=300000000,P2194&lt;500000000),15000000,IF(AND(P2194&gt;=500000000,P2194&lt;3000000000),20000000,IF(P2194&gt;=30000000000,35000000,0))))) * (1-R2194)</f>
        <v>0</v>
      </c>
      <c r="Y2194" s="50">
        <f>IFERROR(Q2194 * (1-R2194),0)</f>
        <v>0</v>
      </c>
      <c r="Z2194" s="51">
        <f>IF(R2194=1,0,0)</f>
        <v>0</v>
      </c>
      <c r="AA2194" s="51">
        <f>IFERROR((1-R2194) * Z2194 * 2%,0)</f>
        <v>0</v>
      </c>
      <c r="AB2194" s="52">
        <f>IF(R2194=0,0,0)</f>
        <v>0</v>
      </c>
      <c r="AC2194" s="52">
        <f> IFERROR(AB2194 * (1-R2194) * 2%,0)</f>
        <v>0</v>
      </c>
      <c r="AD2194" s="53">
        <f>T2194+V2194+W2194+X2194+AA2194+AC2194</f>
        <v>30417.700000000001</v>
      </c>
    </row>
    <row r="2195">
      <c r="C2195" s="40" t="s">
        <v>4107</v>
      </c>
      <c r="D2195" s="41" t="s">
        <v>4108</v>
      </c>
      <c r="E2195" s="41"/>
      <c r="F2195" s="42">
        <v>43133.16506944444</v>
      </c>
      <c r="G2195" s="43">
        <v>5</v>
      </c>
      <c r="H2195" s="44">
        <v>43321</v>
      </c>
      <c r="I2195" s="44">
        <v>43326</v>
      </c>
      <c r="J2195" s="43">
        <v>1294192</v>
      </c>
      <c r="K2195" s="43">
        <v>0</v>
      </c>
      <c r="L2195" s="43">
        <v>0</v>
      </c>
      <c r="M2195" s="43">
        <f>IFERROR(J2195-K2195-L2195,0)</f>
        <v>1294192</v>
      </c>
      <c r="N2195" s="43">
        <v>1294192</v>
      </c>
      <c r="O2195" s="45">
        <f>IFERROR(IF(1 - M2195/N2195&lt;0,0,1-M2195/N2195),0)</f>
        <v>0</v>
      </c>
      <c r="P2195" s="43">
        <v>0</v>
      </c>
      <c r="Q2195" s="43">
        <v>1294192</v>
      </c>
      <c r="R2195" s="46">
        <f>IF(F2195&lt;DATEVALUE("2018-07-01"),1,0)</f>
        <v>1</v>
      </c>
      <c r="S2195" s="47">
        <f>IF(R2195=1,1%,0)</f>
        <v>0.01</v>
      </c>
      <c r="T2195" s="46">
        <f>IFERROR(S2195*M2195,0)</f>
        <v>12941.92</v>
      </c>
      <c r="U2195" s="48">
        <f>IF(O2195&lt;=0.12,1,0)*(1-R2195)*M2195</f>
        <v>0</v>
      </c>
      <c r="V2195" s="49">
        <f>IF(0&lt;0.8,0,IF(0&lt;1,Sheet1!L590,1))*IF(G2195&lt;3,0.12 - O2195,0.01) *U2195</f>
        <v>0</v>
      </c>
      <c r="W2195" s="49">
        <f>IF(0&gt;1,IF(0&lt;=1.1,1,IF(0&lt;=1.2,2,IF(0&lt;=1.5,3,5))),0) * 1000000</f>
        <v>0</v>
      </c>
      <c r="X2195" s="50">
        <f>IF(AND(P2195&gt;=150000000,P2195&lt;300000000),5000000,IF(AND(P2195&gt;=300000000,P2195&lt;500000000),10000000,IF(AND(P2195&gt;=300000000,P2195&lt;500000000),15000000,IF(AND(P2195&gt;=500000000,P2195&lt;3000000000),20000000,IF(P2195&gt;=30000000000,35000000,0))))) * (1-R2195)</f>
        <v>0</v>
      </c>
      <c r="Y2195" s="50">
        <f>IFERROR(Q2195 * (1-R2195),0)</f>
        <v>0</v>
      </c>
      <c r="Z2195" s="51">
        <f>IF(R2195=1,0,0)</f>
        <v>0</v>
      </c>
      <c r="AA2195" s="51">
        <f>IFERROR((1-R2195) * Z2195 * 2%,0)</f>
        <v>0</v>
      </c>
      <c r="AB2195" s="52">
        <f>IF(R2195=0,0,0)</f>
        <v>0</v>
      </c>
      <c r="AC2195" s="52">
        <f> IFERROR(AB2195 * (1-R2195) * 2%,0)</f>
        <v>0</v>
      </c>
      <c r="AD2195" s="53">
        <f>T2195+V2195+W2195+X2195+AA2195+AC2195</f>
        <v>12941.92</v>
      </c>
    </row>
    <row r="2196">
      <c r="C2196" s="40" t="s">
        <v>4109</v>
      </c>
      <c r="D2196" s="41" t="s">
        <v>4110</v>
      </c>
      <c r="E2196" s="41"/>
      <c r="F2196" s="42">
        <v>43140.424965277773</v>
      </c>
      <c r="G2196" s="43">
        <v>5</v>
      </c>
      <c r="H2196" s="44">
        <v>43321</v>
      </c>
      <c r="I2196" s="44">
        <v>43369</v>
      </c>
      <c r="J2196" s="43">
        <v>764747</v>
      </c>
      <c r="K2196" s="43">
        <v>0</v>
      </c>
      <c r="L2196" s="43">
        <v>0</v>
      </c>
      <c r="M2196" s="43">
        <f>IFERROR(J2196-K2196-L2196,0)</f>
        <v>764747</v>
      </c>
      <c r="N2196" s="43">
        <v>764747</v>
      </c>
      <c r="O2196" s="45">
        <f>IFERROR(IF(1 - M2196/N2196&lt;0,0,1-M2196/N2196),0)</f>
        <v>0</v>
      </c>
      <c r="P2196" s="43">
        <v>0</v>
      </c>
      <c r="Q2196" s="43">
        <v>764747</v>
      </c>
      <c r="R2196" s="46">
        <f>IF(F2196&lt;DATEVALUE("2018-07-01"),1,0)</f>
        <v>1</v>
      </c>
      <c r="S2196" s="47">
        <f>IF(R2196=1,1%,0)</f>
        <v>0.01</v>
      </c>
      <c r="T2196" s="46">
        <f>IFERROR(S2196*M2196,0)</f>
        <v>7647.4700000000003</v>
      </c>
      <c r="U2196" s="48">
        <f>IF(O2196&lt;=0.12,1,0)*(1-R2196)*M2196</f>
        <v>0</v>
      </c>
      <c r="V2196" s="49">
        <f>IF(0&lt;0.8,0,IF(0&lt;1,Sheet1!L590,1))*IF(G2196&lt;3,0.12 - O2196,0.01) *U2196</f>
        <v>0</v>
      </c>
      <c r="W2196" s="49">
        <f>IF(0&gt;1,IF(0&lt;=1.1,1,IF(0&lt;=1.2,2,IF(0&lt;=1.5,3,5))),0) * 1000000</f>
        <v>0</v>
      </c>
      <c r="X2196" s="50">
        <f>IF(AND(P2196&gt;=150000000,P2196&lt;300000000),5000000,IF(AND(P2196&gt;=300000000,P2196&lt;500000000),10000000,IF(AND(P2196&gt;=300000000,P2196&lt;500000000),15000000,IF(AND(P2196&gt;=500000000,P2196&lt;3000000000),20000000,IF(P2196&gt;=30000000000,35000000,0))))) * (1-R2196)</f>
        <v>0</v>
      </c>
      <c r="Y2196" s="50">
        <f>IFERROR(Q2196 * (1-R2196),0)</f>
        <v>0</v>
      </c>
      <c r="Z2196" s="51">
        <f>IF(R2196=1,0,0)</f>
        <v>0</v>
      </c>
      <c r="AA2196" s="51">
        <f>IFERROR((1-R2196) * Z2196 * 2%,0)</f>
        <v>0</v>
      </c>
      <c r="AB2196" s="52">
        <f>IF(R2196=0,0,0)</f>
        <v>0</v>
      </c>
      <c r="AC2196" s="52">
        <f> IFERROR(AB2196 * (1-R2196) * 2%,0)</f>
        <v>0</v>
      </c>
      <c r="AD2196" s="53">
        <f>T2196+V2196+W2196+X2196+AA2196+AC2196</f>
        <v>7647.4700000000003</v>
      </c>
    </row>
    <row r="2197">
      <c r="C2197" s="40" t="s">
        <v>4111</v>
      </c>
      <c r="D2197" s="41" t="s">
        <v>4112</v>
      </c>
      <c r="E2197" s="41"/>
      <c r="F2197" s="42">
        <v>43180.137685185182</v>
      </c>
      <c r="G2197" s="43">
        <v>4</v>
      </c>
      <c r="H2197" s="44">
        <v>43321</v>
      </c>
      <c r="I2197" s="44">
        <v>43333</v>
      </c>
      <c r="J2197" s="43">
        <v>18520700</v>
      </c>
      <c r="K2197" s="43">
        <v>0</v>
      </c>
      <c r="L2197" s="43">
        <v>0</v>
      </c>
      <c r="M2197" s="43">
        <f>IFERROR(J2197-K2197-L2197,0)</f>
        <v>18520700</v>
      </c>
      <c r="N2197" s="43">
        <v>17437253</v>
      </c>
      <c r="O2197" s="45">
        <f>IFERROR(IF(1 - M2197/N2197&lt;0,0,1-M2197/N2197),0)</f>
        <v>0</v>
      </c>
      <c r="P2197" s="43">
        <v>0</v>
      </c>
      <c r="Q2197" s="43">
        <v>18520700</v>
      </c>
      <c r="R2197" s="46">
        <f>IF(F2197&lt;DATEVALUE("2018-07-01"),1,0)</f>
        <v>1</v>
      </c>
      <c r="S2197" s="47">
        <f>IF(R2197=1,1%,0)</f>
        <v>0.01</v>
      </c>
      <c r="T2197" s="46">
        <f>IFERROR(S2197*M2197,0)</f>
        <v>185207</v>
      </c>
      <c r="U2197" s="48">
        <f>IF(O2197&lt;=0.12,1,0)*(1-R2197)*M2197</f>
        <v>0</v>
      </c>
      <c r="V2197" s="49">
        <f>IF(0&lt;0.8,0,IF(0&lt;1,Sheet1!L590,1))*IF(G2197&lt;3,0.12 - O2197,0.01) *U2197</f>
        <v>0</v>
      </c>
      <c r="W2197" s="49">
        <f>IF(0&gt;1,IF(0&lt;=1.1,1,IF(0&lt;=1.2,2,IF(0&lt;=1.5,3,5))),0) * 1000000</f>
        <v>0</v>
      </c>
      <c r="X2197" s="50">
        <f>IF(AND(P2197&gt;=150000000,P2197&lt;300000000),5000000,IF(AND(P2197&gt;=300000000,P2197&lt;500000000),10000000,IF(AND(P2197&gt;=300000000,P2197&lt;500000000),15000000,IF(AND(P2197&gt;=500000000,P2197&lt;3000000000),20000000,IF(P2197&gt;=30000000000,35000000,0))))) * (1-R2197)</f>
        <v>0</v>
      </c>
      <c r="Y2197" s="50">
        <f>IFERROR(Q2197 * (1-R2197),0)</f>
        <v>0</v>
      </c>
      <c r="Z2197" s="51">
        <f>IF(R2197=1,0,0)</f>
        <v>0</v>
      </c>
      <c r="AA2197" s="51">
        <f>IFERROR((1-R2197) * Z2197 * 2%,0)</f>
        <v>0</v>
      </c>
      <c r="AB2197" s="52">
        <f>IF(R2197=0,0,0)</f>
        <v>0</v>
      </c>
      <c r="AC2197" s="52">
        <f> IFERROR(AB2197 * (1-R2197) * 2%,0)</f>
        <v>0</v>
      </c>
      <c r="AD2197" s="53">
        <f>T2197+V2197+W2197+X2197+AA2197+AC2197</f>
        <v>185207</v>
      </c>
    </row>
    <row r="2198">
      <c r="C2198" s="40" t="s">
        <v>4113</v>
      </c>
      <c r="D2198" s="41" t="s">
        <v>4114</v>
      </c>
      <c r="E2198" s="41"/>
      <c r="F2198" s="42">
        <v>43225.129502314812</v>
      </c>
      <c r="G2198" s="43">
        <v>2</v>
      </c>
      <c r="H2198" s="44">
        <v>43321</v>
      </c>
      <c r="I2198" s="44">
        <v>43328</v>
      </c>
      <c r="J2198" s="43">
        <v>2885897</v>
      </c>
      <c r="K2198" s="43">
        <v>0</v>
      </c>
      <c r="L2198" s="43">
        <v>0</v>
      </c>
      <c r="M2198" s="43">
        <f>IFERROR(J2198-K2198-L2198,0)</f>
        <v>2885897</v>
      </c>
      <c r="N2198" s="43">
        <v>2885897</v>
      </c>
      <c r="O2198" s="45">
        <f>IFERROR(IF(1 - M2198/N2198&lt;0,0,1-M2198/N2198),0)</f>
        <v>0</v>
      </c>
      <c r="P2198" s="43">
        <v>2885897</v>
      </c>
      <c r="Q2198" s="43">
        <v>0</v>
      </c>
      <c r="R2198" s="46">
        <f>IF(F2198&lt;DATEVALUE("2018-07-01"),1,0)</f>
        <v>1</v>
      </c>
      <c r="S2198" s="47">
        <f>IF(R2198=1,1%,0)</f>
        <v>0.01</v>
      </c>
      <c r="T2198" s="46">
        <f>IFERROR(S2198*M2198,0)</f>
        <v>28858.970000000001</v>
      </c>
      <c r="U2198" s="48">
        <f>IF(O2198&lt;=0.12,1,0)*(1-R2198)*M2198</f>
        <v>0</v>
      </c>
      <c r="V2198" s="49">
        <f>IF(0&lt;0.8,0,IF(0&lt;1,Sheet1!L590,1))*IF(G2198&lt;3,0.12 - O2198,0.01) *U2198</f>
        <v>0</v>
      </c>
      <c r="W2198" s="49">
        <f>IF(0&gt;1,IF(0&lt;=1.1,1,IF(0&lt;=1.2,2,IF(0&lt;=1.5,3,5))),0) * 1000000</f>
        <v>0</v>
      </c>
      <c r="X2198" s="50">
        <f>IF(AND(P2198&gt;=150000000,P2198&lt;300000000),5000000,IF(AND(P2198&gt;=300000000,P2198&lt;500000000),10000000,IF(AND(P2198&gt;=300000000,P2198&lt;500000000),15000000,IF(AND(P2198&gt;=500000000,P2198&lt;3000000000),20000000,IF(P2198&gt;=30000000000,35000000,0))))) * (1-R2198)</f>
        <v>0</v>
      </c>
      <c r="Y2198" s="50">
        <f>IFERROR(Q2198 * (1-R2198),0)</f>
        <v>0</v>
      </c>
      <c r="Z2198" s="51">
        <f>IF(R2198=1,0,0)</f>
        <v>0</v>
      </c>
      <c r="AA2198" s="51">
        <f>IFERROR((1-R2198) * Z2198 * 2%,0)</f>
        <v>0</v>
      </c>
      <c r="AB2198" s="52">
        <f>IF(R2198=0,0,0)</f>
        <v>0</v>
      </c>
      <c r="AC2198" s="52">
        <f> IFERROR(AB2198 * (1-R2198) * 2%,0)</f>
        <v>0</v>
      </c>
      <c r="AD2198" s="53">
        <f>T2198+V2198+W2198+X2198+AA2198+AC2198</f>
        <v>28858.970000000001</v>
      </c>
    </row>
    <row r="2199">
      <c r="C2199" s="40" t="s">
        <v>4115</v>
      </c>
      <c r="D2199" s="41" t="s">
        <v>4116</v>
      </c>
      <c r="E2199" s="41"/>
      <c r="F2199" s="42">
        <v>39756.485798611109</v>
      </c>
      <c r="G2199" s="43">
        <v>116</v>
      </c>
      <c r="H2199" s="44">
        <v>43332</v>
      </c>
      <c r="I2199" s="44">
        <v>43344</v>
      </c>
      <c r="J2199" s="43">
        <v>292699</v>
      </c>
      <c r="K2199" s="43">
        <v>0</v>
      </c>
      <c r="L2199" s="43">
        <v>0</v>
      </c>
      <c r="M2199" s="43">
        <f>IFERROR(J2199-K2199-L2199,0)</f>
        <v>292699</v>
      </c>
      <c r="N2199" s="43">
        <v>292699</v>
      </c>
      <c r="O2199" s="45">
        <f>IFERROR(IF(1 - M2199/N2199&lt;0,0,1-M2199/N2199),0)</f>
        <v>0</v>
      </c>
      <c r="P2199" s="43">
        <v>0</v>
      </c>
      <c r="Q2199" s="43">
        <v>292699</v>
      </c>
      <c r="R2199" s="46">
        <f>IF(F2199&lt;DATEVALUE("2018-07-01"),1,0)</f>
        <v>1</v>
      </c>
      <c r="S2199" s="47">
        <f>IF(R2199=1,1%,0)</f>
        <v>0.01</v>
      </c>
      <c r="T2199" s="46">
        <f>IFERROR(S2199*M2199,0)</f>
        <v>2926.9900000000002</v>
      </c>
      <c r="U2199" s="48">
        <f>IF(O2199&lt;=0.12,1,0)*(1-R2199)*M2199</f>
        <v>0</v>
      </c>
      <c r="V2199" s="49">
        <f>IF(0&lt;0.8,0,IF(0&lt;1,Sheet1!L590,1))*IF(G2199&lt;3,0.12 - O2199,0.01) *U2199</f>
        <v>0</v>
      </c>
      <c r="W2199" s="49">
        <f>IF(0&gt;1,IF(0&lt;=1.1,1,IF(0&lt;=1.2,2,IF(0&lt;=1.5,3,5))),0) * 1000000</f>
        <v>0</v>
      </c>
      <c r="X2199" s="50">
        <f>IF(AND(P2199&gt;=150000000,P2199&lt;300000000),5000000,IF(AND(P2199&gt;=300000000,P2199&lt;500000000),10000000,IF(AND(P2199&gt;=300000000,P2199&lt;500000000),15000000,IF(AND(P2199&gt;=500000000,P2199&lt;3000000000),20000000,IF(P2199&gt;=30000000000,35000000,0))))) * (1-R2199)</f>
        <v>0</v>
      </c>
      <c r="Y2199" s="50">
        <f>IFERROR(Q2199 * (1-R2199),0)</f>
        <v>0</v>
      </c>
      <c r="Z2199" s="51">
        <f>IF(R2199=1,0,0)</f>
        <v>0</v>
      </c>
      <c r="AA2199" s="51">
        <f>IFERROR((1-R2199) * Z2199 * 2%,0)</f>
        <v>0</v>
      </c>
      <c r="AB2199" s="52">
        <f>IF(R2199=0,0,0)</f>
        <v>0</v>
      </c>
      <c r="AC2199" s="52">
        <f> IFERROR(AB2199 * (1-R2199) * 2%,0)</f>
        <v>0</v>
      </c>
      <c r="AD2199" s="53">
        <f>T2199+V2199+W2199+X2199+AA2199+AC2199</f>
        <v>2926.9900000000002</v>
      </c>
    </row>
    <row r="2200">
      <c r="C2200" s="40" t="s">
        <v>4117</v>
      </c>
      <c r="D2200" s="41" t="s">
        <v>4118</v>
      </c>
      <c r="E2200" s="41"/>
      <c r="F2200" s="42">
        <v>40728.468692129631</v>
      </c>
      <c r="G2200" s="43">
        <v>84</v>
      </c>
      <c r="H2200" s="44">
        <v>43332</v>
      </c>
      <c r="I2200" s="44">
        <v>43341</v>
      </c>
      <c r="J2200" s="43">
        <v>870642</v>
      </c>
      <c r="K2200" s="43">
        <v>0</v>
      </c>
      <c r="L2200" s="43">
        <v>0</v>
      </c>
      <c r="M2200" s="43">
        <f>IFERROR(J2200-K2200-L2200,0)</f>
        <v>870642</v>
      </c>
      <c r="N2200" s="43">
        <v>870232</v>
      </c>
      <c r="O2200" s="45">
        <f>IFERROR(IF(1 - M2200/N2200&lt;0,0,1-M2200/N2200),0)</f>
        <v>0</v>
      </c>
      <c r="P2200" s="43">
        <v>0</v>
      </c>
      <c r="Q2200" s="43">
        <v>870642</v>
      </c>
      <c r="R2200" s="46">
        <f>IF(F2200&lt;DATEVALUE("2018-07-01"),1,0)</f>
        <v>1</v>
      </c>
      <c r="S2200" s="47">
        <f>IF(R2200=1,1%,0)</f>
        <v>0.01</v>
      </c>
      <c r="T2200" s="46">
        <f>IFERROR(S2200*M2200,0)</f>
        <v>8706.4200000000001</v>
      </c>
      <c r="U2200" s="48">
        <f>IF(O2200&lt;=0.12,1,0)*(1-R2200)*M2200</f>
        <v>0</v>
      </c>
      <c r="V2200" s="49">
        <f>IF(0&lt;0.8,0,IF(0&lt;1,Sheet1!L590,1))*IF(G2200&lt;3,0.12 - O2200,0.01) *U2200</f>
        <v>0</v>
      </c>
      <c r="W2200" s="49">
        <f>IF(0&gt;1,IF(0&lt;=1.1,1,IF(0&lt;=1.2,2,IF(0&lt;=1.5,3,5))),0) * 1000000</f>
        <v>0</v>
      </c>
      <c r="X2200" s="50">
        <f>IF(AND(P2200&gt;=150000000,P2200&lt;300000000),5000000,IF(AND(P2200&gt;=300000000,P2200&lt;500000000),10000000,IF(AND(P2200&gt;=300000000,P2200&lt;500000000),15000000,IF(AND(P2200&gt;=500000000,P2200&lt;3000000000),20000000,IF(P2200&gt;=30000000000,35000000,0))))) * (1-R2200)</f>
        <v>0</v>
      </c>
      <c r="Y2200" s="50">
        <f>IFERROR(Q2200 * (1-R2200),0)</f>
        <v>0</v>
      </c>
      <c r="Z2200" s="51">
        <f>IF(R2200=1,0,0)</f>
        <v>0</v>
      </c>
      <c r="AA2200" s="51">
        <f>IFERROR((1-R2200) * Z2200 * 2%,0)</f>
        <v>0</v>
      </c>
      <c r="AB2200" s="52">
        <f>IF(R2200=0,0,0)</f>
        <v>0</v>
      </c>
      <c r="AC2200" s="52">
        <f> IFERROR(AB2200 * (1-R2200) * 2%,0)</f>
        <v>0</v>
      </c>
      <c r="AD2200" s="53">
        <f>T2200+V2200+W2200+X2200+AA2200+AC2200</f>
        <v>8706.4200000000001</v>
      </c>
    </row>
    <row r="2201">
      <c r="C2201" s="40" t="s">
        <v>4119</v>
      </c>
      <c r="D2201" s="41" t="s">
        <v>4120</v>
      </c>
      <c r="E2201" s="41"/>
      <c r="F2201" s="42">
        <v>41039.482557870368</v>
      </c>
      <c r="G2201" s="43">
        <v>74</v>
      </c>
      <c r="H2201" s="44">
        <v>43312</v>
      </c>
      <c r="I2201" s="44">
        <v>43325</v>
      </c>
      <c r="J2201" s="43">
        <v>1533917</v>
      </c>
      <c r="K2201" s="43">
        <v>0</v>
      </c>
      <c r="L2201" s="43">
        <v>0</v>
      </c>
      <c r="M2201" s="43">
        <f>IFERROR(J2201-K2201-L2201,0)</f>
        <v>1533917</v>
      </c>
      <c r="N2201" s="43">
        <v>1533917</v>
      </c>
      <c r="O2201" s="45">
        <f>IFERROR(IF(1 - M2201/N2201&lt;0,0,1-M2201/N2201),0)</f>
        <v>0</v>
      </c>
      <c r="P2201" s="43">
        <v>0</v>
      </c>
      <c r="Q2201" s="43">
        <v>1533917</v>
      </c>
      <c r="R2201" s="46">
        <f>IF(F2201&lt;DATEVALUE("2018-07-01"),1,0)</f>
        <v>1</v>
      </c>
      <c r="S2201" s="47">
        <f>IF(R2201=1,1%,0)</f>
        <v>0.01</v>
      </c>
      <c r="T2201" s="46">
        <f>IFERROR(S2201*M2201,0)</f>
        <v>15339.17</v>
      </c>
      <c r="U2201" s="48">
        <f>IF(O2201&lt;=0.12,1,0)*(1-R2201)*M2201</f>
        <v>0</v>
      </c>
      <c r="V2201" s="49">
        <f>IF(0&lt;0.8,0,IF(0&lt;1,Sheet1!L590,1))*IF(G2201&lt;3,0.12 - O2201,0.01) *U2201</f>
        <v>0</v>
      </c>
      <c r="W2201" s="49">
        <f>IF(0&gt;1,IF(0&lt;=1.1,1,IF(0&lt;=1.2,2,IF(0&lt;=1.5,3,5))),0) * 1000000</f>
        <v>0</v>
      </c>
      <c r="X2201" s="50">
        <f>IF(AND(P2201&gt;=150000000,P2201&lt;300000000),5000000,IF(AND(P2201&gt;=300000000,P2201&lt;500000000),10000000,IF(AND(P2201&gt;=300000000,P2201&lt;500000000),15000000,IF(AND(P2201&gt;=500000000,P2201&lt;3000000000),20000000,IF(P2201&gt;=30000000000,35000000,0))))) * (1-R2201)</f>
        <v>0</v>
      </c>
      <c r="Y2201" s="50">
        <f>IFERROR(Q2201 * (1-R2201),0)</f>
        <v>0</v>
      </c>
      <c r="Z2201" s="51">
        <f>IF(R2201=1,0,0)</f>
        <v>0</v>
      </c>
      <c r="AA2201" s="51">
        <f>IFERROR((1-R2201) * Z2201 * 2%,0)</f>
        <v>0</v>
      </c>
      <c r="AB2201" s="52">
        <f>IF(R2201=0,0,0)</f>
        <v>0</v>
      </c>
      <c r="AC2201" s="52">
        <f> IFERROR(AB2201 * (1-R2201) * 2%,0)</f>
        <v>0</v>
      </c>
      <c r="AD2201" s="53">
        <f>T2201+V2201+W2201+X2201+AA2201+AC2201</f>
        <v>15339.17</v>
      </c>
    </row>
    <row r="2202">
      <c r="C2202" s="40" t="s">
        <v>4121</v>
      </c>
      <c r="D2202" s="41" t="s">
        <v>4122</v>
      </c>
      <c r="E2202" s="41"/>
      <c r="F2202" s="42">
        <v>41057.652812499997</v>
      </c>
      <c r="G2202" s="43">
        <v>74</v>
      </c>
      <c r="H2202" s="44">
        <v>43403</v>
      </c>
      <c r="I2202" s="44">
        <v>43420</v>
      </c>
      <c r="J2202" s="43">
        <v>26620</v>
      </c>
      <c r="K2202" s="43">
        <v>0</v>
      </c>
      <c r="L2202" s="43">
        <v>0</v>
      </c>
      <c r="M2202" s="43">
        <f>IFERROR(J2202-K2202-L2202,0)</f>
        <v>26620</v>
      </c>
      <c r="N2202" s="43">
        <v>26620</v>
      </c>
      <c r="O2202" s="45">
        <f>IFERROR(IF(1 - M2202/N2202&lt;0,0,1-M2202/N2202),0)</f>
        <v>0</v>
      </c>
      <c r="P2202" s="43">
        <v>0</v>
      </c>
      <c r="Q2202" s="43">
        <v>26620</v>
      </c>
      <c r="R2202" s="46">
        <f>IF(F2202&lt;DATEVALUE("2018-07-01"),1,0)</f>
        <v>1</v>
      </c>
      <c r="S2202" s="47">
        <f>IF(R2202=1,1%,0)</f>
        <v>0.01</v>
      </c>
      <c r="T2202" s="46">
        <f>IFERROR(S2202*M2202,0)</f>
        <v>266.19999999999999</v>
      </c>
      <c r="U2202" s="48">
        <f>IF(O2202&lt;=0.12,1,0)*(1-R2202)*M2202</f>
        <v>0</v>
      </c>
      <c r="V2202" s="49">
        <f>IF(0&lt;0.8,0,IF(0&lt;1,Sheet1!L590,1))*IF(G2202&lt;3,0.12 - O2202,0.01) *U2202</f>
        <v>0</v>
      </c>
      <c r="W2202" s="49">
        <f>IF(0&gt;1,IF(0&lt;=1.1,1,IF(0&lt;=1.2,2,IF(0&lt;=1.5,3,5))),0) * 1000000</f>
        <v>0</v>
      </c>
      <c r="X2202" s="50">
        <f>IF(AND(P2202&gt;=150000000,P2202&lt;300000000),5000000,IF(AND(P2202&gt;=300000000,P2202&lt;500000000),10000000,IF(AND(P2202&gt;=300000000,P2202&lt;500000000),15000000,IF(AND(P2202&gt;=500000000,P2202&lt;3000000000),20000000,IF(P2202&gt;=30000000000,35000000,0))))) * (1-R2202)</f>
        <v>0</v>
      </c>
      <c r="Y2202" s="50">
        <f>IFERROR(Q2202 * (1-R2202),0)</f>
        <v>0</v>
      </c>
      <c r="Z2202" s="51">
        <f>IF(R2202=1,0,0)</f>
        <v>0</v>
      </c>
      <c r="AA2202" s="51">
        <f>IFERROR((1-R2202) * Z2202 * 2%,0)</f>
        <v>0</v>
      </c>
      <c r="AB2202" s="52">
        <f>IF(R2202=0,0,0)</f>
        <v>0</v>
      </c>
      <c r="AC2202" s="52">
        <f> IFERROR(AB2202 * (1-R2202) * 2%,0)</f>
        <v>0</v>
      </c>
      <c r="AD2202" s="53">
        <f>T2202+V2202+W2202+X2202+AA2202+AC2202</f>
        <v>266.19999999999999</v>
      </c>
    </row>
    <row r="2203">
      <c r="C2203" s="40" t="s">
        <v>4123</v>
      </c>
      <c r="D2203" s="41" t="s">
        <v>4124</v>
      </c>
      <c r="E2203" s="41"/>
      <c r="F2203" s="42">
        <v>41198.590833333328</v>
      </c>
      <c r="G2203" s="43">
        <v>69</v>
      </c>
      <c r="H2203" s="44">
        <v>43332</v>
      </c>
      <c r="I2203" s="44">
        <v>43356</v>
      </c>
      <c r="J2203" s="43">
        <v>1855172</v>
      </c>
      <c r="K2203" s="43">
        <v>0</v>
      </c>
      <c r="L2203" s="43">
        <v>0</v>
      </c>
      <c r="M2203" s="43">
        <f>IFERROR(J2203-K2203-L2203,0)</f>
        <v>1855172</v>
      </c>
      <c r="N2203" s="43">
        <v>1855172</v>
      </c>
      <c r="O2203" s="45">
        <f>IFERROR(IF(1 - M2203/N2203&lt;0,0,1-M2203/N2203),0)</f>
        <v>0</v>
      </c>
      <c r="P2203" s="43">
        <v>0</v>
      </c>
      <c r="Q2203" s="43">
        <v>1855172</v>
      </c>
      <c r="R2203" s="46">
        <f>IF(F2203&lt;DATEVALUE("2018-07-01"),1,0)</f>
        <v>1</v>
      </c>
      <c r="S2203" s="47">
        <f>IF(R2203=1,1%,0)</f>
        <v>0.01</v>
      </c>
      <c r="T2203" s="46">
        <f>IFERROR(S2203*M2203,0)</f>
        <v>18551.720000000001</v>
      </c>
      <c r="U2203" s="48">
        <f>IF(O2203&lt;=0.12,1,0)*(1-R2203)*M2203</f>
        <v>0</v>
      </c>
      <c r="V2203" s="49">
        <f>IF(0&lt;0.8,0,IF(0&lt;1,Sheet1!L590,1))*IF(G2203&lt;3,0.12 - O2203,0.01) *U2203</f>
        <v>0</v>
      </c>
      <c r="W2203" s="49">
        <f>IF(0&gt;1,IF(0&lt;=1.1,1,IF(0&lt;=1.2,2,IF(0&lt;=1.5,3,5))),0) * 1000000</f>
        <v>0</v>
      </c>
      <c r="X2203" s="50">
        <f>IF(AND(P2203&gt;=150000000,P2203&lt;300000000),5000000,IF(AND(P2203&gt;=300000000,P2203&lt;500000000),10000000,IF(AND(P2203&gt;=300000000,P2203&lt;500000000),15000000,IF(AND(P2203&gt;=500000000,P2203&lt;3000000000),20000000,IF(P2203&gt;=30000000000,35000000,0))))) * (1-R2203)</f>
        <v>0</v>
      </c>
      <c r="Y2203" s="50">
        <f>IFERROR(Q2203 * (1-R2203),0)</f>
        <v>0</v>
      </c>
      <c r="Z2203" s="51">
        <f>IF(R2203=1,0,0)</f>
        <v>0</v>
      </c>
      <c r="AA2203" s="51">
        <f>IFERROR((1-R2203) * Z2203 * 2%,0)</f>
        <v>0</v>
      </c>
      <c r="AB2203" s="52">
        <f>IF(R2203=0,0,0)</f>
        <v>0</v>
      </c>
      <c r="AC2203" s="52">
        <f> IFERROR(AB2203 * (1-R2203) * 2%,0)</f>
        <v>0</v>
      </c>
      <c r="AD2203" s="53">
        <f>T2203+V2203+W2203+X2203+AA2203+AC2203</f>
        <v>18551.720000000001</v>
      </c>
    </row>
    <row r="2204">
      <c r="C2204" s="40" t="s">
        <v>4125</v>
      </c>
      <c r="D2204" s="41" t="s">
        <v>4126</v>
      </c>
      <c r="E2204" s="41"/>
      <c r="F2204" s="42">
        <v>41206.587870370371</v>
      </c>
      <c r="G2204" s="43">
        <v>69</v>
      </c>
      <c r="H2204" s="44">
        <v>43332</v>
      </c>
      <c r="I2204" s="44">
        <v>43354</v>
      </c>
      <c r="J2204" s="43">
        <v>146531</v>
      </c>
      <c r="K2204" s="43">
        <v>0</v>
      </c>
      <c r="L2204" s="43">
        <v>0</v>
      </c>
      <c r="M2204" s="43">
        <f>IFERROR(J2204-K2204-L2204,0)</f>
        <v>146531</v>
      </c>
      <c r="N2204" s="43">
        <v>146531</v>
      </c>
      <c r="O2204" s="45">
        <f>IFERROR(IF(1 - M2204/N2204&lt;0,0,1-M2204/N2204),0)</f>
        <v>0</v>
      </c>
      <c r="P2204" s="43">
        <v>0</v>
      </c>
      <c r="Q2204" s="43">
        <v>146531</v>
      </c>
      <c r="R2204" s="46">
        <f>IF(F2204&lt;DATEVALUE("2018-07-01"),1,0)</f>
        <v>1</v>
      </c>
      <c r="S2204" s="47">
        <f>IF(R2204=1,1%,0)</f>
        <v>0.01</v>
      </c>
      <c r="T2204" s="46">
        <f>IFERROR(S2204*M2204,0)</f>
        <v>1465.31</v>
      </c>
      <c r="U2204" s="48">
        <f>IF(O2204&lt;=0.12,1,0)*(1-R2204)*M2204</f>
        <v>0</v>
      </c>
      <c r="V2204" s="49">
        <f>IF(0&lt;0.8,0,IF(0&lt;1,Sheet1!L590,1))*IF(G2204&lt;3,0.12 - O2204,0.01) *U2204</f>
        <v>0</v>
      </c>
      <c r="W2204" s="49">
        <f>IF(0&gt;1,IF(0&lt;=1.1,1,IF(0&lt;=1.2,2,IF(0&lt;=1.5,3,5))),0) * 1000000</f>
        <v>0</v>
      </c>
      <c r="X2204" s="50">
        <f>IF(AND(P2204&gt;=150000000,P2204&lt;300000000),5000000,IF(AND(P2204&gt;=300000000,P2204&lt;500000000),10000000,IF(AND(P2204&gt;=300000000,P2204&lt;500000000),15000000,IF(AND(P2204&gt;=500000000,P2204&lt;3000000000),20000000,IF(P2204&gt;=30000000000,35000000,0))))) * (1-R2204)</f>
        <v>0</v>
      </c>
      <c r="Y2204" s="50">
        <f>IFERROR(Q2204 * (1-R2204),0)</f>
        <v>0</v>
      </c>
      <c r="Z2204" s="51">
        <f>IF(R2204=1,0,0)</f>
        <v>0</v>
      </c>
      <c r="AA2204" s="51">
        <f>IFERROR((1-R2204) * Z2204 * 2%,0)</f>
        <v>0</v>
      </c>
      <c r="AB2204" s="52">
        <f>IF(R2204=0,0,0)</f>
        <v>0</v>
      </c>
      <c r="AC2204" s="52">
        <f> IFERROR(AB2204 * (1-R2204) * 2%,0)</f>
        <v>0</v>
      </c>
      <c r="AD2204" s="53">
        <f>T2204+V2204+W2204+X2204+AA2204+AC2204</f>
        <v>1465.31</v>
      </c>
    </row>
    <row r="2205">
      <c r="C2205" s="40" t="s">
        <v>4127</v>
      </c>
      <c r="D2205" s="41" t="s">
        <v>4128</v>
      </c>
      <c r="E2205" s="41"/>
      <c r="F2205" s="42">
        <v>41211.404988425922</v>
      </c>
      <c r="G2205" s="43">
        <v>69</v>
      </c>
      <c r="H2205" s="44">
        <v>43321</v>
      </c>
      <c r="I2205" s="44">
        <v>43332</v>
      </c>
      <c r="J2205" s="43">
        <v>217558</v>
      </c>
      <c r="K2205" s="43">
        <v>0</v>
      </c>
      <c r="L2205" s="43">
        <v>0</v>
      </c>
      <c r="M2205" s="43">
        <f>IFERROR(J2205-K2205-L2205,0)</f>
        <v>217558</v>
      </c>
      <c r="N2205" s="43">
        <v>217558</v>
      </c>
      <c r="O2205" s="45">
        <f>IFERROR(IF(1 - M2205/N2205&lt;0,0,1-M2205/N2205),0)</f>
        <v>0</v>
      </c>
      <c r="P2205" s="43">
        <v>0</v>
      </c>
      <c r="Q2205" s="43">
        <v>217558</v>
      </c>
      <c r="R2205" s="46">
        <f>IF(F2205&lt;DATEVALUE("2018-07-01"),1,0)</f>
        <v>1</v>
      </c>
      <c r="S2205" s="47">
        <f>IF(R2205=1,1%,0)</f>
        <v>0.01</v>
      </c>
      <c r="T2205" s="46">
        <f>IFERROR(S2205*M2205,0)</f>
        <v>2175.5799999999999</v>
      </c>
      <c r="U2205" s="48">
        <f>IF(O2205&lt;=0.12,1,0)*(1-R2205)*M2205</f>
        <v>0</v>
      </c>
      <c r="V2205" s="49">
        <f>IF(0&lt;0.8,0,IF(0&lt;1,Sheet1!L590,1))*IF(G2205&lt;3,0.12 - O2205,0.01) *U2205</f>
        <v>0</v>
      </c>
      <c r="W2205" s="49">
        <f>IF(0&gt;1,IF(0&lt;=1.1,1,IF(0&lt;=1.2,2,IF(0&lt;=1.5,3,5))),0) * 1000000</f>
        <v>0</v>
      </c>
      <c r="X2205" s="50">
        <f>IF(AND(P2205&gt;=150000000,P2205&lt;300000000),5000000,IF(AND(P2205&gt;=300000000,P2205&lt;500000000),10000000,IF(AND(P2205&gt;=300000000,P2205&lt;500000000),15000000,IF(AND(P2205&gt;=500000000,P2205&lt;3000000000),20000000,IF(P2205&gt;=30000000000,35000000,0))))) * (1-R2205)</f>
        <v>0</v>
      </c>
      <c r="Y2205" s="50">
        <f>IFERROR(Q2205 * (1-R2205),0)</f>
        <v>0</v>
      </c>
      <c r="Z2205" s="51">
        <f>IF(R2205=1,0,0)</f>
        <v>0</v>
      </c>
      <c r="AA2205" s="51">
        <f>IFERROR((1-R2205) * Z2205 * 2%,0)</f>
        <v>0</v>
      </c>
      <c r="AB2205" s="52">
        <f>IF(R2205=0,0,0)</f>
        <v>0</v>
      </c>
      <c r="AC2205" s="52">
        <f> IFERROR(AB2205 * (1-R2205) * 2%,0)</f>
        <v>0</v>
      </c>
      <c r="AD2205" s="53">
        <f>T2205+V2205+W2205+X2205+AA2205+AC2205</f>
        <v>2175.5799999999999</v>
      </c>
    </row>
    <row r="2206">
      <c r="C2206" s="40" t="s">
        <v>4129</v>
      </c>
      <c r="D2206" s="41" t="s">
        <v>4130</v>
      </c>
      <c r="E2206" s="41"/>
      <c r="F2206" s="42">
        <v>41485.398692129631</v>
      </c>
      <c r="G2206" s="43">
        <v>60</v>
      </c>
      <c r="H2206" s="44">
        <v>43332</v>
      </c>
      <c r="I2206" s="44">
        <v>43344</v>
      </c>
      <c r="J2206" s="43">
        <v>448733</v>
      </c>
      <c r="K2206" s="43">
        <v>0</v>
      </c>
      <c r="L2206" s="43">
        <v>0</v>
      </c>
      <c r="M2206" s="43">
        <f>IFERROR(J2206-K2206-L2206,0)</f>
        <v>448733</v>
      </c>
      <c r="N2206" s="43">
        <v>436398</v>
      </c>
      <c r="O2206" s="45">
        <f>IFERROR(IF(1 - M2206/N2206&lt;0,0,1-M2206/N2206),0)</f>
        <v>0</v>
      </c>
      <c r="P2206" s="43">
        <v>0</v>
      </c>
      <c r="Q2206" s="43">
        <v>448733</v>
      </c>
      <c r="R2206" s="46">
        <f>IF(F2206&lt;DATEVALUE("2018-07-01"),1,0)</f>
        <v>1</v>
      </c>
      <c r="S2206" s="47">
        <f>IF(R2206=1,1%,0)</f>
        <v>0.01</v>
      </c>
      <c r="T2206" s="46">
        <f>IFERROR(S2206*M2206,0)</f>
        <v>4487.3299999999999</v>
      </c>
      <c r="U2206" s="48">
        <f>IF(O2206&lt;=0.12,1,0)*(1-R2206)*M2206</f>
        <v>0</v>
      </c>
      <c r="V2206" s="49">
        <f>IF(0&lt;0.8,0,IF(0&lt;1,Sheet1!L590,1))*IF(G2206&lt;3,0.12 - O2206,0.01) *U2206</f>
        <v>0</v>
      </c>
      <c r="W2206" s="49">
        <f>IF(0&gt;1,IF(0&lt;=1.1,1,IF(0&lt;=1.2,2,IF(0&lt;=1.5,3,5))),0) * 1000000</f>
        <v>0</v>
      </c>
      <c r="X2206" s="50">
        <f>IF(AND(P2206&gt;=150000000,P2206&lt;300000000),5000000,IF(AND(P2206&gt;=300000000,P2206&lt;500000000),10000000,IF(AND(P2206&gt;=300000000,P2206&lt;500000000),15000000,IF(AND(P2206&gt;=500000000,P2206&lt;3000000000),20000000,IF(P2206&gt;=30000000000,35000000,0))))) * (1-R2206)</f>
        <v>0</v>
      </c>
      <c r="Y2206" s="50">
        <f>IFERROR(Q2206 * (1-R2206),0)</f>
        <v>0</v>
      </c>
      <c r="Z2206" s="51">
        <f>IF(R2206=1,0,0)</f>
        <v>0</v>
      </c>
      <c r="AA2206" s="51">
        <f>IFERROR((1-R2206) * Z2206 * 2%,0)</f>
        <v>0</v>
      </c>
      <c r="AB2206" s="52">
        <f>IF(R2206=0,0,0)</f>
        <v>0</v>
      </c>
      <c r="AC2206" s="52">
        <f> IFERROR(AB2206 * (1-R2206) * 2%,0)</f>
        <v>0</v>
      </c>
      <c r="AD2206" s="53">
        <f>T2206+V2206+W2206+X2206+AA2206+AC2206</f>
        <v>4487.3299999999999</v>
      </c>
    </row>
    <row r="2207">
      <c r="C2207" s="40" t="s">
        <v>4131</v>
      </c>
      <c r="D2207" s="41" t="s">
        <v>4132</v>
      </c>
      <c r="E2207" s="41"/>
      <c r="F2207" s="42">
        <v>41646.389085648145</v>
      </c>
      <c r="G2207" s="43">
        <v>54</v>
      </c>
      <c r="H2207" s="44">
        <v>43332</v>
      </c>
      <c r="I2207" s="44">
        <v>43372</v>
      </c>
      <c r="J2207" s="43">
        <v>8059342</v>
      </c>
      <c r="K2207" s="43">
        <v>0</v>
      </c>
      <c r="L2207" s="43">
        <v>0</v>
      </c>
      <c r="M2207" s="43">
        <f>IFERROR(J2207-K2207-L2207,0)</f>
        <v>8059342</v>
      </c>
      <c r="N2207" s="43">
        <v>8478962</v>
      </c>
      <c r="O2207" s="45">
        <f>IFERROR(IF(1 - M2207/N2207&lt;0,0,1-M2207/N2207),0)</f>
        <v>0.049489548366887348</v>
      </c>
      <c r="P2207" s="43">
        <v>0</v>
      </c>
      <c r="Q2207" s="43">
        <v>8059342</v>
      </c>
      <c r="R2207" s="46">
        <f>IF(F2207&lt;DATEVALUE("2018-07-01"),1,0)</f>
        <v>1</v>
      </c>
      <c r="S2207" s="47">
        <f>IF(R2207=1,1%,0)</f>
        <v>0.01</v>
      </c>
      <c r="T2207" s="46">
        <f>IFERROR(S2207*M2207,0)</f>
        <v>80593.419999999998</v>
      </c>
      <c r="U2207" s="48">
        <f>IF(O2207&lt;=0.12,1,0)*(1-R2207)*M2207</f>
        <v>0</v>
      </c>
      <c r="V2207" s="49">
        <f>IF(0&lt;0.8,0,IF(0&lt;1,Sheet1!L590,1))*IF(G2207&lt;3,0.12 - O2207,0.01) *U2207</f>
        <v>0</v>
      </c>
      <c r="W2207" s="49">
        <f>IF(0&gt;1,IF(0&lt;=1.1,1,IF(0&lt;=1.2,2,IF(0&lt;=1.5,3,5))),0) * 1000000</f>
        <v>0</v>
      </c>
      <c r="X2207" s="50">
        <f>IF(AND(P2207&gt;=150000000,P2207&lt;300000000),5000000,IF(AND(P2207&gt;=300000000,P2207&lt;500000000),10000000,IF(AND(P2207&gt;=300000000,P2207&lt;500000000),15000000,IF(AND(P2207&gt;=500000000,P2207&lt;3000000000),20000000,IF(P2207&gt;=30000000000,35000000,0))))) * (1-R2207)</f>
        <v>0</v>
      </c>
      <c r="Y2207" s="50">
        <f>IFERROR(Q2207 * (1-R2207),0)</f>
        <v>0</v>
      </c>
      <c r="Z2207" s="51">
        <f>IF(R2207=1,0,0)</f>
        <v>0</v>
      </c>
      <c r="AA2207" s="51">
        <f>IFERROR((1-R2207) * Z2207 * 2%,0)</f>
        <v>0</v>
      </c>
      <c r="AB2207" s="52">
        <f>IF(R2207=0,0,0)</f>
        <v>0</v>
      </c>
      <c r="AC2207" s="52">
        <f> IFERROR(AB2207 * (1-R2207) * 2%,0)</f>
        <v>0</v>
      </c>
      <c r="AD2207" s="53">
        <f>T2207+V2207+W2207+X2207+AA2207+AC2207</f>
        <v>80593.419999999998</v>
      </c>
    </row>
    <row r="2208">
      <c r="C2208" s="40" t="s">
        <v>4133</v>
      </c>
      <c r="D2208" s="41" t="s">
        <v>4134</v>
      </c>
      <c r="E2208" s="41"/>
      <c r="F2208" s="42">
        <v>41751.655555555553</v>
      </c>
      <c r="G2208" s="43">
        <v>51</v>
      </c>
      <c r="H2208" s="44">
        <v>43332</v>
      </c>
      <c r="I2208" s="44">
        <v>43375</v>
      </c>
      <c r="J2208" s="43">
        <v>5276673</v>
      </c>
      <c r="K2208" s="43">
        <v>0</v>
      </c>
      <c r="L2208" s="43">
        <v>0</v>
      </c>
      <c r="M2208" s="43">
        <f>IFERROR(J2208-K2208-L2208,0)</f>
        <v>5276673</v>
      </c>
      <c r="N2208" s="43">
        <v>5276673</v>
      </c>
      <c r="O2208" s="45">
        <f>IFERROR(IF(1 - M2208/N2208&lt;0,0,1-M2208/N2208),0)</f>
        <v>0</v>
      </c>
      <c r="P2208" s="43">
        <v>0</v>
      </c>
      <c r="Q2208" s="43">
        <v>5276673</v>
      </c>
      <c r="R2208" s="46">
        <f>IF(F2208&lt;DATEVALUE("2018-07-01"),1,0)</f>
        <v>1</v>
      </c>
      <c r="S2208" s="47">
        <f>IF(R2208=1,1%,0)</f>
        <v>0.01</v>
      </c>
      <c r="T2208" s="46">
        <f>IFERROR(S2208*M2208,0)</f>
        <v>52766.730000000003</v>
      </c>
      <c r="U2208" s="48">
        <f>IF(O2208&lt;=0.12,1,0)*(1-R2208)*M2208</f>
        <v>0</v>
      </c>
      <c r="V2208" s="49">
        <f>IF(0&lt;0.8,0,IF(0&lt;1,Sheet1!L590,1))*IF(G2208&lt;3,0.12 - O2208,0.01) *U2208</f>
        <v>0</v>
      </c>
      <c r="W2208" s="49">
        <f>IF(0&gt;1,IF(0&lt;=1.1,1,IF(0&lt;=1.2,2,IF(0&lt;=1.5,3,5))),0) * 1000000</f>
        <v>0</v>
      </c>
      <c r="X2208" s="50">
        <f>IF(AND(P2208&gt;=150000000,P2208&lt;300000000),5000000,IF(AND(P2208&gt;=300000000,P2208&lt;500000000),10000000,IF(AND(P2208&gt;=300000000,P2208&lt;500000000),15000000,IF(AND(P2208&gt;=500000000,P2208&lt;3000000000),20000000,IF(P2208&gt;=30000000000,35000000,0))))) * (1-R2208)</f>
        <v>0</v>
      </c>
      <c r="Y2208" s="50">
        <f>IFERROR(Q2208 * (1-R2208),0)</f>
        <v>0</v>
      </c>
      <c r="Z2208" s="51">
        <f>IF(R2208=1,0,0)</f>
        <v>0</v>
      </c>
      <c r="AA2208" s="51">
        <f>IFERROR((1-R2208) * Z2208 * 2%,0)</f>
        <v>0</v>
      </c>
      <c r="AB2208" s="52">
        <f>IF(R2208=0,0,0)</f>
        <v>0</v>
      </c>
      <c r="AC2208" s="52">
        <f> IFERROR(AB2208 * (1-R2208) * 2%,0)</f>
        <v>0</v>
      </c>
      <c r="AD2208" s="53">
        <f>T2208+V2208+W2208+X2208+AA2208+AC2208</f>
        <v>52766.730000000003</v>
      </c>
    </row>
    <row r="2209">
      <c r="C2209" s="40" t="s">
        <v>4135</v>
      </c>
      <c r="D2209" s="41" t="s">
        <v>4136</v>
      </c>
      <c r="E2209" s="41"/>
      <c r="F2209" s="42">
        <v>42181.463379629626</v>
      </c>
      <c r="G2209" s="43">
        <v>37</v>
      </c>
      <c r="H2209" s="44">
        <v>43344</v>
      </c>
      <c r="I2209" s="44">
        <v>43356</v>
      </c>
      <c r="J2209" s="43">
        <v>3069252</v>
      </c>
      <c r="K2209" s="43">
        <v>0</v>
      </c>
      <c r="L2209" s="43">
        <v>0</v>
      </c>
      <c r="M2209" s="43">
        <f>IFERROR(J2209-K2209-L2209,0)</f>
        <v>3069252</v>
      </c>
      <c r="N2209" s="43">
        <v>3066624</v>
      </c>
      <c r="O2209" s="45">
        <f>IFERROR(IF(1 - M2209/N2209&lt;0,0,1-M2209/N2209),0)</f>
        <v>0</v>
      </c>
      <c r="P2209" s="43">
        <v>0</v>
      </c>
      <c r="Q2209" s="43">
        <v>3069252</v>
      </c>
      <c r="R2209" s="46">
        <f>IF(F2209&lt;DATEVALUE("2018-07-01"),1,0)</f>
        <v>1</v>
      </c>
      <c r="S2209" s="47">
        <f>IF(R2209=1,1%,0)</f>
        <v>0.01</v>
      </c>
      <c r="T2209" s="46">
        <f>IFERROR(S2209*M2209,0)</f>
        <v>30692.52</v>
      </c>
      <c r="U2209" s="48">
        <f>IF(O2209&lt;=0.12,1,0)*(1-R2209)*M2209</f>
        <v>0</v>
      </c>
      <c r="V2209" s="49">
        <f>IF(0&lt;0.8,0,IF(0&lt;1,Sheet1!L590,1))*IF(G2209&lt;3,0.12 - O2209,0.01) *U2209</f>
        <v>0</v>
      </c>
      <c r="W2209" s="49">
        <f>IF(0&gt;1,IF(0&lt;=1.1,1,IF(0&lt;=1.2,2,IF(0&lt;=1.5,3,5))),0) * 1000000</f>
        <v>0</v>
      </c>
      <c r="X2209" s="50">
        <f>IF(AND(P2209&gt;=150000000,P2209&lt;300000000),5000000,IF(AND(P2209&gt;=300000000,P2209&lt;500000000),10000000,IF(AND(P2209&gt;=300000000,P2209&lt;500000000),15000000,IF(AND(P2209&gt;=500000000,P2209&lt;3000000000),20000000,IF(P2209&gt;=30000000000,35000000,0))))) * (1-R2209)</f>
        <v>0</v>
      </c>
      <c r="Y2209" s="50">
        <f>IFERROR(Q2209 * (1-R2209),0)</f>
        <v>0</v>
      </c>
      <c r="Z2209" s="51">
        <f>IF(R2209=1,0,0)</f>
        <v>0</v>
      </c>
      <c r="AA2209" s="51">
        <f>IFERROR((1-R2209) * Z2209 * 2%,0)</f>
        <v>0</v>
      </c>
      <c r="AB2209" s="52">
        <f>IF(R2209=0,0,0)</f>
        <v>0</v>
      </c>
      <c r="AC2209" s="52">
        <f> IFERROR(AB2209 * (1-R2209) * 2%,0)</f>
        <v>0</v>
      </c>
      <c r="AD2209" s="53">
        <f>T2209+V2209+W2209+X2209+AA2209+AC2209</f>
        <v>30692.52</v>
      </c>
    </row>
    <row r="2210">
      <c r="C2210" s="40" t="s">
        <v>4137</v>
      </c>
      <c r="D2210" s="41" t="s">
        <v>4138</v>
      </c>
      <c r="E2210" s="41"/>
      <c r="F2210" s="42">
        <v>42495.31690972222</v>
      </c>
      <c r="G2210" s="43">
        <v>26</v>
      </c>
      <c r="H2210" s="44">
        <v>43332</v>
      </c>
      <c r="I2210" s="44">
        <v>43343</v>
      </c>
      <c r="J2210" s="43">
        <v>646745</v>
      </c>
      <c r="K2210" s="43">
        <v>0</v>
      </c>
      <c r="L2210" s="43">
        <v>0</v>
      </c>
      <c r="M2210" s="43">
        <f>IFERROR(J2210-K2210-L2210,0)</f>
        <v>646745</v>
      </c>
      <c r="N2210" s="43">
        <v>633435</v>
      </c>
      <c r="O2210" s="45">
        <f>IFERROR(IF(1 - M2210/N2210&lt;0,0,1-M2210/N2210),0)</f>
        <v>0</v>
      </c>
      <c r="P2210" s="43">
        <v>0</v>
      </c>
      <c r="Q2210" s="43">
        <v>646745</v>
      </c>
      <c r="R2210" s="46">
        <f>IF(F2210&lt;DATEVALUE("2018-07-01"),1,0)</f>
        <v>1</v>
      </c>
      <c r="S2210" s="47">
        <f>IF(R2210=1,1%,0)</f>
        <v>0.01</v>
      </c>
      <c r="T2210" s="46">
        <f>IFERROR(S2210*M2210,0)</f>
        <v>6467.4499999999998</v>
      </c>
      <c r="U2210" s="48">
        <f>IF(O2210&lt;=0.12,1,0)*(1-R2210)*M2210</f>
        <v>0</v>
      </c>
      <c r="V2210" s="49">
        <f>IF(0&lt;0.8,0,IF(0&lt;1,Sheet1!L590,1))*IF(G2210&lt;3,0.12 - O2210,0.01) *U2210</f>
        <v>0</v>
      </c>
      <c r="W2210" s="49">
        <f>IF(0&gt;1,IF(0&lt;=1.1,1,IF(0&lt;=1.2,2,IF(0&lt;=1.5,3,5))),0) * 1000000</f>
        <v>0</v>
      </c>
      <c r="X2210" s="50">
        <f>IF(AND(P2210&gt;=150000000,P2210&lt;300000000),5000000,IF(AND(P2210&gt;=300000000,P2210&lt;500000000),10000000,IF(AND(P2210&gt;=300000000,P2210&lt;500000000),15000000,IF(AND(P2210&gt;=500000000,P2210&lt;3000000000),20000000,IF(P2210&gt;=30000000000,35000000,0))))) * (1-R2210)</f>
        <v>0</v>
      </c>
      <c r="Y2210" s="50">
        <f>IFERROR(Q2210 * (1-R2210),0)</f>
        <v>0</v>
      </c>
      <c r="Z2210" s="51">
        <f>IF(R2210=1,0,0)</f>
        <v>0</v>
      </c>
      <c r="AA2210" s="51">
        <f>IFERROR((1-R2210) * Z2210 * 2%,0)</f>
        <v>0</v>
      </c>
      <c r="AB2210" s="52">
        <f>IF(R2210=0,0,0)</f>
        <v>0</v>
      </c>
      <c r="AC2210" s="52">
        <f> IFERROR(AB2210 * (1-R2210) * 2%,0)</f>
        <v>0</v>
      </c>
      <c r="AD2210" s="53">
        <f>T2210+V2210+W2210+X2210+AA2210+AC2210</f>
        <v>6467.4499999999998</v>
      </c>
    </row>
    <row r="2211">
      <c r="C2211" s="40" t="s">
        <v>4139</v>
      </c>
      <c r="D2211" s="41" t="s">
        <v>4140</v>
      </c>
      <c r="E2211" s="41"/>
      <c r="F2211" s="42">
        <v>42508.097685185181</v>
      </c>
      <c r="G2211" s="43">
        <v>26</v>
      </c>
      <c r="H2211" s="44">
        <v>43321</v>
      </c>
      <c r="I2211" s="44">
        <v>43328</v>
      </c>
      <c r="J2211" s="43">
        <v>775940</v>
      </c>
      <c r="K2211" s="43">
        <v>0</v>
      </c>
      <c r="L2211" s="43">
        <v>0</v>
      </c>
      <c r="M2211" s="43">
        <f>IFERROR(J2211-K2211-L2211,0)</f>
        <v>775940</v>
      </c>
      <c r="N2211" s="43">
        <v>847726</v>
      </c>
      <c r="O2211" s="45">
        <f>IFERROR(IF(1 - M2211/N2211&lt;0,0,1-M2211/N2211),0)</f>
        <v>0.084680663327537431</v>
      </c>
      <c r="P2211" s="43">
        <v>0</v>
      </c>
      <c r="Q2211" s="43">
        <v>775940</v>
      </c>
      <c r="R2211" s="46">
        <f>IF(F2211&lt;DATEVALUE("2018-07-01"),1,0)</f>
        <v>1</v>
      </c>
      <c r="S2211" s="47">
        <f>IF(R2211=1,1%,0)</f>
        <v>0.01</v>
      </c>
      <c r="T2211" s="46">
        <f>IFERROR(S2211*M2211,0)</f>
        <v>7759.4000000000005</v>
      </c>
      <c r="U2211" s="48">
        <f>IF(O2211&lt;=0.12,1,0)*(1-R2211)*M2211</f>
        <v>0</v>
      </c>
      <c r="V2211" s="49">
        <f>IF(0&lt;0.8,0,IF(0&lt;1,Sheet1!L590,1))*IF(G2211&lt;3,0.12 - O2211,0.01) *U2211</f>
        <v>0</v>
      </c>
      <c r="W2211" s="49">
        <f>IF(0&gt;1,IF(0&lt;=1.1,1,IF(0&lt;=1.2,2,IF(0&lt;=1.5,3,5))),0) * 1000000</f>
        <v>0</v>
      </c>
      <c r="X2211" s="50">
        <f>IF(AND(P2211&gt;=150000000,P2211&lt;300000000),5000000,IF(AND(P2211&gt;=300000000,P2211&lt;500000000),10000000,IF(AND(P2211&gt;=300000000,P2211&lt;500000000),15000000,IF(AND(P2211&gt;=500000000,P2211&lt;3000000000),20000000,IF(P2211&gt;=30000000000,35000000,0))))) * (1-R2211)</f>
        <v>0</v>
      </c>
      <c r="Y2211" s="50">
        <f>IFERROR(Q2211 * (1-R2211),0)</f>
        <v>0</v>
      </c>
      <c r="Z2211" s="51">
        <f>IF(R2211=1,0,0)</f>
        <v>0</v>
      </c>
      <c r="AA2211" s="51">
        <f>IFERROR((1-R2211) * Z2211 * 2%,0)</f>
        <v>0</v>
      </c>
      <c r="AB2211" s="52">
        <f>IF(R2211=0,0,0)</f>
        <v>0</v>
      </c>
      <c r="AC2211" s="52">
        <f> IFERROR(AB2211 * (1-R2211) * 2%,0)</f>
        <v>0</v>
      </c>
      <c r="AD2211" s="53">
        <f>T2211+V2211+W2211+X2211+AA2211+AC2211</f>
        <v>7759.4000000000005</v>
      </c>
    </row>
    <row r="2212">
      <c r="C2212" s="40" t="s">
        <v>4141</v>
      </c>
      <c r="D2212" s="41" t="s">
        <v>4142</v>
      </c>
      <c r="E2212" s="41"/>
      <c r="F2212" s="42">
        <v>42515.331215277773</v>
      </c>
      <c r="G2212" s="43">
        <v>26</v>
      </c>
      <c r="H2212" s="44">
        <v>43332</v>
      </c>
      <c r="I2212" s="44">
        <v>43354</v>
      </c>
      <c r="J2212" s="43">
        <v>1447277</v>
      </c>
      <c r="K2212" s="43">
        <v>0</v>
      </c>
      <c r="L2212" s="43">
        <v>0</v>
      </c>
      <c r="M2212" s="43">
        <f>IFERROR(J2212-K2212-L2212,0)</f>
        <v>1447277</v>
      </c>
      <c r="N2212" s="43">
        <v>1445587</v>
      </c>
      <c r="O2212" s="45">
        <f>IFERROR(IF(1 - M2212/N2212&lt;0,0,1-M2212/N2212),0)</f>
        <v>0</v>
      </c>
      <c r="P2212" s="43">
        <v>0</v>
      </c>
      <c r="Q2212" s="43">
        <v>1447277</v>
      </c>
      <c r="R2212" s="46">
        <f>IF(F2212&lt;DATEVALUE("2018-07-01"),1,0)</f>
        <v>1</v>
      </c>
      <c r="S2212" s="47">
        <f>IF(R2212=1,1%,0)</f>
        <v>0.01</v>
      </c>
      <c r="T2212" s="46">
        <f>IFERROR(S2212*M2212,0)</f>
        <v>14472.77</v>
      </c>
      <c r="U2212" s="48">
        <f>IF(O2212&lt;=0.12,1,0)*(1-R2212)*M2212</f>
        <v>0</v>
      </c>
      <c r="V2212" s="49">
        <f>IF(0&lt;0.8,0,IF(0&lt;1,Sheet1!L590,1))*IF(G2212&lt;3,0.12 - O2212,0.01) *U2212</f>
        <v>0</v>
      </c>
      <c r="W2212" s="49">
        <f>IF(0&gt;1,IF(0&lt;=1.1,1,IF(0&lt;=1.2,2,IF(0&lt;=1.5,3,5))),0) * 1000000</f>
        <v>0</v>
      </c>
      <c r="X2212" s="50">
        <f>IF(AND(P2212&gt;=150000000,P2212&lt;300000000),5000000,IF(AND(P2212&gt;=300000000,P2212&lt;500000000),10000000,IF(AND(P2212&gt;=300000000,P2212&lt;500000000),15000000,IF(AND(P2212&gt;=500000000,P2212&lt;3000000000),20000000,IF(P2212&gt;=30000000000,35000000,0))))) * (1-R2212)</f>
        <v>0</v>
      </c>
      <c r="Y2212" s="50">
        <f>IFERROR(Q2212 * (1-R2212),0)</f>
        <v>0</v>
      </c>
      <c r="Z2212" s="51">
        <f>IF(R2212=1,0,0)</f>
        <v>0</v>
      </c>
      <c r="AA2212" s="51">
        <f>IFERROR((1-R2212) * Z2212 * 2%,0)</f>
        <v>0</v>
      </c>
      <c r="AB2212" s="52">
        <f>IF(R2212=0,0,0)</f>
        <v>0</v>
      </c>
      <c r="AC2212" s="52">
        <f> IFERROR(AB2212 * (1-R2212) * 2%,0)</f>
        <v>0</v>
      </c>
      <c r="AD2212" s="53">
        <f>T2212+V2212+W2212+X2212+AA2212+AC2212</f>
        <v>14472.77</v>
      </c>
    </row>
    <row r="2213">
      <c r="C2213" s="40" t="s">
        <v>4143</v>
      </c>
      <c r="D2213" s="41" t="s">
        <v>4144</v>
      </c>
      <c r="E2213" s="41"/>
      <c r="F2213" s="42">
        <v>42837.187557870369</v>
      </c>
      <c r="G2213" s="43">
        <v>15</v>
      </c>
      <c r="H2213" s="44">
        <v>43332</v>
      </c>
      <c r="I2213" s="44">
        <v>43343</v>
      </c>
      <c r="J2213" s="43">
        <v>190188</v>
      </c>
      <c r="K2213" s="43">
        <v>0</v>
      </c>
      <c r="L2213" s="43">
        <v>0</v>
      </c>
      <c r="M2213" s="43">
        <f>IFERROR(J2213-K2213-L2213,0)</f>
        <v>190188</v>
      </c>
      <c r="N2213" s="43">
        <v>190188</v>
      </c>
      <c r="O2213" s="45">
        <f>IFERROR(IF(1 - M2213/N2213&lt;0,0,1-M2213/N2213),0)</f>
        <v>0</v>
      </c>
      <c r="P2213" s="43">
        <v>0</v>
      </c>
      <c r="Q2213" s="43">
        <v>190188</v>
      </c>
      <c r="R2213" s="46">
        <f>IF(F2213&lt;DATEVALUE("2018-07-01"),1,0)</f>
        <v>1</v>
      </c>
      <c r="S2213" s="47">
        <f>IF(R2213=1,1%,0)</f>
        <v>0.01</v>
      </c>
      <c r="T2213" s="46">
        <f>IFERROR(S2213*M2213,0)</f>
        <v>1901.8800000000001</v>
      </c>
      <c r="U2213" s="48">
        <f>IF(O2213&lt;=0.12,1,0)*(1-R2213)*M2213</f>
        <v>0</v>
      </c>
      <c r="V2213" s="49">
        <f>IF(0&lt;0.8,0,IF(0&lt;1,Sheet1!L590,1))*IF(G2213&lt;3,0.12 - O2213,0.01) *U2213</f>
        <v>0</v>
      </c>
      <c r="W2213" s="49">
        <f>IF(0&gt;1,IF(0&lt;=1.1,1,IF(0&lt;=1.2,2,IF(0&lt;=1.5,3,5))),0) * 1000000</f>
        <v>0</v>
      </c>
      <c r="X2213" s="50">
        <f>IF(AND(P2213&gt;=150000000,P2213&lt;300000000),5000000,IF(AND(P2213&gt;=300000000,P2213&lt;500000000),10000000,IF(AND(P2213&gt;=300000000,P2213&lt;500000000),15000000,IF(AND(P2213&gt;=500000000,P2213&lt;3000000000),20000000,IF(P2213&gt;=30000000000,35000000,0))))) * (1-R2213)</f>
        <v>0</v>
      </c>
      <c r="Y2213" s="50">
        <f>IFERROR(Q2213 * (1-R2213),0)</f>
        <v>0</v>
      </c>
      <c r="Z2213" s="51">
        <f>IF(R2213=1,0,0)</f>
        <v>0</v>
      </c>
      <c r="AA2213" s="51">
        <f>IFERROR((1-R2213) * Z2213 * 2%,0)</f>
        <v>0</v>
      </c>
      <c r="AB2213" s="52">
        <f>IF(R2213=0,0,0)</f>
        <v>0</v>
      </c>
      <c r="AC2213" s="52">
        <f> IFERROR(AB2213 * (1-R2213) * 2%,0)</f>
        <v>0</v>
      </c>
      <c r="AD2213" s="53">
        <f>T2213+V2213+W2213+X2213+AA2213+AC2213</f>
        <v>1901.8800000000001</v>
      </c>
    </row>
    <row r="2214">
      <c r="C2214" s="40" t="s">
        <v>4145</v>
      </c>
      <c r="D2214" s="41" t="s">
        <v>4146</v>
      </c>
      <c r="E2214" s="41"/>
      <c r="F2214" s="42">
        <v>43206.107060185182</v>
      </c>
      <c r="G2214" s="43">
        <v>3</v>
      </c>
      <c r="H2214" s="44">
        <v>43321</v>
      </c>
      <c r="I2214" s="44">
        <v>43340</v>
      </c>
      <c r="J2214" s="43">
        <v>2628121</v>
      </c>
      <c r="K2214" s="43">
        <v>0</v>
      </c>
      <c r="L2214" s="43">
        <v>0</v>
      </c>
      <c r="M2214" s="43">
        <f>IFERROR(J2214-K2214-L2214,0)</f>
        <v>2628121</v>
      </c>
      <c r="N2214" s="43">
        <v>2628121</v>
      </c>
      <c r="O2214" s="45">
        <f>IFERROR(IF(1 - M2214/N2214&lt;0,0,1-M2214/N2214),0)</f>
        <v>0</v>
      </c>
      <c r="P2214" s="43">
        <v>0</v>
      </c>
      <c r="Q2214" s="43">
        <v>0</v>
      </c>
      <c r="R2214" s="46">
        <f>IF(F2214&lt;DATEVALUE("2018-07-01"),1,0)</f>
        <v>1</v>
      </c>
      <c r="S2214" s="47">
        <f>IF(R2214=1,1%,0)</f>
        <v>0.01</v>
      </c>
      <c r="T2214" s="46">
        <f>IFERROR(S2214*M2214,0)</f>
        <v>26281.209999999999</v>
      </c>
      <c r="U2214" s="48">
        <f>IF(O2214&lt;=0.12,1,0)*(1-R2214)*M2214</f>
        <v>0</v>
      </c>
      <c r="V2214" s="49">
        <f>IF(0&lt;0.8,0,IF(0&lt;1,Sheet1!L590,1))*IF(G2214&lt;3,0.12 - O2214,0.01) *U2214</f>
        <v>0</v>
      </c>
      <c r="W2214" s="49">
        <f>IF(0&gt;1,IF(0&lt;=1.1,1,IF(0&lt;=1.2,2,IF(0&lt;=1.5,3,5))),0) * 1000000</f>
        <v>0</v>
      </c>
      <c r="X2214" s="50">
        <f>IF(AND(P2214&gt;=150000000,P2214&lt;300000000),5000000,IF(AND(P2214&gt;=300000000,P2214&lt;500000000),10000000,IF(AND(P2214&gt;=300000000,P2214&lt;500000000),15000000,IF(AND(P2214&gt;=500000000,P2214&lt;3000000000),20000000,IF(P2214&gt;=30000000000,35000000,0))))) * (1-R2214)</f>
        <v>0</v>
      </c>
      <c r="Y2214" s="50">
        <f>IFERROR(Q2214 * (1-R2214),0)</f>
        <v>0</v>
      </c>
      <c r="Z2214" s="51">
        <f>IF(R2214=1,0,0)</f>
        <v>0</v>
      </c>
      <c r="AA2214" s="51">
        <f>IFERROR((1-R2214) * Z2214 * 2%,0)</f>
        <v>0</v>
      </c>
      <c r="AB2214" s="52">
        <f>IF(R2214=0,0,0)</f>
        <v>0</v>
      </c>
      <c r="AC2214" s="52">
        <f> IFERROR(AB2214 * (1-R2214) * 2%,0)</f>
        <v>0</v>
      </c>
      <c r="AD2214" s="53">
        <f>T2214+V2214+W2214+X2214+AA2214+AC2214</f>
        <v>26281.209999999999</v>
      </c>
    </row>
    <row r="2215">
      <c r="C2215" s="40" t="s">
        <v>4147</v>
      </c>
      <c r="D2215" s="41" t="s">
        <v>4148</v>
      </c>
      <c r="E2215" s="41"/>
      <c r="F2215" s="42">
        <v>39491.576203703706</v>
      </c>
      <c r="G2215" s="43">
        <v>125</v>
      </c>
      <c r="H2215" s="44" t="s">
        <v>24</v>
      </c>
      <c r="I2215" s="44" t="s">
        <v>24</v>
      </c>
      <c r="J2215" s="43">
        <v>5347865</v>
      </c>
      <c r="K2215" s="43">
        <v>0</v>
      </c>
      <c r="L2215" s="43">
        <v>0</v>
      </c>
      <c r="M2215" s="43">
        <f>IFERROR(J2215-K2215-L2215,0)</f>
        <v>5347865</v>
      </c>
      <c r="N2215" s="43" t="s">
        <v>24</v>
      </c>
      <c r="O2215" s="45">
        <f>IFERROR(IF(1 - M2215/N2215&lt;0,0,1-M2215/N2215),0)</f>
        <v>0</v>
      </c>
      <c r="P2215" s="43">
        <v>0</v>
      </c>
      <c r="Q2215" s="43">
        <v>0</v>
      </c>
      <c r="R2215" s="46">
        <f>IF(F2215&lt;DATEVALUE("2018-07-01"),1,0)</f>
        <v>1</v>
      </c>
      <c r="S2215" s="47">
        <f>IF(R2215=1,1%,0)</f>
        <v>0.01</v>
      </c>
      <c r="T2215" s="46">
        <f>IFERROR(S2215*M2215,0)</f>
        <v>53478.650000000001</v>
      </c>
      <c r="U2215" s="48">
        <f>IF(O2215&lt;=0.12,1,0)*(1-R2215)*M2215</f>
        <v>0</v>
      </c>
      <c r="V2215" s="49">
        <f>IF(0&lt;0.8,0,IF(0&lt;1,Sheet1!L590,1))*IF(G2215&lt;3,0.12 - O2215,0.01) *U2215</f>
        <v>0</v>
      </c>
      <c r="W2215" s="49">
        <f>IF(0&gt;1,IF(0&lt;=1.1,1,IF(0&lt;=1.2,2,IF(0&lt;=1.5,3,5))),0) * 1000000</f>
        <v>0</v>
      </c>
      <c r="X2215" s="50">
        <f>IF(AND(P2215&gt;=150000000,P2215&lt;300000000),5000000,IF(AND(P2215&gt;=300000000,P2215&lt;500000000),10000000,IF(AND(P2215&gt;=300000000,P2215&lt;500000000),15000000,IF(AND(P2215&gt;=500000000,P2215&lt;3000000000),20000000,IF(P2215&gt;=30000000000,35000000,0))))) * (1-R2215)</f>
        <v>0</v>
      </c>
      <c r="Y2215" s="50">
        <f>IFERROR(Q2215 * (1-R2215),0)</f>
        <v>0</v>
      </c>
      <c r="Z2215" s="51">
        <f>IF(R2215=1,0,"")</f>
        <v>0</v>
      </c>
      <c r="AA2215" s="51">
        <f>IFERROR((1-R2215) * Z2215 * 2%,0)</f>
        <v>0</v>
      </c>
      <c r="AB2215" s="52">
        <f>IF(R2215=0,"",0)</f>
        <v>0</v>
      </c>
      <c r="AC2215" s="52">
        <f> IFERROR(AB2215 * (1-R2215) * 2%,0)</f>
        <v>0</v>
      </c>
      <c r="AD2215" s="53">
        <f>T2215+V2215+W2215+X2215+AA2215+AC2215</f>
        <v>53478.650000000001</v>
      </c>
    </row>
    <row r="2216">
      <c r="C2216" s="40" t="s">
        <v>4149</v>
      </c>
      <c r="D2216" s="41" t="s">
        <v>4150</v>
      </c>
      <c r="E2216" s="41"/>
      <c r="F2216" s="42">
        <v>39520.55945601852</v>
      </c>
      <c r="G2216" s="43">
        <v>124</v>
      </c>
      <c r="H2216" s="44">
        <v>43327</v>
      </c>
      <c r="I2216" s="44">
        <v>43357</v>
      </c>
      <c r="J2216" s="43">
        <v>1674536</v>
      </c>
      <c r="K2216" s="43">
        <v>0</v>
      </c>
      <c r="L2216" s="43">
        <v>0</v>
      </c>
      <c r="M2216" s="43">
        <f>IFERROR(J2216-K2216-L2216,0)</f>
        <v>1674536</v>
      </c>
      <c r="N2216" s="43">
        <v>1672946</v>
      </c>
      <c r="O2216" s="45">
        <f>IFERROR(IF(1 - M2216/N2216&lt;0,0,1-M2216/N2216),0)</f>
        <v>0</v>
      </c>
      <c r="P2216" s="43">
        <v>0</v>
      </c>
      <c r="Q2216" s="43">
        <v>1674536</v>
      </c>
      <c r="R2216" s="46">
        <f>IF(F2216&lt;DATEVALUE("2018-07-01"),1,0)</f>
        <v>1</v>
      </c>
      <c r="S2216" s="47">
        <f>IF(R2216=1,1%,0)</f>
        <v>0.01</v>
      </c>
      <c r="T2216" s="46">
        <f>IFERROR(S2216*M2216,0)</f>
        <v>16745.360000000001</v>
      </c>
      <c r="U2216" s="48">
        <f>IF(O2216&lt;=0.12,1,0)*(1-R2216)*M2216</f>
        <v>0</v>
      </c>
      <c r="V2216" s="49">
        <f>IF(0&lt;0.8,0,IF(0&lt;1,Sheet1!L590,1))*IF(G2216&lt;3,0.12 - O2216,0.01) *U2216</f>
        <v>0</v>
      </c>
      <c r="W2216" s="49">
        <f>IF(0&gt;1,IF(0&lt;=1.1,1,IF(0&lt;=1.2,2,IF(0&lt;=1.5,3,5))),0) * 1000000</f>
        <v>0</v>
      </c>
      <c r="X2216" s="50">
        <f>IF(AND(P2216&gt;=150000000,P2216&lt;300000000),5000000,IF(AND(P2216&gt;=300000000,P2216&lt;500000000),10000000,IF(AND(P2216&gt;=300000000,P2216&lt;500000000),15000000,IF(AND(P2216&gt;=500000000,P2216&lt;3000000000),20000000,IF(P2216&gt;=30000000000,35000000,0))))) * (1-R2216)</f>
        <v>0</v>
      </c>
      <c r="Y2216" s="50">
        <f>IFERROR(Q2216 * (1-R2216),0)</f>
        <v>0</v>
      </c>
      <c r="Z2216" s="51">
        <f>IF(R2216=1,0,0)</f>
        <v>0</v>
      </c>
      <c r="AA2216" s="51">
        <f>IFERROR((1-R2216) * Z2216 * 2%,0)</f>
        <v>0</v>
      </c>
      <c r="AB2216" s="52">
        <f>IF(R2216=0,0,0)</f>
        <v>0</v>
      </c>
      <c r="AC2216" s="52">
        <f> IFERROR(AB2216 * (1-R2216) * 2%,0)</f>
        <v>0</v>
      </c>
      <c r="AD2216" s="53">
        <f>T2216+V2216+W2216+X2216+AA2216+AC2216</f>
        <v>16745.360000000001</v>
      </c>
    </row>
    <row r="2217">
      <c r="C2217" s="40" t="s">
        <v>4151</v>
      </c>
      <c r="D2217" s="41" t="s">
        <v>4152</v>
      </c>
      <c r="E2217" s="41"/>
      <c r="F2217" s="42">
        <v>39827.668668981481</v>
      </c>
      <c r="G2217" s="43">
        <v>114</v>
      </c>
      <c r="H2217" s="44">
        <v>43312</v>
      </c>
      <c r="I2217" s="44">
        <v>43340</v>
      </c>
      <c r="J2217" s="43">
        <v>5839911</v>
      </c>
      <c r="K2217" s="43">
        <v>0</v>
      </c>
      <c r="L2217" s="43">
        <v>478000</v>
      </c>
      <c r="M2217" s="43">
        <f>IFERROR(J2217-K2217-L2217,0)</f>
        <v>5361911</v>
      </c>
      <c r="N2217" s="43">
        <v>6089829</v>
      </c>
      <c r="O2217" s="45">
        <f>IFERROR(IF(1 - M2217/N2217&lt;0,0,1-M2217/N2217),0)</f>
        <v>0.1195301214533282</v>
      </c>
      <c r="P2217" s="43">
        <v>0</v>
      </c>
      <c r="Q2217" s="43">
        <v>5839911</v>
      </c>
      <c r="R2217" s="46">
        <f>IF(F2217&lt;DATEVALUE("2018-07-01"),1,0)</f>
        <v>1</v>
      </c>
      <c r="S2217" s="47">
        <f>IF(R2217=1,1%,0)</f>
        <v>0.01</v>
      </c>
      <c r="T2217" s="46">
        <f>IFERROR(S2217*M2217,0)</f>
        <v>53619.110000000001</v>
      </c>
      <c r="U2217" s="48">
        <f>IF(O2217&lt;=0.12,1,0)*(1-R2217)*M2217</f>
        <v>0</v>
      </c>
      <c r="V2217" s="49">
        <f>IF(0&lt;0.8,0,IF(0&lt;1,Sheet1!L590,1))*IF(G2217&lt;3,0.12 - O2217,0.01) *U2217</f>
        <v>0</v>
      </c>
      <c r="W2217" s="49">
        <f>IF(0&gt;1,IF(0&lt;=1.1,1,IF(0&lt;=1.2,2,IF(0&lt;=1.5,3,5))),0) * 1000000</f>
        <v>0</v>
      </c>
      <c r="X2217" s="50">
        <f>IF(AND(P2217&gt;=150000000,P2217&lt;300000000),5000000,IF(AND(P2217&gt;=300000000,P2217&lt;500000000),10000000,IF(AND(P2217&gt;=300000000,P2217&lt;500000000),15000000,IF(AND(P2217&gt;=500000000,P2217&lt;3000000000),20000000,IF(P2217&gt;=30000000000,35000000,0))))) * (1-R2217)</f>
        <v>0</v>
      </c>
      <c r="Y2217" s="50">
        <f>IFERROR(Q2217 * (1-R2217),0)</f>
        <v>0</v>
      </c>
      <c r="Z2217" s="51">
        <f>IF(R2217=1,0,0)</f>
        <v>0</v>
      </c>
      <c r="AA2217" s="51">
        <f>IFERROR((1-R2217) * Z2217 * 2%,0)</f>
        <v>0</v>
      </c>
      <c r="AB2217" s="52">
        <f>IF(R2217=0,0,0)</f>
        <v>0</v>
      </c>
      <c r="AC2217" s="52">
        <f> IFERROR(AB2217 * (1-R2217) * 2%,0)</f>
        <v>0</v>
      </c>
      <c r="AD2217" s="53">
        <f>T2217+V2217+W2217+X2217+AA2217+AC2217</f>
        <v>53619.110000000001</v>
      </c>
    </row>
    <row r="2218">
      <c r="C2218" s="40" t="s">
        <v>4153</v>
      </c>
      <c r="D2218" s="41" t="s">
        <v>4154</v>
      </c>
      <c r="E2218" s="41"/>
      <c r="F2218" s="42">
        <v>39869.482673611106</v>
      </c>
      <c r="G2218" s="43">
        <v>113</v>
      </c>
      <c r="H2218" s="44">
        <v>43312</v>
      </c>
      <c r="I2218" s="44">
        <v>43341</v>
      </c>
      <c r="J2218" s="43">
        <v>2498467</v>
      </c>
      <c r="K2218" s="43">
        <v>0</v>
      </c>
      <c r="L2218" s="43">
        <v>0</v>
      </c>
      <c r="M2218" s="43">
        <f>IFERROR(J2218-K2218-L2218,0)</f>
        <v>2498467</v>
      </c>
      <c r="N2218" s="43">
        <v>2694831</v>
      </c>
      <c r="O2218" s="45">
        <f>IFERROR(IF(1 - M2218/N2218&lt;0,0,1-M2218/N2218),0)</f>
        <v>0.072866907052798524</v>
      </c>
      <c r="P2218" s="43">
        <v>0</v>
      </c>
      <c r="Q2218" s="43">
        <v>2498467</v>
      </c>
      <c r="R2218" s="46">
        <f>IF(F2218&lt;DATEVALUE("2018-07-01"),1,0)</f>
        <v>1</v>
      </c>
      <c r="S2218" s="47">
        <f>IF(R2218=1,1%,0)</f>
        <v>0.01</v>
      </c>
      <c r="T2218" s="46">
        <f>IFERROR(S2218*M2218,0)</f>
        <v>24984.670000000002</v>
      </c>
      <c r="U2218" s="48">
        <f>IF(O2218&lt;=0.12,1,0)*(1-R2218)*M2218</f>
        <v>0</v>
      </c>
      <c r="V2218" s="49">
        <f>IF(0&lt;0.8,0,IF(0&lt;1,Sheet1!L590,1))*IF(G2218&lt;3,0.12 - O2218,0.01) *U2218</f>
        <v>0</v>
      </c>
      <c r="W2218" s="49">
        <f>IF(0&gt;1,IF(0&lt;=1.1,1,IF(0&lt;=1.2,2,IF(0&lt;=1.5,3,5))),0) * 1000000</f>
        <v>0</v>
      </c>
      <c r="X2218" s="50">
        <f>IF(AND(P2218&gt;=150000000,P2218&lt;300000000),5000000,IF(AND(P2218&gt;=300000000,P2218&lt;500000000),10000000,IF(AND(P2218&gt;=300000000,P2218&lt;500000000),15000000,IF(AND(P2218&gt;=500000000,P2218&lt;3000000000),20000000,IF(P2218&gt;=30000000000,35000000,0))))) * (1-R2218)</f>
        <v>0</v>
      </c>
      <c r="Y2218" s="50">
        <f>IFERROR(Q2218 * (1-R2218),0)</f>
        <v>0</v>
      </c>
      <c r="Z2218" s="51">
        <f>IF(R2218=1,0,0)</f>
        <v>0</v>
      </c>
      <c r="AA2218" s="51">
        <f>IFERROR((1-R2218) * Z2218 * 2%,0)</f>
        <v>0</v>
      </c>
      <c r="AB2218" s="52">
        <f>IF(R2218=0,0,0)</f>
        <v>0</v>
      </c>
      <c r="AC2218" s="52">
        <f> IFERROR(AB2218 * (1-R2218) * 2%,0)</f>
        <v>0</v>
      </c>
      <c r="AD2218" s="53">
        <f>T2218+V2218+W2218+X2218+AA2218+AC2218</f>
        <v>24984.670000000002</v>
      </c>
    </row>
    <row r="2219">
      <c r="C2219" s="40" t="s">
        <v>4155</v>
      </c>
      <c r="D2219" s="41" t="s">
        <v>4156</v>
      </c>
      <c r="E2219" s="41"/>
      <c r="F2219" s="42">
        <v>40730.60050925926</v>
      </c>
      <c r="G2219" s="43">
        <v>84</v>
      </c>
      <c r="H2219" s="44">
        <v>43327</v>
      </c>
      <c r="I2219" s="44">
        <v>43335</v>
      </c>
      <c r="J2219" s="43">
        <v>4165299</v>
      </c>
      <c r="K2219" s="43">
        <v>0</v>
      </c>
      <c r="L2219" s="43">
        <v>0</v>
      </c>
      <c r="M2219" s="43">
        <f>IFERROR(J2219-K2219-L2219,0)</f>
        <v>4165299</v>
      </c>
      <c r="N2219" s="43">
        <v>4165299</v>
      </c>
      <c r="O2219" s="45">
        <f>IFERROR(IF(1 - M2219/N2219&lt;0,0,1-M2219/N2219),0)</f>
        <v>0</v>
      </c>
      <c r="P2219" s="43">
        <v>0</v>
      </c>
      <c r="Q2219" s="43">
        <v>4165299</v>
      </c>
      <c r="R2219" s="46">
        <f>IF(F2219&lt;DATEVALUE("2018-07-01"),1,0)</f>
        <v>1</v>
      </c>
      <c r="S2219" s="47">
        <f>IF(R2219=1,1%,0)</f>
        <v>0.01</v>
      </c>
      <c r="T2219" s="46">
        <f>IFERROR(S2219*M2219,0)</f>
        <v>41652.989999999998</v>
      </c>
      <c r="U2219" s="48">
        <f>IF(O2219&lt;=0.12,1,0)*(1-R2219)*M2219</f>
        <v>0</v>
      </c>
      <c r="V2219" s="49">
        <f>IF(0&lt;0.8,0,IF(0&lt;1,Sheet1!L590,1))*IF(G2219&lt;3,0.12 - O2219,0.01) *U2219</f>
        <v>0</v>
      </c>
      <c r="W2219" s="49">
        <f>IF(0&gt;1,IF(0&lt;=1.1,1,IF(0&lt;=1.2,2,IF(0&lt;=1.5,3,5))),0) * 1000000</f>
        <v>0</v>
      </c>
      <c r="X2219" s="50">
        <f>IF(AND(P2219&gt;=150000000,P2219&lt;300000000),5000000,IF(AND(P2219&gt;=300000000,P2219&lt;500000000),10000000,IF(AND(P2219&gt;=300000000,P2219&lt;500000000),15000000,IF(AND(P2219&gt;=500000000,P2219&lt;3000000000),20000000,IF(P2219&gt;=30000000000,35000000,0))))) * (1-R2219)</f>
        <v>0</v>
      </c>
      <c r="Y2219" s="50">
        <f>IFERROR(Q2219 * (1-R2219),0)</f>
        <v>0</v>
      </c>
      <c r="Z2219" s="51">
        <f>IF(R2219=1,0,0)</f>
        <v>0</v>
      </c>
      <c r="AA2219" s="51">
        <f>IFERROR((1-R2219) * Z2219 * 2%,0)</f>
        <v>0</v>
      </c>
      <c r="AB2219" s="52">
        <f>IF(R2219=0,0,0)</f>
        <v>0</v>
      </c>
      <c r="AC2219" s="52">
        <f> IFERROR(AB2219 * (1-R2219) * 2%,0)</f>
        <v>0</v>
      </c>
      <c r="AD2219" s="53">
        <f>T2219+V2219+W2219+X2219+AA2219+AC2219</f>
        <v>41652.989999999998</v>
      </c>
    </row>
    <row r="2220">
      <c r="C2220" s="40" t="s">
        <v>4157</v>
      </c>
      <c r="D2220" s="41" t="s">
        <v>4158</v>
      </c>
      <c r="E2220" s="41"/>
      <c r="F2220" s="42">
        <v>40737.434421296297</v>
      </c>
      <c r="G2220" s="43">
        <v>84</v>
      </c>
      <c r="H2220" s="44">
        <v>43329</v>
      </c>
      <c r="I2220" s="44">
        <v>43381</v>
      </c>
      <c r="J2220" s="43">
        <v>431897</v>
      </c>
      <c r="K2220" s="43">
        <v>0</v>
      </c>
      <c r="L2220" s="43">
        <v>0</v>
      </c>
      <c r="M2220" s="43">
        <f>IFERROR(J2220-K2220-L2220,0)</f>
        <v>431897</v>
      </c>
      <c r="N2220" s="43">
        <v>431897</v>
      </c>
      <c r="O2220" s="45">
        <f>IFERROR(IF(1 - M2220/N2220&lt;0,0,1-M2220/N2220),0)</f>
        <v>0</v>
      </c>
      <c r="P2220" s="43">
        <v>0</v>
      </c>
      <c r="Q2220" s="43">
        <v>431897</v>
      </c>
      <c r="R2220" s="46">
        <f>IF(F2220&lt;DATEVALUE("2018-07-01"),1,0)</f>
        <v>1</v>
      </c>
      <c r="S2220" s="47">
        <f>IF(R2220=1,1%,0)</f>
        <v>0.01</v>
      </c>
      <c r="T2220" s="46">
        <f>IFERROR(S2220*M2220,0)</f>
        <v>4318.9700000000003</v>
      </c>
      <c r="U2220" s="48">
        <f>IF(O2220&lt;=0.12,1,0)*(1-R2220)*M2220</f>
        <v>0</v>
      </c>
      <c r="V2220" s="49">
        <f>IF(0&lt;0.8,0,IF(0&lt;1,Sheet1!L590,1))*IF(G2220&lt;3,0.12 - O2220,0.01) *U2220</f>
        <v>0</v>
      </c>
      <c r="W2220" s="49">
        <f>IF(0&gt;1,IF(0&lt;=1.1,1,IF(0&lt;=1.2,2,IF(0&lt;=1.5,3,5))),0) * 1000000</f>
        <v>0</v>
      </c>
      <c r="X2220" s="50">
        <f>IF(AND(P2220&gt;=150000000,P2220&lt;300000000),5000000,IF(AND(P2220&gt;=300000000,P2220&lt;500000000),10000000,IF(AND(P2220&gt;=300000000,P2220&lt;500000000),15000000,IF(AND(P2220&gt;=500000000,P2220&lt;3000000000),20000000,IF(P2220&gt;=30000000000,35000000,0))))) * (1-R2220)</f>
        <v>0</v>
      </c>
      <c r="Y2220" s="50">
        <f>IFERROR(Q2220 * (1-R2220),0)</f>
        <v>0</v>
      </c>
      <c r="Z2220" s="51">
        <f>IF(R2220=1,0,0)</f>
        <v>0</v>
      </c>
      <c r="AA2220" s="51">
        <f>IFERROR((1-R2220) * Z2220 * 2%,0)</f>
        <v>0</v>
      </c>
      <c r="AB2220" s="52">
        <f>IF(R2220=0,0,0)</f>
        <v>0</v>
      </c>
      <c r="AC2220" s="52">
        <f> IFERROR(AB2220 * (1-R2220) * 2%,0)</f>
        <v>0</v>
      </c>
      <c r="AD2220" s="53">
        <f>T2220+V2220+W2220+X2220+AA2220+AC2220</f>
        <v>4318.9700000000003</v>
      </c>
    </row>
    <row r="2221">
      <c r="C2221" s="40" t="s">
        <v>4159</v>
      </c>
      <c r="D2221" s="41" t="s">
        <v>4160</v>
      </c>
      <c r="E2221" s="41"/>
      <c r="F2221" s="42">
        <v>40970.365960648145</v>
      </c>
      <c r="G2221" s="43">
        <v>76</v>
      </c>
      <c r="H2221" s="44">
        <v>43329</v>
      </c>
      <c r="I2221" s="44">
        <v>43351</v>
      </c>
      <c r="J2221" s="43">
        <v>519816</v>
      </c>
      <c r="K2221" s="43">
        <v>0</v>
      </c>
      <c r="L2221" s="43">
        <v>0</v>
      </c>
      <c r="M2221" s="43">
        <f>IFERROR(J2221-K2221-L2221,0)</f>
        <v>519816</v>
      </c>
      <c r="N2221" s="43">
        <v>519816</v>
      </c>
      <c r="O2221" s="45">
        <f>IFERROR(IF(1 - M2221/N2221&lt;0,0,1-M2221/N2221),0)</f>
        <v>0</v>
      </c>
      <c r="P2221" s="43">
        <v>0</v>
      </c>
      <c r="Q2221" s="43">
        <v>519816</v>
      </c>
      <c r="R2221" s="46">
        <f>IF(F2221&lt;DATEVALUE("2018-07-01"),1,0)</f>
        <v>1</v>
      </c>
      <c r="S2221" s="47">
        <f>IF(R2221=1,1%,0)</f>
        <v>0.01</v>
      </c>
      <c r="T2221" s="46">
        <f>IFERROR(S2221*M2221,0)</f>
        <v>5198.1599999999999</v>
      </c>
      <c r="U2221" s="48">
        <f>IF(O2221&lt;=0.12,1,0)*(1-R2221)*M2221</f>
        <v>0</v>
      </c>
      <c r="V2221" s="49">
        <f>IF(0&lt;0.8,0,IF(0&lt;1,Sheet1!L590,1))*IF(G2221&lt;3,0.12 - O2221,0.01) *U2221</f>
        <v>0</v>
      </c>
      <c r="W2221" s="49">
        <f>IF(0&gt;1,IF(0&lt;=1.1,1,IF(0&lt;=1.2,2,IF(0&lt;=1.5,3,5))),0) * 1000000</f>
        <v>0</v>
      </c>
      <c r="X2221" s="50">
        <f>IF(AND(P2221&gt;=150000000,P2221&lt;300000000),5000000,IF(AND(P2221&gt;=300000000,P2221&lt;500000000),10000000,IF(AND(P2221&gt;=300000000,P2221&lt;500000000),15000000,IF(AND(P2221&gt;=500000000,P2221&lt;3000000000),20000000,IF(P2221&gt;=30000000000,35000000,0))))) * (1-R2221)</f>
        <v>0</v>
      </c>
      <c r="Y2221" s="50">
        <f>IFERROR(Q2221 * (1-R2221),0)</f>
        <v>0</v>
      </c>
      <c r="Z2221" s="51">
        <f>IF(R2221=1,0,0)</f>
        <v>0</v>
      </c>
      <c r="AA2221" s="51">
        <f>IFERROR((1-R2221) * Z2221 * 2%,0)</f>
        <v>0</v>
      </c>
      <c r="AB2221" s="52">
        <f>IF(R2221=0,0,0)</f>
        <v>0</v>
      </c>
      <c r="AC2221" s="52">
        <f> IFERROR(AB2221 * (1-R2221) * 2%,0)</f>
        <v>0</v>
      </c>
      <c r="AD2221" s="53">
        <f>T2221+V2221+W2221+X2221+AA2221+AC2221</f>
        <v>5198.1599999999999</v>
      </c>
    </row>
    <row r="2222">
      <c r="C2222" s="40" t="s">
        <v>4161</v>
      </c>
      <c r="D2222" s="41" t="s">
        <v>4162</v>
      </c>
      <c r="E2222" s="41"/>
      <c r="F2222" s="42">
        <v>40987.67219907407</v>
      </c>
      <c r="G2222" s="43">
        <v>76</v>
      </c>
      <c r="H2222" s="44">
        <v>43329</v>
      </c>
      <c r="I2222" s="44">
        <v>43370</v>
      </c>
      <c r="J2222" s="43">
        <v>13243544</v>
      </c>
      <c r="K2222" s="43">
        <v>0</v>
      </c>
      <c r="L2222" s="43">
        <v>0</v>
      </c>
      <c r="M2222" s="43">
        <f>IFERROR(J2222-K2222-L2222,0)</f>
        <v>13243544</v>
      </c>
      <c r="N2222" s="43">
        <v>12308123</v>
      </c>
      <c r="O2222" s="45">
        <f>IFERROR(IF(1 - M2222/N2222&lt;0,0,1-M2222/N2222),0)</f>
        <v>0</v>
      </c>
      <c r="P2222" s="43">
        <v>0</v>
      </c>
      <c r="Q2222" s="43">
        <v>13243544</v>
      </c>
      <c r="R2222" s="46">
        <f>IF(F2222&lt;DATEVALUE("2018-07-01"),1,0)</f>
        <v>1</v>
      </c>
      <c r="S2222" s="47">
        <f>IF(R2222=1,1%,0)</f>
        <v>0.01</v>
      </c>
      <c r="T2222" s="46">
        <f>IFERROR(S2222*M2222,0)</f>
        <v>132435.44</v>
      </c>
      <c r="U2222" s="48">
        <f>IF(O2222&lt;=0.12,1,0)*(1-R2222)*M2222</f>
        <v>0</v>
      </c>
      <c r="V2222" s="49">
        <f>IF(0&lt;0.8,0,IF(0&lt;1,Sheet1!L590,1))*IF(G2222&lt;3,0.12 - O2222,0.01) *U2222</f>
        <v>0</v>
      </c>
      <c r="W2222" s="49">
        <f>IF(0&gt;1,IF(0&lt;=1.1,1,IF(0&lt;=1.2,2,IF(0&lt;=1.5,3,5))),0) * 1000000</f>
        <v>0</v>
      </c>
      <c r="X2222" s="50">
        <f>IF(AND(P2222&gt;=150000000,P2222&lt;300000000),5000000,IF(AND(P2222&gt;=300000000,P2222&lt;500000000),10000000,IF(AND(P2222&gt;=300000000,P2222&lt;500000000),15000000,IF(AND(P2222&gt;=500000000,P2222&lt;3000000000),20000000,IF(P2222&gt;=30000000000,35000000,0))))) * (1-R2222)</f>
        <v>0</v>
      </c>
      <c r="Y2222" s="50">
        <f>IFERROR(Q2222 * (1-R2222),0)</f>
        <v>0</v>
      </c>
      <c r="Z2222" s="51">
        <f>IF(R2222=1,0,0)</f>
        <v>0</v>
      </c>
      <c r="AA2222" s="51">
        <f>IFERROR((1-R2222) * Z2222 * 2%,0)</f>
        <v>0</v>
      </c>
      <c r="AB2222" s="52">
        <f>IF(R2222=0,0,0)</f>
        <v>0</v>
      </c>
      <c r="AC2222" s="52">
        <f> IFERROR(AB2222 * (1-R2222) * 2%,0)</f>
        <v>0</v>
      </c>
      <c r="AD2222" s="53">
        <f>T2222+V2222+W2222+X2222+AA2222+AC2222</f>
        <v>132435.44</v>
      </c>
    </row>
    <row r="2223">
      <c r="C2223" s="40" t="s">
        <v>4163</v>
      </c>
      <c r="D2223" s="41" t="s">
        <v>4164</v>
      </c>
      <c r="E2223" s="41"/>
      <c r="F2223" s="42">
        <v>41290.435173611113</v>
      </c>
      <c r="G2223" s="43">
        <v>66</v>
      </c>
      <c r="H2223" s="44">
        <v>43304</v>
      </c>
      <c r="I2223" s="44">
        <v>43403</v>
      </c>
      <c r="J2223" s="43">
        <v>1269774</v>
      </c>
      <c r="K2223" s="43">
        <v>0</v>
      </c>
      <c r="L2223" s="43">
        <v>0</v>
      </c>
      <c r="M2223" s="43">
        <f>IFERROR(J2223-K2223-L2223,0)</f>
        <v>1269774</v>
      </c>
      <c r="N2223" s="43">
        <v>1269774</v>
      </c>
      <c r="O2223" s="45">
        <f>IFERROR(IF(1 - M2223/N2223&lt;0,0,1-M2223/N2223),0)</f>
        <v>0</v>
      </c>
      <c r="P2223" s="43">
        <v>0</v>
      </c>
      <c r="Q2223" s="43">
        <v>1269774</v>
      </c>
      <c r="R2223" s="46">
        <f>IF(F2223&lt;DATEVALUE("2018-07-01"),1,0)</f>
        <v>1</v>
      </c>
      <c r="S2223" s="47">
        <f>IF(R2223=1,1%,0)</f>
        <v>0.01</v>
      </c>
      <c r="T2223" s="46">
        <f>IFERROR(S2223*M2223,0)</f>
        <v>12697.74</v>
      </c>
      <c r="U2223" s="48">
        <f>IF(O2223&lt;=0.12,1,0)*(1-R2223)*M2223</f>
        <v>0</v>
      </c>
      <c r="V2223" s="49">
        <f>IF(0&lt;0.8,0,IF(0&lt;1,Sheet1!L590,1))*IF(G2223&lt;3,0.12 - O2223,0.01) *U2223</f>
        <v>0</v>
      </c>
      <c r="W2223" s="49">
        <f>IF(0&gt;1,IF(0&lt;=1.1,1,IF(0&lt;=1.2,2,IF(0&lt;=1.5,3,5))),0) * 1000000</f>
        <v>0</v>
      </c>
      <c r="X2223" s="50">
        <f>IF(AND(P2223&gt;=150000000,P2223&lt;300000000),5000000,IF(AND(P2223&gt;=300000000,P2223&lt;500000000),10000000,IF(AND(P2223&gt;=300000000,P2223&lt;500000000),15000000,IF(AND(P2223&gt;=500000000,P2223&lt;3000000000),20000000,IF(P2223&gt;=30000000000,35000000,0))))) * (1-R2223)</f>
        <v>0</v>
      </c>
      <c r="Y2223" s="50">
        <f>IFERROR(Q2223 * (1-R2223),0)</f>
        <v>0</v>
      </c>
      <c r="Z2223" s="51">
        <f>IF(R2223=1,0,0)</f>
        <v>0</v>
      </c>
      <c r="AA2223" s="51">
        <f>IFERROR((1-R2223) * Z2223 * 2%,0)</f>
        <v>0</v>
      </c>
      <c r="AB2223" s="52">
        <f>IF(R2223=0,0,0)</f>
        <v>0</v>
      </c>
      <c r="AC2223" s="52">
        <f> IFERROR(AB2223 * (1-R2223) * 2%,0)</f>
        <v>0</v>
      </c>
      <c r="AD2223" s="53">
        <f>T2223+V2223+W2223+X2223+AA2223+AC2223</f>
        <v>12697.74</v>
      </c>
    </row>
    <row r="2224">
      <c r="C2224" s="40" t="s">
        <v>4165</v>
      </c>
      <c r="D2224" s="41" t="s">
        <v>4166</v>
      </c>
      <c r="E2224" s="41"/>
      <c r="F2224" s="42">
        <v>41401.379062499997</v>
      </c>
      <c r="G2224" s="43">
        <v>62</v>
      </c>
      <c r="H2224" s="44">
        <v>43327</v>
      </c>
      <c r="I2224" s="44">
        <v>43351</v>
      </c>
      <c r="J2224" s="43">
        <v>2134718</v>
      </c>
      <c r="K2224" s="43">
        <v>0</v>
      </c>
      <c r="L2224" s="43">
        <v>0</v>
      </c>
      <c r="M2224" s="43">
        <f>IFERROR(J2224-K2224-L2224,0)</f>
        <v>2134718</v>
      </c>
      <c r="N2224" s="43">
        <v>2134040</v>
      </c>
      <c r="O2224" s="45">
        <f>IFERROR(IF(1 - M2224/N2224&lt;0,0,1-M2224/N2224),0)</f>
        <v>0</v>
      </c>
      <c r="P2224" s="43">
        <v>0</v>
      </c>
      <c r="Q2224" s="43">
        <v>2134718</v>
      </c>
      <c r="R2224" s="46">
        <f>IF(F2224&lt;DATEVALUE("2018-07-01"),1,0)</f>
        <v>1</v>
      </c>
      <c r="S2224" s="47">
        <f>IF(R2224=1,1%,0)</f>
        <v>0.01</v>
      </c>
      <c r="T2224" s="46">
        <f>IFERROR(S2224*M2224,0)</f>
        <v>21347.18</v>
      </c>
      <c r="U2224" s="48">
        <f>IF(O2224&lt;=0.12,1,0)*(1-R2224)*M2224</f>
        <v>0</v>
      </c>
      <c r="V2224" s="49">
        <f>IF(0&lt;0.8,0,IF(0&lt;1,Sheet1!L590,1))*IF(G2224&lt;3,0.12 - O2224,0.01) *U2224</f>
        <v>0</v>
      </c>
      <c r="W2224" s="49">
        <f>IF(0&gt;1,IF(0&lt;=1.1,1,IF(0&lt;=1.2,2,IF(0&lt;=1.5,3,5))),0) * 1000000</f>
        <v>0</v>
      </c>
      <c r="X2224" s="50">
        <f>IF(AND(P2224&gt;=150000000,P2224&lt;300000000),5000000,IF(AND(P2224&gt;=300000000,P2224&lt;500000000),10000000,IF(AND(P2224&gt;=300000000,P2224&lt;500000000),15000000,IF(AND(P2224&gt;=500000000,P2224&lt;3000000000),20000000,IF(P2224&gt;=30000000000,35000000,0))))) * (1-R2224)</f>
        <v>0</v>
      </c>
      <c r="Y2224" s="50">
        <f>IFERROR(Q2224 * (1-R2224),0)</f>
        <v>0</v>
      </c>
      <c r="Z2224" s="51">
        <f>IF(R2224=1,0,0)</f>
        <v>0</v>
      </c>
      <c r="AA2224" s="51">
        <f>IFERROR((1-R2224) * Z2224 * 2%,0)</f>
        <v>0</v>
      </c>
      <c r="AB2224" s="52">
        <f>IF(R2224=0,0,0)</f>
        <v>0</v>
      </c>
      <c r="AC2224" s="52">
        <f> IFERROR(AB2224 * (1-R2224) * 2%,0)</f>
        <v>0</v>
      </c>
      <c r="AD2224" s="53">
        <f>T2224+V2224+W2224+X2224+AA2224+AC2224</f>
        <v>21347.18</v>
      </c>
    </row>
    <row r="2225">
      <c r="C2225" s="40" t="s">
        <v>4167</v>
      </c>
      <c r="D2225" s="41" t="s">
        <v>4168</v>
      </c>
      <c r="E2225" s="41"/>
      <c r="F2225" s="42">
        <v>41510.403622685182</v>
      </c>
      <c r="G2225" s="43">
        <v>59</v>
      </c>
      <c r="H2225" s="44">
        <v>43329</v>
      </c>
      <c r="I2225" s="44">
        <v>43360</v>
      </c>
      <c r="J2225" s="43">
        <v>13753530</v>
      </c>
      <c r="K2225" s="43">
        <v>0</v>
      </c>
      <c r="L2225" s="43">
        <v>0</v>
      </c>
      <c r="M2225" s="43">
        <f>IFERROR(J2225-K2225-L2225,0)</f>
        <v>13753530</v>
      </c>
      <c r="N2225" s="43">
        <v>14320448</v>
      </c>
      <c r="O2225" s="45">
        <f>IFERROR(IF(1 - M2225/N2225&lt;0,0,1-M2225/N2225),0)</f>
        <v>0.039588007302564843</v>
      </c>
      <c r="P2225" s="43">
        <v>0</v>
      </c>
      <c r="Q2225" s="43">
        <v>13753530</v>
      </c>
      <c r="R2225" s="46">
        <f>IF(F2225&lt;DATEVALUE("2018-07-01"),1,0)</f>
        <v>1</v>
      </c>
      <c r="S2225" s="47">
        <f>IF(R2225=1,1%,0)</f>
        <v>0.01</v>
      </c>
      <c r="T2225" s="46">
        <f>IFERROR(S2225*M2225,0)</f>
        <v>137535.29999999999</v>
      </c>
      <c r="U2225" s="48">
        <f>IF(O2225&lt;=0.12,1,0)*(1-R2225)*M2225</f>
        <v>0</v>
      </c>
      <c r="V2225" s="49">
        <f>IF(0&lt;0.8,0,IF(0&lt;1,Sheet1!L590,1))*IF(G2225&lt;3,0.12 - O2225,0.01) *U2225</f>
        <v>0</v>
      </c>
      <c r="W2225" s="49">
        <f>IF(0&gt;1,IF(0&lt;=1.1,1,IF(0&lt;=1.2,2,IF(0&lt;=1.5,3,5))),0) * 1000000</f>
        <v>0</v>
      </c>
      <c r="X2225" s="50">
        <f>IF(AND(P2225&gt;=150000000,P2225&lt;300000000),5000000,IF(AND(P2225&gt;=300000000,P2225&lt;500000000),10000000,IF(AND(P2225&gt;=300000000,P2225&lt;500000000),15000000,IF(AND(P2225&gt;=500000000,P2225&lt;3000000000),20000000,IF(P2225&gt;=30000000000,35000000,0))))) * (1-R2225)</f>
        <v>0</v>
      </c>
      <c r="Y2225" s="50">
        <f>IFERROR(Q2225 * (1-R2225),0)</f>
        <v>0</v>
      </c>
      <c r="Z2225" s="51">
        <f>IF(R2225=1,0,0)</f>
        <v>0</v>
      </c>
      <c r="AA2225" s="51">
        <f>IFERROR((1-R2225) * Z2225 * 2%,0)</f>
        <v>0</v>
      </c>
      <c r="AB2225" s="52">
        <f>IF(R2225=0,0,0)</f>
        <v>0</v>
      </c>
      <c r="AC2225" s="52">
        <f> IFERROR(AB2225 * (1-R2225) * 2%,0)</f>
        <v>0</v>
      </c>
      <c r="AD2225" s="53">
        <f>T2225+V2225+W2225+X2225+AA2225+AC2225</f>
        <v>137535.29999999999</v>
      </c>
    </row>
    <row r="2226">
      <c r="C2226" s="40" t="s">
        <v>4169</v>
      </c>
      <c r="D2226" s="41" t="s">
        <v>4170</v>
      </c>
      <c r="E2226" s="41"/>
      <c r="F2226" s="42">
        <v>41885.590104166666</v>
      </c>
      <c r="G2226" s="43">
        <v>46</v>
      </c>
      <c r="H2226" s="44">
        <v>43329</v>
      </c>
      <c r="I2226" s="44">
        <v>43351</v>
      </c>
      <c r="J2226" s="43">
        <v>475167</v>
      </c>
      <c r="K2226" s="43">
        <v>0</v>
      </c>
      <c r="L2226" s="43">
        <v>0</v>
      </c>
      <c r="M2226" s="43">
        <f>IFERROR(J2226-K2226-L2226,0)</f>
        <v>475167</v>
      </c>
      <c r="N2226" s="43">
        <v>475167</v>
      </c>
      <c r="O2226" s="45">
        <f>IFERROR(IF(1 - M2226/N2226&lt;0,0,1-M2226/N2226),0)</f>
        <v>0</v>
      </c>
      <c r="P2226" s="43">
        <v>0</v>
      </c>
      <c r="Q2226" s="43">
        <v>475167</v>
      </c>
      <c r="R2226" s="46">
        <f>IF(F2226&lt;DATEVALUE("2018-07-01"),1,0)</f>
        <v>1</v>
      </c>
      <c r="S2226" s="47">
        <f>IF(R2226=1,1%,0)</f>
        <v>0.01</v>
      </c>
      <c r="T2226" s="46">
        <f>IFERROR(S2226*M2226,0)</f>
        <v>4751.6700000000001</v>
      </c>
      <c r="U2226" s="48">
        <f>IF(O2226&lt;=0.12,1,0)*(1-R2226)*M2226</f>
        <v>0</v>
      </c>
      <c r="V2226" s="49">
        <f>IF(0&lt;0.8,0,IF(0&lt;1,Sheet1!L590,1))*IF(G2226&lt;3,0.12 - O2226,0.01) *U2226</f>
        <v>0</v>
      </c>
      <c r="W2226" s="49">
        <f>IF(0&gt;1,IF(0&lt;=1.1,1,IF(0&lt;=1.2,2,IF(0&lt;=1.5,3,5))),0) * 1000000</f>
        <v>0</v>
      </c>
      <c r="X2226" s="50">
        <f>IF(AND(P2226&gt;=150000000,P2226&lt;300000000),5000000,IF(AND(P2226&gt;=300000000,P2226&lt;500000000),10000000,IF(AND(P2226&gt;=300000000,P2226&lt;500000000),15000000,IF(AND(P2226&gt;=500000000,P2226&lt;3000000000),20000000,IF(P2226&gt;=30000000000,35000000,0))))) * (1-R2226)</f>
        <v>0</v>
      </c>
      <c r="Y2226" s="50">
        <f>IFERROR(Q2226 * (1-R2226),0)</f>
        <v>0</v>
      </c>
      <c r="Z2226" s="51">
        <f>IF(R2226=1,0,0)</f>
        <v>0</v>
      </c>
      <c r="AA2226" s="51">
        <f>IFERROR((1-R2226) * Z2226 * 2%,0)</f>
        <v>0</v>
      </c>
      <c r="AB2226" s="52">
        <f>IF(R2226=0,0,0)</f>
        <v>0</v>
      </c>
      <c r="AC2226" s="52">
        <f> IFERROR(AB2226 * (1-R2226) * 2%,0)</f>
        <v>0</v>
      </c>
      <c r="AD2226" s="53">
        <f>T2226+V2226+W2226+X2226+AA2226+AC2226</f>
        <v>4751.6700000000001</v>
      </c>
    </row>
    <row r="2227">
      <c r="C2227" s="40" t="s">
        <v>4171</v>
      </c>
      <c r="D2227" s="41" t="s">
        <v>4172</v>
      </c>
      <c r="E2227" s="41"/>
      <c r="F2227" s="42">
        <v>41885.589224537034</v>
      </c>
      <c r="G2227" s="43">
        <v>46</v>
      </c>
      <c r="H2227" s="44">
        <v>43329</v>
      </c>
      <c r="I2227" s="44">
        <v>43336</v>
      </c>
      <c r="J2227" s="43">
        <v>1452460</v>
      </c>
      <c r="K2227" s="43">
        <v>0</v>
      </c>
      <c r="L2227" s="43">
        <v>0</v>
      </c>
      <c r="M2227" s="43">
        <f>IFERROR(J2227-K2227-L2227,0)</f>
        <v>1452460</v>
      </c>
      <c r="N2227" s="43">
        <v>1264305</v>
      </c>
      <c r="O2227" s="45">
        <f>IFERROR(IF(1 - M2227/N2227&lt;0,0,1-M2227/N2227),0)</f>
        <v>0</v>
      </c>
      <c r="P2227" s="43">
        <v>0</v>
      </c>
      <c r="Q2227" s="43">
        <v>1452460</v>
      </c>
      <c r="R2227" s="46">
        <f>IF(F2227&lt;DATEVALUE("2018-07-01"),1,0)</f>
        <v>1</v>
      </c>
      <c r="S2227" s="47">
        <f>IF(R2227=1,1%,0)</f>
        <v>0.01</v>
      </c>
      <c r="T2227" s="46">
        <f>IFERROR(S2227*M2227,0)</f>
        <v>14524.6</v>
      </c>
      <c r="U2227" s="48">
        <f>IF(O2227&lt;=0.12,1,0)*(1-R2227)*M2227</f>
        <v>0</v>
      </c>
      <c r="V2227" s="49">
        <f>IF(0&lt;0.8,0,IF(0&lt;1,Sheet1!L590,1))*IF(G2227&lt;3,0.12 - O2227,0.01) *U2227</f>
        <v>0</v>
      </c>
      <c r="W2227" s="49">
        <f>IF(0&gt;1,IF(0&lt;=1.1,1,IF(0&lt;=1.2,2,IF(0&lt;=1.5,3,5))),0) * 1000000</f>
        <v>0</v>
      </c>
      <c r="X2227" s="50">
        <f>IF(AND(P2227&gt;=150000000,P2227&lt;300000000),5000000,IF(AND(P2227&gt;=300000000,P2227&lt;500000000),10000000,IF(AND(P2227&gt;=300000000,P2227&lt;500000000),15000000,IF(AND(P2227&gt;=500000000,P2227&lt;3000000000),20000000,IF(P2227&gt;=30000000000,35000000,0))))) * (1-R2227)</f>
        <v>0</v>
      </c>
      <c r="Y2227" s="50">
        <f>IFERROR(Q2227 * (1-R2227),0)</f>
        <v>0</v>
      </c>
      <c r="Z2227" s="51">
        <f>IF(R2227=1,0,0)</f>
        <v>0</v>
      </c>
      <c r="AA2227" s="51">
        <f>IFERROR((1-R2227) * Z2227 * 2%,0)</f>
        <v>0</v>
      </c>
      <c r="AB2227" s="52">
        <f>IF(R2227=0,0,0)</f>
        <v>0</v>
      </c>
      <c r="AC2227" s="52">
        <f> IFERROR(AB2227 * (1-R2227) * 2%,0)</f>
        <v>0</v>
      </c>
      <c r="AD2227" s="53">
        <f>T2227+V2227+W2227+X2227+AA2227+AC2227</f>
        <v>14524.6</v>
      </c>
    </row>
    <row r="2228">
      <c r="C2228" s="40" t="s">
        <v>4173</v>
      </c>
      <c r="D2228" s="41" t="s">
        <v>4174</v>
      </c>
      <c r="E2228" s="41"/>
      <c r="F2228" s="42">
        <v>41890.450115740736</v>
      </c>
      <c r="G2228" s="43">
        <v>46</v>
      </c>
      <c r="H2228" s="44">
        <v>43329</v>
      </c>
      <c r="I2228" s="44">
        <v>43372</v>
      </c>
      <c r="J2228" s="43">
        <v>2315214</v>
      </c>
      <c r="K2228" s="43">
        <v>0</v>
      </c>
      <c r="L2228" s="43">
        <v>0</v>
      </c>
      <c r="M2228" s="43">
        <f>IFERROR(J2228-K2228-L2228,0)</f>
        <v>2315214</v>
      </c>
      <c r="N2228" s="43">
        <v>2314512</v>
      </c>
      <c r="O2228" s="45">
        <f>IFERROR(IF(1 - M2228/N2228&lt;0,0,1-M2228/N2228),0)</f>
        <v>0</v>
      </c>
      <c r="P2228" s="43">
        <v>0</v>
      </c>
      <c r="Q2228" s="43">
        <v>2315214</v>
      </c>
      <c r="R2228" s="46">
        <f>IF(F2228&lt;DATEVALUE("2018-07-01"),1,0)</f>
        <v>1</v>
      </c>
      <c r="S2228" s="47">
        <f>IF(R2228=1,1%,0)</f>
        <v>0.01</v>
      </c>
      <c r="T2228" s="46">
        <f>IFERROR(S2228*M2228,0)</f>
        <v>23152.139999999999</v>
      </c>
      <c r="U2228" s="48">
        <f>IF(O2228&lt;=0.12,1,0)*(1-R2228)*M2228</f>
        <v>0</v>
      </c>
      <c r="V2228" s="49">
        <f>IF(0&lt;0.8,0,IF(0&lt;1,Sheet1!L590,1))*IF(G2228&lt;3,0.12 - O2228,0.01) *U2228</f>
        <v>0</v>
      </c>
      <c r="W2228" s="49">
        <f>IF(0&gt;1,IF(0&lt;=1.1,1,IF(0&lt;=1.2,2,IF(0&lt;=1.5,3,5))),0) * 1000000</f>
        <v>0</v>
      </c>
      <c r="X2228" s="50">
        <f>IF(AND(P2228&gt;=150000000,P2228&lt;300000000),5000000,IF(AND(P2228&gt;=300000000,P2228&lt;500000000),10000000,IF(AND(P2228&gt;=300000000,P2228&lt;500000000),15000000,IF(AND(P2228&gt;=500000000,P2228&lt;3000000000),20000000,IF(P2228&gt;=30000000000,35000000,0))))) * (1-R2228)</f>
        <v>0</v>
      </c>
      <c r="Y2228" s="50">
        <f>IFERROR(Q2228 * (1-R2228),0)</f>
        <v>0</v>
      </c>
      <c r="Z2228" s="51">
        <f>IF(R2228=1,0,0)</f>
        <v>0</v>
      </c>
      <c r="AA2228" s="51">
        <f>IFERROR((1-R2228) * Z2228 * 2%,0)</f>
        <v>0</v>
      </c>
      <c r="AB2228" s="52">
        <f>IF(R2228=0,0,0)</f>
        <v>0</v>
      </c>
      <c r="AC2228" s="52">
        <f> IFERROR(AB2228 * (1-R2228) * 2%,0)</f>
        <v>0</v>
      </c>
      <c r="AD2228" s="53">
        <f>T2228+V2228+W2228+X2228+AA2228+AC2228</f>
        <v>23152.139999999999</v>
      </c>
    </row>
    <row r="2229">
      <c r="C2229" s="40" t="s">
        <v>4175</v>
      </c>
      <c r="D2229" s="41" t="s">
        <v>4176</v>
      </c>
      <c r="E2229" s="41"/>
      <c r="F2229" s="42">
        <v>41890.451898148145</v>
      </c>
      <c r="G2229" s="43">
        <v>46</v>
      </c>
      <c r="H2229" s="44">
        <v>43329</v>
      </c>
      <c r="I2229" s="44">
        <v>43372</v>
      </c>
      <c r="J2229" s="43">
        <v>4447192</v>
      </c>
      <c r="K2229" s="43">
        <v>0</v>
      </c>
      <c r="L2229" s="43">
        <v>0</v>
      </c>
      <c r="M2229" s="43">
        <f>IFERROR(J2229-K2229-L2229,0)</f>
        <v>4447192</v>
      </c>
      <c r="N2229" s="43">
        <v>4445756</v>
      </c>
      <c r="O2229" s="45">
        <f>IFERROR(IF(1 - M2229/N2229&lt;0,0,1-M2229/N2229),0)</f>
        <v>0</v>
      </c>
      <c r="P2229" s="43">
        <v>0</v>
      </c>
      <c r="Q2229" s="43">
        <v>4447192</v>
      </c>
      <c r="R2229" s="46">
        <f>IF(F2229&lt;DATEVALUE("2018-07-01"),1,0)</f>
        <v>1</v>
      </c>
      <c r="S2229" s="47">
        <f>IF(R2229=1,1%,0)</f>
        <v>0.01</v>
      </c>
      <c r="T2229" s="46">
        <f>IFERROR(S2229*M2229,0)</f>
        <v>44471.919999999998</v>
      </c>
      <c r="U2229" s="48">
        <f>IF(O2229&lt;=0.12,1,0)*(1-R2229)*M2229</f>
        <v>0</v>
      </c>
      <c r="V2229" s="49">
        <f>IF(0&lt;0.8,0,IF(0&lt;1,Sheet1!L590,1))*IF(G2229&lt;3,0.12 - O2229,0.01) *U2229</f>
        <v>0</v>
      </c>
      <c r="W2229" s="49">
        <f>IF(0&gt;1,IF(0&lt;=1.1,1,IF(0&lt;=1.2,2,IF(0&lt;=1.5,3,5))),0) * 1000000</f>
        <v>0</v>
      </c>
      <c r="X2229" s="50">
        <f>IF(AND(P2229&gt;=150000000,P2229&lt;300000000),5000000,IF(AND(P2229&gt;=300000000,P2229&lt;500000000),10000000,IF(AND(P2229&gt;=300000000,P2229&lt;500000000),15000000,IF(AND(P2229&gt;=500000000,P2229&lt;3000000000),20000000,IF(P2229&gt;=30000000000,35000000,0))))) * (1-R2229)</f>
        <v>0</v>
      </c>
      <c r="Y2229" s="50">
        <f>IFERROR(Q2229 * (1-R2229),0)</f>
        <v>0</v>
      </c>
      <c r="Z2229" s="51">
        <f>IF(R2229=1,0,0)</f>
        <v>0</v>
      </c>
      <c r="AA2229" s="51">
        <f>IFERROR((1-R2229) * Z2229 * 2%,0)</f>
        <v>0</v>
      </c>
      <c r="AB2229" s="52">
        <f>IF(R2229=0,0,0)</f>
        <v>0</v>
      </c>
      <c r="AC2229" s="52">
        <f> IFERROR(AB2229 * (1-R2229) * 2%,0)</f>
        <v>0</v>
      </c>
      <c r="AD2229" s="53">
        <f>T2229+V2229+W2229+X2229+AA2229+AC2229</f>
        <v>44471.919999999998</v>
      </c>
    </row>
    <row r="2230">
      <c r="C2230" s="40" t="s">
        <v>4177</v>
      </c>
      <c r="D2230" s="41" t="s">
        <v>4178</v>
      </c>
      <c r="E2230" s="41"/>
      <c r="F2230" s="42">
        <v>41890.452939814815</v>
      </c>
      <c r="G2230" s="43">
        <v>46</v>
      </c>
      <c r="H2230" s="44" t="s">
        <v>24</v>
      </c>
      <c r="I2230" s="44" t="s">
        <v>24</v>
      </c>
      <c r="J2230" s="43">
        <v>683408</v>
      </c>
      <c r="K2230" s="43">
        <v>0</v>
      </c>
      <c r="L2230" s="43">
        <v>0</v>
      </c>
      <c r="M2230" s="43">
        <f>IFERROR(J2230-K2230-L2230,0)</f>
        <v>683408</v>
      </c>
      <c r="N2230" s="43">
        <v>683408</v>
      </c>
      <c r="O2230" s="45">
        <f>IFERROR(IF(1 - M2230/N2230&lt;0,0,1-M2230/N2230),0)</f>
        <v>0</v>
      </c>
      <c r="P2230" s="43">
        <v>0</v>
      </c>
      <c r="Q2230" s="43">
        <v>683408</v>
      </c>
      <c r="R2230" s="46">
        <f>IF(F2230&lt;DATEVALUE("2018-07-01"),1,0)</f>
        <v>1</v>
      </c>
      <c r="S2230" s="47">
        <f>IF(R2230=1,1%,0)</f>
        <v>0.01</v>
      </c>
      <c r="T2230" s="46">
        <f>IFERROR(S2230*M2230,0)</f>
        <v>6834.0799999999999</v>
      </c>
      <c r="U2230" s="48">
        <f>IF(O2230&lt;=0.12,1,0)*(1-R2230)*M2230</f>
        <v>0</v>
      </c>
      <c r="V2230" s="49">
        <f>IF(0&lt;0.8,0,IF(0&lt;1,Sheet1!L590,1))*IF(G2230&lt;3,0.12 - O2230,0.01) *U2230</f>
        <v>0</v>
      </c>
      <c r="W2230" s="49">
        <f>IF(0&gt;1,IF(0&lt;=1.1,1,IF(0&lt;=1.2,2,IF(0&lt;=1.5,3,5))),0) * 1000000</f>
        <v>0</v>
      </c>
      <c r="X2230" s="50">
        <f>IF(AND(P2230&gt;=150000000,P2230&lt;300000000),5000000,IF(AND(P2230&gt;=300000000,P2230&lt;500000000),10000000,IF(AND(P2230&gt;=300000000,P2230&lt;500000000),15000000,IF(AND(P2230&gt;=500000000,P2230&lt;3000000000),20000000,IF(P2230&gt;=30000000000,35000000,0))))) * (1-R2230)</f>
        <v>0</v>
      </c>
      <c r="Y2230" s="50">
        <f>IFERROR(Q2230 * (1-R2230),0)</f>
        <v>0</v>
      </c>
      <c r="Z2230" s="51">
        <f>IF(R2230=1,0,0)</f>
        <v>0</v>
      </c>
      <c r="AA2230" s="51">
        <f>IFERROR((1-R2230) * Z2230 * 2%,0)</f>
        <v>0</v>
      </c>
      <c r="AB2230" s="52">
        <f>IF(R2230=0,0,0)</f>
        <v>0</v>
      </c>
      <c r="AC2230" s="52">
        <f> IFERROR(AB2230 * (1-R2230) * 2%,0)</f>
        <v>0</v>
      </c>
      <c r="AD2230" s="53">
        <f>T2230+V2230+W2230+X2230+AA2230+AC2230</f>
        <v>6834.0799999999999</v>
      </c>
    </row>
    <row r="2231">
      <c r="C2231" s="40" t="s">
        <v>4179</v>
      </c>
      <c r="D2231" s="41" t="s">
        <v>4180</v>
      </c>
      <c r="E2231" s="41"/>
      <c r="F2231" s="42">
        <v>41890.453842592593</v>
      </c>
      <c r="G2231" s="43">
        <v>46</v>
      </c>
      <c r="H2231" s="44">
        <v>43327</v>
      </c>
      <c r="I2231" s="44">
        <v>43335</v>
      </c>
      <c r="J2231" s="43">
        <v>2069463</v>
      </c>
      <c r="K2231" s="43">
        <v>0</v>
      </c>
      <c r="L2231" s="43">
        <v>0</v>
      </c>
      <c r="M2231" s="43">
        <f>IFERROR(J2231-K2231-L2231,0)</f>
        <v>2069463</v>
      </c>
      <c r="N2231" s="43">
        <v>2069463</v>
      </c>
      <c r="O2231" s="45">
        <f>IFERROR(IF(1 - M2231/N2231&lt;0,0,1-M2231/N2231),0)</f>
        <v>0</v>
      </c>
      <c r="P2231" s="43">
        <v>0</v>
      </c>
      <c r="Q2231" s="43">
        <v>2069463</v>
      </c>
      <c r="R2231" s="46">
        <f>IF(F2231&lt;DATEVALUE("2018-07-01"),1,0)</f>
        <v>1</v>
      </c>
      <c r="S2231" s="47">
        <f>IF(R2231=1,1%,0)</f>
        <v>0.01</v>
      </c>
      <c r="T2231" s="46">
        <f>IFERROR(S2231*M2231,0)</f>
        <v>20694.630000000001</v>
      </c>
      <c r="U2231" s="48">
        <f>IF(O2231&lt;=0.12,1,0)*(1-R2231)*M2231</f>
        <v>0</v>
      </c>
      <c r="V2231" s="49">
        <f>IF(0&lt;0.8,0,IF(0&lt;1,Sheet1!L590,1))*IF(G2231&lt;3,0.12 - O2231,0.01) *U2231</f>
        <v>0</v>
      </c>
      <c r="W2231" s="49">
        <f>IF(0&gt;1,IF(0&lt;=1.1,1,IF(0&lt;=1.2,2,IF(0&lt;=1.5,3,5))),0) * 1000000</f>
        <v>0</v>
      </c>
      <c r="X2231" s="50">
        <f>IF(AND(P2231&gt;=150000000,P2231&lt;300000000),5000000,IF(AND(P2231&gt;=300000000,P2231&lt;500000000),10000000,IF(AND(P2231&gt;=300000000,P2231&lt;500000000),15000000,IF(AND(P2231&gt;=500000000,P2231&lt;3000000000),20000000,IF(P2231&gt;=30000000000,35000000,0))))) * (1-R2231)</f>
        <v>0</v>
      </c>
      <c r="Y2231" s="50">
        <f>IFERROR(Q2231 * (1-R2231),0)</f>
        <v>0</v>
      </c>
      <c r="Z2231" s="51">
        <f>IF(R2231=1,0,0)</f>
        <v>0</v>
      </c>
      <c r="AA2231" s="51">
        <f>IFERROR((1-R2231) * Z2231 * 2%,0)</f>
        <v>0</v>
      </c>
      <c r="AB2231" s="52">
        <f>IF(R2231=0,0,0)</f>
        <v>0</v>
      </c>
      <c r="AC2231" s="52">
        <f> IFERROR(AB2231 * (1-R2231) * 2%,0)</f>
        <v>0</v>
      </c>
      <c r="AD2231" s="53">
        <f>T2231+V2231+W2231+X2231+AA2231+AC2231</f>
        <v>20694.630000000001</v>
      </c>
    </row>
    <row r="2232">
      <c r="C2232" s="40" t="s">
        <v>4181</v>
      </c>
      <c r="D2232" s="41" t="s">
        <v>4182</v>
      </c>
      <c r="E2232" s="41"/>
      <c r="F2232" s="42">
        <v>41892.403101851851</v>
      </c>
      <c r="G2232" s="43">
        <v>46</v>
      </c>
      <c r="H2232" s="44">
        <v>43329</v>
      </c>
      <c r="I2232" s="44">
        <v>43362</v>
      </c>
      <c r="J2232" s="43">
        <v>825583</v>
      </c>
      <c r="K2232" s="43">
        <v>0</v>
      </c>
      <c r="L2232" s="43">
        <v>0</v>
      </c>
      <c r="M2232" s="43">
        <f>IFERROR(J2232-K2232-L2232,0)</f>
        <v>825583</v>
      </c>
      <c r="N2232" s="43">
        <v>825583</v>
      </c>
      <c r="O2232" s="45">
        <f>IFERROR(IF(1 - M2232/N2232&lt;0,0,1-M2232/N2232),0)</f>
        <v>0</v>
      </c>
      <c r="P2232" s="43">
        <v>0</v>
      </c>
      <c r="Q2232" s="43">
        <v>825583</v>
      </c>
      <c r="R2232" s="46">
        <f>IF(F2232&lt;DATEVALUE("2018-07-01"),1,0)</f>
        <v>1</v>
      </c>
      <c r="S2232" s="47">
        <f>IF(R2232=1,1%,0)</f>
        <v>0.01</v>
      </c>
      <c r="T2232" s="46">
        <f>IFERROR(S2232*M2232,0)</f>
        <v>8255.8299999999999</v>
      </c>
      <c r="U2232" s="48">
        <f>IF(O2232&lt;=0.12,1,0)*(1-R2232)*M2232</f>
        <v>0</v>
      </c>
      <c r="V2232" s="49">
        <f>IF(0&lt;0.8,0,IF(0&lt;1,Sheet1!L590,1))*IF(G2232&lt;3,0.12 - O2232,0.01) *U2232</f>
        <v>0</v>
      </c>
      <c r="W2232" s="49">
        <f>IF(0&gt;1,IF(0&lt;=1.1,1,IF(0&lt;=1.2,2,IF(0&lt;=1.5,3,5))),0) * 1000000</f>
        <v>0</v>
      </c>
      <c r="X2232" s="50">
        <f>IF(AND(P2232&gt;=150000000,P2232&lt;300000000),5000000,IF(AND(P2232&gt;=300000000,P2232&lt;500000000),10000000,IF(AND(P2232&gt;=300000000,P2232&lt;500000000),15000000,IF(AND(P2232&gt;=500000000,P2232&lt;3000000000),20000000,IF(P2232&gt;=30000000000,35000000,0))))) * (1-R2232)</f>
        <v>0</v>
      </c>
      <c r="Y2232" s="50">
        <f>IFERROR(Q2232 * (1-R2232),0)</f>
        <v>0</v>
      </c>
      <c r="Z2232" s="51">
        <f>IF(R2232=1,0,0)</f>
        <v>0</v>
      </c>
      <c r="AA2232" s="51">
        <f>IFERROR((1-R2232) * Z2232 * 2%,0)</f>
        <v>0</v>
      </c>
      <c r="AB2232" s="52">
        <f>IF(R2232=0,0,0)</f>
        <v>0</v>
      </c>
      <c r="AC2232" s="52">
        <f> IFERROR(AB2232 * (1-R2232) * 2%,0)</f>
        <v>0</v>
      </c>
      <c r="AD2232" s="53">
        <f>T2232+V2232+W2232+X2232+AA2232+AC2232</f>
        <v>8255.8299999999999</v>
      </c>
    </row>
    <row r="2233">
      <c r="C2233" s="40" t="s">
        <v>4183</v>
      </c>
      <c r="D2233" s="41" t="s">
        <v>4184</v>
      </c>
      <c r="E2233" s="41"/>
      <c r="F2233" s="42">
        <v>42040.633148148147</v>
      </c>
      <c r="G2233" s="43">
        <v>41</v>
      </c>
      <c r="H2233" s="44" t="s">
        <v>24</v>
      </c>
      <c r="I2233" s="44" t="s">
        <v>24</v>
      </c>
      <c r="J2233" s="43">
        <v>49511947</v>
      </c>
      <c r="K2233" s="43">
        <v>0</v>
      </c>
      <c r="L2233" s="43">
        <v>0</v>
      </c>
      <c r="M2233" s="43">
        <f>IFERROR(J2233-K2233-L2233,0)</f>
        <v>49511947</v>
      </c>
      <c r="N2233" s="43" t="s">
        <v>24</v>
      </c>
      <c r="O2233" s="45">
        <f>IFERROR(IF(1 - M2233/N2233&lt;0,0,1-M2233/N2233),0)</f>
        <v>0</v>
      </c>
      <c r="P2233" s="43">
        <v>0</v>
      </c>
      <c r="Q2233" s="43">
        <v>0</v>
      </c>
      <c r="R2233" s="46">
        <f>IF(F2233&lt;DATEVALUE("2018-07-01"),1,0)</f>
        <v>1</v>
      </c>
      <c r="S2233" s="47">
        <f>IF(R2233=1,1%,0)</f>
        <v>0.01</v>
      </c>
      <c r="T2233" s="46">
        <f>IFERROR(S2233*M2233,0)</f>
        <v>495119.47000000003</v>
      </c>
      <c r="U2233" s="48">
        <f>IF(O2233&lt;=0.12,1,0)*(1-R2233)*M2233</f>
        <v>0</v>
      </c>
      <c r="V2233" s="49">
        <f>IF(0&lt;0.8,0,IF(0&lt;1,Sheet1!L590,1))*IF(G2233&lt;3,0.12 - O2233,0.01) *U2233</f>
        <v>0</v>
      </c>
      <c r="W2233" s="49">
        <f>IF(0&gt;1,IF(0&lt;=1.1,1,IF(0&lt;=1.2,2,IF(0&lt;=1.5,3,5))),0) * 1000000</f>
        <v>0</v>
      </c>
      <c r="X2233" s="50">
        <f>IF(AND(P2233&gt;=150000000,P2233&lt;300000000),5000000,IF(AND(P2233&gt;=300000000,P2233&lt;500000000),10000000,IF(AND(P2233&gt;=300000000,P2233&lt;500000000),15000000,IF(AND(P2233&gt;=500000000,P2233&lt;3000000000),20000000,IF(P2233&gt;=30000000000,35000000,0))))) * (1-R2233)</f>
        <v>0</v>
      </c>
      <c r="Y2233" s="50">
        <f>IFERROR(Q2233 * (1-R2233),0)</f>
        <v>0</v>
      </c>
      <c r="Z2233" s="51">
        <f>IF(R2233=1,0,"")</f>
        <v>0</v>
      </c>
      <c r="AA2233" s="51">
        <f>IFERROR((1-R2233) * Z2233 * 2%,0)</f>
        <v>0</v>
      </c>
      <c r="AB2233" s="52">
        <f>IF(R2233=0,"",0)</f>
        <v>0</v>
      </c>
      <c r="AC2233" s="52">
        <f> IFERROR(AB2233 * (1-R2233) * 2%,0)</f>
        <v>0</v>
      </c>
      <c r="AD2233" s="53">
        <f>T2233+V2233+W2233+X2233+AA2233+AC2233</f>
        <v>495119.47000000003</v>
      </c>
    </row>
    <row r="2234">
      <c r="C2234" s="40" t="s">
        <v>4185</v>
      </c>
      <c r="D2234" s="41" t="s">
        <v>4186</v>
      </c>
      <c r="E2234" s="41"/>
      <c r="F2234" s="42">
        <v>42324.593321759261</v>
      </c>
      <c r="G2234" s="43">
        <v>32</v>
      </c>
      <c r="H2234" s="44">
        <v>43320</v>
      </c>
      <c r="I2234" s="44">
        <v>43341</v>
      </c>
      <c r="J2234" s="43">
        <v>2753020</v>
      </c>
      <c r="K2234" s="43">
        <v>125137</v>
      </c>
      <c r="L2234" s="43">
        <v>0</v>
      </c>
      <c r="M2234" s="43">
        <f>IFERROR(J2234-K2234-L2234,0)</f>
        <v>2627883</v>
      </c>
      <c r="N2234" s="43">
        <v>2753020</v>
      </c>
      <c r="O2234" s="45">
        <f>IFERROR(IF(1 - M2234/N2234&lt;0,0,1-M2234/N2234),0)</f>
        <v>0.04545444638978291</v>
      </c>
      <c r="P2234" s="43">
        <v>0</v>
      </c>
      <c r="Q2234" s="43">
        <v>2753020</v>
      </c>
      <c r="R2234" s="46">
        <f>IF(F2234&lt;DATEVALUE("2018-07-01"),1,0)</f>
        <v>1</v>
      </c>
      <c r="S2234" s="47">
        <f>IF(R2234=1,1%,0)</f>
        <v>0.01</v>
      </c>
      <c r="T2234" s="46">
        <f>IFERROR(S2234*M2234,0)</f>
        <v>26278.830000000002</v>
      </c>
      <c r="U2234" s="48">
        <f>IF(O2234&lt;=0.12,1,0)*(1-R2234)*M2234</f>
        <v>0</v>
      </c>
      <c r="V2234" s="49">
        <f>IF(0&lt;0.8,0,IF(0&lt;1,Sheet1!L590,1))*IF(G2234&lt;3,0.12 - O2234,0.01) *U2234</f>
        <v>0</v>
      </c>
      <c r="W2234" s="49">
        <f>IF(0&gt;1,IF(0&lt;=1.1,1,IF(0&lt;=1.2,2,IF(0&lt;=1.5,3,5))),0) * 1000000</f>
        <v>0</v>
      </c>
      <c r="X2234" s="50">
        <f>IF(AND(P2234&gt;=150000000,P2234&lt;300000000),5000000,IF(AND(P2234&gt;=300000000,P2234&lt;500000000),10000000,IF(AND(P2234&gt;=300000000,P2234&lt;500000000),15000000,IF(AND(P2234&gt;=500000000,P2234&lt;3000000000),20000000,IF(P2234&gt;=30000000000,35000000,0))))) * (1-R2234)</f>
        <v>0</v>
      </c>
      <c r="Y2234" s="50">
        <f>IFERROR(Q2234 * (1-R2234),0)</f>
        <v>0</v>
      </c>
      <c r="Z2234" s="51">
        <f>IF(R2234=1,0,0)</f>
        <v>0</v>
      </c>
      <c r="AA2234" s="51">
        <f>IFERROR((1-R2234) * Z2234 * 2%,0)</f>
        <v>0</v>
      </c>
      <c r="AB2234" s="52">
        <f>IF(R2234=0,0,0)</f>
        <v>0</v>
      </c>
      <c r="AC2234" s="52">
        <f> IFERROR(AB2234 * (1-R2234) * 2%,0)</f>
        <v>0</v>
      </c>
      <c r="AD2234" s="53">
        <f>T2234+V2234+W2234+X2234+AA2234+AC2234</f>
        <v>26278.830000000002</v>
      </c>
    </row>
    <row r="2235">
      <c r="C2235" s="40" t="s">
        <v>4187</v>
      </c>
      <c r="D2235" s="41" t="s">
        <v>4188</v>
      </c>
      <c r="E2235" s="41"/>
      <c r="F2235" s="42">
        <v>42388.634942129625</v>
      </c>
      <c r="G2235" s="43">
        <v>30</v>
      </c>
      <c r="H2235" s="44">
        <v>43329</v>
      </c>
      <c r="I2235" s="44">
        <v>43379</v>
      </c>
      <c r="J2235" s="43">
        <v>5547412</v>
      </c>
      <c r="K2235" s="43">
        <v>0</v>
      </c>
      <c r="L2235" s="43">
        <v>0</v>
      </c>
      <c r="M2235" s="43">
        <f>IFERROR(J2235-K2235-L2235,0)</f>
        <v>5547412</v>
      </c>
      <c r="N2235" s="43">
        <v>5547412</v>
      </c>
      <c r="O2235" s="45">
        <f>IFERROR(IF(1 - M2235/N2235&lt;0,0,1-M2235/N2235),0)</f>
        <v>0</v>
      </c>
      <c r="P2235" s="43">
        <v>0</v>
      </c>
      <c r="Q2235" s="43">
        <v>5547412</v>
      </c>
      <c r="R2235" s="46">
        <f>IF(F2235&lt;DATEVALUE("2018-07-01"),1,0)</f>
        <v>1</v>
      </c>
      <c r="S2235" s="47">
        <f>IF(R2235=1,1%,0)</f>
        <v>0.01</v>
      </c>
      <c r="T2235" s="46">
        <f>IFERROR(S2235*M2235,0)</f>
        <v>55474.120000000003</v>
      </c>
      <c r="U2235" s="48">
        <f>IF(O2235&lt;=0.12,1,0)*(1-R2235)*M2235</f>
        <v>0</v>
      </c>
      <c r="V2235" s="49">
        <f>IF(0&lt;0.8,0,IF(0&lt;1,Sheet1!L590,1))*IF(G2235&lt;3,0.12 - O2235,0.01) *U2235</f>
        <v>0</v>
      </c>
      <c r="W2235" s="49">
        <f>IF(0&gt;1,IF(0&lt;=1.1,1,IF(0&lt;=1.2,2,IF(0&lt;=1.5,3,5))),0) * 1000000</f>
        <v>0</v>
      </c>
      <c r="X2235" s="50">
        <f>IF(AND(P2235&gt;=150000000,P2235&lt;300000000),5000000,IF(AND(P2235&gt;=300000000,P2235&lt;500000000),10000000,IF(AND(P2235&gt;=300000000,P2235&lt;500000000),15000000,IF(AND(P2235&gt;=500000000,P2235&lt;3000000000),20000000,IF(P2235&gt;=30000000000,35000000,0))))) * (1-R2235)</f>
        <v>0</v>
      </c>
      <c r="Y2235" s="50">
        <f>IFERROR(Q2235 * (1-R2235),0)</f>
        <v>0</v>
      </c>
      <c r="Z2235" s="51">
        <f>IF(R2235=1,0,0)</f>
        <v>0</v>
      </c>
      <c r="AA2235" s="51">
        <f>IFERROR((1-R2235) * Z2235 * 2%,0)</f>
        <v>0</v>
      </c>
      <c r="AB2235" s="52">
        <f>IF(R2235=0,0,0)</f>
        <v>0</v>
      </c>
      <c r="AC2235" s="52">
        <f> IFERROR(AB2235 * (1-R2235) * 2%,0)</f>
        <v>0</v>
      </c>
      <c r="AD2235" s="53">
        <f>T2235+V2235+W2235+X2235+AA2235+AC2235</f>
        <v>55474.120000000003</v>
      </c>
    </row>
    <row r="2236">
      <c r="C2236" s="40" t="s">
        <v>4189</v>
      </c>
      <c r="D2236" s="41" t="s">
        <v>4190</v>
      </c>
      <c r="E2236" s="41"/>
      <c r="F2236" s="42">
        <v>42985.353379629625</v>
      </c>
      <c r="G2236" s="43">
        <v>10</v>
      </c>
      <c r="H2236" s="44">
        <v>43313</v>
      </c>
      <c r="I2236" s="44">
        <v>43341</v>
      </c>
      <c r="J2236" s="43">
        <v>219621619</v>
      </c>
      <c r="K2236" s="43">
        <v>1000000</v>
      </c>
      <c r="L2236" s="43">
        <v>0</v>
      </c>
      <c r="M2236" s="43">
        <f>IFERROR(J2236-K2236-L2236,0)</f>
        <v>218621619</v>
      </c>
      <c r="N2236" s="43">
        <v>263799876</v>
      </c>
      <c r="O2236" s="45">
        <f>IFERROR(IF(1 - M2236/N2236&lt;0,0,1-M2236/N2236),0)</f>
        <v>0.17125958391276874</v>
      </c>
      <c r="P2236" s="43">
        <v>0</v>
      </c>
      <c r="Q2236" s="43">
        <v>218621619</v>
      </c>
      <c r="R2236" s="46">
        <f>IF(F2236&lt;DATEVALUE("2018-07-01"),1,0)</f>
        <v>1</v>
      </c>
      <c r="S2236" s="47">
        <f>IF(R2236=1,1%,0)</f>
        <v>0.01</v>
      </c>
      <c r="T2236" s="46">
        <f>IFERROR(S2236*M2236,0)</f>
        <v>2186216.1899999999</v>
      </c>
      <c r="U2236" s="48">
        <f>IF(O2236&lt;=0.12,1,0)*(1-R2236)*M2236</f>
        <v>0</v>
      </c>
      <c r="V2236" s="49">
        <f>IF(0&lt;0.8,0,IF(0&lt;1,Sheet1!L590,1))*IF(G2236&lt;3,0.12 - O2236,0.01) *U2236</f>
        <v>0</v>
      </c>
      <c r="W2236" s="49">
        <f>IF(0&gt;1,IF(0&lt;=1.1,1,IF(0&lt;=1.2,2,IF(0&lt;=1.5,3,5))),0) * 1000000</f>
        <v>0</v>
      </c>
      <c r="X2236" s="50">
        <f>IF(AND(P2236&gt;=150000000,P2236&lt;300000000),5000000,IF(AND(P2236&gt;=300000000,P2236&lt;500000000),10000000,IF(AND(P2236&gt;=300000000,P2236&lt;500000000),15000000,IF(AND(P2236&gt;=500000000,P2236&lt;3000000000),20000000,IF(P2236&gt;=30000000000,35000000,0))))) * (1-R2236)</f>
        <v>0</v>
      </c>
      <c r="Y2236" s="50">
        <f>IFERROR(Q2236 * (1-R2236),0)</f>
        <v>0</v>
      </c>
      <c r="Z2236" s="51">
        <f>IF(R2236=1,0,0)</f>
        <v>0</v>
      </c>
      <c r="AA2236" s="51">
        <f>IFERROR((1-R2236) * Z2236 * 2%,0)</f>
        <v>0</v>
      </c>
      <c r="AB2236" s="52">
        <f>IF(R2236=0,0,0)</f>
        <v>0</v>
      </c>
      <c r="AC2236" s="52">
        <f> IFERROR(AB2236 * (1-R2236) * 2%,0)</f>
        <v>0</v>
      </c>
      <c r="AD2236" s="53">
        <f>T2236+V2236+W2236+X2236+AA2236+AC2236</f>
        <v>2186216.1899999999</v>
      </c>
    </row>
    <row r="2237">
      <c r="C2237" s="40" t="s">
        <v>4191</v>
      </c>
      <c r="D2237" s="41" t="s">
        <v>4192</v>
      </c>
      <c r="E2237" s="41"/>
      <c r="F2237" s="42">
        <v>43013.120520833334</v>
      </c>
      <c r="G2237" s="43">
        <v>9</v>
      </c>
      <c r="H2237" s="44">
        <v>43459</v>
      </c>
      <c r="I2237" s="44">
        <v>43487</v>
      </c>
      <c r="J2237" s="43">
        <v>5968863</v>
      </c>
      <c r="K2237" s="43">
        <v>0</v>
      </c>
      <c r="L2237" s="43">
        <v>0</v>
      </c>
      <c r="M2237" s="43">
        <f>IFERROR(J2237-K2237-L2237,0)</f>
        <v>5968863</v>
      </c>
      <c r="N2237" s="43">
        <v>5853253</v>
      </c>
      <c r="O2237" s="45">
        <f>IFERROR(IF(1 - M2237/N2237&lt;0,0,1-M2237/N2237),0)</f>
        <v>0</v>
      </c>
      <c r="P2237" s="43">
        <v>0</v>
      </c>
      <c r="Q2237" s="43">
        <v>6682901</v>
      </c>
      <c r="R2237" s="46">
        <f>IF(F2237&lt;DATEVALUE("2018-07-01"),1,0)</f>
        <v>1</v>
      </c>
      <c r="S2237" s="47">
        <f>IF(R2237=1,1%,0)</f>
        <v>0.01</v>
      </c>
      <c r="T2237" s="46">
        <f>IFERROR(S2237*M2237,0)</f>
        <v>59688.630000000005</v>
      </c>
      <c r="U2237" s="48">
        <f>IF(O2237&lt;=0.12,1,0)*(1-R2237)*M2237</f>
        <v>0</v>
      </c>
      <c r="V2237" s="49">
        <f>IF(0&lt;0.8,0,IF(0&lt;1,Sheet1!L590,1))*IF(G2237&lt;3,0.12 - O2237,0.01) *U2237</f>
        <v>0</v>
      </c>
      <c r="W2237" s="49">
        <f>IF(0&gt;1,IF(0&lt;=1.1,1,IF(0&lt;=1.2,2,IF(0&lt;=1.5,3,5))),0) * 1000000</f>
        <v>0</v>
      </c>
      <c r="X2237" s="50">
        <f>IF(AND(P2237&gt;=150000000,P2237&lt;300000000),5000000,IF(AND(P2237&gt;=300000000,P2237&lt;500000000),10000000,IF(AND(P2237&gt;=300000000,P2237&lt;500000000),15000000,IF(AND(P2237&gt;=500000000,P2237&lt;3000000000),20000000,IF(P2237&gt;=30000000000,35000000,0))))) * (1-R2237)</f>
        <v>0</v>
      </c>
      <c r="Y2237" s="50">
        <f>IFERROR(Q2237 * (1-R2237),0)</f>
        <v>0</v>
      </c>
      <c r="Z2237" s="51">
        <f>IF(R2237=1,0,0)</f>
        <v>0</v>
      </c>
      <c r="AA2237" s="51">
        <f>IFERROR((1-R2237) * Z2237 * 2%,0)</f>
        <v>0</v>
      </c>
      <c r="AB2237" s="52">
        <f>IF(R2237=0,584000,0)</f>
        <v>0</v>
      </c>
      <c r="AC2237" s="52">
        <f> IFERROR(AB2237 * (1-R2237) * 2%,0)</f>
        <v>0</v>
      </c>
      <c r="AD2237" s="53">
        <f>T2237+V2237+W2237+X2237+AA2237+AC2237</f>
        <v>59688.630000000005</v>
      </c>
    </row>
    <row r="2238">
      <c r="C2238" s="40" t="s">
        <v>4193</v>
      </c>
      <c r="D2238" s="41" t="s">
        <v>4194</v>
      </c>
      <c r="E2238" s="41"/>
      <c r="F2238" s="42">
        <v>43196.248206018514</v>
      </c>
      <c r="G2238" s="43">
        <v>3</v>
      </c>
      <c r="H2238" s="44">
        <v>43327</v>
      </c>
      <c r="I2238" s="44">
        <v>43353</v>
      </c>
      <c r="J2238" s="43">
        <v>487850</v>
      </c>
      <c r="K2238" s="43">
        <v>0</v>
      </c>
      <c r="L2238" s="43">
        <v>0</v>
      </c>
      <c r="M2238" s="43">
        <f>IFERROR(J2238-K2238-L2238,0)</f>
        <v>487850</v>
      </c>
      <c r="N2238" s="43">
        <v>545127</v>
      </c>
      <c r="O2238" s="45">
        <f>IFERROR(IF(1 - M2238/N2238&lt;0,0,1-M2238/N2238),0)</f>
        <v>0.10507092842585308</v>
      </c>
      <c r="P2238" s="43">
        <v>0</v>
      </c>
      <c r="Q2238" s="43">
        <v>0</v>
      </c>
      <c r="R2238" s="46">
        <f>IF(F2238&lt;DATEVALUE("2018-07-01"),1,0)</f>
        <v>1</v>
      </c>
      <c r="S2238" s="47">
        <f>IF(R2238=1,1%,0)</f>
        <v>0.01</v>
      </c>
      <c r="T2238" s="46">
        <f>IFERROR(S2238*M2238,0)</f>
        <v>4878.5</v>
      </c>
      <c r="U2238" s="48">
        <f>IF(O2238&lt;=0.12,1,0)*(1-R2238)*M2238</f>
        <v>0</v>
      </c>
      <c r="V2238" s="49">
        <f>IF(0&lt;0.8,0,IF(0&lt;1,Sheet1!L590,1))*IF(G2238&lt;3,0.12 - O2238,0.01) *U2238</f>
        <v>0</v>
      </c>
      <c r="W2238" s="49">
        <f>IF(0&gt;1,IF(0&lt;=1.1,1,IF(0&lt;=1.2,2,IF(0&lt;=1.5,3,5))),0) * 1000000</f>
        <v>0</v>
      </c>
      <c r="X2238" s="50">
        <f>IF(AND(P2238&gt;=150000000,P2238&lt;300000000),5000000,IF(AND(P2238&gt;=300000000,P2238&lt;500000000),10000000,IF(AND(P2238&gt;=300000000,P2238&lt;500000000),15000000,IF(AND(P2238&gt;=500000000,P2238&lt;3000000000),20000000,IF(P2238&gt;=30000000000,35000000,0))))) * (1-R2238)</f>
        <v>0</v>
      </c>
      <c r="Y2238" s="50">
        <f>IFERROR(Q2238 * (1-R2238),0)</f>
        <v>0</v>
      </c>
      <c r="Z2238" s="51">
        <f>IF(R2238=1,0,0)</f>
        <v>0</v>
      </c>
      <c r="AA2238" s="51">
        <f>IFERROR((1-R2238) * Z2238 * 2%,0)</f>
        <v>0</v>
      </c>
      <c r="AB2238" s="52">
        <f>IF(R2238=0,0,0)</f>
        <v>0</v>
      </c>
      <c r="AC2238" s="52">
        <f> IFERROR(AB2238 * (1-R2238) * 2%,0)</f>
        <v>0</v>
      </c>
      <c r="AD2238" s="53">
        <f>T2238+V2238+W2238+X2238+AA2238+AC2238</f>
        <v>4878.5</v>
      </c>
    </row>
    <row r="2239">
      <c r="C2239" s="40" t="s">
        <v>4195</v>
      </c>
      <c r="D2239" s="41" t="s">
        <v>4196</v>
      </c>
      <c r="E2239" s="41"/>
      <c r="F2239" s="42">
        <v>38960.638402777775</v>
      </c>
      <c r="G2239" s="43">
        <v>143</v>
      </c>
      <c r="H2239" s="44">
        <v>43321</v>
      </c>
      <c r="I2239" s="44">
        <v>43330</v>
      </c>
      <c r="J2239" s="43">
        <v>336138</v>
      </c>
      <c r="K2239" s="43">
        <v>0</v>
      </c>
      <c r="L2239" s="43">
        <v>0</v>
      </c>
      <c r="M2239" s="43">
        <f>IFERROR(J2239-K2239-L2239,0)</f>
        <v>336138</v>
      </c>
      <c r="N2239" s="43">
        <v>336138</v>
      </c>
      <c r="O2239" s="45">
        <f>IFERROR(IF(1 - M2239/N2239&lt;0,0,1-M2239/N2239),0)</f>
        <v>0</v>
      </c>
      <c r="P2239" s="43">
        <v>0</v>
      </c>
      <c r="Q2239" s="43">
        <v>336138</v>
      </c>
      <c r="R2239" s="46">
        <f>IF(F2239&lt;DATEVALUE("2018-07-01"),1,0)</f>
        <v>1</v>
      </c>
      <c r="S2239" s="47">
        <f>IF(R2239=1,1%,0)</f>
        <v>0.01</v>
      </c>
      <c r="T2239" s="46">
        <f>IFERROR(S2239*M2239,0)</f>
        <v>3361.3800000000001</v>
      </c>
      <c r="U2239" s="48">
        <f>IF(O2239&lt;=0.12,1,0)*(1-R2239)*M2239</f>
        <v>0</v>
      </c>
      <c r="V2239" s="49">
        <f>IF(0&lt;0.8,0,IF(0&lt;1,Sheet1!L590,1))*IF(G2239&lt;3,0.12 - O2239,0.01) *U2239</f>
        <v>0</v>
      </c>
      <c r="W2239" s="49">
        <f>IF(0&gt;1,IF(0&lt;=1.1,1,IF(0&lt;=1.2,2,IF(0&lt;=1.5,3,5))),0) * 1000000</f>
        <v>0</v>
      </c>
      <c r="X2239" s="50">
        <f>IF(AND(P2239&gt;=150000000,P2239&lt;300000000),5000000,IF(AND(P2239&gt;=300000000,P2239&lt;500000000),10000000,IF(AND(P2239&gt;=300000000,P2239&lt;500000000),15000000,IF(AND(P2239&gt;=500000000,P2239&lt;3000000000),20000000,IF(P2239&gt;=30000000000,35000000,0))))) * (1-R2239)</f>
        <v>0</v>
      </c>
      <c r="Y2239" s="50">
        <f>IFERROR(Q2239 * (1-R2239),0)</f>
        <v>0</v>
      </c>
      <c r="Z2239" s="51">
        <f>IF(R2239=1,0,0)</f>
        <v>0</v>
      </c>
      <c r="AA2239" s="51">
        <f>IFERROR((1-R2239) * Z2239 * 2%,0)</f>
        <v>0</v>
      </c>
      <c r="AB2239" s="52">
        <f>IF(R2239=0,0,0)</f>
        <v>0</v>
      </c>
      <c r="AC2239" s="52">
        <f> IFERROR(AB2239 * (1-R2239) * 2%,0)</f>
        <v>0</v>
      </c>
      <c r="AD2239" s="53">
        <f>T2239+V2239+W2239+X2239+AA2239+AC2239</f>
        <v>3361.3800000000001</v>
      </c>
    </row>
    <row r="2240">
      <c r="C2240" s="40" t="s">
        <v>4197</v>
      </c>
      <c r="D2240" s="41" t="s">
        <v>4198</v>
      </c>
      <c r="E2240" s="41"/>
      <c r="F2240" s="42">
        <v>39069.37049768518</v>
      </c>
      <c r="G2240" s="43">
        <v>139</v>
      </c>
      <c r="H2240" s="44">
        <v>43321</v>
      </c>
      <c r="I2240" s="44">
        <v>43332</v>
      </c>
      <c r="J2240" s="43">
        <v>64693540</v>
      </c>
      <c r="K2240" s="43">
        <v>0</v>
      </c>
      <c r="L2240" s="43">
        <v>0</v>
      </c>
      <c r="M2240" s="43">
        <f>IFERROR(J2240-K2240-L2240,0)</f>
        <v>64693540</v>
      </c>
      <c r="N2240" s="43">
        <v>77300989</v>
      </c>
      <c r="O2240" s="45">
        <f>IFERROR(IF(1 - M2240/N2240&lt;0,0,1-M2240/N2240),0)</f>
        <v>0.16309557177851886</v>
      </c>
      <c r="P2240" s="43">
        <v>0</v>
      </c>
      <c r="Q2240" s="43">
        <v>64693540</v>
      </c>
      <c r="R2240" s="46">
        <f>IF(F2240&lt;DATEVALUE("2018-07-01"),1,0)</f>
        <v>1</v>
      </c>
      <c r="S2240" s="47">
        <f>IF(R2240=1,1%,0)</f>
        <v>0.01</v>
      </c>
      <c r="T2240" s="46">
        <f>IFERROR(S2240*M2240,0)</f>
        <v>646935.40000000002</v>
      </c>
      <c r="U2240" s="48">
        <f>IF(O2240&lt;=0.12,1,0)*(1-R2240)*M2240</f>
        <v>0</v>
      </c>
      <c r="V2240" s="49">
        <f>IF(0&lt;0.8,0,IF(0&lt;1,Sheet1!L590,1))*IF(G2240&lt;3,0.12 - O2240,0.01) *U2240</f>
        <v>0</v>
      </c>
      <c r="W2240" s="49">
        <f>IF(0&gt;1,IF(0&lt;=1.1,1,IF(0&lt;=1.2,2,IF(0&lt;=1.5,3,5))),0) * 1000000</f>
        <v>0</v>
      </c>
      <c r="X2240" s="50">
        <f>IF(AND(P2240&gt;=150000000,P2240&lt;300000000),5000000,IF(AND(P2240&gt;=300000000,P2240&lt;500000000),10000000,IF(AND(P2240&gt;=300000000,P2240&lt;500000000),15000000,IF(AND(P2240&gt;=500000000,P2240&lt;3000000000),20000000,IF(P2240&gt;=30000000000,35000000,0))))) * (1-R2240)</f>
        <v>0</v>
      </c>
      <c r="Y2240" s="50">
        <f>IFERROR(Q2240 * (1-R2240),0)</f>
        <v>0</v>
      </c>
      <c r="Z2240" s="51">
        <f>IF(R2240=1,0,0)</f>
        <v>0</v>
      </c>
      <c r="AA2240" s="51">
        <f>IFERROR((1-R2240) * Z2240 * 2%,0)</f>
        <v>0</v>
      </c>
      <c r="AB2240" s="52">
        <f>IF(R2240=0,0,0)</f>
        <v>0</v>
      </c>
      <c r="AC2240" s="52">
        <f> IFERROR(AB2240 * (1-R2240) * 2%,0)</f>
        <v>0</v>
      </c>
      <c r="AD2240" s="53">
        <f>T2240+V2240+W2240+X2240+AA2240+AC2240</f>
        <v>646935.40000000002</v>
      </c>
    </row>
    <row r="2241">
      <c r="C2241" s="40" t="s">
        <v>4199</v>
      </c>
      <c r="D2241" s="41" t="s">
        <v>4200</v>
      </c>
      <c r="E2241" s="41"/>
      <c r="F2241" s="42">
        <v>39469.561666666668</v>
      </c>
      <c r="G2241" s="43">
        <v>126</v>
      </c>
      <c r="H2241" s="44">
        <v>43333</v>
      </c>
      <c r="I2241" s="44">
        <v>43348</v>
      </c>
      <c r="J2241" s="43">
        <v>5692335</v>
      </c>
      <c r="K2241" s="43">
        <v>0</v>
      </c>
      <c r="L2241" s="43">
        <v>0</v>
      </c>
      <c r="M2241" s="43">
        <f>IFERROR(J2241-K2241-L2241,0)</f>
        <v>5692335</v>
      </c>
      <c r="N2241" s="43">
        <v>5689379</v>
      </c>
      <c r="O2241" s="45">
        <f>IFERROR(IF(1 - M2241/N2241&lt;0,0,1-M2241/N2241),0)</f>
        <v>0</v>
      </c>
      <c r="P2241" s="43">
        <v>0</v>
      </c>
      <c r="Q2241" s="43">
        <v>5692335</v>
      </c>
      <c r="R2241" s="46">
        <f>IF(F2241&lt;DATEVALUE("2018-07-01"),1,0)</f>
        <v>1</v>
      </c>
      <c r="S2241" s="47">
        <f>IF(R2241=1,1%,0)</f>
        <v>0.01</v>
      </c>
      <c r="T2241" s="46">
        <f>IFERROR(S2241*M2241,0)</f>
        <v>56923.349999999999</v>
      </c>
      <c r="U2241" s="48">
        <f>IF(O2241&lt;=0.12,1,0)*(1-R2241)*M2241</f>
        <v>0</v>
      </c>
      <c r="V2241" s="49">
        <f>IF(0&lt;0.8,0,IF(0&lt;1,Sheet1!L590,1))*IF(G2241&lt;3,0.12 - O2241,0.01) *U2241</f>
        <v>0</v>
      </c>
      <c r="W2241" s="49">
        <f>IF(0&gt;1,IF(0&lt;=1.1,1,IF(0&lt;=1.2,2,IF(0&lt;=1.5,3,5))),0) * 1000000</f>
        <v>0</v>
      </c>
      <c r="X2241" s="50">
        <f>IF(AND(P2241&gt;=150000000,P2241&lt;300000000),5000000,IF(AND(P2241&gt;=300000000,P2241&lt;500000000),10000000,IF(AND(P2241&gt;=300000000,P2241&lt;500000000),15000000,IF(AND(P2241&gt;=500000000,P2241&lt;3000000000),20000000,IF(P2241&gt;=30000000000,35000000,0))))) * (1-R2241)</f>
        <v>0</v>
      </c>
      <c r="Y2241" s="50">
        <f>IFERROR(Q2241 * (1-R2241),0)</f>
        <v>0</v>
      </c>
      <c r="Z2241" s="51">
        <f>IF(R2241=1,0,0)</f>
        <v>0</v>
      </c>
      <c r="AA2241" s="51">
        <f>IFERROR((1-R2241) * Z2241 * 2%,0)</f>
        <v>0</v>
      </c>
      <c r="AB2241" s="52">
        <f>IF(R2241=0,0,0)</f>
        <v>0</v>
      </c>
      <c r="AC2241" s="52">
        <f> IFERROR(AB2241 * (1-R2241) * 2%,0)</f>
        <v>0</v>
      </c>
      <c r="AD2241" s="53">
        <f>T2241+V2241+W2241+X2241+AA2241+AC2241</f>
        <v>56923.349999999999</v>
      </c>
    </row>
    <row r="2242">
      <c r="C2242" s="40" t="s">
        <v>4201</v>
      </c>
      <c r="D2242" s="41" t="s">
        <v>4202</v>
      </c>
      <c r="E2242" s="41"/>
      <c r="F2242" s="42">
        <v>39625.497395833328</v>
      </c>
      <c r="G2242" s="43">
        <v>121</v>
      </c>
      <c r="H2242" s="44">
        <v>43327</v>
      </c>
      <c r="I2242" s="44">
        <v>43348</v>
      </c>
      <c r="J2242" s="43">
        <v>13585209</v>
      </c>
      <c r="K2242" s="43">
        <v>0</v>
      </c>
      <c r="L2242" s="43">
        <v>0</v>
      </c>
      <c r="M2242" s="43">
        <f>IFERROR(J2242-K2242-L2242,0)</f>
        <v>13585209</v>
      </c>
      <c r="N2242" s="43">
        <v>13543065</v>
      </c>
      <c r="O2242" s="45">
        <f>IFERROR(IF(1 - M2242/N2242&lt;0,0,1-M2242/N2242),0)</f>
        <v>0</v>
      </c>
      <c r="P2242" s="43">
        <v>0</v>
      </c>
      <c r="Q2242" s="43">
        <v>13585209</v>
      </c>
      <c r="R2242" s="46">
        <f>IF(F2242&lt;DATEVALUE("2018-07-01"),1,0)</f>
        <v>1</v>
      </c>
      <c r="S2242" s="47">
        <f>IF(R2242=1,1%,0)</f>
        <v>0.01</v>
      </c>
      <c r="T2242" s="46">
        <f>IFERROR(S2242*M2242,0)</f>
        <v>135852.09</v>
      </c>
      <c r="U2242" s="48">
        <f>IF(O2242&lt;=0.12,1,0)*(1-R2242)*M2242</f>
        <v>0</v>
      </c>
      <c r="V2242" s="49">
        <f>IF(0&lt;0.8,0,IF(0&lt;1,Sheet1!L590,1))*IF(G2242&lt;3,0.12 - O2242,0.01) *U2242</f>
        <v>0</v>
      </c>
      <c r="W2242" s="49">
        <f>IF(0&gt;1,IF(0&lt;=1.1,1,IF(0&lt;=1.2,2,IF(0&lt;=1.5,3,5))),0) * 1000000</f>
        <v>0</v>
      </c>
      <c r="X2242" s="50">
        <f>IF(AND(P2242&gt;=150000000,P2242&lt;300000000),5000000,IF(AND(P2242&gt;=300000000,P2242&lt;500000000),10000000,IF(AND(P2242&gt;=300000000,P2242&lt;500000000),15000000,IF(AND(P2242&gt;=500000000,P2242&lt;3000000000),20000000,IF(P2242&gt;=30000000000,35000000,0))))) * (1-R2242)</f>
        <v>0</v>
      </c>
      <c r="Y2242" s="50">
        <f>IFERROR(Q2242 * (1-R2242),0)</f>
        <v>0</v>
      </c>
      <c r="Z2242" s="51">
        <f>IF(R2242=1,0,0)</f>
        <v>0</v>
      </c>
      <c r="AA2242" s="51">
        <f>IFERROR((1-R2242) * Z2242 * 2%,0)</f>
        <v>0</v>
      </c>
      <c r="AB2242" s="52">
        <f>IF(R2242=0,0,0)</f>
        <v>0</v>
      </c>
      <c r="AC2242" s="52">
        <f> IFERROR(AB2242 * (1-R2242) * 2%,0)</f>
        <v>0</v>
      </c>
      <c r="AD2242" s="53">
        <f>T2242+V2242+W2242+X2242+AA2242+AC2242</f>
        <v>135852.09</v>
      </c>
    </row>
    <row r="2243">
      <c r="C2243" s="40" t="s">
        <v>4203</v>
      </c>
      <c r="D2243" s="41" t="s">
        <v>4204</v>
      </c>
      <c r="E2243" s="41"/>
      <c r="F2243" s="42">
        <v>39976.648495370369</v>
      </c>
      <c r="G2243" s="43">
        <v>109</v>
      </c>
      <c r="H2243" s="44">
        <v>43332</v>
      </c>
      <c r="I2243" s="44">
        <v>43357</v>
      </c>
      <c r="J2243" s="43">
        <v>3244270</v>
      </c>
      <c r="K2243" s="43">
        <v>0</v>
      </c>
      <c r="L2243" s="43">
        <v>0</v>
      </c>
      <c r="M2243" s="43">
        <f>IFERROR(J2243-K2243-L2243,0)</f>
        <v>3244270</v>
      </c>
      <c r="N2243" s="43">
        <v>3244270</v>
      </c>
      <c r="O2243" s="45">
        <f>IFERROR(IF(1 - M2243/N2243&lt;0,0,1-M2243/N2243),0)</f>
        <v>0</v>
      </c>
      <c r="P2243" s="43">
        <v>0</v>
      </c>
      <c r="Q2243" s="43">
        <v>3244270</v>
      </c>
      <c r="R2243" s="46">
        <f>IF(F2243&lt;DATEVALUE("2018-07-01"),1,0)</f>
        <v>1</v>
      </c>
      <c r="S2243" s="47">
        <f>IF(R2243=1,1%,0)</f>
        <v>0.01</v>
      </c>
      <c r="T2243" s="46">
        <f>IFERROR(S2243*M2243,0)</f>
        <v>32442.700000000001</v>
      </c>
      <c r="U2243" s="48">
        <f>IF(O2243&lt;=0.12,1,0)*(1-R2243)*M2243</f>
        <v>0</v>
      </c>
      <c r="V2243" s="49">
        <f>IF(0&lt;0.8,0,IF(0&lt;1,Sheet1!L590,1))*IF(G2243&lt;3,0.12 - O2243,0.01) *U2243</f>
        <v>0</v>
      </c>
      <c r="W2243" s="49">
        <f>IF(0&gt;1,IF(0&lt;=1.1,1,IF(0&lt;=1.2,2,IF(0&lt;=1.5,3,5))),0) * 1000000</f>
        <v>0</v>
      </c>
      <c r="X2243" s="50">
        <f>IF(AND(P2243&gt;=150000000,P2243&lt;300000000),5000000,IF(AND(P2243&gt;=300000000,P2243&lt;500000000),10000000,IF(AND(P2243&gt;=300000000,P2243&lt;500000000),15000000,IF(AND(P2243&gt;=500000000,P2243&lt;3000000000),20000000,IF(P2243&gt;=30000000000,35000000,0))))) * (1-R2243)</f>
        <v>0</v>
      </c>
      <c r="Y2243" s="50">
        <f>IFERROR(Q2243 * (1-R2243),0)</f>
        <v>0</v>
      </c>
      <c r="Z2243" s="51">
        <f>IF(R2243=1,0,0)</f>
        <v>0</v>
      </c>
      <c r="AA2243" s="51">
        <f>IFERROR((1-R2243) * Z2243 * 2%,0)</f>
        <v>0</v>
      </c>
      <c r="AB2243" s="52">
        <f>IF(R2243=0,0,0)</f>
        <v>0</v>
      </c>
      <c r="AC2243" s="52">
        <f> IFERROR(AB2243 * (1-R2243) * 2%,0)</f>
        <v>0</v>
      </c>
      <c r="AD2243" s="53">
        <f>T2243+V2243+W2243+X2243+AA2243+AC2243</f>
        <v>32442.700000000001</v>
      </c>
    </row>
    <row r="2244">
      <c r="C2244" s="40" t="s">
        <v>4205</v>
      </c>
      <c r="D2244" s="41" t="s">
        <v>4206</v>
      </c>
      <c r="E2244" s="41"/>
      <c r="F2244" s="42">
        <v>40059.362962962958</v>
      </c>
      <c r="G2244" s="43">
        <v>106</v>
      </c>
      <c r="H2244" s="44">
        <v>43372</v>
      </c>
      <c r="I2244" s="44">
        <v>43398</v>
      </c>
      <c r="J2244" s="43">
        <v>1033981</v>
      </c>
      <c r="K2244" s="43">
        <v>0</v>
      </c>
      <c r="L2244" s="43">
        <v>0</v>
      </c>
      <c r="M2244" s="43">
        <f>IFERROR(J2244-K2244-L2244,0)</f>
        <v>1033981</v>
      </c>
      <c r="N2244" s="43">
        <v>1026404</v>
      </c>
      <c r="O2244" s="45">
        <f>IFERROR(IF(1 - M2244/N2244&lt;0,0,1-M2244/N2244),0)</f>
        <v>0</v>
      </c>
      <c r="P2244" s="43">
        <v>0</v>
      </c>
      <c r="Q2244" s="43">
        <v>1033981</v>
      </c>
      <c r="R2244" s="46">
        <f>IF(F2244&lt;DATEVALUE("2018-07-01"),1,0)</f>
        <v>1</v>
      </c>
      <c r="S2244" s="47">
        <f>IF(R2244=1,1%,0)</f>
        <v>0.01</v>
      </c>
      <c r="T2244" s="46">
        <f>IFERROR(S2244*M2244,0)</f>
        <v>10339.81</v>
      </c>
      <c r="U2244" s="48">
        <f>IF(O2244&lt;=0.12,1,0)*(1-R2244)*M2244</f>
        <v>0</v>
      </c>
      <c r="V2244" s="49">
        <f>IF(0&lt;0.8,0,IF(0&lt;1,Sheet1!L590,1))*IF(G2244&lt;3,0.12 - O2244,0.01) *U2244</f>
        <v>0</v>
      </c>
      <c r="W2244" s="49">
        <f>IF(0&gt;1,IF(0&lt;=1.1,1,IF(0&lt;=1.2,2,IF(0&lt;=1.5,3,5))),0) * 1000000</f>
        <v>0</v>
      </c>
      <c r="X2244" s="50">
        <f>IF(AND(P2244&gt;=150000000,P2244&lt;300000000),5000000,IF(AND(P2244&gt;=300000000,P2244&lt;500000000),10000000,IF(AND(P2244&gt;=300000000,P2244&lt;500000000),15000000,IF(AND(P2244&gt;=500000000,P2244&lt;3000000000),20000000,IF(P2244&gt;=30000000000,35000000,0))))) * (1-R2244)</f>
        <v>0</v>
      </c>
      <c r="Y2244" s="50">
        <f>IFERROR(Q2244 * (1-R2244),0)</f>
        <v>0</v>
      </c>
      <c r="Z2244" s="51">
        <f>IF(R2244=1,0,0)</f>
        <v>0</v>
      </c>
      <c r="AA2244" s="51">
        <f>IFERROR((1-R2244) * Z2244 * 2%,0)</f>
        <v>0</v>
      </c>
      <c r="AB2244" s="52">
        <f>IF(R2244=0,0,0)</f>
        <v>0</v>
      </c>
      <c r="AC2244" s="52">
        <f> IFERROR(AB2244 * (1-R2244) * 2%,0)</f>
        <v>0</v>
      </c>
      <c r="AD2244" s="53">
        <f>T2244+V2244+W2244+X2244+AA2244+AC2244</f>
        <v>10339.81</v>
      </c>
    </row>
    <row r="2245">
      <c r="C2245" s="40" t="s">
        <v>4207</v>
      </c>
      <c r="D2245" s="41" t="s">
        <v>4208</v>
      </c>
      <c r="E2245" s="41"/>
      <c r="F2245" s="42">
        <v>40180.471342592587</v>
      </c>
      <c r="G2245" s="43">
        <v>102</v>
      </c>
      <c r="H2245" s="44">
        <v>43332</v>
      </c>
      <c r="I2245" s="44">
        <v>43336</v>
      </c>
      <c r="J2245" s="43">
        <v>1091420</v>
      </c>
      <c r="K2245" s="43">
        <v>0</v>
      </c>
      <c r="L2245" s="43">
        <v>0</v>
      </c>
      <c r="M2245" s="43">
        <f>IFERROR(J2245-K2245-L2245,0)</f>
        <v>1091420</v>
      </c>
      <c r="N2245" s="43">
        <v>1091420</v>
      </c>
      <c r="O2245" s="45">
        <f>IFERROR(IF(1 - M2245/N2245&lt;0,0,1-M2245/N2245),0)</f>
        <v>0</v>
      </c>
      <c r="P2245" s="43">
        <v>0</v>
      </c>
      <c r="Q2245" s="43">
        <v>1091420</v>
      </c>
      <c r="R2245" s="46">
        <f>IF(F2245&lt;DATEVALUE("2018-07-01"),1,0)</f>
        <v>1</v>
      </c>
      <c r="S2245" s="47">
        <f>IF(R2245=1,1%,0)</f>
        <v>0.01</v>
      </c>
      <c r="T2245" s="46">
        <f>IFERROR(S2245*M2245,0)</f>
        <v>10914.200000000001</v>
      </c>
      <c r="U2245" s="48">
        <f>IF(O2245&lt;=0.12,1,0)*(1-R2245)*M2245</f>
        <v>0</v>
      </c>
      <c r="V2245" s="49">
        <f>IF(0&lt;0.8,0,IF(0&lt;1,Sheet1!L590,1))*IF(G2245&lt;3,0.12 - O2245,0.01) *U2245</f>
        <v>0</v>
      </c>
      <c r="W2245" s="49">
        <f>IF(0&gt;1,IF(0&lt;=1.1,1,IF(0&lt;=1.2,2,IF(0&lt;=1.5,3,5))),0) * 1000000</f>
        <v>0</v>
      </c>
      <c r="X2245" s="50">
        <f>IF(AND(P2245&gt;=150000000,P2245&lt;300000000),5000000,IF(AND(P2245&gt;=300000000,P2245&lt;500000000),10000000,IF(AND(P2245&gt;=300000000,P2245&lt;500000000),15000000,IF(AND(P2245&gt;=500000000,P2245&lt;3000000000),20000000,IF(P2245&gt;=30000000000,35000000,0))))) * (1-R2245)</f>
        <v>0</v>
      </c>
      <c r="Y2245" s="50">
        <f>IFERROR(Q2245 * (1-R2245),0)</f>
        <v>0</v>
      </c>
      <c r="Z2245" s="51">
        <f>IF(R2245=1,0,0)</f>
        <v>0</v>
      </c>
      <c r="AA2245" s="51">
        <f>IFERROR((1-R2245) * Z2245 * 2%,0)</f>
        <v>0</v>
      </c>
      <c r="AB2245" s="52">
        <f>IF(R2245=0,0,0)</f>
        <v>0</v>
      </c>
      <c r="AC2245" s="52">
        <f> IFERROR(AB2245 * (1-R2245) * 2%,0)</f>
        <v>0</v>
      </c>
      <c r="AD2245" s="53">
        <f>T2245+V2245+W2245+X2245+AA2245+AC2245</f>
        <v>10914.200000000001</v>
      </c>
    </row>
    <row r="2246">
      <c r="C2246" s="40" t="s">
        <v>4209</v>
      </c>
      <c r="D2246" s="41" t="s">
        <v>4210</v>
      </c>
      <c r="E2246" s="41"/>
      <c r="F2246" s="42">
        <v>40183.707071759258</v>
      </c>
      <c r="G2246" s="43">
        <v>102</v>
      </c>
      <c r="H2246" s="44">
        <v>43320</v>
      </c>
      <c r="I2246" s="44">
        <v>43349</v>
      </c>
      <c r="J2246" s="43">
        <v>99564</v>
      </c>
      <c r="K2246" s="43">
        <v>0</v>
      </c>
      <c r="L2246" s="43">
        <v>0</v>
      </c>
      <c r="M2246" s="43">
        <f>IFERROR(J2246-K2246-L2246,0)</f>
        <v>99564</v>
      </c>
      <c r="N2246" s="43">
        <v>119790</v>
      </c>
      <c r="O2246" s="45">
        <f>IFERROR(IF(1 - M2246/N2246&lt;0,0,1-M2246/N2246),0)</f>
        <v>0.1688454795892812</v>
      </c>
      <c r="P2246" s="43">
        <v>0</v>
      </c>
      <c r="Q2246" s="43">
        <v>99564</v>
      </c>
      <c r="R2246" s="46">
        <f>IF(F2246&lt;DATEVALUE("2018-07-01"),1,0)</f>
        <v>1</v>
      </c>
      <c r="S2246" s="47">
        <f>IF(R2246=1,1%,0)</f>
        <v>0.01</v>
      </c>
      <c r="T2246" s="46">
        <f>IFERROR(S2246*M2246,0)</f>
        <v>995.63999999999999</v>
      </c>
      <c r="U2246" s="48">
        <f>IF(O2246&lt;=0.12,1,0)*(1-R2246)*M2246</f>
        <v>0</v>
      </c>
      <c r="V2246" s="49">
        <f>IF(0&lt;0.8,0,IF(0&lt;1,Sheet1!L590,1))*IF(G2246&lt;3,0.12 - O2246,0.01) *U2246</f>
        <v>0</v>
      </c>
      <c r="W2246" s="49">
        <f>IF(0&gt;1,IF(0&lt;=1.1,1,IF(0&lt;=1.2,2,IF(0&lt;=1.5,3,5))),0) * 1000000</f>
        <v>0</v>
      </c>
      <c r="X2246" s="50">
        <f>IF(AND(P2246&gt;=150000000,P2246&lt;300000000),5000000,IF(AND(P2246&gt;=300000000,P2246&lt;500000000),10000000,IF(AND(P2246&gt;=300000000,P2246&lt;500000000),15000000,IF(AND(P2246&gt;=500000000,P2246&lt;3000000000),20000000,IF(P2246&gt;=30000000000,35000000,0))))) * (1-R2246)</f>
        <v>0</v>
      </c>
      <c r="Y2246" s="50">
        <f>IFERROR(Q2246 * (1-R2246),0)</f>
        <v>0</v>
      </c>
      <c r="Z2246" s="51">
        <f>IF(R2246=1,0,0)</f>
        <v>0</v>
      </c>
      <c r="AA2246" s="51">
        <f>IFERROR((1-R2246) * Z2246 * 2%,0)</f>
        <v>0</v>
      </c>
      <c r="AB2246" s="52">
        <f>IF(R2246=0,0,0)</f>
        <v>0</v>
      </c>
      <c r="AC2246" s="52">
        <f> IFERROR(AB2246 * (1-R2246) * 2%,0)</f>
        <v>0</v>
      </c>
      <c r="AD2246" s="53">
        <f>T2246+V2246+W2246+X2246+AA2246+AC2246</f>
        <v>995.63999999999999</v>
      </c>
    </row>
    <row r="2247">
      <c r="C2247" s="40" t="s">
        <v>4211</v>
      </c>
      <c r="D2247" s="41" t="s">
        <v>4212</v>
      </c>
      <c r="E2247" s="41"/>
      <c r="F2247" s="42">
        <v>40337.398877314816</v>
      </c>
      <c r="G2247" s="43">
        <v>97</v>
      </c>
      <c r="H2247" s="44">
        <v>43321</v>
      </c>
      <c r="I2247" s="44">
        <v>43344</v>
      </c>
      <c r="J2247" s="43">
        <v>470932</v>
      </c>
      <c r="K2247" s="43">
        <v>0</v>
      </c>
      <c r="L2247" s="43">
        <v>0</v>
      </c>
      <c r="M2247" s="43">
        <f>IFERROR(J2247-K2247-L2247,0)</f>
        <v>470932</v>
      </c>
      <c r="N2247" s="43">
        <v>470932</v>
      </c>
      <c r="O2247" s="45">
        <f>IFERROR(IF(1 - M2247/N2247&lt;0,0,1-M2247/N2247),0)</f>
        <v>0</v>
      </c>
      <c r="P2247" s="43">
        <v>0</v>
      </c>
      <c r="Q2247" s="43">
        <v>470932</v>
      </c>
      <c r="R2247" s="46">
        <f>IF(F2247&lt;DATEVALUE("2018-07-01"),1,0)</f>
        <v>1</v>
      </c>
      <c r="S2247" s="47">
        <f>IF(R2247=1,1%,0)</f>
        <v>0.01</v>
      </c>
      <c r="T2247" s="46">
        <f>IFERROR(S2247*M2247,0)</f>
        <v>4709.3199999999997</v>
      </c>
      <c r="U2247" s="48">
        <f>IF(O2247&lt;=0.12,1,0)*(1-R2247)*M2247</f>
        <v>0</v>
      </c>
      <c r="V2247" s="49">
        <f>IF(0&lt;0.8,0,IF(0&lt;1,Sheet1!L590,1))*IF(G2247&lt;3,0.12 - O2247,0.01) *U2247</f>
        <v>0</v>
      </c>
      <c r="W2247" s="49">
        <f>IF(0&gt;1,IF(0&lt;=1.1,1,IF(0&lt;=1.2,2,IF(0&lt;=1.5,3,5))),0) * 1000000</f>
        <v>0</v>
      </c>
      <c r="X2247" s="50">
        <f>IF(AND(P2247&gt;=150000000,P2247&lt;300000000),5000000,IF(AND(P2247&gt;=300000000,P2247&lt;500000000),10000000,IF(AND(P2247&gt;=300000000,P2247&lt;500000000),15000000,IF(AND(P2247&gt;=500000000,P2247&lt;3000000000),20000000,IF(P2247&gt;=30000000000,35000000,0))))) * (1-R2247)</f>
        <v>0</v>
      </c>
      <c r="Y2247" s="50">
        <f>IFERROR(Q2247 * (1-R2247),0)</f>
        <v>0</v>
      </c>
      <c r="Z2247" s="51">
        <f>IF(R2247=1,0,0)</f>
        <v>0</v>
      </c>
      <c r="AA2247" s="51">
        <f>IFERROR((1-R2247) * Z2247 * 2%,0)</f>
        <v>0</v>
      </c>
      <c r="AB2247" s="52">
        <f>IF(R2247=0,0,0)</f>
        <v>0</v>
      </c>
      <c r="AC2247" s="52">
        <f> IFERROR(AB2247 * (1-R2247) * 2%,0)</f>
        <v>0</v>
      </c>
      <c r="AD2247" s="53">
        <f>T2247+V2247+W2247+X2247+AA2247+AC2247</f>
        <v>4709.3199999999997</v>
      </c>
    </row>
    <row r="2248">
      <c r="C2248" s="40" t="s">
        <v>4213</v>
      </c>
      <c r="D2248" s="41" t="s">
        <v>4214</v>
      </c>
      <c r="E2248" s="41"/>
      <c r="F2248" s="42">
        <v>40451.458356481482</v>
      </c>
      <c r="G2248" s="43">
        <v>94</v>
      </c>
      <c r="H2248" s="44">
        <v>43321</v>
      </c>
      <c r="I2248" s="44">
        <v>43343</v>
      </c>
      <c r="J2248" s="43">
        <v>1736350</v>
      </c>
      <c r="K2248" s="43">
        <v>0</v>
      </c>
      <c r="L2248" s="43">
        <v>0</v>
      </c>
      <c r="M2248" s="43">
        <f>IFERROR(J2248-K2248-L2248,0)</f>
        <v>1736350</v>
      </c>
      <c r="N2248" s="43">
        <v>1736350</v>
      </c>
      <c r="O2248" s="45">
        <f>IFERROR(IF(1 - M2248/N2248&lt;0,0,1-M2248/N2248),0)</f>
        <v>0</v>
      </c>
      <c r="P2248" s="43">
        <v>0</v>
      </c>
      <c r="Q2248" s="43">
        <v>1736350</v>
      </c>
      <c r="R2248" s="46">
        <f>IF(F2248&lt;DATEVALUE("2018-07-01"),1,0)</f>
        <v>1</v>
      </c>
      <c r="S2248" s="47">
        <f>IF(R2248=1,1%,0)</f>
        <v>0.01</v>
      </c>
      <c r="T2248" s="46">
        <f>IFERROR(S2248*M2248,0)</f>
        <v>17363.5</v>
      </c>
      <c r="U2248" s="48">
        <f>IF(O2248&lt;=0.12,1,0)*(1-R2248)*M2248</f>
        <v>0</v>
      </c>
      <c r="V2248" s="49">
        <f>IF(0&lt;0.8,0,IF(0&lt;1,Sheet1!L590,1))*IF(G2248&lt;3,0.12 - O2248,0.01) *U2248</f>
        <v>0</v>
      </c>
      <c r="W2248" s="49">
        <f>IF(0&gt;1,IF(0&lt;=1.1,1,IF(0&lt;=1.2,2,IF(0&lt;=1.5,3,5))),0) * 1000000</f>
        <v>0</v>
      </c>
      <c r="X2248" s="50">
        <f>IF(AND(P2248&gt;=150000000,P2248&lt;300000000),5000000,IF(AND(P2248&gt;=300000000,P2248&lt;500000000),10000000,IF(AND(P2248&gt;=300000000,P2248&lt;500000000),15000000,IF(AND(P2248&gt;=500000000,P2248&lt;3000000000),20000000,IF(P2248&gt;=30000000000,35000000,0))))) * (1-R2248)</f>
        <v>0</v>
      </c>
      <c r="Y2248" s="50">
        <f>IFERROR(Q2248 * (1-R2248),0)</f>
        <v>0</v>
      </c>
      <c r="Z2248" s="51">
        <f>IF(R2248=1,0,0)</f>
        <v>0</v>
      </c>
      <c r="AA2248" s="51">
        <f>IFERROR((1-R2248) * Z2248 * 2%,0)</f>
        <v>0</v>
      </c>
      <c r="AB2248" s="52">
        <f>IF(R2248=0,0,0)</f>
        <v>0</v>
      </c>
      <c r="AC2248" s="52">
        <f> IFERROR(AB2248 * (1-R2248) * 2%,0)</f>
        <v>0</v>
      </c>
      <c r="AD2248" s="53">
        <f>T2248+V2248+W2248+X2248+AA2248+AC2248</f>
        <v>17363.5</v>
      </c>
    </row>
    <row r="2249">
      <c r="C2249" s="40" t="s">
        <v>4215</v>
      </c>
      <c r="D2249" s="41" t="s">
        <v>4216</v>
      </c>
      <c r="E2249" s="41"/>
      <c r="F2249" s="42">
        <v>40981.437291666662</v>
      </c>
      <c r="G2249" s="43">
        <v>76</v>
      </c>
      <c r="H2249" s="44">
        <v>43321</v>
      </c>
      <c r="I2249" s="44">
        <v>43329</v>
      </c>
      <c r="J2249" s="43">
        <v>2442441</v>
      </c>
      <c r="K2249" s="43">
        <v>0</v>
      </c>
      <c r="L2249" s="43">
        <v>0</v>
      </c>
      <c r="M2249" s="43">
        <f>IFERROR(J2249-K2249-L2249,0)</f>
        <v>2442441</v>
      </c>
      <c r="N2249" s="43">
        <v>2356354</v>
      </c>
      <c r="O2249" s="45">
        <f>IFERROR(IF(1 - M2249/N2249&lt;0,0,1-M2249/N2249),0)</f>
        <v>0</v>
      </c>
      <c r="P2249" s="43">
        <v>0</v>
      </c>
      <c r="Q2249" s="43">
        <v>2442441</v>
      </c>
      <c r="R2249" s="46">
        <f>IF(F2249&lt;DATEVALUE("2018-07-01"),1,0)</f>
        <v>1</v>
      </c>
      <c r="S2249" s="47">
        <f>IF(R2249=1,1%,0)</f>
        <v>0.01</v>
      </c>
      <c r="T2249" s="46">
        <f>IFERROR(S2249*M2249,0)</f>
        <v>24424.41</v>
      </c>
      <c r="U2249" s="48">
        <f>IF(O2249&lt;=0.12,1,0)*(1-R2249)*M2249</f>
        <v>0</v>
      </c>
      <c r="V2249" s="49">
        <f>IF(0&lt;0.8,0,IF(0&lt;1,Sheet1!L590,1))*IF(G2249&lt;3,0.12 - O2249,0.01) *U2249</f>
        <v>0</v>
      </c>
      <c r="W2249" s="49">
        <f>IF(0&gt;1,IF(0&lt;=1.1,1,IF(0&lt;=1.2,2,IF(0&lt;=1.5,3,5))),0) * 1000000</f>
        <v>0</v>
      </c>
      <c r="X2249" s="50">
        <f>IF(AND(P2249&gt;=150000000,P2249&lt;300000000),5000000,IF(AND(P2249&gt;=300000000,P2249&lt;500000000),10000000,IF(AND(P2249&gt;=300000000,P2249&lt;500000000),15000000,IF(AND(P2249&gt;=500000000,P2249&lt;3000000000),20000000,IF(P2249&gt;=30000000000,35000000,0))))) * (1-R2249)</f>
        <v>0</v>
      </c>
      <c r="Y2249" s="50">
        <f>IFERROR(Q2249 * (1-R2249),0)</f>
        <v>0</v>
      </c>
      <c r="Z2249" s="51">
        <f>IF(R2249=1,0,0)</f>
        <v>0</v>
      </c>
      <c r="AA2249" s="51">
        <f>IFERROR((1-R2249) * Z2249 * 2%,0)</f>
        <v>0</v>
      </c>
      <c r="AB2249" s="52">
        <f>IF(R2249=0,0,0)</f>
        <v>0</v>
      </c>
      <c r="AC2249" s="52">
        <f> IFERROR(AB2249 * (1-R2249) * 2%,0)</f>
        <v>0</v>
      </c>
      <c r="AD2249" s="53">
        <f>T2249+V2249+W2249+X2249+AA2249+AC2249</f>
        <v>24424.41</v>
      </c>
    </row>
    <row r="2250">
      <c r="C2250" s="40" t="s">
        <v>4217</v>
      </c>
      <c r="D2250" s="41" t="s">
        <v>4218</v>
      </c>
      <c r="E2250" s="41"/>
      <c r="F2250" s="42">
        <v>41035.444282407407</v>
      </c>
      <c r="G2250" s="43">
        <v>74</v>
      </c>
      <c r="H2250" s="44">
        <v>43321</v>
      </c>
      <c r="I2250" s="44">
        <v>43334</v>
      </c>
      <c r="J2250" s="43">
        <v>892496</v>
      </c>
      <c r="K2250" s="43">
        <v>0</v>
      </c>
      <c r="L2250" s="43">
        <v>0</v>
      </c>
      <c r="M2250" s="43">
        <f>IFERROR(J2250-K2250-L2250,0)</f>
        <v>892496</v>
      </c>
      <c r="N2250" s="43">
        <v>892496</v>
      </c>
      <c r="O2250" s="45">
        <f>IFERROR(IF(1 - M2250/N2250&lt;0,0,1-M2250/N2250),0)</f>
        <v>0</v>
      </c>
      <c r="P2250" s="43">
        <v>0</v>
      </c>
      <c r="Q2250" s="43">
        <v>892496</v>
      </c>
      <c r="R2250" s="46">
        <f>IF(F2250&lt;DATEVALUE("2018-07-01"),1,0)</f>
        <v>1</v>
      </c>
      <c r="S2250" s="47">
        <f>IF(R2250=1,1%,0)</f>
        <v>0.01</v>
      </c>
      <c r="T2250" s="46">
        <f>IFERROR(S2250*M2250,0)</f>
        <v>8924.9600000000009</v>
      </c>
      <c r="U2250" s="48">
        <f>IF(O2250&lt;=0.12,1,0)*(1-R2250)*M2250</f>
        <v>0</v>
      </c>
      <c r="V2250" s="49">
        <f>IF(0&lt;0.8,0,IF(0&lt;1,Sheet1!L590,1))*IF(G2250&lt;3,0.12 - O2250,0.01) *U2250</f>
        <v>0</v>
      </c>
      <c r="W2250" s="49">
        <f>IF(0&gt;1,IF(0&lt;=1.1,1,IF(0&lt;=1.2,2,IF(0&lt;=1.5,3,5))),0) * 1000000</f>
        <v>0</v>
      </c>
      <c r="X2250" s="50">
        <f>IF(AND(P2250&gt;=150000000,P2250&lt;300000000),5000000,IF(AND(P2250&gt;=300000000,P2250&lt;500000000),10000000,IF(AND(P2250&gt;=300000000,P2250&lt;500000000),15000000,IF(AND(P2250&gt;=500000000,P2250&lt;3000000000),20000000,IF(P2250&gt;=30000000000,35000000,0))))) * (1-R2250)</f>
        <v>0</v>
      </c>
      <c r="Y2250" s="50">
        <f>IFERROR(Q2250 * (1-R2250),0)</f>
        <v>0</v>
      </c>
      <c r="Z2250" s="51">
        <f>IF(R2250=1,0,0)</f>
        <v>0</v>
      </c>
      <c r="AA2250" s="51">
        <f>IFERROR((1-R2250) * Z2250 * 2%,0)</f>
        <v>0</v>
      </c>
      <c r="AB2250" s="52">
        <f>IF(R2250=0,0,0)</f>
        <v>0</v>
      </c>
      <c r="AC2250" s="52">
        <f> IFERROR(AB2250 * (1-R2250) * 2%,0)</f>
        <v>0</v>
      </c>
      <c r="AD2250" s="53">
        <f>T2250+V2250+W2250+X2250+AA2250+AC2250</f>
        <v>8924.9600000000009</v>
      </c>
    </row>
    <row r="2251">
      <c r="C2251" s="40" t="s">
        <v>4219</v>
      </c>
      <c r="D2251" s="41" t="s">
        <v>4220</v>
      </c>
      <c r="E2251" s="41"/>
      <c r="F2251" s="42">
        <v>41170.583912037036</v>
      </c>
      <c r="G2251" s="43">
        <v>70</v>
      </c>
      <c r="H2251" s="44">
        <v>43433</v>
      </c>
      <c r="I2251" s="44">
        <v>43468</v>
      </c>
      <c r="J2251" s="43">
        <v>61707880</v>
      </c>
      <c r="K2251" s="43">
        <v>1554910</v>
      </c>
      <c r="L2251" s="43">
        <v>0</v>
      </c>
      <c r="M2251" s="43">
        <f>IFERROR(J2251-K2251-L2251,0)</f>
        <v>60152970</v>
      </c>
      <c r="N2251" s="43">
        <v>86690412</v>
      </c>
      <c r="O2251" s="45">
        <f>IFERROR(IF(1 - M2251/N2251&lt;0,0,1-M2251/N2251),0)</f>
        <v>0.30611738239287634</v>
      </c>
      <c r="P2251" s="43">
        <v>0</v>
      </c>
      <c r="Q2251" s="43">
        <v>60277243</v>
      </c>
      <c r="R2251" s="46">
        <f>IF(F2251&lt;DATEVALUE("2018-07-01"),1,0)</f>
        <v>1</v>
      </c>
      <c r="S2251" s="47">
        <f>IF(R2251=1,1%,0)</f>
        <v>0.01</v>
      </c>
      <c r="T2251" s="46">
        <f>IFERROR(S2251*M2251,0)</f>
        <v>601529.70000000007</v>
      </c>
      <c r="U2251" s="48">
        <f>IF(O2251&lt;=0.12,1,0)*(1-R2251)*M2251</f>
        <v>0</v>
      </c>
      <c r="V2251" s="49">
        <f>IF(0&lt;0.8,0,IF(0&lt;1,Sheet1!L590,1))*IF(G2251&lt;3,0.12 - O2251,0.01) *U2251</f>
        <v>0</v>
      </c>
      <c r="W2251" s="49">
        <f>IF(0&gt;1,IF(0&lt;=1.1,1,IF(0&lt;=1.2,2,IF(0&lt;=1.5,3,5))),0) * 1000000</f>
        <v>0</v>
      </c>
      <c r="X2251" s="50">
        <f>IF(AND(P2251&gt;=150000000,P2251&lt;300000000),5000000,IF(AND(P2251&gt;=300000000,P2251&lt;500000000),10000000,IF(AND(P2251&gt;=300000000,P2251&lt;500000000),15000000,IF(AND(P2251&gt;=500000000,P2251&lt;3000000000),20000000,IF(P2251&gt;=30000000000,35000000,0))))) * (1-R2251)</f>
        <v>0</v>
      </c>
      <c r="Y2251" s="50">
        <f>IFERROR(Q2251 * (1-R2251),0)</f>
        <v>0</v>
      </c>
      <c r="Z2251" s="51">
        <f>IF(R2251=1,0,0)</f>
        <v>0</v>
      </c>
      <c r="AA2251" s="51">
        <f>IFERROR((1-R2251) * Z2251 * 2%,0)</f>
        <v>0</v>
      </c>
      <c r="AB2251" s="52">
        <f>IF(R2251=0,0,0)</f>
        <v>0</v>
      </c>
      <c r="AC2251" s="52">
        <f> IFERROR(AB2251 * (1-R2251) * 2%,0)</f>
        <v>0</v>
      </c>
      <c r="AD2251" s="53">
        <f>T2251+V2251+W2251+X2251+AA2251+AC2251</f>
        <v>601529.70000000007</v>
      </c>
    </row>
    <row r="2252">
      <c r="C2252" s="40" t="s">
        <v>4221</v>
      </c>
      <c r="D2252" s="41" t="s">
        <v>4222</v>
      </c>
      <c r="E2252" s="41"/>
      <c r="F2252" s="42">
        <v>41460.464675925927</v>
      </c>
      <c r="G2252" s="43">
        <v>60</v>
      </c>
      <c r="H2252" s="44">
        <v>43312</v>
      </c>
      <c r="I2252" s="44">
        <v>43329</v>
      </c>
      <c r="J2252" s="43">
        <v>334275</v>
      </c>
      <c r="K2252" s="43">
        <v>0</v>
      </c>
      <c r="L2252" s="43">
        <v>0</v>
      </c>
      <c r="M2252" s="43">
        <f>IFERROR(J2252-K2252-L2252,0)</f>
        <v>334275</v>
      </c>
      <c r="N2252" s="43">
        <v>334275</v>
      </c>
      <c r="O2252" s="45">
        <f>IFERROR(IF(1 - M2252/N2252&lt;0,0,1-M2252/N2252),0)</f>
        <v>0</v>
      </c>
      <c r="P2252" s="43">
        <v>0</v>
      </c>
      <c r="Q2252" s="43">
        <v>334275</v>
      </c>
      <c r="R2252" s="46">
        <f>IF(F2252&lt;DATEVALUE("2018-07-01"),1,0)</f>
        <v>1</v>
      </c>
      <c r="S2252" s="47">
        <f>IF(R2252=1,1%,0)</f>
        <v>0.01</v>
      </c>
      <c r="T2252" s="46">
        <f>IFERROR(S2252*M2252,0)</f>
        <v>3342.75</v>
      </c>
      <c r="U2252" s="48">
        <f>IF(O2252&lt;=0.12,1,0)*(1-R2252)*M2252</f>
        <v>0</v>
      </c>
      <c r="V2252" s="49">
        <f>IF(0&lt;0.8,0,IF(0&lt;1,Sheet1!L590,1))*IF(G2252&lt;3,0.12 - O2252,0.01) *U2252</f>
        <v>0</v>
      </c>
      <c r="W2252" s="49">
        <f>IF(0&gt;1,IF(0&lt;=1.1,1,IF(0&lt;=1.2,2,IF(0&lt;=1.5,3,5))),0) * 1000000</f>
        <v>0</v>
      </c>
      <c r="X2252" s="50">
        <f>IF(AND(P2252&gt;=150000000,P2252&lt;300000000),5000000,IF(AND(P2252&gt;=300000000,P2252&lt;500000000),10000000,IF(AND(P2252&gt;=300000000,P2252&lt;500000000),15000000,IF(AND(P2252&gt;=500000000,P2252&lt;3000000000),20000000,IF(P2252&gt;=30000000000,35000000,0))))) * (1-R2252)</f>
        <v>0</v>
      </c>
      <c r="Y2252" s="50">
        <f>IFERROR(Q2252 * (1-R2252),0)</f>
        <v>0</v>
      </c>
      <c r="Z2252" s="51">
        <f>IF(R2252=1,0,0)</f>
        <v>0</v>
      </c>
      <c r="AA2252" s="51">
        <f>IFERROR((1-R2252) * Z2252 * 2%,0)</f>
        <v>0</v>
      </c>
      <c r="AB2252" s="52">
        <f>IF(R2252=0,0,0)</f>
        <v>0</v>
      </c>
      <c r="AC2252" s="52">
        <f> IFERROR(AB2252 * (1-R2252) * 2%,0)</f>
        <v>0</v>
      </c>
      <c r="AD2252" s="53">
        <f>T2252+V2252+W2252+X2252+AA2252+AC2252</f>
        <v>3342.75</v>
      </c>
    </row>
    <row r="2253">
      <c r="C2253" s="40" t="s">
        <v>4223</v>
      </c>
      <c r="D2253" s="41" t="s">
        <v>4224</v>
      </c>
      <c r="E2253" s="41"/>
      <c r="F2253" s="42">
        <v>41583.418171296296</v>
      </c>
      <c r="G2253" s="43">
        <v>56</v>
      </c>
      <c r="H2253" s="44">
        <v>43332</v>
      </c>
      <c r="I2253" s="44">
        <v>43340</v>
      </c>
      <c r="J2253" s="43">
        <v>880225</v>
      </c>
      <c r="K2253" s="43">
        <v>0</v>
      </c>
      <c r="L2253" s="43">
        <v>0</v>
      </c>
      <c r="M2253" s="43">
        <f>IFERROR(J2253-K2253-L2253,0)</f>
        <v>880225</v>
      </c>
      <c r="N2253" s="43">
        <v>235610</v>
      </c>
      <c r="O2253" s="45">
        <f>IFERROR(IF(1 - M2253/N2253&lt;0,0,1-M2253/N2253),0)</f>
        <v>0</v>
      </c>
      <c r="P2253" s="43">
        <v>0</v>
      </c>
      <c r="Q2253" s="43">
        <v>880225</v>
      </c>
      <c r="R2253" s="46">
        <f>IF(F2253&lt;DATEVALUE("2018-07-01"),1,0)</f>
        <v>1</v>
      </c>
      <c r="S2253" s="47">
        <f>IF(R2253=1,1%,0)</f>
        <v>0.01</v>
      </c>
      <c r="T2253" s="46">
        <f>IFERROR(S2253*M2253,0)</f>
        <v>8802.25</v>
      </c>
      <c r="U2253" s="48">
        <f>IF(O2253&lt;=0.12,1,0)*(1-R2253)*M2253</f>
        <v>0</v>
      </c>
      <c r="V2253" s="49">
        <f>IF(0&lt;0.8,0,IF(0&lt;1,Sheet1!L590,1))*IF(G2253&lt;3,0.12 - O2253,0.01) *U2253</f>
        <v>0</v>
      </c>
      <c r="W2253" s="49">
        <f>IF(0&gt;1,IF(0&lt;=1.1,1,IF(0&lt;=1.2,2,IF(0&lt;=1.5,3,5))),0) * 1000000</f>
        <v>0</v>
      </c>
      <c r="X2253" s="50">
        <f>IF(AND(P2253&gt;=150000000,P2253&lt;300000000),5000000,IF(AND(P2253&gt;=300000000,P2253&lt;500000000),10000000,IF(AND(P2253&gt;=300000000,P2253&lt;500000000),15000000,IF(AND(P2253&gt;=500000000,P2253&lt;3000000000),20000000,IF(P2253&gt;=30000000000,35000000,0))))) * (1-R2253)</f>
        <v>0</v>
      </c>
      <c r="Y2253" s="50">
        <f>IFERROR(Q2253 * (1-R2253),0)</f>
        <v>0</v>
      </c>
      <c r="Z2253" s="51">
        <f>IF(R2253=1,0,0)</f>
        <v>0</v>
      </c>
      <c r="AA2253" s="51">
        <f>IFERROR((1-R2253) * Z2253 * 2%,0)</f>
        <v>0</v>
      </c>
      <c r="AB2253" s="52">
        <f>IF(R2253=0,644614,0)</f>
        <v>0</v>
      </c>
      <c r="AC2253" s="52">
        <f> IFERROR(AB2253 * (1-R2253) * 2%,0)</f>
        <v>0</v>
      </c>
      <c r="AD2253" s="53">
        <f>T2253+V2253+W2253+X2253+AA2253+AC2253</f>
        <v>8802.25</v>
      </c>
    </row>
    <row r="2254">
      <c r="C2254" s="40" t="s">
        <v>4225</v>
      </c>
      <c r="D2254" s="41" t="s">
        <v>4226</v>
      </c>
      <c r="E2254" s="41"/>
      <c r="F2254" s="42">
        <v>41663.460081018515</v>
      </c>
      <c r="G2254" s="43">
        <v>54</v>
      </c>
      <c r="H2254" s="44">
        <v>43332</v>
      </c>
      <c r="I2254" s="44">
        <v>43341</v>
      </c>
      <c r="J2254" s="43">
        <v>1372697</v>
      </c>
      <c r="K2254" s="43">
        <v>0</v>
      </c>
      <c r="L2254" s="43">
        <v>0</v>
      </c>
      <c r="M2254" s="43">
        <f>IFERROR(J2254-K2254-L2254,0)</f>
        <v>1372697</v>
      </c>
      <c r="N2254" s="43">
        <v>1372697</v>
      </c>
      <c r="O2254" s="45">
        <f>IFERROR(IF(1 - M2254/N2254&lt;0,0,1-M2254/N2254),0)</f>
        <v>0</v>
      </c>
      <c r="P2254" s="43">
        <v>0</v>
      </c>
      <c r="Q2254" s="43">
        <v>1372697</v>
      </c>
      <c r="R2254" s="46">
        <f>IF(F2254&lt;DATEVALUE("2018-07-01"),1,0)</f>
        <v>1</v>
      </c>
      <c r="S2254" s="47">
        <f>IF(R2254=1,1%,0)</f>
        <v>0.01</v>
      </c>
      <c r="T2254" s="46">
        <f>IFERROR(S2254*M2254,0)</f>
        <v>13726.970000000001</v>
      </c>
      <c r="U2254" s="48">
        <f>IF(O2254&lt;=0.12,1,0)*(1-R2254)*M2254</f>
        <v>0</v>
      </c>
      <c r="V2254" s="49">
        <f>IF(0&lt;0.8,0,IF(0&lt;1,Sheet1!L590,1))*IF(G2254&lt;3,0.12 - O2254,0.01) *U2254</f>
        <v>0</v>
      </c>
      <c r="W2254" s="49">
        <f>IF(0&gt;1,IF(0&lt;=1.1,1,IF(0&lt;=1.2,2,IF(0&lt;=1.5,3,5))),0) * 1000000</f>
        <v>0</v>
      </c>
      <c r="X2254" s="50">
        <f>IF(AND(P2254&gt;=150000000,P2254&lt;300000000),5000000,IF(AND(P2254&gt;=300000000,P2254&lt;500000000),10000000,IF(AND(P2254&gt;=300000000,P2254&lt;500000000),15000000,IF(AND(P2254&gt;=500000000,P2254&lt;3000000000),20000000,IF(P2254&gt;=30000000000,35000000,0))))) * (1-R2254)</f>
        <v>0</v>
      </c>
      <c r="Y2254" s="50">
        <f>IFERROR(Q2254 * (1-R2254),0)</f>
        <v>0</v>
      </c>
      <c r="Z2254" s="51">
        <f>IF(R2254=1,0,0)</f>
        <v>0</v>
      </c>
      <c r="AA2254" s="51">
        <f>IFERROR((1-R2254) * Z2254 * 2%,0)</f>
        <v>0</v>
      </c>
      <c r="AB2254" s="52">
        <f>IF(R2254=0,0,0)</f>
        <v>0</v>
      </c>
      <c r="AC2254" s="52">
        <f> IFERROR(AB2254 * (1-R2254) * 2%,0)</f>
        <v>0</v>
      </c>
      <c r="AD2254" s="53">
        <f>T2254+V2254+W2254+X2254+AA2254+AC2254</f>
        <v>13726.970000000001</v>
      </c>
    </row>
    <row r="2255">
      <c r="C2255" s="40" t="s">
        <v>4227</v>
      </c>
      <c r="D2255" s="41" t="s">
        <v>4228</v>
      </c>
      <c r="E2255" s="41"/>
      <c r="F2255" s="42">
        <v>41782.396041666667</v>
      </c>
      <c r="G2255" s="43">
        <v>50</v>
      </c>
      <c r="H2255" s="44">
        <v>43332</v>
      </c>
      <c r="I2255" s="44">
        <v>43339</v>
      </c>
      <c r="J2255" s="43">
        <v>1018941</v>
      </c>
      <c r="K2255" s="43">
        <v>0</v>
      </c>
      <c r="L2255" s="43">
        <v>0</v>
      </c>
      <c r="M2255" s="43">
        <f>IFERROR(J2255-K2255-L2255,0)</f>
        <v>1018941</v>
      </c>
      <c r="N2255" s="43">
        <v>1018941</v>
      </c>
      <c r="O2255" s="45">
        <f>IFERROR(IF(1 - M2255/N2255&lt;0,0,1-M2255/N2255),0)</f>
        <v>0</v>
      </c>
      <c r="P2255" s="43">
        <v>0</v>
      </c>
      <c r="Q2255" s="43">
        <v>1018941</v>
      </c>
      <c r="R2255" s="46">
        <f>IF(F2255&lt;DATEVALUE("2018-07-01"),1,0)</f>
        <v>1</v>
      </c>
      <c r="S2255" s="47">
        <f>IF(R2255=1,1%,0)</f>
        <v>0.01</v>
      </c>
      <c r="T2255" s="46">
        <f>IFERROR(S2255*M2255,0)</f>
        <v>10189.41</v>
      </c>
      <c r="U2255" s="48">
        <f>IF(O2255&lt;=0.12,1,0)*(1-R2255)*M2255</f>
        <v>0</v>
      </c>
      <c r="V2255" s="49">
        <f>IF(0&lt;0.8,0,IF(0&lt;1,Sheet1!L590,1))*IF(G2255&lt;3,0.12 - O2255,0.01) *U2255</f>
        <v>0</v>
      </c>
      <c r="W2255" s="49">
        <f>IF(0&gt;1,IF(0&lt;=1.1,1,IF(0&lt;=1.2,2,IF(0&lt;=1.5,3,5))),0) * 1000000</f>
        <v>0</v>
      </c>
      <c r="X2255" s="50">
        <f>IF(AND(P2255&gt;=150000000,P2255&lt;300000000),5000000,IF(AND(P2255&gt;=300000000,P2255&lt;500000000),10000000,IF(AND(P2255&gt;=300000000,P2255&lt;500000000),15000000,IF(AND(P2255&gt;=500000000,P2255&lt;3000000000),20000000,IF(P2255&gt;=30000000000,35000000,0))))) * (1-R2255)</f>
        <v>0</v>
      </c>
      <c r="Y2255" s="50">
        <f>IFERROR(Q2255 * (1-R2255),0)</f>
        <v>0</v>
      </c>
      <c r="Z2255" s="51">
        <f>IF(R2255=1,0,0)</f>
        <v>0</v>
      </c>
      <c r="AA2255" s="51">
        <f>IFERROR((1-R2255) * Z2255 * 2%,0)</f>
        <v>0</v>
      </c>
      <c r="AB2255" s="52">
        <f>IF(R2255=0,0,0)</f>
        <v>0</v>
      </c>
      <c r="AC2255" s="52">
        <f> IFERROR(AB2255 * (1-R2255) * 2%,0)</f>
        <v>0</v>
      </c>
      <c r="AD2255" s="53">
        <f>T2255+V2255+W2255+X2255+AA2255+AC2255</f>
        <v>10189.41</v>
      </c>
    </row>
    <row r="2256">
      <c r="C2256" s="40" t="s">
        <v>4229</v>
      </c>
      <c r="D2256" s="41" t="s">
        <v>4230</v>
      </c>
      <c r="E2256" s="41"/>
      <c r="F2256" s="42">
        <v>41857.48469907407</v>
      </c>
      <c r="G2256" s="43">
        <v>47</v>
      </c>
      <c r="H2256" s="44">
        <v>43320</v>
      </c>
      <c r="I2256" s="44">
        <v>43375</v>
      </c>
      <c r="J2256" s="43">
        <v>3246773</v>
      </c>
      <c r="K2256" s="43">
        <v>0</v>
      </c>
      <c r="L2256" s="43">
        <v>0</v>
      </c>
      <c r="M2256" s="43">
        <f>IFERROR(J2256-K2256-L2256,0)</f>
        <v>3246773</v>
      </c>
      <c r="N2256" s="43">
        <v>3237537</v>
      </c>
      <c r="O2256" s="45">
        <f>IFERROR(IF(1 - M2256/N2256&lt;0,0,1-M2256/N2256),0)</f>
        <v>0</v>
      </c>
      <c r="P2256" s="43">
        <v>0</v>
      </c>
      <c r="Q2256" s="43">
        <v>3246773</v>
      </c>
      <c r="R2256" s="46">
        <f>IF(F2256&lt;DATEVALUE("2018-07-01"),1,0)</f>
        <v>1</v>
      </c>
      <c r="S2256" s="47">
        <f>IF(R2256=1,1%,0)</f>
        <v>0.01</v>
      </c>
      <c r="T2256" s="46">
        <f>IFERROR(S2256*M2256,0)</f>
        <v>32467.73</v>
      </c>
      <c r="U2256" s="48">
        <f>IF(O2256&lt;=0.12,1,0)*(1-R2256)*M2256</f>
        <v>0</v>
      </c>
      <c r="V2256" s="49">
        <f>IF(0&lt;0.8,0,IF(0&lt;1,Sheet1!L590,1))*IF(G2256&lt;3,0.12 - O2256,0.01) *U2256</f>
        <v>0</v>
      </c>
      <c r="W2256" s="49">
        <f>IF(0&gt;1,IF(0&lt;=1.1,1,IF(0&lt;=1.2,2,IF(0&lt;=1.5,3,5))),0) * 1000000</f>
        <v>0</v>
      </c>
      <c r="X2256" s="50">
        <f>IF(AND(P2256&gt;=150000000,P2256&lt;300000000),5000000,IF(AND(P2256&gt;=300000000,P2256&lt;500000000),10000000,IF(AND(P2256&gt;=300000000,P2256&lt;500000000),15000000,IF(AND(P2256&gt;=500000000,P2256&lt;3000000000),20000000,IF(P2256&gt;=30000000000,35000000,0))))) * (1-R2256)</f>
        <v>0</v>
      </c>
      <c r="Y2256" s="50">
        <f>IFERROR(Q2256 * (1-R2256),0)</f>
        <v>0</v>
      </c>
      <c r="Z2256" s="51">
        <f>IF(R2256=1,0,0)</f>
        <v>0</v>
      </c>
      <c r="AA2256" s="51">
        <f>IFERROR((1-R2256) * Z2256 * 2%,0)</f>
        <v>0</v>
      </c>
      <c r="AB2256" s="52">
        <f>IF(R2256=0,0,0)</f>
        <v>0</v>
      </c>
      <c r="AC2256" s="52">
        <f> IFERROR(AB2256 * (1-R2256) * 2%,0)</f>
        <v>0</v>
      </c>
      <c r="AD2256" s="53">
        <f>T2256+V2256+W2256+X2256+AA2256+AC2256</f>
        <v>32467.73</v>
      </c>
    </row>
    <row r="2257">
      <c r="C2257" s="40" t="s">
        <v>4231</v>
      </c>
      <c r="D2257" s="41" t="s">
        <v>4232</v>
      </c>
      <c r="E2257" s="41"/>
      <c r="F2257" s="42">
        <v>41876.602743055555</v>
      </c>
      <c r="G2257" s="43">
        <v>47</v>
      </c>
      <c r="H2257" s="44">
        <v>43332</v>
      </c>
      <c r="I2257" s="44">
        <v>43335</v>
      </c>
      <c r="J2257" s="43">
        <v>309397</v>
      </c>
      <c r="K2257" s="43">
        <v>0</v>
      </c>
      <c r="L2257" s="43">
        <v>0</v>
      </c>
      <c r="M2257" s="43">
        <f>IFERROR(J2257-K2257-L2257,0)</f>
        <v>309397</v>
      </c>
      <c r="N2257" s="43">
        <v>309397</v>
      </c>
      <c r="O2257" s="45">
        <f>IFERROR(IF(1 - M2257/N2257&lt;0,0,1-M2257/N2257),0)</f>
        <v>0</v>
      </c>
      <c r="P2257" s="43">
        <v>0</v>
      </c>
      <c r="Q2257" s="43">
        <v>309397</v>
      </c>
      <c r="R2257" s="46">
        <f>IF(F2257&lt;DATEVALUE("2018-07-01"),1,0)</f>
        <v>1</v>
      </c>
      <c r="S2257" s="47">
        <f>IF(R2257=1,1%,0)</f>
        <v>0.01</v>
      </c>
      <c r="T2257" s="46">
        <f>IFERROR(S2257*M2257,0)</f>
        <v>3093.9700000000003</v>
      </c>
      <c r="U2257" s="48">
        <f>IF(O2257&lt;=0.12,1,0)*(1-R2257)*M2257</f>
        <v>0</v>
      </c>
      <c r="V2257" s="49">
        <f>IF(0&lt;0.8,0,IF(0&lt;1,Sheet1!L590,1))*IF(G2257&lt;3,0.12 - O2257,0.01) *U2257</f>
        <v>0</v>
      </c>
      <c r="W2257" s="49">
        <f>IF(0&gt;1,IF(0&lt;=1.1,1,IF(0&lt;=1.2,2,IF(0&lt;=1.5,3,5))),0) * 1000000</f>
        <v>0</v>
      </c>
      <c r="X2257" s="50">
        <f>IF(AND(P2257&gt;=150000000,P2257&lt;300000000),5000000,IF(AND(P2257&gt;=300000000,P2257&lt;500000000),10000000,IF(AND(P2257&gt;=300000000,P2257&lt;500000000),15000000,IF(AND(P2257&gt;=500000000,P2257&lt;3000000000),20000000,IF(P2257&gt;=30000000000,35000000,0))))) * (1-R2257)</f>
        <v>0</v>
      </c>
      <c r="Y2257" s="50">
        <f>IFERROR(Q2257 * (1-R2257),0)</f>
        <v>0</v>
      </c>
      <c r="Z2257" s="51">
        <f>IF(R2257=1,0,0)</f>
        <v>0</v>
      </c>
      <c r="AA2257" s="51">
        <f>IFERROR((1-R2257) * Z2257 * 2%,0)</f>
        <v>0</v>
      </c>
      <c r="AB2257" s="52">
        <f>IF(R2257=0,0,0)</f>
        <v>0</v>
      </c>
      <c r="AC2257" s="52">
        <f> IFERROR(AB2257 * (1-R2257) * 2%,0)</f>
        <v>0</v>
      </c>
      <c r="AD2257" s="53">
        <f>T2257+V2257+W2257+X2257+AA2257+AC2257</f>
        <v>3093.9700000000003</v>
      </c>
    </row>
    <row r="2258">
      <c r="C2258" s="40" t="s">
        <v>4233</v>
      </c>
      <c r="D2258" s="41" t="s">
        <v>4234</v>
      </c>
      <c r="E2258" s="41"/>
      <c r="F2258" s="42">
        <v>41886.641840277778</v>
      </c>
      <c r="G2258" s="43">
        <v>46</v>
      </c>
      <c r="H2258" s="44">
        <v>43327</v>
      </c>
      <c r="I2258" s="44">
        <v>43382</v>
      </c>
      <c r="J2258" s="43">
        <v>10373218</v>
      </c>
      <c r="K2258" s="43">
        <v>936292</v>
      </c>
      <c r="L2258" s="43">
        <v>0</v>
      </c>
      <c r="M2258" s="43">
        <f>IFERROR(J2258-K2258-L2258,0)</f>
        <v>9436926</v>
      </c>
      <c r="N2258" s="43">
        <v>10373010</v>
      </c>
      <c r="O2258" s="45">
        <f>IFERROR(IF(1 - M2258/N2258&lt;0,0,1-M2258/N2258),0)</f>
        <v>0.090242272975732174</v>
      </c>
      <c r="P2258" s="43">
        <v>0</v>
      </c>
      <c r="Q2258" s="43">
        <v>10373218</v>
      </c>
      <c r="R2258" s="46">
        <f>IF(F2258&lt;DATEVALUE("2018-07-01"),1,0)</f>
        <v>1</v>
      </c>
      <c r="S2258" s="47">
        <f>IF(R2258=1,1%,0)</f>
        <v>0.01</v>
      </c>
      <c r="T2258" s="46">
        <f>IFERROR(S2258*M2258,0)</f>
        <v>94369.259999999995</v>
      </c>
      <c r="U2258" s="48">
        <f>IF(O2258&lt;=0.12,1,0)*(1-R2258)*M2258</f>
        <v>0</v>
      </c>
      <c r="V2258" s="49">
        <f>IF(0&lt;0.8,0,IF(0&lt;1,Sheet1!L590,1))*IF(G2258&lt;3,0.12 - O2258,0.01) *U2258</f>
        <v>0</v>
      </c>
      <c r="W2258" s="49">
        <f>IF(0&gt;1,IF(0&lt;=1.1,1,IF(0&lt;=1.2,2,IF(0&lt;=1.5,3,5))),0) * 1000000</f>
        <v>0</v>
      </c>
      <c r="X2258" s="50">
        <f>IF(AND(P2258&gt;=150000000,P2258&lt;300000000),5000000,IF(AND(P2258&gt;=300000000,P2258&lt;500000000),10000000,IF(AND(P2258&gt;=300000000,P2258&lt;500000000),15000000,IF(AND(P2258&gt;=500000000,P2258&lt;3000000000),20000000,IF(P2258&gt;=30000000000,35000000,0))))) * (1-R2258)</f>
        <v>0</v>
      </c>
      <c r="Y2258" s="50">
        <f>IFERROR(Q2258 * (1-R2258),0)</f>
        <v>0</v>
      </c>
      <c r="Z2258" s="51">
        <f>IF(R2258=1,0,0)</f>
        <v>0</v>
      </c>
      <c r="AA2258" s="51">
        <f>IFERROR((1-R2258) * Z2258 * 2%,0)</f>
        <v>0</v>
      </c>
      <c r="AB2258" s="52">
        <f>IF(R2258=0,0,0)</f>
        <v>0</v>
      </c>
      <c r="AC2258" s="52">
        <f> IFERROR(AB2258 * (1-R2258) * 2%,0)</f>
        <v>0</v>
      </c>
      <c r="AD2258" s="53">
        <f>T2258+V2258+W2258+X2258+AA2258+AC2258</f>
        <v>94369.259999999995</v>
      </c>
    </row>
    <row r="2259">
      <c r="C2259" s="40" t="s">
        <v>4235</v>
      </c>
      <c r="D2259" s="41" t="s">
        <v>4236</v>
      </c>
      <c r="E2259" s="41"/>
      <c r="F2259" s="42">
        <v>41933.401192129626</v>
      </c>
      <c r="G2259" s="43">
        <v>45</v>
      </c>
      <c r="H2259" s="44">
        <v>43355</v>
      </c>
      <c r="I2259" s="44">
        <v>43392</v>
      </c>
      <c r="J2259" s="43">
        <v>4434566</v>
      </c>
      <c r="K2259" s="43">
        <v>0</v>
      </c>
      <c r="L2259" s="43">
        <v>0</v>
      </c>
      <c r="M2259" s="43">
        <f>IFERROR(J2259-K2259-L2259,0)</f>
        <v>4434566</v>
      </c>
      <c r="N2259" s="43">
        <v>4328675</v>
      </c>
      <c r="O2259" s="45">
        <f>IFERROR(IF(1 - M2259/N2259&lt;0,0,1-M2259/N2259),0)</f>
        <v>0</v>
      </c>
      <c r="P2259" s="43">
        <v>0</v>
      </c>
      <c r="Q2259" s="43">
        <v>4434566</v>
      </c>
      <c r="R2259" s="46">
        <f>IF(F2259&lt;DATEVALUE("2018-07-01"),1,0)</f>
        <v>1</v>
      </c>
      <c r="S2259" s="47">
        <f>IF(R2259=1,1%,0)</f>
        <v>0.01</v>
      </c>
      <c r="T2259" s="46">
        <f>IFERROR(S2259*M2259,0)</f>
        <v>44345.660000000003</v>
      </c>
      <c r="U2259" s="48">
        <f>IF(O2259&lt;=0.12,1,0)*(1-R2259)*M2259</f>
        <v>0</v>
      </c>
      <c r="V2259" s="49">
        <f>IF(0&lt;0.8,0,IF(0&lt;1,Sheet1!L590,1))*IF(G2259&lt;3,0.12 - O2259,0.01) *U2259</f>
        <v>0</v>
      </c>
      <c r="W2259" s="49">
        <f>IF(0&gt;1,IF(0&lt;=1.1,1,IF(0&lt;=1.2,2,IF(0&lt;=1.5,3,5))),0) * 1000000</f>
        <v>0</v>
      </c>
      <c r="X2259" s="50">
        <f>IF(AND(P2259&gt;=150000000,P2259&lt;300000000),5000000,IF(AND(P2259&gt;=300000000,P2259&lt;500000000),10000000,IF(AND(P2259&gt;=300000000,P2259&lt;500000000),15000000,IF(AND(P2259&gt;=500000000,P2259&lt;3000000000),20000000,IF(P2259&gt;=30000000000,35000000,0))))) * (1-R2259)</f>
        <v>0</v>
      </c>
      <c r="Y2259" s="50">
        <f>IFERROR(Q2259 * (1-R2259),0)</f>
        <v>0</v>
      </c>
      <c r="Z2259" s="51">
        <f>IF(R2259=1,0,0)</f>
        <v>0</v>
      </c>
      <c r="AA2259" s="51">
        <f>IFERROR((1-R2259) * Z2259 * 2%,0)</f>
        <v>0</v>
      </c>
      <c r="AB2259" s="52">
        <f>IF(R2259=0,0,0)</f>
        <v>0</v>
      </c>
      <c r="AC2259" s="52">
        <f> IFERROR(AB2259 * (1-R2259) * 2%,0)</f>
        <v>0</v>
      </c>
      <c r="AD2259" s="53">
        <f>T2259+V2259+W2259+X2259+AA2259+AC2259</f>
        <v>44345.660000000003</v>
      </c>
    </row>
    <row r="2260">
      <c r="C2260" s="40" t="s">
        <v>4237</v>
      </c>
      <c r="D2260" s="41" t="s">
        <v>4238</v>
      </c>
      <c r="E2260" s="41"/>
      <c r="F2260" s="42">
        <v>42143.595682870371</v>
      </c>
      <c r="G2260" s="43">
        <v>38</v>
      </c>
      <c r="H2260" s="44">
        <v>43321</v>
      </c>
      <c r="I2260" s="44">
        <v>43360</v>
      </c>
      <c r="J2260" s="43">
        <v>522623</v>
      </c>
      <c r="K2260" s="43">
        <v>0</v>
      </c>
      <c r="L2260" s="43">
        <v>0</v>
      </c>
      <c r="M2260" s="43">
        <f>IFERROR(J2260-K2260-L2260,0)</f>
        <v>522623</v>
      </c>
      <c r="N2260" s="43">
        <v>522623</v>
      </c>
      <c r="O2260" s="45">
        <f>IFERROR(IF(1 - M2260/N2260&lt;0,0,1-M2260/N2260),0)</f>
        <v>0</v>
      </c>
      <c r="P2260" s="43">
        <v>0</v>
      </c>
      <c r="Q2260" s="43">
        <v>522623</v>
      </c>
      <c r="R2260" s="46">
        <f>IF(F2260&lt;DATEVALUE("2018-07-01"),1,0)</f>
        <v>1</v>
      </c>
      <c r="S2260" s="47">
        <f>IF(R2260=1,1%,0)</f>
        <v>0.01</v>
      </c>
      <c r="T2260" s="46">
        <f>IFERROR(S2260*M2260,0)</f>
        <v>5226.2300000000005</v>
      </c>
      <c r="U2260" s="48">
        <f>IF(O2260&lt;=0.12,1,0)*(1-R2260)*M2260</f>
        <v>0</v>
      </c>
      <c r="V2260" s="49">
        <f>IF(0&lt;0.8,0,IF(0&lt;1,Sheet1!L590,1))*IF(G2260&lt;3,0.12 - O2260,0.01) *U2260</f>
        <v>0</v>
      </c>
      <c r="W2260" s="49">
        <f>IF(0&gt;1,IF(0&lt;=1.1,1,IF(0&lt;=1.2,2,IF(0&lt;=1.5,3,5))),0) * 1000000</f>
        <v>0</v>
      </c>
      <c r="X2260" s="50">
        <f>IF(AND(P2260&gt;=150000000,P2260&lt;300000000),5000000,IF(AND(P2260&gt;=300000000,P2260&lt;500000000),10000000,IF(AND(P2260&gt;=300000000,P2260&lt;500000000),15000000,IF(AND(P2260&gt;=500000000,P2260&lt;3000000000),20000000,IF(P2260&gt;=30000000000,35000000,0))))) * (1-R2260)</f>
        <v>0</v>
      </c>
      <c r="Y2260" s="50">
        <f>IFERROR(Q2260 * (1-R2260),0)</f>
        <v>0</v>
      </c>
      <c r="Z2260" s="51">
        <f>IF(R2260=1,0,0)</f>
        <v>0</v>
      </c>
      <c r="AA2260" s="51">
        <f>IFERROR((1-R2260) * Z2260 * 2%,0)</f>
        <v>0</v>
      </c>
      <c r="AB2260" s="52">
        <f>IF(R2260=0,0,0)</f>
        <v>0</v>
      </c>
      <c r="AC2260" s="52">
        <f> IFERROR(AB2260 * (1-R2260) * 2%,0)</f>
        <v>0</v>
      </c>
      <c r="AD2260" s="53">
        <f>T2260+V2260+W2260+X2260+AA2260+AC2260</f>
        <v>5226.2300000000005</v>
      </c>
    </row>
    <row r="2261">
      <c r="C2261" s="40" t="s">
        <v>4239</v>
      </c>
      <c r="D2261" s="41" t="s">
        <v>4240</v>
      </c>
      <c r="E2261" s="41"/>
      <c r="F2261" s="42">
        <v>42208.5702662037</v>
      </c>
      <c r="G2261" s="43">
        <v>36</v>
      </c>
      <c r="H2261" s="44">
        <v>43312</v>
      </c>
      <c r="I2261" s="44">
        <v>43333</v>
      </c>
      <c r="J2261" s="43">
        <v>1364812</v>
      </c>
      <c r="K2261" s="43">
        <v>0</v>
      </c>
      <c r="L2261" s="43">
        <v>0</v>
      </c>
      <c r="M2261" s="43">
        <f>IFERROR(J2261-K2261-L2261,0)</f>
        <v>1364812</v>
      </c>
      <c r="N2261" s="43">
        <v>1362868</v>
      </c>
      <c r="O2261" s="45">
        <f>IFERROR(IF(1 - M2261/N2261&lt;0,0,1-M2261/N2261),0)</f>
        <v>0</v>
      </c>
      <c r="P2261" s="43">
        <v>0</v>
      </c>
      <c r="Q2261" s="43">
        <v>1364812</v>
      </c>
      <c r="R2261" s="46">
        <f>IF(F2261&lt;DATEVALUE("2018-07-01"),1,0)</f>
        <v>1</v>
      </c>
      <c r="S2261" s="47">
        <f>IF(R2261=1,1%,0)</f>
        <v>0.01</v>
      </c>
      <c r="T2261" s="46">
        <f>IFERROR(S2261*M2261,0)</f>
        <v>13648.120000000001</v>
      </c>
      <c r="U2261" s="48">
        <f>IF(O2261&lt;=0.12,1,0)*(1-R2261)*M2261</f>
        <v>0</v>
      </c>
      <c r="V2261" s="49">
        <f>IF(0&lt;0.8,0,IF(0&lt;1,Sheet1!L590,1))*IF(G2261&lt;3,0.12 - O2261,0.01) *U2261</f>
        <v>0</v>
      </c>
      <c r="W2261" s="49">
        <f>IF(0&gt;1,IF(0&lt;=1.1,1,IF(0&lt;=1.2,2,IF(0&lt;=1.5,3,5))),0) * 1000000</f>
        <v>0</v>
      </c>
      <c r="X2261" s="50">
        <f>IF(AND(P2261&gt;=150000000,P2261&lt;300000000),5000000,IF(AND(P2261&gt;=300000000,P2261&lt;500000000),10000000,IF(AND(P2261&gt;=300000000,P2261&lt;500000000),15000000,IF(AND(P2261&gt;=500000000,P2261&lt;3000000000),20000000,IF(P2261&gt;=30000000000,35000000,0))))) * (1-R2261)</f>
        <v>0</v>
      </c>
      <c r="Y2261" s="50">
        <f>IFERROR(Q2261 * (1-R2261),0)</f>
        <v>0</v>
      </c>
      <c r="Z2261" s="51">
        <f>IF(R2261=1,0,0)</f>
        <v>0</v>
      </c>
      <c r="AA2261" s="51">
        <f>IFERROR((1-R2261) * Z2261 * 2%,0)</f>
        <v>0</v>
      </c>
      <c r="AB2261" s="52">
        <f>IF(R2261=0,0,0)</f>
        <v>0</v>
      </c>
      <c r="AC2261" s="52">
        <f> IFERROR(AB2261 * (1-R2261) * 2%,0)</f>
        <v>0</v>
      </c>
      <c r="AD2261" s="53">
        <f>T2261+V2261+W2261+X2261+AA2261+AC2261</f>
        <v>13648.120000000001</v>
      </c>
    </row>
    <row r="2262">
      <c r="C2262" s="40" t="s">
        <v>4241</v>
      </c>
      <c r="D2262" s="41" t="s">
        <v>4242</v>
      </c>
      <c r="E2262" s="41"/>
      <c r="F2262" s="42">
        <v>42333.400046296294</v>
      </c>
      <c r="G2262" s="43">
        <v>32</v>
      </c>
      <c r="H2262" s="44">
        <v>43329</v>
      </c>
      <c r="I2262" s="44">
        <v>43335</v>
      </c>
      <c r="J2262" s="43">
        <v>523083</v>
      </c>
      <c r="K2262" s="43">
        <v>0</v>
      </c>
      <c r="L2262" s="43">
        <v>0</v>
      </c>
      <c r="M2262" s="43">
        <f>IFERROR(J2262-K2262-L2262,0)</f>
        <v>523083</v>
      </c>
      <c r="N2262" s="43">
        <v>523083</v>
      </c>
      <c r="O2262" s="45">
        <f>IFERROR(IF(1 - M2262/N2262&lt;0,0,1-M2262/N2262),0)</f>
        <v>0</v>
      </c>
      <c r="P2262" s="43">
        <v>0</v>
      </c>
      <c r="Q2262" s="43">
        <v>523083</v>
      </c>
      <c r="R2262" s="46">
        <f>IF(F2262&lt;DATEVALUE("2018-07-01"),1,0)</f>
        <v>1</v>
      </c>
      <c r="S2262" s="47">
        <f>IF(R2262=1,1%,0)</f>
        <v>0.01</v>
      </c>
      <c r="T2262" s="46">
        <f>IFERROR(S2262*M2262,0)</f>
        <v>5230.8299999999999</v>
      </c>
      <c r="U2262" s="48">
        <f>IF(O2262&lt;=0.12,1,0)*(1-R2262)*M2262</f>
        <v>0</v>
      </c>
      <c r="V2262" s="49">
        <f>IF(0&lt;0.8,0,IF(0&lt;1,Sheet1!L590,1))*IF(G2262&lt;3,0.12 - O2262,0.01) *U2262</f>
        <v>0</v>
      </c>
      <c r="W2262" s="49">
        <f>IF(0&gt;1,IF(0&lt;=1.1,1,IF(0&lt;=1.2,2,IF(0&lt;=1.5,3,5))),0) * 1000000</f>
        <v>0</v>
      </c>
      <c r="X2262" s="50">
        <f>IF(AND(P2262&gt;=150000000,P2262&lt;300000000),5000000,IF(AND(P2262&gt;=300000000,P2262&lt;500000000),10000000,IF(AND(P2262&gt;=300000000,P2262&lt;500000000),15000000,IF(AND(P2262&gt;=500000000,P2262&lt;3000000000),20000000,IF(P2262&gt;=30000000000,35000000,0))))) * (1-R2262)</f>
        <v>0</v>
      </c>
      <c r="Y2262" s="50">
        <f>IFERROR(Q2262 * (1-R2262),0)</f>
        <v>0</v>
      </c>
      <c r="Z2262" s="51">
        <f>IF(R2262=1,0,0)</f>
        <v>0</v>
      </c>
      <c r="AA2262" s="51">
        <f>IFERROR((1-R2262) * Z2262 * 2%,0)</f>
        <v>0</v>
      </c>
      <c r="AB2262" s="52">
        <f>IF(R2262=0,0,0)</f>
        <v>0</v>
      </c>
      <c r="AC2262" s="52">
        <f> IFERROR(AB2262 * (1-R2262) * 2%,0)</f>
        <v>0</v>
      </c>
      <c r="AD2262" s="53">
        <f>T2262+V2262+W2262+X2262+AA2262+AC2262</f>
        <v>5230.8299999999999</v>
      </c>
    </row>
    <row r="2263">
      <c r="C2263" s="40" t="s">
        <v>4243</v>
      </c>
      <c r="D2263" s="41" t="s">
        <v>4244</v>
      </c>
      <c r="E2263" s="41"/>
      <c r="F2263" s="42">
        <v>42472.629513888889</v>
      </c>
      <c r="G2263" s="43">
        <v>27</v>
      </c>
      <c r="H2263" s="44">
        <v>43343</v>
      </c>
      <c r="I2263" s="44">
        <v>43369</v>
      </c>
      <c r="J2263" s="43">
        <v>2201716</v>
      </c>
      <c r="K2263" s="43">
        <v>0</v>
      </c>
      <c r="L2263" s="43">
        <v>0</v>
      </c>
      <c r="M2263" s="43">
        <f>IFERROR(J2263-K2263-L2263,0)</f>
        <v>2201716</v>
      </c>
      <c r="N2263" s="43">
        <v>2201716</v>
      </c>
      <c r="O2263" s="45">
        <f>IFERROR(IF(1 - M2263/N2263&lt;0,0,1-M2263/N2263),0)</f>
        <v>0</v>
      </c>
      <c r="P2263" s="43">
        <v>0</v>
      </c>
      <c r="Q2263" s="43">
        <v>2201716</v>
      </c>
      <c r="R2263" s="46">
        <f>IF(F2263&lt;DATEVALUE("2018-07-01"),1,0)</f>
        <v>1</v>
      </c>
      <c r="S2263" s="47">
        <f>IF(R2263=1,1%,0)</f>
        <v>0.01</v>
      </c>
      <c r="T2263" s="46">
        <f>IFERROR(S2263*M2263,0)</f>
        <v>22017.16</v>
      </c>
      <c r="U2263" s="48">
        <f>IF(O2263&lt;=0.12,1,0)*(1-R2263)*M2263</f>
        <v>0</v>
      </c>
      <c r="V2263" s="49">
        <f>IF(0&lt;0.8,0,IF(0&lt;1,Sheet1!L590,1))*IF(G2263&lt;3,0.12 - O2263,0.01) *U2263</f>
        <v>0</v>
      </c>
      <c r="W2263" s="49">
        <f>IF(0&gt;1,IF(0&lt;=1.1,1,IF(0&lt;=1.2,2,IF(0&lt;=1.5,3,5))),0) * 1000000</f>
        <v>0</v>
      </c>
      <c r="X2263" s="50">
        <f>IF(AND(P2263&gt;=150000000,P2263&lt;300000000),5000000,IF(AND(P2263&gt;=300000000,P2263&lt;500000000),10000000,IF(AND(P2263&gt;=300000000,P2263&lt;500000000),15000000,IF(AND(P2263&gt;=500000000,P2263&lt;3000000000),20000000,IF(P2263&gt;=30000000000,35000000,0))))) * (1-R2263)</f>
        <v>0</v>
      </c>
      <c r="Y2263" s="50">
        <f>IFERROR(Q2263 * (1-R2263),0)</f>
        <v>0</v>
      </c>
      <c r="Z2263" s="51">
        <f>IF(R2263=1,0,0)</f>
        <v>0</v>
      </c>
      <c r="AA2263" s="51">
        <f>IFERROR((1-R2263) * Z2263 * 2%,0)</f>
        <v>0</v>
      </c>
      <c r="AB2263" s="52">
        <f>IF(R2263=0,0,0)</f>
        <v>0</v>
      </c>
      <c r="AC2263" s="52">
        <f> IFERROR(AB2263 * (1-R2263) * 2%,0)</f>
        <v>0</v>
      </c>
      <c r="AD2263" s="53">
        <f>T2263+V2263+W2263+X2263+AA2263+AC2263</f>
        <v>22017.16</v>
      </c>
    </row>
    <row r="2264">
      <c r="C2264" s="40" t="s">
        <v>4245</v>
      </c>
      <c r="D2264" s="41" t="s">
        <v>4246</v>
      </c>
      <c r="E2264" s="41"/>
      <c r="F2264" s="42">
        <v>42556.166122685187</v>
      </c>
      <c r="G2264" s="43">
        <v>24</v>
      </c>
      <c r="H2264" s="44">
        <v>43322</v>
      </c>
      <c r="I2264" s="44">
        <v>43333</v>
      </c>
      <c r="J2264" s="43">
        <v>951710</v>
      </c>
      <c r="K2264" s="43">
        <v>0</v>
      </c>
      <c r="L2264" s="43">
        <v>0</v>
      </c>
      <c r="M2264" s="43">
        <f>IFERROR(J2264-K2264-L2264,0)</f>
        <v>951710</v>
      </c>
      <c r="N2264" s="43">
        <v>1080285</v>
      </c>
      <c r="O2264" s="45">
        <f>IFERROR(IF(1 - M2264/N2264&lt;0,0,1-M2264/N2264),0)</f>
        <v>0.11901951799756549</v>
      </c>
      <c r="P2264" s="43">
        <v>0</v>
      </c>
      <c r="Q2264" s="43">
        <v>951710</v>
      </c>
      <c r="R2264" s="46">
        <f>IF(F2264&lt;DATEVALUE("2018-07-01"),1,0)</f>
        <v>1</v>
      </c>
      <c r="S2264" s="47">
        <f>IF(R2264=1,1%,0)</f>
        <v>0.01</v>
      </c>
      <c r="T2264" s="46">
        <f>IFERROR(S2264*M2264,0)</f>
        <v>9517.1000000000004</v>
      </c>
      <c r="U2264" s="48">
        <f>IF(O2264&lt;=0.12,1,0)*(1-R2264)*M2264</f>
        <v>0</v>
      </c>
      <c r="V2264" s="49">
        <f>IF(0&lt;0.8,0,IF(0&lt;1,Sheet1!L590,1))*IF(G2264&lt;3,0.12 - O2264,0.01) *U2264</f>
        <v>0</v>
      </c>
      <c r="W2264" s="49">
        <f>IF(0&gt;1,IF(0&lt;=1.1,1,IF(0&lt;=1.2,2,IF(0&lt;=1.5,3,5))),0) * 1000000</f>
        <v>0</v>
      </c>
      <c r="X2264" s="50">
        <f>IF(AND(P2264&gt;=150000000,P2264&lt;300000000),5000000,IF(AND(P2264&gt;=300000000,P2264&lt;500000000),10000000,IF(AND(P2264&gt;=300000000,P2264&lt;500000000),15000000,IF(AND(P2264&gt;=500000000,P2264&lt;3000000000),20000000,IF(P2264&gt;=30000000000,35000000,0))))) * (1-R2264)</f>
        <v>0</v>
      </c>
      <c r="Y2264" s="50">
        <f>IFERROR(Q2264 * (1-R2264),0)</f>
        <v>0</v>
      </c>
      <c r="Z2264" s="51">
        <f>IF(R2264=1,0,0)</f>
        <v>0</v>
      </c>
      <c r="AA2264" s="51">
        <f>IFERROR((1-R2264) * Z2264 * 2%,0)</f>
        <v>0</v>
      </c>
      <c r="AB2264" s="52">
        <f>IF(R2264=0,0,0)</f>
        <v>0</v>
      </c>
      <c r="AC2264" s="52">
        <f> IFERROR(AB2264 * (1-R2264) * 2%,0)</f>
        <v>0</v>
      </c>
      <c r="AD2264" s="53">
        <f>T2264+V2264+W2264+X2264+AA2264+AC2264</f>
        <v>9517.1000000000004</v>
      </c>
    </row>
    <row r="2265">
      <c r="C2265" s="40" t="s">
        <v>4247</v>
      </c>
      <c r="D2265" s="41" t="s">
        <v>4220</v>
      </c>
      <c r="E2265" s="41"/>
      <c r="F2265" s="42">
        <v>42583.217291666668</v>
      </c>
      <c r="G2265" s="43">
        <v>23</v>
      </c>
      <c r="H2265" s="44">
        <v>43340</v>
      </c>
      <c r="I2265" s="44">
        <v>43395</v>
      </c>
      <c r="J2265" s="43">
        <v>214815</v>
      </c>
      <c r="K2265" s="43">
        <v>0</v>
      </c>
      <c r="L2265" s="43">
        <v>0</v>
      </c>
      <c r="M2265" s="43">
        <f>IFERROR(J2265-K2265-L2265,0)</f>
        <v>214815</v>
      </c>
      <c r="N2265" s="43">
        <v>247039</v>
      </c>
      <c r="O2265" s="45">
        <f>IFERROR(IF(1 - M2265/N2265&lt;0,0,1-M2265/N2265),0)</f>
        <v>0.13044094252324534</v>
      </c>
      <c r="P2265" s="43">
        <v>0</v>
      </c>
      <c r="Q2265" s="43">
        <v>214815</v>
      </c>
      <c r="R2265" s="46">
        <f>IF(F2265&lt;DATEVALUE("2018-07-01"),1,0)</f>
        <v>1</v>
      </c>
      <c r="S2265" s="47">
        <f>IF(R2265=1,1%,0)</f>
        <v>0.01</v>
      </c>
      <c r="T2265" s="46">
        <f>IFERROR(S2265*M2265,0)</f>
        <v>2148.1500000000001</v>
      </c>
      <c r="U2265" s="48">
        <f>IF(O2265&lt;=0.12,1,0)*(1-R2265)*M2265</f>
        <v>0</v>
      </c>
      <c r="V2265" s="49">
        <f>IF(0&lt;0.8,0,IF(0&lt;1,Sheet1!L590,1))*IF(G2265&lt;3,0.12 - O2265,0.01) *U2265</f>
        <v>0</v>
      </c>
      <c r="W2265" s="49">
        <f>IF(0&gt;1,IF(0&lt;=1.1,1,IF(0&lt;=1.2,2,IF(0&lt;=1.5,3,5))),0) * 1000000</f>
        <v>0</v>
      </c>
      <c r="X2265" s="50">
        <f>IF(AND(P2265&gt;=150000000,P2265&lt;300000000),5000000,IF(AND(P2265&gt;=300000000,P2265&lt;500000000),10000000,IF(AND(P2265&gt;=300000000,P2265&lt;500000000),15000000,IF(AND(P2265&gt;=500000000,P2265&lt;3000000000),20000000,IF(P2265&gt;=30000000000,35000000,0))))) * (1-R2265)</f>
        <v>0</v>
      </c>
      <c r="Y2265" s="50">
        <f>IFERROR(Q2265 * (1-R2265),0)</f>
        <v>0</v>
      </c>
      <c r="Z2265" s="51">
        <f>IF(R2265=1,0,0)</f>
        <v>0</v>
      </c>
      <c r="AA2265" s="51">
        <f>IFERROR((1-R2265) * Z2265 * 2%,0)</f>
        <v>0</v>
      </c>
      <c r="AB2265" s="52">
        <f>IF(R2265=0,0,0)</f>
        <v>0</v>
      </c>
      <c r="AC2265" s="52">
        <f> IFERROR(AB2265 * (1-R2265) * 2%,0)</f>
        <v>0</v>
      </c>
      <c r="AD2265" s="53">
        <f>T2265+V2265+W2265+X2265+AA2265+AC2265</f>
        <v>2148.1500000000001</v>
      </c>
    </row>
    <row r="2266">
      <c r="C2266" s="40" t="s">
        <v>4248</v>
      </c>
      <c r="D2266" s="41" t="s">
        <v>4249</v>
      </c>
      <c r="E2266" s="41"/>
      <c r="F2266" s="42">
        <v>42601.122488425921</v>
      </c>
      <c r="G2266" s="43">
        <v>23</v>
      </c>
      <c r="H2266" s="44">
        <v>43321</v>
      </c>
      <c r="I2266" s="44">
        <v>43329</v>
      </c>
      <c r="J2266" s="43">
        <v>159720</v>
      </c>
      <c r="K2266" s="43">
        <v>0</v>
      </c>
      <c r="L2266" s="43">
        <v>0</v>
      </c>
      <c r="M2266" s="43">
        <f>IFERROR(J2266-K2266-L2266,0)</f>
        <v>159720</v>
      </c>
      <c r="N2266" s="43">
        <v>159720</v>
      </c>
      <c r="O2266" s="45">
        <f>IFERROR(IF(1 - M2266/N2266&lt;0,0,1-M2266/N2266),0)</f>
        <v>0</v>
      </c>
      <c r="P2266" s="43">
        <v>0</v>
      </c>
      <c r="Q2266" s="43">
        <v>159720</v>
      </c>
      <c r="R2266" s="46">
        <f>IF(F2266&lt;DATEVALUE("2018-07-01"),1,0)</f>
        <v>1</v>
      </c>
      <c r="S2266" s="47">
        <f>IF(R2266=1,1%,0)</f>
        <v>0.01</v>
      </c>
      <c r="T2266" s="46">
        <f>IFERROR(S2266*M2266,0)</f>
        <v>1597.2000000000001</v>
      </c>
      <c r="U2266" s="48">
        <f>IF(O2266&lt;=0.12,1,0)*(1-R2266)*M2266</f>
        <v>0</v>
      </c>
      <c r="V2266" s="49">
        <f>IF(0&lt;0.8,0,IF(0&lt;1,Sheet1!L590,1))*IF(G2266&lt;3,0.12 - O2266,0.01) *U2266</f>
        <v>0</v>
      </c>
      <c r="W2266" s="49">
        <f>IF(0&gt;1,IF(0&lt;=1.1,1,IF(0&lt;=1.2,2,IF(0&lt;=1.5,3,5))),0) * 1000000</f>
        <v>0</v>
      </c>
      <c r="X2266" s="50">
        <f>IF(AND(P2266&gt;=150000000,P2266&lt;300000000),5000000,IF(AND(P2266&gt;=300000000,P2266&lt;500000000),10000000,IF(AND(P2266&gt;=300000000,P2266&lt;500000000),15000000,IF(AND(P2266&gt;=500000000,P2266&lt;3000000000),20000000,IF(P2266&gt;=30000000000,35000000,0))))) * (1-R2266)</f>
        <v>0</v>
      </c>
      <c r="Y2266" s="50">
        <f>IFERROR(Q2266 * (1-R2266),0)</f>
        <v>0</v>
      </c>
      <c r="Z2266" s="51">
        <f>IF(R2266=1,0,0)</f>
        <v>0</v>
      </c>
      <c r="AA2266" s="51">
        <f>IFERROR((1-R2266) * Z2266 * 2%,0)</f>
        <v>0</v>
      </c>
      <c r="AB2266" s="52">
        <f>IF(R2266=0,0,0)</f>
        <v>0</v>
      </c>
      <c r="AC2266" s="52">
        <f> IFERROR(AB2266 * (1-R2266) * 2%,0)</f>
        <v>0</v>
      </c>
      <c r="AD2266" s="53">
        <f>T2266+V2266+W2266+X2266+AA2266+AC2266</f>
        <v>1597.2000000000001</v>
      </c>
    </row>
    <row r="2267">
      <c r="C2267" s="40" t="s">
        <v>4250</v>
      </c>
      <c r="D2267" s="41" t="s">
        <v>4251</v>
      </c>
      <c r="E2267" s="41"/>
      <c r="F2267" s="42">
        <v>42643.292025462964</v>
      </c>
      <c r="G2267" s="43">
        <v>22</v>
      </c>
      <c r="H2267" s="44">
        <v>43332</v>
      </c>
      <c r="I2267" s="44">
        <v>43335</v>
      </c>
      <c r="J2267" s="43">
        <v>271282</v>
      </c>
      <c r="K2267" s="43">
        <v>0</v>
      </c>
      <c r="L2267" s="43">
        <v>0</v>
      </c>
      <c r="M2267" s="43">
        <f>IFERROR(J2267-K2267-L2267,0)</f>
        <v>271282</v>
      </c>
      <c r="N2267" s="43">
        <v>271282</v>
      </c>
      <c r="O2267" s="45">
        <f>IFERROR(IF(1 - M2267/N2267&lt;0,0,1-M2267/N2267),0)</f>
        <v>0</v>
      </c>
      <c r="P2267" s="43">
        <v>0</v>
      </c>
      <c r="Q2267" s="43">
        <v>271282</v>
      </c>
      <c r="R2267" s="46">
        <f>IF(F2267&lt;DATEVALUE("2018-07-01"),1,0)</f>
        <v>1</v>
      </c>
      <c r="S2267" s="47">
        <f>IF(R2267=1,1%,0)</f>
        <v>0.01</v>
      </c>
      <c r="T2267" s="46">
        <f>IFERROR(S2267*M2267,0)</f>
        <v>2712.8200000000002</v>
      </c>
      <c r="U2267" s="48">
        <f>IF(O2267&lt;=0.12,1,0)*(1-R2267)*M2267</f>
        <v>0</v>
      </c>
      <c r="V2267" s="49">
        <f>IF(0&lt;0.8,0,IF(0&lt;1,Sheet1!L590,1))*IF(G2267&lt;3,0.12 - O2267,0.01) *U2267</f>
        <v>0</v>
      </c>
      <c r="W2267" s="49">
        <f>IF(0&gt;1,IF(0&lt;=1.1,1,IF(0&lt;=1.2,2,IF(0&lt;=1.5,3,5))),0) * 1000000</f>
        <v>0</v>
      </c>
      <c r="X2267" s="50">
        <f>IF(AND(P2267&gt;=150000000,P2267&lt;300000000),5000000,IF(AND(P2267&gt;=300000000,P2267&lt;500000000),10000000,IF(AND(P2267&gt;=300000000,P2267&lt;500000000),15000000,IF(AND(P2267&gt;=500000000,P2267&lt;3000000000),20000000,IF(P2267&gt;=30000000000,35000000,0))))) * (1-R2267)</f>
        <v>0</v>
      </c>
      <c r="Y2267" s="50">
        <f>IFERROR(Q2267 * (1-R2267),0)</f>
        <v>0</v>
      </c>
      <c r="Z2267" s="51">
        <f>IF(R2267=1,0,0)</f>
        <v>0</v>
      </c>
      <c r="AA2267" s="51">
        <f>IFERROR((1-R2267) * Z2267 * 2%,0)</f>
        <v>0</v>
      </c>
      <c r="AB2267" s="52">
        <f>IF(R2267=0,0,0)</f>
        <v>0</v>
      </c>
      <c r="AC2267" s="52">
        <f> IFERROR(AB2267 * (1-R2267) * 2%,0)</f>
        <v>0</v>
      </c>
      <c r="AD2267" s="53">
        <f>T2267+V2267+W2267+X2267+AA2267+AC2267</f>
        <v>2712.8200000000002</v>
      </c>
    </row>
    <row r="2268">
      <c r="C2268" s="40" t="s">
        <v>4252</v>
      </c>
      <c r="D2268" s="41" t="s">
        <v>4253</v>
      </c>
      <c r="E2268" s="41"/>
      <c r="F2268" s="42">
        <v>42915.132546296292</v>
      </c>
      <c r="G2268" s="43">
        <v>13</v>
      </c>
      <c r="H2268" s="44">
        <v>43332</v>
      </c>
      <c r="I2268" s="44">
        <v>43335</v>
      </c>
      <c r="J2268" s="43">
        <v>239580</v>
      </c>
      <c r="K2268" s="43">
        <v>0</v>
      </c>
      <c r="L2268" s="43">
        <v>0</v>
      </c>
      <c r="M2268" s="43">
        <f>IFERROR(J2268-K2268-L2268,0)</f>
        <v>239580</v>
      </c>
      <c r="N2268" s="43">
        <v>239580</v>
      </c>
      <c r="O2268" s="45">
        <f>IFERROR(IF(1 - M2268/N2268&lt;0,0,1-M2268/N2268),0)</f>
        <v>0</v>
      </c>
      <c r="P2268" s="43">
        <v>0</v>
      </c>
      <c r="Q2268" s="43">
        <v>239580</v>
      </c>
      <c r="R2268" s="46">
        <f>IF(F2268&lt;DATEVALUE("2018-07-01"),1,0)</f>
        <v>1</v>
      </c>
      <c r="S2268" s="47">
        <f>IF(R2268=1,1%,0)</f>
        <v>0.01</v>
      </c>
      <c r="T2268" s="46">
        <f>IFERROR(S2268*M2268,0)</f>
        <v>2395.8000000000002</v>
      </c>
      <c r="U2268" s="48">
        <f>IF(O2268&lt;=0.12,1,0)*(1-R2268)*M2268</f>
        <v>0</v>
      </c>
      <c r="V2268" s="49">
        <f>IF(0&lt;0.8,0,IF(0&lt;1,Sheet1!L590,1))*IF(G2268&lt;3,0.12 - O2268,0.01) *U2268</f>
        <v>0</v>
      </c>
      <c r="W2268" s="49">
        <f>IF(0&gt;1,IF(0&lt;=1.1,1,IF(0&lt;=1.2,2,IF(0&lt;=1.5,3,5))),0) * 1000000</f>
        <v>0</v>
      </c>
      <c r="X2268" s="50">
        <f>IF(AND(P2268&gt;=150000000,P2268&lt;300000000),5000000,IF(AND(P2268&gt;=300000000,P2268&lt;500000000),10000000,IF(AND(P2268&gt;=300000000,P2268&lt;500000000),15000000,IF(AND(P2268&gt;=500000000,P2268&lt;3000000000),20000000,IF(P2268&gt;=30000000000,35000000,0))))) * (1-R2268)</f>
        <v>0</v>
      </c>
      <c r="Y2268" s="50">
        <f>IFERROR(Q2268 * (1-R2268),0)</f>
        <v>0</v>
      </c>
      <c r="Z2268" s="51">
        <f>IF(R2268=1,0,0)</f>
        <v>0</v>
      </c>
      <c r="AA2268" s="51">
        <f>IFERROR((1-R2268) * Z2268 * 2%,0)</f>
        <v>0</v>
      </c>
      <c r="AB2268" s="52">
        <f>IF(R2268=0,0,0)</f>
        <v>0</v>
      </c>
      <c r="AC2268" s="52">
        <f> IFERROR(AB2268 * (1-R2268) * 2%,0)</f>
        <v>0</v>
      </c>
      <c r="AD2268" s="53">
        <f>T2268+V2268+W2268+X2268+AA2268+AC2268</f>
        <v>2395.8000000000002</v>
      </c>
    </row>
    <row r="2269">
      <c r="C2269" s="40" t="s">
        <v>4254</v>
      </c>
      <c r="D2269" s="41" t="s">
        <v>4255</v>
      </c>
      <c r="E2269" s="41"/>
      <c r="F2269" s="42">
        <v>42916.153379629628</v>
      </c>
      <c r="G2269" s="43">
        <v>13</v>
      </c>
      <c r="H2269" s="44">
        <v>43332</v>
      </c>
      <c r="I2269" s="44">
        <v>43335</v>
      </c>
      <c r="J2269" s="43">
        <v>994560</v>
      </c>
      <c r="K2269" s="43">
        <v>0</v>
      </c>
      <c r="L2269" s="43">
        <v>0</v>
      </c>
      <c r="M2269" s="43">
        <f>IFERROR(J2269-K2269-L2269,0)</f>
        <v>994560</v>
      </c>
      <c r="N2269" s="43">
        <v>994560</v>
      </c>
      <c r="O2269" s="45">
        <f>IFERROR(IF(1 - M2269/N2269&lt;0,0,1-M2269/N2269),0)</f>
        <v>0</v>
      </c>
      <c r="P2269" s="43">
        <v>0</v>
      </c>
      <c r="Q2269" s="43">
        <v>994560</v>
      </c>
      <c r="R2269" s="46">
        <f>IF(F2269&lt;DATEVALUE("2018-07-01"),1,0)</f>
        <v>1</v>
      </c>
      <c r="S2269" s="47">
        <f>IF(R2269=1,1%,0)</f>
        <v>0.01</v>
      </c>
      <c r="T2269" s="46">
        <f>IFERROR(S2269*M2269,0)</f>
        <v>9945.6000000000004</v>
      </c>
      <c r="U2269" s="48">
        <f>IF(O2269&lt;=0.12,1,0)*(1-R2269)*M2269</f>
        <v>0</v>
      </c>
      <c r="V2269" s="49">
        <f>IF(0&lt;0.8,0,IF(0&lt;1,Sheet1!L590,1))*IF(G2269&lt;3,0.12 - O2269,0.01) *U2269</f>
        <v>0</v>
      </c>
      <c r="W2269" s="49">
        <f>IF(0&gt;1,IF(0&lt;=1.1,1,IF(0&lt;=1.2,2,IF(0&lt;=1.5,3,5))),0) * 1000000</f>
        <v>0</v>
      </c>
      <c r="X2269" s="50">
        <f>IF(AND(P2269&gt;=150000000,P2269&lt;300000000),5000000,IF(AND(P2269&gt;=300000000,P2269&lt;500000000),10000000,IF(AND(P2269&gt;=300000000,P2269&lt;500000000),15000000,IF(AND(P2269&gt;=500000000,P2269&lt;3000000000),20000000,IF(P2269&gt;=30000000000,35000000,0))))) * (1-R2269)</f>
        <v>0</v>
      </c>
      <c r="Y2269" s="50">
        <f>IFERROR(Q2269 * (1-R2269),0)</f>
        <v>0</v>
      </c>
      <c r="Z2269" s="51">
        <f>IF(R2269=1,0,0)</f>
        <v>0</v>
      </c>
      <c r="AA2269" s="51">
        <f>IFERROR((1-R2269) * Z2269 * 2%,0)</f>
        <v>0</v>
      </c>
      <c r="AB2269" s="52">
        <f>IF(R2269=0,0,0)</f>
        <v>0</v>
      </c>
      <c r="AC2269" s="52">
        <f> IFERROR(AB2269 * (1-R2269) * 2%,0)</f>
        <v>0</v>
      </c>
      <c r="AD2269" s="53">
        <f>T2269+V2269+W2269+X2269+AA2269+AC2269</f>
        <v>9945.6000000000004</v>
      </c>
    </row>
    <row r="2270">
      <c r="C2270" s="40" t="s">
        <v>4256</v>
      </c>
      <c r="D2270" s="41" t="s">
        <v>4257</v>
      </c>
      <c r="E2270" s="41"/>
      <c r="F2270" s="42">
        <v>42923.096863425926</v>
      </c>
      <c r="G2270" s="43">
        <v>12</v>
      </c>
      <c r="H2270" s="44">
        <v>43321</v>
      </c>
      <c r="I2270" s="44">
        <v>43354</v>
      </c>
      <c r="J2270" s="43">
        <v>6216731</v>
      </c>
      <c r="K2270" s="43">
        <v>0</v>
      </c>
      <c r="L2270" s="43">
        <v>0</v>
      </c>
      <c r="M2270" s="43">
        <f>IFERROR(J2270-K2270-L2270,0)</f>
        <v>6216731</v>
      </c>
      <c r="N2270" s="43">
        <v>6217041</v>
      </c>
      <c r="O2270" s="45">
        <f>IFERROR(IF(1 - M2270/N2270&lt;0,0,1-M2270/N2270),0)</f>
        <v>4.9862949271228807E-05</v>
      </c>
      <c r="P2270" s="43">
        <v>0</v>
      </c>
      <c r="Q2270" s="43">
        <v>6216731</v>
      </c>
      <c r="R2270" s="46">
        <f>IF(F2270&lt;DATEVALUE("2018-07-01"),1,0)</f>
        <v>1</v>
      </c>
      <c r="S2270" s="47">
        <f>IF(R2270=1,1%,0)</f>
        <v>0.01</v>
      </c>
      <c r="T2270" s="46">
        <f>IFERROR(S2270*M2270,0)</f>
        <v>62167.309999999998</v>
      </c>
      <c r="U2270" s="48">
        <f>IF(O2270&lt;=0.12,1,0)*(1-R2270)*M2270</f>
        <v>0</v>
      </c>
      <c r="V2270" s="49">
        <f>IF(0&lt;0.8,0,IF(0&lt;1,Sheet1!L590,1))*IF(G2270&lt;3,0.12 - O2270,0.01) *U2270</f>
        <v>0</v>
      </c>
      <c r="W2270" s="49">
        <f>IF(0&gt;1,IF(0&lt;=1.1,1,IF(0&lt;=1.2,2,IF(0&lt;=1.5,3,5))),0) * 1000000</f>
        <v>0</v>
      </c>
      <c r="X2270" s="50">
        <f>IF(AND(P2270&gt;=150000000,P2270&lt;300000000),5000000,IF(AND(P2270&gt;=300000000,P2270&lt;500000000),10000000,IF(AND(P2270&gt;=300000000,P2270&lt;500000000),15000000,IF(AND(P2270&gt;=500000000,P2270&lt;3000000000),20000000,IF(P2270&gt;=30000000000,35000000,0))))) * (1-R2270)</f>
        <v>0</v>
      </c>
      <c r="Y2270" s="50">
        <f>IFERROR(Q2270 * (1-R2270),0)</f>
        <v>0</v>
      </c>
      <c r="Z2270" s="51">
        <f>IF(R2270=1,0,0)</f>
        <v>0</v>
      </c>
      <c r="AA2270" s="51">
        <f>IFERROR((1-R2270) * Z2270 * 2%,0)</f>
        <v>0</v>
      </c>
      <c r="AB2270" s="52">
        <f>IF(R2270=0,0,0)</f>
        <v>0</v>
      </c>
      <c r="AC2270" s="52">
        <f> IFERROR(AB2270 * (1-R2270) * 2%,0)</f>
        <v>0</v>
      </c>
      <c r="AD2270" s="53">
        <f>T2270+V2270+W2270+X2270+AA2270+AC2270</f>
        <v>62167.309999999998</v>
      </c>
    </row>
    <row r="2271">
      <c r="C2271" s="40" t="s">
        <v>4258</v>
      </c>
      <c r="D2271" s="41" t="s">
        <v>4259</v>
      </c>
      <c r="E2271" s="41"/>
      <c r="F2271" s="42">
        <v>42956.32309027778</v>
      </c>
      <c r="G2271" s="43">
        <v>11</v>
      </c>
      <c r="H2271" s="44">
        <v>43327</v>
      </c>
      <c r="I2271" s="44">
        <v>43332</v>
      </c>
      <c r="J2271" s="43">
        <v>41146769</v>
      </c>
      <c r="K2271" s="43">
        <v>3731978</v>
      </c>
      <c r="L2271" s="43">
        <v>0</v>
      </c>
      <c r="M2271" s="43">
        <f>IFERROR(J2271-K2271-L2271,0)</f>
        <v>37414791</v>
      </c>
      <c r="N2271" s="43">
        <v>41143003</v>
      </c>
      <c r="O2271" s="45">
        <f>IFERROR(IF(1 - M2271/N2271&lt;0,0,1-M2271/N2271),0)</f>
        <v>0.090615942642786718</v>
      </c>
      <c r="P2271" s="43">
        <v>0</v>
      </c>
      <c r="Q2271" s="43">
        <v>41146769</v>
      </c>
      <c r="R2271" s="46">
        <f>IF(F2271&lt;DATEVALUE("2018-07-01"),1,0)</f>
        <v>1</v>
      </c>
      <c r="S2271" s="47">
        <f>IF(R2271=1,1%,0)</f>
        <v>0.01</v>
      </c>
      <c r="T2271" s="46">
        <f>IFERROR(S2271*M2271,0)</f>
        <v>374147.91000000003</v>
      </c>
      <c r="U2271" s="48">
        <f>IF(O2271&lt;=0.12,1,0)*(1-R2271)*M2271</f>
        <v>0</v>
      </c>
      <c r="V2271" s="49">
        <f>IF(0&lt;0.8,0,IF(0&lt;1,Sheet1!L590,1))*IF(G2271&lt;3,0.12 - O2271,0.01) *U2271</f>
        <v>0</v>
      </c>
      <c r="W2271" s="49">
        <f>IF(0&gt;1,IF(0&lt;=1.1,1,IF(0&lt;=1.2,2,IF(0&lt;=1.5,3,5))),0) * 1000000</f>
        <v>0</v>
      </c>
      <c r="X2271" s="50">
        <f>IF(AND(P2271&gt;=150000000,P2271&lt;300000000),5000000,IF(AND(P2271&gt;=300000000,P2271&lt;500000000),10000000,IF(AND(P2271&gt;=300000000,P2271&lt;500000000),15000000,IF(AND(P2271&gt;=500000000,P2271&lt;3000000000),20000000,IF(P2271&gt;=30000000000,35000000,0))))) * (1-R2271)</f>
        <v>0</v>
      </c>
      <c r="Y2271" s="50">
        <f>IFERROR(Q2271 * (1-R2271),0)</f>
        <v>0</v>
      </c>
      <c r="Z2271" s="51">
        <f>IF(R2271=1,0,0)</f>
        <v>0</v>
      </c>
      <c r="AA2271" s="51">
        <f>IFERROR((1-R2271) * Z2271 * 2%,0)</f>
        <v>0</v>
      </c>
      <c r="AB2271" s="52">
        <f>IF(R2271=0,0,0)</f>
        <v>0</v>
      </c>
      <c r="AC2271" s="52">
        <f> IFERROR(AB2271 * (1-R2271) * 2%,0)</f>
        <v>0</v>
      </c>
      <c r="AD2271" s="53">
        <f>T2271+V2271+W2271+X2271+AA2271+AC2271</f>
        <v>374147.91000000003</v>
      </c>
    </row>
    <row r="2272">
      <c r="C2272" s="40" t="s">
        <v>4260</v>
      </c>
      <c r="D2272" s="41" t="s">
        <v>4261</v>
      </c>
      <c r="E2272" s="41"/>
      <c r="F2272" s="42">
        <v>43106.118854166663</v>
      </c>
      <c r="G2272" s="43">
        <v>6</v>
      </c>
      <c r="H2272" s="44">
        <v>43332</v>
      </c>
      <c r="I2272" s="44">
        <v>43339</v>
      </c>
      <c r="J2272" s="43">
        <v>1232264</v>
      </c>
      <c r="K2272" s="43">
        <v>0</v>
      </c>
      <c r="L2272" s="43">
        <v>0</v>
      </c>
      <c r="M2272" s="43">
        <f>IFERROR(J2272-K2272-L2272,0)</f>
        <v>1232264</v>
      </c>
      <c r="N2272" s="43">
        <v>1232264</v>
      </c>
      <c r="O2272" s="45">
        <f>IFERROR(IF(1 - M2272/N2272&lt;0,0,1-M2272/N2272),0)</f>
        <v>0</v>
      </c>
      <c r="P2272" s="43">
        <v>0</v>
      </c>
      <c r="Q2272" s="43">
        <v>1232264</v>
      </c>
      <c r="R2272" s="46">
        <f>IF(F2272&lt;DATEVALUE("2018-07-01"),1,0)</f>
        <v>1</v>
      </c>
      <c r="S2272" s="47">
        <f>IF(R2272=1,1%,0)</f>
        <v>0.01</v>
      </c>
      <c r="T2272" s="46">
        <f>IFERROR(S2272*M2272,0)</f>
        <v>12322.639999999999</v>
      </c>
      <c r="U2272" s="48">
        <f>IF(O2272&lt;=0.12,1,0)*(1-R2272)*M2272</f>
        <v>0</v>
      </c>
      <c r="V2272" s="49">
        <f>IF(0&lt;0.8,0,IF(0&lt;1,Sheet1!L590,1))*IF(G2272&lt;3,0.12 - O2272,0.01) *U2272</f>
        <v>0</v>
      </c>
      <c r="W2272" s="49">
        <f>IF(0&gt;1,IF(0&lt;=1.1,1,IF(0&lt;=1.2,2,IF(0&lt;=1.5,3,5))),0) * 1000000</f>
        <v>0</v>
      </c>
      <c r="X2272" s="50">
        <f>IF(AND(P2272&gt;=150000000,P2272&lt;300000000),5000000,IF(AND(P2272&gt;=300000000,P2272&lt;500000000),10000000,IF(AND(P2272&gt;=300000000,P2272&lt;500000000),15000000,IF(AND(P2272&gt;=500000000,P2272&lt;3000000000),20000000,IF(P2272&gt;=30000000000,35000000,0))))) * (1-R2272)</f>
        <v>0</v>
      </c>
      <c r="Y2272" s="50">
        <f>IFERROR(Q2272 * (1-R2272),0)</f>
        <v>0</v>
      </c>
      <c r="Z2272" s="51">
        <f>IF(R2272=1,0,0)</f>
        <v>0</v>
      </c>
      <c r="AA2272" s="51">
        <f>IFERROR((1-R2272) * Z2272 * 2%,0)</f>
        <v>0</v>
      </c>
      <c r="AB2272" s="52">
        <f>IF(R2272=0,0,0)</f>
        <v>0</v>
      </c>
      <c r="AC2272" s="52">
        <f> IFERROR(AB2272 * (1-R2272) * 2%,0)</f>
        <v>0</v>
      </c>
      <c r="AD2272" s="53">
        <f>T2272+V2272+W2272+X2272+AA2272+AC2272</f>
        <v>12322.639999999999</v>
      </c>
    </row>
    <row r="2273">
      <c r="C2273" s="40" t="s">
        <v>4262</v>
      </c>
      <c r="D2273" s="41" t="s">
        <v>4263</v>
      </c>
      <c r="E2273" s="41"/>
      <c r="F2273" s="42">
        <v>43243.301099537035</v>
      </c>
      <c r="G2273" s="43">
        <v>2</v>
      </c>
      <c r="H2273" s="44">
        <v>43418</v>
      </c>
      <c r="I2273" s="44">
        <v>43432</v>
      </c>
      <c r="J2273" s="43">
        <v>76931246</v>
      </c>
      <c r="K2273" s="43">
        <v>7121946</v>
      </c>
      <c r="L2273" s="43">
        <v>0</v>
      </c>
      <c r="M2273" s="43">
        <f>IFERROR(J2273-K2273-L2273,0)</f>
        <v>69809300</v>
      </c>
      <c r="N2273" s="43">
        <v>198686646</v>
      </c>
      <c r="O2273" s="45">
        <f>IFERROR(IF(1 - M2273/N2273&lt;0,0,1-M2273/N2273),0)</f>
        <v>0.64864624067387</v>
      </c>
      <c r="P2273" s="43">
        <v>76931246</v>
      </c>
      <c r="Q2273" s="43">
        <v>0</v>
      </c>
      <c r="R2273" s="46">
        <f>IF(F2273&lt;DATEVALUE("2018-07-01"),1,0)</f>
        <v>1</v>
      </c>
      <c r="S2273" s="47">
        <f>IF(R2273=1,1%,0)</f>
        <v>0.01</v>
      </c>
      <c r="T2273" s="46">
        <f>IFERROR(S2273*M2273,0)</f>
        <v>698093</v>
      </c>
      <c r="U2273" s="48">
        <f>IF(O2273&lt;=0.12,1,0)*(1-R2273)*M2273</f>
        <v>0</v>
      </c>
      <c r="V2273" s="49">
        <f>IF(0&lt;0.8,0,IF(0&lt;1,Sheet1!L590,1))*IF(G2273&lt;3,0.12 - O2273,0.01) *U2273</f>
        <v>0</v>
      </c>
      <c r="W2273" s="49">
        <f>IF(0&gt;1,IF(0&lt;=1.1,1,IF(0&lt;=1.2,2,IF(0&lt;=1.5,3,5))),0) * 1000000</f>
        <v>0</v>
      </c>
      <c r="X2273" s="50">
        <f>IF(AND(P2273&gt;=150000000,P2273&lt;300000000),5000000,IF(AND(P2273&gt;=300000000,P2273&lt;500000000),10000000,IF(AND(P2273&gt;=300000000,P2273&lt;500000000),15000000,IF(AND(P2273&gt;=500000000,P2273&lt;3000000000),20000000,IF(P2273&gt;=30000000000,35000000,0))))) * (1-R2273)</f>
        <v>0</v>
      </c>
      <c r="Y2273" s="50">
        <f>IFERROR(Q2273 * (1-R2273),0)</f>
        <v>0</v>
      </c>
      <c r="Z2273" s="51">
        <f>IF(R2273=1,0,0)</f>
        <v>0</v>
      </c>
      <c r="AA2273" s="51">
        <f>IFERROR((1-R2273) * Z2273 * 2%,0)</f>
        <v>0</v>
      </c>
      <c r="AB2273" s="52">
        <f>IF(R2273=0,0,0)</f>
        <v>0</v>
      </c>
      <c r="AC2273" s="52">
        <f> IFERROR(AB2273 * (1-R2273) * 2%,0)</f>
        <v>0</v>
      </c>
      <c r="AD2273" s="53">
        <f>T2273+V2273+W2273+X2273+AA2273+AC2273</f>
        <v>698093</v>
      </c>
    </row>
    <row r="2274">
      <c r="C2274" s="40" t="s">
        <v>4264</v>
      </c>
      <c r="D2274" s="41" t="s">
        <v>4265</v>
      </c>
      <c r="E2274" s="41"/>
      <c r="F2274" s="42">
        <v>38960.638425925921</v>
      </c>
      <c r="G2274" s="43">
        <v>143</v>
      </c>
      <c r="H2274" s="44">
        <v>43329</v>
      </c>
      <c r="I2274" s="44">
        <v>43349</v>
      </c>
      <c r="J2274" s="43">
        <v>391101</v>
      </c>
      <c r="K2274" s="43">
        <v>0</v>
      </c>
      <c r="L2274" s="43">
        <v>0</v>
      </c>
      <c r="M2274" s="43">
        <f>IFERROR(J2274-K2274-L2274,0)</f>
        <v>391101</v>
      </c>
      <c r="N2274" s="43">
        <v>391411</v>
      </c>
      <c r="O2274" s="45">
        <f>IFERROR(IF(1 - M2274/N2274&lt;0,0,1-M2274/N2274),0)</f>
        <v>0.00079200635648968287</v>
      </c>
      <c r="P2274" s="43">
        <v>0</v>
      </c>
      <c r="Q2274" s="43">
        <v>391101</v>
      </c>
      <c r="R2274" s="46">
        <f>IF(F2274&lt;DATEVALUE("2018-07-01"),1,0)</f>
        <v>1</v>
      </c>
      <c r="S2274" s="47">
        <f>IF(R2274=1,1%,0)</f>
        <v>0.01</v>
      </c>
      <c r="T2274" s="46">
        <f>IFERROR(S2274*M2274,0)</f>
        <v>3911.0100000000002</v>
      </c>
      <c r="U2274" s="48">
        <f>IF(O2274&lt;=0.12,1,0)*(1-R2274)*M2274</f>
        <v>0</v>
      </c>
      <c r="V2274" s="49">
        <f>IF(0&lt;0.8,0,IF(0&lt;1,Sheet1!L590,1))*IF(G2274&lt;3,0.12 - O2274,0.01) *U2274</f>
        <v>0</v>
      </c>
      <c r="W2274" s="49">
        <f>IF(0&gt;1,IF(0&lt;=1.1,1,IF(0&lt;=1.2,2,IF(0&lt;=1.5,3,5))),0) * 1000000</f>
        <v>0</v>
      </c>
      <c r="X2274" s="50">
        <f>IF(AND(P2274&gt;=150000000,P2274&lt;300000000),5000000,IF(AND(P2274&gt;=300000000,P2274&lt;500000000),10000000,IF(AND(P2274&gt;=300000000,P2274&lt;500000000),15000000,IF(AND(P2274&gt;=500000000,P2274&lt;3000000000),20000000,IF(P2274&gt;=30000000000,35000000,0))))) * (1-R2274)</f>
        <v>0</v>
      </c>
      <c r="Y2274" s="50">
        <f>IFERROR(Q2274 * (1-R2274),0)</f>
        <v>0</v>
      </c>
      <c r="Z2274" s="51">
        <f>IF(R2274=1,0,0)</f>
        <v>0</v>
      </c>
      <c r="AA2274" s="51">
        <f>IFERROR((1-R2274) * Z2274 * 2%,0)</f>
        <v>0</v>
      </c>
      <c r="AB2274" s="52">
        <f>IF(R2274=0,0,0)</f>
        <v>0</v>
      </c>
      <c r="AC2274" s="52">
        <f> IFERROR(AB2274 * (1-R2274) * 2%,0)</f>
        <v>0</v>
      </c>
      <c r="AD2274" s="53">
        <f>T2274+V2274+W2274+X2274+AA2274+AC2274</f>
        <v>3911.0100000000002</v>
      </c>
    </row>
    <row r="2275">
      <c r="C2275" s="40" t="s">
        <v>4266</v>
      </c>
      <c r="D2275" s="41" t="s">
        <v>4267</v>
      </c>
      <c r="E2275" s="41"/>
      <c r="F2275" s="42">
        <v>38996.382662037038</v>
      </c>
      <c r="G2275" s="43">
        <v>141</v>
      </c>
      <c r="H2275" s="44">
        <v>43320</v>
      </c>
      <c r="I2275" s="44">
        <v>43357</v>
      </c>
      <c r="J2275" s="43">
        <v>1267780</v>
      </c>
      <c r="K2275" s="43">
        <v>0</v>
      </c>
      <c r="L2275" s="43">
        <v>0</v>
      </c>
      <c r="M2275" s="43">
        <f>IFERROR(J2275-K2275-L2275,0)</f>
        <v>1267780</v>
      </c>
      <c r="N2275" s="43">
        <v>1267557</v>
      </c>
      <c r="O2275" s="45">
        <f>IFERROR(IF(1 - M2275/N2275&lt;0,0,1-M2275/N2275),0)</f>
        <v>0</v>
      </c>
      <c r="P2275" s="43">
        <v>0</v>
      </c>
      <c r="Q2275" s="43">
        <v>1267780</v>
      </c>
      <c r="R2275" s="46">
        <f>IF(F2275&lt;DATEVALUE("2018-07-01"),1,0)</f>
        <v>1</v>
      </c>
      <c r="S2275" s="47">
        <f>IF(R2275=1,1%,0)</f>
        <v>0.01</v>
      </c>
      <c r="T2275" s="46">
        <f>IFERROR(S2275*M2275,0)</f>
        <v>12677.800000000001</v>
      </c>
      <c r="U2275" s="48">
        <f>IF(O2275&lt;=0.12,1,0)*(1-R2275)*M2275</f>
        <v>0</v>
      </c>
      <c r="V2275" s="49">
        <f>IF(0&lt;0.8,0,IF(0&lt;1,Sheet1!L590,1))*IF(G2275&lt;3,0.12 - O2275,0.01) *U2275</f>
        <v>0</v>
      </c>
      <c r="W2275" s="49">
        <f>IF(0&gt;1,IF(0&lt;=1.1,1,IF(0&lt;=1.2,2,IF(0&lt;=1.5,3,5))),0) * 1000000</f>
        <v>0</v>
      </c>
      <c r="X2275" s="50">
        <f>IF(AND(P2275&gt;=150000000,P2275&lt;300000000),5000000,IF(AND(P2275&gt;=300000000,P2275&lt;500000000),10000000,IF(AND(P2275&gt;=300000000,P2275&lt;500000000),15000000,IF(AND(P2275&gt;=500000000,P2275&lt;3000000000),20000000,IF(P2275&gt;=30000000000,35000000,0))))) * (1-R2275)</f>
        <v>0</v>
      </c>
      <c r="Y2275" s="50">
        <f>IFERROR(Q2275 * (1-R2275),0)</f>
        <v>0</v>
      </c>
      <c r="Z2275" s="51">
        <f>IF(R2275=1,0,0)</f>
        <v>0</v>
      </c>
      <c r="AA2275" s="51">
        <f>IFERROR((1-R2275) * Z2275 * 2%,0)</f>
        <v>0</v>
      </c>
      <c r="AB2275" s="52">
        <f>IF(R2275=0,0,0)</f>
        <v>0</v>
      </c>
      <c r="AC2275" s="52">
        <f> IFERROR(AB2275 * (1-R2275) * 2%,0)</f>
        <v>0</v>
      </c>
      <c r="AD2275" s="53">
        <f>T2275+V2275+W2275+X2275+AA2275+AC2275</f>
        <v>12677.800000000001</v>
      </c>
    </row>
    <row r="2276">
      <c r="C2276" s="40" t="s">
        <v>4268</v>
      </c>
      <c r="D2276" s="41" t="s">
        <v>4269</v>
      </c>
      <c r="E2276" s="41"/>
      <c r="F2276" s="42">
        <v>40882.474826388891</v>
      </c>
      <c r="G2276" s="43">
        <v>79</v>
      </c>
      <c r="H2276" s="44">
        <v>43321</v>
      </c>
      <c r="I2276" s="44">
        <v>43334</v>
      </c>
      <c r="J2276" s="43">
        <v>546678</v>
      </c>
      <c r="K2276" s="43">
        <v>0</v>
      </c>
      <c r="L2276" s="43">
        <v>0</v>
      </c>
      <c r="M2276" s="43">
        <f>IFERROR(J2276-K2276-L2276,0)</f>
        <v>546678</v>
      </c>
      <c r="N2276" s="43">
        <v>546678</v>
      </c>
      <c r="O2276" s="45">
        <f>IFERROR(IF(1 - M2276/N2276&lt;0,0,1-M2276/N2276),0)</f>
        <v>0</v>
      </c>
      <c r="P2276" s="43">
        <v>0</v>
      </c>
      <c r="Q2276" s="43">
        <v>546678</v>
      </c>
      <c r="R2276" s="46">
        <f>IF(F2276&lt;DATEVALUE("2018-07-01"),1,0)</f>
        <v>1</v>
      </c>
      <c r="S2276" s="47">
        <f>IF(R2276=1,1%,0)</f>
        <v>0.01</v>
      </c>
      <c r="T2276" s="46">
        <f>IFERROR(S2276*M2276,0)</f>
        <v>5466.7799999999997</v>
      </c>
      <c r="U2276" s="48">
        <f>IF(O2276&lt;=0.12,1,0)*(1-R2276)*M2276</f>
        <v>0</v>
      </c>
      <c r="V2276" s="49">
        <f>IF(0&lt;0.8,0,IF(0&lt;1,Sheet1!L590,1))*IF(G2276&lt;3,0.12 - O2276,0.01) *U2276</f>
        <v>0</v>
      </c>
      <c r="W2276" s="49">
        <f>IF(0&gt;1,IF(0&lt;=1.1,1,IF(0&lt;=1.2,2,IF(0&lt;=1.5,3,5))),0) * 1000000</f>
        <v>0</v>
      </c>
      <c r="X2276" s="50">
        <f>IF(AND(P2276&gt;=150000000,P2276&lt;300000000),5000000,IF(AND(P2276&gt;=300000000,P2276&lt;500000000),10000000,IF(AND(P2276&gt;=300000000,P2276&lt;500000000),15000000,IF(AND(P2276&gt;=500000000,P2276&lt;3000000000),20000000,IF(P2276&gt;=30000000000,35000000,0))))) * (1-R2276)</f>
        <v>0</v>
      </c>
      <c r="Y2276" s="50">
        <f>IFERROR(Q2276 * (1-R2276),0)</f>
        <v>0</v>
      </c>
      <c r="Z2276" s="51">
        <f>IF(R2276=1,0,0)</f>
        <v>0</v>
      </c>
      <c r="AA2276" s="51">
        <f>IFERROR((1-R2276) * Z2276 * 2%,0)</f>
        <v>0</v>
      </c>
      <c r="AB2276" s="52">
        <f>IF(R2276=0,0,0)</f>
        <v>0</v>
      </c>
      <c r="AC2276" s="52">
        <f> IFERROR(AB2276 * (1-R2276) * 2%,0)</f>
        <v>0</v>
      </c>
      <c r="AD2276" s="53">
        <f>T2276+V2276+W2276+X2276+AA2276+AC2276</f>
        <v>5466.7799999999997</v>
      </c>
    </row>
    <row r="2277">
      <c r="C2277" s="40" t="s">
        <v>4270</v>
      </c>
      <c r="D2277" s="41" t="s">
        <v>4271</v>
      </c>
      <c r="E2277" s="41"/>
      <c r="F2277" s="42">
        <v>41279.40321759259</v>
      </c>
      <c r="G2277" s="43">
        <v>66</v>
      </c>
      <c r="H2277" s="44">
        <v>43318</v>
      </c>
      <c r="I2277" s="44">
        <v>43357</v>
      </c>
      <c r="J2277" s="43">
        <v>356708</v>
      </c>
      <c r="K2277" s="43">
        <v>0</v>
      </c>
      <c r="L2277" s="43">
        <v>0</v>
      </c>
      <c r="M2277" s="43">
        <f>IFERROR(J2277-K2277-L2277,0)</f>
        <v>356708</v>
      </c>
      <c r="N2277" s="43">
        <v>356708</v>
      </c>
      <c r="O2277" s="45">
        <f>IFERROR(IF(1 - M2277/N2277&lt;0,0,1-M2277/N2277),0)</f>
        <v>0</v>
      </c>
      <c r="P2277" s="43">
        <v>0</v>
      </c>
      <c r="Q2277" s="43">
        <v>356708</v>
      </c>
      <c r="R2277" s="46">
        <f>IF(F2277&lt;DATEVALUE("2018-07-01"),1,0)</f>
        <v>1</v>
      </c>
      <c r="S2277" s="47">
        <f>IF(R2277=1,1%,0)</f>
        <v>0.01</v>
      </c>
      <c r="T2277" s="46">
        <f>IFERROR(S2277*M2277,0)</f>
        <v>3567.0799999999999</v>
      </c>
      <c r="U2277" s="48">
        <f>IF(O2277&lt;=0.12,1,0)*(1-R2277)*M2277</f>
        <v>0</v>
      </c>
      <c r="V2277" s="49">
        <f>IF(0&lt;0.8,0,IF(0&lt;1,Sheet1!L590,1))*IF(G2277&lt;3,0.12 - O2277,0.01) *U2277</f>
        <v>0</v>
      </c>
      <c r="W2277" s="49">
        <f>IF(0&gt;1,IF(0&lt;=1.1,1,IF(0&lt;=1.2,2,IF(0&lt;=1.5,3,5))),0) * 1000000</f>
        <v>0</v>
      </c>
      <c r="X2277" s="50">
        <f>IF(AND(P2277&gt;=150000000,P2277&lt;300000000),5000000,IF(AND(P2277&gt;=300000000,P2277&lt;500000000),10000000,IF(AND(P2277&gt;=300000000,P2277&lt;500000000),15000000,IF(AND(P2277&gt;=500000000,P2277&lt;3000000000),20000000,IF(P2277&gt;=30000000000,35000000,0))))) * (1-R2277)</f>
        <v>0</v>
      </c>
      <c r="Y2277" s="50">
        <f>IFERROR(Q2277 * (1-R2277),0)</f>
        <v>0</v>
      </c>
      <c r="Z2277" s="51">
        <f>IF(R2277=1,0,0)</f>
        <v>0</v>
      </c>
      <c r="AA2277" s="51">
        <f>IFERROR((1-R2277) * Z2277 * 2%,0)</f>
        <v>0</v>
      </c>
      <c r="AB2277" s="52">
        <f>IF(R2277=0,0,0)</f>
        <v>0</v>
      </c>
      <c r="AC2277" s="52">
        <f> IFERROR(AB2277 * (1-R2277) * 2%,0)</f>
        <v>0</v>
      </c>
      <c r="AD2277" s="53">
        <f>T2277+V2277+W2277+X2277+AA2277+AC2277</f>
        <v>3567.0799999999999</v>
      </c>
    </row>
    <row r="2278">
      <c r="C2278" s="40" t="s">
        <v>4272</v>
      </c>
      <c r="D2278" s="41" t="s">
        <v>4273</v>
      </c>
      <c r="E2278" s="41"/>
      <c r="F2278" s="42">
        <v>41820.383368055554</v>
      </c>
      <c r="G2278" s="43">
        <v>49</v>
      </c>
      <c r="H2278" s="44">
        <v>43323</v>
      </c>
      <c r="I2278" s="44">
        <v>43332</v>
      </c>
      <c r="J2278" s="43">
        <v>157769116</v>
      </c>
      <c r="K2278" s="43">
        <v>8605618</v>
      </c>
      <c r="L2278" s="43">
        <v>17086000</v>
      </c>
      <c r="M2278" s="43">
        <f>IFERROR(J2278-K2278-L2278,0)</f>
        <v>132077498</v>
      </c>
      <c r="N2278" s="43">
        <v>166484660</v>
      </c>
      <c r="O2278" s="45">
        <f>IFERROR(IF(1 - M2278/N2278&lt;0,0,1-M2278/N2278),0)</f>
        <v>0.20666866244613769</v>
      </c>
      <c r="P2278" s="43">
        <v>0</v>
      </c>
      <c r="Q2278" s="43">
        <v>157769116</v>
      </c>
      <c r="R2278" s="46">
        <f>IF(F2278&lt;DATEVALUE("2018-07-01"),1,0)</f>
        <v>1</v>
      </c>
      <c r="S2278" s="47">
        <f>IF(R2278=1,1%,0)</f>
        <v>0.01</v>
      </c>
      <c r="T2278" s="46">
        <f>IFERROR(S2278*M2278,0)</f>
        <v>1320774.98</v>
      </c>
      <c r="U2278" s="48">
        <f>IF(O2278&lt;=0.12,1,0)*(1-R2278)*M2278</f>
        <v>0</v>
      </c>
      <c r="V2278" s="49">
        <f>IF(0&lt;0.8,0,IF(0&lt;1,Sheet1!L590,1))*IF(G2278&lt;3,0.12 - O2278,0.01) *U2278</f>
        <v>0</v>
      </c>
      <c r="W2278" s="49">
        <f>IF(0&gt;1,IF(0&lt;=1.1,1,IF(0&lt;=1.2,2,IF(0&lt;=1.5,3,5))),0) * 1000000</f>
        <v>0</v>
      </c>
      <c r="X2278" s="50">
        <f>IF(AND(P2278&gt;=150000000,P2278&lt;300000000),5000000,IF(AND(P2278&gt;=300000000,P2278&lt;500000000),10000000,IF(AND(P2278&gt;=300000000,P2278&lt;500000000),15000000,IF(AND(P2278&gt;=500000000,P2278&lt;3000000000),20000000,IF(P2278&gt;=30000000000,35000000,0))))) * (1-R2278)</f>
        <v>0</v>
      </c>
      <c r="Y2278" s="50">
        <f>IFERROR(Q2278 * (1-R2278),0)</f>
        <v>0</v>
      </c>
      <c r="Z2278" s="51">
        <f>IF(R2278=1,0,0)</f>
        <v>0</v>
      </c>
      <c r="AA2278" s="51">
        <f>IFERROR((1-R2278) * Z2278 * 2%,0)</f>
        <v>0</v>
      </c>
      <c r="AB2278" s="52">
        <f>IF(R2278=0,738000,0)</f>
        <v>0</v>
      </c>
      <c r="AC2278" s="52">
        <f> IFERROR(AB2278 * (1-R2278) * 2%,0)</f>
        <v>0</v>
      </c>
      <c r="AD2278" s="53">
        <f>T2278+V2278+W2278+X2278+AA2278+AC2278</f>
        <v>1320774.98</v>
      </c>
    </row>
    <row r="2279">
      <c r="C2279" s="40" t="s">
        <v>4274</v>
      </c>
      <c r="D2279" s="41" t="s">
        <v>4275</v>
      </c>
      <c r="E2279" s="41"/>
      <c r="F2279" s="42">
        <v>41965.409224537034</v>
      </c>
      <c r="G2279" s="43">
        <v>44</v>
      </c>
      <c r="H2279" s="44">
        <v>43320</v>
      </c>
      <c r="I2279" s="44">
        <v>43378</v>
      </c>
      <c r="J2279" s="43">
        <v>3071415</v>
      </c>
      <c r="K2279" s="43">
        <v>0</v>
      </c>
      <c r="L2279" s="43">
        <v>0</v>
      </c>
      <c r="M2279" s="43">
        <f>IFERROR(J2279-K2279-L2279,0)</f>
        <v>3071415</v>
      </c>
      <c r="N2279" s="43">
        <v>3071415</v>
      </c>
      <c r="O2279" s="45">
        <f>IFERROR(IF(1 - M2279/N2279&lt;0,0,1-M2279/N2279),0)</f>
        <v>0</v>
      </c>
      <c r="P2279" s="43">
        <v>0</v>
      </c>
      <c r="Q2279" s="43">
        <v>3071415</v>
      </c>
      <c r="R2279" s="46">
        <f>IF(F2279&lt;DATEVALUE("2018-07-01"),1,0)</f>
        <v>1</v>
      </c>
      <c r="S2279" s="47">
        <f>IF(R2279=1,1%,0)</f>
        <v>0.01</v>
      </c>
      <c r="T2279" s="46">
        <f>IFERROR(S2279*M2279,0)</f>
        <v>30714.150000000001</v>
      </c>
      <c r="U2279" s="48">
        <f>IF(O2279&lt;=0.12,1,0)*(1-R2279)*M2279</f>
        <v>0</v>
      </c>
      <c r="V2279" s="49">
        <f>IF(0&lt;0.8,0,IF(0&lt;1,Sheet1!L590,1))*IF(G2279&lt;3,0.12 - O2279,0.01) *U2279</f>
        <v>0</v>
      </c>
      <c r="W2279" s="49">
        <f>IF(0&gt;1,IF(0&lt;=1.1,1,IF(0&lt;=1.2,2,IF(0&lt;=1.5,3,5))),0) * 1000000</f>
        <v>0</v>
      </c>
      <c r="X2279" s="50">
        <f>IF(AND(P2279&gt;=150000000,P2279&lt;300000000),5000000,IF(AND(P2279&gt;=300000000,P2279&lt;500000000),10000000,IF(AND(P2279&gt;=300000000,P2279&lt;500000000),15000000,IF(AND(P2279&gt;=500000000,P2279&lt;3000000000),20000000,IF(P2279&gt;=30000000000,35000000,0))))) * (1-R2279)</f>
        <v>0</v>
      </c>
      <c r="Y2279" s="50">
        <f>IFERROR(Q2279 * (1-R2279),0)</f>
        <v>0</v>
      </c>
      <c r="Z2279" s="51">
        <f>IF(R2279=1,0,0)</f>
        <v>0</v>
      </c>
      <c r="AA2279" s="51">
        <f>IFERROR((1-R2279) * Z2279 * 2%,0)</f>
        <v>0</v>
      </c>
      <c r="AB2279" s="52">
        <f>IF(R2279=0,0,0)</f>
        <v>0</v>
      </c>
      <c r="AC2279" s="52">
        <f> IFERROR(AB2279 * (1-R2279) * 2%,0)</f>
        <v>0</v>
      </c>
      <c r="AD2279" s="53">
        <f>T2279+V2279+W2279+X2279+AA2279+AC2279</f>
        <v>30714.150000000001</v>
      </c>
    </row>
    <row r="2280">
      <c r="C2280" s="40" t="s">
        <v>4276</v>
      </c>
      <c r="D2280" s="41" t="s">
        <v>4277</v>
      </c>
      <c r="E2280" s="41"/>
      <c r="F2280" s="42">
        <v>42479.685324074075</v>
      </c>
      <c r="G2280" s="43">
        <v>27</v>
      </c>
      <c r="H2280" s="44">
        <v>43321</v>
      </c>
      <c r="I2280" s="44">
        <v>43362</v>
      </c>
      <c r="J2280" s="43">
        <v>491647</v>
      </c>
      <c r="K2280" s="43">
        <v>0</v>
      </c>
      <c r="L2280" s="43">
        <v>0</v>
      </c>
      <c r="M2280" s="43">
        <f>IFERROR(J2280-K2280-L2280,0)</f>
        <v>491647</v>
      </c>
      <c r="N2280" s="43">
        <v>491647</v>
      </c>
      <c r="O2280" s="45">
        <f>IFERROR(IF(1 - M2280/N2280&lt;0,0,1-M2280/N2280),0)</f>
        <v>0</v>
      </c>
      <c r="P2280" s="43">
        <v>0</v>
      </c>
      <c r="Q2280" s="43">
        <v>491647</v>
      </c>
      <c r="R2280" s="46">
        <f>IF(F2280&lt;DATEVALUE("2018-07-01"),1,0)</f>
        <v>1</v>
      </c>
      <c r="S2280" s="47">
        <f>IF(R2280=1,1%,0)</f>
        <v>0.01</v>
      </c>
      <c r="T2280" s="46">
        <f>IFERROR(S2280*M2280,0)</f>
        <v>4916.4700000000003</v>
      </c>
      <c r="U2280" s="48">
        <f>IF(O2280&lt;=0.12,1,0)*(1-R2280)*M2280</f>
        <v>0</v>
      </c>
      <c r="V2280" s="49">
        <f>IF(0&lt;0.8,0,IF(0&lt;1,Sheet1!L590,1))*IF(G2280&lt;3,0.12 - O2280,0.01) *U2280</f>
        <v>0</v>
      </c>
      <c r="W2280" s="49">
        <f>IF(0&gt;1,IF(0&lt;=1.1,1,IF(0&lt;=1.2,2,IF(0&lt;=1.5,3,5))),0) * 1000000</f>
        <v>0</v>
      </c>
      <c r="X2280" s="50">
        <f>IF(AND(P2280&gt;=150000000,P2280&lt;300000000),5000000,IF(AND(P2280&gt;=300000000,P2280&lt;500000000),10000000,IF(AND(P2280&gt;=300000000,P2280&lt;500000000),15000000,IF(AND(P2280&gt;=500000000,P2280&lt;3000000000),20000000,IF(P2280&gt;=30000000000,35000000,0))))) * (1-R2280)</f>
        <v>0</v>
      </c>
      <c r="Y2280" s="50">
        <f>IFERROR(Q2280 * (1-R2280),0)</f>
        <v>0</v>
      </c>
      <c r="Z2280" s="51">
        <f>IF(R2280=1,0,0)</f>
        <v>0</v>
      </c>
      <c r="AA2280" s="51">
        <f>IFERROR((1-R2280) * Z2280 * 2%,0)</f>
        <v>0</v>
      </c>
      <c r="AB2280" s="52">
        <f>IF(R2280=0,0,0)</f>
        <v>0</v>
      </c>
      <c r="AC2280" s="52">
        <f> IFERROR(AB2280 * (1-R2280) * 2%,0)</f>
        <v>0</v>
      </c>
      <c r="AD2280" s="53">
        <f>T2280+V2280+W2280+X2280+AA2280+AC2280</f>
        <v>4916.4700000000003</v>
      </c>
    </row>
    <row r="2281">
      <c r="C2281" s="40" t="s">
        <v>4278</v>
      </c>
      <c r="D2281" s="41" t="s">
        <v>4279</v>
      </c>
      <c r="E2281" s="41"/>
      <c r="F2281" s="42">
        <v>42479.687256944446</v>
      </c>
      <c r="G2281" s="43">
        <v>27</v>
      </c>
      <c r="H2281" s="44">
        <v>43323</v>
      </c>
      <c r="I2281" s="44">
        <v>43341</v>
      </c>
      <c r="J2281" s="43">
        <v>1875204</v>
      </c>
      <c r="K2281" s="43">
        <v>0</v>
      </c>
      <c r="L2281" s="43">
        <v>0</v>
      </c>
      <c r="M2281" s="43">
        <f>IFERROR(J2281-K2281-L2281,0)</f>
        <v>1875204</v>
      </c>
      <c r="N2281" s="43">
        <v>1868037</v>
      </c>
      <c r="O2281" s="45">
        <f>IFERROR(IF(1 - M2281/N2281&lt;0,0,1-M2281/N2281),0)</f>
        <v>0</v>
      </c>
      <c r="P2281" s="43">
        <v>0</v>
      </c>
      <c r="Q2281" s="43">
        <v>1875204</v>
      </c>
      <c r="R2281" s="46">
        <f>IF(F2281&lt;DATEVALUE("2018-07-01"),1,0)</f>
        <v>1</v>
      </c>
      <c r="S2281" s="47">
        <f>IF(R2281=1,1%,0)</f>
        <v>0.01</v>
      </c>
      <c r="T2281" s="46">
        <f>IFERROR(S2281*M2281,0)</f>
        <v>18752.040000000001</v>
      </c>
      <c r="U2281" s="48">
        <f>IF(O2281&lt;=0.12,1,0)*(1-R2281)*M2281</f>
        <v>0</v>
      </c>
      <c r="V2281" s="49">
        <f>IF(0&lt;0.8,0,IF(0&lt;1,Sheet1!L590,1))*IF(G2281&lt;3,0.12 - O2281,0.01) *U2281</f>
        <v>0</v>
      </c>
      <c r="W2281" s="49">
        <f>IF(0&gt;1,IF(0&lt;=1.1,1,IF(0&lt;=1.2,2,IF(0&lt;=1.5,3,5))),0) * 1000000</f>
        <v>0</v>
      </c>
      <c r="X2281" s="50">
        <f>IF(AND(P2281&gt;=150000000,P2281&lt;300000000),5000000,IF(AND(P2281&gt;=300000000,P2281&lt;500000000),10000000,IF(AND(P2281&gt;=300000000,P2281&lt;500000000),15000000,IF(AND(P2281&gt;=500000000,P2281&lt;3000000000),20000000,IF(P2281&gt;=30000000000,35000000,0))))) * (1-R2281)</f>
        <v>0</v>
      </c>
      <c r="Y2281" s="50">
        <f>IFERROR(Q2281 * (1-R2281),0)</f>
        <v>0</v>
      </c>
      <c r="Z2281" s="51">
        <f>IF(R2281=1,0,0)</f>
        <v>0</v>
      </c>
      <c r="AA2281" s="51">
        <f>IFERROR((1-R2281) * Z2281 * 2%,0)</f>
        <v>0</v>
      </c>
      <c r="AB2281" s="52">
        <f>IF(R2281=0,0,0)</f>
        <v>0</v>
      </c>
      <c r="AC2281" s="52">
        <f> IFERROR(AB2281 * (1-R2281) * 2%,0)</f>
        <v>0</v>
      </c>
      <c r="AD2281" s="53">
        <f>T2281+V2281+W2281+X2281+AA2281+AC2281</f>
        <v>18752.040000000001</v>
      </c>
    </row>
    <row r="2282">
      <c r="C2282" s="40" t="s">
        <v>4280</v>
      </c>
      <c r="D2282" s="41" t="s">
        <v>4281</v>
      </c>
      <c r="E2282" s="41"/>
      <c r="F2282" s="42">
        <v>42598.35732638889</v>
      </c>
      <c r="G2282" s="43">
        <v>23</v>
      </c>
      <c r="H2282" s="44">
        <v>43321</v>
      </c>
      <c r="I2282" s="44">
        <v>43334</v>
      </c>
      <c r="J2282" s="43">
        <v>529375</v>
      </c>
      <c r="K2282" s="43">
        <v>0</v>
      </c>
      <c r="L2282" s="43">
        <v>0</v>
      </c>
      <c r="M2282" s="43">
        <f>IFERROR(J2282-K2282-L2282,0)</f>
        <v>529375</v>
      </c>
      <c r="N2282" s="43">
        <v>529375</v>
      </c>
      <c r="O2282" s="45">
        <f>IFERROR(IF(1 - M2282/N2282&lt;0,0,1-M2282/N2282),0)</f>
        <v>0</v>
      </c>
      <c r="P2282" s="43">
        <v>0</v>
      </c>
      <c r="Q2282" s="43">
        <v>529375</v>
      </c>
      <c r="R2282" s="46">
        <f>IF(F2282&lt;DATEVALUE("2018-07-01"),1,0)</f>
        <v>1</v>
      </c>
      <c r="S2282" s="47">
        <f>IF(R2282=1,1%,0)</f>
        <v>0.01</v>
      </c>
      <c r="T2282" s="46">
        <f>IFERROR(S2282*M2282,0)</f>
        <v>5293.75</v>
      </c>
      <c r="U2282" s="48">
        <f>IF(O2282&lt;=0.12,1,0)*(1-R2282)*M2282</f>
        <v>0</v>
      </c>
      <c r="V2282" s="49">
        <f>IF(0&lt;0.8,0,IF(0&lt;1,Sheet1!L590,1))*IF(G2282&lt;3,0.12 - O2282,0.01) *U2282</f>
        <v>0</v>
      </c>
      <c r="W2282" s="49">
        <f>IF(0&gt;1,IF(0&lt;=1.1,1,IF(0&lt;=1.2,2,IF(0&lt;=1.5,3,5))),0) * 1000000</f>
        <v>0</v>
      </c>
      <c r="X2282" s="50">
        <f>IF(AND(P2282&gt;=150000000,P2282&lt;300000000),5000000,IF(AND(P2282&gt;=300000000,P2282&lt;500000000),10000000,IF(AND(P2282&gt;=300000000,P2282&lt;500000000),15000000,IF(AND(P2282&gt;=500000000,P2282&lt;3000000000),20000000,IF(P2282&gt;=30000000000,35000000,0))))) * (1-R2282)</f>
        <v>0</v>
      </c>
      <c r="Y2282" s="50">
        <f>IFERROR(Q2282 * (1-R2282),0)</f>
        <v>0</v>
      </c>
      <c r="Z2282" s="51">
        <f>IF(R2282=1,0,0)</f>
        <v>0</v>
      </c>
      <c r="AA2282" s="51">
        <f>IFERROR((1-R2282) * Z2282 * 2%,0)</f>
        <v>0</v>
      </c>
      <c r="AB2282" s="52">
        <f>IF(R2282=0,0,0)</f>
        <v>0</v>
      </c>
      <c r="AC2282" s="52">
        <f> IFERROR(AB2282 * (1-R2282) * 2%,0)</f>
        <v>0</v>
      </c>
      <c r="AD2282" s="53">
        <f>T2282+V2282+W2282+X2282+AA2282+AC2282</f>
        <v>5293.75</v>
      </c>
    </row>
    <row r="2283">
      <c r="C2283" s="40" t="s">
        <v>4282</v>
      </c>
      <c r="D2283" s="41" t="s">
        <v>4283</v>
      </c>
      <c r="E2283" s="41"/>
      <c r="F2283" s="42">
        <v>42625.161828703705</v>
      </c>
      <c r="G2283" s="43">
        <v>22</v>
      </c>
      <c r="H2283" s="44">
        <v>43321</v>
      </c>
      <c r="I2283" s="44">
        <v>43334</v>
      </c>
      <c r="J2283" s="43">
        <v>334444</v>
      </c>
      <c r="K2283" s="43">
        <v>0</v>
      </c>
      <c r="L2283" s="43">
        <v>0</v>
      </c>
      <c r="M2283" s="43">
        <f>IFERROR(J2283-K2283-L2283,0)</f>
        <v>334444</v>
      </c>
      <c r="N2283" s="43">
        <v>334444</v>
      </c>
      <c r="O2283" s="45">
        <f>IFERROR(IF(1 - M2283/N2283&lt;0,0,1-M2283/N2283),0)</f>
        <v>0</v>
      </c>
      <c r="P2283" s="43">
        <v>0</v>
      </c>
      <c r="Q2283" s="43">
        <v>334444</v>
      </c>
      <c r="R2283" s="46">
        <f>IF(F2283&lt;DATEVALUE("2018-07-01"),1,0)</f>
        <v>1</v>
      </c>
      <c r="S2283" s="47">
        <f>IF(R2283=1,1%,0)</f>
        <v>0.01</v>
      </c>
      <c r="T2283" s="46">
        <f>IFERROR(S2283*M2283,0)</f>
        <v>3344.4400000000001</v>
      </c>
      <c r="U2283" s="48">
        <f>IF(O2283&lt;=0.12,1,0)*(1-R2283)*M2283</f>
        <v>0</v>
      </c>
      <c r="V2283" s="49">
        <f>IF(0&lt;0.8,0,IF(0&lt;1,Sheet1!L590,1))*IF(G2283&lt;3,0.12 - O2283,0.01) *U2283</f>
        <v>0</v>
      </c>
      <c r="W2283" s="49">
        <f>IF(0&gt;1,IF(0&lt;=1.1,1,IF(0&lt;=1.2,2,IF(0&lt;=1.5,3,5))),0) * 1000000</f>
        <v>0</v>
      </c>
      <c r="X2283" s="50">
        <f>IF(AND(P2283&gt;=150000000,P2283&lt;300000000),5000000,IF(AND(P2283&gt;=300000000,P2283&lt;500000000),10000000,IF(AND(P2283&gt;=300000000,P2283&lt;500000000),15000000,IF(AND(P2283&gt;=500000000,P2283&lt;3000000000),20000000,IF(P2283&gt;=30000000000,35000000,0))))) * (1-R2283)</f>
        <v>0</v>
      </c>
      <c r="Y2283" s="50">
        <f>IFERROR(Q2283 * (1-R2283),0)</f>
        <v>0</v>
      </c>
      <c r="Z2283" s="51">
        <f>IF(R2283=1,0,0)</f>
        <v>0</v>
      </c>
      <c r="AA2283" s="51">
        <f>IFERROR((1-R2283) * Z2283 * 2%,0)</f>
        <v>0</v>
      </c>
      <c r="AB2283" s="52">
        <f>IF(R2283=0,0,0)</f>
        <v>0</v>
      </c>
      <c r="AC2283" s="52">
        <f> IFERROR(AB2283 * (1-R2283) * 2%,0)</f>
        <v>0</v>
      </c>
      <c r="AD2283" s="53">
        <f>T2283+V2283+W2283+X2283+AA2283+AC2283</f>
        <v>3344.4400000000001</v>
      </c>
    </row>
    <row r="2284">
      <c r="C2284" s="40" t="s">
        <v>4284</v>
      </c>
      <c r="D2284" s="41" t="s">
        <v>4285</v>
      </c>
      <c r="E2284" s="41"/>
      <c r="F2284" s="42">
        <v>42640.296030092592</v>
      </c>
      <c r="G2284" s="43">
        <v>22</v>
      </c>
      <c r="H2284" s="44">
        <v>43318</v>
      </c>
      <c r="I2284" s="44">
        <v>43349</v>
      </c>
      <c r="J2284" s="43">
        <v>77623307</v>
      </c>
      <c r="K2284" s="43">
        <v>0</v>
      </c>
      <c r="L2284" s="43">
        <v>0</v>
      </c>
      <c r="M2284" s="43">
        <f>IFERROR(J2284-K2284-L2284,0)</f>
        <v>77623307</v>
      </c>
      <c r="N2284" s="43">
        <v>777648</v>
      </c>
      <c r="O2284" s="45">
        <f>IFERROR(IF(1 - M2284/N2284&lt;0,0,1-M2284/N2284),0)</f>
        <v>0</v>
      </c>
      <c r="P2284" s="43">
        <v>0</v>
      </c>
      <c r="Q2284" s="43">
        <v>77623307</v>
      </c>
      <c r="R2284" s="46">
        <f>IF(F2284&lt;DATEVALUE("2018-07-01"),1,0)</f>
        <v>1</v>
      </c>
      <c r="S2284" s="47">
        <f>IF(R2284=1,1%,0)</f>
        <v>0.01</v>
      </c>
      <c r="T2284" s="46">
        <f>IFERROR(S2284*M2284,0)</f>
        <v>776233.07000000007</v>
      </c>
      <c r="U2284" s="48">
        <f>IF(O2284&lt;=0.12,1,0)*(1-R2284)*M2284</f>
        <v>0</v>
      </c>
      <c r="V2284" s="49">
        <f>IF(0&lt;0.8,0,IF(0&lt;1,Sheet1!L590,1))*IF(G2284&lt;3,0.12 - O2284,0.01) *U2284</f>
        <v>0</v>
      </c>
      <c r="W2284" s="49">
        <f>IF(0&gt;1,IF(0&lt;=1.1,1,IF(0&lt;=1.2,2,IF(0&lt;=1.5,3,5))),0) * 1000000</f>
        <v>0</v>
      </c>
      <c r="X2284" s="50">
        <f>IF(AND(P2284&gt;=150000000,P2284&lt;300000000),5000000,IF(AND(P2284&gt;=300000000,P2284&lt;500000000),10000000,IF(AND(P2284&gt;=300000000,P2284&lt;500000000),15000000,IF(AND(P2284&gt;=500000000,P2284&lt;3000000000),20000000,IF(P2284&gt;=30000000000,35000000,0))))) * (1-R2284)</f>
        <v>0</v>
      </c>
      <c r="Y2284" s="50">
        <f>IFERROR(Q2284 * (1-R2284),0)</f>
        <v>0</v>
      </c>
      <c r="Z2284" s="51">
        <f>IF(R2284=1,0,0)</f>
        <v>0</v>
      </c>
      <c r="AA2284" s="51">
        <f>IFERROR((1-R2284) * Z2284 * 2%,0)</f>
        <v>0</v>
      </c>
      <c r="AB2284" s="52">
        <f>IF(R2284=0,76845640,0)</f>
        <v>0</v>
      </c>
      <c r="AC2284" s="52">
        <f> IFERROR(AB2284 * (1-R2284) * 2%,0)</f>
        <v>0</v>
      </c>
      <c r="AD2284" s="53">
        <f>T2284+V2284+W2284+X2284+AA2284+AC2284</f>
        <v>776233.07000000007</v>
      </c>
    </row>
    <row r="2285">
      <c r="C2285" s="40" t="s">
        <v>4286</v>
      </c>
      <c r="D2285" s="41" t="s">
        <v>4287</v>
      </c>
      <c r="E2285" s="41"/>
      <c r="F2285" s="42">
        <v>42754.088865740741</v>
      </c>
      <c r="G2285" s="43">
        <v>18</v>
      </c>
      <c r="H2285" s="44">
        <v>43333</v>
      </c>
      <c r="I2285" s="44">
        <v>43379</v>
      </c>
      <c r="J2285" s="43">
        <v>5269723</v>
      </c>
      <c r="K2285" s="43">
        <v>0</v>
      </c>
      <c r="L2285" s="43">
        <v>0</v>
      </c>
      <c r="M2285" s="43">
        <f>IFERROR(J2285-K2285-L2285,0)</f>
        <v>5269723</v>
      </c>
      <c r="N2285" s="43">
        <v>5292805</v>
      </c>
      <c r="O2285" s="45">
        <f>IFERROR(IF(1 - M2285/N2285&lt;0,0,1-M2285/N2285),0)</f>
        <v>0.0043610146226811253</v>
      </c>
      <c r="P2285" s="43">
        <v>0</v>
      </c>
      <c r="Q2285" s="43">
        <v>5269723</v>
      </c>
      <c r="R2285" s="46">
        <f>IF(F2285&lt;DATEVALUE("2018-07-01"),1,0)</f>
        <v>1</v>
      </c>
      <c r="S2285" s="47">
        <f>IF(R2285=1,1%,0)</f>
        <v>0.01</v>
      </c>
      <c r="T2285" s="46">
        <f>IFERROR(S2285*M2285,0)</f>
        <v>52697.230000000003</v>
      </c>
      <c r="U2285" s="48">
        <f>IF(O2285&lt;=0.12,1,0)*(1-R2285)*M2285</f>
        <v>0</v>
      </c>
      <c r="V2285" s="49">
        <f>IF(0&lt;0.8,0,IF(0&lt;1,Sheet1!L590,1))*IF(G2285&lt;3,0.12 - O2285,0.01) *U2285</f>
        <v>0</v>
      </c>
      <c r="W2285" s="49">
        <f>IF(0&gt;1,IF(0&lt;=1.1,1,IF(0&lt;=1.2,2,IF(0&lt;=1.5,3,5))),0) * 1000000</f>
        <v>0</v>
      </c>
      <c r="X2285" s="50">
        <f>IF(AND(P2285&gt;=150000000,P2285&lt;300000000),5000000,IF(AND(P2285&gt;=300000000,P2285&lt;500000000),10000000,IF(AND(P2285&gt;=300000000,P2285&lt;500000000),15000000,IF(AND(P2285&gt;=500000000,P2285&lt;3000000000),20000000,IF(P2285&gt;=30000000000,35000000,0))))) * (1-R2285)</f>
        <v>0</v>
      </c>
      <c r="Y2285" s="50">
        <f>IFERROR(Q2285 * (1-R2285),0)</f>
        <v>0</v>
      </c>
      <c r="Z2285" s="51">
        <f>IF(R2285=1,0,0)</f>
        <v>0</v>
      </c>
      <c r="AA2285" s="51">
        <f>IFERROR((1-R2285) * Z2285 * 2%,0)</f>
        <v>0</v>
      </c>
      <c r="AB2285" s="52">
        <f>IF(R2285=0,0,0)</f>
        <v>0</v>
      </c>
      <c r="AC2285" s="52">
        <f> IFERROR(AB2285 * (1-R2285) * 2%,0)</f>
        <v>0</v>
      </c>
      <c r="AD2285" s="53">
        <f>T2285+V2285+W2285+X2285+AA2285+AC2285</f>
        <v>52697.230000000003</v>
      </c>
    </row>
    <row r="2286">
      <c r="C2286" s="40" t="s">
        <v>4288</v>
      </c>
      <c r="D2286" s="41" t="s">
        <v>4289</v>
      </c>
      <c r="E2286" s="41"/>
      <c r="F2286" s="42">
        <v>43123.160694444443</v>
      </c>
      <c r="G2286" s="43">
        <v>6</v>
      </c>
      <c r="H2286" s="44">
        <v>43321</v>
      </c>
      <c r="I2286" s="44">
        <v>43349</v>
      </c>
      <c r="J2286" s="43">
        <v>200200</v>
      </c>
      <c r="K2286" s="43">
        <v>0</v>
      </c>
      <c r="L2286" s="43">
        <v>0</v>
      </c>
      <c r="M2286" s="43">
        <f>IFERROR(J2286-K2286-L2286,0)</f>
        <v>200200</v>
      </c>
      <c r="N2286" s="43">
        <v>226270</v>
      </c>
      <c r="O2286" s="45">
        <f>IFERROR(IF(1 - M2286/N2286&lt;0,0,1-M2286/N2286),0)</f>
        <v>0.11521633446767132</v>
      </c>
      <c r="P2286" s="43">
        <v>0</v>
      </c>
      <c r="Q2286" s="43">
        <v>200200</v>
      </c>
      <c r="R2286" s="46">
        <f>IF(F2286&lt;DATEVALUE("2018-07-01"),1,0)</f>
        <v>1</v>
      </c>
      <c r="S2286" s="47">
        <f>IF(R2286=1,1%,0)</f>
        <v>0.01</v>
      </c>
      <c r="T2286" s="46">
        <f>IFERROR(S2286*M2286,0)</f>
        <v>2002</v>
      </c>
      <c r="U2286" s="48">
        <f>IF(O2286&lt;=0.12,1,0)*(1-R2286)*M2286</f>
        <v>0</v>
      </c>
      <c r="V2286" s="49">
        <f>IF(0&lt;0.8,0,IF(0&lt;1,Sheet1!L590,1))*IF(G2286&lt;3,0.12 - O2286,0.01) *U2286</f>
        <v>0</v>
      </c>
      <c r="W2286" s="49">
        <f>IF(0&gt;1,IF(0&lt;=1.1,1,IF(0&lt;=1.2,2,IF(0&lt;=1.5,3,5))),0) * 1000000</f>
        <v>0</v>
      </c>
      <c r="X2286" s="50">
        <f>IF(AND(P2286&gt;=150000000,P2286&lt;300000000),5000000,IF(AND(P2286&gt;=300000000,P2286&lt;500000000),10000000,IF(AND(P2286&gt;=300000000,P2286&lt;500000000),15000000,IF(AND(P2286&gt;=500000000,P2286&lt;3000000000),20000000,IF(P2286&gt;=30000000000,35000000,0))))) * (1-R2286)</f>
        <v>0</v>
      </c>
      <c r="Y2286" s="50">
        <f>IFERROR(Q2286 * (1-R2286),0)</f>
        <v>0</v>
      </c>
      <c r="Z2286" s="51">
        <f>IF(R2286=1,0,0)</f>
        <v>0</v>
      </c>
      <c r="AA2286" s="51">
        <f>IFERROR((1-R2286) * Z2286 * 2%,0)</f>
        <v>0</v>
      </c>
      <c r="AB2286" s="52">
        <f>IF(R2286=0,0,0)</f>
        <v>0</v>
      </c>
      <c r="AC2286" s="52">
        <f> IFERROR(AB2286 * (1-R2286) * 2%,0)</f>
        <v>0</v>
      </c>
      <c r="AD2286" s="53">
        <f>T2286+V2286+W2286+X2286+AA2286+AC2286</f>
        <v>2002</v>
      </c>
    </row>
    <row r="2287">
      <c r="C2287" s="40" t="s">
        <v>4290</v>
      </c>
      <c r="D2287" s="41" t="s">
        <v>4291</v>
      </c>
      <c r="E2287" s="41"/>
      <c r="F2287" s="42">
        <v>43125.281504629631</v>
      </c>
      <c r="G2287" s="43">
        <v>6</v>
      </c>
      <c r="H2287" s="44">
        <v>43320</v>
      </c>
      <c r="I2287" s="44">
        <v>43378</v>
      </c>
      <c r="J2287" s="43">
        <v>1491930</v>
      </c>
      <c r="K2287" s="43">
        <v>0</v>
      </c>
      <c r="L2287" s="43">
        <v>0</v>
      </c>
      <c r="M2287" s="43">
        <f>IFERROR(J2287-K2287-L2287,0)</f>
        <v>1491930</v>
      </c>
      <c r="N2287" s="43">
        <v>1491930</v>
      </c>
      <c r="O2287" s="45">
        <f>IFERROR(IF(1 - M2287/N2287&lt;0,0,1-M2287/N2287),0)</f>
        <v>0</v>
      </c>
      <c r="P2287" s="43">
        <v>0</v>
      </c>
      <c r="Q2287" s="43">
        <v>1491930</v>
      </c>
      <c r="R2287" s="46">
        <f>IF(F2287&lt;DATEVALUE("2018-07-01"),1,0)</f>
        <v>1</v>
      </c>
      <c r="S2287" s="47">
        <f>IF(R2287=1,1%,0)</f>
        <v>0.01</v>
      </c>
      <c r="T2287" s="46">
        <f>IFERROR(S2287*M2287,0)</f>
        <v>14919.300000000001</v>
      </c>
      <c r="U2287" s="48">
        <f>IF(O2287&lt;=0.12,1,0)*(1-R2287)*M2287</f>
        <v>0</v>
      </c>
      <c r="V2287" s="49">
        <f>IF(0&lt;0.8,0,IF(0&lt;1,Sheet1!L590,1))*IF(G2287&lt;3,0.12 - O2287,0.01) *U2287</f>
        <v>0</v>
      </c>
      <c r="W2287" s="49">
        <f>IF(0&gt;1,IF(0&lt;=1.1,1,IF(0&lt;=1.2,2,IF(0&lt;=1.5,3,5))),0) * 1000000</f>
        <v>0</v>
      </c>
      <c r="X2287" s="50">
        <f>IF(AND(P2287&gt;=150000000,P2287&lt;300000000),5000000,IF(AND(P2287&gt;=300000000,P2287&lt;500000000),10000000,IF(AND(P2287&gt;=300000000,P2287&lt;500000000),15000000,IF(AND(P2287&gt;=500000000,P2287&lt;3000000000),20000000,IF(P2287&gt;=30000000000,35000000,0))))) * (1-R2287)</f>
        <v>0</v>
      </c>
      <c r="Y2287" s="50">
        <f>IFERROR(Q2287 * (1-R2287),0)</f>
        <v>0</v>
      </c>
      <c r="Z2287" s="51">
        <f>IF(R2287=1,0,0)</f>
        <v>0</v>
      </c>
      <c r="AA2287" s="51">
        <f>IFERROR((1-R2287) * Z2287 * 2%,0)</f>
        <v>0</v>
      </c>
      <c r="AB2287" s="52">
        <f>IF(R2287=0,0,0)</f>
        <v>0</v>
      </c>
      <c r="AC2287" s="52">
        <f> IFERROR(AB2287 * (1-R2287) * 2%,0)</f>
        <v>0</v>
      </c>
      <c r="AD2287" s="53">
        <f>T2287+V2287+W2287+X2287+AA2287+AC2287</f>
        <v>14919.300000000001</v>
      </c>
    </row>
    <row r="2288">
      <c r="C2288" s="40" t="s">
        <v>4292</v>
      </c>
      <c r="D2288" s="41" t="s">
        <v>4293</v>
      </c>
      <c r="E2288" s="41"/>
      <c r="F2288" s="42">
        <v>43203.348865740736</v>
      </c>
      <c r="G2288" s="43">
        <v>3</v>
      </c>
      <c r="H2288" s="44">
        <v>43320</v>
      </c>
      <c r="I2288" s="44">
        <v>43334</v>
      </c>
      <c r="J2288" s="43">
        <v>920447</v>
      </c>
      <c r="K2288" s="43">
        <v>0</v>
      </c>
      <c r="L2288" s="43">
        <v>0</v>
      </c>
      <c r="M2288" s="43">
        <f>IFERROR(J2288-K2288-L2288,0)</f>
        <v>920447</v>
      </c>
      <c r="N2288" s="43">
        <v>920447</v>
      </c>
      <c r="O2288" s="45">
        <f>IFERROR(IF(1 - M2288/N2288&lt;0,0,1-M2288/N2288),0)</f>
        <v>0</v>
      </c>
      <c r="P2288" s="43">
        <v>0</v>
      </c>
      <c r="Q2288" s="43">
        <v>0</v>
      </c>
      <c r="R2288" s="46">
        <f>IF(F2288&lt;DATEVALUE("2018-07-01"),1,0)</f>
        <v>1</v>
      </c>
      <c r="S2288" s="47">
        <f>IF(R2288=1,1%,0)</f>
        <v>0.01</v>
      </c>
      <c r="T2288" s="46">
        <f>IFERROR(S2288*M2288,0)</f>
        <v>9204.4699999999993</v>
      </c>
      <c r="U2288" s="48">
        <f>IF(O2288&lt;=0.12,1,0)*(1-R2288)*M2288</f>
        <v>0</v>
      </c>
      <c r="V2288" s="49">
        <f>IF(0&lt;0.8,0,IF(0&lt;1,Sheet1!L590,1))*IF(G2288&lt;3,0.12 - O2288,0.01) *U2288</f>
        <v>0</v>
      </c>
      <c r="W2288" s="49">
        <f>IF(0&gt;1,IF(0&lt;=1.1,1,IF(0&lt;=1.2,2,IF(0&lt;=1.5,3,5))),0) * 1000000</f>
        <v>0</v>
      </c>
      <c r="X2288" s="50">
        <f>IF(AND(P2288&gt;=150000000,P2288&lt;300000000),5000000,IF(AND(P2288&gt;=300000000,P2288&lt;500000000),10000000,IF(AND(P2288&gt;=300000000,P2288&lt;500000000),15000000,IF(AND(P2288&gt;=500000000,P2288&lt;3000000000),20000000,IF(P2288&gt;=30000000000,35000000,0))))) * (1-R2288)</f>
        <v>0</v>
      </c>
      <c r="Y2288" s="50">
        <f>IFERROR(Q2288 * (1-R2288),0)</f>
        <v>0</v>
      </c>
      <c r="Z2288" s="51">
        <f>IF(R2288=1,0,0)</f>
        <v>0</v>
      </c>
      <c r="AA2288" s="51">
        <f>IFERROR((1-R2288) * Z2288 * 2%,0)</f>
        <v>0</v>
      </c>
      <c r="AB2288" s="52">
        <f>IF(R2288=0,0,0)</f>
        <v>0</v>
      </c>
      <c r="AC2288" s="52">
        <f> IFERROR(AB2288 * (1-R2288) * 2%,0)</f>
        <v>0</v>
      </c>
      <c r="AD2288" s="53">
        <f>T2288+V2288+W2288+X2288+AA2288+AC2288</f>
        <v>9204.4699999999993</v>
      </c>
    </row>
    <row r="2289">
      <c r="C2289" s="40" t="s">
        <v>4294</v>
      </c>
      <c r="D2289" s="41" t="s">
        <v>4295</v>
      </c>
      <c r="E2289" s="41"/>
      <c r="F2289" s="42">
        <v>43246.206377314811</v>
      </c>
      <c r="G2289" s="43">
        <v>2</v>
      </c>
      <c r="H2289" s="44">
        <v>43339</v>
      </c>
      <c r="I2289" s="44">
        <v>43357</v>
      </c>
      <c r="J2289" s="43">
        <v>2292730</v>
      </c>
      <c r="K2289" s="43">
        <v>0</v>
      </c>
      <c r="L2289" s="43">
        <v>0</v>
      </c>
      <c r="M2289" s="43">
        <f>IFERROR(J2289-K2289-L2289,0)</f>
        <v>2292730</v>
      </c>
      <c r="N2289" s="43">
        <v>3128274</v>
      </c>
      <c r="O2289" s="45">
        <f>IFERROR(IF(1 - M2289/N2289&lt;0,0,1-M2289/N2289),0)</f>
        <v>0.26709425069543136</v>
      </c>
      <c r="P2289" s="43">
        <v>2292730</v>
      </c>
      <c r="Q2289" s="43">
        <v>0</v>
      </c>
      <c r="R2289" s="46">
        <f>IF(F2289&lt;DATEVALUE("2018-07-01"),1,0)</f>
        <v>1</v>
      </c>
      <c r="S2289" s="47">
        <f>IF(R2289=1,1%,0)</f>
        <v>0.01</v>
      </c>
      <c r="T2289" s="46">
        <f>IFERROR(S2289*M2289,0)</f>
        <v>22927.299999999999</v>
      </c>
      <c r="U2289" s="48">
        <f>IF(O2289&lt;=0.12,1,0)*(1-R2289)*M2289</f>
        <v>0</v>
      </c>
      <c r="V2289" s="49">
        <f>IF(0&lt;0.8,0,IF(0&lt;1,Sheet1!L590,1))*IF(G2289&lt;3,0.12 - O2289,0.01) *U2289</f>
        <v>0</v>
      </c>
      <c r="W2289" s="49">
        <f>IF(0&gt;1,IF(0&lt;=1.1,1,IF(0&lt;=1.2,2,IF(0&lt;=1.5,3,5))),0) * 1000000</f>
        <v>0</v>
      </c>
      <c r="X2289" s="50">
        <f>IF(AND(P2289&gt;=150000000,P2289&lt;300000000),5000000,IF(AND(P2289&gt;=300000000,P2289&lt;500000000),10000000,IF(AND(P2289&gt;=300000000,P2289&lt;500000000),15000000,IF(AND(P2289&gt;=500000000,P2289&lt;3000000000),20000000,IF(P2289&gt;=30000000000,35000000,0))))) * (1-R2289)</f>
        <v>0</v>
      </c>
      <c r="Y2289" s="50">
        <f>IFERROR(Q2289 * (1-R2289),0)</f>
        <v>0</v>
      </c>
      <c r="Z2289" s="51">
        <f>IF(R2289=1,0,0)</f>
        <v>0</v>
      </c>
      <c r="AA2289" s="51">
        <f>IFERROR((1-R2289) * Z2289 * 2%,0)</f>
        <v>0</v>
      </c>
      <c r="AB2289" s="52">
        <f>IF(R2289=0,0,0)</f>
        <v>0</v>
      </c>
      <c r="AC2289" s="52">
        <f> IFERROR(AB2289 * (1-R2289) * 2%,0)</f>
        <v>0</v>
      </c>
      <c r="AD2289" s="53">
        <f>T2289+V2289+W2289+X2289+AA2289+AC2289</f>
        <v>22927.299999999999</v>
      </c>
    </row>
    <row r="2290">
      <c r="C2290" s="40" t="s">
        <v>4296</v>
      </c>
      <c r="D2290" s="41" t="s">
        <v>4297</v>
      </c>
      <c r="E2290" s="41"/>
      <c r="F2290" s="42">
        <v>39279.431342592594</v>
      </c>
      <c r="G2290" s="43">
        <v>132</v>
      </c>
      <c r="H2290" s="44">
        <v>43301</v>
      </c>
      <c r="I2290" s="44">
        <v>43326</v>
      </c>
      <c r="J2290" s="43">
        <v>3187751</v>
      </c>
      <c r="K2290" s="43">
        <v>0</v>
      </c>
      <c r="L2290" s="43">
        <v>0</v>
      </c>
      <c r="M2290" s="43">
        <f>IFERROR(J2290-K2290-L2290,0)</f>
        <v>3187751</v>
      </c>
      <c r="N2290" s="43">
        <v>3145857</v>
      </c>
      <c r="O2290" s="45">
        <f>IFERROR(IF(1 - M2290/N2290&lt;0,0,1-M2290/N2290),0)</f>
        <v>0</v>
      </c>
      <c r="P2290" s="43">
        <v>0</v>
      </c>
      <c r="Q2290" s="43">
        <v>3187751</v>
      </c>
      <c r="R2290" s="46">
        <f>IF(F2290&lt;DATEVALUE("2018-07-01"),1,0)</f>
        <v>1</v>
      </c>
      <c r="S2290" s="47">
        <f>IF(R2290=1,1%,0)</f>
        <v>0.01</v>
      </c>
      <c r="T2290" s="46">
        <f>IFERROR(S2290*M2290,0)</f>
        <v>31877.510000000002</v>
      </c>
      <c r="U2290" s="48">
        <f>IF(O2290&lt;=0.12,1,0)*(1-R2290)*M2290</f>
        <v>0</v>
      </c>
      <c r="V2290" s="49">
        <f>IF(0&lt;0.8,0,IF(0&lt;1,Sheet1!L590,1))*IF(G2290&lt;3,0.12 - O2290,0.01) *U2290</f>
        <v>0</v>
      </c>
      <c r="W2290" s="49">
        <f>IF(0&gt;1,IF(0&lt;=1.1,1,IF(0&lt;=1.2,2,IF(0&lt;=1.5,3,5))),0) * 1000000</f>
        <v>0</v>
      </c>
      <c r="X2290" s="50">
        <f>IF(AND(P2290&gt;=150000000,P2290&lt;300000000),5000000,IF(AND(P2290&gt;=300000000,P2290&lt;500000000),10000000,IF(AND(P2290&gt;=300000000,P2290&lt;500000000),15000000,IF(AND(P2290&gt;=500000000,P2290&lt;3000000000),20000000,IF(P2290&gt;=30000000000,35000000,0))))) * (1-R2290)</f>
        <v>0</v>
      </c>
      <c r="Y2290" s="50">
        <f>IFERROR(Q2290 * (1-R2290),0)</f>
        <v>0</v>
      </c>
      <c r="Z2290" s="51">
        <f>IF(R2290=1,0,0)</f>
        <v>0</v>
      </c>
      <c r="AA2290" s="51">
        <f>IFERROR((1-R2290) * Z2290 * 2%,0)</f>
        <v>0</v>
      </c>
      <c r="AB2290" s="52">
        <f>IF(R2290=0,0,0)</f>
        <v>0</v>
      </c>
      <c r="AC2290" s="52">
        <f> IFERROR(AB2290 * (1-R2290) * 2%,0)</f>
        <v>0</v>
      </c>
      <c r="AD2290" s="53">
        <f>T2290+V2290+W2290+X2290+AA2290+AC2290</f>
        <v>31877.510000000002</v>
      </c>
    </row>
    <row r="2291">
      <c r="C2291" s="40" t="s">
        <v>4298</v>
      </c>
      <c r="D2291" s="41" t="s">
        <v>4299</v>
      </c>
      <c r="E2291" s="41"/>
      <c r="F2291" s="42">
        <v>39928.414340277777</v>
      </c>
      <c r="G2291" s="43">
        <v>111</v>
      </c>
      <c r="H2291" s="44">
        <v>43312</v>
      </c>
      <c r="I2291" s="44">
        <v>43378</v>
      </c>
      <c r="J2291" s="43">
        <v>875435</v>
      </c>
      <c r="K2291" s="43">
        <v>0</v>
      </c>
      <c r="L2291" s="43">
        <v>0</v>
      </c>
      <c r="M2291" s="43">
        <f>IFERROR(J2291-K2291-L2291,0)</f>
        <v>875435</v>
      </c>
      <c r="N2291" s="43">
        <v>876330</v>
      </c>
      <c r="O2291" s="45">
        <f>IFERROR(IF(1 - M2291/N2291&lt;0,0,1-M2291/N2291),0)</f>
        <v>0.0010213047596224767</v>
      </c>
      <c r="P2291" s="43">
        <v>0</v>
      </c>
      <c r="Q2291" s="43">
        <v>875435</v>
      </c>
      <c r="R2291" s="46">
        <f>IF(F2291&lt;DATEVALUE("2018-07-01"),1,0)</f>
        <v>1</v>
      </c>
      <c r="S2291" s="47">
        <f>IF(R2291=1,1%,0)</f>
        <v>0.01</v>
      </c>
      <c r="T2291" s="46">
        <f>IFERROR(S2291*M2291,0)</f>
        <v>8754.3500000000004</v>
      </c>
      <c r="U2291" s="48">
        <f>IF(O2291&lt;=0.12,1,0)*(1-R2291)*M2291</f>
        <v>0</v>
      </c>
      <c r="V2291" s="49">
        <f>IF(0&lt;0.8,0,IF(0&lt;1,Sheet1!L590,1))*IF(G2291&lt;3,0.12 - O2291,0.01) *U2291</f>
        <v>0</v>
      </c>
      <c r="W2291" s="49">
        <f>IF(0&gt;1,IF(0&lt;=1.1,1,IF(0&lt;=1.2,2,IF(0&lt;=1.5,3,5))),0) * 1000000</f>
        <v>0</v>
      </c>
      <c r="X2291" s="50">
        <f>IF(AND(P2291&gt;=150000000,P2291&lt;300000000),5000000,IF(AND(P2291&gt;=300000000,P2291&lt;500000000),10000000,IF(AND(P2291&gt;=300000000,P2291&lt;500000000),15000000,IF(AND(P2291&gt;=500000000,P2291&lt;3000000000),20000000,IF(P2291&gt;=30000000000,35000000,0))))) * (1-R2291)</f>
        <v>0</v>
      </c>
      <c r="Y2291" s="50">
        <f>IFERROR(Q2291 * (1-R2291),0)</f>
        <v>0</v>
      </c>
      <c r="Z2291" s="51">
        <f>IF(R2291=1,0,0)</f>
        <v>0</v>
      </c>
      <c r="AA2291" s="51">
        <f>IFERROR((1-R2291) * Z2291 * 2%,0)</f>
        <v>0</v>
      </c>
      <c r="AB2291" s="52">
        <f>IF(R2291=0,0,0)</f>
        <v>0</v>
      </c>
      <c r="AC2291" s="52">
        <f> IFERROR(AB2291 * (1-R2291) * 2%,0)</f>
        <v>0</v>
      </c>
      <c r="AD2291" s="53">
        <f>T2291+V2291+W2291+X2291+AA2291+AC2291</f>
        <v>8754.3500000000004</v>
      </c>
    </row>
    <row r="2292">
      <c r="C2292" s="40" t="s">
        <v>4300</v>
      </c>
      <c r="D2292" s="41" t="s">
        <v>4301</v>
      </c>
      <c r="E2292" s="41"/>
      <c r="F2292" s="42">
        <v>40415.441932870366</v>
      </c>
      <c r="G2292" s="43">
        <v>95</v>
      </c>
      <c r="H2292" s="44">
        <v>43335</v>
      </c>
      <c r="I2292" s="44">
        <v>43353</v>
      </c>
      <c r="J2292" s="43">
        <v>56991</v>
      </c>
      <c r="K2292" s="43">
        <v>0</v>
      </c>
      <c r="L2292" s="43">
        <v>0</v>
      </c>
      <c r="M2292" s="43">
        <f>IFERROR(J2292-K2292-L2292,0)</f>
        <v>56991</v>
      </c>
      <c r="N2292" s="43">
        <v>56991</v>
      </c>
      <c r="O2292" s="45">
        <f>IFERROR(IF(1 - M2292/N2292&lt;0,0,1-M2292/N2292),0)</f>
        <v>0</v>
      </c>
      <c r="P2292" s="43">
        <v>0</v>
      </c>
      <c r="Q2292" s="43">
        <v>56991</v>
      </c>
      <c r="R2292" s="46">
        <f>IF(F2292&lt;DATEVALUE("2018-07-01"),1,0)</f>
        <v>1</v>
      </c>
      <c r="S2292" s="47">
        <f>IF(R2292=1,1%,0)</f>
        <v>0.01</v>
      </c>
      <c r="T2292" s="46">
        <f>IFERROR(S2292*M2292,0)</f>
        <v>569.90999999999997</v>
      </c>
      <c r="U2292" s="48">
        <f>IF(O2292&lt;=0.12,1,0)*(1-R2292)*M2292</f>
        <v>0</v>
      </c>
      <c r="V2292" s="49">
        <f>IF(0&lt;0.8,0,IF(0&lt;1,Sheet1!L590,1))*IF(G2292&lt;3,0.12 - O2292,0.01) *U2292</f>
        <v>0</v>
      </c>
      <c r="W2292" s="49">
        <f>IF(0&gt;1,IF(0&lt;=1.1,1,IF(0&lt;=1.2,2,IF(0&lt;=1.5,3,5))),0) * 1000000</f>
        <v>0</v>
      </c>
      <c r="X2292" s="50">
        <f>IF(AND(P2292&gt;=150000000,P2292&lt;300000000),5000000,IF(AND(P2292&gt;=300000000,P2292&lt;500000000),10000000,IF(AND(P2292&gt;=300000000,P2292&lt;500000000),15000000,IF(AND(P2292&gt;=500000000,P2292&lt;3000000000),20000000,IF(P2292&gt;=30000000000,35000000,0))))) * (1-R2292)</f>
        <v>0</v>
      </c>
      <c r="Y2292" s="50">
        <f>IFERROR(Q2292 * (1-R2292),0)</f>
        <v>0</v>
      </c>
      <c r="Z2292" s="51">
        <f>IF(R2292=1,0,0)</f>
        <v>0</v>
      </c>
      <c r="AA2292" s="51">
        <f>IFERROR((1-R2292) * Z2292 * 2%,0)</f>
        <v>0</v>
      </c>
      <c r="AB2292" s="52">
        <f>IF(R2292=0,0,0)</f>
        <v>0</v>
      </c>
      <c r="AC2292" s="52">
        <f> IFERROR(AB2292 * (1-R2292) * 2%,0)</f>
        <v>0</v>
      </c>
      <c r="AD2292" s="53">
        <f>T2292+V2292+W2292+X2292+AA2292+AC2292</f>
        <v>569.90999999999997</v>
      </c>
    </row>
    <row r="2293">
      <c r="C2293" s="40" t="s">
        <v>4302</v>
      </c>
      <c r="D2293" s="41" t="s">
        <v>4303</v>
      </c>
      <c r="E2293" s="41"/>
      <c r="F2293" s="42">
        <v>40970.382349537038</v>
      </c>
      <c r="G2293" s="43">
        <v>76</v>
      </c>
      <c r="H2293" s="44">
        <v>43320</v>
      </c>
      <c r="I2293" s="44">
        <v>43329</v>
      </c>
      <c r="J2293" s="43">
        <v>9585059</v>
      </c>
      <c r="K2293" s="43">
        <v>0</v>
      </c>
      <c r="L2293" s="43">
        <v>0</v>
      </c>
      <c r="M2293" s="43">
        <f>IFERROR(J2293-K2293-L2293,0)</f>
        <v>9585059</v>
      </c>
      <c r="N2293" s="43">
        <v>9580609</v>
      </c>
      <c r="O2293" s="45">
        <f>IFERROR(IF(1 - M2293/N2293&lt;0,0,1-M2293/N2293),0)</f>
        <v>0</v>
      </c>
      <c r="P2293" s="43">
        <v>0</v>
      </c>
      <c r="Q2293" s="43">
        <v>9585059</v>
      </c>
      <c r="R2293" s="46">
        <f>IF(F2293&lt;DATEVALUE("2018-07-01"),1,0)</f>
        <v>1</v>
      </c>
      <c r="S2293" s="47">
        <f>IF(R2293=1,1%,0)</f>
        <v>0.01</v>
      </c>
      <c r="T2293" s="46">
        <f>IFERROR(S2293*M2293,0)</f>
        <v>95850.589999999997</v>
      </c>
      <c r="U2293" s="48">
        <f>IF(O2293&lt;=0.12,1,0)*(1-R2293)*M2293</f>
        <v>0</v>
      </c>
      <c r="V2293" s="49">
        <f>IF(0&lt;0.8,0,IF(0&lt;1,Sheet1!L590,1))*IF(G2293&lt;3,0.12 - O2293,0.01) *U2293</f>
        <v>0</v>
      </c>
      <c r="W2293" s="49">
        <f>IF(0&gt;1,IF(0&lt;=1.1,1,IF(0&lt;=1.2,2,IF(0&lt;=1.5,3,5))),0) * 1000000</f>
        <v>0</v>
      </c>
      <c r="X2293" s="50">
        <f>IF(AND(P2293&gt;=150000000,P2293&lt;300000000),5000000,IF(AND(P2293&gt;=300000000,P2293&lt;500000000),10000000,IF(AND(P2293&gt;=300000000,P2293&lt;500000000),15000000,IF(AND(P2293&gt;=500000000,P2293&lt;3000000000),20000000,IF(P2293&gt;=30000000000,35000000,0))))) * (1-R2293)</f>
        <v>0</v>
      </c>
      <c r="Y2293" s="50">
        <f>IFERROR(Q2293 * (1-R2293),0)</f>
        <v>0</v>
      </c>
      <c r="Z2293" s="51">
        <f>IF(R2293=1,0,0)</f>
        <v>0</v>
      </c>
      <c r="AA2293" s="51">
        <f>IFERROR((1-R2293) * Z2293 * 2%,0)</f>
        <v>0</v>
      </c>
      <c r="AB2293" s="52">
        <f>IF(R2293=0,0,0)</f>
        <v>0</v>
      </c>
      <c r="AC2293" s="52">
        <f> IFERROR(AB2293 * (1-R2293) * 2%,0)</f>
        <v>0</v>
      </c>
      <c r="AD2293" s="53">
        <f>T2293+V2293+W2293+X2293+AA2293+AC2293</f>
        <v>95850.589999999997</v>
      </c>
    </row>
    <row r="2294">
      <c r="C2294" s="40" t="s">
        <v>4304</v>
      </c>
      <c r="D2294" s="41" t="s">
        <v>24</v>
      </c>
      <c r="E2294" s="41"/>
      <c r="F2294" s="42" t="s">
        <v>24</v>
      </c>
      <c r="G2294" s="43" t="s">
        <v>24</v>
      </c>
      <c r="H2294" s="44" t="s">
        <v>24</v>
      </c>
      <c r="I2294" s="44" t="s">
        <v>24</v>
      </c>
      <c r="J2294" s="43">
        <v>3690841</v>
      </c>
      <c r="K2294" s="43">
        <v>0</v>
      </c>
      <c r="L2294" s="43">
        <v>0</v>
      </c>
      <c r="M2294" s="43">
        <f>IFERROR(J2294-K2294-L2294,0)</f>
        <v>3690841</v>
      </c>
      <c r="N2294" s="43" t="s">
        <v>24</v>
      </c>
      <c r="O2294" s="45">
        <f>IFERROR(IF(1 - M2294/N2294&lt;0,0,1-M2294/N2294),0)</f>
        <v>0</v>
      </c>
      <c r="P2294" s="43">
        <v>0</v>
      </c>
      <c r="Q2294" s="43">
        <v>0</v>
      </c>
      <c r="R2294" s="46">
        <f>IF(F2294&lt;DATEVALUE("2018-07-01"),1,0)</f>
        <v>0</v>
      </c>
      <c r="S2294" s="47">
        <f>IF(R2294=1,1%,0)</f>
        <v>0</v>
      </c>
      <c r="T2294" s="46">
        <f>IFERROR(S2294*M2294,0)</f>
        <v>0</v>
      </c>
      <c r="U2294" s="48">
        <f>IF(O2294&lt;=0.12,1,0)*(1-R2294)*M2294</f>
        <v>3690841</v>
      </c>
      <c r="V2294" s="49">
        <f>IF(0&lt;0.8,0,IF(0&lt;1,Sheet1!L590,1))*IF(G2294&lt;3,0.12 - O2294,0.01) *U2294</f>
        <v>0</v>
      </c>
      <c r="W2294" s="49">
        <f>IF(0&gt;1,IF(0&lt;=1.1,1,IF(0&lt;=1.2,2,IF(0&lt;=1.5,3,5))),0) * 1000000</f>
        <v>0</v>
      </c>
      <c r="X2294" s="50">
        <f>IF(AND(P2294&gt;=150000000,P2294&lt;300000000),5000000,IF(AND(P2294&gt;=300000000,P2294&lt;500000000),10000000,IF(AND(P2294&gt;=300000000,P2294&lt;500000000),15000000,IF(AND(P2294&gt;=500000000,P2294&lt;3000000000),20000000,IF(P2294&gt;=30000000000,35000000,0))))) * (1-R2294)</f>
        <v>0</v>
      </c>
      <c r="Y2294" s="50">
        <f>IFERROR(Q2294 * (1-R2294),0)</f>
        <v>0</v>
      </c>
      <c r="Z2294" s="51" t="str">
        <f>IF(R2294=1,0,"")</f>
        <v/>
      </c>
      <c r="AA2294" s="51">
        <f>IFERROR((1-R2294) * Z2294 * 2%,0)</f>
        <v>0</v>
      </c>
      <c r="AB2294" s="52" t="str">
        <f>IF(R2294=0,"",0)</f>
        <v/>
      </c>
      <c r="AC2294" s="52">
        <f> IFERROR(AB2294 * (1-R2294) * 2%,0)</f>
        <v>0</v>
      </c>
      <c r="AD2294" s="53">
        <f>T2294+V2294+W2294+X2294+AA2294+AC2294</f>
        <v>0</v>
      </c>
    </row>
    <row r="2295">
      <c r="C2295" s="40" t="s">
        <v>4305</v>
      </c>
      <c r="D2295" s="41" t="s">
        <v>4306</v>
      </c>
      <c r="E2295" s="41"/>
      <c r="F2295" s="42">
        <v>41041.595185185186</v>
      </c>
      <c r="G2295" s="43">
        <v>74</v>
      </c>
      <c r="H2295" s="44">
        <v>43312</v>
      </c>
      <c r="I2295" s="44">
        <v>43328</v>
      </c>
      <c r="J2295" s="43">
        <v>282293</v>
      </c>
      <c r="K2295" s="43">
        <v>0</v>
      </c>
      <c r="L2295" s="43">
        <v>0</v>
      </c>
      <c r="M2295" s="43">
        <f>IFERROR(J2295-K2295-L2295,0)</f>
        <v>282293</v>
      </c>
      <c r="N2295" s="43">
        <v>282293</v>
      </c>
      <c r="O2295" s="45">
        <f>IFERROR(IF(1 - M2295/N2295&lt;0,0,1-M2295/N2295),0)</f>
        <v>0</v>
      </c>
      <c r="P2295" s="43">
        <v>0</v>
      </c>
      <c r="Q2295" s="43">
        <v>282293</v>
      </c>
      <c r="R2295" s="46">
        <f>IF(F2295&lt;DATEVALUE("2018-07-01"),1,0)</f>
        <v>1</v>
      </c>
      <c r="S2295" s="47">
        <f>IF(R2295=1,1%,0)</f>
        <v>0.01</v>
      </c>
      <c r="T2295" s="46">
        <f>IFERROR(S2295*M2295,0)</f>
        <v>2822.9299999999998</v>
      </c>
      <c r="U2295" s="48">
        <f>IF(O2295&lt;=0.12,1,0)*(1-R2295)*M2295</f>
        <v>0</v>
      </c>
      <c r="V2295" s="49">
        <f>IF(0&lt;0.8,0,IF(0&lt;1,Sheet1!L590,1))*IF(G2295&lt;3,0.12 - O2295,0.01) *U2295</f>
        <v>0</v>
      </c>
      <c r="W2295" s="49">
        <f>IF(0&gt;1,IF(0&lt;=1.1,1,IF(0&lt;=1.2,2,IF(0&lt;=1.5,3,5))),0) * 1000000</f>
        <v>0</v>
      </c>
      <c r="X2295" s="50">
        <f>IF(AND(P2295&gt;=150000000,P2295&lt;300000000),5000000,IF(AND(P2295&gt;=300000000,P2295&lt;500000000),10000000,IF(AND(P2295&gt;=300000000,P2295&lt;500000000),15000000,IF(AND(P2295&gt;=500000000,P2295&lt;3000000000),20000000,IF(P2295&gt;=30000000000,35000000,0))))) * (1-R2295)</f>
        <v>0</v>
      </c>
      <c r="Y2295" s="50">
        <f>IFERROR(Q2295 * (1-R2295),0)</f>
        <v>0</v>
      </c>
      <c r="Z2295" s="51">
        <f>IF(R2295=1,0,0)</f>
        <v>0</v>
      </c>
      <c r="AA2295" s="51">
        <f>IFERROR((1-R2295) * Z2295 * 2%,0)</f>
        <v>0</v>
      </c>
      <c r="AB2295" s="52">
        <f>IF(R2295=0,0,0)</f>
        <v>0</v>
      </c>
      <c r="AC2295" s="52">
        <f> IFERROR(AB2295 * (1-R2295) * 2%,0)</f>
        <v>0</v>
      </c>
      <c r="AD2295" s="53">
        <f>T2295+V2295+W2295+X2295+AA2295+AC2295</f>
        <v>2822.9299999999998</v>
      </c>
    </row>
    <row r="2296">
      <c r="C2296" s="40" t="s">
        <v>4307</v>
      </c>
      <c r="D2296" s="41" t="s">
        <v>4308</v>
      </c>
      <c r="E2296" s="41"/>
      <c r="F2296" s="42">
        <v>41075.422638888886</v>
      </c>
      <c r="G2296" s="43">
        <v>73</v>
      </c>
      <c r="H2296" s="44">
        <v>43326</v>
      </c>
      <c r="I2296" s="44">
        <v>43333</v>
      </c>
      <c r="J2296" s="43">
        <v>448753</v>
      </c>
      <c r="K2296" s="43">
        <v>0</v>
      </c>
      <c r="L2296" s="43">
        <v>0</v>
      </c>
      <c r="M2296" s="43">
        <f>IFERROR(J2296-K2296-L2296,0)</f>
        <v>448753</v>
      </c>
      <c r="N2296" s="43">
        <v>448063</v>
      </c>
      <c r="O2296" s="45">
        <f>IFERROR(IF(1 - M2296/N2296&lt;0,0,1-M2296/N2296),0)</f>
        <v>0</v>
      </c>
      <c r="P2296" s="43">
        <v>0</v>
      </c>
      <c r="Q2296" s="43">
        <v>448753</v>
      </c>
      <c r="R2296" s="46">
        <f>IF(F2296&lt;DATEVALUE("2018-07-01"),1,0)</f>
        <v>1</v>
      </c>
      <c r="S2296" s="47">
        <f>IF(R2296=1,1%,0)</f>
        <v>0.01</v>
      </c>
      <c r="T2296" s="46">
        <f>IFERROR(S2296*M2296,0)</f>
        <v>4487.5299999999997</v>
      </c>
      <c r="U2296" s="48">
        <f>IF(O2296&lt;=0.12,1,0)*(1-R2296)*M2296</f>
        <v>0</v>
      </c>
      <c r="V2296" s="49">
        <f>IF(0&lt;0.8,0,IF(0&lt;1,Sheet1!L590,1))*IF(G2296&lt;3,0.12 - O2296,0.01) *U2296</f>
        <v>0</v>
      </c>
      <c r="W2296" s="49">
        <f>IF(0&gt;1,IF(0&lt;=1.1,1,IF(0&lt;=1.2,2,IF(0&lt;=1.5,3,5))),0) * 1000000</f>
        <v>0</v>
      </c>
      <c r="X2296" s="50">
        <f>IF(AND(P2296&gt;=150000000,P2296&lt;300000000),5000000,IF(AND(P2296&gt;=300000000,P2296&lt;500000000),10000000,IF(AND(P2296&gt;=300000000,P2296&lt;500000000),15000000,IF(AND(P2296&gt;=500000000,P2296&lt;3000000000),20000000,IF(P2296&gt;=30000000000,35000000,0))))) * (1-R2296)</f>
        <v>0</v>
      </c>
      <c r="Y2296" s="50">
        <f>IFERROR(Q2296 * (1-R2296),0)</f>
        <v>0</v>
      </c>
      <c r="Z2296" s="51">
        <f>IF(R2296=1,0,0)</f>
        <v>0</v>
      </c>
      <c r="AA2296" s="51">
        <f>IFERROR((1-R2296) * Z2296 * 2%,0)</f>
        <v>0</v>
      </c>
      <c r="AB2296" s="52">
        <f>IF(R2296=0,0,0)</f>
        <v>0</v>
      </c>
      <c r="AC2296" s="52">
        <f> IFERROR(AB2296 * (1-R2296) * 2%,0)</f>
        <v>0</v>
      </c>
      <c r="AD2296" s="53">
        <f>T2296+V2296+W2296+X2296+AA2296+AC2296</f>
        <v>4487.5299999999997</v>
      </c>
    </row>
    <row r="2297">
      <c r="C2297" s="40" t="s">
        <v>4309</v>
      </c>
      <c r="D2297" s="41" t="s">
        <v>4310</v>
      </c>
      <c r="E2297" s="41"/>
      <c r="F2297" s="42">
        <v>41117.432199074072</v>
      </c>
      <c r="G2297" s="43">
        <v>72</v>
      </c>
      <c r="H2297" s="44">
        <v>43326</v>
      </c>
      <c r="I2297" s="44">
        <v>43364</v>
      </c>
      <c r="J2297" s="43">
        <v>1430704</v>
      </c>
      <c r="K2297" s="43">
        <v>0</v>
      </c>
      <c r="L2297" s="43">
        <v>0</v>
      </c>
      <c r="M2297" s="43">
        <f>IFERROR(J2297-K2297-L2297,0)</f>
        <v>1430704</v>
      </c>
      <c r="N2297" s="43">
        <v>1430704</v>
      </c>
      <c r="O2297" s="45">
        <f>IFERROR(IF(1 - M2297/N2297&lt;0,0,1-M2297/N2297),0)</f>
        <v>0</v>
      </c>
      <c r="P2297" s="43">
        <v>0</v>
      </c>
      <c r="Q2297" s="43">
        <v>1430704</v>
      </c>
      <c r="R2297" s="46">
        <f>IF(F2297&lt;DATEVALUE("2018-07-01"),1,0)</f>
        <v>1</v>
      </c>
      <c r="S2297" s="47">
        <f>IF(R2297=1,1%,0)</f>
        <v>0.01</v>
      </c>
      <c r="T2297" s="46">
        <f>IFERROR(S2297*M2297,0)</f>
        <v>14307.040000000001</v>
      </c>
      <c r="U2297" s="48">
        <f>IF(O2297&lt;=0.12,1,0)*(1-R2297)*M2297</f>
        <v>0</v>
      </c>
      <c r="V2297" s="49">
        <f>IF(0&lt;0.8,0,IF(0&lt;1,Sheet1!L590,1))*IF(G2297&lt;3,0.12 - O2297,0.01) *U2297</f>
        <v>0</v>
      </c>
      <c r="W2297" s="49">
        <f>IF(0&gt;1,IF(0&lt;=1.1,1,IF(0&lt;=1.2,2,IF(0&lt;=1.5,3,5))),0) * 1000000</f>
        <v>0</v>
      </c>
      <c r="X2297" s="50">
        <f>IF(AND(P2297&gt;=150000000,P2297&lt;300000000),5000000,IF(AND(P2297&gt;=300000000,P2297&lt;500000000),10000000,IF(AND(P2297&gt;=300000000,P2297&lt;500000000),15000000,IF(AND(P2297&gt;=500000000,P2297&lt;3000000000),20000000,IF(P2297&gt;=30000000000,35000000,0))))) * (1-R2297)</f>
        <v>0</v>
      </c>
      <c r="Y2297" s="50">
        <f>IFERROR(Q2297 * (1-R2297),0)</f>
        <v>0</v>
      </c>
      <c r="Z2297" s="51">
        <f>IF(R2297=1,0,0)</f>
        <v>0</v>
      </c>
      <c r="AA2297" s="51">
        <f>IFERROR((1-R2297) * Z2297 * 2%,0)</f>
        <v>0</v>
      </c>
      <c r="AB2297" s="52">
        <f>IF(R2297=0,0,0)</f>
        <v>0</v>
      </c>
      <c r="AC2297" s="52">
        <f> IFERROR(AB2297 * (1-R2297) * 2%,0)</f>
        <v>0</v>
      </c>
      <c r="AD2297" s="53">
        <f>T2297+V2297+W2297+X2297+AA2297+AC2297</f>
        <v>14307.040000000001</v>
      </c>
    </row>
    <row r="2298">
      <c r="C2298" s="40" t="s">
        <v>4311</v>
      </c>
      <c r="D2298" s="41" t="s">
        <v>4312</v>
      </c>
      <c r="E2298" s="41"/>
      <c r="F2298" s="42">
        <v>41131.460196759261</v>
      </c>
      <c r="G2298" s="43">
        <v>71</v>
      </c>
      <c r="H2298" s="44">
        <v>43326</v>
      </c>
      <c r="I2298" s="44">
        <v>43362</v>
      </c>
      <c r="J2298" s="43">
        <v>705672</v>
      </c>
      <c r="K2298" s="43">
        <v>0</v>
      </c>
      <c r="L2298" s="43">
        <v>0</v>
      </c>
      <c r="M2298" s="43">
        <f>IFERROR(J2298-K2298-L2298,0)</f>
        <v>705672</v>
      </c>
      <c r="N2298" s="43">
        <v>705672</v>
      </c>
      <c r="O2298" s="45">
        <f>IFERROR(IF(1 - M2298/N2298&lt;0,0,1-M2298/N2298),0)</f>
        <v>0</v>
      </c>
      <c r="P2298" s="43">
        <v>0</v>
      </c>
      <c r="Q2298" s="43">
        <v>705672</v>
      </c>
      <c r="R2298" s="46">
        <f>IF(F2298&lt;DATEVALUE("2018-07-01"),1,0)</f>
        <v>1</v>
      </c>
      <c r="S2298" s="47">
        <f>IF(R2298=1,1%,0)</f>
        <v>0.01</v>
      </c>
      <c r="T2298" s="46">
        <f>IFERROR(S2298*M2298,0)</f>
        <v>7056.7200000000003</v>
      </c>
      <c r="U2298" s="48">
        <f>IF(O2298&lt;=0.12,1,0)*(1-R2298)*M2298</f>
        <v>0</v>
      </c>
      <c r="V2298" s="49">
        <f>IF(0&lt;0.8,0,IF(0&lt;1,Sheet1!L590,1))*IF(G2298&lt;3,0.12 - O2298,0.01) *U2298</f>
        <v>0</v>
      </c>
      <c r="W2298" s="49">
        <f>IF(0&gt;1,IF(0&lt;=1.1,1,IF(0&lt;=1.2,2,IF(0&lt;=1.5,3,5))),0) * 1000000</f>
        <v>0</v>
      </c>
      <c r="X2298" s="50">
        <f>IF(AND(P2298&gt;=150000000,P2298&lt;300000000),5000000,IF(AND(P2298&gt;=300000000,P2298&lt;500000000),10000000,IF(AND(P2298&gt;=300000000,P2298&lt;500000000),15000000,IF(AND(P2298&gt;=500000000,P2298&lt;3000000000),20000000,IF(P2298&gt;=30000000000,35000000,0))))) * (1-R2298)</f>
        <v>0</v>
      </c>
      <c r="Y2298" s="50">
        <f>IFERROR(Q2298 * (1-R2298),0)</f>
        <v>0</v>
      </c>
      <c r="Z2298" s="51">
        <f>IF(R2298=1,0,0)</f>
        <v>0</v>
      </c>
      <c r="AA2298" s="51">
        <f>IFERROR((1-R2298) * Z2298 * 2%,0)</f>
        <v>0</v>
      </c>
      <c r="AB2298" s="52">
        <f>IF(R2298=0,0,0)</f>
        <v>0</v>
      </c>
      <c r="AC2298" s="52">
        <f> IFERROR(AB2298 * (1-R2298) * 2%,0)</f>
        <v>0</v>
      </c>
      <c r="AD2298" s="53">
        <f>T2298+V2298+W2298+X2298+AA2298+AC2298</f>
        <v>7056.7200000000003</v>
      </c>
    </row>
    <row r="2299">
      <c r="C2299" s="40" t="s">
        <v>4313</v>
      </c>
      <c r="D2299" s="41" t="s">
        <v>4314</v>
      </c>
      <c r="E2299" s="41"/>
      <c r="F2299" s="42">
        <v>41200.59002314815</v>
      </c>
      <c r="G2299" s="43">
        <v>69</v>
      </c>
      <c r="H2299" s="44">
        <v>43312</v>
      </c>
      <c r="I2299" s="44">
        <v>43383</v>
      </c>
      <c r="J2299" s="43">
        <v>321860</v>
      </c>
      <c r="K2299" s="43">
        <v>0</v>
      </c>
      <c r="L2299" s="43">
        <v>0</v>
      </c>
      <c r="M2299" s="43">
        <f>IFERROR(J2299-K2299-L2299,0)</f>
        <v>321860</v>
      </c>
      <c r="N2299" s="43">
        <v>321860</v>
      </c>
      <c r="O2299" s="45">
        <f>IFERROR(IF(1 - M2299/N2299&lt;0,0,1-M2299/N2299),0)</f>
        <v>0</v>
      </c>
      <c r="P2299" s="43">
        <v>0</v>
      </c>
      <c r="Q2299" s="43">
        <v>321860</v>
      </c>
      <c r="R2299" s="46">
        <f>IF(F2299&lt;DATEVALUE("2018-07-01"),1,0)</f>
        <v>1</v>
      </c>
      <c r="S2299" s="47">
        <f>IF(R2299=1,1%,0)</f>
        <v>0.01</v>
      </c>
      <c r="T2299" s="46">
        <f>IFERROR(S2299*M2299,0)</f>
        <v>3218.5999999999999</v>
      </c>
      <c r="U2299" s="48">
        <f>IF(O2299&lt;=0.12,1,0)*(1-R2299)*M2299</f>
        <v>0</v>
      </c>
      <c r="V2299" s="49">
        <f>IF(0&lt;0.8,0,IF(0&lt;1,Sheet1!L590,1))*IF(G2299&lt;3,0.12 - O2299,0.01) *U2299</f>
        <v>0</v>
      </c>
      <c r="W2299" s="49">
        <f>IF(0&gt;1,IF(0&lt;=1.1,1,IF(0&lt;=1.2,2,IF(0&lt;=1.5,3,5))),0) * 1000000</f>
        <v>0</v>
      </c>
      <c r="X2299" s="50">
        <f>IF(AND(P2299&gt;=150000000,P2299&lt;300000000),5000000,IF(AND(P2299&gt;=300000000,P2299&lt;500000000),10000000,IF(AND(P2299&gt;=300000000,P2299&lt;500000000),15000000,IF(AND(P2299&gt;=500000000,P2299&lt;3000000000),20000000,IF(P2299&gt;=30000000000,35000000,0))))) * (1-R2299)</f>
        <v>0</v>
      </c>
      <c r="Y2299" s="50">
        <f>IFERROR(Q2299 * (1-R2299),0)</f>
        <v>0</v>
      </c>
      <c r="Z2299" s="51">
        <f>IF(R2299=1,0,0)</f>
        <v>0</v>
      </c>
      <c r="AA2299" s="51">
        <f>IFERROR((1-R2299) * Z2299 * 2%,0)</f>
        <v>0</v>
      </c>
      <c r="AB2299" s="52">
        <f>IF(R2299=0,0,0)</f>
        <v>0</v>
      </c>
      <c r="AC2299" s="52">
        <f> IFERROR(AB2299 * (1-R2299) * 2%,0)</f>
        <v>0</v>
      </c>
      <c r="AD2299" s="53">
        <f>T2299+V2299+W2299+X2299+AA2299+AC2299</f>
        <v>3218.5999999999999</v>
      </c>
    </row>
    <row r="2300">
      <c r="C2300" s="40" t="s">
        <v>4315</v>
      </c>
      <c r="D2300" s="41" t="s">
        <v>4316</v>
      </c>
      <c r="E2300" s="41"/>
      <c r="F2300" s="42">
        <v>41200.591886574075</v>
      </c>
      <c r="G2300" s="43">
        <v>69</v>
      </c>
      <c r="H2300" s="44">
        <v>43326</v>
      </c>
      <c r="I2300" s="44">
        <v>43367</v>
      </c>
      <c r="J2300" s="43">
        <v>2807871</v>
      </c>
      <c r="K2300" s="43">
        <v>0</v>
      </c>
      <c r="L2300" s="43">
        <v>0</v>
      </c>
      <c r="M2300" s="43">
        <f>IFERROR(J2300-K2300-L2300,0)</f>
        <v>2807871</v>
      </c>
      <c r="N2300" s="43">
        <v>2788251</v>
      </c>
      <c r="O2300" s="45">
        <f>IFERROR(IF(1 - M2300/N2300&lt;0,0,1-M2300/N2300),0)</f>
        <v>0</v>
      </c>
      <c r="P2300" s="43">
        <v>0</v>
      </c>
      <c r="Q2300" s="43">
        <v>2807871</v>
      </c>
      <c r="R2300" s="46">
        <f>IF(F2300&lt;DATEVALUE("2018-07-01"),1,0)</f>
        <v>1</v>
      </c>
      <c r="S2300" s="47">
        <f>IF(R2300=1,1%,0)</f>
        <v>0.01</v>
      </c>
      <c r="T2300" s="46">
        <f>IFERROR(S2300*M2300,0)</f>
        <v>28078.709999999999</v>
      </c>
      <c r="U2300" s="48">
        <f>IF(O2300&lt;=0.12,1,0)*(1-R2300)*M2300</f>
        <v>0</v>
      </c>
      <c r="V2300" s="49">
        <f>IF(0&lt;0.8,0,IF(0&lt;1,Sheet1!L590,1))*IF(G2300&lt;3,0.12 - O2300,0.01) *U2300</f>
        <v>0</v>
      </c>
      <c r="W2300" s="49">
        <f>IF(0&gt;1,IF(0&lt;=1.1,1,IF(0&lt;=1.2,2,IF(0&lt;=1.5,3,5))),0) * 1000000</f>
        <v>0</v>
      </c>
      <c r="X2300" s="50">
        <f>IF(AND(P2300&gt;=150000000,P2300&lt;300000000),5000000,IF(AND(P2300&gt;=300000000,P2300&lt;500000000),10000000,IF(AND(P2300&gt;=300000000,P2300&lt;500000000),15000000,IF(AND(P2300&gt;=500000000,P2300&lt;3000000000),20000000,IF(P2300&gt;=30000000000,35000000,0))))) * (1-R2300)</f>
        <v>0</v>
      </c>
      <c r="Y2300" s="50">
        <f>IFERROR(Q2300 * (1-R2300),0)</f>
        <v>0</v>
      </c>
      <c r="Z2300" s="51">
        <f>IF(R2300=1,0,0)</f>
        <v>0</v>
      </c>
      <c r="AA2300" s="51">
        <f>IFERROR((1-R2300) * Z2300 * 2%,0)</f>
        <v>0</v>
      </c>
      <c r="AB2300" s="52">
        <f>IF(R2300=0,0,0)</f>
        <v>0</v>
      </c>
      <c r="AC2300" s="52">
        <f> IFERROR(AB2300 * (1-R2300) * 2%,0)</f>
        <v>0</v>
      </c>
      <c r="AD2300" s="53">
        <f>T2300+V2300+W2300+X2300+AA2300+AC2300</f>
        <v>28078.709999999999</v>
      </c>
    </row>
    <row r="2301">
      <c r="C2301" s="40" t="s">
        <v>4317</v>
      </c>
      <c r="D2301" s="41" t="s">
        <v>4318</v>
      </c>
      <c r="E2301" s="41"/>
      <c r="F2301" s="42">
        <v>41215.598344907405</v>
      </c>
      <c r="G2301" s="43">
        <v>68</v>
      </c>
      <c r="H2301" s="44">
        <v>43326</v>
      </c>
      <c r="I2301" s="44">
        <v>43375</v>
      </c>
      <c r="J2301" s="43">
        <v>419410</v>
      </c>
      <c r="K2301" s="43">
        <v>0</v>
      </c>
      <c r="L2301" s="43">
        <v>0</v>
      </c>
      <c r="M2301" s="43">
        <f>IFERROR(J2301-K2301-L2301,0)</f>
        <v>419410</v>
      </c>
      <c r="N2301" s="43">
        <v>419410</v>
      </c>
      <c r="O2301" s="45">
        <f>IFERROR(IF(1 - M2301/N2301&lt;0,0,1-M2301/N2301),0)</f>
        <v>0</v>
      </c>
      <c r="P2301" s="43">
        <v>0</v>
      </c>
      <c r="Q2301" s="43">
        <v>419410</v>
      </c>
      <c r="R2301" s="46">
        <f>IF(F2301&lt;DATEVALUE("2018-07-01"),1,0)</f>
        <v>1</v>
      </c>
      <c r="S2301" s="47">
        <f>IF(R2301=1,1%,0)</f>
        <v>0.01</v>
      </c>
      <c r="T2301" s="46">
        <f>IFERROR(S2301*M2301,0)</f>
        <v>4194.1000000000004</v>
      </c>
      <c r="U2301" s="48">
        <f>IF(O2301&lt;=0.12,1,0)*(1-R2301)*M2301</f>
        <v>0</v>
      </c>
      <c r="V2301" s="49">
        <f>IF(0&lt;0.8,0,IF(0&lt;1,Sheet1!L590,1))*IF(G2301&lt;3,0.12 - O2301,0.01) *U2301</f>
        <v>0</v>
      </c>
      <c r="W2301" s="49">
        <f>IF(0&gt;1,IF(0&lt;=1.1,1,IF(0&lt;=1.2,2,IF(0&lt;=1.5,3,5))),0) * 1000000</f>
        <v>0</v>
      </c>
      <c r="X2301" s="50">
        <f>IF(AND(P2301&gt;=150000000,P2301&lt;300000000),5000000,IF(AND(P2301&gt;=300000000,P2301&lt;500000000),10000000,IF(AND(P2301&gt;=300000000,P2301&lt;500000000),15000000,IF(AND(P2301&gt;=500000000,P2301&lt;3000000000),20000000,IF(P2301&gt;=30000000000,35000000,0))))) * (1-R2301)</f>
        <v>0</v>
      </c>
      <c r="Y2301" s="50">
        <f>IFERROR(Q2301 * (1-R2301),0)</f>
        <v>0</v>
      </c>
      <c r="Z2301" s="51">
        <f>IF(R2301=1,0,0)</f>
        <v>0</v>
      </c>
      <c r="AA2301" s="51">
        <f>IFERROR((1-R2301) * Z2301 * 2%,0)</f>
        <v>0</v>
      </c>
      <c r="AB2301" s="52">
        <f>IF(R2301=0,0,0)</f>
        <v>0</v>
      </c>
      <c r="AC2301" s="52">
        <f> IFERROR(AB2301 * (1-R2301) * 2%,0)</f>
        <v>0</v>
      </c>
      <c r="AD2301" s="53">
        <f>T2301+V2301+W2301+X2301+AA2301+AC2301</f>
        <v>4194.1000000000004</v>
      </c>
    </row>
    <row r="2302">
      <c r="C2302" s="40" t="s">
        <v>4319</v>
      </c>
      <c r="D2302" s="41" t="s">
        <v>4320</v>
      </c>
      <c r="E2302" s="41"/>
      <c r="F2302" s="42">
        <v>41354.404722222222</v>
      </c>
      <c r="G2302" s="43">
        <v>64</v>
      </c>
      <c r="H2302" s="44">
        <v>43326</v>
      </c>
      <c r="I2302" s="44">
        <v>43362</v>
      </c>
      <c r="J2302" s="43">
        <v>3435035</v>
      </c>
      <c r="K2302" s="43">
        <v>0</v>
      </c>
      <c r="L2302" s="43">
        <v>0</v>
      </c>
      <c r="M2302" s="43">
        <f>IFERROR(J2302-K2302-L2302,0)</f>
        <v>3435035</v>
      </c>
      <c r="N2302" s="43">
        <v>3432118</v>
      </c>
      <c r="O2302" s="45">
        <f>IFERROR(IF(1 - M2302/N2302&lt;0,0,1-M2302/N2302),0)</f>
        <v>0</v>
      </c>
      <c r="P2302" s="43">
        <v>0</v>
      </c>
      <c r="Q2302" s="43">
        <v>3435035</v>
      </c>
      <c r="R2302" s="46">
        <f>IF(F2302&lt;DATEVALUE("2018-07-01"),1,0)</f>
        <v>1</v>
      </c>
      <c r="S2302" s="47">
        <f>IF(R2302=1,1%,0)</f>
        <v>0.01</v>
      </c>
      <c r="T2302" s="46">
        <f>IFERROR(S2302*M2302,0)</f>
        <v>34350.349999999999</v>
      </c>
      <c r="U2302" s="48">
        <f>IF(O2302&lt;=0.12,1,0)*(1-R2302)*M2302</f>
        <v>0</v>
      </c>
      <c r="V2302" s="49">
        <f>IF(0&lt;0.8,0,IF(0&lt;1,Sheet1!L590,1))*IF(G2302&lt;3,0.12 - O2302,0.01) *U2302</f>
        <v>0</v>
      </c>
      <c r="W2302" s="49">
        <f>IF(0&gt;1,IF(0&lt;=1.1,1,IF(0&lt;=1.2,2,IF(0&lt;=1.5,3,5))),0) * 1000000</f>
        <v>0</v>
      </c>
      <c r="X2302" s="50">
        <f>IF(AND(P2302&gt;=150000000,P2302&lt;300000000),5000000,IF(AND(P2302&gt;=300000000,P2302&lt;500000000),10000000,IF(AND(P2302&gt;=300000000,P2302&lt;500000000),15000000,IF(AND(P2302&gt;=500000000,P2302&lt;3000000000),20000000,IF(P2302&gt;=30000000000,35000000,0))))) * (1-R2302)</f>
        <v>0</v>
      </c>
      <c r="Y2302" s="50">
        <f>IFERROR(Q2302 * (1-R2302),0)</f>
        <v>0</v>
      </c>
      <c r="Z2302" s="51">
        <f>IF(R2302=1,0,0)</f>
        <v>0</v>
      </c>
      <c r="AA2302" s="51">
        <f>IFERROR((1-R2302) * Z2302 * 2%,0)</f>
        <v>0</v>
      </c>
      <c r="AB2302" s="52">
        <f>IF(R2302=0,0,0)</f>
        <v>0</v>
      </c>
      <c r="AC2302" s="52">
        <f> IFERROR(AB2302 * (1-R2302) * 2%,0)</f>
        <v>0</v>
      </c>
      <c r="AD2302" s="53">
        <f>T2302+V2302+W2302+X2302+AA2302+AC2302</f>
        <v>34350.349999999999</v>
      </c>
    </row>
    <row r="2303">
      <c r="C2303" s="40" t="s">
        <v>4321</v>
      </c>
      <c r="D2303" s="41" t="s">
        <v>4322</v>
      </c>
      <c r="E2303" s="41"/>
      <c r="F2303" s="42">
        <v>41442.393055555556</v>
      </c>
      <c r="G2303" s="43">
        <v>61</v>
      </c>
      <c r="H2303" s="44">
        <v>43312</v>
      </c>
      <c r="I2303" s="44">
        <v>43369</v>
      </c>
      <c r="J2303" s="43">
        <v>2196041</v>
      </c>
      <c r="K2303" s="43">
        <v>0</v>
      </c>
      <c r="L2303" s="43">
        <v>0</v>
      </c>
      <c r="M2303" s="43">
        <f>IFERROR(J2303-K2303-L2303,0)</f>
        <v>2196041</v>
      </c>
      <c r="N2303" s="43">
        <v>2195351</v>
      </c>
      <c r="O2303" s="45">
        <f>IFERROR(IF(1 - M2303/N2303&lt;0,0,1-M2303/N2303),0)</f>
        <v>0</v>
      </c>
      <c r="P2303" s="43">
        <v>0</v>
      </c>
      <c r="Q2303" s="43">
        <v>2196041</v>
      </c>
      <c r="R2303" s="46">
        <f>IF(F2303&lt;DATEVALUE("2018-07-01"),1,0)</f>
        <v>1</v>
      </c>
      <c r="S2303" s="47">
        <f>IF(R2303=1,1%,0)</f>
        <v>0.01</v>
      </c>
      <c r="T2303" s="46">
        <f>IFERROR(S2303*M2303,0)</f>
        <v>21960.41</v>
      </c>
      <c r="U2303" s="48">
        <f>IF(O2303&lt;=0.12,1,0)*(1-R2303)*M2303</f>
        <v>0</v>
      </c>
      <c r="V2303" s="49">
        <f>IF(0&lt;0.8,0,IF(0&lt;1,Sheet1!L590,1))*IF(G2303&lt;3,0.12 - O2303,0.01) *U2303</f>
        <v>0</v>
      </c>
      <c r="W2303" s="49">
        <f>IF(0&gt;1,IF(0&lt;=1.1,1,IF(0&lt;=1.2,2,IF(0&lt;=1.5,3,5))),0) * 1000000</f>
        <v>0</v>
      </c>
      <c r="X2303" s="50">
        <f>IF(AND(P2303&gt;=150000000,P2303&lt;300000000),5000000,IF(AND(P2303&gt;=300000000,P2303&lt;500000000),10000000,IF(AND(P2303&gt;=300000000,P2303&lt;500000000),15000000,IF(AND(P2303&gt;=500000000,P2303&lt;3000000000),20000000,IF(P2303&gt;=30000000000,35000000,0))))) * (1-R2303)</f>
        <v>0</v>
      </c>
      <c r="Y2303" s="50">
        <f>IFERROR(Q2303 * (1-R2303),0)</f>
        <v>0</v>
      </c>
      <c r="Z2303" s="51">
        <f>IF(R2303=1,0,0)</f>
        <v>0</v>
      </c>
      <c r="AA2303" s="51">
        <f>IFERROR((1-R2303) * Z2303 * 2%,0)</f>
        <v>0</v>
      </c>
      <c r="AB2303" s="52">
        <f>IF(R2303=0,0,0)</f>
        <v>0</v>
      </c>
      <c r="AC2303" s="52">
        <f> IFERROR(AB2303 * (1-R2303) * 2%,0)</f>
        <v>0</v>
      </c>
      <c r="AD2303" s="53">
        <f>T2303+V2303+W2303+X2303+AA2303+AC2303</f>
        <v>21960.41</v>
      </c>
    </row>
    <row r="2304">
      <c r="C2304" s="40" t="s">
        <v>4323</v>
      </c>
      <c r="D2304" s="41" t="s">
        <v>4324</v>
      </c>
      <c r="E2304" s="41"/>
      <c r="F2304" s="42">
        <v>41636.453888888886</v>
      </c>
      <c r="G2304" s="43">
        <v>55</v>
      </c>
      <c r="H2304" s="44">
        <v>43326</v>
      </c>
      <c r="I2304" s="44">
        <v>43362</v>
      </c>
      <c r="J2304" s="43">
        <v>590359</v>
      </c>
      <c r="K2304" s="43">
        <v>0</v>
      </c>
      <c r="L2304" s="43">
        <v>0</v>
      </c>
      <c r="M2304" s="43">
        <f>IFERROR(J2304-K2304-L2304,0)</f>
        <v>590359</v>
      </c>
      <c r="N2304" s="43">
        <v>590359</v>
      </c>
      <c r="O2304" s="45">
        <f>IFERROR(IF(1 - M2304/N2304&lt;0,0,1-M2304/N2304),0)</f>
        <v>0</v>
      </c>
      <c r="P2304" s="43">
        <v>0</v>
      </c>
      <c r="Q2304" s="43">
        <v>590359</v>
      </c>
      <c r="R2304" s="46">
        <f>IF(F2304&lt;DATEVALUE("2018-07-01"),1,0)</f>
        <v>1</v>
      </c>
      <c r="S2304" s="47">
        <f>IF(R2304=1,1%,0)</f>
        <v>0.01</v>
      </c>
      <c r="T2304" s="46">
        <f>IFERROR(S2304*M2304,0)</f>
        <v>5903.5900000000001</v>
      </c>
      <c r="U2304" s="48">
        <f>IF(O2304&lt;=0.12,1,0)*(1-R2304)*M2304</f>
        <v>0</v>
      </c>
      <c r="V2304" s="49">
        <f>IF(0&lt;0.8,0,IF(0&lt;1,Sheet1!L590,1))*IF(G2304&lt;3,0.12 - O2304,0.01) *U2304</f>
        <v>0</v>
      </c>
      <c r="W2304" s="49">
        <f>IF(0&gt;1,IF(0&lt;=1.1,1,IF(0&lt;=1.2,2,IF(0&lt;=1.5,3,5))),0) * 1000000</f>
        <v>0</v>
      </c>
      <c r="X2304" s="50">
        <f>IF(AND(P2304&gt;=150000000,P2304&lt;300000000),5000000,IF(AND(P2304&gt;=300000000,P2304&lt;500000000),10000000,IF(AND(P2304&gt;=300000000,P2304&lt;500000000),15000000,IF(AND(P2304&gt;=500000000,P2304&lt;3000000000),20000000,IF(P2304&gt;=30000000000,35000000,0))))) * (1-R2304)</f>
        <v>0</v>
      </c>
      <c r="Y2304" s="50">
        <f>IFERROR(Q2304 * (1-R2304),0)</f>
        <v>0</v>
      </c>
      <c r="Z2304" s="51">
        <f>IF(R2304=1,0,0)</f>
        <v>0</v>
      </c>
      <c r="AA2304" s="51">
        <f>IFERROR((1-R2304) * Z2304 * 2%,0)</f>
        <v>0</v>
      </c>
      <c r="AB2304" s="52">
        <f>IF(R2304=0,0,0)</f>
        <v>0</v>
      </c>
      <c r="AC2304" s="52">
        <f> IFERROR(AB2304 * (1-R2304) * 2%,0)</f>
        <v>0</v>
      </c>
      <c r="AD2304" s="53">
        <f>T2304+V2304+W2304+X2304+AA2304+AC2304</f>
        <v>5903.5900000000001</v>
      </c>
    </row>
    <row r="2305">
      <c r="C2305" s="40" t="s">
        <v>4325</v>
      </c>
      <c r="D2305" s="41" t="s">
        <v>4326</v>
      </c>
      <c r="E2305" s="41"/>
      <c r="F2305" s="42">
        <v>41783.414641203701</v>
      </c>
      <c r="G2305" s="43">
        <v>50</v>
      </c>
      <c r="H2305" s="44">
        <v>43326</v>
      </c>
      <c r="I2305" s="44">
        <v>43341</v>
      </c>
      <c r="J2305" s="43">
        <v>1666170</v>
      </c>
      <c r="K2305" s="43">
        <v>0</v>
      </c>
      <c r="L2305" s="43">
        <v>0</v>
      </c>
      <c r="M2305" s="43">
        <f>IFERROR(J2305-K2305-L2305,0)</f>
        <v>1666170</v>
      </c>
      <c r="N2305" s="43">
        <v>1666170</v>
      </c>
      <c r="O2305" s="45">
        <f>IFERROR(IF(1 - M2305/N2305&lt;0,0,1-M2305/N2305),0)</f>
        <v>0</v>
      </c>
      <c r="P2305" s="43">
        <v>0</v>
      </c>
      <c r="Q2305" s="43">
        <v>1666170</v>
      </c>
      <c r="R2305" s="46">
        <f>IF(F2305&lt;DATEVALUE("2018-07-01"),1,0)</f>
        <v>1</v>
      </c>
      <c r="S2305" s="47">
        <f>IF(R2305=1,1%,0)</f>
        <v>0.01</v>
      </c>
      <c r="T2305" s="46">
        <f>IFERROR(S2305*M2305,0)</f>
        <v>16661.700000000001</v>
      </c>
      <c r="U2305" s="48">
        <f>IF(O2305&lt;=0.12,1,0)*(1-R2305)*M2305</f>
        <v>0</v>
      </c>
      <c r="V2305" s="49">
        <f>IF(0&lt;0.8,0,IF(0&lt;1,Sheet1!L590,1))*IF(G2305&lt;3,0.12 - O2305,0.01) *U2305</f>
        <v>0</v>
      </c>
      <c r="W2305" s="49">
        <f>IF(0&gt;1,IF(0&lt;=1.1,1,IF(0&lt;=1.2,2,IF(0&lt;=1.5,3,5))),0) * 1000000</f>
        <v>0</v>
      </c>
      <c r="X2305" s="50">
        <f>IF(AND(P2305&gt;=150000000,P2305&lt;300000000),5000000,IF(AND(P2305&gt;=300000000,P2305&lt;500000000),10000000,IF(AND(P2305&gt;=300000000,P2305&lt;500000000),15000000,IF(AND(P2305&gt;=500000000,P2305&lt;3000000000),20000000,IF(P2305&gt;=30000000000,35000000,0))))) * (1-R2305)</f>
        <v>0</v>
      </c>
      <c r="Y2305" s="50">
        <f>IFERROR(Q2305 * (1-R2305),0)</f>
        <v>0</v>
      </c>
      <c r="Z2305" s="51">
        <f>IF(R2305=1,0,0)</f>
        <v>0</v>
      </c>
      <c r="AA2305" s="51">
        <f>IFERROR((1-R2305) * Z2305 * 2%,0)</f>
        <v>0</v>
      </c>
      <c r="AB2305" s="52">
        <f>IF(R2305=0,0,0)</f>
        <v>0</v>
      </c>
      <c r="AC2305" s="52">
        <f> IFERROR(AB2305 * (1-R2305) * 2%,0)</f>
        <v>0</v>
      </c>
      <c r="AD2305" s="53">
        <f>T2305+V2305+W2305+X2305+AA2305+AC2305</f>
        <v>16661.700000000001</v>
      </c>
    </row>
    <row r="2306">
      <c r="C2306" s="40" t="s">
        <v>4327</v>
      </c>
      <c r="D2306" s="41" t="s">
        <v>4328</v>
      </c>
      <c r="E2306" s="41"/>
      <c r="F2306" s="42">
        <v>41796.417141203703</v>
      </c>
      <c r="G2306" s="43">
        <v>49</v>
      </c>
      <c r="H2306" s="44">
        <v>43333</v>
      </c>
      <c r="I2306" s="44">
        <v>43361</v>
      </c>
      <c r="J2306" s="43">
        <v>209548</v>
      </c>
      <c r="K2306" s="43">
        <v>0</v>
      </c>
      <c r="L2306" s="43">
        <v>0</v>
      </c>
      <c r="M2306" s="43">
        <f>IFERROR(J2306-K2306-L2306,0)</f>
        <v>209548</v>
      </c>
      <c r="N2306" s="43">
        <v>209548</v>
      </c>
      <c r="O2306" s="45">
        <f>IFERROR(IF(1 - M2306/N2306&lt;0,0,1-M2306/N2306),0)</f>
        <v>0</v>
      </c>
      <c r="P2306" s="43">
        <v>0</v>
      </c>
      <c r="Q2306" s="43">
        <v>209548</v>
      </c>
      <c r="R2306" s="46">
        <f>IF(F2306&lt;DATEVALUE("2018-07-01"),1,0)</f>
        <v>1</v>
      </c>
      <c r="S2306" s="47">
        <f>IF(R2306=1,1%,0)</f>
        <v>0.01</v>
      </c>
      <c r="T2306" s="46">
        <f>IFERROR(S2306*M2306,0)</f>
        <v>2095.48</v>
      </c>
      <c r="U2306" s="48">
        <f>IF(O2306&lt;=0.12,1,0)*(1-R2306)*M2306</f>
        <v>0</v>
      </c>
      <c r="V2306" s="49">
        <f>IF(0&lt;0.8,0,IF(0&lt;1,Sheet1!L590,1))*IF(G2306&lt;3,0.12 - O2306,0.01) *U2306</f>
        <v>0</v>
      </c>
      <c r="W2306" s="49">
        <f>IF(0&gt;1,IF(0&lt;=1.1,1,IF(0&lt;=1.2,2,IF(0&lt;=1.5,3,5))),0) * 1000000</f>
        <v>0</v>
      </c>
      <c r="X2306" s="50">
        <f>IF(AND(P2306&gt;=150000000,P2306&lt;300000000),5000000,IF(AND(P2306&gt;=300000000,P2306&lt;500000000),10000000,IF(AND(P2306&gt;=300000000,P2306&lt;500000000),15000000,IF(AND(P2306&gt;=500000000,P2306&lt;3000000000),20000000,IF(P2306&gt;=30000000000,35000000,0))))) * (1-R2306)</f>
        <v>0</v>
      </c>
      <c r="Y2306" s="50">
        <f>IFERROR(Q2306 * (1-R2306),0)</f>
        <v>0</v>
      </c>
      <c r="Z2306" s="51">
        <f>IF(R2306=1,0,0)</f>
        <v>0</v>
      </c>
      <c r="AA2306" s="51">
        <f>IFERROR((1-R2306) * Z2306 * 2%,0)</f>
        <v>0</v>
      </c>
      <c r="AB2306" s="52">
        <f>IF(R2306=0,0,0)</f>
        <v>0</v>
      </c>
      <c r="AC2306" s="52">
        <f> IFERROR(AB2306 * (1-R2306) * 2%,0)</f>
        <v>0</v>
      </c>
      <c r="AD2306" s="53">
        <f>T2306+V2306+W2306+X2306+AA2306+AC2306</f>
        <v>2095.48</v>
      </c>
    </row>
    <row r="2307">
      <c r="C2307" s="40" t="s">
        <v>4329</v>
      </c>
      <c r="D2307" s="41" t="s">
        <v>4330</v>
      </c>
      <c r="E2307" s="41"/>
      <c r="F2307" s="42">
        <v>41885.585706018515</v>
      </c>
      <c r="G2307" s="43">
        <v>46</v>
      </c>
      <c r="H2307" s="44">
        <v>43326</v>
      </c>
      <c r="I2307" s="44">
        <v>43353</v>
      </c>
      <c r="J2307" s="43">
        <v>735530</v>
      </c>
      <c r="K2307" s="43">
        <v>0</v>
      </c>
      <c r="L2307" s="43">
        <v>0</v>
      </c>
      <c r="M2307" s="43">
        <f>IFERROR(J2307-K2307-L2307,0)</f>
        <v>735530</v>
      </c>
      <c r="N2307" s="43">
        <v>733260</v>
      </c>
      <c r="O2307" s="45">
        <f>IFERROR(IF(1 - M2307/N2307&lt;0,0,1-M2307/N2307),0)</f>
        <v>0</v>
      </c>
      <c r="P2307" s="43">
        <v>0</v>
      </c>
      <c r="Q2307" s="43">
        <v>735530</v>
      </c>
      <c r="R2307" s="46">
        <f>IF(F2307&lt;DATEVALUE("2018-07-01"),1,0)</f>
        <v>1</v>
      </c>
      <c r="S2307" s="47">
        <f>IF(R2307=1,1%,0)</f>
        <v>0.01</v>
      </c>
      <c r="T2307" s="46">
        <f>IFERROR(S2307*M2307,0)</f>
        <v>7355.3000000000002</v>
      </c>
      <c r="U2307" s="48">
        <f>IF(O2307&lt;=0.12,1,0)*(1-R2307)*M2307</f>
        <v>0</v>
      </c>
      <c r="V2307" s="49">
        <f>IF(0&lt;0.8,0,IF(0&lt;1,Sheet1!L590,1))*IF(G2307&lt;3,0.12 - O2307,0.01) *U2307</f>
        <v>0</v>
      </c>
      <c r="W2307" s="49">
        <f>IF(0&gt;1,IF(0&lt;=1.1,1,IF(0&lt;=1.2,2,IF(0&lt;=1.5,3,5))),0) * 1000000</f>
        <v>0</v>
      </c>
      <c r="X2307" s="50">
        <f>IF(AND(P2307&gt;=150000000,P2307&lt;300000000),5000000,IF(AND(P2307&gt;=300000000,P2307&lt;500000000),10000000,IF(AND(P2307&gt;=300000000,P2307&lt;500000000),15000000,IF(AND(P2307&gt;=500000000,P2307&lt;3000000000),20000000,IF(P2307&gt;=30000000000,35000000,0))))) * (1-R2307)</f>
        <v>0</v>
      </c>
      <c r="Y2307" s="50">
        <f>IFERROR(Q2307 * (1-R2307),0)</f>
        <v>0</v>
      </c>
      <c r="Z2307" s="51">
        <f>IF(R2307=1,0,0)</f>
        <v>0</v>
      </c>
      <c r="AA2307" s="51">
        <f>IFERROR((1-R2307) * Z2307 * 2%,0)</f>
        <v>0</v>
      </c>
      <c r="AB2307" s="52">
        <f>IF(R2307=0,0,0)</f>
        <v>0</v>
      </c>
      <c r="AC2307" s="52">
        <f> IFERROR(AB2307 * (1-R2307) * 2%,0)</f>
        <v>0</v>
      </c>
      <c r="AD2307" s="53">
        <f>T2307+V2307+W2307+X2307+AA2307+AC2307</f>
        <v>7355.3000000000002</v>
      </c>
    </row>
    <row r="2308">
      <c r="C2308" s="40" t="s">
        <v>4331</v>
      </c>
      <c r="D2308" s="41" t="s">
        <v>4332</v>
      </c>
      <c r="E2308" s="41"/>
      <c r="F2308" s="42">
        <v>41893.40761574074</v>
      </c>
      <c r="G2308" s="43">
        <v>46</v>
      </c>
      <c r="H2308" s="44">
        <v>43333</v>
      </c>
      <c r="I2308" s="44">
        <v>43357</v>
      </c>
      <c r="J2308" s="43">
        <v>734188</v>
      </c>
      <c r="K2308" s="43">
        <v>0</v>
      </c>
      <c r="L2308" s="43">
        <v>0</v>
      </c>
      <c r="M2308" s="43">
        <f>IFERROR(J2308-K2308-L2308,0)</f>
        <v>734188</v>
      </c>
      <c r="N2308" s="43">
        <v>720071</v>
      </c>
      <c r="O2308" s="45">
        <f>IFERROR(IF(1 - M2308/N2308&lt;0,0,1-M2308/N2308),0)</f>
        <v>0</v>
      </c>
      <c r="P2308" s="43">
        <v>0</v>
      </c>
      <c r="Q2308" s="43">
        <v>734188</v>
      </c>
      <c r="R2308" s="46">
        <f>IF(F2308&lt;DATEVALUE("2018-07-01"),1,0)</f>
        <v>1</v>
      </c>
      <c r="S2308" s="47">
        <f>IF(R2308=1,1%,0)</f>
        <v>0.01</v>
      </c>
      <c r="T2308" s="46">
        <f>IFERROR(S2308*M2308,0)</f>
        <v>7341.8800000000001</v>
      </c>
      <c r="U2308" s="48">
        <f>IF(O2308&lt;=0.12,1,0)*(1-R2308)*M2308</f>
        <v>0</v>
      </c>
      <c r="V2308" s="49">
        <f>IF(0&lt;0.8,0,IF(0&lt;1,Sheet1!L590,1))*IF(G2308&lt;3,0.12 - O2308,0.01) *U2308</f>
        <v>0</v>
      </c>
      <c r="W2308" s="49">
        <f>IF(0&gt;1,IF(0&lt;=1.1,1,IF(0&lt;=1.2,2,IF(0&lt;=1.5,3,5))),0) * 1000000</f>
        <v>0</v>
      </c>
      <c r="X2308" s="50">
        <f>IF(AND(P2308&gt;=150000000,P2308&lt;300000000),5000000,IF(AND(P2308&gt;=300000000,P2308&lt;500000000),10000000,IF(AND(P2308&gt;=300000000,P2308&lt;500000000),15000000,IF(AND(P2308&gt;=500000000,P2308&lt;3000000000),20000000,IF(P2308&gt;=30000000000,35000000,0))))) * (1-R2308)</f>
        <v>0</v>
      </c>
      <c r="Y2308" s="50">
        <f>IFERROR(Q2308 * (1-R2308),0)</f>
        <v>0</v>
      </c>
      <c r="Z2308" s="51">
        <f>IF(R2308=1,0,0)</f>
        <v>0</v>
      </c>
      <c r="AA2308" s="51">
        <f>IFERROR((1-R2308) * Z2308 * 2%,0)</f>
        <v>0</v>
      </c>
      <c r="AB2308" s="52">
        <f>IF(R2308=0,0,0)</f>
        <v>0</v>
      </c>
      <c r="AC2308" s="52">
        <f> IFERROR(AB2308 * (1-R2308) * 2%,0)</f>
        <v>0</v>
      </c>
      <c r="AD2308" s="53">
        <f>T2308+V2308+W2308+X2308+AA2308+AC2308</f>
        <v>7341.8800000000001</v>
      </c>
    </row>
    <row r="2309">
      <c r="C2309" s="40" t="s">
        <v>4333</v>
      </c>
      <c r="D2309" s="41" t="s">
        <v>4334</v>
      </c>
      <c r="E2309" s="41"/>
      <c r="F2309" s="42">
        <v>41914.395914351851</v>
      </c>
      <c r="G2309" s="43">
        <v>45</v>
      </c>
      <c r="H2309" s="44">
        <v>43312</v>
      </c>
      <c r="I2309" s="44">
        <v>43367</v>
      </c>
      <c r="J2309" s="43">
        <v>3915864</v>
      </c>
      <c r="K2309" s="43">
        <v>355988</v>
      </c>
      <c r="L2309" s="43">
        <v>0</v>
      </c>
      <c r="M2309" s="43">
        <f>IFERROR(J2309-K2309-L2309,0)</f>
        <v>3559876</v>
      </c>
      <c r="N2309" s="43">
        <v>3915864</v>
      </c>
      <c r="O2309" s="45">
        <f>IFERROR(IF(1 - M2309/N2309&lt;0,0,1-M2309/N2309),0)</f>
        <v>0.090909183771448632</v>
      </c>
      <c r="P2309" s="43">
        <v>0</v>
      </c>
      <c r="Q2309" s="43">
        <v>3915864</v>
      </c>
      <c r="R2309" s="46">
        <f>IF(F2309&lt;DATEVALUE("2018-07-01"),1,0)</f>
        <v>1</v>
      </c>
      <c r="S2309" s="47">
        <f>IF(R2309=1,1%,0)</f>
        <v>0.01</v>
      </c>
      <c r="T2309" s="46">
        <f>IFERROR(S2309*M2309,0)</f>
        <v>35598.760000000002</v>
      </c>
      <c r="U2309" s="48">
        <f>IF(O2309&lt;=0.12,1,0)*(1-R2309)*M2309</f>
        <v>0</v>
      </c>
      <c r="V2309" s="49">
        <f>IF(0&lt;0.8,0,IF(0&lt;1,Sheet1!L590,1))*IF(G2309&lt;3,0.12 - O2309,0.01) *U2309</f>
        <v>0</v>
      </c>
      <c r="W2309" s="49">
        <f>IF(0&gt;1,IF(0&lt;=1.1,1,IF(0&lt;=1.2,2,IF(0&lt;=1.5,3,5))),0) * 1000000</f>
        <v>0</v>
      </c>
      <c r="X2309" s="50">
        <f>IF(AND(P2309&gt;=150000000,P2309&lt;300000000),5000000,IF(AND(P2309&gt;=300000000,P2309&lt;500000000),10000000,IF(AND(P2309&gt;=300000000,P2309&lt;500000000),15000000,IF(AND(P2309&gt;=500000000,P2309&lt;3000000000),20000000,IF(P2309&gt;=30000000000,35000000,0))))) * (1-R2309)</f>
        <v>0</v>
      </c>
      <c r="Y2309" s="50">
        <f>IFERROR(Q2309 * (1-R2309),0)</f>
        <v>0</v>
      </c>
      <c r="Z2309" s="51">
        <f>IF(R2309=1,0,0)</f>
        <v>0</v>
      </c>
      <c r="AA2309" s="51">
        <f>IFERROR((1-R2309) * Z2309 * 2%,0)</f>
        <v>0</v>
      </c>
      <c r="AB2309" s="52">
        <f>IF(R2309=0,0,0)</f>
        <v>0</v>
      </c>
      <c r="AC2309" s="52">
        <f> IFERROR(AB2309 * (1-R2309) * 2%,0)</f>
        <v>0</v>
      </c>
      <c r="AD2309" s="53">
        <f>T2309+V2309+W2309+X2309+AA2309+AC2309</f>
        <v>35598.760000000002</v>
      </c>
    </row>
    <row r="2310">
      <c r="C2310" s="40" t="s">
        <v>4335</v>
      </c>
      <c r="D2310" s="41" t="s">
        <v>4336</v>
      </c>
      <c r="E2310" s="41"/>
      <c r="F2310" s="42">
        <v>42279.61582175926</v>
      </c>
      <c r="G2310" s="43">
        <v>33</v>
      </c>
      <c r="H2310" s="44">
        <v>43333</v>
      </c>
      <c r="I2310" s="44">
        <v>43357</v>
      </c>
      <c r="J2310" s="43">
        <v>9030090</v>
      </c>
      <c r="K2310" s="43">
        <v>0</v>
      </c>
      <c r="L2310" s="43">
        <v>0</v>
      </c>
      <c r="M2310" s="43">
        <f>IFERROR(J2310-K2310-L2310,0)</f>
        <v>9030090</v>
      </c>
      <c r="N2310" s="43">
        <v>9029820</v>
      </c>
      <c r="O2310" s="45">
        <f>IFERROR(IF(1 - M2310/N2310&lt;0,0,1-M2310/N2310),0)</f>
        <v>0</v>
      </c>
      <c r="P2310" s="43">
        <v>0</v>
      </c>
      <c r="Q2310" s="43">
        <v>9030090</v>
      </c>
      <c r="R2310" s="46">
        <f>IF(F2310&lt;DATEVALUE("2018-07-01"),1,0)</f>
        <v>1</v>
      </c>
      <c r="S2310" s="47">
        <f>IF(R2310=1,1%,0)</f>
        <v>0.01</v>
      </c>
      <c r="T2310" s="46">
        <f>IFERROR(S2310*M2310,0)</f>
        <v>90300.900000000009</v>
      </c>
      <c r="U2310" s="48">
        <f>IF(O2310&lt;=0.12,1,0)*(1-R2310)*M2310</f>
        <v>0</v>
      </c>
      <c r="V2310" s="49">
        <f>IF(0&lt;0.8,0,IF(0&lt;1,Sheet1!L590,1))*IF(G2310&lt;3,0.12 - O2310,0.01) *U2310</f>
        <v>0</v>
      </c>
      <c r="W2310" s="49">
        <f>IF(0&gt;1,IF(0&lt;=1.1,1,IF(0&lt;=1.2,2,IF(0&lt;=1.5,3,5))),0) * 1000000</f>
        <v>0</v>
      </c>
      <c r="X2310" s="50">
        <f>IF(AND(P2310&gt;=150000000,P2310&lt;300000000),5000000,IF(AND(P2310&gt;=300000000,P2310&lt;500000000),10000000,IF(AND(P2310&gt;=300000000,P2310&lt;500000000),15000000,IF(AND(P2310&gt;=500000000,P2310&lt;3000000000),20000000,IF(P2310&gt;=30000000000,35000000,0))))) * (1-R2310)</f>
        <v>0</v>
      </c>
      <c r="Y2310" s="50">
        <f>IFERROR(Q2310 * (1-R2310),0)</f>
        <v>0</v>
      </c>
      <c r="Z2310" s="51">
        <f>IF(R2310=1,0,0)</f>
        <v>0</v>
      </c>
      <c r="AA2310" s="51">
        <f>IFERROR((1-R2310) * Z2310 * 2%,0)</f>
        <v>0</v>
      </c>
      <c r="AB2310" s="52">
        <f>IF(R2310=0,0,0)</f>
        <v>0</v>
      </c>
      <c r="AC2310" s="52">
        <f> IFERROR(AB2310 * (1-R2310) * 2%,0)</f>
        <v>0</v>
      </c>
      <c r="AD2310" s="53">
        <f>T2310+V2310+W2310+X2310+AA2310+AC2310</f>
        <v>90300.900000000009</v>
      </c>
    </row>
    <row r="2311">
      <c r="C2311" s="40" t="s">
        <v>4337</v>
      </c>
      <c r="D2311" s="41" t="s">
        <v>4338</v>
      </c>
      <c r="E2311" s="41"/>
      <c r="F2311" s="42">
        <v>42292.588587962964</v>
      </c>
      <c r="G2311" s="43">
        <v>33</v>
      </c>
      <c r="H2311" s="44">
        <v>43320</v>
      </c>
      <c r="I2311" s="44">
        <v>43381</v>
      </c>
      <c r="J2311" s="43">
        <v>265958</v>
      </c>
      <c r="K2311" s="43">
        <v>0</v>
      </c>
      <c r="L2311" s="43">
        <v>0</v>
      </c>
      <c r="M2311" s="43">
        <f>IFERROR(J2311-K2311-L2311,0)</f>
        <v>265958</v>
      </c>
      <c r="N2311" s="43">
        <v>265958</v>
      </c>
      <c r="O2311" s="45">
        <f>IFERROR(IF(1 - M2311/N2311&lt;0,0,1-M2311/N2311),0)</f>
        <v>0</v>
      </c>
      <c r="P2311" s="43">
        <v>0</v>
      </c>
      <c r="Q2311" s="43">
        <v>265958</v>
      </c>
      <c r="R2311" s="46">
        <f>IF(F2311&lt;DATEVALUE("2018-07-01"),1,0)</f>
        <v>1</v>
      </c>
      <c r="S2311" s="47">
        <f>IF(R2311=1,1%,0)</f>
        <v>0.01</v>
      </c>
      <c r="T2311" s="46">
        <f>IFERROR(S2311*M2311,0)</f>
        <v>2659.5799999999999</v>
      </c>
      <c r="U2311" s="48">
        <f>IF(O2311&lt;=0.12,1,0)*(1-R2311)*M2311</f>
        <v>0</v>
      </c>
      <c r="V2311" s="49">
        <f>IF(0&lt;0.8,0,IF(0&lt;1,Sheet1!L590,1))*IF(G2311&lt;3,0.12 - O2311,0.01) *U2311</f>
        <v>0</v>
      </c>
      <c r="W2311" s="49">
        <f>IF(0&gt;1,IF(0&lt;=1.1,1,IF(0&lt;=1.2,2,IF(0&lt;=1.5,3,5))),0) * 1000000</f>
        <v>0</v>
      </c>
      <c r="X2311" s="50">
        <f>IF(AND(P2311&gt;=150000000,P2311&lt;300000000),5000000,IF(AND(P2311&gt;=300000000,P2311&lt;500000000),10000000,IF(AND(P2311&gt;=300000000,P2311&lt;500000000),15000000,IF(AND(P2311&gt;=500000000,P2311&lt;3000000000),20000000,IF(P2311&gt;=30000000000,35000000,0))))) * (1-R2311)</f>
        <v>0</v>
      </c>
      <c r="Y2311" s="50">
        <f>IFERROR(Q2311 * (1-R2311),0)</f>
        <v>0</v>
      </c>
      <c r="Z2311" s="51">
        <f>IF(R2311=1,0,0)</f>
        <v>0</v>
      </c>
      <c r="AA2311" s="51">
        <f>IFERROR((1-R2311) * Z2311 * 2%,0)</f>
        <v>0</v>
      </c>
      <c r="AB2311" s="52">
        <f>IF(R2311=0,0,0)</f>
        <v>0</v>
      </c>
      <c r="AC2311" s="52">
        <f> IFERROR(AB2311 * (1-R2311) * 2%,0)</f>
        <v>0</v>
      </c>
      <c r="AD2311" s="53">
        <f>T2311+V2311+W2311+X2311+AA2311+AC2311</f>
        <v>2659.5799999999999</v>
      </c>
    </row>
    <row r="2312">
      <c r="C2312" s="40" t="s">
        <v>4339</v>
      </c>
      <c r="D2312" s="41" t="s">
        <v>4340</v>
      </c>
      <c r="E2312" s="41"/>
      <c r="F2312" s="42">
        <v>42396.410462962958</v>
      </c>
      <c r="G2312" s="43">
        <v>30</v>
      </c>
      <c r="H2312" s="44">
        <v>43335</v>
      </c>
      <c r="I2312" s="44">
        <v>43350</v>
      </c>
      <c r="J2312" s="43">
        <v>1598410</v>
      </c>
      <c r="K2312" s="43">
        <v>0</v>
      </c>
      <c r="L2312" s="43">
        <v>0</v>
      </c>
      <c r="M2312" s="43">
        <f>IFERROR(J2312-K2312-L2312,0)</f>
        <v>1598410</v>
      </c>
      <c r="N2312" s="43">
        <v>1598410</v>
      </c>
      <c r="O2312" s="45">
        <f>IFERROR(IF(1 - M2312/N2312&lt;0,0,1-M2312/N2312),0)</f>
        <v>0</v>
      </c>
      <c r="P2312" s="43">
        <v>0</v>
      </c>
      <c r="Q2312" s="43">
        <v>1598410</v>
      </c>
      <c r="R2312" s="46">
        <f>IF(F2312&lt;DATEVALUE("2018-07-01"),1,0)</f>
        <v>1</v>
      </c>
      <c r="S2312" s="47">
        <f>IF(R2312=1,1%,0)</f>
        <v>0.01</v>
      </c>
      <c r="T2312" s="46">
        <f>IFERROR(S2312*M2312,0)</f>
        <v>15984.1</v>
      </c>
      <c r="U2312" s="48">
        <f>IF(O2312&lt;=0.12,1,0)*(1-R2312)*M2312</f>
        <v>0</v>
      </c>
      <c r="V2312" s="49">
        <f>IF(0&lt;0.8,0,IF(0&lt;1,Sheet1!L590,1))*IF(G2312&lt;3,0.12 - O2312,0.01) *U2312</f>
        <v>0</v>
      </c>
      <c r="W2312" s="49">
        <f>IF(0&gt;1,IF(0&lt;=1.1,1,IF(0&lt;=1.2,2,IF(0&lt;=1.5,3,5))),0) * 1000000</f>
        <v>0</v>
      </c>
      <c r="X2312" s="50">
        <f>IF(AND(P2312&gt;=150000000,P2312&lt;300000000),5000000,IF(AND(P2312&gt;=300000000,P2312&lt;500000000),10000000,IF(AND(P2312&gt;=300000000,P2312&lt;500000000),15000000,IF(AND(P2312&gt;=500000000,P2312&lt;3000000000),20000000,IF(P2312&gt;=30000000000,35000000,0))))) * (1-R2312)</f>
        <v>0</v>
      </c>
      <c r="Y2312" s="50">
        <f>IFERROR(Q2312 * (1-R2312),0)</f>
        <v>0</v>
      </c>
      <c r="Z2312" s="51">
        <f>IF(R2312=1,0,0)</f>
        <v>0</v>
      </c>
      <c r="AA2312" s="51">
        <f>IFERROR((1-R2312) * Z2312 * 2%,0)</f>
        <v>0</v>
      </c>
      <c r="AB2312" s="52">
        <f>IF(R2312=0,0,0)</f>
        <v>0</v>
      </c>
      <c r="AC2312" s="52">
        <f> IFERROR(AB2312 * (1-R2312) * 2%,0)</f>
        <v>0</v>
      </c>
      <c r="AD2312" s="53">
        <f>T2312+V2312+W2312+X2312+AA2312+AC2312</f>
        <v>15984.1</v>
      </c>
    </row>
    <row r="2313">
      <c r="C2313" s="40" t="s">
        <v>4341</v>
      </c>
      <c r="D2313" s="41" t="s">
        <v>4342</v>
      </c>
      <c r="E2313" s="41"/>
      <c r="F2313" s="42">
        <v>42438.424907407403</v>
      </c>
      <c r="G2313" s="43">
        <v>28</v>
      </c>
      <c r="H2313" s="44">
        <v>43327</v>
      </c>
      <c r="I2313" s="44">
        <v>43362</v>
      </c>
      <c r="J2313" s="43">
        <v>763632</v>
      </c>
      <c r="K2313" s="43">
        <v>0</v>
      </c>
      <c r="L2313" s="43">
        <v>0</v>
      </c>
      <c r="M2313" s="43">
        <f>IFERROR(J2313-K2313-L2313,0)</f>
        <v>763632</v>
      </c>
      <c r="N2313" s="43">
        <v>763632</v>
      </c>
      <c r="O2313" s="45">
        <f>IFERROR(IF(1 - M2313/N2313&lt;0,0,1-M2313/N2313),0)</f>
        <v>0</v>
      </c>
      <c r="P2313" s="43">
        <v>0</v>
      </c>
      <c r="Q2313" s="43">
        <v>763632</v>
      </c>
      <c r="R2313" s="46">
        <f>IF(F2313&lt;DATEVALUE("2018-07-01"),1,0)</f>
        <v>1</v>
      </c>
      <c r="S2313" s="47">
        <f>IF(R2313=1,1%,0)</f>
        <v>0.01</v>
      </c>
      <c r="T2313" s="46">
        <f>IFERROR(S2313*M2313,0)</f>
        <v>7636.3199999999997</v>
      </c>
      <c r="U2313" s="48">
        <f>IF(O2313&lt;=0.12,1,0)*(1-R2313)*M2313</f>
        <v>0</v>
      </c>
      <c r="V2313" s="49">
        <f>IF(0&lt;0.8,0,IF(0&lt;1,Sheet1!L590,1))*IF(G2313&lt;3,0.12 - O2313,0.01) *U2313</f>
        <v>0</v>
      </c>
      <c r="W2313" s="49">
        <f>IF(0&gt;1,IF(0&lt;=1.1,1,IF(0&lt;=1.2,2,IF(0&lt;=1.5,3,5))),0) * 1000000</f>
        <v>0</v>
      </c>
      <c r="X2313" s="50">
        <f>IF(AND(P2313&gt;=150000000,P2313&lt;300000000),5000000,IF(AND(P2313&gt;=300000000,P2313&lt;500000000),10000000,IF(AND(P2313&gt;=300000000,P2313&lt;500000000),15000000,IF(AND(P2313&gt;=500000000,P2313&lt;3000000000),20000000,IF(P2313&gt;=30000000000,35000000,0))))) * (1-R2313)</f>
        <v>0</v>
      </c>
      <c r="Y2313" s="50">
        <f>IFERROR(Q2313 * (1-R2313),0)</f>
        <v>0</v>
      </c>
      <c r="Z2313" s="51">
        <f>IF(R2313=1,0,0)</f>
        <v>0</v>
      </c>
      <c r="AA2313" s="51">
        <f>IFERROR((1-R2313) * Z2313 * 2%,0)</f>
        <v>0</v>
      </c>
      <c r="AB2313" s="52">
        <f>IF(R2313=0,0,0)</f>
        <v>0</v>
      </c>
      <c r="AC2313" s="52">
        <f> IFERROR(AB2313 * (1-R2313) * 2%,0)</f>
        <v>0</v>
      </c>
      <c r="AD2313" s="53">
        <f>T2313+V2313+W2313+X2313+AA2313+AC2313</f>
        <v>7636.3199999999997</v>
      </c>
    </row>
    <row r="2314">
      <c r="C2314" s="40" t="s">
        <v>4343</v>
      </c>
      <c r="D2314" s="41" t="s">
        <v>4344</v>
      </c>
      <c r="E2314" s="41"/>
      <c r="F2314" s="42">
        <v>42445.439791666664</v>
      </c>
      <c r="G2314" s="43">
        <v>28</v>
      </c>
      <c r="H2314" s="44">
        <v>43326</v>
      </c>
      <c r="I2314" s="44">
        <v>43381</v>
      </c>
      <c r="J2314" s="43">
        <v>11984978</v>
      </c>
      <c r="K2314" s="43">
        <v>0</v>
      </c>
      <c r="L2314" s="43">
        <v>0</v>
      </c>
      <c r="M2314" s="43">
        <f>IFERROR(J2314-K2314-L2314,0)</f>
        <v>11984978</v>
      </c>
      <c r="N2314" s="43">
        <v>11810568</v>
      </c>
      <c r="O2314" s="45">
        <f>IFERROR(IF(1 - M2314/N2314&lt;0,0,1-M2314/N2314),0)</f>
        <v>0</v>
      </c>
      <c r="P2314" s="43">
        <v>0</v>
      </c>
      <c r="Q2314" s="43">
        <v>11984978</v>
      </c>
      <c r="R2314" s="46">
        <f>IF(F2314&lt;DATEVALUE("2018-07-01"),1,0)</f>
        <v>1</v>
      </c>
      <c r="S2314" s="47">
        <f>IF(R2314=1,1%,0)</f>
        <v>0.01</v>
      </c>
      <c r="T2314" s="46">
        <f>IFERROR(S2314*M2314,0)</f>
        <v>119849.78</v>
      </c>
      <c r="U2314" s="48">
        <f>IF(O2314&lt;=0.12,1,0)*(1-R2314)*M2314</f>
        <v>0</v>
      </c>
      <c r="V2314" s="49">
        <f>IF(0&lt;0.8,0,IF(0&lt;1,Sheet1!L590,1))*IF(G2314&lt;3,0.12 - O2314,0.01) *U2314</f>
        <v>0</v>
      </c>
      <c r="W2314" s="49">
        <f>IF(0&gt;1,IF(0&lt;=1.1,1,IF(0&lt;=1.2,2,IF(0&lt;=1.5,3,5))),0) * 1000000</f>
        <v>0</v>
      </c>
      <c r="X2314" s="50">
        <f>IF(AND(P2314&gt;=150000000,P2314&lt;300000000),5000000,IF(AND(P2314&gt;=300000000,P2314&lt;500000000),10000000,IF(AND(P2314&gt;=300000000,P2314&lt;500000000),15000000,IF(AND(P2314&gt;=500000000,P2314&lt;3000000000),20000000,IF(P2314&gt;=30000000000,35000000,0))))) * (1-R2314)</f>
        <v>0</v>
      </c>
      <c r="Y2314" s="50">
        <f>IFERROR(Q2314 * (1-R2314),0)</f>
        <v>0</v>
      </c>
      <c r="Z2314" s="51">
        <f>IF(R2314=1,0,0)</f>
        <v>0</v>
      </c>
      <c r="AA2314" s="51">
        <f>IFERROR((1-R2314) * Z2314 * 2%,0)</f>
        <v>0</v>
      </c>
      <c r="AB2314" s="52">
        <f>IF(R2314=0,0,0)</f>
        <v>0</v>
      </c>
      <c r="AC2314" s="52">
        <f> IFERROR(AB2314 * (1-R2314) * 2%,0)</f>
        <v>0</v>
      </c>
      <c r="AD2314" s="53">
        <f>T2314+V2314+W2314+X2314+AA2314+AC2314</f>
        <v>119849.78</v>
      </c>
    </row>
    <row r="2315">
      <c r="C2315" s="40" t="s">
        <v>4345</v>
      </c>
      <c r="D2315" s="41" t="s">
        <v>4346</v>
      </c>
      <c r="E2315" s="41"/>
      <c r="F2315" s="42">
        <v>42489.278819444444</v>
      </c>
      <c r="G2315" s="43">
        <v>27</v>
      </c>
      <c r="H2315" s="44">
        <v>43333</v>
      </c>
      <c r="I2315" s="44">
        <v>43382</v>
      </c>
      <c r="J2315" s="43">
        <v>1859770</v>
      </c>
      <c r="K2315" s="43">
        <v>0</v>
      </c>
      <c r="L2315" s="43">
        <v>0</v>
      </c>
      <c r="M2315" s="43">
        <f>IFERROR(J2315-K2315-L2315,0)</f>
        <v>1859770</v>
      </c>
      <c r="N2315" s="43">
        <v>1859770</v>
      </c>
      <c r="O2315" s="45">
        <f>IFERROR(IF(1 - M2315/N2315&lt;0,0,1-M2315/N2315),0)</f>
        <v>0</v>
      </c>
      <c r="P2315" s="43">
        <v>0</v>
      </c>
      <c r="Q2315" s="43">
        <v>1859770</v>
      </c>
      <c r="R2315" s="46">
        <f>IF(F2315&lt;DATEVALUE("2018-07-01"),1,0)</f>
        <v>1</v>
      </c>
      <c r="S2315" s="47">
        <f>IF(R2315=1,1%,0)</f>
        <v>0.01</v>
      </c>
      <c r="T2315" s="46">
        <f>IFERROR(S2315*M2315,0)</f>
        <v>18597.700000000001</v>
      </c>
      <c r="U2315" s="48">
        <f>IF(O2315&lt;=0.12,1,0)*(1-R2315)*M2315</f>
        <v>0</v>
      </c>
      <c r="V2315" s="49">
        <f>IF(0&lt;0.8,0,IF(0&lt;1,Sheet1!L590,1))*IF(G2315&lt;3,0.12 - O2315,0.01) *U2315</f>
        <v>0</v>
      </c>
      <c r="W2315" s="49">
        <f>IF(0&gt;1,IF(0&lt;=1.1,1,IF(0&lt;=1.2,2,IF(0&lt;=1.5,3,5))),0) * 1000000</f>
        <v>0</v>
      </c>
      <c r="X2315" s="50">
        <f>IF(AND(P2315&gt;=150000000,P2315&lt;300000000),5000000,IF(AND(P2315&gt;=300000000,P2315&lt;500000000),10000000,IF(AND(P2315&gt;=300000000,P2315&lt;500000000),15000000,IF(AND(P2315&gt;=500000000,P2315&lt;3000000000),20000000,IF(P2315&gt;=30000000000,35000000,0))))) * (1-R2315)</f>
        <v>0</v>
      </c>
      <c r="Y2315" s="50">
        <f>IFERROR(Q2315 * (1-R2315),0)</f>
        <v>0</v>
      </c>
      <c r="Z2315" s="51">
        <f>IF(R2315=1,0,0)</f>
        <v>0</v>
      </c>
      <c r="AA2315" s="51">
        <f>IFERROR((1-R2315) * Z2315 * 2%,0)</f>
        <v>0</v>
      </c>
      <c r="AB2315" s="52">
        <f>IF(R2315=0,0,0)</f>
        <v>0</v>
      </c>
      <c r="AC2315" s="52">
        <f> IFERROR(AB2315 * (1-R2315) * 2%,0)</f>
        <v>0</v>
      </c>
      <c r="AD2315" s="53">
        <f>T2315+V2315+W2315+X2315+AA2315+AC2315</f>
        <v>18597.700000000001</v>
      </c>
    </row>
    <row r="2316">
      <c r="C2316" s="40" t="s">
        <v>4347</v>
      </c>
      <c r="D2316" s="41" t="s">
        <v>4348</v>
      </c>
      <c r="E2316" s="41"/>
      <c r="F2316" s="42">
        <v>42501.120937499996</v>
      </c>
      <c r="G2316" s="43">
        <v>26</v>
      </c>
      <c r="H2316" s="44">
        <v>43326</v>
      </c>
      <c r="I2316" s="44">
        <v>43337</v>
      </c>
      <c r="J2316" s="43">
        <v>287980</v>
      </c>
      <c r="K2316" s="43">
        <v>0</v>
      </c>
      <c r="L2316" s="43">
        <v>0</v>
      </c>
      <c r="M2316" s="43">
        <f>IFERROR(J2316-K2316-L2316,0)</f>
        <v>287980</v>
      </c>
      <c r="N2316" s="43">
        <v>287980</v>
      </c>
      <c r="O2316" s="45">
        <f>IFERROR(IF(1 - M2316/N2316&lt;0,0,1-M2316/N2316),0)</f>
        <v>0</v>
      </c>
      <c r="P2316" s="43">
        <v>0</v>
      </c>
      <c r="Q2316" s="43">
        <v>287980</v>
      </c>
      <c r="R2316" s="46">
        <f>IF(F2316&lt;DATEVALUE("2018-07-01"),1,0)</f>
        <v>1</v>
      </c>
      <c r="S2316" s="47">
        <f>IF(R2316=1,1%,0)</f>
        <v>0.01</v>
      </c>
      <c r="T2316" s="46">
        <f>IFERROR(S2316*M2316,0)</f>
        <v>2879.8000000000002</v>
      </c>
      <c r="U2316" s="48">
        <f>IF(O2316&lt;=0.12,1,0)*(1-R2316)*M2316</f>
        <v>0</v>
      </c>
      <c r="V2316" s="49">
        <f>IF(0&lt;0.8,0,IF(0&lt;1,Sheet1!L590,1))*IF(G2316&lt;3,0.12 - O2316,0.01) *U2316</f>
        <v>0</v>
      </c>
      <c r="W2316" s="49">
        <f>IF(0&gt;1,IF(0&lt;=1.1,1,IF(0&lt;=1.2,2,IF(0&lt;=1.5,3,5))),0) * 1000000</f>
        <v>0</v>
      </c>
      <c r="X2316" s="50">
        <f>IF(AND(P2316&gt;=150000000,P2316&lt;300000000),5000000,IF(AND(P2316&gt;=300000000,P2316&lt;500000000),10000000,IF(AND(P2316&gt;=300000000,P2316&lt;500000000),15000000,IF(AND(P2316&gt;=500000000,P2316&lt;3000000000),20000000,IF(P2316&gt;=30000000000,35000000,0))))) * (1-R2316)</f>
        <v>0</v>
      </c>
      <c r="Y2316" s="50">
        <f>IFERROR(Q2316 * (1-R2316),0)</f>
        <v>0</v>
      </c>
      <c r="Z2316" s="51">
        <f>IF(R2316=1,0,0)</f>
        <v>0</v>
      </c>
      <c r="AA2316" s="51">
        <f>IFERROR((1-R2316) * Z2316 * 2%,0)</f>
        <v>0</v>
      </c>
      <c r="AB2316" s="52">
        <f>IF(R2316=0,0,0)</f>
        <v>0</v>
      </c>
      <c r="AC2316" s="52">
        <f> IFERROR(AB2316 * (1-R2316) * 2%,0)</f>
        <v>0</v>
      </c>
      <c r="AD2316" s="53">
        <f>T2316+V2316+W2316+X2316+AA2316+AC2316</f>
        <v>2879.8000000000002</v>
      </c>
    </row>
    <row r="2317">
      <c r="C2317" s="40" t="s">
        <v>4349</v>
      </c>
      <c r="D2317" s="41" t="s">
        <v>4350</v>
      </c>
      <c r="E2317" s="41"/>
      <c r="F2317" s="42">
        <v>42503.264293981483</v>
      </c>
      <c r="G2317" s="43">
        <v>26</v>
      </c>
      <c r="H2317" s="44">
        <v>43333</v>
      </c>
      <c r="I2317" s="44">
        <v>43348</v>
      </c>
      <c r="J2317" s="43">
        <v>1527746</v>
      </c>
      <c r="K2317" s="43">
        <v>0</v>
      </c>
      <c r="L2317" s="43">
        <v>0</v>
      </c>
      <c r="M2317" s="43">
        <f>IFERROR(J2317-K2317-L2317,0)</f>
        <v>1527746</v>
      </c>
      <c r="N2317" s="43">
        <v>1527746</v>
      </c>
      <c r="O2317" s="45">
        <f>IFERROR(IF(1 - M2317/N2317&lt;0,0,1-M2317/N2317),0)</f>
        <v>0</v>
      </c>
      <c r="P2317" s="43">
        <v>0</v>
      </c>
      <c r="Q2317" s="43">
        <v>1527746</v>
      </c>
      <c r="R2317" s="46">
        <f>IF(F2317&lt;DATEVALUE("2018-07-01"),1,0)</f>
        <v>1</v>
      </c>
      <c r="S2317" s="47">
        <f>IF(R2317=1,1%,0)</f>
        <v>0.01</v>
      </c>
      <c r="T2317" s="46">
        <f>IFERROR(S2317*M2317,0)</f>
        <v>15277.460000000001</v>
      </c>
      <c r="U2317" s="48">
        <f>IF(O2317&lt;=0.12,1,0)*(1-R2317)*M2317</f>
        <v>0</v>
      </c>
      <c r="V2317" s="49">
        <f>IF(0&lt;0.8,0,IF(0&lt;1,Sheet1!L590,1))*IF(G2317&lt;3,0.12 - O2317,0.01) *U2317</f>
        <v>0</v>
      </c>
      <c r="W2317" s="49">
        <f>IF(0&gt;1,IF(0&lt;=1.1,1,IF(0&lt;=1.2,2,IF(0&lt;=1.5,3,5))),0) * 1000000</f>
        <v>0</v>
      </c>
      <c r="X2317" s="50">
        <f>IF(AND(P2317&gt;=150000000,P2317&lt;300000000),5000000,IF(AND(P2317&gt;=300000000,P2317&lt;500000000),10000000,IF(AND(P2317&gt;=300000000,P2317&lt;500000000),15000000,IF(AND(P2317&gt;=500000000,P2317&lt;3000000000),20000000,IF(P2317&gt;=30000000000,35000000,0))))) * (1-R2317)</f>
        <v>0</v>
      </c>
      <c r="Y2317" s="50">
        <f>IFERROR(Q2317 * (1-R2317),0)</f>
        <v>0</v>
      </c>
      <c r="Z2317" s="51">
        <f>IF(R2317=1,0,0)</f>
        <v>0</v>
      </c>
      <c r="AA2317" s="51">
        <f>IFERROR((1-R2317) * Z2317 * 2%,0)</f>
        <v>0</v>
      </c>
      <c r="AB2317" s="52">
        <f>IF(R2317=0,0,0)</f>
        <v>0</v>
      </c>
      <c r="AC2317" s="52">
        <f> IFERROR(AB2317 * (1-R2317) * 2%,0)</f>
        <v>0</v>
      </c>
      <c r="AD2317" s="53">
        <f>T2317+V2317+W2317+X2317+AA2317+AC2317</f>
        <v>15277.460000000001</v>
      </c>
    </row>
    <row r="2318">
      <c r="C2318" s="40" t="s">
        <v>4351</v>
      </c>
      <c r="D2318" s="41" t="s">
        <v>4352</v>
      </c>
      <c r="E2318" s="41"/>
      <c r="F2318" s="42">
        <v>42531.13581018518</v>
      </c>
      <c r="G2318" s="43">
        <v>25</v>
      </c>
      <c r="H2318" s="44">
        <v>43312</v>
      </c>
      <c r="I2318" s="44">
        <v>43328</v>
      </c>
      <c r="J2318" s="43">
        <v>236918</v>
      </c>
      <c r="K2318" s="43">
        <v>0</v>
      </c>
      <c r="L2318" s="43">
        <v>0</v>
      </c>
      <c r="M2318" s="43">
        <f>IFERROR(J2318-K2318-L2318,0)</f>
        <v>236918</v>
      </c>
      <c r="N2318" s="43">
        <v>236918</v>
      </c>
      <c r="O2318" s="45">
        <f>IFERROR(IF(1 - M2318/N2318&lt;0,0,1-M2318/N2318),0)</f>
        <v>0</v>
      </c>
      <c r="P2318" s="43">
        <v>0</v>
      </c>
      <c r="Q2318" s="43">
        <v>236918</v>
      </c>
      <c r="R2318" s="46">
        <f>IF(F2318&lt;DATEVALUE("2018-07-01"),1,0)</f>
        <v>1</v>
      </c>
      <c r="S2318" s="47">
        <f>IF(R2318=1,1%,0)</f>
        <v>0.01</v>
      </c>
      <c r="T2318" s="46">
        <f>IFERROR(S2318*M2318,0)</f>
        <v>2369.1799999999998</v>
      </c>
      <c r="U2318" s="48">
        <f>IF(O2318&lt;=0.12,1,0)*(1-R2318)*M2318</f>
        <v>0</v>
      </c>
      <c r="V2318" s="49">
        <f>IF(0&lt;0.8,0,IF(0&lt;1,Sheet1!L590,1))*IF(G2318&lt;3,0.12 - O2318,0.01) *U2318</f>
        <v>0</v>
      </c>
      <c r="W2318" s="49">
        <f>IF(0&gt;1,IF(0&lt;=1.1,1,IF(0&lt;=1.2,2,IF(0&lt;=1.5,3,5))),0) * 1000000</f>
        <v>0</v>
      </c>
      <c r="X2318" s="50">
        <f>IF(AND(P2318&gt;=150000000,P2318&lt;300000000),5000000,IF(AND(P2318&gt;=300000000,P2318&lt;500000000),10000000,IF(AND(P2318&gt;=300000000,P2318&lt;500000000),15000000,IF(AND(P2318&gt;=500000000,P2318&lt;3000000000),20000000,IF(P2318&gt;=30000000000,35000000,0))))) * (1-R2318)</f>
        <v>0</v>
      </c>
      <c r="Y2318" s="50">
        <f>IFERROR(Q2318 * (1-R2318),0)</f>
        <v>0</v>
      </c>
      <c r="Z2318" s="51">
        <f>IF(R2318=1,0,0)</f>
        <v>0</v>
      </c>
      <c r="AA2318" s="51">
        <f>IFERROR((1-R2318) * Z2318 * 2%,0)</f>
        <v>0</v>
      </c>
      <c r="AB2318" s="52">
        <f>IF(R2318=0,0,0)</f>
        <v>0</v>
      </c>
      <c r="AC2318" s="52">
        <f> IFERROR(AB2318 * (1-R2318) * 2%,0)</f>
        <v>0</v>
      </c>
      <c r="AD2318" s="53">
        <f>T2318+V2318+W2318+X2318+AA2318+AC2318</f>
        <v>2369.1799999999998</v>
      </c>
    </row>
    <row r="2319">
      <c r="C2319" s="40" t="s">
        <v>4353</v>
      </c>
      <c r="D2319" s="41" t="s">
        <v>4354</v>
      </c>
      <c r="E2319" s="41"/>
      <c r="F2319" s="42">
        <v>42655.29105324074</v>
      </c>
      <c r="G2319" s="43">
        <v>21</v>
      </c>
      <c r="H2319" s="44">
        <v>43326</v>
      </c>
      <c r="I2319" s="44">
        <v>43322</v>
      </c>
      <c r="J2319" s="43">
        <v>847968</v>
      </c>
      <c r="K2319" s="43">
        <v>0</v>
      </c>
      <c r="L2319" s="43">
        <v>0</v>
      </c>
      <c r="M2319" s="43">
        <f>IFERROR(J2319-K2319-L2319,0)</f>
        <v>847968</v>
      </c>
      <c r="N2319" s="43">
        <v>847968</v>
      </c>
      <c r="O2319" s="45">
        <f>IFERROR(IF(1 - M2319/N2319&lt;0,0,1-M2319/N2319),0)</f>
        <v>0</v>
      </c>
      <c r="P2319" s="43">
        <v>0</v>
      </c>
      <c r="Q2319" s="43">
        <v>847968</v>
      </c>
      <c r="R2319" s="46">
        <f>IF(F2319&lt;DATEVALUE("2018-07-01"),1,0)</f>
        <v>1</v>
      </c>
      <c r="S2319" s="47">
        <f>IF(R2319=1,1%,0)</f>
        <v>0.01</v>
      </c>
      <c r="T2319" s="46">
        <f>IFERROR(S2319*M2319,0)</f>
        <v>8479.6800000000003</v>
      </c>
      <c r="U2319" s="48">
        <f>IF(O2319&lt;=0.12,1,0)*(1-R2319)*M2319</f>
        <v>0</v>
      </c>
      <c r="V2319" s="49">
        <f>IF(0&lt;0.8,0,IF(0&lt;1,Sheet1!L590,1))*IF(G2319&lt;3,0.12 - O2319,0.01) *U2319</f>
        <v>0</v>
      </c>
      <c r="W2319" s="49">
        <f>IF(0&gt;1,IF(0&lt;=1.1,1,IF(0&lt;=1.2,2,IF(0&lt;=1.5,3,5))),0) * 1000000</f>
        <v>0</v>
      </c>
      <c r="X2319" s="50">
        <f>IF(AND(P2319&gt;=150000000,P2319&lt;300000000),5000000,IF(AND(P2319&gt;=300000000,P2319&lt;500000000),10000000,IF(AND(P2319&gt;=300000000,P2319&lt;500000000),15000000,IF(AND(P2319&gt;=500000000,P2319&lt;3000000000),20000000,IF(P2319&gt;=30000000000,35000000,0))))) * (1-R2319)</f>
        <v>0</v>
      </c>
      <c r="Y2319" s="50">
        <f>IFERROR(Q2319 * (1-R2319),0)</f>
        <v>0</v>
      </c>
      <c r="Z2319" s="51">
        <f>IF(R2319=1,0,0)</f>
        <v>0</v>
      </c>
      <c r="AA2319" s="51">
        <f>IFERROR((1-R2319) * Z2319 * 2%,0)</f>
        <v>0</v>
      </c>
      <c r="AB2319" s="52">
        <f>IF(R2319=0,0,0)</f>
        <v>0</v>
      </c>
      <c r="AC2319" s="52">
        <f> IFERROR(AB2319 * (1-R2319) * 2%,0)</f>
        <v>0</v>
      </c>
      <c r="AD2319" s="53">
        <f>T2319+V2319+W2319+X2319+AA2319+AC2319</f>
        <v>8479.6800000000003</v>
      </c>
    </row>
    <row r="2320">
      <c r="C2320" s="40" t="s">
        <v>4355</v>
      </c>
      <c r="D2320" s="41" t="s">
        <v>4356</v>
      </c>
      <c r="E2320" s="41"/>
      <c r="F2320" s="42">
        <v>42671.289513888885</v>
      </c>
      <c r="G2320" s="43">
        <v>21</v>
      </c>
      <c r="H2320" s="44">
        <v>43335</v>
      </c>
      <c r="I2320" s="44">
        <v>43353</v>
      </c>
      <c r="J2320" s="43">
        <v>69212</v>
      </c>
      <c r="K2320" s="43">
        <v>0</v>
      </c>
      <c r="L2320" s="43">
        <v>0</v>
      </c>
      <c r="M2320" s="43">
        <f>IFERROR(J2320-K2320-L2320,0)</f>
        <v>69212</v>
      </c>
      <c r="N2320" s="43">
        <v>69212</v>
      </c>
      <c r="O2320" s="45">
        <f>IFERROR(IF(1 - M2320/N2320&lt;0,0,1-M2320/N2320),0)</f>
        <v>0</v>
      </c>
      <c r="P2320" s="43">
        <v>0</v>
      </c>
      <c r="Q2320" s="43">
        <v>69212</v>
      </c>
      <c r="R2320" s="46">
        <f>IF(F2320&lt;DATEVALUE("2018-07-01"),1,0)</f>
        <v>1</v>
      </c>
      <c r="S2320" s="47">
        <f>IF(R2320=1,1%,0)</f>
        <v>0.01</v>
      </c>
      <c r="T2320" s="46">
        <f>IFERROR(S2320*M2320,0)</f>
        <v>692.12</v>
      </c>
      <c r="U2320" s="48">
        <f>IF(O2320&lt;=0.12,1,0)*(1-R2320)*M2320</f>
        <v>0</v>
      </c>
      <c r="V2320" s="49">
        <f>IF(0&lt;0.8,0,IF(0&lt;1,Sheet1!L590,1))*IF(G2320&lt;3,0.12 - O2320,0.01) *U2320</f>
        <v>0</v>
      </c>
      <c r="W2320" s="49">
        <f>IF(0&gt;1,IF(0&lt;=1.1,1,IF(0&lt;=1.2,2,IF(0&lt;=1.5,3,5))),0) * 1000000</f>
        <v>0</v>
      </c>
      <c r="X2320" s="50">
        <f>IF(AND(P2320&gt;=150000000,P2320&lt;300000000),5000000,IF(AND(P2320&gt;=300000000,P2320&lt;500000000),10000000,IF(AND(P2320&gt;=300000000,P2320&lt;500000000),15000000,IF(AND(P2320&gt;=500000000,P2320&lt;3000000000),20000000,IF(P2320&gt;=30000000000,35000000,0))))) * (1-R2320)</f>
        <v>0</v>
      </c>
      <c r="Y2320" s="50">
        <f>IFERROR(Q2320 * (1-R2320),0)</f>
        <v>0</v>
      </c>
      <c r="Z2320" s="51">
        <f>IF(R2320=1,0,0)</f>
        <v>0</v>
      </c>
      <c r="AA2320" s="51">
        <f>IFERROR((1-R2320) * Z2320 * 2%,0)</f>
        <v>0</v>
      </c>
      <c r="AB2320" s="52">
        <f>IF(R2320=0,0,0)</f>
        <v>0</v>
      </c>
      <c r="AC2320" s="52">
        <f> IFERROR(AB2320 * (1-R2320) * 2%,0)</f>
        <v>0</v>
      </c>
      <c r="AD2320" s="53">
        <f>T2320+V2320+W2320+X2320+AA2320+AC2320</f>
        <v>692.12</v>
      </c>
    </row>
    <row r="2321">
      <c r="C2321" s="40" t="s">
        <v>4357</v>
      </c>
      <c r="D2321" s="41" t="s">
        <v>4358</v>
      </c>
      <c r="E2321" s="41"/>
      <c r="F2321" s="42">
        <v>42672.296574074069</v>
      </c>
      <c r="G2321" s="43">
        <v>21</v>
      </c>
      <c r="H2321" s="44">
        <v>43326</v>
      </c>
      <c r="I2321" s="44">
        <v>43363</v>
      </c>
      <c r="J2321" s="43">
        <v>1978343</v>
      </c>
      <c r="K2321" s="43">
        <v>0</v>
      </c>
      <c r="L2321" s="43">
        <v>0</v>
      </c>
      <c r="M2321" s="43">
        <f>IFERROR(J2321-K2321-L2321,0)</f>
        <v>1978343</v>
      </c>
      <c r="N2321" s="43">
        <v>1963273</v>
      </c>
      <c r="O2321" s="45">
        <f>IFERROR(IF(1 - M2321/N2321&lt;0,0,1-M2321/N2321),0)</f>
        <v>0</v>
      </c>
      <c r="P2321" s="43">
        <v>0</v>
      </c>
      <c r="Q2321" s="43">
        <v>1978343</v>
      </c>
      <c r="R2321" s="46">
        <f>IF(F2321&lt;DATEVALUE("2018-07-01"),1,0)</f>
        <v>1</v>
      </c>
      <c r="S2321" s="47">
        <f>IF(R2321=1,1%,0)</f>
        <v>0.01</v>
      </c>
      <c r="T2321" s="46">
        <f>IFERROR(S2321*M2321,0)</f>
        <v>19783.43</v>
      </c>
      <c r="U2321" s="48">
        <f>IF(O2321&lt;=0.12,1,0)*(1-R2321)*M2321</f>
        <v>0</v>
      </c>
      <c r="V2321" s="49">
        <f>IF(0&lt;0.8,0,IF(0&lt;1,Sheet1!L590,1))*IF(G2321&lt;3,0.12 - O2321,0.01) *U2321</f>
        <v>0</v>
      </c>
      <c r="W2321" s="49">
        <f>IF(0&gt;1,IF(0&lt;=1.1,1,IF(0&lt;=1.2,2,IF(0&lt;=1.5,3,5))),0) * 1000000</f>
        <v>0</v>
      </c>
      <c r="X2321" s="50">
        <f>IF(AND(P2321&gt;=150000000,P2321&lt;300000000),5000000,IF(AND(P2321&gt;=300000000,P2321&lt;500000000),10000000,IF(AND(P2321&gt;=300000000,P2321&lt;500000000),15000000,IF(AND(P2321&gt;=500000000,P2321&lt;3000000000),20000000,IF(P2321&gt;=30000000000,35000000,0))))) * (1-R2321)</f>
        <v>0</v>
      </c>
      <c r="Y2321" s="50">
        <f>IFERROR(Q2321 * (1-R2321),0)</f>
        <v>0</v>
      </c>
      <c r="Z2321" s="51">
        <f>IF(R2321=1,0,0)</f>
        <v>0</v>
      </c>
      <c r="AA2321" s="51">
        <f>IFERROR((1-R2321) * Z2321 * 2%,0)</f>
        <v>0</v>
      </c>
      <c r="AB2321" s="52">
        <f>IF(R2321=0,0,0)</f>
        <v>0</v>
      </c>
      <c r="AC2321" s="52">
        <f> IFERROR(AB2321 * (1-R2321) * 2%,0)</f>
        <v>0</v>
      </c>
      <c r="AD2321" s="53">
        <f>T2321+V2321+W2321+X2321+AA2321+AC2321</f>
        <v>19783.43</v>
      </c>
    </row>
    <row r="2322">
      <c r="C2322" s="40" t="s">
        <v>4359</v>
      </c>
      <c r="D2322" s="41" t="s">
        <v>4360</v>
      </c>
      <c r="E2322" s="41"/>
      <c r="F2322" s="42">
        <v>43011.38349537037</v>
      </c>
      <c r="G2322" s="43">
        <v>9</v>
      </c>
      <c r="H2322" s="44">
        <v>43336</v>
      </c>
      <c r="I2322" s="44">
        <v>43397</v>
      </c>
      <c r="J2322" s="43">
        <v>4132997</v>
      </c>
      <c r="K2322" s="43">
        <v>0</v>
      </c>
      <c r="L2322" s="43">
        <v>0</v>
      </c>
      <c r="M2322" s="43">
        <f>IFERROR(J2322-K2322-L2322,0)</f>
        <v>4132997</v>
      </c>
      <c r="N2322" s="43">
        <v>4132997</v>
      </c>
      <c r="O2322" s="45">
        <f>IFERROR(IF(1 - M2322/N2322&lt;0,0,1-M2322/N2322),0)</f>
        <v>0</v>
      </c>
      <c r="P2322" s="43">
        <v>0</v>
      </c>
      <c r="Q2322" s="43">
        <v>4132997</v>
      </c>
      <c r="R2322" s="46">
        <f>IF(F2322&lt;DATEVALUE("2018-07-01"),1,0)</f>
        <v>1</v>
      </c>
      <c r="S2322" s="47">
        <f>IF(R2322=1,1%,0)</f>
        <v>0.01</v>
      </c>
      <c r="T2322" s="46">
        <f>IFERROR(S2322*M2322,0)</f>
        <v>41329.970000000001</v>
      </c>
      <c r="U2322" s="48">
        <f>IF(O2322&lt;=0.12,1,0)*(1-R2322)*M2322</f>
        <v>0</v>
      </c>
      <c r="V2322" s="49">
        <f>IF(0&lt;0.8,0,IF(0&lt;1,Sheet1!L590,1))*IF(G2322&lt;3,0.12 - O2322,0.01) *U2322</f>
        <v>0</v>
      </c>
      <c r="W2322" s="49">
        <f>IF(0&gt;1,IF(0&lt;=1.1,1,IF(0&lt;=1.2,2,IF(0&lt;=1.5,3,5))),0) * 1000000</f>
        <v>0</v>
      </c>
      <c r="X2322" s="50">
        <f>IF(AND(P2322&gt;=150000000,P2322&lt;300000000),5000000,IF(AND(P2322&gt;=300000000,P2322&lt;500000000),10000000,IF(AND(P2322&gt;=300000000,P2322&lt;500000000),15000000,IF(AND(P2322&gt;=500000000,P2322&lt;3000000000),20000000,IF(P2322&gt;=30000000000,35000000,0))))) * (1-R2322)</f>
        <v>0</v>
      </c>
      <c r="Y2322" s="50">
        <f>IFERROR(Q2322 * (1-R2322),0)</f>
        <v>0</v>
      </c>
      <c r="Z2322" s="51">
        <f>IF(R2322=1,0,0)</f>
        <v>0</v>
      </c>
      <c r="AA2322" s="51">
        <f>IFERROR((1-R2322) * Z2322 * 2%,0)</f>
        <v>0</v>
      </c>
      <c r="AB2322" s="52">
        <f>IF(R2322=0,0,0)</f>
        <v>0</v>
      </c>
      <c r="AC2322" s="52">
        <f> IFERROR(AB2322 * (1-R2322) * 2%,0)</f>
        <v>0</v>
      </c>
      <c r="AD2322" s="53">
        <f>T2322+V2322+W2322+X2322+AA2322+AC2322</f>
        <v>41329.970000000001</v>
      </c>
    </row>
    <row r="2323">
      <c r="C2323" s="40" t="s">
        <v>4361</v>
      </c>
      <c r="D2323" s="41" t="s">
        <v>4362</v>
      </c>
      <c r="E2323" s="41"/>
      <c r="F2323" s="42">
        <v>43104.170439814814</v>
      </c>
      <c r="G2323" s="43">
        <v>6</v>
      </c>
      <c r="H2323" s="44">
        <v>43320</v>
      </c>
      <c r="I2323" s="44">
        <v>43347</v>
      </c>
      <c r="J2323" s="43">
        <v>971122</v>
      </c>
      <c r="K2323" s="43">
        <v>0</v>
      </c>
      <c r="L2323" s="43">
        <v>0</v>
      </c>
      <c r="M2323" s="43">
        <f>IFERROR(J2323-K2323-L2323,0)</f>
        <v>971122</v>
      </c>
      <c r="N2323" s="43">
        <v>971122</v>
      </c>
      <c r="O2323" s="45">
        <f>IFERROR(IF(1 - M2323/N2323&lt;0,0,1-M2323/N2323),0)</f>
        <v>0</v>
      </c>
      <c r="P2323" s="43">
        <v>0</v>
      </c>
      <c r="Q2323" s="43">
        <v>971122</v>
      </c>
      <c r="R2323" s="46">
        <f>IF(F2323&lt;DATEVALUE("2018-07-01"),1,0)</f>
        <v>1</v>
      </c>
      <c r="S2323" s="47">
        <f>IF(R2323=1,1%,0)</f>
        <v>0.01</v>
      </c>
      <c r="T2323" s="46">
        <f>IFERROR(S2323*M2323,0)</f>
        <v>9711.2199999999993</v>
      </c>
      <c r="U2323" s="48">
        <f>IF(O2323&lt;=0.12,1,0)*(1-R2323)*M2323</f>
        <v>0</v>
      </c>
      <c r="V2323" s="49">
        <f>IF(0&lt;0.8,0,IF(0&lt;1,Sheet1!L590,1))*IF(G2323&lt;3,0.12 - O2323,0.01) *U2323</f>
        <v>0</v>
      </c>
      <c r="W2323" s="49">
        <f>IF(0&gt;1,IF(0&lt;=1.1,1,IF(0&lt;=1.2,2,IF(0&lt;=1.5,3,5))),0) * 1000000</f>
        <v>0</v>
      </c>
      <c r="X2323" s="50">
        <f>IF(AND(P2323&gt;=150000000,P2323&lt;300000000),5000000,IF(AND(P2323&gt;=300000000,P2323&lt;500000000),10000000,IF(AND(P2323&gt;=300000000,P2323&lt;500000000),15000000,IF(AND(P2323&gt;=500000000,P2323&lt;3000000000),20000000,IF(P2323&gt;=30000000000,35000000,0))))) * (1-R2323)</f>
        <v>0</v>
      </c>
      <c r="Y2323" s="50">
        <f>IFERROR(Q2323 * (1-R2323),0)</f>
        <v>0</v>
      </c>
      <c r="Z2323" s="51">
        <f>IF(R2323=1,0,0)</f>
        <v>0</v>
      </c>
      <c r="AA2323" s="51">
        <f>IFERROR((1-R2323) * Z2323 * 2%,0)</f>
        <v>0</v>
      </c>
      <c r="AB2323" s="52">
        <f>IF(R2323=0,0,0)</f>
        <v>0</v>
      </c>
      <c r="AC2323" s="52">
        <f> IFERROR(AB2323 * (1-R2323) * 2%,0)</f>
        <v>0</v>
      </c>
      <c r="AD2323" s="53">
        <f>T2323+V2323+W2323+X2323+AA2323+AC2323</f>
        <v>9711.2199999999993</v>
      </c>
    </row>
    <row r="2324">
      <c r="C2324" s="40" t="s">
        <v>4363</v>
      </c>
      <c r="D2324" s="41" t="s">
        <v>4364</v>
      </c>
      <c r="E2324" s="41"/>
      <c r="F2324" s="42">
        <v>43178.109571759254</v>
      </c>
      <c r="G2324" s="43">
        <v>4</v>
      </c>
      <c r="H2324" s="44" t="s">
        <v>24</v>
      </c>
      <c r="I2324" s="44" t="s">
        <v>24</v>
      </c>
      <c r="J2324" s="43">
        <v>9609484</v>
      </c>
      <c r="K2324" s="43">
        <v>873589</v>
      </c>
      <c r="L2324" s="43">
        <v>0</v>
      </c>
      <c r="M2324" s="43">
        <f>IFERROR(J2324-K2324-L2324,0)</f>
        <v>8735895</v>
      </c>
      <c r="N2324" s="43">
        <v>9609484</v>
      </c>
      <c r="O2324" s="45">
        <f>IFERROR(IF(1 - M2324/N2324&lt;0,0,1-M2324/N2324),0)</f>
        <v>0.090909043607336204</v>
      </c>
      <c r="P2324" s="43">
        <v>0</v>
      </c>
      <c r="Q2324" s="43">
        <v>9609484</v>
      </c>
      <c r="R2324" s="46">
        <f>IF(F2324&lt;DATEVALUE("2018-07-01"),1,0)</f>
        <v>1</v>
      </c>
      <c r="S2324" s="47">
        <f>IF(R2324=1,1%,0)</f>
        <v>0.01</v>
      </c>
      <c r="T2324" s="46">
        <f>IFERROR(S2324*M2324,0)</f>
        <v>87358.949999999997</v>
      </c>
      <c r="U2324" s="48">
        <f>IF(O2324&lt;=0.12,1,0)*(1-R2324)*M2324</f>
        <v>0</v>
      </c>
      <c r="V2324" s="49">
        <f>IF(0&lt;0.8,0,IF(0&lt;1,Sheet1!L590,1))*IF(G2324&lt;3,0.12 - O2324,0.01) *U2324</f>
        <v>0</v>
      </c>
      <c r="W2324" s="49">
        <f>IF(0&gt;1,IF(0&lt;=1.1,1,IF(0&lt;=1.2,2,IF(0&lt;=1.5,3,5))),0) * 1000000</f>
        <v>0</v>
      </c>
      <c r="X2324" s="50">
        <f>IF(AND(P2324&gt;=150000000,P2324&lt;300000000),5000000,IF(AND(P2324&gt;=300000000,P2324&lt;500000000),10000000,IF(AND(P2324&gt;=300000000,P2324&lt;500000000),15000000,IF(AND(P2324&gt;=500000000,P2324&lt;3000000000),20000000,IF(P2324&gt;=30000000000,35000000,0))))) * (1-R2324)</f>
        <v>0</v>
      </c>
      <c r="Y2324" s="50">
        <f>IFERROR(Q2324 * (1-R2324),0)</f>
        <v>0</v>
      </c>
      <c r="Z2324" s="51">
        <f>IF(R2324=1,0,0)</f>
        <v>0</v>
      </c>
      <c r="AA2324" s="51">
        <f>IFERROR((1-R2324) * Z2324 * 2%,0)</f>
        <v>0</v>
      </c>
      <c r="AB2324" s="52">
        <f>IF(R2324=0,0,0)</f>
        <v>0</v>
      </c>
      <c r="AC2324" s="52">
        <f> IFERROR(AB2324 * (1-R2324) * 2%,0)</f>
        <v>0</v>
      </c>
      <c r="AD2324" s="53">
        <f>T2324+V2324+W2324+X2324+AA2324+AC2324</f>
        <v>87358.949999999997</v>
      </c>
    </row>
    <row r="2325">
      <c r="C2325" s="40" t="s">
        <v>4365</v>
      </c>
      <c r="D2325" s="41" t="s">
        <v>4366</v>
      </c>
      <c r="E2325" s="41"/>
      <c r="F2325" s="42">
        <v>43208.153923611106</v>
      </c>
      <c r="G2325" s="43">
        <v>3</v>
      </c>
      <c r="H2325" s="44">
        <v>43320</v>
      </c>
      <c r="I2325" s="44">
        <v>43395</v>
      </c>
      <c r="J2325" s="43">
        <v>11125335</v>
      </c>
      <c r="K2325" s="43">
        <v>0</v>
      </c>
      <c r="L2325" s="43">
        <v>0</v>
      </c>
      <c r="M2325" s="43">
        <f>IFERROR(J2325-K2325-L2325,0)</f>
        <v>11125335</v>
      </c>
      <c r="N2325" s="43">
        <v>14144285</v>
      </c>
      <c r="O2325" s="45">
        <f>IFERROR(IF(1 - M2325/N2325&lt;0,0,1-M2325/N2325),0)</f>
        <v>0.21343956233913553</v>
      </c>
      <c r="P2325" s="43">
        <v>0</v>
      </c>
      <c r="Q2325" s="43">
        <v>0</v>
      </c>
      <c r="R2325" s="46">
        <f>IF(F2325&lt;DATEVALUE("2018-07-01"),1,0)</f>
        <v>1</v>
      </c>
      <c r="S2325" s="47">
        <f>IF(R2325=1,1%,0)</f>
        <v>0.01</v>
      </c>
      <c r="T2325" s="46">
        <f>IFERROR(S2325*M2325,0)</f>
        <v>111253.35000000001</v>
      </c>
      <c r="U2325" s="48">
        <f>IF(O2325&lt;=0.12,1,0)*(1-R2325)*M2325</f>
        <v>0</v>
      </c>
      <c r="V2325" s="49">
        <f>IF(0&lt;0.8,0,IF(0&lt;1,Sheet1!L590,1))*IF(G2325&lt;3,0.12 - O2325,0.01) *U2325</f>
        <v>0</v>
      </c>
      <c r="W2325" s="49">
        <f>IF(0&gt;1,IF(0&lt;=1.1,1,IF(0&lt;=1.2,2,IF(0&lt;=1.5,3,5))),0) * 1000000</f>
        <v>0</v>
      </c>
      <c r="X2325" s="50">
        <f>IF(AND(P2325&gt;=150000000,P2325&lt;300000000),5000000,IF(AND(P2325&gt;=300000000,P2325&lt;500000000),10000000,IF(AND(P2325&gt;=300000000,P2325&lt;500000000),15000000,IF(AND(P2325&gt;=500000000,P2325&lt;3000000000),20000000,IF(P2325&gt;=30000000000,35000000,0))))) * (1-R2325)</f>
        <v>0</v>
      </c>
      <c r="Y2325" s="50">
        <f>IFERROR(Q2325 * (1-R2325),0)</f>
        <v>0</v>
      </c>
      <c r="Z2325" s="51">
        <f>IF(R2325=1,0,0)</f>
        <v>0</v>
      </c>
      <c r="AA2325" s="51">
        <f>IFERROR((1-R2325) * Z2325 * 2%,0)</f>
        <v>0</v>
      </c>
      <c r="AB2325" s="52">
        <f>IF(R2325=0,0,0)</f>
        <v>0</v>
      </c>
      <c r="AC2325" s="52">
        <f> IFERROR(AB2325 * (1-R2325) * 2%,0)</f>
        <v>0</v>
      </c>
      <c r="AD2325" s="53">
        <f>T2325+V2325+W2325+X2325+AA2325+AC2325</f>
        <v>111253.35000000001</v>
      </c>
    </row>
    <row r="2326">
      <c r="C2326" s="40" t="s">
        <v>4367</v>
      </c>
      <c r="D2326" s="41" t="s">
        <v>4368</v>
      </c>
      <c r="E2326" s="41"/>
      <c r="F2326" s="42">
        <v>43223.326886574076</v>
      </c>
      <c r="G2326" s="43">
        <v>2</v>
      </c>
      <c r="H2326" s="44">
        <v>43326</v>
      </c>
      <c r="I2326" s="44">
        <v>43325</v>
      </c>
      <c r="J2326" s="43">
        <v>1771876</v>
      </c>
      <c r="K2326" s="43">
        <v>0</v>
      </c>
      <c r="L2326" s="43">
        <v>0</v>
      </c>
      <c r="M2326" s="43">
        <f>IFERROR(J2326-K2326-L2326,0)</f>
        <v>1771876</v>
      </c>
      <c r="N2326" s="43">
        <v>1771876</v>
      </c>
      <c r="O2326" s="45">
        <f>IFERROR(IF(1 - M2326/N2326&lt;0,0,1-M2326/N2326),0)</f>
        <v>0</v>
      </c>
      <c r="P2326" s="43">
        <v>1771876</v>
      </c>
      <c r="Q2326" s="43">
        <v>0</v>
      </c>
      <c r="R2326" s="46">
        <f>IF(F2326&lt;DATEVALUE("2018-07-01"),1,0)</f>
        <v>1</v>
      </c>
      <c r="S2326" s="47">
        <f>IF(R2326=1,1%,0)</f>
        <v>0.01</v>
      </c>
      <c r="T2326" s="46">
        <f>IFERROR(S2326*M2326,0)</f>
        <v>17718.760000000002</v>
      </c>
      <c r="U2326" s="48">
        <f>IF(O2326&lt;=0.12,1,0)*(1-R2326)*M2326</f>
        <v>0</v>
      </c>
      <c r="V2326" s="49">
        <f>IF(0&lt;0.8,0,IF(0&lt;1,Sheet1!L590,1))*IF(G2326&lt;3,0.12 - O2326,0.01) *U2326</f>
        <v>0</v>
      </c>
      <c r="W2326" s="49">
        <f>IF(0&gt;1,IF(0&lt;=1.1,1,IF(0&lt;=1.2,2,IF(0&lt;=1.5,3,5))),0) * 1000000</f>
        <v>0</v>
      </c>
      <c r="X2326" s="50">
        <f>IF(AND(P2326&gt;=150000000,P2326&lt;300000000),5000000,IF(AND(P2326&gt;=300000000,P2326&lt;500000000),10000000,IF(AND(P2326&gt;=300000000,P2326&lt;500000000),15000000,IF(AND(P2326&gt;=500000000,P2326&lt;3000000000),20000000,IF(P2326&gt;=30000000000,35000000,0))))) * (1-R2326)</f>
        <v>0</v>
      </c>
      <c r="Y2326" s="50">
        <f>IFERROR(Q2326 * (1-R2326),0)</f>
        <v>0</v>
      </c>
      <c r="Z2326" s="51">
        <f>IF(R2326=1,0,0)</f>
        <v>0</v>
      </c>
      <c r="AA2326" s="51">
        <f>IFERROR((1-R2326) * Z2326 * 2%,0)</f>
        <v>0</v>
      </c>
      <c r="AB2326" s="52">
        <f>IF(R2326=0,0,0)</f>
        <v>0</v>
      </c>
      <c r="AC2326" s="52">
        <f> IFERROR(AB2326 * (1-R2326) * 2%,0)</f>
        <v>0</v>
      </c>
      <c r="AD2326" s="53">
        <f>T2326+V2326+W2326+X2326+AA2326+AC2326</f>
        <v>17718.760000000002</v>
      </c>
    </row>
    <row r="2327">
      <c r="C2327" s="40" t="s">
        <v>4369</v>
      </c>
      <c r="D2327" s="41" t="s">
        <v>4370</v>
      </c>
      <c r="E2327" s="41"/>
      <c r="F2327" s="42">
        <v>43264.148726851847</v>
      </c>
      <c r="G2327" s="43">
        <v>1</v>
      </c>
      <c r="H2327" s="44">
        <v>43320</v>
      </c>
      <c r="I2327" s="44">
        <v>43360</v>
      </c>
      <c r="J2327" s="43">
        <v>263780</v>
      </c>
      <c r="K2327" s="43">
        <v>0</v>
      </c>
      <c r="L2327" s="43">
        <v>0</v>
      </c>
      <c r="M2327" s="43">
        <f>IFERROR(J2327-K2327-L2327,0)</f>
        <v>263780</v>
      </c>
      <c r="N2327" s="43">
        <v>263780</v>
      </c>
      <c r="O2327" s="45">
        <f>IFERROR(IF(1 - M2327/N2327&lt;0,0,1-M2327/N2327),0)</f>
        <v>0</v>
      </c>
      <c r="P2327" s="43">
        <v>0</v>
      </c>
      <c r="Q2327" s="43">
        <v>0</v>
      </c>
      <c r="R2327" s="46">
        <f>IF(F2327&lt;DATEVALUE("2018-07-01"),1,0)</f>
        <v>1</v>
      </c>
      <c r="S2327" s="47">
        <f>IF(R2327=1,1%,0)</f>
        <v>0.01</v>
      </c>
      <c r="T2327" s="46">
        <f>IFERROR(S2327*M2327,0)</f>
        <v>2637.8000000000002</v>
      </c>
      <c r="U2327" s="48">
        <f>IF(O2327&lt;=0.12,1,0)*(1-R2327)*M2327</f>
        <v>0</v>
      </c>
      <c r="V2327" s="49">
        <f>IF(0&lt;0.8,0,IF(0&lt;1,Sheet1!L590,1))*IF(G2327&lt;3,0.12 - O2327,0.01) *U2327</f>
        <v>0</v>
      </c>
      <c r="W2327" s="49">
        <f>IF(0&gt;1,IF(0&lt;=1.1,1,IF(0&lt;=1.2,2,IF(0&lt;=1.5,3,5))),0) * 1000000</f>
        <v>0</v>
      </c>
      <c r="X2327" s="50">
        <f>IF(AND(P2327&gt;=150000000,P2327&lt;300000000),5000000,IF(AND(P2327&gt;=300000000,P2327&lt;500000000),10000000,IF(AND(P2327&gt;=300000000,P2327&lt;500000000),15000000,IF(AND(P2327&gt;=500000000,P2327&lt;3000000000),20000000,IF(P2327&gt;=30000000000,35000000,0))))) * (1-R2327)</f>
        <v>0</v>
      </c>
      <c r="Y2327" s="50">
        <f>IFERROR(Q2327 * (1-R2327),0)</f>
        <v>0</v>
      </c>
      <c r="Z2327" s="51">
        <f>IF(R2327=1,0,0)</f>
        <v>0</v>
      </c>
      <c r="AA2327" s="51">
        <f>IFERROR((1-R2327) * Z2327 * 2%,0)</f>
        <v>0</v>
      </c>
      <c r="AB2327" s="52">
        <f>IF(R2327=0,0,0)</f>
        <v>0</v>
      </c>
      <c r="AC2327" s="52">
        <f> IFERROR(AB2327 * (1-R2327) * 2%,0)</f>
        <v>0</v>
      </c>
      <c r="AD2327" s="53">
        <f>T2327+V2327+W2327+X2327+AA2327+AC2327</f>
        <v>2637.8000000000002</v>
      </c>
    </row>
    <row r="2328">
      <c r="C2328" s="40" t="s">
        <v>4371</v>
      </c>
      <c r="D2328" s="41" t="s">
        <v>4372</v>
      </c>
      <c r="E2328" s="41"/>
      <c r="F2328" s="42">
        <v>38960.63853009259</v>
      </c>
      <c r="G2328" s="43">
        <v>143</v>
      </c>
      <c r="H2328" s="44">
        <v>43314</v>
      </c>
      <c r="I2328" s="44">
        <v>43342</v>
      </c>
      <c r="J2328" s="43">
        <v>3220079</v>
      </c>
      <c r="K2328" s="43">
        <v>0</v>
      </c>
      <c r="L2328" s="43">
        <v>0</v>
      </c>
      <c r="M2328" s="43">
        <f>IFERROR(J2328-K2328-L2328,0)</f>
        <v>3220079</v>
      </c>
      <c r="N2328" s="43">
        <v>3138522</v>
      </c>
      <c r="O2328" s="45">
        <f>IFERROR(IF(1 - M2328/N2328&lt;0,0,1-M2328/N2328),0)</f>
        <v>0</v>
      </c>
      <c r="P2328" s="43">
        <v>0</v>
      </c>
      <c r="Q2328" s="43">
        <v>3220079</v>
      </c>
      <c r="R2328" s="46">
        <f>IF(F2328&lt;DATEVALUE("2018-07-01"),1,0)</f>
        <v>1</v>
      </c>
      <c r="S2328" s="47">
        <f>IF(R2328=1,1%,0)</f>
        <v>0.01</v>
      </c>
      <c r="T2328" s="46">
        <f>IFERROR(S2328*M2328,0)</f>
        <v>32200.790000000001</v>
      </c>
      <c r="U2328" s="48">
        <f>IF(O2328&lt;=0.12,1,0)*(1-R2328)*M2328</f>
        <v>0</v>
      </c>
      <c r="V2328" s="49">
        <f>IF(0&lt;0.8,0,IF(0&lt;1,Sheet1!L590,1))*IF(G2328&lt;3,0.12 - O2328,0.01) *U2328</f>
        <v>0</v>
      </c>
      <c r="W2328" s="49">
        <f>IF(0&gt;1,IF(0&lt;=1.1,1,IF(0&lt;=1.2,2,IF(0&lt;=1.5,3,5))),0) * 1000000</f>
        <v>0</v>
      </c>
      <c r="X2328" s="50">
        <f>IF(AND(P2328&gt;=150000000,P2328&lt;300000000),5000000,IF(AND(P2328&gt;=300000000,P2328&lt;500000000),10000000,IF(AND(P2328&gt;=300000000,P2328&lt;500000000),15000000,IF(AND(P2328&gt;=500000000,P2328&lt;3000000000),20000000,IF(P2328&gt;=30000000000,35000000,0))))) * (1-R2328)</f>
        <v>0</v>
      </c>
      <c r="Y2328" s="50">
        <f>IFERROR(Q2328 * (1-R2328),0)</f>
        <v>0</v>
      </c>
      <c r="Z2328" s="51">
        <f>IF(R2328=1,0,0)</f>
        <v>0</v>
      </c>
      <c r="AA2328" s="51">
        <f>IFERROR((1-R2328) * Z2328 * 2%,0)</f>
        <v>0</v>
      </c>
      <c r="AB2328" s="52">
        <f>IF(R2328=0,0,0)</f>
        <v>0</v>
      </c>
      <c r="AC2328" s="52">
        <f> IFERROR(AB2328 * (1-R2328) * 2%,0)</f>
        <v>0</v>
      </c>
      <c r="AD2328" s="53">
        <f>T2328+V2328+W2328+X2328+AA2328+AC2328</f>
        <v>32200.790000000001</v>
      </c>
    </row>
    <row r="2329">
      <c r="C2329" s="40" t="s">
        <v>4373</v>
      </c>
      <c r="D2329" s="41" t="s">
        <v>4374</v>
      </c>
      <c r="E2329" s="41"/>
      <c r="F2329" s="42">
        <v>39630.766250000001</v>
      </c>
      <c r="G2329" s="43">
        <v>120</v>
      </c>
      <c r="H2329" s="44">
        <v>43312</v>
      </c>
      <c r="I2329" s="44">
        <v>43398</v>
      </c>
      <c r="J2329" s="43">
        <v>45865340</v>
      </c>
      <c r="K2329" s="43">
        <v>0</v>
      </c>
      <c r="L2329" s="43">
        <v>0</v>
      </c>
      <c r="M2329" s="43">
        <f>IFERROR(J2329-K2329-L2329,0)</f>
        <v>45865340</v>
      </c>
      <c r="N2329" s="43">
        <v>88971175</v>
      </c>
      <c r="O2329" s="45">
        <f>IFERROR(IF(1 - M2329/N2329&lt;0,0,1-M2329/N2329),0)</f>
        <v>0.48449214029150456</v>
      </c>
      <c r="P2329" s="43">
        <v>0</v>
      </c>
      <c r="Q2329" s="43">
        <v>45865340</v>
      </c>
      <c r="R2329" s="46">
        <f>IF(F2329&lt;DATEVALUE("2018-07-01"),1,0)</f>
        <v>1</v>
      </c>
      <c r="S2329" s="47">
        <f>IF(R2329=1,1%,0)</f>
        <v>0.01</v>
      </c>
      <c r="T2329" s="46">
        <f>IFERROR(S2329*M2329,0)</f>
        <v>458653.40000000002</v>
      </c>
      <c r="U2329" s="48">
        <f>IF(O2329&lt;=0.12,1,0)*(1-R2329)*M2329</f>
        <v>0</v>
      </c>
      <c r="V2329" s="49">
        <f>IF(0&lt;0.8,0,IF(0&lt;1,Sheet1!L590,1))*IF(G2329&lt;3,0.12 - O2329,0.01) *U2329</f>
        <v>0</v>
      </c>
      <c r="W2329" s="49">
        <f>IF(0&gt;1,IF(0&lt;=1.1,1,IF(0&lt;=1.2,2,IF(0&lt;=1.5,3,5))),0) * 1000000</f>
        <v>0</v>
      </c>
      <c r="X2329" s="50">
        <f>IF(AND(P2329&gt;=150000000,P2329&lt;300000000),5000000,IF(AND(P2329&gt;=300000000,P2329&lt;500000000),10000000,IF(AND(P2329&gt;=300000000,P2329&lt;500000000),15000000,IF(AND(P2329&gt;=500000000,P2329&lt;3000000000),20000000,IF(P2329&gt;=30000000000,35000000,0))))) * (1-R2329)</f>
        <v>0</v>
      </c>
      <c r="Y2329" s="50">
        <f>IFERROR(Q2329 * (1-R2329),0)</f>
        <v>0</v>
      </c>
      <c r="Z2329" s="51">
        <f>IF(R2329=1,0,0)</f>
        <v>0</v>
      </c>
      <c r="AA2329" s="51">
        <f>IFERROR((1-R2329) * Z2329 * 2%,0)</f>
        <v>0</v>
      </c>
      <c r="AB2329" s="52">
        <f>IF(R2329=0,0,0)</f>
        <v>0</v>
      </c>
      <c r="AC2329" s="52">
        <f> IFERROR(AB2329 * (1-R2329) * 2%,0)</f>
        <v>0</v>
      </c>
      <c r="AD2329" s="53">
        <f>T2329+V2329+W2329+X2329+AA2329+AC2329</f>
        <v>458653.40000000002</v>
      </c>
    </row>
    <row r="2330">
      <c r="C2330" s="40" t="s">
        <v>4375</v>
      </c>
      <c r="D2330" s="41" t="s">
        <v>4376</v>
      </c>
      <c r="E2330" s="41"/>
      <c r="F2330" s="42">
        <v>39720.487488425926</v>
      </c>
      <c r="G2330" s="43">
        <v>118</v>
      </c>
      <c r="H2330" s="44">
        <v>43320</v>
      </c>
      <c r="I2330" s="44">
        <v>43349</v>
      </c>
      <c r="J2330" s="43">
        <v>4283884</v>
      </c>
      <c r="K2330" s="43">
        <v>0</v>
      </c>
      <c r="L2330" s="43">
        <v>0</v>
      </c>
      <c r="M2330" s="43">
        <f>IFERROR(J2330-K2330-L2330,0)</f>
        <v>4283884</v>
      </c>
      <c r="N2330" s="43">
        <v>4283884</v>
      </c>
      <c r="O2330" s="45">
        <f>IFERROR(IF(1 - M2330/N2330&lt;0,0,1-M2330/N2330),0)</f>
        <v>0</v>
      </c>
      <c r="P2330" s="43">
        <v>0</v>
      </c>
      <c r="Q2330" s="43">
        <v>4283884</v>
      </c>
      <c r="R2330" s="46">
        <f>IF(F2330&lt;DATEVALUE("2018-07-01"),1,0)</f>
        <v>1</v>
      </c>
      <c r="S2330" s="47">
        <f>IF(R2330=1,1%,0)</f>
        <v>0.01</v>
      </c>
      <c r="T2330" s="46">
        <f>IFERROR(S2330*M2330,0)</f>
        <v>42838.840000000004</v>
      </c>
      <c r="U2330" s="48">
        <f>IF(O2330&lt;=0.12,1,0)*(1-R2330)*M2330</f>
        <v>0</v>
      </c>
      <c r="V2330" s="49">
        <f>IF(0&lt;0.8,0,IF(0&lt;1,Sheet1!L590,1))*IF(G2330&lt;3,0.12 - O2330,0.01) *U2330</f>
        <v>0</v>
      </c>
      <c r="W2330" s="49">
        <f>IF(0&gt;1,IF(0&lt;=1.1,1,IF(0&lt;=1.2,2,IF(0&lt;=1.5,3,5))),0) * 1000000</f>
        <v>0</v>
      </c>
      <c r="X2330" s="50">
        <f>IF(AND(P2330&gt;=150000000,P2330&lt;300000000),5000000,IF(AND(P2330&gt;=300000000,P2330&lt;500000000),10000000,IF(AND(P2330&gt;=300000000,P2330&lt;500000000),15000000,IF(AND(P2330&gt;=500000000,P2330&lt;3000000000),20000000,IF(P2330&gt;=30000000000,35000000,0))))) * (1-R2330)</f>
        <v>0</v>
      </c>
      <c r="Y2330" s="50">
        <f>IFERROR(Q2330 * (1-R2330),0)</f>
        <v>0</v>
      </c>
      <c r="Z2330" s="51">
        <f>IF(R2330=1,0,0)</f>
        <v>0</v>
      </c>
      <c r="AA2330" s="51">
        <f>IFERROR((1-R2330) * Z2330 * 2%,0)</f>
        <v>0</v>
      </c>
      <c r="AB2330" s="52">
        <f>IF(R2330=0,0,0)</f>
        <v>0</v>
      </c>
      <c r="AC2330" s="52">
        <f> IFERROR(AB2330 * (1-R2330) * 2%,0)</f>
        <v>0</v>
      </c>
      <c r="AD2330" s="53">
        <f>T2330+V2330+W2330+X2330+AA2330+AC2330</f>
        <v>42838.840000000004</v>
      </c>
    </row>
    <row r="2331">
      <c r="C2331" s="40" t="s">
        <v>4377</v>
      </c>
      <c r="D2331" s="41" t="s">
        <v>4378</v>
      </c>
      <c r="E2331" s="41"/>
      <c r="F2331" s="42">
        <v>39917.392118055555</v>
      </c>
      <c r="G2331" s="43">
        <v>111</v>
      </c>
      <c r="H2331" s="44">
        <v>43320</v>
      </c>
      <c r="I2331" s="44">
        <v>43336</v>
      </c>
      <c r="J2331" s="43">
        <v>732292</v>
      </c>
      <c r="K2331" s="43">
        <v>0</v>
      </c>
      <c r="L2331" s="43">
        <v>0</v>
      </c>
      <c r="M2331" s="43">
        <f>IFERROR(J2331-K2331-L2331,0)</f>
        <v>732292</v>
      </c>
      <c r="N2331" s="43">
        <v>732292</v>
      </c>
      <c r="O2331" s="45">
        <f>IFERROR(IF(1 - M2331/N2331&lt;0,0,1-M2331/N2331),0)</f>
        <v>0</v>
      </c>
      <c r="P2331" s="43">
        <v>0</v>
      </c>
      <c r="Q2331" s="43">
        <v>732292</v>
      </c>
      <c r="R2331" s="46">
        <f>IF(F2331&lt;DATEVALUE("2018-07-01"),1,0)</f>
        <v>1</v>
      </c>
      <c r="S2331" s="47">
        <f>IF(R2331=1,1%,0)</f>
        <v>0.01</v>
      </c>
      <c r="T2331" s="46">
        <f>IFERROR(S2331*M2331,0)</f>
        <v>7322.9200000000001</v>
      </c>
      <c r="U2331" s="48">
        <f>IF(O2331&lt;=0.12,1,0)*(1-R2331)*M2331</f>
        <v>0</v>
      </c>
      <c r="V2331" s="49">
        <f>IF(0&lt;0.8,0,IF(0&lt;1,Sheet1!L590,1))*IF(G2331&lt;3,0.12 - O2331,0.01) *U2331</f>
        <v>0</v>
      </c>
      <c r="W2331" s="49">
        <f>IF(0&gt;1,IF(0&lt;=1.1,1,IF(0&lt;=1.2,2,IF(0&lt;=1.5,3,5))),0) * 1000000</f>
        <v>0</v>
      </c>
      <c r="X2331" s="50">
        <f>IF(AND(P2331&gt;=150000000,P2331&lt;300000000),5000000,IF(AND(P2331&gt;=300000000,P2331&lt;500000000),10000000,IF(AND(P2331&gt;=300000000,P2331&lt;500000000),15000000,IF(AND(P2331&gt;=500000000,P2331&lt;3000000000),20000000,IF(P2331&gt;=30000000000,35000000,0))))) * (1-R2331)</f>
        <v>0</v>
      </c>
      <c r="Y2331" s="50">
        <f>IFERROR(Q2331 * (1-R2331),0)</f>
        <v>0</v>
      </c>
      <c r="Z2331" s="51">
        <f>IF(R2331=1,0,0)</f>
        <v>0</v>
      </c>
      <c r="AA2331" s="51">
        <f>IFERROR((1-R2331) * Z2331 * 2%,0)</f>
        <v>0</v>
      </c>
      <c r="AB2331" s="52">
        <f>IF(R2331=0,0,0)</f>
        <v>0</v>
      </c>
      <c r="AC2331" s="52">
        <f> IFERROR(AB2331 * (1-R2331) * 2%,0)</f>
        <v>0</v>
      </c>
      <c r="AD2331" s="53">
        <f>T2331+V2331+W2331+X2331+AA2331+AC2331</f>
        <v>7322.9200000000001</v>
      </c>
    </row>
    <row r="2332">
      <c r="C2332" s="40" t="s">
        <v>4379</v>
      </c>
      <c r="D2332" s="41" t="s">
        <v>4380</v>
      </c>
      <c r="E2332" s="41"/>
      <c r="F2332" s="42">
        <v>39920.597025462965</v>
      </c>
      <c r="G2332" s="43">
        <v>111</v>
      </c>
      <c r="H2332" s="44">
        <v>43328</v>
      </c>
      <c r="I2332" s="44">
        <v>43337</v>
      </c>
      <c r="J2332" s="43">
        <v>334928</v>
      </c>
      <c r="K2332" s="43">
        <v>0</v>
      </c>
      <c r="L2332" s="43">
        <v>0</v>
      </c>
      <c r="M2332" s="43">
        <f>IFERROR(J2332-K2332-L2332,0)</f>
        <v>334928</v>
      </c>
      <c r="N2332" s="43">
        <v>334928</v>
      </c>
      <c r="O2332" s="45">
        <f>IFERROR(IF(1 - M2332/N2332&lt;0,0,1-M2332/N2332),0)</f>
        <v>0</v>
      </c>
      <c r="P2332" s="43">
        <v>0</v>
      </c>
      <c r="Q2332" s="43">
        <v>334928</v>
      </c>
      <c r="R2332" s="46">
        <f>IF(F2332&lt;DATEVALUE("2018-07-01"),1,0)</f>
        <v>1</v>
      </c>
      <c r="S2332" s="47">
        <f>IF(R2332=1,1%,0)</f>
        <v>0.01</v>
      </c>
      <c r="T2332" s="46">
        <f>IFERROR(S2332*M2332,0)</f>
        <v>3349.2800000000002</v>
      </c>
      <c r="U2332" s="48">
        <f>IF(O2332&lt;=0.12,1,0)*(1-R2332)*M2332</f>
        <v>0</v>
      </c>
      <c r="V2332" s="49">
        <f>IF(0&lt;0.8,0,IF(0&lt;1,Sheet1!L590,1))*IF(G2332&lt;3,0.12 - O2332,0.01) *U2332</f>
        <v>0</v>
      </c>
      <c r="W2332" s="49">
        <f>IF(0&gt;1,IF(0&lt;=1.1,1,IF(0&lt;=1.2,2,IF(0&lt;=1.5,3,5))),0) * 1000000</f>
        <v>0</v>
      </c>
      <c r="X2332" s="50">
        <f>IF(AND(P2332&gt;=150000000,P2332&lt;300000000),5000000,IF(AND(P2332&gt;=300000000,P2332&lt;500000000),10000000,IF(AND(P2332&gt;=300000000,P2332&lt;500000000),15000000,IF(AND(P2332&gt;=500000000,P2332&lt;3000000000),20000000,IF(P2332&gt;=30000000000,35000000,0))))) * (1-R2332)</f>
        <v>0</v>
      </c>
      <c r="Y2332" s="50">
        <f>IFERROR(Q2332 * (1-R2332),0)</f>
        <v>0</v>
      </c>
      <c r="Z2332" s="51">
        <f>IF(R2332=1,0,0)</f>
        <v>0</v>
      </c>
      <c r="AA2332" s="51">
        <f>IFERROR((1-R2332) * Z2332 * 2%,0)</f>
        <v>0</v>
      </c>
      <c r="AB2332" s="52">
        <f>IF(R2332=0,0,0)</f>
        <v>0</v>
      </c>
      <c r="AC2332" s="52">
        <f> IFERROR(AB2332 * (1-R2332) * 2%,0)</f>
        <v>0</v>
      </c>
      <c r="AD2332" s="53">
        <f>T2332+V2332+W2332+X2332+AA2332+AC2332</f>
        <v>3349.2800000000002</v>
      </c>
    </row>
    <row r="2333">
      <c r="C2333" s="40" t="s">
        <v>4381</v>
      </c>
      <c r="D2333" s="41" t="s">
        <v>4382</v>
      </c>
      <c r="E2333" s="41"/>
      <c r="F2333" s="42">
        <v>39939.697430555556</v>
      </c>
      <c r="G2333" s="43">
        <v>110</v>
      </c>
      <c r="H2333" s="44">
        <v>43320</v>
      </c>
      <c r="I2333" s="44">
        <v>43329</v>
      </c>
      <c r="J2333" s="43">
        <v>174033</v>
      </c>
      <c r="K2333" s="43">
        <v>0</v>
      </c>
      <c r="L2333" s="43">
        <v>0</v>
      </c>
      <c r="M2333" s="43">
        <f>IFERROR(J2333-K2333-L2333,0)</f>
        <v>174033</v>
      </c>
      <c r="N2333" s="43">
        <v>169839</v>
      </c>
      <c r="O2333" s="45">
        <f>IFERROR(IF(1 - M2333/N2333&lt;0,0,1-M2333/N2333),0)</f>
        <v>0</v>
      </c>
      <c r="P2333" s="43">
        <v>0</v>
      </c>
      <c r="Q2333" s="43">
        <v>174033</v>
      </c>
      <c r="R2333" s="46">
        <f>IF(F2333&lt;DATEVALUE("2018-07-01"),1,0)</f>
        <v>1</v>
      </c>
      <c r="S2333" s="47">
        <f>IF(R2333=1,1%,0)</f>
        <v>0.01</v>
      </c>
      <c r="T2333" s="46">
        <f>IFERROR(S2333*M2333,0)</f>
        <v>1740.3299999999999</v>
      </c>
      <c r="U2333" s="48">
        <f>IF(O2333&lt;=0.12,1,0)*(1-R2333)*M2333</f>
        <v>0</v>
      </c>
      <c r="V2333" s="49">
        <f>IF(0&lt;0.8,0,IF(0&lt;1,Sheet1!L590,1))*IF(G2333&lt;3,0.12 - O2333,0.01) *U2333</f>
        <v>0</v>
      </c>
      <c r="W2333" s="49">
        <f>IF(0&gt;1,IF(0&lt;=1.1,1,IF(0&lt;=1.2,2,IF(0&lt;=1.5,3,5))),0) * 1000000</f>
        <v>0</v>
      </c>
      <c r="X2333" s="50">
        <f>IF(AND(P2333&gt;=150000000,P2333&lt;300000000),5000000,IF(AND(P2333&gt;=300000000,P2333&lt;500000000),10000000,IF(AND(P2333&gt;=300000000,P2333&lt;500000000),15000000,IF(AND(P2333&gt;=500000000,P2333&lt;3000000000),20000000,IF(P2333&gt;=30000000000,35000000,0))))) * (1-R2333)</f>
        <v>0</v>
      </c>
      <c r="Y2333" s="50">
        <f>IFERROR(Q2333 * (1-R2333),0)</f>
        <v>0</v>
      </c>
      <c r="Z2333" s="51">
        <f>IF(R2333=1,0,0)</f>
        <v>0</v>
      </c>
      <c r="AA2333" s="51">
        <f>IFERROR((1-R2333) * Z2333 * 2%,0)</f>
        <v>0</v>
      </c>
      <c r="AB2333" s="52">
        <f>IF(R2333=0,0,0)</f>
        <v>0</v>
      </c>
      <c r="AC2333" s="52">
        <f> IFERROR(AB2333 * (1-R2333) * 2%,0)</f>
        <v>0</v>
      </c>
      <c r="AD2333" s="53">
        <f>T2333+V2333+W2333+X2333+AA2333+AC2333</f>
        <v>1740.3299999999999</v>
      </c>
    </row>
    <row r="2334">
      <c r="C2334" s="40" t="s">
        <v>4383</v>
      </c>
      <c r="D2334" s="41" t="s">
        <v>4384</v>
      </c>
      <c r="E2334" s="41"/>
      <c r="F2334" s="42">
        <v>40015.620057870372</v>
      </c>
      <c r="G2334" s="43">
        <v>108</v>
      </c>
      <c r="H2334" s="44">
        <v>43328</v>
      </c>
      <c r="I2334" s="44">
        <v>43377</v>
      </c>
      <c r="J2334" s="43">
        <v>1830948</v>
      </c>
      <c r="K2334" s="43">
        <v>0</v>
      </c>
      <c r="L2334" s="43">
        <v>0</v>
      </c>
      <c r="M2334" s="43">
        <f>IFERROR(J2334-K2334-L2334,0)</f>
        <v>1830948</v>
      </c>
      <c r="N2334" s="43">
        <v>1830948</v>
      </c>
      <c r="O2334" s="45">
        <f>IFERROR(IF(1 - M2334/N2334&lt;0,0,1-M2334/N2334),0)</f>
        <v>0</v>
      </c>
      <c r="P2334" s="43">
        <v>0</v>
      </c>
      <c r="Q2334" s="43">
        <v>1830948</v>
      </c>
      <c r="R2334" s="46">
        <f>IF(F2334&lt;DATEVALUE("2018-07-01"),1,0)</f>
        <v>1</v>
      </c>
      <c r="S2334" s="47">
        <f>IF(R2334=1,1%,0)</f>
        <v>0.01</v>
      </c>
      <c r="T2334" s="46">
        <f>IFERROR(S2334*M2334,0)</f>
        <v>18309.48</v>
      </c>
      <c r="U2334" s="48">
        <f>IF(O2334&lt;=0.12,1,0)*(1-R2334)*M2334</f>
        <v>0</v>
      </c>
      <c r="V2334" s="49">
        <f>IF(0&lt;0.8,0,IF(0&lt;1,Sheet1!L590,1))*IF(G2334&lt;3,0.12 - O2334,0.01) *U2334</f>
        <v>0</v>
      </c>
      <c r="W2334" s="49">
        <f>IF(0&gt;1,IF(0&lt;=1.1,1,IF(0&lt;=1.2,2,IF(0&lt;=1.5,3,5))),0) * 1000000</f>
        <v>0</v>
      </c>
      <c r="X2334" s="50">
        <f>IF(AND(P2334&gt;=150000000,P2334&lt;300000000),5000000,IF(AND(P2334&gt;=300000000,P2334&lt;500000000),10000000,IF(AND(P2334&gt;=300000000,P2334&lt;500000000),15000000,IF(AND(P2334&gt;=500000000,P2334&lt;3000000000),20000000,IF(P2334&gt;=30000000000,35000000,0))))) * (1-R2334)</f>
        <v>0</v>
      </c>
      <c r="Y2334" s="50">
        <f>IFERROR(Q2334 * (1-R2334),0)</f>
        <v>0</v>
      </c>
      <c r="Z2334" s="51">
        <f>IF(R2334=1,0,0)</f>
        <v>0</v>
      </c>
      <c r="AA2334" s="51">
        <f>IFERROR((1-R2334) * Z2334 * 2%,0)</f>
        <v>0</v>
      </c>
      <c r="AB2334" s="52">
        <f>IF(R2334=0,0,0)</f>
        <v>0</v>
      </c>
      <c r="AC2334" s="52">
        <f> IFERROR(AB2334 * (1-R2334) * 2%,0)</f>
        <v>0</v>
      </c>
      <c r="AD2334" s="53">
        <f>T2334+V2334+W2334+X2334+AA2334+AC2334</f>
        <v>18309.48</v>
      </c>
    </row>
    <row r="2335">
      <c r="C2335" s="40" t="s">
        <v>4385</v>
      </c>
      <c r="D2335" s="41" t="s">
        <v>4386</v>
      </c>
      <c r="E2335" s="41"/>
      <c r="F2335" s="42">
        <v>40210.676863425928</v>
      </c>
      <c r="G2335" s="43">
        <v>101</v>
      </c>
      <c r="H2335" s="44">
        <v>43312</v>
      </c>
      <c r="I2335" s="44">
        <v>43358</v>
      </c>
      <c r="J2335" s="43">
        <v>2884446</v>
      </c>
      <c r="K2335" s="43">
        <v>0</v>
      </c>
      <c r="L2335" s="43">
        <v>0</v>
      </c>
      <c r="M2335" s="43">
        <f>IFERROR(J2335-K2335-L2335,0)</f>
        <v>2884446</v>
      </c>
      <c r="N2335" s="43">
        <v>2884446</v>
      </c>
      <c r="O2335" s="45">
        <f>IFERROR(IF(1 - M2335/N2335&lt;0,0,1-M2335/N2335),0)</f>
        <v>0</v>
      </c>
      <c r="P2335" s="43">
        <v>0</v>
      </c>
      <c r="Q2335" s="43">
        <v>2884446</v>
      </c>
      <c r="R2335" s="46">
        <f>IF(F2335&lt;DATEVALUE("2018-07-01"),1,0)</f>
        <v>1</v>
      </c>
      <c r="S2335" s="47">
        <f>IF(R2335=1,1%,0)</f>
        <v>0.01</v>
      </c>
      <c r="T2335" s="46">
        <f>IFERROR(S2335*M2335,0)</f>
        <v>28844.459999999999</v>
      </c>
      <c r="U2335" s="48">
        <f>IF(O2335&lt;=0.12,1,0)*(1-R2335)*M2335</f>
        <v>0</v>
      </c>
      <c r="V2335" s="49">
        <f>IF(0&lt;0.8,0,IF(0&lt;1,Sheet1!L590,1))*IF(G2335&lt;3,0.12 - O2335,0.01) *U2335</f>
        <v>0</v>
      </c>
      <c r="W2335" s="49">
        <f>IF(0&gt;1,IF(0&lt;=1.1,1,IF(0&lt;=1.2,2,IF(0&lt;=1.5,3,5))),0) * 1000000</f>
        <v>0</v>
      </c>
      <c r="X2335" s="50">
        <f>IF(AND(P2335&gt;=150000000,P2335&lt;300000000),5000000,IF(AND(P2335&gt;=300000000,P2335&lt;500000000),10000000,IF(AND(P2335&gt;=300000000,P2335&lt;500000000),15000000,IF(AND(P2335&gt;=500000000,P2335&lt;3000000000),20000000,IF(P2335&gt;=30000000000,35000000,0))))) * (1-R2335)</f>
        <v>0</v>
      </c>
      <c r="Y2335" s="50">
        <f>IFERROR(Q2335 * (1-R2335),0)</f>
        <v>0</v>
      </c>
      <c r="Z2335" s="51">
        <f>IF(R2335=1,0,0)</f>
        <v>0</v>
      </c>
      <c r="AA2335" s="51">
        <f>IFERROR((1-R2335) * Z2335 * 2%,0)</f>
        <v>0</v>
      </c>
      <c r="AB2335" s="52">
        <f>IF(R2335=0,0,0)</f>
        <v>0</v>
      </c>
      <c r="AC2335" s="52">
        <f> IFERROR(AB2335 * (1-R2335) * 2%,0)</f>
        <v>0</v>
      </c>
      <c r="AD2335" s="53">
        <f>T2335+V2335+W2335+X2335+AA2335+AC2335</f>
        <v>28844.459999999999</v>
      </c>
    </row>
    <row r="2336">
      <c r="C2336" s="40" t="s">
        <v>4387</v>
      </c>
      <c r="D2336" s="41" t="s">
        <v>4388</v>
      </c>
      <c r="E2336" s="41"/>
      <c r="F2336" s="42">
        <v>40361.429085648146</v>
      </c>
      <c r="G2336" s="43">
        <v>96</v>
      </c>
      <c r="H2336" s="44">
        <v>43320</v>
      </c>
      <c r="I2336" s="44">
        <v>43349</v>
      </c>
      <c r="J2336" s="43">
        <v>465850</v>
      </c>
      <c r="K2336" s="43">
        <v>0</v>
      </c>
      <c r="L2336" s="43">
        <v>0</v>
      </c>
      <c r="M2336" s="43">
        <f>IFERROR(J2336-K2336-L2336,0)</f>
        <v>465850</v>
      </c>
      <c r="N2336" s="43">
        <v>465850</v>
      </c>
      <c r="O2336" s="45">
        <f>IFERROR(IF(1 - M2336/N2336&lt;0,0,1-M2336/N2336),0)</f>
        <v>0</v>
      </c>
      <c r="P2336" s="43">
        <v>0</v>
      </c>
      <c r="Q2336" s="43">
        <v>465850</v>
      </c>
      <c r="R2336" s="46">
        <f>IF(F2336&lt;DATEVALUE("2018-07-01"),1,0)</f>
        <v>1</v>
      </c>
      <c r="S2336" s="47">
        <f>IF(R2336=1,1%,0)</f>
        <v>0.01</v>
      </c>
      <c r="T2336" s="46">
        <f>IFERROR(S2336*M2336,0)</f>
        <v>4658.5</v>
      </c>
      <c r="U2336" s="48">
        <f>IF(O2336&lt;=0.12,1,0)*(1-R2336)*M2336</f>
        <v>0</v>
      </c>
      <c r="V2336" s="49">
        <f>IF(0&lt;0.8,0,IF(0&lt;1,Sheet1!L590,1))*IF(G2336&lt;3,0.12 - O2336,0.01) *U2336</f>
        <v>0</v>
      </c>
      <c r="W2336" s="49">
        <f>IF(0&gt;1,IF(0&lt;=1.1,1,IF(0&lt;=1.2,2,IF(0&lt;=1.5,3,5))),0) * 1000000</f>
        <v>0</v>
      </c>
      <c r="X2336" s="50">
        <f>IF(AND(P2336&gt;=150000000,P2336&lt;300000000),5000000,IF(AND(P2336&gt;=300000000,P2336&lt;500000000),10000000,IF(AND(P2336&gt;=300000000,P2336&lt;500000000),15000000,IF(AND(P2336&gt;=500000000,P2336&lt;3000000000),20000000,IF(P2336&gt;=30000000000,35000000,0))))) * (1-R2336)</f>
        <v>0</v>
      </c>
      <c r="Y2336" s="50">
        <f>IFERROR(Q2336 * (1-R2336),0)</f>
        <v>0</v>
      </c>
      <c r="Z2336" s="51">
        <f>IF(R2336=1,0,0)</f>
        <v>0</v>
      </c>
      <c r="AA2336" s="51">
        <f>IFERROR((1-R2336) * Z2336 * 2%,0)</f>
        <v>0</v>
      </c>
      <c r="AB2336" s="52">
        <f>IF(R2336=0,0,0)</f>
        <v>0</v>
      </c>
      <c r="AC2336" s="52">
        <f> IFERROR(AB2336 * (1-R2336) * 2%,0)</f>
        <v>0</v>
      </c>
      <c r="AD2336" s="53">
        <f>T2336+V2336+W2336+X2336+AA2336+AC2336</f>
        <v>4658.5</v>
      </c>
    </row>
    <row r="2337">
      <c r="C2337" s="40" t="s">
        <v>4389</v>
      </c>
      <c r="D2337" s="41" t="s">
        <v>4390</v>
      </c>
      <c r="E2337" s="41"/>
      <c r="F2337" s="42">
        <v>40704.627233796295</v>
      </c>
      <c r="G2337" s="43">
        <v>85</v>
      </c>
      <c r="H2337" s="44">
        <v>43329</v>
      </c>
      <c r="I2337" s="44">
        <v>43321</v>
      </c>
      <c r="J2337" s="43">
        <v>2261006</v>
      </c>
      <c r="K2337" s="43">
        <v>0</v>
      </c>
      <c r="L2337" s="43">
        <v>0</v>
      </c>
      <c r="M2337" s="43">
        <f>IFERROR(J2337-K2337-L2337,0)</f>
        <v>2261006</v>
      </c>
      <c r="N2337" s="43">
        <v>2261006</v>
      </c>
      <c r="O2337" s="45">
        <f>IFERROR(IF(1 - M2337/N2337&lt;0,0,1-M2337/N2337),0)</f>
        <v>0</v>
      </c>
      <c r="P2337" s="43">
        <v>0</v>
      </c>
      <c r="Q2337" s="43">
        <v>2261006</v>
      </c>
      <c r="R2337" s="46">
        <f>IF(F2337&lt;DATEVALUE("2018-07-01"),1,0)</f>
        <v>1</v>
      </c>
      <c r="S2337" s="47">
        <f>IF(R2337=1,1%,0)</f>
        <v>0.01</v>
      </c>
      <c r="T2337" s="46">
        <f>IFERROR(S2337*M2337,0)</f>
        <v>22610.060000000001</v>
      </c>
      <c r="U2337" s="48">
        <f>IF(O2337&lt;=0.12,1,0)*(1-R2337)*M2337</f>
        <v>0</v>
      </c>
      <c r="V2337" s="49">
        <f>IF(0&lt;0.8,0,IF(0&lt;1,Sheet1!L590,1))*IF(G2337&lt;3,0.12 - O2337,0.01) *U2337</f>
        <v>0</v>
      </c>
      <c r="W2337" s="49">
        <f>IF(0&gt;1,IF(0&lt;=1.1,1,IF(0&lt;=1.2,2,IF(0&lt;=1.5,3,5))),0) * 1000000</f>
        <v>0</v>
      </c>
      <c r="X2337" s="50">
        <f>IF(AND(P2337&gt;=150000000,P2337&lt;300000000),5000000,IF(AND(P2337&gt;=300000000,P2337&lt;500000000),10000000,IF(AND(P2337&gt;=300000000,P2337&lt;500000000),15000000,IF(AND(P2337&gt;=500000000,P2337&lt;3000000000),20000000,IF(P2337&gt;=30000000000,35000000,0))))) * (1-R2337)</f>
        <v>0</v>
      </c>
      <c r="Y2337" s="50">
        <f>IFERROR(Q2337 * (1-R2337),0)</f>
        <v>0</v>
      </c>
      <c r="Z2337" s="51">
        <f>IF(R2337=1,0,0)</f>
        <v>0</v>
      </c>
      <c r="AA2337" s="51">
        <f>IFERROR((1-R2337) * Z2337 * 2%,0)</f>
        <v>0</v>
      </c>
      <c r="AB2337" s="52">
        <f>IF(R2337=0,0,0)</f>
        <v>0</v>
      </c>
      <c r="AC2337" s="52">
        <f> IFERROR(AB2337 * (1-R2337) * 2%,0)</f>
        <v>0</v>
      </c>
      <c r="AD2337" s="53">
        <f>T2337+V2337+W2337+X2337+AA2337+AC2337</f>
        <v>22610.060000000001</v>
      </c>
    </row>
    <row r="2338">
      <c r="C2338" s="40" t="s">
        <v>4391</v>
      </c>
      <c r="D2338" s="41" t="s">
        <v>4392</v>
      </c>
      <c r="E2338" s="41"/>
      <c r="F2338" s="42">
        <v>40715.592407407406</v>
      </c>
      <c r="G2338" s="43">
        <v>85</v>
      </c>
      <c r="H2338" s="44">
        <v>43320</v>
      </c>
      <c r="I2338" s="44">
        <v>43341</v>
      </c>
      <c r="J2338" s="43">
        <v>179322</v>
      </c>
      <c r="K2338" s="43">
        <v>0</v>
      </c>
      <c r="L2338" s="43">
        <v>0</v>
      </c>
      <c r="M2338" s="43">
        <f>IFERROR(J2338-K2338-L2338,0)</f>
        <v>179322</v>
      </c>
      <c r="N2338" s="43">
        <v>179322</v>
      </c>
      <c r="O2338" s="45">
        <f>IFERROR(IF(1 - M2338/N2338&lt;0,0,1-M2338/N2338),0)</f>
        <v>0</v>
      </c>
      <c r="P2338" s="43">
        <v>0</v>
      </c>
      <c r="Q2338" s="43">
        <v>179322</v>
      </c>
      <c r="R2338" s="46">
        <f>IF(F2338&lt;DATEVALUE("2018-07-01"),1,0)</f>
        <v>1</v>
      </c>
      <c r="S2338" s="47">
        <f>IF(R2338=1,1%,0)</f>
        <v>0.01</v>
      </c>
      <c r="T2338" s="46">
        <f>IFERROR(S2338*M2338,0)</f>
        <v>1793.22</v>
      </c>
      <c r="U2338" s="48">
        <f>IF(O2338&lt;=0.12,1,0)*(1-R2338)*M2338</f>
        <v>0</v>
      </c>
      <c r="V2338" s="49">
        <f>IF(0&lt;0.8,0,IF(0&lt;1,Sheet1!L590,1))*IF(G2338&lt;3,0.12 - O2338,0.01) *U2338</f>
        <v>0</v>
      </c>
      <c r="W2338" s="49">
        <f>IF(0&gt;1,IF(0&lt;=1.1,1,IF(0&lt;=1.2,2,IF(0&lt;=1.5,3,5))),0) * 1000000</f>
        <v>0</v>
      </c>
      <c r="X2338" s="50">
        <f>IF(AND(P2338&gt;=150000000,P2338&lt;300000000),5000000,IF(AND(P2338&gt;=300000000,P2338&lt;500000000),10000000,IF(AND(P2338&gt;=300000000,P2338&lt;500000000),15000000,IF(AND(P2338&gt;=500000000,P2338&lt;3000000000),20000000,IF(P2338&gt;=30000000000,35000000,0))))) * (1-R2338)</f>
        <v>0</v>
      </c>
      <c r="Y2338" s="50">
        <f>IFERROR(Q2338 * (1-R2338),0)</f>
        <v>0</v>
      </c>
      <c r="Z2338" s="51">
        <f>IF(R2338=1,0,0)</f>
        <v>0</v>
      </c>
      <c r="AA2338" s="51">
        <f>IFERROR((1-R2338) * Z2338 * 2%,0)</f>
        <v>0</v>
      </c>
      <c r="AB2338" s="52">
        <f>IF(R2338=0,0,0)</f>
        <v>0</v>
      </c>
      <c r="AC2338" s="52">
        <f> IFERROR(AB2338 * (1-R2338) * 2%,0)</f>
        <v>0</v>
      </c>
      <c r="AD2338" s="53">
        <f>T2338+V2338+W2338+X2338+AA2338+AC2338</f>
        <v>1793.22</v>
      </c>
    </row>
    <row r="2339">
      <c r="C2339" s="40" t="s">
        <v>4393</v>
      </c>
      <c r="D2339" s="41" t="s">
        <v>4394</v>
      </c>
      <c r="E2339" s="41"/>
      <c r="F2339" s="42">
        <v>40737.432546296295</v>
      </c>
      <c r="G2339" s="43">
        <v>84</v>
      </c>
      <c r="H2339" s="44">
        <v>43320</v>
      </c>
      <c r="I2339" s="44">
        <v>43349</v>
      </c>
      <c r="J2339" s="43">
        <v>659571</v>
      </c>
      <c r="K2339" s="43">
        <v>0</v>
      </c>
      <c r="L2339" s="43">
        <v>0</v>
      </c>
      <c r="M2339" s="43">
        <f>IFERROR(J2339-K2339-L2339,0)</f>
        <v>659571</v>
      </c>
      <c r="N2339" s="43">
        <v>659571</v>
      </c>
      <c r="O2339" s="45">
        <f>IFERROR(IF(1 - M2339/N2339&lt;0,0,1-M2339/N2339),0)</f>
        <v>0</v>
      </c>
      <c r="P2339" s="43">
        <v>0</v>
      </c>
      <c r="Q2339" s="43">
        <v>659571</v>
      </c>
      <c r="R2339" s="46">
        <f>IF(F2339&lt;DATEVALUE("2018-07-01"),1,0)</f>
        <v>1</v>
      </c>
      <c r="S2339" s="47">
        <f>IF(R2339=1,1%,0)</f>
        <v>0.01</v>
      </c>
      <c r="T2339" s="46">
        <f>IFERROR(S2339*M2339,0)</f>
        <v>6595.71</v>
      </c>
      <c r="U2339" s="48">
        <f>IF(O2339&lt;=0.12,1,0)*(1-R2339)*M2339</f>
        <v>0</v>
      </c>
      <c r="V2339" s="49">
        <f>IF(0&lt;0.8,0,IF(0&lt;1,Sheet1!L590,1))*IF(G2339&lt;3,0.12 - O2339,0.01) *U2339</f>
        <v>0</v>
      </c>
      <c r="W2339" s="49">
        <f>IF(0&gt;1,IF(0&lt;=1.1,1,IF(0&lt;=1.2,2,IF(0&lt;=1.5,3,5))),0) * 1000000</f>
        <v>0</v>
      </c>
      <c r="X2339" s="50">
        <f>IF(AND(P2339&gt;=150000000,P2339&lt;300000000),5000000,IF(AND(P2339&gt;=300000000,P2339&lt;500000000),10000000,IF(AND(P2339&gt;=300000000,P2339&lt;500000000),15000000,IF(AND(P2339&gt;=500000000,P2339&lt;3000000000),20000000,IF(P2339&gt;=30000000000,35000000,0))))) * (1-R2339)</f>
        <v>0</v>
      </c>
      <c r="Y2339" s="50">
        <f>IFERROR(Q2339 * (1-R2339),0)</f>
        <v>0</v>
      </c>
      <c r="Z2339" s="51">
        <f>IF(R2339=1,0,0)</f>
        <v>0</v>
      </c>
      <c r="AA2339" s="51">
        <f>IFERROR((1-R2339) * Z2339 * 2%,0)</f>
        <v>0</v>
      </c>
      <c r="AB2339" s="52">
        <f>IF(R2339=0,0,0)</f>
        <v>0</v>
      </c>
      <c r="AC2339" s="52">
        <f> IFERROR(AB2339 * (1-R2339) * 2%,0)</f>
        <v>0</v>
      </c>
      <c r="AD2339" s="53">
        <f>T2339+V2339+W2339+X2339+AA2339+AC2339</f>
        <v>6595.71</v>
      </c>
    </row>
    <row r="2340">
      <c r="C2340" s="40" t="s">
        <v>4395</v>
      </c>
      <c r="D2340" s="41" t="s">
        <v>4396</v>
      </c>
      <c r="E2340" s="41"/>
      <c r="F2340" s="42">
        <v>40851.382685185185</v>
      </c>
      <c r="G2340" s="43">
        <v>80</v>
      </c>
      <c r="H2340" s="44">
        <v>43320</v>
      </c>
      <c r="I2340" s="44">
        <v>43349</v>
      </c>
      <c r="J2340" s="43">
        <v>496826</v>
      </c>
      <c r="K2340" s="43">
        <v>0</v>
      </c>
      <c r="L2340" s="43">
        <v>0</v>
      </c>
      <c r="M2340" s="43">
        <f>IFERROR(J2340-K2340-L2340,0)</f>
        <v>496826</v>
      </c>
      <c r="N2340" s="43">
        <v>496826</v>
      </c>
      <c r="O2340" s="45">
        <f>IFERROR(IF(1 - M2340/N2340&lt;0,0,1-M2340/N2340),0)</f>
        <v>0</v>
      </c>
      <c r="P2340" s="43">
        <v>0</v>
      </c>
      <c r="Q2340" s="43">
        <v>496826</v>
      </c>
      <c r="R2340" s="46">
        <f>IF(F2340&lt;DATEVALUE("2018-07-01"),1,0)</f>
        <v>1</v>
      </c>
      <c r="S2340" s="47">
        <f>IF(R2340=1,1%,0)</f>
        <v>0.01</v>
      </c>
      <c r="T2340" s="46">
        <f>IFERROR(S2340*M2340,0)</f>
        <v>4968.2600000000002</v>
      </c>
      <c r="U2340" s="48">
        <f>IF(O2340&lt;=0.12,1,0)*(1-R2340)*M2340</f>
        <v>0</v>
      </c>
      <c r="V2340" s="49">
        <f>IF(0&lt;0.8,0,IF(0&lt;1,Sheet1!L590,1))*IF(G2340&lt;3,0.12 - O2340,0.01) *U2340</f>
        <v>0</v>
      </c>
      <c r="W2340" s="49">
        <f>IF(0&gt;1,IF(0&lt;=1.1,1,IF(0&lt;=1.2,2,IF(0&lt;=1.5,3,5))),0) * 1000000</f>
        <v>0</v>
      </c>
      <c r="X2340" s="50">
        <f>IF(AND(P2340&gt;=150000000,P2340&lt;300000000),5000000,IF(AND(P2340&gt;=300000000,P2340&lt;500000000),10000000,IF(AND(P2340&gt;=300000000,P2340&lt;500000000),15000000,IF(AND(P2340&gt;=500000000,P2340&lt;3000000000),20000000,IF(P2340&gt;=30000000000,35000000,0))))) * (1-R2340)</f>
        <v>0</v>
      </c>
      <c r="Y2340" s="50">
        <f>IFERROR(Q2340 * (1-R2340),0)</f>
        <v>0</v>
      </c>
      <c r="Z2340" s="51">
        <f>IF(R2340=1,0,0)</f>
        <v>0</v>
      </c>
      <c r="AA2340" s="51">
        <f>IFERROR((1-R2340) * Z2340 * 2%,0)</f>
        <v>0</v>
      </c>
      <c r="AB2340" s="52">
        <f>IF(R2340=0,0,0)</f>
        <v>0</v>
      </c>
      <c r="AC2340" s="52">
        <f> IFERROR(AB2340 * (1-R2340) * 2%,0)</f>
        <v>0</v>
      </c>
      <c r="AD2340" s="53">
        <f>T2340+V2340+W2340+X2340+AA2340+AC2340</f>
        <v>4968.2600000000002</v>
      </c>
    </row>
    <row r="2341">
      <c r="C2341" s="40" t="s">
        <v>4397</v>
      </c>
      <c r="D2341" s="41" t="s">
        <v>4398</v>
      </c>
      <c r="E2341" s="41"/>
      <c r="F2341" s="42">
        <v>41002.366307870368</v>
      </c>
      <c r="G2341" s="43">
        <v>75</v>
      </c>
      <c r="H2341" s="44">
        <v>43341</v>
      </c>
      <c r="I2341" s="44">
        <v>43357</v>
      </c>
      <c r="J2341" s="43">
        <v>9781698</v>
      </c>
      <c r="K2341" s="43">
        <v>0</v>
      </c>
      <c r="L2341" s="43">
        <v>0</v>
      </c>
      <c r="M2341" s="43">
        <f>IFERROR(J2341-K2341-L2341,0)</f>
        <v>9781698</v>
      </c>
      <c r="N2341" s="43">
        <v>9777463</v>
      </c>
      <c r="O2341" s="45">
        <f>IFERROR(IF(1 - M2341/N2341&lt;0,0,1-M2341/N2341),0)</f>
        <v>0</v>
      </c>
      <c r="P2341" s="43">
        <v>0</v>
      </c>
      <c r="Q2341" s="43">
        <v>9791782</v>
      </c>
      <c r="R2341" s="46">
        <f>IF(F2341&lt;DATEVALUE("2018-07-01"),1,0)</f>
        <v>1</v>
      </c>
      <c r="S2341" s="47">
        <f>IF(R2341=1,1%,0)</f>
        <v>0.01</v>
      </c>
      <c r="T2341" s="46">
        <f>IFERROR(S2341*M2341,0)</f>
        <v>97816.979999999996</v>
      </c>
      <c r="U2341" s="48">
        <f>IF(O2341&lt;=0.12,1,0)*(1-R2341)*M2341</f>
        <v>0</v>
      </c>
      <c r="V2341" s="49">
        <f>IF(0&lt;0.8,0,IF(0&lt;1,Sheet1!L590,1))*IF(G2341&lt;3,0.12 - O2341,0.01) *U2341</f>
        <v>0</v>
      </c>
      <c r="W2341" s="49">
        <f>IF(0&gt;1,IF(0&lt;=1.1,1,IF(0&lt;=1.2,2,IF(0&lt;=1.5,3,5))),0) * 1000000</f>
        <v>0</v>
      </c>
      <c r="X2341" s="50">
        <f>IF(AND(P2341&gt;=150000000,P2341&lt;300000000),5000000,IF(AND(P2341&gt;=300000000,P2341&lt;500000000),10000000,IF(AND(P2341&gt;=300000000,P2341&lt;500000000),15000000,IF(AND(P2341&gt;=500000000,P2341&lt;3000000000),20000000,IF(P2341&gt;=30000000000,35000000,0))))) * (1-R2341)</f>
        <v>0</v>
      </c>
      <c r="Y2341" s="50">
        <f>IFERROR(Q2341 * (1-R2341),0)</f>
        <v>0</v>
      </c>
      <c r="Z2341" s="51">
        <f>IF(R2341=1,0,0)</f>
        <v>0</v>
      </c>
      <c r="AA2341" s="51">
        <f>IFERROR((1-R2341) * Z2341 * 2%,0)</f>
        <v>0</v>
      </c>
      <c r="AB2341" s="52">
        <f>IF(R2341=0,0,0)</f>
        <v>0</v>
      </c>
      <c r="AC2341" s="52">
        <f> IFERROR(AB2341 * (1-R2341) * 2%,0)</f>
        <v>0</v>
      </c>
      <c r="AD2341" s="53">
        <f>T2341+V2341+W2341+X2341+AA2341+AC2341</f>
        <v>97816.979999999996</v>
      </c>
    </row>
    <row r="2342">
      <c r="C2342" s="40" t="s">
        <v>4399</v>
      </c>
      <c r="D2342" s="41" t="s">
        <v>4400</v>
      </c>
      <c r="E2342" s="41"/>
      <c r="F2342" s="42">
        <v>41173.398645833331</v>
      </c>
      <c r="G2342" s="43">
        <v>70</v>
      </c>
      <c r="H2342" s="44">
        <v>43320</v>
      </c>
      <c r="I2342" s="44">
        <v>43329</v>
      </c>
      <c r="J2342" s="43">
        <v>481459</v>
      </c>
      <c r="K2342" s="43">
        <v>0</v>
      </c>
      <c r="L2342" s="43">
        <v>0</v>
      </c>
      <c r="M2342" s="43">
        <f>IFERROR(J2342-K2342-L2342,0)</f>
        <v>481459</v>
      </c>
      <c r="N2342" s="43">
        <v>481459</v>
      </c>
      <c r="O2342" s="45">
        <f>IFERROR(IF(1 - M2342/N2342&lt;0,0,1-M2342/N2342),0)</f>
        <v>0</v>
      </c>
      <c r="P2342" s="43">
        <v>0</v>
      </c>
      <c r="Q2342" s="43">
        <v>481459</v>
      </c>
      <c r="R2342" s="46">
        <f>IF(F2342&lt;DATEVALUE("2018-07-01"),1,0)</f>
        <v>1</v>
      </c>
      <c r="S2342" s="47">
        <f>IF(R2342=1,1%,0)</f>
        <v>0.01</v>
      </c>
      <c r="T2342" s="46">
        <f>IFERROR(S2342*M2342,0)</f>
        <v>4814.5900000000001</v>
      </c>
      <c r="U2342" s="48">
        <f>IF(O2342&lt;=0.12,1,0)*(1-R2342)*M2342</f>
        <v>0</v>
      </c>
      <c r="V2342" s="49">
        <f>IF(0&lt;0.8,0,IF(0&lt;1,Sheet1!L590,1))*IF(G2342&lt;3,0.12 - O2342,0.01) *U2342</f>
        <v>0</v>
      </c>
      <c r="W2342" s="49">
        <f>IF(0&gt;1,IF(0&lt;=1.1,1,IF(0&lt;=1.2,2,IF(0&lt;=1.5,3,5))),0) * 1000000</f>
        <v>0</v>
      </c>
      <c r="X2342" s="50">
        <f>IF(AND(P2342&gt;=150000000,P2342&lt;300000000),5000000,IF(AND(P2342&gt;=300000000,P2342&lt;500000000),10000000,IF(AND(P2342&gt;=300000000,P2342&lt;500000000),15000000,IF(AND(P2342&gt;=500000000,P2342&lt;3000000000),20000000,IF(P2342&gt;=30000000000,35000000,0))))) * (1-R2342)</f>
        <v>0</v>
      </c>
      <c r="Y2342" s="50">
        <f>IFERROR(Q2342 * (1-R2342),0)</f>
        <v>0</v>
      </c>
      <c r="Z2342" s="51">
        <f>IF(R2342=1,0,0)</f>
        <v>0</v>
      </c>
      <c r="AA2342" s="51">
        <f>IFERROR((1-R2342) * Z2342 * 2%,0)</f>
        <v>0</v>
      </c>
      <c r="AB2342" s="52">
        <f>IF(R2342=0,0,0)</f>
        <v>0</v>
      </c>
      <c r="AC2342" s="52">
        <f> IFERROR(AB2342 * (1-R2342) * 2%,0)</f>
        <v>0</v>
      </c>
      <c r="AD2342" s="53">
        <f>T2342+V2342+W2342+X2342+AA2342+AC2342</f>
        <v>4814.5900000000001</v>
      </c>
    </row>
    <row r="2343">
      <c r="C2343" s="40" t="s">
        <v>4401</v>
      </c>
      <c r="D2343" s="41" t="s">
        <v>4402</v>
      </c>
      <c r="E2343" s="41"/>
      <c r="F2343" s="42">
        <v>41334.608958333331</v>
      </c>
      <c r="G2343" s="43">
        <v>64</v>
      </c>
      <c r="H2343" s="44">
        <v>43320</v>
      </c>
      <c r="I2343" s="44">
        <v>43349</v>
      </c>
      <c r="J2343" s="43">
        <v>730089</v>
      </c>
      <c r="K2343" s="43">
        <v>0</v>
      </c>
      <c r="L2343" s="43">
        <v>0</v>
      </c>
      <c r="M2343" s="43">
        <f>IFERROR(J2343-K2343-L2343,0)</f>
        <v>730089</v>
      </c>
      <c r="N2343" s="43">
        <v>730089</v>
      </c>
      <c r="O2343" s="45">
        <f>IFERROR(IF(1 - M2343/N2343&lt;0,0,1-M2343/N2343),0)</f>
        <v>0</v>
      </c>
      <c r="P2343" s="43">
        <v>0</v>
      </c>
      <c r="Q2343" s="43">
        <v>730089</v>
      </c>
      <c r="R2343" s="46">
        <f>IF(F2343&lt;DATEVALUE("2018-07-01"),1,0)</f>
        <v>1</v>
      </c>
      <c r="S2343" s="47">
        <f>IF(R2343=1,1%,0)</f>
        <v>0.01</v>
      </c>
      <c r="T2343" s="46">
        <f>IFERROR(S2343*M2343,0)</f>
        <v>7300.8900000000003</v>
      </c>
      <c r="U2343" s="48">
        <f>IF(O2343&lt;=0.12,1,0)*(1-R2343)*M2343</f>
        <v>0</v>
      </c>
      <c r="V2343" s="49">
        <f>IF(0&lt;0.8,0,IF(0&lt;1,Sheet1!L590,1))*IF(G2343&lt;3,0.12 - O2343,0.01) *U2343</f>
        <v>0</v>
      </c>
      <c r="W2343" s="49">
        <f>IF(0&gt;1,IF(0&lt;=1.1,1,IF(0&lt;=1.2,2,IF(0&lt;=1.5,3,5))),0) * 1000000</f>
        <v>0</v>
      </c>
      <c r="X2343" s="50">
        <f>IF(AND(P2343&gt;=150000000,P2343&lt;300000000),5000000,IF(AND(P2343&gt;=300000000,P2343&lt;500000000),10000000,IF(AND(P2343&gt;=300000000,P2343&lt;500000000),15000000,IF(AND(P2343&gt;=500000000,P2343&lt;3000000000),20000000,IF(P2343&gt;=30000000000,35000000,0))))) * (1-R2343)</f>
        <v>0</v>
      </c>
      <c r="Y2343" s="50">
        <f>IFERROR(Q2343 * (1-R2343),0)</f>
        <v>0</v>
      </c>
      <c r="Z2343" s="51">
        <f>IF(R2343=1,0,0)</f>
        <v>0</v>
      </c>
      <c r="AA2343" s="51">
        <f>IFERROR((1-R2343) * Z2343 * 2%,0)</f>
        <v>0</v>
      </c>
      <c r="AB2343" s="52">
        <f>IF(R2343=0,0,0)</f>
        <v>0</v>
      </c>
      <c r="AC2343" s="52">
        <f> IFERROR(AB2343 * (1-R2343) * 2%,0)</f>
        <v>0</v>
      </c>
      <c r="AD2343" s="53">
        <f>T2343+V2343+W2343+X2343+AA2343+AC2343</f>
        <v>7300.8900000000003</v>
      </c>
    </row>
    <row r="2344">
      <c r="C2344" s="40" t="s">
        <v>4403</v>
      </c>
      <c r="D2344" s="41" t="s">
        <v>4404</v>
      </c>
      <c r="E2344" s="41"/>
      <c r="F2344" s="42">
        <v>41460.465694444443</v>
      </c>
      <c r="G2344" s="43">
        <v>60</v>
      </c>
      <c r="H2344" s="44">
        <v>43320</v>
      </c>
      <c r="I2344" s="44">
        <v>43342</v>
      </c>
      <c r="J2344" s="43">
        <v>476740</v>
      </c>
      <c r="K2344" s="43">
        <v>0</v>
      </c>
      <c r="L2344" s="43">
        <v>0</v>
      </c>
      <c r="M2344" s="43">
        <f>IFERROR(J2344-K2344-L2344,0)</f>
        <v>476740</v>
      </c>
      <c r="N2344" s="43">
        <v>476740</v>
      </c>
      <c r="O2344" s="45">
        <f>IFERROR(IF(1 - M2344/N2344&lt;0,0,1-M2344/N2344),0)</f>
        <v>0</v>
      </c>
      <c r="P2344" s="43">
        <v>0</v>
      </c>
      <c r="Q2344" s="43">
        <v>476740</v>
      </c>
      <c r="R2344" s="46">
        <f>IF(F2344&lt;DATEVALUE("2018-07-01"),1,0)</f>
        <v>1</v>
      </c>
      <c r="S2344" s="47">
        <f>IF(R2344=1,1%,0)</f>
        <v>0.01</v>
      </c>
      <c r="T2344" s="46">
        <f>IFERROR(S2344*M2344,0)</f>
        <v>4767.4000000000005</v>
      </c>
      <c r="U2344" s="48">
        <f>IF(O2344&lt;=0.12,1,0)*(1-R2344)*M2344</f>
        <v>0</v>
      </c>
      <c r="V2344" s="49">
        <f>IF(0&lt;0.8,0,IF(0&lt;1,Sheet1!L590,1))*IF(G2344&lt;3,0.12 - O2344,0.01) *U2344</f>
        <v>0</v>
      </c>
      <c r="W2344" s="49">
        <f>IF(0&gt;1,IF(0&lt;=1.1,1,IF(0&lt;=1.2,2,IF(0&lt;=1.5,3,5))),0) * 1000000</f>
        <v>0</v>
      </c>
      <c r="X2344" s="50">
        <f>IF(AND(P2344&gt;=150000000,P2344&lt;300000000),5000000,IF(AND(P2344&gt;=300000000,P2344&lt;500000000),10000000,IF(AND(P2344&gt;=300000000,P2344&lt;500000000),15000000,IF(AND(P2344&gt;=500000000,P2344&lt;3000000000),20000000,IF(P2344&gt;=30000000000,35000000,0))))) * (1-R2344)</f>
        <v>0</v>
      </c>
      <c r="Y2344" s="50">
        <f>IFERROR(Q2344 * (1-R2344),0)</f>
        <v>0</v>
      </c>
      <c r="Z2344" s="51">
        <f>IF(R2344=1,0,0)</f>
        <v>0</v>
      </c>
      <c r="AA2344" s="51">
        <f>IFERROR((1-R2344) * Z2344 * 2%,0)</f>
        <v>0</v>
      </c>
      <c r="AB2344" s="52">
        <f>IF(R2344=0,0,0)</f>
        <v>0</v>
      </c>
      <c r="AC2344" s="52">
        <f> IFERROR(AB2344 * (1-R2344) * 2%,0)</f>
        <v>0</v>
      </c>
      <c r="AD2344" s="53">
        <f>T2344+V2344+W2344+X2344+AA2344+AC2344</f>
        <v>4767.4000000000005</v>
      </c>
    </row>
    <row r="2345">
      <c r="C2345" s="40" t="s">
        <v>4405</v>
      </c>
      <c r="D2345" s="41" t="s">
        <v>4406</v>
      </c>
      <c r="E2345" s="41"/>
      <c r="F2345" s="42">
        <v>41568.438414351847</v>
      </c>
      <c r="G2345" s="43">
        <v>57</v>
      </c>
      <c r="H2345" s="44">
        <v>43335</v>
      </c>
      <c r="I2345" s="44">
        <v>43353</v>
      </c>
      <c r="J2345" s="43">
        <v>66550</v>
      </c>
      <c r="K2345" s="43">
        <v>0</v>
      </c>
      <c r="L2345" s="43">
        <v>0</v>
      </c>
      <c r="M2345" s="43">
        <f>IFERROR(J2345-K2345-L2345,0)</f>
        <v>66550</v>
      </c>
      <c r="N2345" s="43">
        <v>66550</v>
      </c>
      <c r="O2345" s="45">
        <f>IFERROR(IF(1 - M2345/N2345&lt;0,0,1-M2345/N2345),0)</f>
        <v>0</v>
      </c>
      <c r="P2345" s="43">
        <v>0</v>
      </c>
      <c r="Q2345" s="43">
        <v>66550</v>
      </c>
      <c r="R2345" s="46">
        <f>IF(F2345&lt;DATEVALUE("2018-07-01"),1,0)</f>
        <v>1</v>
      </c>
      <c r="S2345" s="47">
        <f>IF(R2345=1,1%,0)</f>
        <v>0.01</v>
      </c>
      <c r="T2345" s="46">
        <f>IFERROR(S2345*M2345,0)</f>
        <v>665.5</v>
      </c>
      <c r="U2345" s="48">
        <f>IF(O2345&lt;=0.12,1,0)*(1-R2345)*M2345</f>
        <v>0</v>
      </c>
      <c r="V2345" s="49">
        <f>IF(0&lt;0.8,0,IF(0&lt;1,Sheet1!L590,1))*IF(G2345&lt;3,0.12 - O2345,0.01) *U2345</f>
        <v>0</v>
      </c>
      <c r="W2345" s="49">
        <f>IF(0&gt;1,IF(0&lt;=1.1,1,IF(0&lt;=1.2,2,IF(0&lt;=1.5,3,5))),0) * 1000000</f>
        <v>0</v>
      </c>
      <c r="X2345" s="50">
        <f>IF(AND(P2345&gt;=150000000,P2345&lt;300000000),5000000,IF(AND(P2345&gt;=300000000,P2345&lt;500000000),10000000,IF(AND(P2345&gt;=300000000,P2345&lt;500000000),15000000,IF(AND(P2345&gt;=500000000,P2345&lt;3000000000),20000000,IF(P2345&gt;=30000000000,35000000,0))))) * (1-R2345)</f>
        <v>0</v>
      </c>
      <c r="Y2345" s="50">
        <f>IFERROR(Q2345 * (1-R2345),0)</f>
        <v>0</v>
      </c>
      <c r="Z2345" s="51">
        <f>IF(R2345=1,0,0)</f>
        <v>0</v>
      </c>
      <c r="AA2345" s="51">
        <f>IFERROR((1-R2345) * Z2345 * 2%,0)</f>
        <v>0</v>
      </c>
      <c r="AB2345" s="52">
        <f>IF(R2345=0,0,0)</f>
        <v>0</v>
      </c>
      <c r="AC2345" s="52">
        <f> IFERROR(AB2345 * (1-R2345) * 2%,0)</f>
        <v>0</v>
      </c>
      <c r="AD2345" s="53">
        <f>T2345+V2345+W2345+X2345+AA2345+AC2345</f>
        <v>665.5</v>
      </c>
    </row>
    <row r="2346">
      <c r="C2346" s="40" t="s">
        <v>4407</v>
      </c>
      <c r="D2346" s="41" t="s">
        <v>4408</v>
      </c>
      <c r="E2346" s="41"/>
      <c r="F2346" s="42">
        <v>41751.651770833334</v>
      </c>
      <c r="G2346" s="43">
        <v>51</v>
      </c>
      <c r="H2346" s="44">
        <v>43329</v>
      </c>
      <c r="I2346" s="44">
        <v>43334</v>
      </c>
      <c r="J2346" s="43">
        <v>1404060</v>
      </c>
      <c r="K2346" s="43">
        <v>0</v>
      </c>
      <c r="L2346" s="43">
        <v>0</v>
      </c>
      <c r="M2346" s="43">
        <f>IFERROR(J2346-K2346-L2346,0)</f>
        <v>1404060</v>
      </c>
      <c r="N2346" s="43">
        <v>1404060</v>
      </c>
      <c r="O2346" s="45">
        <f>IFERROR(IF(1 - M2346/N2346&lt;0,0,1-M2346/N2346),0)</f>
        <v>0</v>
      </c>
      <c r="P2346" s="43">
        <v>0</v>
      </c>
      <c r="Q2346" s="43">
        <v>1404060</v>
      </c>
      <c r="R2346" s="46">
        <f>IF(F2346&lt;DATEVALUE("2018-07-01"),1,0)</f>
        <v>1</v>
      </c>
      <c r="S2346" s="47">
        <f>IF(R2346=1,1%,0)</f>
        <v>0.01</v>
      </c>
      <c r="T2346" s="46">
        <f>IFERROR(S2346*M2346,0)</f>
        <v>14040.6</v>
      </c>
      <c r="U2346" s="48">
        <f>IF(O2346&lt;=0.12,1,0)*(1-R2346)*M2346</f>
        <v>0</v>
      </c>
      <c r="V2346" s="49">
        <f>IF(0&lt;0.8,0,IF(0&lt;1,Sheet1!L590,1))*IF(G2346&lt;3,0.12 - O2346,0.01) *U2346</f>
        <v>0</v>
      </c>
      <c r="W2346" s="49">
        <f>IF(0&gt;1,IF(0&lt;=1.1,1,IF(0&lt;=1.2,2,IF(0&lt;=1.5,3,5))),0) * 1000000</f>
        <v>0</v>
      </c>
      <c r="X2346" s="50">
        <f>IF(AND(P2346&gt;=150000000,P2346&lt;300000000),5000000,IF(AND(P2346&gt;=300000000,P2346&lt;500000000),10000000,IF(AND(P2346&gt;=300000000,P2346&lt;500000000),15000000,IF(AND(P2346&gt;=500000000,P2346&lt;3000000000),20000000,IF(P2346&gt;=30000000000,35000000,0))))) * (1-R2346)</f>
        <v>0</v>
      </c>
      <c r="Y2346" s="50">
        <f>IFERROR(Q2346 * (1-R2346),0)</f>
        <v>0</v>
      </c>
      <c r="Z2346" s="51">
        <f>IF(R2346=1,0,0)</f>
        <v>0</v>
      </c>
      <c r="AA2346" s="51">
        <f>IFERROR((1-R2346) * Z2346 * 2%,0)</f>
        <v>0</v>
      </c>
      <c r="AB2346" s="52">
        <f>IF(R2346=0,0,0)</f>
        <v>0</v>
      </c>
      <c r="AC2346" s="52">
        <f> IFERROR(AB2346 * (1-R2346) * 2%,0)</f>
        <v>0</v>
      </c>
      <c r="AD2346" s="53">
        <f>T2346+V2346+W2346+X2346+AA2346+AC2346</f>
        <v>14040.6</v>
      </c>
    </row>
    <row r="2347">
      <c r="C2347" s="40" t="s">
        <v>4409</v>
      </c>
      <c r="D2347" s="41" t="s">
        <v>4410</v>
      </c>
      <c r="E2347" s="41"/>
      <c r="F2347" s="42">
        <v>41851.401064814811</v>
      </c>
      <c r="G2347" s="43">
        <v>48</v>
      </c>
      <c r="H2347" s="44">
        <v>43320</v>
      </c>
      <c r="I2347" s="44">
        <v>43349</v>
      </c>
      <c r="J2347" s="43">
        <v>358620</v>
      </c>
      <c r="K2347" s="43">
        <v>0</v>
      </c>
      <c r="L2347" s="43">
        <v>0</v>
      </c>
      <c r="M2347" s="43">
        <f>IFERROR(J2347-K2347-L2347,0)</f>
        <v>358620</v>
      </c>
      <c r="N2347" s="43">
        <v>358620</v>
      </c>
      <c r="O2347" s="45">
        <f>IFERROR(IF(1 - M2347/N2347&lt;0,0,1-M2347/N2347),0)</f>
        <v>0</v>
      </c>
      <c r="P2347" s="43">
        <v>0</v>
      </c>
      <c r="Q2347" s="43">
        <v>358620</v>
      </c>
      <c r="R2347" s="46">
        <f>IF(F2347&lt;DATEVALUE("2018-07-01"),1,0)</f>
        <v>1</v>
      </c>
      <c r="S2347" s="47">
        <f>IF(R2347=1,1%,0)</f>
        <v>0.01</v>
      </c>
      <c r="T2347" s="46">
        <f>IFERROR(S2347*M2347,0)</f>
        <v>3586.2000000000003</v>
      </c>
      <c r="U2347" s="48">
        <f>IF(O2347&lt;=0.12,1,0)*(1-R2347)*M2347</f>
        <v>0</v>
      </c>
      <c r="V2347" s="49">
        <f>IF(0&lt;0.8,0,IF(0&lt;1,Sheet1!L590,1))*IF(G2347&lt;3,0.12 - O2347,0.01) *U2347</f>
        <v>0</v>
      </c>
      <c r="W2347" s="49">
        <f>IF(0&gt;1,IF(0&lt;=1.1,1,IF(0&lt;=1.2,2,IF(0&lt;=1.5,3,5))),0) * 1000000</f>
        <v>0</v>
      </c>
      <c r="X2347" s="50">
        <f>IF(AND(P2347&gt;=150000000,P2347&lt;300000000),5000000,IF(AND(P2347&gt;=300000000,P2347&lt;500000000),10000000,IF(AND(P2347&gt;=300000000,P2347&lt;500000000),15000000,IF(AND(P2347&gt;=500000000,P2347&lt;3000000000),20000000,IF(P2347&gt;=30000000000,35000000,0))))) * (1-R2347)</f>
        <v>0</v>
      </c>
      <c r="Y2347" s="50">
        <f>IFERROR(Q2347 * (1-R2347),0)</f>
        <v>0</v>
      </c>
      <c r="Z2347" s="51">
        <f>IF(R2347=1,0,0)</f>
        <v>0</v>
      </c>
      <c r="AA2347" s="51">
        <f>IFERROR((1-R2347) * Z2347 * 2%,0)</f>
        <v>0</v>
      </c>
      <c r="AB2347" s="52">
        <f>IF(R2347=0,0,0)</f>
        <v>0</v>
      </c>
      <c r="AC2347" s="52">
        <f> IFERROR(AB2347 * (1-R2347) * 2%,0)</f>
        <v>0</v>
      </c>
      <c r="AD2347" s="53">
        <f>T2347+V2347+W2347+X2347+AA2347+AC2347</f>
        <v>3586.2000000000003</v>
      </c>
    </row>
    <row r="2348">
      <c r="C2348" s="40" t="s">
        <v>4411</v>
      </c>
      <c r="D2348" s="41" t="s">
        <v>4412</v>
      </c>
      <c r="E2348" s="41"/>
      <c r="F2348" s="42">
        <v>41857.482141203705</v>
      </c>
      <c r="G2348" s="43">
        <v>47</v>
      </c>
      <c r="H2348" s="44">
        <v>43329</v>
      </c>
      <c r="I2348" s="44">
        <v>43342</v>
      </c>
      <c r="J2348" s="43">
        <v>1902654</v>
      </c>
      <c r="K2348" s="43">
        <v>0</v>
      </c>
      <c r="L2348" s="43">
        <v>0</v>
      </c>
      <c r="M2348" s="43">
        <f>IFERROR(J2348-K2348-L2348,0)</f>
        <v>1902654</v>
      </c>
      <c r="N2348" s="43">
        <v>1889158</v>
      </c>
      <c r="O2348" s="45">
        <f>IFERROR(IF(1 - M2348/N2348&lt;0,0,1-M2348/N2348),0)</f>
        <v>0</v>
      </c>
      <c r="P2348" s="43">
        <v>0</v>
      </c>
      <c r="Q2348" s="43">
        <v>1902654</v>
      </c>
      <c r="R2348" s="46">
        <f>IF(F2348&lt;DATEVALUE("2018-07-01"),1,0)</f>
        <v>1</v>
      </c>
      <c r="S2348" s="47">
        <f>IF(R2348=1,1%,0)</f>
        <v>0.01</v>
      </c>
      <c r="T2348" s="46">
        <f>IFERROR(S2348*M2348,0)</f>
        <v>19026.540000000001</v>
      </c>
      <c r="U2348" s="48">
        <f>IF(O2348&lt;=0.12,1,0)*(1-R2348)*M2348</f>
        <v>0</v>
      </c>
      <c r="V2348" s="49">
        <f>IF(0&lt;0.8,0,IF(0&lt;1,Sheet1!L590,1))*IF(G2348&lt;3,0.12 - O2348,0.01) *U2348</f>
        <v>0</v>
      </c>
      <c r="W2348" s="49">
        <f>IF(0&gt;1,IF(0&lt;=1.1,1,IF(0&lt;=1.2,2,IF(0&lt;=1.5,3,5))),0) * 1000000</f>
        <v>0</v>
      </c>
      <c r="X2348" s="50">
        <f>IF(AND(P2348&gt;=150000000,P2348&lt;300000000),5000000,IF(AND(P2348&gt;=300000000,P2348&lt;500000000),10000000,IF(AND(P2348&gt;=300000000,P2348&lt;500000000),15000000,IF(AND(P2348&gt;=500000000,P2348&lt;3000000000),20000000,IF(P2348&gt;=30000000000,35000000,0))))) * (1-R2348)</f>
        <v>0</v>
      </c>
      <c r="Y2348" s="50">
        <f>IFERROR(Q2348 * (1-R2348),0)</f>
        <v>0</v>
      </c>
      <c r="Z2348" s="51">
        <f>IF(R2348=1,0,0)</f>
        <v>0</v>
      </c>
      <c r="AA2348" s="51">
        <f>IFERROR((1-R2348) * Z2348 * 2%,0)</f>
        <v>0</v>
      </c>
      <c r="AB2348" s="52">
        <f>IF(R2348=0,0,0)</f>
        <v>0</v>
      </c>
      <c r="AC2348" s="52">
        <f> IFERROR(AB2348 * (1-R2348) * 2%,0)</f>
        <v>0</v>
      </c>
      <c r="AD2348" s="53">
        <f>T2348+V2348+W2348+X2348+AA2348+AC2348</f>
        <v>19026.540000000001</v>
      </c>
    </row>
    <row r="2349">
      <c r="C2349" s="40" t="s">
        <v>4413</v>
      </c>
      <c r="D2349" s="41" t="s">
        <v>4414</v>
      </c>
      <c r="E2349" s="41"/>
      <c r="F2349" s="42">
        <v>42311.650671296295</v>
      </c>
      <c r="G2349" s="43">
        <v>32</v>
      </c>
      <c r="H2349" s="44">
        <v>43322</v>
      </c>
      <c r="I2349" s="44">
        <v>43334</v>
      </c>
      <c r="J2349" s="43">
        <v>783039</v>
      </c>
      <c r="K2349" s="43">
        <v>0</v>
      </c>
      <c r="L2349" s="43">
        <v>0</v>
      </c>
      <c r="M2349" s="43">
        <f>IFERROR(J2349-K2349-L2349,0)</f>
        <v>783039</v>
      </c>
      <c r="N2349" s="43">
        <v>783039</v>
      </c>
      <c r="O2349" s="45">
        <f>IFERROR(IF(1 - M2349/N2349&lt;0,0,1-M2349/N2349),0)</f>
        <v>0</v>
      </c>
      <c r="P2349" s="43">
        <v>0</v>
      </c>
      <c r="Q2349" s="43">
        <v>783039</v>
      </c>
      <c r="R2349" s="46">
        <f>IF(F2349&lt;DATEVALUE("2018-07-01"),1,0)</f>
        <v>1</v>
      </c>
      <c r="S2349" s="47">
        <f>IF(R2349=1,1%,0)</f>
        <v>0.01</v>
      </c>
      <c r="T2349" s="46">
        <f>IFERROR(S2349*M2349,0)</f>
        <v>7830.3900000000003</v>
      </c>
      <c r="U2349" s="48">
        <f>IF(O2349&lt;=0.12,1,0)*(1-R2349)*M2349</f>
        <v>0</v>
      </c>
      <c r="V2349" s="49">
        <f>IF(0&lt;0.8,0,IF(0&lt;1,Sheet1!L590,1))*IF(G2349&lt;3,0.12 - O2349,0.01) *U2349</f>
        <v>0</v>
      </c>
      <c r="W2349" s="49">
        <f>IF(0&gt;1,IF(0&lt;=1.1,1,IF(0&lt;=1.2,2,IF(0&lt;=1.5,3,5))),0) * 1000000</f>
        <v>0</v>
      </c>
      <c r="X2349" s="50">
        <f>IF(AND(P2349&gt;=150000000,P2349&lt;300000000),5000000,IF(AND(P2349&gt;=300000000,P2349&lt;500000000),10000000,IF(AND(P2349&gt;=300000000,P2349&lt;500000000),15000000,IF(AND(P2349&gt;=500000000,P2349&lt;3000000000),20000000,IF(P2349&gt;=30000000000,35000000,0))))) * (1-R2349)</f>
        <v>0</v>
      </c>
      <c r="Y2349" s="50">
        <f>IFERROR(Q2349 * (1-R2349),0)</f>
        <v>0</v>
      </c>
      <c r="Z2349" s="51">
        <f>IF(R2349=1,0,0)</f>
        <v>0</v>
      </c>
      <c r="AA2349" s="51">
        <f>IFERROR((1-R2349) * Z2349 * 2%,0)</f>
        <v>0</v>
      </c>
      <c r="AB2349" s="52">
        <f>IF(R2349=0,0,0)</f>
        <v>0</v>
      </c>
      <c r="AC2349" s="52">
        <f> IFERROR(AB2349 * (1-R2349) * 2%,0)</f>
        <v>0</v>
      </c>
      <c r="AD2349" s="53">
        <f>T2349+V2349+W2349+X2349+AA2349+AC2349</f>
        <v>7830.3900000000003</v>
      </c>
    </row>
    <row r="2350">
      <c r="C2350" s="40" t="s">
        <v>4415</v>
      </c>
      <c r="D2350" s="41" t="s">
        <v>4416</v>
      </c>
      <c r="E2350" s="41"/>
      <c r="F2350" s="42">
        <v>42447.444618055553</v>
      </c>
      <c r="G2350" s="43">
        <v>28</v>
      </c>
      <c r="H2350" s="44">
        <v>43320</v>
      </c>
      <c r="I2350" s="44">
        <v>43357</v>
      </c>
      <c r="J2350" s="43">
        <v>320650</v>
      </c>
      <c r="K2350" s="43">
        <v>0</v>
      </c>
      <c r="L2350" s="43">
        <v>0</v>
      </c>
      <c r="M2350" s="43">
        <f>IFERROR(J2350-K2350-L2350,0)</f>
        <v>320650</v>
      </c>
      <c r="N2350" s="43">
        <v>911493</v>
      </c>
      <c r="O2350" s="45">
        <f>IFERROR(IF(1 - M2350/N2350&lt;0,0,1-M2350/N2350),0)</f>
        <v>0.64821452276649416</v>
      </c>
      <c r="P2350" s="43">
        <v>0</v>
      </c>
      <c r="Q2350" s="43">
        <v>320650</v>
      </c>
      <c r="R2350" s="46">
        <f>IF(F2350&lt;DATEVALUE("2018-07-01"),1,0)</f>
        <v>1</v>
      </c>
      <c r="S2350" s="47">
        <f>IF(R2350=1,1%,0)</f>
        <v>0.01</v>
      </c>
      <c r="T2350" s="46">
        <f>IFERROR(S2350*M2350,0)</f>
        <v>3206.5</v>
      </c>
      <c r="U2350" s="48">
        <f>IF(O2350&lt;=0.12,1,0)*(1-R2350)*M2350</f>
        <v>0</v>
      </c>
      <c r="V2350" s="49">
        <f>IF(0&lt;0.8,0,IF(0&lt;1,Sheet1!L590,1))*IF(G2350&lt;3,0.12 - O2350,0.01) *U2350</f>
        <v>0</v>
      </c>
      <c r="W2350" s="49">
        <f>IF(0&gt;1,IF(0&lt;=1.1,1,IF(0&lt;=1.2,2,IF(0&lt;=1.5,3,5))),0) * 1000000</f>
        <v>0</v>
      </c>
      <c r="X2350" s="50">
        <f>IF(AND(P2350&gt;=150000000,P2350&lt;300000000),5000000,IF(AND(P2350&gt;=300000000,P2350&lt;500000000),10000000,IF(AND(P2350&gt;=300000000,P2350&lt;500000000),15000000,IF(AND(P2350&gt;=500000000,P2350&lt;3000000000),20000000,IF(P2350&gt;=30000000000,35000000,0))))) * (1-R2350)</f>
        <v>0</v>
      </c>
      <c r="Y2350" s="50">
        <f>IFERROR(Q2350 * (1-R2350),0)</f>
        <v>0</v>
      </c>
      <c r="Z2350" s="51">
        <f>IF(R2350=1,0,0)</f>
        <v>0</v>
      </c>
      <c r="AA2350" s="51">
        <f>IFERROR((1-R2350) * Z2350 * 2%,0)</f>
        <v>0</v>
      </c>
      <c r="AB2350" s="52">
        <f>IF(R2350=0,0,0)</f>
        <v>0</v>
      </c>
      <c r="AC2350" s="52">
        <f> IFERROR(AB2350 * (1-R2350) * 2%,0)</f>
        <v>0</v>
      </c>
      <c r="AD2350" s="53">
        <f>T2350+V2350+W2350+X2350+AA2350+AC2350</f>
        <v>3206.5</v>
      </c>
    </row>
    <row r="2351">
      <c r="C2351" s="40" t="s">
        <v>4417</v>
      </c>
      <c r="D2351" s="41" t="s">
        <v>4418</v>
      </c>
      <c r="E2351" s="41"/>
      <c r="F2351" s="42">
        <v>42662.390659722223</v>
      </c>
      <c r="G2351" s="43">
        <v>21</v>
      </c>
      <c r="H2351" s="44">
        <v>43301</v>
      </c>
      <c r="I2351" s="44">
        <v>43404</v>
      </c>
      <c r="J2351" s="43">
        <v>20268354</v>
      </c>
      <c r="K2351" s="43">
        <v>608630</v>
      </c>
      <c r="L2351" s="43">
        <v>0</v>
      </c>
      <c r="M2351" s="43">
        <f>IFERROR(J2351-K2351-L2351,0)</f>
        <v>19659724</v>
      </c>
      <c r="N2351" s="43">
        <v>23118887</v>
      </c>
      <c r="O2351" s="45">
        <f>IFERROR(IF(1 - M2351/N2351&lt;0,0,1-M2351/N2351),0)</f>
        <v>0.14962497978384515</v>
      </c>
      <c r="P2351" s="43">
        <v>0</v>
      </c>
      <c r="Q2351" s="43">
        <v>20268354</v>
      </c>
      <c r="R2351" s="46">
        <f>IF(F2351&lt;DATEVALUE("2018-07-01"),1,0)</f>
        <v>1</v>
      </c>
      <c r="S2351" s="47">
        <f>IF(R2351=1,1%,0)</f>
        <v>0.01</v>
      </c>
      <c r="T2351" s="46">
        <f>IFERROR(S2351*M2351,0)</f>
        <v>196597.23999999999</v>
      </c>
      <c r="U2351" s="48">
        <f>IF(O2351&lt;=0.12,1,0)*(1-R2351)*M2351</f>
        <v>0</v>
      </c>
      <c r="V2351" s="49">
        <f>IF(0&lt;0.8,0,IF(0&lt;1,Sheet1!L590,1))*IF(G2351&lt;3,0.12 - O2351,0.01) *U2351</f>
        <v>0</v>
      </c>
      <c r="W2351" s="49">
        <f>IF(0&gt;1,IF(0&lt;=1.1,1,IF(0&lt;=1.2,2,IF(0&lt;=1.5,3,5))),0) * 1000000</f>
        <v>0</v>
      </c>
      <c r="X2351" s="50">
        <f>IF(AND(P2351&gt;=150000000,P2351&lt;300000000),5000000,IF(AND(P2351&gt;=300000000,P2351&lt;500000000),10000000,IF(AND(P2351&gt;=300000000,P2351&lt;500000000),15000000,IF(AND(P2351&gt;=500000000,P2351&lt;3000000000),20000000,IF(P2351&gt;=30000000000,35000000,0))))) * (1-R2351)</f>
        <v>0</v>
      </c>
      <c r="Y2351" s="50">
        <f>IFERROR(Q2351 * (1-R2351),0)</f>
        <v>0</v>
      </c>
      <c r="Z2351" s="51">
        <f>IF(R2351=1,0,0)</f>
        <v>0</v>
      </c>
      <c r="AA2351" s="51">
        <f>IFERROR((1-R2351) * Z2351 * 2%,0)</f>
        <v>0</v>
      </c>
      <c r="AB2351" s="52">
        <f>IF(R2351=0,0,0)</f>
        <v>0</v>
      </c>
      <c r="AC2351" s="52">
        <f> IFERROR(AB2351 * (1-R2351) * 2%,0)</f>
        <v>0</v>
      </c>
      <c r="AD2351" s="53">
        <f>T2351+V2351+W2351+X2351+AA2351+AC2351</f>
        <v>196597.23999999999</v>
      </c>
    </row>
    <row r="2352">
      <c r="C2352" s="40" t="s">
        <v>4419</v>
      </c>
      <c r="D2352" s="41" t="s">
        <v>4420</v>
      </c>
      <c r="E2352" s="41"/>
      <c r="F2352" s="42">
        <v>42879.402939814812</v>
      </c>
      <c r="G2352" s="43">
        <v>14</v>
      </c>
      <c r="H2352" s="44">
        <v>43320</v>
      </c>
      <c r="I2352" s="44">
        <v>43389</v>
      </c>
      <c r="J2352" s="43">
        <v>892738</v>
      </c>
      <c r="K2352" s="43">
        <v>0</v>
      </c>
      <c r="L2352" s="43">
        <v>0</v>
      </c>
      <c r="M2352" s="43">
        <f>IFERROR(J2352-K2352-L2352,0)</f>
        <v>892738</v>
      </c>
      <c r="N2352" s="43">
        <v>892738</v>
      </c>
      <c r="O2352" s="45">
        <f>IFERROR(IF(1 - M2352/N2352&lt;0,0,1-M2352/N2352),0)</f>
        <v>0</v>
      </c>
      <c r="P2352" s="43">
        <v>0</v>
      </c>
      <c r="Q2352" s="43">
        <v>892738</v>
      </c>
      <c r="R2352" s="46">
        <f>IF(F2352&lt;DATEVALUE("2018-07-01"),1,0)</f>
        <v>1</v>
      </c>
      <c r="S2352" s="47">
        <f>IF(R2352=1,1%,0)</f>
        <v>0.01</v>
      </c>
      <c r="T2352" s="46">
        <f>IFERROR(S2352*M2352,0)</f>
        <v>8927.380000000001</v>
      </c>
      <c r="U2352" s="48">
        <f>IF(O2352&lt;=0.12,1,0)*(1-R2352)*M2352</f>
        <v>0</v>
      </c>
      <c r="V2352" s="49">
        <f>IF(0&lt;0.8,0,IF(0&lt;1,Sheet1!L590,1))*IF(G2352&lt;3,0.12 - O2352,0.01) *U2352</f>
        <v>0</v>
      </c>
      <c r="W2352" s="49">
        <f>IF(0&gt;1,IF(0&lt;=1.1,1,IF(0&lt;=1.2,2,IF(0&lt;=1.5,3,5))),0) * 1000000</f>
        <v>0</v>
      </c>
      <c r="X2352" s="50">
        <f>IF(AND(P2352&gt;=150000000,P2352&lt;300000000),5000000,IF(AND(P2352&gt;=300000000,P2352&lt;500000000),10000000,IF(AND(P2352&gt;=300000000,P2352&lt;500000000),15000000,IF(AND(P2352&gt;=500000000,P2352&lt;3000000000),20000000,IF(P2352&gt;=30000000000,35000000,0))))) * (1-R2352)</f>
        <v>0</v>
      </c>
      <c r="Y2352" s="50">
        <f>IFERROR(Q2352 * (1-R2352),0)</f>
        <v>0</v>
      </c>
      <c r="Z2352" s="51">
        <f>IF(R2352=1,0,0)</f>
        <v>0</v>
      </c>
      <c r="AA2352" s="51">
        <f>IFERROR((1-R2352) * Z2352 * 2%,0)</f>
        <v>0</v>
      </c>
      <c r="AB2352" s="52">
        <f>IF(R2352=0,0,0)</f>
        <v>0</v>
      </c>
      <c r="AC2352" s="52">
        <f> IFERROR(AB2352 * (1-R2352) * 2%,0)</f>
        <v>0</v>
      </c>
      <c r="AD2352" s="53">
        <f>T2352+V2352+W2352+X2352+AA2352+AC2352</f>
        <v>8927.380000000001</v>
      </c>
    </row>
    <row r="2353">
      <c r="C2353" s="40" t="s">
        <v>4421</v>
      </c>
      <c r="D2353" s="41" t="s">
        <v>4422</v>
      </c>
      <c r="E2353" s="41"/>
      <c r="F2353" s="42">
        <v>42923.109143518515</v>
      </c>
      <c r="G2353" s="43">
        <v>12</v>
      </c>
      <c r="H2353" s="44">
        <v>43320</v>
      </c>
      <c r="I2353" s="44">
        <v>43329</v>
      </c>
      <c r="J2353" s="43">
        <v>176297</v>
      </c>
      <c r="K2353" s="43">
        <v>0</v>
      </c>
      <c r="L2353" s="43">
        <v>0</v>
      </c>
      <c r="M2353" s="43">
        <f>IFERROR(J2353-K2353-L2353,0)</f>
        <v>176297</v>
      </c>
      <c r="N2353" s="43">
        <v>176297</v>
      </c>
      <c r="O2353" s="45">
        <f>IFERROR(IF(1 - M2353/N2353&lt;0,0,1-M2353/N2353),0)</f>
        <v>0</v>
      </c>
      <c r="P2353" s="43">
        <v>0</v>
      </c>
      <c r="Q2353" s="43">
        <v>176297</v>
      </c>
      <c r="R2353" s="46">
        <f>IF(F2353&lt;DATEVALUE("2018-07-01"),1,0)</f>
        <v>1</v>
      </c>
      <c r="S2353" s="47">
        <f>IF(R2353=1,1%,0)</f>
        <v>0.01</v>
      </c>
      <c r="T2353" s="46">
        <f>IFERROR(S2353*M2353,0)</f>
        <v>1762.97</v>
      </c>
      <c r="U2353" s="48">
        <f>IF(O2353&lt;=0.12,1,0)*(1-R2353)*M2353</f>
        <v>0</v>
      </c>
      <c r="V2353" s="49">
        <f>IF(0&lt;0.8,0,IF(0&lt;1,Sheet1!L590,1))*IF(G2353&lt;3,0.12 - O2353,0.01) *U2353</f>
        <v>0</v>
      </c>
      <c r="W2353" s="49">
        <f>IF(0&gt;1,IF(0&lt;=1.1,1,IF(0&lt;=1.2,2,IF(0&lt;=1.5,3,5))),0) * 1000000</f>
        <v>0</v>
      </c>
      <c r="X2353" s="50">
        <f>IF(AND(P2353&gt;=150000000,P2353&lt;300000000),5000000,IF(AND(P2353&gt;=300000000,P2353&lt;500000000),10000000,IF(AND(P2353&gt;=300000000,P2353&lt;500000000),15000000,IF(AND(P2353&gt;=500000000,P2353&lt;3000000000),20000000,IF(P2353&gt;=30000000000,35000000,0))))) * (1-R2353)</f>
        <v>0</v>
      </c>
      <c r="Y2353" s="50">
        <f>IFERROR(Q2353 * (1-R2353),0)</f>
        <v>0</v>
      </c>
      <c r="Z2353" s="51">
        <f>IF(R2353=1,0,0)</f>
        <v>0</v>
      </c>
      <c r="AA2353" s="51">
        <f>IFERROR((1-R2353) * Z2353 * 2%,0)</f>
        <v>0</v>
      </c>
      <c r="AB2353" s="52">
        <f>IF(R2353=0,0,0)</f>
        <v>0</v>
      </c>
      <c r="AC2353" s="52">
        <f> IFERROR(AB2353 * (1-R2353) * 2%,0)</f>
        <v>0</v>
      </c>
      <c r="AD2353" s="53">
        <f>T2353+V2353+W2353+X2353+AA2353+AC2353</f>
        <v>1762.97</v>
      </c>
    </row>
    <row r="2354">
      <c r="C2354" s="40" t="s">
        <v>4423</v>
      </c>
      <c r="D2354" s="41" t="s">
        <v>4424</v>
      </c>
      <c r="E2354" s="41"/>
      <c r="F2354" s="42">
        <v>42941.307800925926</v>
      </c>
      <c r="G2354" s="43">
        <v>12</v>
      </c>
      <c r="H2354" s="44">
        <v>43320</v>
      </c>
      <c r="I2354" s="44">
        <v>43341</v>
      </c>
      <c r="J2354" s="43">
        <v>1696251</v>
      </c>
      <c r="K2354" s="43">
        <v>0</v>
      </c>
      <c r="L2354" s="43">
        <v>0</v>
      </c>
      <c r="M2354" s="43">
        <f>IFERROR(J2354-K2354-L2354,0)</f>
        <v>1696251</v>
      </c>
      <c r="N2354" s="43">
        <v>1694871</v>
      </c>
      <c r="O2354" s="45">
        <f>IFERROR(IF(1 - M2354/N2354&lt;0,0,1-M2354/N2354),0)</f>
        <v>0</v>
      </c>
      <c r="P2354" s="43">
        <v>0</v>
      </c>
      <c r="Q2354" s="43">
        <v>1696251</v>
      </c>
      <c r="R2354" s="46">
        <f>IF(F2354&lt;DATEVALUE("2018-07-01"),1,0)</f>
        <v>1</v>
      </c>
      <c r="S2354" s="47">
        <f>IF(R2354=1,1%,0)</f>
        <v>0.01</v>
      </c>
      <c r="T2354" s="46">
        <f>IFERROR(S2354*M2354,0)</f>
        <v>16962.510000000002</v>
      </c>
      <c r="U2354" s="48">
        <f>IF(O2354&lt;=0.12,1,0)*(1-R2354)*M2354</f>
        <v>0</v>
      </c>
      <c r="V2354" s="49">
        <f>IF(0&lt;0.8,0,IF(0&lt;1,Sheet1!L590,1))*IF(G2354&lt;3,0.12 - O2354,0.01) *U2354</f>
        <v>0</v>
      </c>
      <c r="W2354" s="49">
        <f>IF(0&gt;1,IF(0&lt;=1.1,1,IF(0&lt;=1.2,2,IF(0&lt;=1.5,3,5))),0) * 1000000</f>
        <v>0</v>
      </c>
      <c r="X2354" s="50">
        <f>IF(AND(P2354&gt;=150000000,P2354&lt;300000000),5000000,IF(AND(P2354&gt;=300000000,P2354&lt;500000000),10000000,IF(AND(P2354&gt;=300000000,P2354&lt;500000000),15000000,IF(AND(P2354&gt;=500000000,P2354&lt;3000000000),20000000,IF(P2354&gt;=30000000000,35000000,0))))) * (1-R2354)</f>
        <v>0</v>
      </c>
      <c r="Y2354" s="50">
        <f>IFERROR(Q2354 * (1-R2354),0)</f>
        <v>0</v>
      </c>
      <c r="Z2354" s="51">
        <f>IF(R2354=1,0,0)</f>
        <v>0</v>
      </c>
      <c r="AA2354" s="51">
        <f>IFERROR((1-R2354) * Z2354 * 2%,0)</f>
        <v>0</v>
      </c>
      <c r="AB2354" s="52">
        <f>IF(R2354=0,0,0)</f>
        <v>0</v>
      </c>
      <c r="AC2354" s="52">
        <f> IFERROR(AB2354 * (1-R2354) * 2%,0)</f>
        <v>0</v>
      </c>
      <c r="AD2354" s="53">
        <f>T2354+V2354+W2354+X2354+AA2354+AC2354</f>
        <v>16962.510000000002</v>
      </c>
    </row>
    <row r="2355">
      <c r="C2355" s="40" t="s">
        <v>4425</v>
      </c>
      <c r="D2355" s="41" t="s">
        <v>4426</v>
      </c>
      <c r="E2355" s="41"/>
      <c r="F2355" s="42">
        <v>42968.261921296296</v>
      </c>
      <c r="G2355" s="43">
        <v>11</v>
      </c>
      <c r="H2355" s="44">
        <v>43332</v>
      </c>
      <c r="I2355" s="44">
        <v>43409</v>
      </c>
      <c r="J2355" s="43">
        <v>27765</v>
      </c>
      <c r="K2355" s="43">
        <v>0</v>
      </c>
      <c r="L2355" s="43">
        <v>0</v>
      </c>
      <c r="M2355" s="43">
        <f>IFERROR(J2355-K2355-L2355,0)</f>
        <v>27765</v>
      </c>
      <c r="N2355" s="43">
        <v>30855</v>
      </c>
      <c r="O2355" s="45">
        <f>IFERROR(IF(1 - M2355/N2355&lt;0,0,1-M2355/N2355),0)</f>
        <v>0.10014584346135147</v>
      </c>
      <c r="P2355" s="43">
        <v>0</v>
      </c>
      <c r="Q2355" s="43">
        <v>27765</v>
      </c>
      <c r="R2355" s="46">
        <f>IF(F2355&lt;DATEVALUE("2018-07-01"),1,0)</f>
        <v>1</v>
      </c>
      <c r="S2355" s="47">
        <f>IF(R2355=1,1%,0)</f>
        <v>0.01</v>
      </c>
      <c r="T2355" s="46">
        <f>IFERROR(S2355*M2355,0)</f>
        <v>277.65000000000003</v>
      </c>
      <c r="U2355" s="48">
        <f>IF(O2355&lt;=0.12,1,0)*(1-R2355)*M2355</f>
        <v>0</v>
      </c>
      <c r="V2355" s="49">
        <f>IF(0&lt;0.8,0,IF(0&lt;1,Sheet1!L590,1))*IF(G2355&lt;3,0.12 - O2355,0.01) *U2355</f>
        <v>0</v>
      </c>
      <c r="W2355" s="49">
        <f>IF(0&gt;1,IF(0&lt;=1.1,1,IF(0&lt;=1.2,2,IF(0&lt;=1.5,3,5))),0) * 1000000</f>
        <v>0</v>
      </c>
      <c r="X2355" s="50">
        <f>IF(AND(P2355&gt;=150000000,P2355&lt;300000000),5000000,IF(AND(P2355&gt;=300000000,P2355&lt;500000000),10000000,IF(AND(P2355&gt;=300000000,P2355&lt;500000000),15000000,IF(AND(P2355&gt;=500000000,P2355&lt;3000000000),20000000,IF(P2355&gt;=30000000000,35000000,0))))) * (1-R2355)</f>
        <v>0</v>
      </c>
      <c r="Y2355" s="50">
        <f>IFERROR(Q2355 * (1-R2355),0)</f>
        <v>0</v>
      </c>
      <c r="Z2355" s="51">
        <f>IF(R2355=1,0,0)</f>
        <v>0</v>
      </c>
      <c r="AA2355" s="51">
        <f>IFERROR((1-R2355) * Z2355 * 2%,0)</f>
        <v>0</v>
      </c>
      <c r="AB2355" s="52">
        <f>IF(R2355=0,0,0)</f>
        <v>0</v>
      </c>
      <c r="AC2355" s="52">
        <f> IFERROR(AB2355 * (1-R2355) * 2%,0)</f>
        <v>0</v>
      </c>
      <c r="AD2355" s="53">
        <f>T2355+V2355+W2355+X2355+AA2355+AC2355</f>
        <v>277.65000000000003</v>
      </c>
    </row>
    <row r="2356">
      <c r="C2356" s="40" t="s">
        <v>4427</v>
      </c>
      <c r="D2356" s="41" t="s">
        <v>4428</v>
      </c>
      <c r="E2356" s="41"/>
      <c r="F2356" s="42">
        <v>42968.263564814813</v>
      </c>
      <c r="G2356" s="43">
        <v>11</v>
      </c>
      <c r="H2356" s="44">
        <v>43332</v>
      </c>
      <c r="I2356" s="44">
        <v>43348</v>
      </c>
      <c r="J2356" s="43">
        <v>1321103</v>
      </c>
      <c r="K2356" s="43">
        <v>0</v>
      </c>
      <c r="L2356" s="43">
        <v>0</v>
      </c>
      <c r="M2356" s="43">
        <f>IFERROR(J2356-K2356-L2356,0)</f>
        <v>1321103</v>
      </c>
      <c r="N2356" s="43">
        <v>1542695</v>
      </c>
      <c r="O2356" s="45">
        <f>IFERROR(IF(1 - M2356/N2356&lt;0,0,1-M2356/N2356),0)</f>
        <v>0.14363953989609091</v>
      </c>
      <c r="P2356" s="43">
        <v>0</v>
      </c>
      <c r="Q2356" s="43">
        <v>1321103</v>
      </c>
      <c r="R2356" s="46">
        <f>IF(F2356&lt;DATEVALUE("2018-07-01"),1,0)</f>
        <v>1</v>
      </c>
      <c r="S2356" s="47">
        <f>IF(R2356=1,1%,0)</f>
        <v>0.01</v>
      </c>
      <c r="T2356" s="46">
        <f>IFERROR(S2356*M2356,0)</f>
        <v>13211.030000000001</v>
      </c>
      <c r="U2356" s="48">
        <f>IF(O2356&lt;=0.12,1,0)*(1-R2356)*M2356</f>
        <v>0</v>
      </c>
      <c r="V2356" s="49">
        <f>IF(0&lt;0.8,0,IF(0&lt;1,Sheet1!L590,1))*IF(G2356&lt;3,0.12 - O2356,0.01) *U2356</f>
        <v>0</v>
      </c>
      <c r="W2356" s="49">
        <f>IF(0&gt;1,IF(0&lt;=1.1,1,IF(0&lt;=1.2,2,IF(0&lt;=1.5,3,5))),0) * 1000000</f>
        <v>0</v>
      </c>
      <c r="X2356" s="50">
        <f>IF(AND(P2356&gt;=150000000,P2356&lt;300000000),5000000,IF(AND(P2356&gt;=300000000,P2356&lt;500000000),10000000,IF(AND(P2356&gt;=300000000,P2356&lt;500000000),15000000,IF(AND(P2356&gt;=500000000,P2356&lt;3000000000),20000000,IF(P2356&gt;=30000000000,35000000,0))))) * (1-R2356)</f>
        <v>0</v>
      </c>
      <c r="Y2356" s="50">
        <f>IFERROR(Q2356 * (1-R2356),0)</f>
        <v>0</v>
      </c>
      <c r="Z2356" s="51">
        <f>IF(R2356=1,0,0)</f>
        <v>0</v>
      </c>
      <c r="AA2356" s="51">
        <f>IFERROR((1-R2356) * Z2356 * 2%,0)</f>
        <v>0</v>
      </c>
      <c r="AB2356" s="52">
        <f>IF(R2356=0,0,0)</f>
        <v>0</v>
      </c>
      <c r="AC2356" s="52">
        <f> IFERROR(AB2356 * (1-R2356) * 2%,0)</f>
        <v>0</v>
      </c>
      <c r="AD2356" s="53">
        <f>T2356+V2356+W2356+X2356+AA2356+AC2356</f>
        <v>13211.030000000001</v>
      </c>
    </row>
    <row r="2357">
      <c r="C2357" s="40" t="s">
        <v>4429</v>
      </c>
      <c r="D2357" s="41" t="s">
        <v>4430</v>
      </c>
      <c r="E2357" s="41"/>
      <c r="F2357" s="42">
        <v>42968.269907407404</v>
      </c>
      <c r="G2357" s="43">
        <v>11</v>
      </c>
      <c r="H2357" s="44">
        <v>43361</v>
      </c>
      <c r="I2357" s="44">
        <v>43398</v>
      </c>
      <c r="J2357" s="43">
        <v>412560</v>
      </c>
      <c r="K2357" s="43">
        <v>0</v>
      </c>
      <c r="L2357" s="43">
        <v>0</v>
      </c>
      <c r="M2357" s="43">
        <f>IFERROR(J2357-K2357-L2357,0)</f>
        <v>412560</v>
      </c>
      <c r="N2357" s="43">
        <v>489634</v>
      </c>
      <c r="O2357" s="45">
        <f>IFERROR(IF(1 - M2357/N2357&lt;0,0,1-M2357/N2357),0)</f>
        <v>0.15741145426992409</v>
      </c>
      <c r="P2357" s="43">
        <v>0</v>
      </c>
      <c r="Q2357" s="43">
        <v>428560</v>
      </c>
      <c r="R2357" s="46">
        <f>IF(F2357&lt;DATEVALUE("2018-07-01"),1,0)</f>
        <v>1</v>
      </c>
      <c r="S2357" s="47">
        <f>IF(R2357=1,1%,0)</f>
        <v>0.01</v>
      </c>
      <c r="T2357" s="46">
        <f>IFERROR(S2357*M2357,0)</f>
        <v>4125.6000000000004</v>
      </c>
      <c r="U2357" s="48">
        <f>IF(O2357&lt;=0.12,1,0)*(1-R2357)*M2357</f>
        <v>0</v>
      </c>
      <c r="V2357" s="49">
        <f>IF(0&lt;0.8,0,IF(0&lt;1,Sheet1!L590,1))*IF(G2357&lt;3,0.12 - O2357,0.01) *U2357</f>
        <v>0</v>
      </c>
      <c r="W2357" s="49">
        <f>IF(0&gt;1,IF(0&lt;=1.1,1,IF(0&lt;=1.2,2,IF(0&lt;=1.5,3,5))),0) * 1000000</f>
        <v>0</v>
      </c>
      <c r="X2357" s="50">
        <f>IF(AND(P2357&gt;=150000000,P2357&lt;300000000),5000000,IF(AND(P2357&gt;=300000000,P2357&lt;500000000),10000000,IF(AND(P2357&gt;=300000000,P2357&lt;500000000),15000000,IF(AND(P2357&gt;=500000000,P2357&lt;3000000000),20000000,IF(P2357&gt;=30000000000,35000000,0))))) * (1-R2357)</f>
        <v>0</v>
      </c>
      <c r="Y2357" s="50">
        <f>IFERROR(Q2357 * (1-R2357),0)</f>
        <v>0</v>
      </c>
      <c r="Z2357" s="51">
        <f>IF(R2357=1,0,0)</f>
        <v>0</v>
      </c>
      <c r="AA2357" s="51">
        <f>IFERROR((1-R2357) * Z2357 * 2%,0)</f>
        <v>0</v>
      </c>
      <c r="AB2357" s="52">
        <f>IF(R2357=0,0,0)</f>
        <v>0</v>
      </c>
      <c r="AC2357" s="52">
        <f> IFERROR(AB2357 * (1-R2357) * 2%,0)</f>
        <v>0</v>
      </c>
      <c r="AD2357" s="53">
        <f>T2357+V2357+W2357+X2357+AA2357+AC2357</f>
        <v>4125.6000000000004</v>
      </c>
    </row>
    <row r="2358">
      <c r="C2358" s="40" t="s">
        <v>4431</v>
      </c>
      <c r="D2358" s="41" t="s">
        <v>4432</v>
      </c>
      <c r="E2358" s="41"/>
      <c r="F2358" s="42">
        <v>43018.083148148144</v>
      </c>
      <c r="G2358" s="43">
        <v>9</v>
      </c>
      <c r="H2358" s="44">
        <v>43320</v>
      </c>
      <c r="I2358" s="44">
        <v>43349</v>
      </c>
      <c r="J2358" s="43">
        <v>724474</v>
      </c>
      <c r="K2358" s="43">
        <v>0</v>
      </c>
      <c r="L2358" s="43">
        <v>0</v>
      </c>
      <c r="M2358" s="43">
        <f>IFERROR(J2358-K2358-L2358,0)</f>
        <v>724474</v>
      </c>
      <c r="N2358" s="43">
        <v>79859</v>
      </c>
      <c r="O2358" s="45">
        <f>IFERROR(IF(1 - M2358/N2358&lt;0,0,1-M2358/N2358),0)</f>
        <v>0</v>
      </c>
      <c r="P2358" s="43">
        <v>0</v>
      </c>
      <c r="Q2358" s="43">
        <v>724474</v>
      </c>
      <c r="R2358" s="46">
        <f>IF(F2358&lt;DATEVALUE("2018-07-01"),1,0)</f>
        <v>1</v>
      </c>
      <c r="S2358" s="47">
        <f>IF(R2358=1,1%,0)</f>
        <v>0.01</v>
      </c>
      <c r="T2358" s="46">
        <f>IFERROR(S2358*M2358,0)</f>
        <v>7244.7399999999998</v>
      </c>
      <c r="U2358" s="48">
        <f>IF(O2358&lt;=0.12,1,0)*(1-R2358)*M2358</f>
        <v>0</v>
      </c>
      <c r="V2358" s="49">
        <f>IF(0&lt;0.8,0,IF(0&lt;1,Sheet1!L590,1))*IF(G2358&lt;3,0.12 - O2358,0.01) *U2358</f>
        <v>0</v>
      </c>
      <c r="W2358" s="49">
        <f>IF(0&gt;1,IF(0&lt;=1.1,1,IF(0&lt;=1.2,2,IF(0&lt;=1.5,3,5))),0) * 1000000</f>
        <v>0</v>
      </c>
      <c r="X2358" s="50">
        <f>IF(AND(P2358&gt;=150000000,P2358&lt;300000000),5000000,IF(AND(P2358&gt;=300000000,P2358&lt;500000000),10000000,IF(AND(P2358&gt;=300000000,P2358&lt;500000000),15000000,IF(AND(P2358&gt;=500000000,P2358&lt;3000000000),20000000,IF(P2358&gt;=30000000000,35000000,0))))) * (1-R2358)</f>
        <v>0</v>
      </c>
      <c r="Y2358" s="50">
        <f>IFERROR(Q2358 * (1-R2358),0)</f>
        <v>0</v>
      </c>
      <c r="Z2358" s="51">
        <f>IF(R2358=1,0,0)</f>
        <v>0</v>
      </c>
      <c r="AA2358" s="51">
        <f>IFERROR((1-R2358) * Z2358 * 2%,0)</f>
        <v>0</v>
      </c>
      <c r="AB2358" s="52">
        <f>IF(R2358=0,644614,0)</f>
        <v>0</v>
      </c>
      <c r="AC2358" s="52">
        <f> IFERROR(AB2358 * (1-R2358) * 2%,0)</f>
        <v>0</v>
      </c>
      <c r="AD2358" s="53">
        <f>T2358+V2358+W2358+X2358+AA2358+AC2358</f>
        <v>7244.7399999999998</v>
      </c>
    </row>
    <row r="2359">
      <c r="C2359" s="40" t="s">
        <v>4433</v>
      </c>
      <c r="D2359" s="41" t="s">
        <v>4434</v>
      </c>
      <c r="E2359" s="41"/>
      <c r="F2359" s="42">
        <v>43064.359293981477</v>
      </c>
      <c r="G2359" s="43">
        <v>8</v>
      </c>
      <c r="H2359" s="44">
        <v>43320</v>
      </c>
      <c r="I2359" s="44">
        <v>43349</v>
      </c>
      <c r="J2359" s="43">
        <v>2630367</v>
      </c>
      <c r="K2359" s="43">
        <v>0</v>
      </c>
      <c r="L2359" s="43">
        <v>0</v>
      </c>
      <c r="M2359" s="43">
        <f>IFERROR(J2359-K2359-L2359,0)</f>
        <v>2630367</v>
      </c>
      <c r="N2359" s="43">
        <v>217918</v>
      </c>
      <c r="O2359" s="45">
        <f>IFERROR(IF(1 - M2359/N2359&lt;0,0,1-M2359/N2359),0)</f>
        <v>0</v>
      </c>
      <c r="P2359" s="43">
        <v>0</v>
      </c>
      <c r="Q2359" s="43">
        <v>2630367</v>
      </c>
      <c r="R2359" s="46">
        <f>IF(F2359&lt;DATEVALUE("2018-07-01"),1,0)</f>
        <v>1</v>
      </c>
      <c r="S2359" s="47">
        <f>IF(R2359=1,1%,0)</f>
        <v>0.01</v>
      </c>
      <c r="T2359" s="46">
        <f>IFERROR(S2359*M2359,0)</f>
        <v>26303.670000000002</v>
      </c>
      <c r="U2359" s="48">
        <f>IF(O2359&lt;=0.12,1,0)*(1-R2359)*M2359</f>
        <v>0</v>
      </c>
      <c r="V2359" s="49">
        <f>IF(0&lt;0.8,0,IF(0&lt;1,Sheet1!L590,1))*IF(G2359&lt;3,0.12 - O2359,0.01) *U2359</f>
        <v>0</v>
      </c>
      <c r="W2359" s="49">
        <f>IF(0&gt;1,IF(0&lt;=1.1,1,IF(0&lt;=1.2,2,IF(0&lt;=1.5,3,5))),0) * 1000000</f>
        <v>0</v>
      </c>
      <c r="X2359" s="50">
        <f>IF(AND(P2359&gt;=150000000,P2359&lt;300000000),5000000,IF(AND(P2359&gt;=300000000,P2359&lt;500000000),10000000,IF(AND(P2359&gt;=300000000,P2359&lt;500000000),15000000,IF(AND(P2359&gt;=500000000,P2359&lt;3000000000),20000000,IF(P2359&gt;=30000000000,35000000,0))))) * (1-R2359)</f>
        <v>0</v>
      </c>
      <c r="Y2359" s="50">
        <f>IFERROR(Q2359 * (1-R2359),0)</f>
        <v>0</v>
      </c>
      <c r="Z2359" s="51">
        <f>IF(R2359=1,0,0)</f>
        <v>0</v>
      </c>
      <c r="AA2359" s="51">
        <f>IFERROR((1-R2359) * Z2359 * 2%,0)</f>
        <v>0</v>
      </c>
      <c r="AB2359" s="52">
        <f>IF(R2359=0,2412446,0)</f>
        <v>0</v>
      </c>
      <c r="AC2359" s="52">
        <f> IFERROR(AB2359 * (1-R2359) * 2%,0)</f>
        <v>0</v>
      </c>
      <c r="AD2359" s="53">
        <f>T2359+V2359+W2359+X2359+AA2359+AC2359</f>
        <v>26303.670000000002</v>
      </c>
    </row>
    <row r="2360">
      <c r="C2360" s="40" t="s">
        <v>4435</v>
      </c>
      <c r="D2360" s="41" t="s">
        <v>4436</v>
      </c>
      <c r="E2360" s="41"/>
      <c r="F2360" s="42">
        <v>43117.305798611109</v>
      </c>
      <c r="G2360" s="43">
        <v>6</v>
      </c>
      <c r="H2360" s="44">
        <v>43320</v>
      </c>
      <c r="I2360" s="44">
        <v>43340</v>
      </c>
      <c r="J2360" s="43">
        <v>887305</v>
      </c>
      <c r="K2360" s="43">
        <v>0</v>
      </c>
      <c r="L2360" s="43">
        <v>0</v>
      </c>
      <c r="M2360" s="43">
        <f>IFERROR(J2360-K2360-L2360,0)</f>
        <v>887305</v>
      </c>
      <c r="N2360" s="43">
        <v>248049</v>
      </c>
      <c r="O2360" s="45">
        <f>IFERROR(IF(1 - M2360/N2360&lt;0,0,1-M2360/N2360),0)</f>
        <v>0</v>
      </c>
      <c r="P2360" s="43">
        <v>0</v>
      </c>
      <c r="Q2360" s="43">
        <v>887305</v>
      </c>
      <c r="R2360" s="46">
        <f>IF(F2360&lt;DATEVALUE("2018-07-01"),1,0)</f>
        <v>1</v>
      </c>
      <c r="S2360" s="47">
        <f>IF(R2360=1,1%,0)</f>
        <v>0.01</v>
      </c>
      <c r="T2360" s="46">
        <f>IFERROR(S2360*M2360,0)</f>
        <v>8873.0500000000011</v>
      </c>
      <c r="U2360" s="48">
        <f>IF(O2360&lt;=0.12,1,0)*(1-R2360)*M2360</f>
        <v>0</v>
      </c>
      <c r="V2360" s="49">
        <f>IF(0&lt;0.8,0,IF(0&lt;1,Sheet1!L590,1))*IF(G2360&lt;3,0.12 - O2360,0.01) *U2360</f>
        <v>0</v>
      </c>
      <c r="W2360" s="49">
        <f>IF(0&gt;1,IF(0&lt;=1.1,1,IF(0&lt;=1.2,2,IF(0&lt;=1.5,3,5))),0) * 1000000</f>
        <v>0</v>
      </c>
      <c r="X2360" s="50">
        <f>IF(AND(P2360&gt;=150000000,P2360&lt;300000000),5000000,IF(AND(P2360&gt;=300000000,P2360&lt;500000000),10000000,IF(AND(P2360&gt;=300000000,P2360&lt;500000000),15000000,IF(AND(P2360&gt;=500000000,P2360&lt;3000000000),20000000,IF(P2360&gt;=30000000000,35000000,0))))) * (1-R2360)</f>
        <v>0</v>
      </c>
      <c r="Y2360" s="50">
        <f>IFERROR(Q2360 * (1-R2360),0)</f>
        <v>0</v>
      </c>
      <c r="Z2360" s="51">
        <f>IF(R2360=1,0,0)</f>
        <v>0</v>
      </c>
      <c r="AA2360" s="51">
        <f>IFERROR((1-R2360) * Z2360 * 2%,0)</f>
        <v>0</v>
      </c>
      <c r="AB2360" s="52">
        <f>IF(R2360=0,639255,0)</f>
        <v>0</v>
      </c>
      <c r="AC2360" s="52">
        <f> IFERROR(AB2360 * (1-R2360) * 2%,0)</f>
        <v>0</v>
      </c>
      <c r="AD2360" s="53">
        <f>T2360+V2360+W2360+X2360+AA2360+AC2360</f>
        <v>8873.0500000000011</v>
      </c>
    </row>
    <row r="2361">
      <c r="C2361" s="40" t="s">
        <v>4437</v>
      </c>
      <c r="D2361" s="41" t="s">
        <v>4438</v>
      </c>
      <c r="E2361" s="41"/>
      <c r="F2361" s="42">
        <v>43165.319849537038</v>
      </c>
      <c r="G2361" s="43">
        <v>4</v>
      </c>
      <c r="H2361" s="44">
        <v>43320</v>
      </c>
      <c r="I2361" s="44">
        <v>43342</v>
      </c>
      <c r="J2361" s="43">
        <v>157080</v>
      </c>
      <c r="K2361" s="43">
        <v>0</v>
      </c>
      <c r="L2361" s="43">
        <v>0</v>
      </c>
      <c r="M2361" s="43">
        <f>IFERROR(J2361-K2361-L2361,0)</f>
        <v>157080</v>
      </c>
      <c r="N2361" s="43">
        <v>182765</v>
      </c>
      <c r="O2361" s="45">
        <f>IFERROR(IF(1 - M2361/N2361&lt;0,0,1-M2361/N2361),0)</f>
        <v>0.14053566054769784</v>
      </c>
      <c r="P2361" s="43">
        <v>0</v>
      </c>
      <c r="Q2361" s="43">
        <v>157080</v>
      </c>
      <c r="R2361" s="46">
        <f>IF(F2361&lt;DATEVALUE("2018-07-01"),1,0)</f>
        <v>1</v>
      </c>
      <c r="S2361" s="47">
        <f>IF(R2361=1,1%,0)</f>
        <v>0.01</v>
      </c>
      <c r="T2361" s="46">
        <f>IFERROR(S2361*M2361,0)</f>
        <v>1570.8</v>
      </c>
      <c r="U2361" s="48">
        <f>IF(O2361&lt;=0.12,1,0)*(1-R2361)*M2361</f>
        <v>0</v>
      </c>
      <c r="V2361" s="49">
        <f>IF(0&lt;0.8,0,IF(0&lt;1,Sheet1!L590,1))*IF(G2361&lt;3,0.12 - O2361,0.01) *U2361</f>
        <v>0</v>
      </c>
      <c r="W2361" s="49">
        <f>IF(0&gt;1,IF(0&lt;=1.1,1,IF(0&lt;=1.2,2,IF(0&lt;=1.5,3,5))),0) * 1000000</f>
        <v>0</v>
      </c>
      <c r="X2361" s="50">
        <f>IF(AND(P2361&gt;=150000000,P2361&lt;300000000),5000000,IF(AND(P2361&gt;=300000000,P2361&lt;500000000),10000000,IF(AND(P2361&gt;=300000000,P2361&lt;500000000),15000000,IF(AND(P2361&gt;=500000000,P2361&lt;3000000000),20000000,IF(P2361&gt;=30000000000,35000000,0))))) * (1-R2361)</f>
        <v>0</v>
      </c>
      <c r="Y2361" s="50">
        <f>IFERROR(Q2361 * (1-R2361),0)</f>
        <v>0</v>
      </c>
      <c r="Z2361" s="51">
        <f>IF(R2361=1,0,0)</f>
        <v>0</v>
      </c>
      <c r="AA2361" s="51">
        <f>IFERROR((1-R2361) * Z2361 * 2%,0)</f>
        <v>0</v>
      </c>
      <c r="AB2361" s="52">
        <f>IF(R2361=0,0,0)</f>
        <v>0</v>
      </c>
      <c r="AC2361" s="52">
        <f> IFERROR(AB2361 * (1-R2361) * 2%,0)</f>
        <v>0</v>
      </c>
      <c r="AD2361" s="53">
        <f>T2361+V2361+W2361+X2361+AA2361+AC2361</f>
        <v>1570.8</v>
      </c>
    </row>
    <row r="2362">
      <c r="C2362" s="40" t="s">
        <v>4439</v>
      </c>
      <c r="D2362" s="41" t="s">
        <v>4440</v>
      </c>
      <c r="E2362" s="41"/>
      <c r="F2362" s="42">
        <v>43171.424282407403</v>
      </c>
      <c r="G2362" s="43">
        <v>4</v>
      </c>
      <c r="H2362" s="44" t="s">
        <v>24</v>
      </c>
      <c r="I2362" s="44" t="s">
        <v>24</v>
      </c>
      <c r="J2362" s="43">
        <v>4235880</v>
      </c>
      <c r="K2362" s="43">
        <v>0</v>
      </c>
      <c r="L2362" s="43">
        <v>0</v>
      </c>
      <c r="M2362" s="43">
        <f>IFERROR(J2362-K2362-L2362,0)</f>
        <v>4235880</v>
      </c>
      <c r="N2362" s="43" t="s">
        <v>24</v>
      </c>
      <c r="O2362" s="45">
        <f>IFERROR(IF(1 - M2362/N2362&lt;0,0,1-M2362/N2362),0)</f>
        <v>0</v>
      </c>
      <c r="P2362" s="43">
        <v>0</v>
      </c>
      <c r="Q2362" s="43">
        <v>0</v>
      </c>
      <c r="R2362" s="46">
        <f>IF(F2362&lt;DATEVALUE("2018-07-01"),1,0)</f>
        <v>1</v>
      </c>
      <c r="S2362" s="47">
        <f>IF(R2362=1,1%,0)</f>
        <v>0.01</v>
      </c>
      <c r="T2362" s="46">
        <f>IFERROR(S2362*M2362,0)</f>
        <v>42358.800000000003</v>
      </c>
      <c r="U2362" s="48">
        <f>IF(O2362&lt;=0.12,1,0)*(1-R2362)*M2362</f>
        <v>0</v>
      </c>
      <c r="V2362" s="49">
        <f>IF(0&lt;0.8,0,IF(0&lt;1,Sheet1!L590,1))*IF(G2362&lt;3,0.12 - O2362,0.01) *U2362</f>
        <v>0</v>
      </c>
      <c r="W2362" s="49">
        <f>IF(0&gt;1,IF(0&lt;=1.1,1,IF(0&lt;=1.2,2,IF(0&lt;=1.5,3,5))),0) * 1000000</f>
        <v>0</v>
      </c>
      <c r="X2362" s="50">
        <f>IF(AND(P2362&gt;=150000000,P2362&lt;300000000),5000000,IF(AND(P2362&gt;=300000000,P2362&lt;500000000),10000000,IF(AND(P2362&gt;=300000000,P2362&lt;500000000),15000000,IF(AND(P2362&gt;=500000000,P2362&lt;3000000000),20000000,IF(P2362&gt;=30000000000,35000000,0))))) * (1-R2362)</f>
        <v>0</v>
      </c>
      <c r="Y2362" s="50">
        <f>IFERROR(Q2362 * (1-R2362),0)</f>
        <v>0</v>
      </c>
      <c r="Z2362" s="51">
        <f>IF(R2362=1,0,"")</f>
        <v>0</v>
      </c>
      <c r="AA2362" s="51">
        <f>IFERROR((1-R2362) * Z2362 * 2%,0)</f>
        <v>0</v>
      </c>
      <c r="AB2362" s="52">
        <f>IF(R2362=0,"",0)</f>
        <v>0</v>
      </c>
      <c r="AC2362" s="52">
        <f> IFERROR(AB2362 * (1-R2362) * 2%,0)</f>
        <v>0</v>
      </c>
      <c r="AD2362" s="53">
        <f>T2362+V2362+W2362+X2362+AA2362+AC2362</f>
        <v>42358.800000000003</v>
      </c>
    </row>
    <row r="2363">
      <c r="C2363" s="40" t="s">
        <v>4441</v>
      </c>
      <c r="D2363" s="41" t="s">
        <v>4442</v>
      </c>
      <c r="E2363" s="41"/>
      <c r="F2363" s="42">
        <v>43188.139236111107</v>
      </c>
      <c r="G2363" s="43">
        <v>4</v>
      </c>
      <c r="H2363" s="44">
        <v>43341</v>
      </c>
      <c r="I2363" s="44">
        <v>43374</v>
      </c>
      <c r="J2363" s="43">
        <v>10992806</v>
      </c>
      <c r="K2363" s="43">
        <v>0</v>
      </c>
      <c r="L2363" s="43">
        <v>0</v>
      </c>
      <c r="M2363" s="43">
        <f>IFERROR(J2363-K2363-L2363,0)</f>
        <v>10992806</v>
      </c>
      <c r="N2363" s="43">
        <v>12254396</v>
      </c>
      <c r="O2363" s="45">
        <f>IFERROR(IF(1 - M2363/N2363&lt;0,0,1-M2363/N2363),0)</f>
        <v>0.10294999443465025</v>
      </c>
      <c r="P2363" s="43">
        <v>0</v>
      </c>
      <c r="Q2363" s="43">
        <v>11285406</v>
      </c>
      <c r="R2363" s="46">
        <f>IF(F2363&lt;DATEVALUE("2018-07-01"),1,0)</f>
        <v>1</v>
      </c>
      <c r="S2363" s="47">
        <f>IF(R2363=1,1%,0)</f>
        <v>0.01</v>
      </c>
      <c r="T2363" s="46">
        <f>IFERROR(S2363*M2363,0)</f>
        <v>109928.06</v>
      </c>
      <c r="U2363" s="48">
        <f>IF(O2363&lt;=0.12,1,0)*(1-R2363)*M2363</f>
        <v>0</v>
      </c>
      <c r="V2363" s="49">
        <f>IF(0&lt;0.8,0,IF(0&lt;1,Sheet1!L590,1))*IF(G2363&lt;3,0.12 - O2363,0.01) *U2363</f>
        <v>0</v>
      </c>
      <c r="W2363" s="49">
        <f>IF(0&gt;1,IF(0&lt;=1.1,1,IF(0&lt;=1.2,2,IF(0&lt;=1.5,3,5))),0) * 1000000</f>
        <v>0</v>
      </c>
      <c r="X2363" s="50">
        <f>IF(AND(P2363&gt;=150000000,P2363&lt;300000000),5000000,IF(AND(P2363&gt;=300000000,P2363&lt;500000000),10000000,IF(AND(P2363&gt;=300000000,P2363&lt;500000000),15000000,IF(AND(P2363&gt;=500000000,P2363&lt;3000000000),20000000,IF(P2363&gt;=30000000000,35000000,0))))) * (1-R2363)</f>
        <v>0</v>
      </c>
      <c r="Y2363" s="50">
        <f>IFERROR(Q2363 * (1-R2363),0)</f>
        <v>0</v>
      </c>
      <c r="Z2363" s="51">
        <f>IF(R2363=1,0,0)</f>
        <v>0</v>
      </c>
      <c r="AA2363" s="51">
        <f>IFERROR((1-R2363) * Z2363 * 2%,0)</f>
        <v>0</v>
      </c>
      <c r="AB2363" s="52">
        <f>IF(R2363=0,0,0)</f>
        <v>0</v>
      </c>
      <c r="AC2363" s="52">
        <f> IFERROR(AB2363 * (1-R2363) * 2%,0)</f>
        <v>0</v>
      </c>
      <c r="AD2363" s="53">
        <f>T2363+V2363+W2363+X2363+AA2363+AC2363</f>
        <v>109928.06</v>
      </c>
    </row>
    <row r="2364">
      <c r="C2364" s="40" t="s">
        <v>4443</v>
      </c>
      <c r="D2364" s="41" t="s">
        <v>4444</v>
      </c>
      <c r="E2364" s="41"/>
      <c r="F2364" s="42">
        <v>43190.245636574073</v>
      </c>
      <c r="G2364" s="43">
        <v>4</v>
      </c>
      <c r="H2364" s="44">
        <v>43327</v>
      </c>
      <c r="I2364" s="44">
        <v>43413</v>
      </c>
      <c r="J2364" s="43">
        <v>1647800</v>
      </c>
      <c r="K2364" s="43">
        <v>0</v>
      </c>
      <c r="L2364" s="43">
        <v>0</v>
      </c>
      <c r="M2364" s="43">
        <f>IFERROR(J2364-K2364-L2364,0)</f>
        <v>1647800</v>
      </c>
      <c r="N2364" s="43">
        <v>1878888</v>
      </c>
      <c r="O2364" s="45">
        <f>IFERROR(IF(1 - M2364/N2364&lt;0,0,1-M2364/N2364),0)</f>
        <v>0.12299189733501947</v>
      </c>
      <c r="P2364" s="43">
        <v>0</v>
      </c>
      <c r="Q2364" s="43">
        <v>3295600</v>
      </c>
      <c r="R2364" s="46">
        <f>IF(F2364&lt;DATEVALUE("2018-07-01"),1,0)</f>
        <v>1</v>
      </c>
      <c r="S2364" s="47">
        <f>IF(R2364=1,1%,0)</f>
        <v>0.01</v>
      </c>
      <c r="T2364" s="46">
        <f>IFERROR(S2364*M2364,0)</f>
        <v>16478</v>
      </c>
      <c r="U2364" s="48">
        <f>IF(O2364&lt;=0.12,1,0)*(1-R2364)*M2364</f>
        <v>0</v>
      </c>
      <c r="V2364" s="49">
        <f>IF(0&lt;0.8,0,IF(0&lt;1,Sheet1!L590,1))*IF(G2364&lt;3,0.12 - O2364,0.01) *U2364</f>
        <v>0</v>
      </c>
      <c r="W2364" s="49">
        <f>IF(0&gt;1,IF(0&lt;=1.1,1,IF(0&lt;=1.2,2,IF(0&lt;=1.5,3,5))),0) * 1000000</f>
        <v>0</v>
      </c>
      <c r="X2364" s="50">
        <f>IF(AND(P2364&gt;=150000000,P2364&lt;300000000),5000000,IF(AND(P2364&gt;=300000000,P2364&lt;500000000),10000000,IF(AND(P2364&gt;=300000000,P2364&lt;500000000),15000000,IF(AND(P2364&gt;=500000000,P2364&lt;3000000000),20000000,IF(P2364&gt;=30000000000,35000000,0))))) * (1-R2364)</f>
        <v>0</v>
      </c>
      <c r="Y2364" s="50">
        <f>IFERROR(Q2364 * (1-R2364),0)</f>
        <v>0</v>
      </c>
      <c r="Z2364" s="51">
        <f>IF(R2364=1,0,0)</f>
        <v>0</v>
      </c>
      <c r="AA2364" s="51">
        <f>IFERROR((1-R2364) * Z2364 * 2%,0)</f>
        <v>0</v>
      </c>
      <c r="AB2364" s="52">
        <f>IF(R2364=0,0,0)</f>
        <v>0</v>
      </c>
      <c r="AC2364" s="52">
        <f> IFERROR(AB2364 * (1-R2364) * 2%,0)</f>
        <v>0</v>
      </c>
      <c r="AD2364" s="53">
        <f>T2364+V2364+W2364+X2364+AA2364+AC2364</f>
        <v>16478</v>
      </c>
    </row>
    <row r="2365">
      <c r="C2365" s="40" t="s">
        <v>4445</v>
      </c>
      <c r="D2365" s="41" t="s">
        <v>4446</v>
      </c>
      <c r="E2365" s="41"/>
      <c r="F2365" s="42">
        <v>43217.320740740739</v>
      </c>
      <c r="G2365" s="43">
        <v>3</v>
      </c>
      <c r="H2365" s="44">
        <v>43320</v>
      </c>
      <c r="I2365" s="44">
        <v>43341</v>
      </c>
      <c r="J2365" s="43">
        <v>90000</v>
      </c>
      <c r="K2365" s="43">
        <v>0</v>
      </c>
      <c r="L2365" s="43">
        <v>0</v>
      </c>
      <c r="M2365" s="43">
        <f>IFERROR(J2365-K2365-L2365,0)</f>
        <v>90000</v>
      </c>
      <c r="N2365" s="43">
        <v>89559</v>
      </c>
      <c r="O2365" s="45">
        <f>IFERROR(IF(1 - M2365/N2365&lt;0,0,1-M2365/N2365),0)</f>
        <v>0</v>
      </c>
      <c r="P2365" s="43">
        <v>0</v>
      </c>
      <c r="Q2365" s="43">
        <v>0</v>
      </c>
      <c r="R2365" s="46">
        <f>IF(F2365&lt;DATEVALUE("2018-07-01"),1,0)</f>
        <v>1</v>
      </c>
      <c r="S2365" s="47">
        <f>IF(R2365=1,1%,0)</f>
        <v>0.01</v>
      </c>
      <c r="T2365" s="46">
        <f>IFERROR(S2365*M2365,0)</f>
        <v>900</v>
      </c>
      <c r="U2365" s="48">
        <f>IF(O2365&lt;=0.12,1,0)*(1-R2365)*M2365</f>
        <v>0</v>
      </c>
      <c r="V2365" s="49">
        <f>IF(0&lt;0.8,0,IF(0&lt;1,Sheet1!L590,1))*IF(G2365&lt;3,0.12 - O2365,0.01) *U2365</f>
        <v>0</v>
      </c>
      <c r="W2365" s="49">
        <f>IF(0&gt;1,IF(0&lt;=1.1,1,IF(0&lt;=1.2,2,IF(0&lt;=1.5,3,5))),0) * 1000000</f>
        <v>0</v>
      </c>
      <c r="X2365" s="50">
        <f>IF(AND(P2365&gt;=150000000,P2365&lt;300000000),5000000,IF(AND(P2365&gt;=300000000,P2365&lt;500000000),10000000,IF(AND(P2365&gt;=300000000,P2365&lt;500000000),15000000,IF(AND(P2365&gt;=500000000,P2365&lt;3000000000),20000000,IF(P2365&gt;=30000000000,35000000,0))))) * (1-R2365)</f>
        <v>0</v>
      </c>
      <c r="Y2365" s="50">
        <f>IFERROR(Q2365 * (1-R2365),0)</f>
        <v>0</v>
      </c>
      <c r="Z2365" s="51">
        <f>IF(R2365=1,0,0)</f>
        <v>0</v>
      </c>
      <c r="AA2365" s="51">
        <f>IFERROR((1-R2365) * Z2365 * 2%,0)</f>
        <v>0</v>
      </c>
      <c r="AB2365" s="52">
        <f>IF(R2365=0,0,0)</f>
        <v>0</v>
      </c>
      <c r="AC2365" s="52">
        <f> IFERROR(AB2365 * (1-R2365) * 2%,0)</f>
        <v>0</v>
      </c>
      <c r="AD2365" s="53">
        <f>T2365+V2365+W2365+X2365+AA2365+AC2365</f>
        <v>900</v>
      </c>
    </row>
    <row r="2366">
      <c r="C2366" s="40" t="s">
        <v>4447</v>
      </c>
      <c r="D2366" s="41" t="s">
        <v>4448</v>
      </c>
      <c r="E2366" s="41"/>
      <c r="F2366" s="42">
        <v>43256.316990740735</v>
      </c>
      <c r="G2366" s="43">
        <v>1</v>
      </c>
      <c r="H2366" s="44">
        <v>43341</v>
      </c>
      <c r="I2366" s="44">
        <v>43357</v>
      </c>
      <c r="J2366" s="43">
        <v>13310</v>
      </c>
      <c r="K2366" s="43">
        <v>0</v>
      </c>
      <c r="L2366" s="43">
        <v>0</v>
      </c>
      <c r="M2366" s="43">
        <f>IFERROR(J2366-K2366-L2366,0)</f>
        <v>13310</v>
      </c>
      <c r="N2366" s="43">
        <v>13310</v>
      </c>
      <c r="O2366" s="45">
        <f>IFERROR(IF(1 - M2366/N2366&lt;0,0,1-M2366/N2366),0)</f>
        <v>0</v>
      </c>
      <c r="P2366" s="43">
        <v>0</v>
      </c>
      <c r="Q2366" s="43">
        <v>0</v>
      </c>
      <c r="R2366" s="46">
        <f>IF(F2366&lt;DATEVALUE("2018-07-01"),1,0)</f>
        <v>1</v>
      </c>
      <c r="S2366" s="47">
        <f>IF(R2366=1,1%,0)</f>
        <v>0.01</v>
      </c>
      <c r="T2366" s="46">
        <f>IFERROR(S2366*M2366,0)</f>
        <v>133.09999999999999</v>
      </c>
      <c r="U2366" s="48">
        <f>IF(O2366&lt;=0.12,1,0)*(1-R2366)*M2366</f>
        <v>0</v>
      </c>
      <c r="V2366" s="49">
        <f>IF(0&lt;0.8,0,IF(0&lt;1,Sheet1!L590,1))*IF(G2366&lt;3,0.12 - O2366,0.01) *U2366</f>
        <v>0</v>
      </c>
      <c r="W2366" s="49">
        <f>IF(0&gt;1,IF(0&lt;=1.1,1,IF(0&lt;=1.2,2,IF(0&lt;=1.5,3,5))),0) * 1000000</f>
        <v>0</v>
      </c>
      <c r="X2366" s="50">
        <f>IF(AND(P2366&gt;=150000000,P2366&lt;300000000),5000000,IF(AND(P2366&gt;=300000000,P2366&lt;500000000),10000000,IF(AND(P2366&gt;=300000000,P2366&lt;500000000),15000000,IF(AND(P2366&gt;=500000000,P2366&lt;3000000000),20000000,IF(P2366&gt;=30000000000,35000000,0))))) * (1-R2366)</f>
        <v>0</v>
      </c>
      <c r="Y2366" s="50">
        <f>IFERROR(Q2366 * (1-R2366),0)</f>
        <v>0</v>
      </c>
      <c r="Z2366" s="51">
        <f>IF(R2366=1,0,0)</f>
        <v>0</v>
      </c>
      <c r="AA2366" s="51">
        <f>IFERROR((1-R2366) * Z2366 * 2%,0)</f>
        <v>0</v>
      </c>
      <c r="AB2366" s="52">
        <f>IF(R2366=0,0,0)</f>
        <v>0</v>
      </c>
      <c r="AC2366" s="52">
        <f> IFERROR(AB2366 * (1-R2366) * 2%,0)</f>
        <v>0</v>
      </c>
      <c r="AD2366" s="53">
        <f>T2366+V2366+W2366+X2366+AA2366+AC2366</f>
        <v>133.09999999999999</v>
      </c>
    </row>
    <row r="2367">
      <c r="C2367" s="40" t="s">
        <v>4449</v>
      </c>
      <c r="D2367" s="41" t="s">
        <v>4450</v>
      </c>
      <c r="E2367" s="41"/>
      <c r="F2367" s="42">
        <v>43294.289513888885</v>
      </c>
      <c r="G2367" s="43">
        <v>0</v>
      </c>
      <c r="H2367" s="44">
        <v>43320</v>
      </c>
      <c r="I2367" s="44">
        <v>43341</v>
      </c>
      <c r="J2367" s="43">
        <v>293150</v>
      </c>
      <c r="K2367" s="43">
        <v>0</v>
      </c>
      <c r="L2367" s="43">
        <v>0</v>
      </c>
      <c r="M2367" s="43">
        <f>IFERROR(J2367-K2367-L2367,0)</f>
        <v>293150</v>
      </c>
      <c r="N2367" s="43">
        <v>359975</v>
      </c>
      <c r="O2367" s="45">
        <f>IFERROR(IF(1 - M2367/N2367&lt;0,0,1-M2367/N2367),0)</f>
        <v>0.18563789152024446</v>
      </c>
      <c r="P2367" s="43">
        <v>0</v>
      </c>
      <c r="Q2367" s="43">
        <v>0</v>
      </c>
      <c r="R2367" s="46">
        <f>IF(F2367&lt;DATEVALUE("2018-07-01"),1,0)</f>
        <v>0</v>
      </c>
      <c r="S2367" s="47">
        <f>IF(R2367=1,1%,0)</f>
        <v>0</v>
      </c>
      <c r="T2367" s="46">
        <f>IFERROR(S2367*M2367,0)</f>
        <v>0</v>
      </c>
      <c r="U2367" s="48">
        <f>IF(O2367&lt;=0.12,1,0)*(1-R2367)*M2367</f>
        <v>0</v>
      </c>
      <c r="V2367" s="49">
        <f>IF(0&lt;0.8,0,IF(0&lt;1,Sheet1!L590,1))*IF(G2367&lt;3,0.12 - O2367,0.01) *U2367</f>
        <v>0</v>
      </c>
      <c r="W2367" s="49">
        <f>IF(0&gt;1,IF(0&lt;=1.1,1,IF(0&lt;=1.2,2,IF(0&lt;=1.5,3,5))),0) * 1000000</f>
        <v>0</v>
      </c>
      <c r="X2367" s="50">
        <f>IF(AND(P2367&gt;=150000000,P2367&lt;300000000),5000000,IF(AND(P2367&gt;=300000000,P2367&lt;500000000),10000000,IF(AND(P2367&gt;=300000000,P2367&lt;500000000),15000000,IF(AND(P2367&gt;=500000000,P2367&lt;3000000000),20000000,IF(P2367&gt;=30000000000,35000000,0))))) * (1-R2367)</f>
        <v>0</v>
      </c>
      <c r="Y2367" s="50">
        <f>IFERROR(Q2367 * (1-R2367),0)</f>
        <v>0</v>
      </c>
      <c r="Z2367" s="51">
        <f>IF(R2367=1,0,0)</f>
        <v>0</v>
      </c>
      <c r="AA2367" s="51">
        <f>IFERROR((1-R2367) * Z2367 * 2%,0)</f>
        <v>0</v>
      </c>
      <c r="AB2367" s="52">
        <f>IF(R2367=0,0,0)</f>
        <v>0</v>
      </c>
      <c r="AC2367" s="52">
        <f> IFERROR(AB2367 * (1-R2367) * 2%,0)</f>
        <v>0</v>
      </c>
      <c r="AD2367" s="53">
        <f>T2367+V2367+W2367+X2367+AA2367+AC2367</f>
        <v>0</v>
      </c>
    </row>
    <row r="2368">
      <c r="C2368" s="40" t="s">
        <v>4451</v>
      </c>
      <c r="D2368" s="41" t="s">
        <v>4452</v>
      </c>
      <c r="E2368" s="41"/>
      <c r="F2368" s="42">
        <v>38960.638506944444</v>
      </c>
      <c r="G2368" s="43">
        <v>143</v>
      </c>
      <c r="H2368" s="44">
        <v>43333</v>
      </c>
      <c r="I2368" s="44">
        <v>43377</v>
      </c>
      <c r="J2368" s="43">
        <v>3727516</v>
      </c>
      <c r="K2368" s="43">
        <v>0</v>
      </c>
      <c r="L2368" s="43">
        <v>0</v>
      </c>
      <c r="M2368" s="43">
        <f>IFERROR(J2368-K2368-L2368,0)</f>
        <v>3727516</v>
      </c>
      <c r="N2368" s="43">
        <v>3845215</v>
      </c>
      <c r="O2368" s="45">
        <f>IFERROR(IF(1 - M2368/N2368&lt;0,0,1-M2368/N2368),0)</f>
        <v>0.03060921170857811</v>
      </c>
      <c r="P2368" s="43">
        <v>0</v>
      </c>
      <c r="Q2368" s="43">
        <v>3727516</v>
      </c>
      <c r="R2368" s="46">
        <f>IF(F2368&lt;DATEVALUE("2018-07-01"),1,0)</f>
        <v>1</v>
      </c>
      <c r="S2368" s="47">
        <f>IF(R2368=1,1%,0)</f>
        <v>0.01</v>
      </c>
      <c r="T2368" s="46">
        <f>IFERROR(S2368*M2368,0)</f>
        <v>37275.160000000003</v>
      </c>
      <c r="U2368" s="48">
        <f>IF(O2368&lt;=0.12,1,0)*(1-R2368)*M2368</f>
        <v>0</v>
      </c>
      <c r="V2368" s="49">
        <f>IF(0&lt;0.8,0,IF(0&lt;1,Sheet1!L590,1))*IF(G2368&lt;3,0.12 - O2368,0.01) *U2368</f>
        <v>0</v>
      </c>
      <c r="W2368" s="49">
        <f>IF(0&gt;1,IF(0&lt;=1.1,1,IF(0&lt;=1.2,2,IF(0&lt;=1.5,3,5))),0) * 1000000</f>
        <v>0</v>
      </c>
      <c r="X2368" s="50">
        <f>IF(AND(P2368&gt;=150000000,P2368&lt;300000000),5000000,IF(AND(P2368&gt;=300000000,P2368&lt;500000000),10000000,IF(AND(P2368&gt;=300000000,P2368&lt;500000000),15000000,IF(AND(P2368&gt;=500000000,P2368&lt;3000000000),20000000,IF(P2368&gt;=30000000000,35000000,0))))) * (1-R2368)</f>
        <v>0</v>
      </c>
      <c r="Y2368" s="50">
        <f>IFERROR(Q2368 * (1-R2368),0)</f>
        <v>0</v>
      </c>
      <c r="Z2368" s="51">
        <f>IF(R2368=1,0,0)</f>
        <v>0</v>
      </c>
      <c r="AA2368" s="51">
        <f>IFERROR((1-R2368) * Z2368 * 2%,0)</f>
        <v>0</v>
      </c>
      <c r="AB2368" s="52">
        <f>IF(R2368=0,0,0)</f>
        <v>0</v>
      </c>
      <c r="AC2368" s="52">
        <f> IFERROR(AB2368 * (1-R2368) * 2%,0)</f>
        <v>0</v>
      </c>
      <c r="AD2368" s="53">
        <f>T2368+V2368+W2368+X2368+AA2368+AC2368</f>
        <v>37275.160000000003</v>
      </c>
    </row>
    <row r="2369">
      <c r="C2369" s="40" t="s">
        <v>4453</v>
      </c>
      <c r="D2369" s="41" t="s">
        <v>4454</v>
      </c>
      <c r="E2369" s="41"/>
      <c r="F2369" s="42">
        <v>38989.447488425925</v>
      </c>
      <c r="G2369" s="43">
        <v>142</v>
      </c>
      <c r="H2369" s="44">
        <v>43328</v>
      </c>
      <c r="I2369" s="44">
        <v>43349</v>
      </c>
      <c r="J2369" s="43">
        <v>713658</v>
      </c>
      <c r="K2369" s="43">
        <v>0</v>
      </c>
      <c r="L2369" s="43">
        <v>0</v>
      </c>
      <c r="M2369" s="43">
        <f>IFERROR(J2369-K2369-L2369,0)</f>
        <v>713658</v>
      </c>
      <c r="N2369" s="43">
        <v>713658</v>
      </c>
      <c r="O2369" s="45">
        <f>IFERROR(IF(1 - M2369/N2369&lt;0,0,1-M2369/N2369),0)</f>
        <v>0</v>
      </c>
      <c r="P2369" s="43">
        <v>0</v>
      </c>
      <c r="Q2369" s="43">
        <v>713658</v>
      </c>
      <c r="R2369" s="46">
        <f>IF(F2369&lt;DATEVALUE("2018-07-01"),1,0)</f>
        <v>1</v>
      </c>
      <c r="S2369" s="47">
        <f>IF(R2369=1,1%,0)</f>
        <v>0.01</v>
      </c>
      <c r="T2369" s="46">
        <f>IFERROR(S2369*M2369,0)</f>
        <v>7136.5799999999999</v>
      </c>
      <c r="U2369" s="48">
        <f>IF(O2369&lt;=0.12,1,0)*(1-R2369)*M2369</f>
        <v>0</v>
      </c>
      <c r="V2369" s="49">
        <f>IF(0&lt;0.8,0,IF(0&lt;1,Sheet1!L590,1))*IF(G2369&lt;3,0.12 - O2369,0.01) *U2369</f>
        <v>0</v>
      </c>
      <c r="W2369" s="49">
        <f>IF(0&gt;1,IF(0&lt;=1.1,1,IF(0&lt;=1.2,2,IF(0&lt;=1.5,3,5))),0) * 1000000</f>
        <v>0</v>
      </c>
      <c r="X2369" s="50">
        <f>IF(AND(P2369&gt;=150000000,P2369&lt;300000000),5000000,IF(AND(P2369&gt;=300000000,P2369&lt;500000000),10000000,IF(AND(P2369&gt;=300000000,P2369&lt;500000000),15000000,IF(AND(P2369&gt;=500000000,P2369&lt;3000000000),20000000,IF(P2369&gt;=30000000000,35000000,0))))) * (1-R2369)</f>
        <v>0</v>
      </c>
      <c r="Y2369" s="50">
        <f>IFERROR(Q2369 * (1-R2369),0)</f>
        <v>0</v>
      </c>
      <c r="Z2369" s="51">
        <f>IF(R2369=1,0,0)</f>
        <v>0</v>
      </c>
      <c r="AA2369" s="51">
        <f>IFERROR((1-R2369) * Z2369 * 2%,0)</f>
        <v>0</v>
      </c>
      <c r="AB2369" s="52">
        <f>IF(R2369=0,0,0)</f>
        <v>0</v>
      </c>
      <c r="AC2369" s="52">
        <f> IFERROR(AB2369 * (1-R2369) * 2%,0)</f>
        <v>0</v>
      </c>
      <c r="AD2369" s="53">
        <f>T2369+V2369+W2369+X2369+AA2369+AC2369</f>
        <v>7136.5799999999999</v>
      </c>
    </row>
    <row r="2370">
      <c r="C2370" s="40" t="s">
        <v>4455</v>
      </c>
      <c r="D2370" s="41" t="s">
        <v>4456</v>
      </c>
      <c r="E2370" s="41"/>
      <c r="F2370" s="42">
        <v>39427.624467592592</v>
      </c>
      <c r="G2370" s="43">
        <v>127</v>
      </c>
      <c r="H2370" s="44" t="s">
        <v>24</v>
      </c>
      <c r="I2370" s="44" t="s">
        <v>24</v>
      </c>
      <c r="J2370" s="43">
        <v>4355109</v>
      </c>
      <c r="K2370" s="43">
        <v>0</v>
      </c>
      <c r="L2370" s="43">
        <v>0</v>
      </c>
      <c r="M2370" s="43">
        <f>IFERROR(J2370-K2370-L2370,0)</f>
        <v>4355109</v>
      </c>
      <c r="N2370" s="43" t="s">
        <v>24</v>
      </c>
      <c r="O2370" s="45">
        <f>IFERROR(IF(1 - M2370/N2370&lt;0,0,1-M2370/N2370),0)</f>
        <v>0</v>
      </c>
      <c r="P2370" s="43">
        <v>0</v>
      </c>
      <c r="Q2370" s="43">
        <v>0</v>
      </c>
      <c r="R2370" s="46">
        <f>IF(F2370&lt;DATEVALUE("2018-07-01"),1,0)</f>
        <v>1</v>
      </c>
      <c r="S2370" s="47">
        <f>IF(R2370=1,1%,0)</f>
        <v>0.01</v>
      </c>
      <c r="T2370" s="46">
        <f>IFERROR(S2370*M2370,0)</f>
        <v>43551.090000000004</v>
      </c>
      <c r="U2370" s="48">
        <f>IF(O2370&lt;=0.12,1,0)*(1-R2370)*M2370</f>
        <v>0</v>
      </c>
      <c r="V2370" s="49">
        <f>IF(0&lt;0.8,0,IF(0&lt;1,Sheet1!L590,1))*IF(G2370&lt;3,0.12 - O2370,0.01) *U2370</f>
        <v>0</v>
      </c>
      <c r="W2370" s="49">
        <f>IF(0&gt;1,IF(0&lt;=1.1,1,IF(0&lt;=1.2,2,IF(0&lt;=1.5,3,5))),0) * 1000000</f>
        <v>0</v>
      </c>
      <c r="X2370" s="50">
        <f>IF(AND(P2370&gt;=150000000,P2370&lt;300000000),5000000,IF(AND(P2370&gt;=300000000,P2370&lt;500000000),10000000,IF(AND(P2370&gt;=300000000,P2370&lt;500000000),15000000,IF(AND(P2370&gt;=500000000,P2370&lt;3000000000),20000000,IF(P2370&gt;=30000000000,35000000,0))))) * (1-R2370)</f>
        <v>0</v>
      </c>
      <c r="Y2370" s="50">
        <f>IFERROR(Q2370 * (1-R2370),0)</f>
        <v>0</v>
      </c>
      <c r="Z2370" s="51">
        <f>IF(R2370=1,0,"")</f>
        <v>0</v>
      </c>
      <c r="AA2370" s="51">
        <f>IFERROR((1-R2370) * Z2370 * 2%,0)</f>
        <v>0</v>
      </c>
      <c r="AB2370" s="52">
        <f>IF(R2370=0,"",0)</f>
        <v>0</v>
      </c>
      <c r="AC2370" s="52">
        <f> IFERROR(AB2370 * (1-R2370) * 2%,0)</f>
        <v>0</v>
      </c>
      <c r="AD2370" s="53">
        <f>T2370+V2370+W2370+X2370+AA2370+AC2370</f>
        <v>43551.090000000004</v>
      </c>
    </row>
    <row r="2371">
      <c r="C2371" s="40" t="s">
        <v>4455</v>
      </c>
      <c r="D2371" s="41" t="s">
        <v>4456</v>
      </c>
      <c r="E2371" s="41"/>
      <c r="F2371" s="42">
        <v>39427.624467592592</v>
      </c>
      <c r="G2371" s="43">
        <v>127</v>
      </c>
      <c r="H2371" s="44" t="s">
        <v>24</v>
      </c>
      <c r="I2371" s="44" t="s">
        <v>24</v>
      </c>
      <c r="J2371" s="43">
        <v>4355109</v>
      </c>
      <c r="K2371" s="43">
        <v>0</v>
      </c>
      <c r="L2371" s="43">
        <v>0</v>
      </c>
      <c r="M2371" s="43">
        <f>IFERROR(J2371-K2371-L2371,0)</f>
        <v>4355109</v>
      </c>
      <c r="N2371" s="43" t="s">
        <v>24</v>
      </c>
      <c r="O2371" s="45">
        <f>IFERROR(IF(1 - M2371/N2371&lt;0,0,1-M2371/N2371),0)</f>
        <v>0</v>
      </c>
      <c r="P2371" s="43">
        <v>0</v>
      </c>
      <c r="Q2371" s="43">
        <v>0</v>
      </c>
      <c r="R2371" s="46">
        <f>IF(F2371&lt;DATEVALUE("2018-07-01"),1,0)</f>
        <v>1</v>
      </c>
      <c r="S2371" s="47">
        <f>IF(R2371=1,1%,0)</f>
        <v>0.01</v>
      </c>
      <c r="T2371" s="46">
        <f>IFERROR(S2371*M2371,0)</f>
        <v>43551.090000000004</v>
      </c>
      <c r="U2371" s="48">
        <f>IF(O2371&lt;=0.12,1,0)*(1-R2371)*M2371</f>
        <v>0</v>
      </c>
      <c r="V2371" s="49">
        <f>IF(0&lt;0.8,0,IF(0&lt;1,Sheet1!L590,1))*IF(G2371&lt;3,0.12 - O2371,0.01) *U2371</f>
        <v>0</v>
      </c>
      <c r="W2371" s="49">
        <f>IF(0&gt;1,IF(0&lt;=1.1,1,IF(0&lt;=1.2,2,IF(0&lt;=1.5,3,5))),0) * 1000000</f>
        <v>0</v>
      </c>
      <c r="X2371" s="50">
        <f>IF(AND(P2371&gt;=150000000,P2371&lt;300000000),5000000,IF(AND(P2371&gt;=300000000,P2371&lt;500000000),10000000,IF(AND(P2371&gt;=300000000,P2371&lt;500000000),15000000,IF(AND(P2371&gt;=500000000,P2371&lt;3000000000),20000000,IF(P2371&gt;=30000000000,35000000,0))))) * (1-R2371)</f>
        <v>0</v>
      </c>
      <c r="Y2371" s="50">
        <f>IFERROR(Q2371 * (1-R2371),0)</f>
        <v>0</v>
      </c>
      <c r="Z2371" s="51">
        <f>IF(R2371=1,0,"")</f>
        <v>0</v>
      </c>
      <c r="AA2371" s="51">
        <f>IFERROR((1-R2371) * Z2371 * 2%,0)</f>
        <v>0</v>
      </c>
      <c r="AB2371" s="52">
        <f>IF(R2371=0,"",0)</f>
        <v>0</v>
      </c>
      <c r="AC2371" s="52">
        <f> IFERROR(AB2371 * (1-R2371) * 2%,0)</f>
        <v>0</v>
      </c>
      <c r="AD2371" s="53">
        <f>T2371+V2371+W2371+X2371+AA2371+AC2371</f>
        <v>43551.090000000004</v>
      </c>
    </row>
    <row r="2372">
      <c r="C2372" s="40" t="s">
        <v>4457</v>
      </c>
      <c r="D2372" s="41" t="s">
        <v>4458</v>
      </c>
      <c r="E2372" s="41"/>
      <c r="F2372" s="42">
        <v>40323.571689814817</v>
      </c>
      <c r="G2372" s="43">
        <v>98</v>
      </c>
      <c r="H2372" s="44">
        <v>43312</v>
      </c>
      <c r="I2372" s="44">
        <v>43362</v>
      </c>
      <c r="J2372" s="43">
        <v>1002606</v>
      </c>
      <c r="K2372" s="43">
        <v>0</v>
      </c>
      <c r="L2372" s="43">
        <v>0</v>
      </c>
      <c r="M2372" s="43">
        <f>IFERROR(J2372-K2372-L2372,0)</f>
        <v>1002606</v>
      </c>
      <c r="N2372" s="43">
        <v>1002606</v>
      </c>
      <c r="O2372" s="45">
        <f>IFERROR(IF(1 - M2372/N2372&lt;0,0,1-M2372/N2372),0)</f>
        <v>0</v>
      </c>
      <c r="P2372" s="43">
        <v>0</v>
      </c>
      <c r="Q2372" s="43">
        <v>1002606</v>
      </c>
      <c r="R2372" s="46">
        <f>IF(F2372&lt;DATEVALUE("2018-07-01"),1,0)</f>
        <v>1</v>
      </c>
      <c r="S2372" s="47">
        <f>IF(R2372=1,1%,0)</f>
        <v>0.01</v>
      </c>
      <c r="T2372" s="46">
        <f>IFERROR(S2372*M2372,0)</f>
        <v>10026.06</v>
      </c>
      <c r="U2372" s="48">
        <f>IF(O2372&lt;=0.12,1,0)*(1-R2372)*M2372</f>
        <v>0</v>
      </c>
      <c r="V2372" s="49">
        <f>IF(0&lt;0.8,0,IF(0&lt;1,Sheet1!L590,1))*IF(G2372&lt;3,0.12 - O2372,0.01) *U2372</f>
        <v>0</v>
      </c>
      <c r="W2372" s="49">
        <f>IF(0&gt;1,IF(0&lt;=1.1,1,IF(0&lt;=1.2,2,IF(0&lt;=1.5,3,5))),0) * 1000000</f>
        <v>0</v>
      </c>
      <c r="X2372" s="50">
        <f>IF(AND(P2372&gt;=150000000,P2372&lt;300000000),5000000,IF(AND(P2372&gt;=300000000,P2372&lt;500000000),10000000,IF(AND(P2372&gt;=300000000,P2372&lt;500000000),15000000,IF(AND(P2372&gt;=500000000,P2372&lt;3000000000),20000000,IF(P2372&gt;=30000000000,35000000,0))))) * (1-R2372)</f>
        <v>0</v>
      </c>
      <c r="Y2372" s="50">
        <f>IFERROR(Q2372 * (1-R2372),0)</f>
        <v>0</v>
      </c>
      <c r="Z2372" s="51">
        <f>IF(R2372=1,0,0)</f>
        <v>0</v>
      </c>
      <c r="AA2372" s="51">
        <f>IFERROR((1-R2372) * Z2372 * 2%,0)</f>
        <v>0</v>
      </c>
      <c r="AB2372" s="52">
        <f>IF(R2372=0,0,0)</f>
        <v>0</v>
      </c>
      <c r="AC2372" s="52">
        <f> IFERROR(AB2372 * (1-R2372) * 2%,0)</f>
        <v>0</v>
      </c>
      <c r="AD2372" s="53">
        <f>T2372+V2372+W2372+X2372+AA2372+AC2372</f>
        <v>10026.06</v>
      </c>
    </row>
    <row r="2373">
      <c r="C2373" s="40" t="s">
        <v>4459</v>
      </c>
      <c r="D2373" s="41" t="s">
        <v>4460</v>
      </c>
      <c r="E2373" s="41"/>
      <c r="F2373" s="42">
        <v>40597.357418981483</v>
      </c>
      <c r="G2373" s="43">
        <v>89</v>
      </c>
      <c r="H2373" s="44">
        <v>43312</v>
      </c>
      <c r="I2373" s="44">
        <v>43328</v>
      </c>
      <c r="J2373" s="43">
        <v>429158</v>
      </c>
      <c r="K2373" s="43">
        <v>0</v>
      </c>
      <c r="L2373" s="43">
        <v>0</v>
      </c>
      <c r="M2373" s="43">
        <f>IFERROR(J2373-K2373-L2373,0)</f>
        <v>429158</v>
      </c>
      <c r="N2373" s="43">
        <v>466263</v>
      </c>
      <c r="O2373" s="45">
        <f>IFERROR(IF(1 - M2373/N2373&lt;0,0,1-M2373/N2373),0)</f>
        <v>0.07957955059698063</v>
      </c>
      <c r="P2373" s="43">
        <v>0</v>
      </c>
      <c r="Q2373" s="43">
        <v>429158</v>
      </c>
      <c r="R2373" s="46">
        <f>IF(F2373&lt;DATEVALUE("2018-07-01"),1,0)</f>
        <v>1</v>
      </c>
      <c r="S2373" s="47">
        <f>IF(R2373=1,1%,0)</f>
        <v>0.01</v>
      </c>
      <c r="T2373" s="46">
        <f>IFERROR(S2373*M2373,0)</f>
        <v>4291.5799999999999</v>
      </c>
      <c r="U2373" s="48">
        <f>IF(O2373&lt;=0.12,1,0)*(1-R2373)*M2373</f>
        <v>0</v>
      </c>
      <c r="V2373" s="49">
        <f>IF(0&lt;0.8,0,IF(0&lt;1,Sheet1!L590,1))*IF(G2373&lt;3,0.12 - O2373,0.01) *U2373</f>
        <v>0</v>
      </c>
      <c r="W2373" s="49">
        <f>IF(0&gt;1,IF(0&lt;=1.1,1,IF(0&lt;=1.2,2,IF(0&lt;=1.5,3,5))),0) * 1000000</f>
        <v>0</v>
      </c>
      <c r="X2373" s="50">
        <f>IF(AND(P2373&gt;=150000000,P2373&lt;300000000),5000000,IF(AND(P2373&gt;=300000000,P2373&lt;500000000),10000000,IF(AND(P2373&gt;=300000000,P2373&lt;500000000),15000000,IF(AND(P2373&gt;=500000000,P2373&lt;3000000000),20000000,IF(P2373&gt;=30000000000,35000000,0))))) * (1-R2373)</f>
        <v>0</v>
      </c>
      <c r="Y2373" s="50">
        <f>IFERROR(Q2373 * (1-R2373),0)</f>
        <v>0</v>
      </c>
      <c r="Z2373" s="51">
        <f>IF(R2373=1,0,0)</f>
        <v>0</v>
      </c>
      <c r="AA2373" s="51">
        <f>IFERROR((1-R2373) * Z2373 * 2%,0)</f>
        <v>0</v>
      </c>
      <c r="AB2373" s="52">
        <f>IF(R2373=0,0,0)</f>
        <v>0</v>
      </c>
      <c r="AC2373" s="52">
        <f> IFERROR(AB2373 * (1-R2373) * 2%,0)</f>
        <v>0</v>
      </c>
      <c r="AD2373" s="53">
        <f>T2373+V2373+W2373+X2373+AA2373+AC2373</f>
        <v>4291.5799999999999</v>
      </c>
    </row>
    <row r="2374">
      <c r="C2374" s="40" t="s">
        <v>4461</v>
      </c>
      <c r="D2374" s="41" t="s">
        <v>4462</v>
      </c>
      <c r="E2374" s="41"/>
      <c r="F2374" s="42">
        <v>40763.571006944439</v>
      </c>
      <c r="G2374" s="43">
        <v>83</v>
      </c>
      <c r="H2374" s="44">
        <v>43312</v>
      </c>
      <c r="I2374" s="44">
        <v>43377</v>
      </c>
      <c r="J2374" s="43">
        <v>26620</v>
      </c>
      <c r="K2374" s="43">
        <v>0</v>
      </c>
      <c r="L2374" s="43">
        <v>0</v>
      </c>
      <c r="M2374" s="43">
        <f>IFERROR(J2374-K2374-L2374,0)</f>
        <v>26620</v>
      </c>
      <c r="N2374" s="43">
        <v>26620</v>
      </c>
      <c r="O2374" s="45">
        <f>IFERROR(IF(1 - M2374/N2374&lt;0,0,1-M2374/N2374),0)</f>
        <v>0</v>
      </c>
      <c r="P2374" s="43">
        <v>0</v>
      </c>
      <c r="Q2374" s="43">
        <v>26620</v>
      </c>
      <c r="R2374" s="46">
        <f>IF(F2374&lt;DATEVALUE("2018-07-01"),1,0)</f>
        <v>1</v>
      </c>
      <c r="S2374" s="47">
        <f>IF(R2374=1,1%,0)</f>
        <v>0.01</v>
      </c>
      <c r="T2374" s="46">
        <f>IFERROR(S2374*M2374,0)</f>
        <v>266.19999999999999</v>
      </c>
      <c r="U2374" s="48">
        <f>IF(O2374&lt;=0.12,1,0)*(1-R2374)*M2374</f>
        <v>0</v>
      </c>
      <c r="V2374" s="49">
        <f>IF(0&lt;0.8,0,IF(0&lt;1,Sheet1!L590,1))*IF(G2374&lt;3,0.12 - O2374,0.01) *U2374</f>
        <v>0</v>
      </c>
      <c r="W2374" s="49">
        <f>IF(0&gt;1,IF(0&lt;=1.1,1,IF(0&lt;=1.2,2,IF(0&lt;=1.5,3,5))),0) * 1000000</f>
        <v>0</v>
      </c>
      <c r="X2374" s="50">
        <f>IF(AND(P2374&gt;=150000000,P2374&lt;300000000),5000000,IF(AND(P2374&gt;=300000000,P2374&lt;500000000),10000000,IF(AND(P2374&gt;=300000000,P2374&lt;500000000),15000000,IF(AND(P2374&gt;=500000000,P2374&lt;3000000000),20000000,IF(P2374&gt;=30000000000,35000000,0))))) * (1-R2374)</f>
        <v>0</v>
      </c>
      <c r="Y2374" s="50">
        <f>IFERROR(Q2374 * (1-R2374),0)</f>
        <v>0</v>
      </c>
      <c r="Z2374" s="51">
        <f>IF(R2374=1,0,0)</f>
        <v>0</v>
      </c>
      <c r="AA2374" s="51">
        <f>IFERROR((1-R2374) * Z2374 * 2%,0)</f>
        <v>0</v>
      </c>
      <c r="AB2374" s="52">
        <f>IF(R2374=0,0,0)</f>
        <v>0</v>
      </c>
      <c r="AC2374" s="52">
        <f> IFERROR(AB2374 * (1-R2374) * 2%,0)</f>
        <v>0</v>
      </c>
      <c r="AD2374" s="53">
        <f>T2374+V2374+W2374+X2374+AA2374+AC2374</f>
        <v>266.19999999999999</v>
      </c>
    </row>
    <row r="2375">
      <c r="C2375" s="40" t="s">
        <v>4463</v>
      </c>
      <c r="D2375" s="41" t="s">
        <v>4464</v>
      </c>
      <c r="E2375" s="41"/>
      <c r="F2375" s="42">
        <v>40917.693391203698</v>
      </c>
      <c r="G2375" s="43">
        <v>78</v>
      </c>
      <c r="H2375" s="44">
        <v>43312</v>
      </c>
      <c r="I2375" s="44">
        <v>43339</v>
      </c>
      <c r="J2375" s="43">
        <v>1054842</v>
      </c>
      <c r="K2375" s="43">
        <v>0</v>
      </c>
      <c r="L2375" s="43">
        <v>0</v>
      </c>
      <c r="M2375" s="43">
        <f>IFERROR(J2375-K2375-L2375,0)</f>
        <v>1054842</v>
      </c>
      <c r="N2375" s="43">
        <v>1054152</v>
      </c>
      <c r="O2375" s="45">
        <f>IFERROR(IF(1 - M2375/N2375&lt;0,0,1-M2375/N2375),0)</f>
        <v>0</v>
      </c>
      <c r="P2375" s="43">
        <v>0</v>
      </c>
      <c r="Q2375" s="43">
        <v>1054842</v>
      </c>
      <c r="R2375" s="46">
        <f>IF(F2375&lt;DATEVALUE("2018-07-01"),1,0)</f>
        <v>1</v>
      </c>
      <c r="S2375" s="47">
        <f>IF(R2375=1,1%,0)</f>
        <v>0.01</v>
      </c>
      <c r="T2375" s="46">
        <f>IFERROR(S2375*M2375,0)</f>
        <v>10548.42</v>
      </c>
      <c r="U2375" s="48">
        <f>IF(O2375&lt;=0.12,1,0)*(1-R2375)*M2375</f>
        <v>0</v>
      </c>
      <c r="V2375" s="49">
        <f>IF(0&lt;0.8,0,IF(0&lt;1,Sheet1!L590,1))*IF(G2375&lt;3,0.12 - O2375,0.01) *U2375</f>
        <v>0</v>
      </c>
      <c r="W2375" s="49">
        <f>IF(0&gt;1,IF(0&lt;=1.1,1,IF(0&lt;=1.2,2,IF(0&lt;=1.5,3,5))),0) * 1000000</f>
        <v>0</v>
      </c>
      <c r="X2375" s="50">
        <f>IF(AND(P2375&gt;=150000000,P2375&lt;300000000),5000000,IF(AND(P2375&gt;=300000000,P2375&lt;500000000),10000000,IF(AND(P2375&gt;=300000000,P2375&lt;500000000),15000000,IF(AND(P2375&gt;=500000000,P2375&lt;3000000000),20000000,IF(P2375&gt;=30000000000,35000000,0))))) * (1-R2375)</f>
        <v>0</v>
      </c>
      <c r="Y2375" s="50">
        <f>IFERROR(Q2375 * (1-R2375),0)</f>
        <v>0</v>
      </c>
      <c r="Z2375" s="51">
        <f>IF(R2375=1,0,0)</f>
        <v>0</v>
      </c>
      <c r="AA2375" s="51">
        <f>IFERROR((1-R2375) * Z2375 * 2%,0)</f>
        <v>0</v>
      </c>
      <c r="AB2375" s="52">
        <f>IF(R2375=0,0,0)</f>
        <v>0</v>
      </c>
      <c r="AC2375" s="52">
        <f> IFERROR(AB2375 * (1-R2375) * 2%,0)</f>
        <v>0</v>
      </c>
      <c r="AD2375" s="53">
        <f>T2375+V2375+W2375+X2375+AA2375+AC2375</f>
        <v>10548.42</v>
      </c>
    </row>
    <row r="2376">
      <c r="C2376" s="40" t="s">
        <v>4465</v>
      </c>
      <c r="D2376" s="41" t="s">
        <v>4466</v>
      </c>
      <c r="E2376" s="41"/>
      <c r="F2376" s="42">
        <v>41051.623564814814</v>
      </c>
      <c r="G2376" s="43">
        <v>74</v>
      </c>
      <c r="H2376" s="44">
        <v>43312</v>
      </c>
      <c r="I2376" s="44">
        <v>43362</v>
      </c>
      <c r="J2376" s="43">
        <v>246961</v>
      </c>
      <c r="K2376" s="43">
        <v>0</v>
      </c>
      <c r="L2376" s="43">
        <v>0</v>
      </c>
      <c r="M2376" s="43">
        <f>IFERROR(J2376-K2376-L2376,0)</f>
        <v>246961</v>
      </c>
      <c r="N2376" s="43">
        <v>246961</v>
      </c>
      <c r="O2376" s="45">
        <f>IFERROR(IF(1 - M2376/N2376&lt;0,0,1-M2376/N2376),0)</f>
        <v>0</v>
      </c>
      <c r="P2376" s="43">
        <v>0</v>
      </c>
      <c r="Q2376" s="43">
        <v>246961</v>
      </c>
      <c r="R2376" s="46">
        <f>IF(F2376&lt;DATEVALUE("2018-07-01"),1,0)</f>
        <v>1</v>
      </c>
      <c r="S2376" s="47">
        <f>IF(R2376=1,1%,0)</f>
        <v>0.01</v>
      </c>
      <c r="T2376" s="46">
        <f>IFERROR(S2376*M2376,0)</f>
        <v>2469.6100000000001</v>
      </c>
      <c r="U2376" s="48">
        <f>IF(O2376&lt;=0.12,1,0)*(1-R2376)*M2376</f>
        <v>0</v>
      </c>
      <c r="V2376" s="49">
        <f>IF(0&lt;0.8,0,IF(0&lt;1,Sheet1!L590,1))*IF(G2376&lt;3,0.12 - O2376,0.01) *U2376</f>
        <v>0</v>
      </c>
      <c r="W2376" s="49">
        <f>IF(0&gt;1,IF(0&lt;=1.1,1,IF(0&lt;=1.2,2,IF(0&lt;=1.5,3,5))),0) * 1000000</f>
        <v>0</v>
      </c>
      <c r="X2376" s="50">
        <f>IF(AND(P2376&gt;=150000000,P2376&lt;300000000),5000000,IF(AND(P2376&gt;=300000000,P2376&lt;500000000),10000000,IF(AND(P2376&gt;=300000000,P2376&lt;500000000),15000000,IF(AND(P2376&gt;=500000000,P2376&lt;3000000000),20000000,IF(P2376&gt;=30000000000,35000000,0))))) * (1-R2376)</f>
        <v>0</v>
      </c>
      <c r="Y2376" s="50">
        <f>IFERROR(Q2376 * (1-R2376),0)</f>
        <v>0</v>
      </c>
      <c r="Z2376" s="51">
        <f>IF(R2376=1,0,0)</f>
        <v>0</v>
      </c>
      <c r="AA2376" s="51">
        <f>IFERROR((1-R2376) * Z2376 * 2%,0)</f>
        <v>0</v>
      </c>
      <c r="AB2376" s="52">
        <f>IF(R2376=0,0,0)</f>
        <v>0</v>
      </c>
      <c r="AC2376" s="52">
        <f> IFERROR(AB2376 * (1-R2376) * 2%,0)</f>
        <v>0</v>
      </c>
      <c r="AD2376" s="53">
        <f>T2376+V2376+W2376+X2376+AA2376+AC2376</f>
        <v>2469.6100000000001</v>
      </c>
    </row>
    <row r="2377">
      <c r="C2377" s="40" t="s">
        <v>4467</v>
      </c>
      <c r="D2377" s="41" t="s">
        <v>4468</v>
      </c>
      <c r="E2377" s="41"/>
      <c r="F2377" s="42">
        <v>41079.616377314815</v>
      </c>
      <c r="G2377" s="43">
        <v>73</v>
      </c>
      <c r="H2377" s="44">
        <v>43320</v>
      </c>
      <c r="I2377" s="44">
        <v>43349</v>
      </c>
      <c r="J2377" s="43">
        <v>936710</v>
      </c>
      <c r="K2377" s="43">
        <v>0</v>
      </c>
      <c r="L2377" s="43">
        <v>0</v>
      </c>
      <c r="M2377" s="43">
        <f>IFERROR(J2377-K2377-L2377,0)</f>
        <v>936710</v>
      </c>
      <c r="N2377" s="43">
        <v>935330</v>
      </c>
      <c r="O2377" s="45">
        <f>IFERROR(IF(1 - M2377/N2377&lt;0,0,1-M2377/N2377),0)</f>
        <v>0</v>
      </c>
      <c r="P2377" s="43">
        <v>0</v>
      </c>
      <c r="Q2377" s="43">
        <v>936710</v>
      </c>
      <c r="R2377" s="46">
        <f>IF(F2377&lt;DATEVALUE("2018-07-01"),1,0)</f>
        <v>1</v>
      </c>
      <c r="S2377" s="47">
        <f>IF(R2377=1,1%,0)</f>
        <v>0.01</v>
      </c>
      <c r="T2377" s="46">
        <f>IFERROR(S2377*M2377,0)</f>
        <v>9367.1000000000004</v>
      </c>
      <c r="U2377" s="48">
        <f>IF(O2377&lt;=0.12,1,0)*(1-R2377)*M2377</f>
        <v>0</v>
      </c>
      <c r="V2377" s="49">
        <f>IF(0&lt;0.8,0,IF(0&lt;1,Sheet1!L590,1))*IF(G2377&lt;3,0.12 - O2377,0.01) *U2377</f>
        <v>0</v>
      </c>
      <c r="W2377" s="49">
        <f>IF(0&gt;1,IF(0&lt;=1.1,1,IF(0&lt;=1.2,2,IF(0&lt;=1.5,3,5))),0) * 1000000</f>
        <v>0</v>
      </c>
      <c r="X2377" s="50">
        <f>IF(AND(P2377&gt;=150000000,P2377&lt;300000000),5000000,IF(AND(P2377&gt;=300000000,P2377&lt;500000000),10000000,IF(AND(P2377&gt;=300000000,P2377&lt;500000000),15000000,IF(AND(P2377&gt;=500000000,P2377&lt;3000000000),20000000,IF(P2377&gt;=30000000000,35000000,0))))) * (1-R2377)</f>
        <v>0</v>
      </c>
      <c r="Y2377" s="50">
        <f>IFERROR(Q2377 * (1-R2377),0)</f>
        <v>0</v>
      </c>
      <c r="Z2377" s="51">
        <f>IF(R2377=1,0,0)</f>
        <v>0</v>
      </c>
      <c r="AA2377" s="51">
        <f>IFERROR((1-R2377) * Z2377 * 2%,0)</f>
        <v>0</v>
      </c>
      <c r="AB2377" s="52">
        <f>IF(R2377=0,0,0)</f>
        <v>0</v>
      </c>
      <c r="AC2377" s="52">
        <f> IFERROR(AB2377 * (1-R2377) * 2%,0)</f>
        <v>0</v>
      </c>
      <c r="AD2377" s="53">
        <f>T2377+V2377+W2377+X2377+AA2377+AC2377</f>
        <v>9367.1000000000004</v>
      </c>
    </row>
    <row r="2378">
      <c r="C2378" s="40" t="s">
        <v>4469</v>
      </c>
      <c r="D2378" s="41" t="s">
        <v>4470</v>
      </c>
      <c r="E2378" s="41"/>
      <c r="F2378" s="42">
        <v>41097.437025462961</v>
      </c>
      <c r="G2378" s="43">
        <v>72</v>
      </c>
      <c r="H2378" s="44">
        <v>43329</v>
      </c>
      <c r="I2378" s="44">
        <v>43364</v>
      </c>
      <c r="J2378" s="43">
        <v>1433487</v>
      </c>
      <c r="K2378" s="43">
        <v>0</v>
      </c>
      <c r="L2378" s="43">
        <v>0</v>
      </c>
      <c r="M2378" s="43">
        <f>IFERROR(J2378-K2378-L2378,0)</f>
        <v>1433487</v>
      </c>
      <c r="N2378" s="43">
        <v>1433487</v>
      </c>
      <c r="O2378" s="45">
        <f>IFERROR(IF(1 - M2378/N2378&lt;0,0,1-M2378/N2378),0)</f>
        <v>0</v>
      </c>
      <c r="P2378" s="43">
        <v>0</v>
      </c>
      <c r="Q2378" s="43">
        <v>1433487</v>
      </c>
      <c r="R2378" s="46">
        <f>IF(F2378&lt;DATEVALUE("2018-07-01"),1,0)</f>
        <v>1</v>
      </c>
      <c r="S2378" s="47">
        <f>IF(R2378=1,1%,0)</f>
        <v>0.01</v>
      </c>
      <c r="T2378" s="46">
        <f>IFERROR(S2378*M2378,0)</f>
        <v>14334.870000000001</v>
      </c>
      <c r="U2378" s="48">
        <f>IF(O2378&lt;=0.12,1,0)*(1-R2378)*M2378</f>
        <v>0</v>
      </c>
      <c r="V2378" s="49">
        <f>IF(0&lt;0.8,0,IF(0&lt;1,Sheet1!L590,1))*IF(G2378&lt;3,0.12 - O2378,0.01) *U2378</f>
        <v>0</v>
      </c>
      <c r="W2378" s="49">
        <f>IF(0&gt;1,IF(0&lt;=1.1,1,IF(0&lt;=1.2,2,IF(0&lt;=1.5,3,5))),0) * 1000000</f>
        <v>0</v>
      </c>
      <c r="X2378" s="50">
        <f>IF(AND(P2378&gt;=150000000,P2378&lt;300000000),5000000,IF(AND(P2378&gt;=300000000,P2378&lt;500000000),10000000,IF(AND(P2378&gt;=300000000,P2378&lt;500000000),15000000,IF(AND(P2378&gt;=500000000,P2378&lt;3000000000),20000000,IF(P2378&gt;=30000000000,35000000,0))))) * (1-R2378)</f>
        <v>0</v>
      </c>
      <c r="Y2378" s="50">
        <f>IFERROR(Q2378 * (1-R2378),0)</f>
        <v>0</v>
      </c>
      <c r="Z2378" s="51">
        <f>IF(R2378=1,0,0)</f>
        <v>0</v>
      </c>
      <c r="AA2378" s="51">
        <f>IFERROR((1-R2378) * Z2378 * 2%,0)</f>
        <v>0</v>
      </c>
      <c r="AB2378" s="52">
        <f>IF(R2378=0,0,0)</f>
        <v>0</v>
      </c>
      <c r="AC2378" s="52">
        <f> IFERROR(AB2378 * (1-R2378) * 2%,0)</f>
        <v>0</v>
      </c>
      <c r="AD2378" s="53">
        <f>T2378+V2378+W2378+X2378+AA2378+AC2378</f>
        <v>14334.870000000001</v>
      </c>
    </row>
    <row r="2379">
      <c r="C2379" s="40" t="s">
        <v>4471</v>
      </c>
      <c r="D2379" s="41" t="s">
        <v>4472</v>
      </c>
      <c r="E2379" s="41"/>
      <c r="F2379" s="42">
        <v>41132.437106481477</v>
      </c>
      <c r="G2379" s="43">
        <v>71</v>
      </c>
      <c r="H2379" s="44">
        <v>43333</v>
      </c>
      <c r="I2379" s="44">
        <v>43336</v>
      </c>
      <c r="J2379" s="43">
        <v>2054944</v>
      </c>
      <c r="K2379" s="43">
        <v>0</v>
      </c>
      <c r="L2379" s="43">
        <v>0</v>
      </c>
      <c r="M2379" s="43">
        <f>IFERROR(J2379-K2379-L2379,0)</f>
        <v>2054944</v>
      </c>
      <c r="N2379" s="43">
        <v>2054944</v>
      </c>
      <c r="O2379" s="45">
        <f>IFERROR(IF(1 - M2379/N2379&lt;0,0,1-M2379/N2379),0)</f>
        <v>0</v>
      </c>
      <c r="P2379" s="43">
        <v>0</v>
      </c>
      <c r="Q2379" s="43">
        <v>2054944</v>
      </c>
      <c r="R2379" s="46">
        <f>IF(F2379&lt;DATEVALUE("2018-07-01"),1,0)</f>
        <v>1</v>
      </c>
      <c r="S2379" s="47">
        <f>IF(R2379=1,1%,0)</f>
        <v>0.01</v>
      </c>
      <c r="T2379" s="46">
        <f>IFERROR(S2379*M2379,0)</f>
        <v>20549.439999999999</v>
      </c>
      <c r="U2379" s="48">
        <f>IF(O2379&lt;=0.12,1,0)*(1-R2379)*M2379</f>
        <v>0</v>
      </c>
      <c r="V2379" s="49">
        <f>IF(0&lt;0.8,0,IF(0&lt;1,Sheet1!L590,1))*IF(G2379&lt;3,0.12 - O2379,0.01) *U2379</f>
        <v>0</v>
      </c>
      <c r="W2379" s="49">
        <f>IF(0&gt;1,IF(0&lt;=1.1,1,IF(0&lt;=1.2,2,IF(0&lt;=1.5,3,5))),0) * 1000000</f>
        <v>0</v>
      </c>
      <c r="X2379" s="50">
        <f>IF(AND(P2379&gt;=150000000,P2379&lt;300000000),5000000,IF(AND(P2379&gt;=300000000,P2379&lt;500000000),10000000,IF(AND(P2379&gt;=300000000,P2379&lt;500000000),15000000,IF(AND(P2379&gt;=500000000,P2379&lt;3000000000),20000000,IF(P2379&gt;=30000000000,35000000,0))))) * (1-R2379)</f>
        <v>0</v>
      </c>
      <c r="Y2379" s="50">
        <f>IFERROR(Q2379 * (1-R2379),0)</f>
        <v>0</v>
      </c>
      <c r="Z2379" s="51">
        <f>IF(R2379=1,0,0)</f>
        <v>0</v>
      </c>
      <c r="AA2379" s="51">
        <f>IFERROR((1-R2379) * Z2379 * 2%,0)</f>
        <v>0</v>
      </c>
      <c r="AB2379" s="52">
        <f>IF(R2379=0,0,0)</f>
        <v>0</v>
      </c>
      <c r="AC2379" s="52">
        <f> IFERROR(AB2379 * (1-R2379) * 2%,0)</f>
        <v>0</v>
      </c>
      <c r="AD2379" s="53">
        <f>T2379+V2379+W2379+X2379+AA2379+AC2379</f>
        <v>20549.439999999999</v>
      </c>
    </row>
    <row r="2380">
      <c r="C2380" s="40" t="s">
        <v>4473</v>
      </c>
      <c r="D2380" s="41" t="s">
        <v>4474</v>
      </c>
      <c r="E2380" s="41"/>
      <c r="F2380" s="42">
        <v>41162.592974537038</v>
      </c>
      <c r="G2380" s="43">
        <v>70</v>
      </c>
      <c r="H2380" s="44">
        <v>43312</v>
      </c>
      <c r="I2380" s="44">
        <v>43349</v>
      </c>
      <c r="J2380" s="43">
        <v>893391</v>
      </c>
      <c r="K2380" s="43">
        <v>0</v>
      </c>
      <c r="L2380" s="43">
        <v>0</v>
      </c>
      <c r="M2380" s="43">
        <f>IFERROR(J2380-K2380-L2380,0)</f>
        <v>893391</v>
      </c>
      <c r="N2380" s="43">
        <v>893391</v>
      </c>
      <c r="O2380" s="45">
        <f>IFERROR(IF(1 - M2380/N2380&lt;0,0,1-M2380/N2380),0)</f>
        <v>0</v>
      </c>
      <c r="P2380" s="43">
        <v>0</v>
      </c>
      <c r="Q2380" s="43">
        <v>893391</v>
      </c>
      <c r="R2380" s="46">
        <f>IF(F2380&lt;DATEVALUE("2018-07-01"),1,0)</f>
        <v>1</v>
      </c>
      <c r="S2380" s="47">
        <f>IF(R2380=1,1%,0)</f>
        <v>0.01</v>
      </c>
      <c r="T2380" s="46">
        <f>IFERROR(S2380*M2380,0)</f>
        <v>8933.9099999999999</v>
      </c>
      <c r="U2380" s="48">
        <f>IF(O2380&lt;=0.12,1,0)*(1-R2380)*M2380</f>
        <v>0</v>
      </c>
      <c r="V2380" s="49">
        <f>IF(0&lt;0.8,0,IF(0&lt;1,Sheet1!L590,1))*IF(G2380&lt;3,0.12 - O2380,0.01) *U2380</f>
        <v>0</v>
      </c>
      <c r="W2380" s="49">
        <f>IF(0&gt;1,IF(0&lt;=1.1,1,IF(0&lt;=1.2,2,IF(0&lt;=1.5,3,5))),0) * 1000000</f>
        <v>0</v>
      </c>
      <c r="X2380" s="50">
        <f>IF(AND(P2380&gt;=150000000,P2380&lt;300000000),5000000,IF(AND(P2380&gt;=300000000,P2380&lt;500000000),10000000,IF(AND(P2380&gt;=300000000,P2380&lt;500000000),15000000,IF(AND(P2380&gt;=500000000,P2380&lt;3000000000),20000000,IF(P2380&gt;=30000000000,35000000,0))))) * (1-R2380)</f>
        <v>0</v>
      </c>
      <c r="Y2380" s="50">
        <f>IFERROR(Q2380 * (1-R2380),0)</f>
        <v>0</v>
      </c>
      <c r="Z2380" s="51">
        <f>IF(R2380=1,0,0)</f>
        <v>0</v>
      </c>
      <c r="AA2380" s="51">
        <f>IFERROR((1-R2380) * Z2380 * 2%,0)</f>
        <v>0</v>
      </c>
      <c r="AB2380" s="52">
        <f>IF(R2380=0,0,0)</f>
        <v>0</v>
      </c>
      <c r="AC2380" s="52">
        <f> IFERROR(AB2380 * (1-R2380) * 2%,0)</f>
        <v>0</v>
      </c>
      <c r="AD2380" s="53">
        <f>T2380+V2380+W2380+X2380+AA2380+AC2380</f>
        <v>8933.9099999999999</v>
      </c>
    </row>
    <row r="2381">
      <c r="C2381" s="40" t="s">
        <v>4475</v>
      </c>
      <c r="D2381" s="41" t="s">
        <v>4476</v>
      </c>
      <c r="E2381" s="41"/>
      <c r="F2381" s="42">
        <v>41250.428298611107</v>
      </c>
      <c r="G2381" s="43">
        <v>67</v>
      </c>
      <c r="H2381" s="44">
        <v>43312</v>
      </c>
      <c r="I2381" s="44">
        <v>43353</v>
      </c>
      <c r="J2381" s="43">
        <v>1113530</v>
      </c>
      <c r="K2381" s="43">
        <v>0</v>
      </c>
      <c r="L2381" s="43">
        <v>0</v>
      </c>
      <c r="M2381" s="43">
        <f>IFERROR(J2381-K2381-L2381,0)</f>
        <v>1113530</v>
      </c>
      <c r="N2381" s="43">
        <v>1232198</v>
      </c>
      <c r="O2381" s="45">
        <f>IFERROR(IF(1 - M2381/N2381&lt;0,0,1-M2381/N2381),0)</f>
        <v>0.096305950829331022</v>
      </c>
      <c r="P2381" s="43">
        <v>0</v>
      </c>
      <c r="Q2381" s="43">
        <v>1113530</v>
      </c>
      <c r="R2381" s="46">
        <f>IF(F2381&lt;DATEVALUE("2018-07-01"),1,0)</f>
        <v>1</v>
      </c>
      <c r="S2381" s="47">
        <f>IF(R2381=1,1%,0)</f>
        <v>0.01</v>
      </c>
      <c r="T2381" s="46">
        <f>IFERROR(S2381*M2381,0)</f>
        <v>11135.300000000001</v>
      </c>
      <c r="U2381" s="48">
        <f>IF(O2381&lt;=0.12,1,0)*(1-R2381)*M2381</f>
        <v>0</v>
      </c>
      <c r="V2381" s="49">
        <f>IF(0&lt;0.8,0,IF(0&lt;1,Sheet1!L590,1))*IF(G2381&lt;3,0.12 - O2381,0.01) *U2381</f>
        <v>0</v>
      </c>
      <c r="W2381" s="49">
        <f>IF(0&gt;1,IF(0&lt;=1.1,1,IF(0&lt;=1.2,2,IF(0&lt;=1.5,3,5))),0) * 1000000</f>
        <v>0</v>
      </c>
      <c r="X2381" s="50">
        <f>IF(AND(P2381&gt;=150000000,P2381&lt;300000000),5000000,IF(AND(P2381&gt;=300000000,P2381&lt;500000000),10000000,IF(AND(P2381&gt;=300000000,P2381&lt;500000000),15000000,IF(AND(P2381&gt;=500000000,P2381&lt;3000000000),20000000,IF(P2381&gt;=30000000000,35000000,0))))) * (1-R2381)</f>
        <v>0</v>
      </c>
      <c r="Y2381" s="50">
        <f>IFERROR(Q2381 * (1-R2381),0)</f>
        <v>0</v>
      </c>
      <c r="Z2381" s="51">
        <f>IF(R2381=1,0,0)</f>
        <v>0</v>
      </c>
      <c r="AA2381" s="51">
        <f>IFERROR((1-R2381) * Z2381 * 2%,0)</f>
        <v>0</v>
      </c>
      <c r="AB2381" s="52">
        <f>IF(R2381=0,0,0)</f>
        <v>0</v>
      </c>
      <c r="AC2381" s="52">
        <f> IFERROR(AB2381 * (1-R2381) * 2%,0)</f>
        <v>0</v>
      </c>
      <c r="AD2381" s="53">
        <f>T2381+V2381+W2381+X2381+AA2381+AC2381</f>
        <v>11135.300000000001</v>
      </c>
    </row>
    <row r="2382">
      <c r="C2382" s="40" t="s">
        <v>4477</v>
      </c>
      <c r="D2382" s="41" t="s">
        <v>4478</v>
      </c>
      <c r="E2382" s="41"/>
      <c r="F2382" s="42">
        <v>41281.612962962958</v>
      </c>
      <c r="G2382" s="43">
        <v>66</v>
      </c>
      <c r="H2382" s="44">
        <v>43312</v>
      </c>
      <c r="I2382" s="44">
        <v>43363</v>
      </c>
      <c r="J2382" s="43">
        <v>1444377</v>
      </c>
      <c r="K2382" s="43">
        <v>0</v>
      </c>
      <c r="L2382" s="43">
        <v>0</v>
      </c>
      <c r="M2382" s="43">
        <f>IFERROR(J2382-K2382-L2382,0)</f>
        <v>1444377</v>
      </c>
      <c r="N2382" s="43">
        <v>1444377</v>
      </c>
      <c r="O2382" s="45">
        <f>IFERROR(IF(1 - M2382/N2382&lt;0,0,1-M2382/N2382),0)</f>
        <v>0</v>
      </c>
      <c r="P2382" s="43">
        <v>0</v>
      </c>
      <c r="Q2382" s="43">
        <v>1444377</v>
      </c>
      <c r="R2382" s="46">
        <f>IF(F2382&lt;DATEVALUE("2018-07-01"),1,0)</f>
        <v>1</v>
      </c>
      <c r="S2382" s="47">
        <f>IF(R2382=1,1%,0)</f>
        <v>0.01</v>
      </c>
      <c r="T2382" s="46">
        <f>IFERROR(S2382*M2382,0)</f>
        <v>14443.77</v>
      </c>
      <c r="U2382" s="48">
        <f>IF(O2382&lt;=0.12,1,0)*(1-R2382)*M2382</f>
        <v>0</v>
      </c>
      <c r="V2382" s="49">
        <f>IF(0&lt;0.8,0,IF(0&lt;1,Sheet1!L590,1))*IF(G2382&lt;3,0.12 - O2382,0.01) *U2382</f>
        <v>0</v>
      </c>
      <c r="W2382" s="49">
        <f>IF(0&gt;1,IF(0&lt;=1.1,1,IF(0&lt;=1.2,2,IF(0&lt;=1.5,3,5))),0) * 1000000</f>
        <v>0</v>
      </c>
      <c r="X2382" s="50">
        <f>IF(AND(P2382&gt;=150000000,P2382&lt;300000000),5000000,IF(AND(P2382&gt;=300000000,P2382&lt;500000000),10000000,IF(AND(P2382&gt;=300000000,P2382&lt;500000000),15000000,IF(AND(P2382&gt;=500000000,P2382&lt;3000000000),20000000,IF(P2382&gt;=30000000000,35000000,0))))) * (1-R2382)</f>
        <v>0</v>
      </c>
      <c r="Y2382" s="50">
        <f>IFERROR(Q2382 * (1-R2382),0)</f>
        <v>0</v>
      </c>
      <c r="Z2382" s="51">
        <f>IF(R2382=1,0,0)</f>
        <v>0</v>
      </c>
      <c r="AA2382" s="51">
        <f>IFERROR((1-R2382) * Z2382 * 2%,0)</f>
        <v>0</v>
      </c>
      <c r="AB2382" s="52">
        <f>IF(R2382=0,0,0)</f>
        <v>0</v>
      </c>
      <c r="AC2382" s="52">
        <f> IFERROR(AB2382 * (1-R2382) * 2%,0)</f>
        <v>0</v>
      </c>
      <c r="AD2382" s="53">
        <f>T2382+V2382+W2382+X2382+AA2382+AC2382</f>
        <v>14443.77</v>
      </c>
    </row>
    <row r="2383">
      <c r="C2383" s="40" t="s">
        <v>4479</v>
      </c>
      <c r="D2383" s="41" t="s">
        <v>4480</v>
      </c>
      <c r="E2383" s="41"/>
      <c r="F2383" s="42">
        <v>41391.422592592593</v>
      </c>
      <c r="G2383" s="43">
        <v>63</v>
      </c>
      <c r="H2383" s="44">
        <v>43333</v>
      </c>
      <c r="I2383" s="44">
        <v>43355</v>
      </c>
      <c r="J2383" s="43">
        <v>1871430</v>
      </c>
      <c r="K2383" s="43">
        <v>0</v>
      </c>
      <c r="L2383" s="43">
        <v>0</v>
      </c>
      <c r="M2383" s="43">
        <f>IFERROR(J2383-K2383-L2383,0)</f>
        <v>1871430</v>
      </c>
      <c r="N2383" s="43">
        <v>2294281</v>
      </c>
      <c r="O2383" s="45">
        <f>IFERROR(IF(1 - M2383/N2383&lt;0,0,1-M2383/N2383),0)</f>
        <v>0.18430654309563654</v>
      </c>
      <c r="P2383" s="43">
        <v>0</v>
      </c>
      <c r="Q2383" s="43">
        <v>1871430</v>
      </c>
      <c r="R2383" s="46">
        <f>IF(F2383&lt;DATEVALUE("2018-07-01"),1,0)</f>
        <v>1</v>
      </c>
      <c r="S2383" s="47">
        <f>IF(R2383=1,1%,0)</f>
        <v>0.01</v>
      </c>
      <c r="T2383" s="46">
        <f>IFERROR(S2383*M2383,0)</f>
        <v>18714.299999999999</v>
      </c>
      <c r="U2383" s="48">
        <f>IF(O2383&lt;=0.12,1,0)*(1-R2383)*M2383</f>
        <v>0</v>
      </c>
      <c r="V2383" s="49">
        <f>IF(0&lt;0.8,0,IF(0&lt;1,Sheet1!L590,1))*IF(G2383&lt;3,0.12 - O2383,0.01) *U2383</f>
        <v>0</v>
      </c>
      <c r="W2383" s="49">
        <f>IF(0&gt;1,IF(0&lt;=1.1,1,IF(0&lt;=1.2,2,IF(0&lt;=1.5,3,5))),0) * 1000000</f>
        <v>0</v>
      </c>
      <c r="X2383" s="50">
        <f>IF(AND(P2383&gt;=150000000,P2383&lt;300000000),5000000,IF(AND(P2383&gt;=300000000,P2383&lt;500000000),10000000,IF(AND(P2383&gt;=300000000,P2383&lt;500000000),15000000,IF(AND(P2383&gt;=500000000,P2383&lt;3000000000),20000000,IF(P2383&gt;=30000000000,35000000,0))))) * (1-R2383)</f>
        <v>0</v>
      </c>
      <c r="Y2383" s="50">
        <f>IFERROR(Q2383 * (1-R2383),0)</f>
        <v>0</v>
      </c>
      <c r="Z2383" s="51">
        <f>IF(R2383=1,0,0)</f>
        <v>0</v>
      </c>
      <c r="AA2383" s="51">
        <f>IFERROR((1-R2383) * Z2383 * 2%,0)</f>
        <v>0</v>
      </c>
      <c r="AB2383" s="52">
        <f>IF(R2383=0,0,0)</f>
        <v>0</v>
      </c>
      <c r="AC2383" s="52">
        <f> IFERROR(AB2383 * (1-R2383) * 2%,0)</f>
        <v>0</v>
      </c>
      <c r="AD2383" s="53">
        <f>T2383+V2383+W2383+X2383+AA2383+AC2383</f>
        <v>18714.299999999999</v>
      </c>
    </row>
    <row r="2384">
      <c r="C2384" s="40" t="s">
        <v>4481</v>
      </c>
      <c r="D2384" s="41" t="s">
        <v>4482</v>
      </c>
      <c r="E2384" s="41"/>
      <c r="F2384" s="42">
        <v>41391.423958333333</v>
      </c>
      <c r="G2384" s="43">
        <v>63</v>
      </c>
      <c r="H2384" s="44">
        <v>43329</v>
      </c>
      <c r="I2384" s="44">
        <v>43340</v>
      </c>
      <c r="J2384" s="43">
        <v>9384121</v>
      </c>
      <c r="K2384" s="43">
        <v>0</v>
      </c>
      <c r="L2384" s="43">
        <v>0</v>
      </c>
      <c r="M2384" s="43">
        <f>IFERROR(J2384-K2384-L2384,0)</f>
        <v>9384121</v>
      </c>
      <c r="N2384" s="43">
        <v>9358733</v>
      </c>
      <c r="O2384" s="45">
        <f>IFERROR(IF(1 - M2384/N2384&lt;0,0,1-M2384/N2384),0)</f>
        <v>0</v>
      </c>
      <c r="P2384" s="43">
        <v>0</v>
      </c>
      <c r="Q2384" s="43">
        <v>9384121</v>
      </c>
      <c r="R2384" s="46">
        <f>IF(F2384&lt;DATEVALUE("2018-07-01"),1,0)</f>
        <v>1</v>
      </c>
      <c r="S2384" s="47">
        <f>IF(R2384=1,1%,0)</f>
        <v>0.01</v>
      </c>
      <c r="T2384" s="46">
        <f>IFERROR(S2384*M2384,0)</f>
        <v>93841.210000000006</v>
      </c>
      <c r="U2384" s="48">
        <f>IF(O2384&lt;=0.12,1,0)*(1-R2384)*M2384</f>
        <v>0</v>
      </c>
      <c r="V2384" s="49">
        <f>IF(0&lt;0.8,0,IF(0&lt;1,Sheet1!L590,1))*IF(G2384&lt;3,0.12 - O2384,0.01) *U2384</f>
        <v>0</v>
      </c>
      <c r="W2384" s="49">
        <f>IF(0&gt;1,IF(0&lt;=1.1,1,IF(0&lt;=1.2,2,IF(0&lt;=1.5,3,5))),0) * 1000000</f>
        <v>0</v>
      </c>
      <c r="X2384" s="50">
        <f>IF(AND(P2384&gt;=150000000,P2384&lt;300000000),5000000,IF(AND(P2384&gt;=300000000,P2384&lt;500000000),10000000,IF(AND(P2384&gt;=300000000,P2384&lt;500000000),15000000,IF(AND(P2384&gt;=500000000,P2384&lt;3000000000),20000000,IF(P2384&gt;=30000000000,35000000,0))))) * (1-R2384)</f>
        <v>0</v>
      </c>
      <c r="Y2384" s="50">
        <f>IFERROR(Q2384 * (1-R2384),0)</f>
        <v>0</v>
      </c>
      <c r="Z2384" s="51">
        <f>IF(R2384=1,0,0)</f>
        <v>0</v>
      </c>
      <c r="AA2384" s="51">
        <f>IFERROR((1-R2384) * Z2384 * 2%,0)</f>
        <v>0</v>
      </c>
      <c r="AB2384" s="52">
        <f>IF(R2384=0,0,0)</f>
        <v>0</v>
      </c>
      <c r="AC2384" s="52">
        <f> IFERROR(AB2384 * (1-R2384) * 2%,0)</f>
        <v>0</v>
      </c>
      <c r="AD2384" s="53">
        <f>T2384+V2384+W2384+X2384+AA2384+AC2384</f>
        <v>93841.210000000006</v>
      </c>
    </row>
    <row r="2385">
      <c r="C2385" s="40" t="s">
        <v>4483</v>
      </c>
      <c r="D2385" s="41" t="s">
        <v>4484</v>
      </c>
      <c r="E2385" s="41"/>
      <c r="F2385" s="42">
        <v>41472.405243055553</v>
      </c>
      <c r="G2385" s="43">
        <v>60</v>
      </c>
      <c r="H2385" s="44">
        <v>43312</v>
      </c>
      <c r="I2385" s="44">
        <v>43361</v>
      </c>
      <c r="J2385" s="43">
        <v>306856</v>
      </c>
      <c r="K2385" s="43">
        <v>0</v>
      </c>
      <c r="L2385" s="43">
        <v>0</v>
      </c>
      <c r="M2385" s="43">
        <f>IFERROR(J2385-K2385-L2385,0)</f>
        <v>306856</v>
      </c>
      <c r="N2385" s="43">
        <v>306856</v>
      </c>
      <c r="O2385" s="45">
        <f>IFERROR(IF(1 - M2385/N2385&lt;0,0,1-M2385/N2385),0)</f>
        <v>0</v>
      </c>
      <c r="P2385" s="43">
        <v>0</v>
      </c>
      <c r="Q2385" s="43">
        <v>306856</v>
      </c>
      <c r="R2385" s="46">
        <f>IF(F2385&lt;DATEVALUE("2018-07-01"),1,0)</f>
        <v>1</v>
      </c>
      <c r="S2385" s="47">
        <f>IF(R2385=1,1%,0)</f>
        <v>0.01</v>
      </c>
      <c r="T2385" s="46">
        <f>IFERROR(S2385*M2385,0)</f>
        <v>3068.5599999999999</v>
      </c>
      <c r="U2385" s="48">
        <f>IF(O2385&lt;=0.12,1,0)*(1-R2385)*M2385</f>
        <v>0</v>
      </c>
      <c r="V2385" s="49">
        <f>IF(0&lt;0.8,0,IF(0&lt;1,Sheet1!L590,1))*IF(G2385&lt;3,0.12 - O2385,0.01) *U2385</f>
        <v>0</v>
      </c>
      <c r="W2385" s="49">
        <f>IF(0&gt;1,IF(0&lt;=1.1,1,IF(0&lt;=1.2,2,IF(0&lt;=1.5,3,5))),0) * 1000000</f>
        <v>0</v>
      </c>
      <c r="X2385" s="50">
        <f>IF(AND(P2385&gt;=150000000,P2385&lt;300000000),5000000,IF(AND(P2385&gt;=300000000,P2385&lt;500000000),10000000,IF(AND(P2385&gt;=300000000,P2385&lt;500000000),15000000,IF(AND(P2385&gt;=500000000,P2385&lt;3000000000),20000000,IF(P2385&gt;=30000000000,35000000,0))))) * (1-R2385)</f>
        <v>0</v>
      </c>
      <c r="Y2385" s="50">
        <f>IFERROR(Q2385 * (1-R2385),0)</f>
        <v>0</v>
      </c>
      <c r="Z2385" s="51">
        <f>IF(R2385=1,0,0)</f>
        <v>0</v>
      </c>
      <c r="AA2385" s="51">
        <f>IFERROR((1-R2385) * Z2385 * 2%,0)</f>
        <v>0</v>
      </c>
      <c r="AB2385" s="52">
        <f>IF(R2385=0,0,0)</f>
        <v>0</v>
      </c>
      <c r="AC2385" s="52">
        <f> IFERROR(AB2385 * (1-R2385) * 2%,0)</f>
        <v>0</v>
      </c>
      <c r="AD2385" s="53">
        <f>T2385+V2385+W2385+X2385+AA2385+AC2385</f>
        <v>3068.5599999999999</v>
      </c>
    </row>
    <row r="2386">
      <c r="C2386" s="40" t="s">
        <v>4485</v>
      </c>
      <c r="D2386" s="41" t="s">
        <v>4486</v>
      </c>
      <c r="E2386" s="41"/>
      <c r="F2386" s="42">
        <v>41486.404016203705</v>
      </c>
      <c r="G2386" s="43">
        <v>60</v>
      </c>
      <c r="H2386" s="44">
        <v>43333</v>
      </c>
      <c r="I2386" s="44">
        <v>43371</v>
      </c>
      <c r="J2386" s="43">
        <v>3404594</v>
      </c>
      <c r="K2386" s="43">
        <v>0</v>
      </c>
      <c r="L2386" s="43">
        <v>0</v>
      </c>
      <c r="M2386" s="43">
        <f>IFERROR(J2386-K2386-L2386,0)</f>
        <v>3404594</v>
      </c>
      <c r="N2386" s="43">
        <v>3404594</v>
      </c>
      <c r="O2386" s="45">
        <f>IFERROR(IF(1 - M2386/N2386&lt;0,0,1-M2386/N2386),0)</f>
        <v>0</v>
      </c>
      <c r="P2386" s="43">
        <v>0</v>
      </c>
      <c r="Q2386" s="43">
        <v>3404594</v>
      </c>
      <c r="R2386" s="46">
        <f>IF(F2386&lt;DATEVALUE("2018-07-01"),1,0)</f>
        <v>1</v>
      </c>
      <c r="S2386" s="47">
        <f>IF(R2386=1,1%,0)</f>
        <v>0.01</v>
      </c>
      <c r="T2386" s="46">
        <f>IFERROR(S2386*M2386,0)</f>
        <v>34045.940000000002</v>
      </c>
      <c r="U2386" s="48">
        <f>IF(O2386&lt;=0.12,1,0)*(1-R2386)*M2386</f>
        <v>0</v>
      </c>
      <c r="V2386" s="49">
        <f>IF(0&lt;0.8,0,IF(0&lt;1,Sheet1!L590,1))*IF(G2386&lt;3,0.12 - O2386,0.01) *U2386</f>
        <v>0</v>
      </c>
      <c r="W2386" s="49">
        <f>IF(0&gt;1,IF(0&lt;=1.1,1,IF(0&lt;=1.2,2,IF(0&lt;=1.5,3,5))),0) * 1000000</f>
        <v>0</v>
      </c>
      <c r="X2386" s="50">
        <f>IF(AND(P2386&gt;=150000000,P2386&lt;300000000),5000000,IF(AND(P2386&gt;=300000000,P2386&lt;500000000),10000000,IF(AND(P2386&gt;=300000000,P2386&lt;500000000),15000000,IF(AND(P2386&gt;=500000000,P2386&lt;3000000000),20000000,IF(P2386&gt;=30000000000,35000000,0))))) * (1-R2386)</f>
        <v>0</v>
      </c>
      <c r="Y2386" s="50">
        <f>IFERROR(Q2386 * (1-R2386),0)</f>
        <v>0</v>
      </c>
      <c r="Z2386" s="51">
        <f>IF(R2386=1,0,0)</f>
        <v>0</v>
      </c>
      <c r="AA2386" s="51">
        <f>IFERROR((1-R2386) * Z2386 * 2%,0)</f>
        <v>0</v>
      </c>
      <c r="AB2386" s="52">
        <f>IF(R2386=0,0,0)</f>
        <v>0</v>
      </c>
      <c r="AC2386" s="52">
        <f> IFERROR(AB2386 * (1-R2386) * 2%,0)</f>
        <v>0</v>
      </c>
      <c r="AD2386" s="53">
        <f>T2386+V2386+W2386+X2386+AA2386+AC2386</f>
        <v>34045.940000000002</v>
      </c>
    </row>
    <row r="2387">
      <c r="C2387" s="40" t="s">
        <v>4487</v>
      </c>
      <c r="D2387" s="41" t="s">
        <v>4488</v>
      </c>
      <c r="E2387" s="41"/>
      <c r="F2387" s="42">
        <v>41486.402604166666</v>
      </c>
      <c r="G2387" s="43">
        <v>60</v>
      </c>
      <c r="H2387" s="44">
        <v>43319</v>
      </c>
      <c r="I2387" s="44">
        <v>43360</v>
      </c>
      <c r="J2387" s="43">
        <v>565796</v>
      </c>
      <c r="K2387" s="43">
        <v>0</v>
      </c>
      <c r="L2387" s="43">
        <v>0</v>
      </c>
      <c r="M2387" s="43">
        <f>IFERROR(J2387-K2387-L2387,0)</f>
        <v>565796</v>
      </c>
      <c r="N2387" s="43">
        <v>565796</v>
      </c>
      <c r="O2387" s="45">
        <f>IFERROR(IF(1 - M2387/N2387&lt;0,0,1-M2387/N2387),0)</f>
        <v>0</v>
      </c>
      <c r="P2387" s="43">
        <v>0</v>
      </c>
      <c r="Q2387" s="43">
        <v>565796</v>
      </c>
      <c r="R2387" s="46">
        <f>IF(F2387&lt;DATEVALUE("2018-07-01"),1,0)</f>
        <v>1</v>
      </c>
      <c r="S2387" s="47">
        <f>IF(R2387=1,1%,0)</f>
        <v>0.01</v>
      </c>
      <c r="T2387" s="46">
        <f>IFERROR(S2387*M2387,0)</f>
        <v>5657.96</v>
      </c>
      <c r="U2387" s="48">
        <f>IF(O2387&lt;=0.12,1,0)*(1-R2387)*M2387</f>
        <v>0</v>
      </c>
      <c r="V2387" s="49">
        <f>IF(0&lt;0.8,0,IF(0&lt;1,Sheet1!L590,1))*IF(G2387&lt;3,0.12 - O2387,0.01) *U2387</f>
        <v>0</v>
      </c>
      <c r="W2387" s="49">
        <f>IF(0&gt;1,IF(0&lt;=1.1,1,IF(0&lt;=1.2,2,IF(0&lt;=1.5,3,5))),0) * 1000000</f>
        <v>0</v>
      </c>
      <c r="X2387" s="50">
        <f>IF(AND(P2387&gt;=150000000,P2387&lt;300000000),5000000,IF(AND(P2387&gt;=300000000,P2387&lt;500000000),10000000,IF(AND(P2387&gt;=300000000,P2387&lt;500000000),15000000,IF(AND(P2387&gt;=500000000,P2387&lt;3000000000),20000000,IF(P2387&gt;=30000000000,35000000,0))))) * (1-R2387)</f>
        <v>0</v>
      </c>
      <c r="Y2387" s="50">
        <f>IFERROR(Q2387 * (1-R2387),0)</f>
        <v>0</v>
      </c>
      <c r="Z2387" s="51">
        <f>IF(R2387=1,0,0)</f>
        <v>0</v>
      </c>
      <c r="AA2387" s="51">
        <f>IFERROR((1-R2387) * Z2387 * 2%,0)</f>
        <v>0</v>
      </c>
      <c r="AB2387" s="52">
        <f>IF(R2387=0,0,0)</f>
        <v>0</v>
      </c>
      <c r="AC2387" s="52">
        <f> IFERROR(AB2387 * (1-R2387) * 2%,0)</f>
        <v>0</v>
      </c>
      <c r="AD2387" s="53">
        <f>T2387+V2387+W2387+X2387+AA2387+AC2387</f>
        <v>5657.96</v>
      </c>
    </row>
    <row r="2388">
      <c r="C2388" s="40" t="s">
        <v>4489</v>
      </c>
      <c r="D2388" s="41" t="s">
        <v>4490</v>
      </c>
      <c r="E2388" s="41"/>
      <c r="F2388" s="42">
        <v>41885.468668981477</v>
      </c>
      <c r="G2388" s="43">
        <v>46</v>
      </c>
      <c r="H2388" s="44">
        <v>43341</v>
      </c>
      <c r="I2388" s="44">
        <v>43368</v>
      </c>
      <c r="J2388" s="43">
        <v>271578</v>
      </c>
      <c r="K2388" s="43">
        <v>0</v>
      </c>
      <c r="L2388" s="43">
        <v>0</v>
      </c>
      <c r="M2388" s="43">
        <f>IFERROR(J2388-K2388-L2388,0)</f>
        <v>271578</v>
      </c>
      <c r="N2388" s="43">
        <v>325834</v>
      </c>
      <c r="O2388" s="45">
        <f>IFERROR(IF(1 - M2388/N2388&lt;0,0,1-M2388/N2388),0)</f>
        <v>0.16651423731102344</v>
      </c>
      <c r="P2388" s="43">
        <v>0</v>
      </c>
      <c r="Q2388" s="43">
        <v>271578</v>
      </c>
      <c r="R2388" s="46">
        <f>IF(F2388&lt;DATEVALUE("2018-07-01"),1,0)</f>
        <v>1</v>
      </c>
      <c r="S2388" s="47">
        <f>IF(R2388=1,1%,0)</f>
        <v>0.01</v>
      </c>
      <c r="T2388" s="46">
        <f>IFERROR(S2388*M2388,0)</f>
        <v>2715.7800000000002</v>
      </c>
      <c r="U2388" s="48">
        <f>IF(O2388&lt;=0.12,1,0)*(1-R2388)*M2388</f>
        <v>0</v>
      </c>
      <c r="V2388" s="49">
        <f>IF(0&lt;0.8,0,IF(0&lt;1,Sheet1!L590,1))*IF(G2388&lt;3,0.12 - O2388,0.01) *U2388</f>
        <v>0</v>
      </c>
      <c r="W2388" s="49">
        <f>IF(0&gt;1,IF(0&lt;=1.1,1,IF(0&lt;=1.2,2,IF(0&lt;=1.5,3,5))),0) * 1000000</f>
        <v>0</v>
      </c>
      <c r="X2388" s="50">
        <f>IF(AND(P2388&gt;=150000000,P2388&lt;300000000),5000000,IF(AND(P2388&gt;=300000000,P2388&lt;500000000),10000000,IF(AND(P2388&gt;=300000000,P2388&lt;500000000),15000000,IF(AND(P2388&gt;=500000000,P2388&lt;3000000000),20000000,IF(P2388&gt;=30000000000,35000000,0))))) * (1-R2388)</f>
        <v>0</v>
      </c>
      <c r="Y2388" s="50">
        <f>IFERROR(Q2388 * (1-R2388),0)</f>
        <v>0</v>
      </c>
      <c r="Z2388" s="51">
        <f>IF(R2388=1,0,0)</f>
        <v>0</v>
      </c>
      <c r="AA2388" s="51">
        <f>IFERROR((1-R2388) * Z2388 * 2%,0)</f>
        <v>0</v>
      </c>
      <c r="AB2388" s="52">
        <f>IF(R2388=0,0,0)</f>
        <v>0</v>
      </c>
      <c r="AC2388" s="52">
        <f> IFERROR(AB2388 * (1-R2388) * 2%,0)</f>
        <v>0</v>
      </c>
      <c r="AD2388" s="53">
        <f>T2388+V2388+W2388+X2388+AA2388+AC2388</f>
        <v>2715.7800000000002</v>
      </c>
    </row>
    <row r="2389">
      <c r="C2389" s="40" t="s">
        <v>4491</v>
      </c>
      <c r="D2389" s="41" t="s">
        <v>4492</v>
      </c>
      <c r="E2389" s="41"/>
      <c r="F2389" s="42">
        <v>41885.469594907408</v>
      </c>
      <c r="G2389" s="43">
        <v>46</v>
      </c>
      <c r="H2389" s="44">
        <v>43341</v>
      </c>
      <c r="I2389" s="44">
        <v>43368</v>
      </c>
      <c r="J2389" s="43">
        <v>215124896</v>
      </c>
      <c r="K2389" s="43">
        <v>0</v>
      </c>
      <c r="L2389" s="43">
        <v>17575000</v>
      </c>
      <c r="M2389" s="43">
        <f>IFERROR(J2389-K2389-L2389,0)</f>
        <v>197549896</v>
      </c>
      <c r="N2389" s="43">
        <v>312434520</v>
      </c>
      <c r="O2389" s="45">
        <f>IFERROR(IF(1 - M2389/N2389&lt;0,0,1-M2389/N2389),0)</f>
        <v>0.36770784483097452</v>
      </c>
      <c r="P2389" s="43">
        <v>0</v>
      </c>
      <c r="Q2389" s="43">
        <v>215124896</v>
      </c>
      <c r="R2389" s="46">
        <f>IF(F2389&lt;DATEVALUE("2018-07-01"),1,0)</f>
        <v>1</v>
      </c>
      <c r="S2389" s="47">
        <f>IF(R2389=1,1%,0)</f>
        <v>0.01</v>
      </c>
      <c r="T2389" s="46">
        <f>IFERROR(S2389*M2389,0)</f>
        <v>1975498.96</v>
      </c>
      <c r="U2389" s="48">
        <f>IF(O2389&lt;=0.12,1,0)*(1-R2389)*M2389</f>
        <v>0</v>
      </c>
      <c r="V2389" s="49">
        <f>IF(0&lt;0.8,0,IF(0&lt;1,Sheet1!L590,1))*IF(G2389&lt;3,0.12 - O2389,0.01) *U2389</f>
        <v>0</v>
      </c>
      <c r="W2389" s="49">
        <f>IF(0&gt;1,IF(0&lt;=1.1,1,IF(0&lt;=1.2,2,IF(0&lt;=1.5,3,5))),0) * 1000000</f>
        <v>0</v>
      </c>
      <c r="X2389" s="50">
        <f>IF(AND(P2389&gt;=150000000,P2389&lt;300000000),5000000,IF(AND(P2389&gt;=300000000,P2389&lt;500000000),10000000,IF(AND(P2389&gt;=300000000,P2389&lt;500000000),15000000,IF(AND(P2389&gt;=500000000,P2389&lt;3000000000),20000000,IF(P2389&gt;=30000000000,35000000,0))))) * (1-R2389)</f>
        <v>0</v>
      </c>
      <c r="Y2389" s="50">
        <f>IFERROR(Q2389 * (1-R2389),0)</f>
        <v>0</v>
      </c>
      <c r="Z2389" s="51">
        <f>IF(R2389=1,0,0)</f>
        <v>0</v>
      </c>
      <c r="AA2389" s="51">
        <f>IFERROR((1-R2389) * Z2389 * 2%,0)</f>
        <v>0</v>
      </c>
      <c r="AB2389" s="52">
        <f>IF(R2389=0,0,0)</f>
        <v>0</v>
      </c>
      <c r="AC2389" s="52">
        <f> IFERROR(AB2389 * (1-R2389) * 2%,0)</f>
        <v>0</v>
      </c>
      <c r="AD2389" s="53">
        <f>T2389+V2389+W2389+X2389+AA2389+AC2389</f>
        <v>1975498.96</v>
      </c>
    </row>
    <row r="2390">
      <c r="C2390" s="40" t="s">
        <v>4493</v>
      </c>
      <c r="D2390" s="41" t="s">
        <v>4494</v>
      </c>
      <c r="E2390" s="41"/>
      <c r="F2390" s="42">
        <v>42089.498842592591</v>
      </c>
      <c r="G2390" s="43">
        <v>40</v>
      </c>
      <c r="H2390" s="44">
        <v>43329</v>
      </c>
      <c r="I2390" s="44">
        <v>43360</v>
      </c>
      <c r="J2390" s="43">
        <v>861762</v>
      </c>
      <c r="K2390" s="43">
        <v>0</v>
      </c>
      <c r="L2390" s="43">
        <v>0</v>
      </c>
      <c r="M2390" s="43">
        <f>IFERROR(J2390-K2390-L2390,0)</f>
        <v>861762</v>
      </c>
      <c r="N2390" s="43">
        <v>861762</v>
      </c>
      <c r="O2390" s="45">
        <f>IFERROR(IF(1 - M2390/N2390&lt;0,0,1-M2390/N2390),0)</f>
        <v>0</v>
      </c>
      <c r="P2390" s="43">
        <v>0</v>
      </c>
      <c r="Q2390" s="43">
        <v>861762</v>
      </c>
      <c r="R2390" s="46">
        <f>IF(F2390&lt;DATEVALUE("2018-07-01"),1,0)</f>
        <v>1</v>
      </c>
      <c r="S2390" s="47">
        <f>IF(R2390=1,1%,0)</f>
        <v>0.01</v>
      </c>
      <c r="T2390" s="46">
        <f>IFERROR(S2390*M2390,0)</f>
        <v>8617.6200000000008</v>
      </c>
      <c r="U2390" s="48">
        <f>IF(O2390&lt;=0.12,1,0)*(1-R2390)*M2390</f>
        <v>0</v>
      </c>
      <c r="V2390" s="49">
        <f>IF(0&lt;0.8,0,IF(0&lt;1,Sheet1!L590,1))*IF(G2390&lt;3,0.12 - O2390,0.01) *U2390</f>
        <v>0</v>
      </c>
      <c r="W2390" s="49">
        <f>IF(0&gt;1,IF(0&lt;=1.1,1,IF(0&lt;=1.2,2,IF(0&lt;=1.5,3,5))),0) * 1000000</f>
        <v>0</v>
      </c>
      <c r="X2390" s="50">
        <f>IF(AND(P2390&gt;=150000000,P2390&lt;300000000),5000000,IF(AND(P2390&gt;=300000000,P2390&lt;500000000),10000000,IF(AND(P2390&gt;=300000000,P2390&lt;500000000),15000000,IF(AND(P2390&gt;=500000000,P2390&lt;3000000000),20000000,IF(P2390&gt;=30000000000,35000000,0))))) * (1-R2390)</f>
        <v>0</v>
      </c>
      <c r="Y2390" s="50">
        <f>IFERROR(Q2390 * (1-R2390),0)</f>
        <v>0</v>
      </c>
      <c r="Z2390" s="51">
        <f>IF(R2390=1,0,0)</f>
        <v>0</v>
      </c>
      <c r="AA2390" s="51">
        <f>IFERROR((1-R2390) * Z2390 * 2%,0)</f>
        <v>0</v>
      </c>
      <c r="AB2390" s="52">
        <f>IF(R2390=0,0,0)</f>
        <v>0</v>
      </c>
      <c r="AC2390" s="52">
        <f> IFERROR(AB2390 * (1-R2390) * 2%,0)</f>
        <v>0</v>
      </c>
      <c r="AD2390" s="53">
        <f>T2390+V2390+W2390+X2390+AA2390+AC2390</f>
        <v>8617.6200000000008</v>
      </c>
    </row>
    <row r="2391">
      <c r="C2391" s="40" t="s">
        <v>4495</v>
      </c>
      <c r="D2391" s="41" t="s">
        <v>4496</v>
      </c>
      <c r="E2391" s="41"/>
      <c r="F2391" s="42">
        <v>42089.497754629629</v>
      </c>
      <c r="G2391" s="43">
        <v>40</v>
      </c>
      <c r="H2391" s="44">
        <v>43329</v>
      </c>
      <c r="I2391" s="44">
        <v>43361</v>
      </c>
      <c r="J2391" s="43">
        <v>362129</v>
      </c>
      <c r="K2391" s="43">
        <v>0</v>
      </c>
      <c r="L2391" s="43">
        <v>0</v>
      </c>
      <c r="M2391" s="43">
        <f>IFERROR(J2391-K2391-L2391,0)</f>
        <v>362129</v>
      </c>
      <c r="N2391" s="43">
        <v>362129</v>
      </c>
      <c r="O2391" s="45">
        <f>IFERROR(IF(1 - M2391/N2391&lt;0,0,1-M2391/N2391),0)</f>
        <v>0</v>
      </c>
      <c r="P2391" s="43">
        <v>0</v>
      </c>
      <c r="Q2391" s="43">
        <v>362129</v>
      </c>
      <c r="R2391" s="46">
        <f>IF(F2391&lt;DATEVALUE("2018-07-01"),1,0)</f>
        <v>1</v>
      </c>
      <c r="S2391" s="47">
        <f>IF(R2391=1,1%,0)</f>
        <v>0.01</v>
      </c>
      <c r="T2391" s="46">
        <f>IFERROR(S2391*M2391,0)</f>
        <v>3621.29</v>
      </c>
      <c r="U2391" s="48">
        <f>IF(O2391&lt;=0.12,1,0)*(1-R2391)*M2391</f>
        <v>0</v>
      </c>
      <c r="V2391" s="49">
        <f>IF(0&lt;0.8,0,IF(0&lt;1,Sheet1!L590,1))*IF(G2391&lt;3,0.12 - O2391,0.01) *U2391</f>
        <v>0</v>
      </c>
      <c r="W2391" s="49">
        <f>IF(0&gt;1,IF(0&lt;=1.1,1,IF(0&lt;=1.2,2,IF(0&lt;=1.5,3,5))),0) * 1000000</f>
        <v>0</v>
      </c>
      <c r="X2391" s="50">
        <f>IF(AND(P2391&gt;=150000000,P2391&lt;300000000),5000000,IF(AND(P2391&gt;=300000000,P2391&lt;500000000),10000000,IF(AND(P2391&gt;=300000000,P2391&lt;500000000),15000000,IF(AND(P2391&gt;=500000000,P2391&lt;3000000000),20000000,IF(P2391&gt;=30000000000,35000000,0))))) * (1-R2391)</f>
        <v>0</v>
      </c>
      <c r="Y2391" s="50">
        <f>IFERROR(Q2391 * (1-R2391),0)</f>
        <v>0</v>
      </c>
      <c r="Z2391" s="51">
        <f>IF(R2391=1,0,0)</f>
        <v>0</v>
      </c>
      <c r="AA2391" s="51">
        <f>IFERROR((1-R2391) * Z2391 * 2%,0)</f>
        <v>0</v>
      </c>
      <c r="AB2391" s="52">
        <f>IF(R2391=0,0,0)</f>
        <v>0</v>
      </c>
      <c r="AC2391" s="52">
        <f> IFERROR(AB2391 * (1-R2391) * 2%,0)</f>
        <v>0</v>
      </c>
      <c r="AD2391" s="53">
        <f>T2391+V2391+W2391+X2391+AA2391+AC2391</f>
        <v>3621.29</v>
      </c>
    </row>
    <row r="2392">
      <c r="C2392" s="40" t="s">
        <v>4497</v>
      </c>
      <c r="D2392" s="41" t="s">
        <v>4498</v>
      </c>
      <c r="E2392" s="41"/>
      <c r="F2392" s="42">
        <v>42129.346817129626</v>
      </c>
      <c r="G2392" s="43">
        <v>38</v>
      </c>
      <c r="H2392" s="44">
        <v>43329</v>
      </c>
      <c r="I2392" s="44">
        <v>43333</v>
      </c>
      <c r="J2392" s="43">
        <v>477708</v>
      </c>
      <c r="K2392" s="43">
        <v>0</v>
      </c>
      <c r="L2392" s="43">
        <v>0</v>
      </c>
      <c r="M2392" s="43">
        <f>IFERROR(J2392-K2392-L2392,0)</f>
        <v>477708</v>
      </c>
      <c r="N2392" s="43">
        <v>477708</v>
      </c>
      <c r="O2392" s="45">
        <f>IFERROR(IF(1 - M2392/N2392&lt;0,0,1-M2392/N2392),0)</f>
        <v>0</v>
      </c>
      <c r="P2392" s="43">
        <v>0</v>
      </c>
      <c r="Q2392" s="43">
        <v>477708</v>
      </c>
      <c r="R2392" s="46">
        <f>IF(F2392&lt;DATEVALUE("2018-07-01"),1,0)</f>
        <v>1</v>
      </c>
      <c r="S2392" s="47">
        <f>IF(R2392=1,1%,0)</f>
        <v>0.01</v>
      </c>
      <c r="T2392" s="46">
        <f>IFERROR(S2392*M2392,0)</f>
        <v>4777.0799999999999</v>
      </c>
      <c r="U2392" s="48">
        <f>IF(O2392&lt;=0.12,1,0)*(1-R2392)*M2392</f>
        <v>0</v>
      </c>
      <c r="V2392" s="49">
        <f>IF(0&lt;0.8,0,IF(0&lt;1,Sheet1!L590,1))*IF(G2392&lt;3,0.12 - O2392,0.01) *U2392</f>
        <v>0</v>
      </c>
      <c r="W2392" s="49">
        <f>IF(0&gt;1,IF(0&lt;=1.1,1,IF(0&lt;=1.2,2,IF(0&lt;=1.5,3,5))),0) * 1000000</f>
        <v>0</v>
      </c>
      <c r="X2392" s="50">
        <f>IF(AND(P2392&gt;=150000000,P2392&lt;300000000),5000000,IF(AND(P2392&gt;=300000000,P2392&lt;500000000),10000000,IF(AND(P2392&gt;=300000000,P2392&lt;500000000),15000000,IF(AND(P2392&gt;=500000000,P2392&lt;3000000000),20000000,IF(P2392&gt;=30000000000,35000000,0))))) * (1-R2392)</f>
        <v>0</v>
      </c>
      <c r="Y2392" s="50">
        <f>IFERROR(Q2392 * (1-R2392),0)</f>
        <v>0</v>
      </c>
      <c r="Z2392" s="51">
        <f>IF(R2392=1,0,0)</f>
        <v>0</v>
      </c>
      <c r="AA2392" s="51">
        <f>IFERROR((1-R2392) * Z2392 * 2%,0)</f>
        <v>0</v>
      </c>
      <c r="AB2392" s="52">
        <f>IF(R2392=0,0,0)</f>
        <v>0</v>
      </c>
      <c r="AC2392" s="52">
        <f> IFERROR(AB2392 * (1-R2392) * 2%,0)</f>
        <v>0</v>
      </c>
      <c r="AD2392" s="53">
        <f>T2392+V2392+W2392+X2392+AA2392+AC2392</f>
        <v>4777.0799999999999</v>
      </c>
    </row>
    <row r="2393">
      <c r="C2393" s="40" t="s">
        <v>4499</v>
      </c>
      <c r="D2393" s="41" t="s">
        <v>4500</v>
      </c>
      <c r="E2393" s="41"/>
      <c r="F2393" s="42">
        <v>42220.410856481481</v>
      </c>
      <c r="G2393" s="43">
        <v>35</v>
      </c>
      <c r="H2393" s="44">
        <v>43328</v>
      </c>
      <c r="I2393" s="44">
        <v>43383</v>
      </c>
      <c r="J2393" s="43">
        <v>19098803</v>
      </c>
      <c r="K2393" s="43">
        <v>1736255</v>
      </c>
      <c r="L2393" s="43">
        <v>0</v>
      </c>
      <c r="M2393" s="43">
        <f>IFERROR(J2393-K2393-L2393,0)</f>
        <v>17362548</v>
      </c>
      <c r="N2393" s="43">
        <v>29535353</v>
      </c>
      <c r="O2393" s="45">
        <f>IFERROR(IF(1 - M2393/N2393&lt;0,0,1-M2393/N2393),0)</f>
        <v>0.41214354201217773</v>
      </c>
      <c r="P2393" s="43">
        <v>0</v>
      </c>
      <c r="Q2393" s="43">
        <v>19098803</v>
      </c>
      <c r="R2393" s="46">
        <f>IF(F2393&lt;DATEVALUE("2018-07-01"),1,0)</f>
        <v>1</v>
      </c>
      <c r="S2393" s="47">
        <f>IF(R2393=1,1%,0)</f>
        <v>0.01</v>
      </c>
      <c r="T2393" s="46">
        <f>IFERROR(S2393*M2393,0)</f>
        <v>173625.48000000001</v>
      </c>
      <c r="U2393" s="48">
        <f>IF(O2393&lt;=0.12,1,0)*(1-R2393)*M2393</f>
        <v>0</v>
      </c>
      <c r="V2393" s="49">
        <f>IF(0&lt;0.8,0,IF(0&lt;1,Sheet1!L590,1))*IF(G2393&lt;3,0.12 - O2393,0.01) *U2393</f>
        <v>0</v>
      </c>
      <c r="W2393" s="49">
        <f>IF(0&gt;1,IF(0&lt;=1.1,1,IF(0&lt;=1.2,2,IF(0&lt;=1.5,3,5))),0) * 1000000</f>
        <v>0</v>
      </c>
      <c r="X2393" s="50">
        <f>IF(AND(P2393&gt;=150000000,P2393&lt;300000000),5000000,IF(AND(P2393&gt;=300000000,P2393&lt;500000000),10000000,IF(AND(P2393&gt;=300000000,P2393&lt;500000000),15000000,IF(AND(P2393&gt;=500000000,P2393&lt;3000000000),20000000,IF(P2393&gt;=30000000000,35000000,0))))) * (1-R2393)</f>
        <v>0</v>
      </c>
      <c r="Y2393" s="50">
        <f>IFERROR(Q2393 * (1-R2393),0)</f>
        <v>0</v>
      </c>
      <c r="Z2393" s="51">
        <f>IF(R2393=1,0,0)</f>
        <v>0</v>
      </c>
      <c r="AA2393" s="51">
        <f>IFERROR((1-R2393) * Z2393 * 2%,0)</f>
        <v>0</v>
      </c>
      <c r="AB2393" s="52">
        <f>IF(R2393=0,0,0)</f>
        <v>0</v>
      </c>
      <c r="AC2393" s="52">
        <f> IFERROR(AB2393 * (1-R2393) * 2%,0)</f>
        <v>0</v>
      </c>
      <c r="AD2393" s="53">
        <f>T2393+V2393+W2393+X2393+AA2393+AC2393</f>
        <v>173625.48000000001</v>
      </c>
    </row>
    <row r="2394">
      <c r="C2394" s="40" t="s">
        <v>4501</v>
      </c>
      <c r="D2394" s="41" t="s">
        <v>4502</v>
      </c>
      <c r="E2394" s="41"/>
      <c r="F2394" s="42">
        <v>42348.401643518519</v>
      </c>
      <c r="G2394" s="43">
        <v>31</v>
      </c>
      <c r="H2394" s="44">
        <v>43328</v>
      </c>
      <c r="I2394" s="44">
        <v>43363</v>
      </c>
      <c r="J2394" s="43">
        <v>1655897</v>
      </c>
      <c r="K2394" s="43">
        <v>0</v>
      </c>
      <c r="L2394" s="43">
        <v>0</v>
      </c>
      <c r="M2394" s="43">
        <f>IFERROR(J2394-K2394-L2394,0)</f>
        <v>1655897</v>
      </c>
      <c r="N2394" s="43">
        <v>1663242</v>
      </c>
      <c r="O2394" s="45">
        <f>IFERROR(IF(1 - M2394/N2394&lt;0,0,1-M2394/N2394),0)</f>
        <v>0.0044160741491616751</v>
      </c>
      <c r="P2394" s="43">
        <v>0</v>
      </c>
      <c r="Q2394" s="43">
        <v>1655897</v>
      </c>
      <c r="R2394" s="46">
        <f>IF(F2394&lt;DATEVALUE("2018-07-01"),1,0)</f>
        <v>1</v>
      </c>
      <c r="S2394" s="47">
        <f>IF(R2394=1,1%,0)</f>
        <v>0.01</v>
      </c>
      <c r="T2394" s="46">
        <f>IFERROR(S2394*M2394,0)</f>
        <v>16558.970000000001</v>
      </c>
      <c r="U2394" s="48">
        <f>IF(O2394&lt;=0.12,1,0)*(1-R2394)*M2394</f>
        <v>0</v>
      </c>
      <c r="V2394" s="49">
        <f>IF(0&lt;0.8,0,IF(0&lt;1,Sheet1!L590,1))*IF(G2394&lt;3,0.12 - O2394,0.01) *U2394</f>
        <v>0</v>
      </c>
      <c r="W2394" s="49">
        <f>IF(0&gt;1,IF(0&lt;=1.1,1,IF(0&lt;=1.2,2,IF(0&lt;=1.5,3,5))),0) * 1000000</f>
        <v>0</v>
      </c>
      <c r="X2394" s="50">
        <f>IF(AND(P2394&gt;=150000000,P2394&lt;300000000),5000000,IF(AND(P2394&gt;=300000000,P2394&lt;500000000),10000000,IF(AND(P2394&gt;=300000000,P2394&lt;500000000),15000000,IF(AND(P2394&gt;=500000000,P2394&lt;3000000000),20000000,IF(P2394&gt;=30000000000,35000000,0))))) * (1-R2394)</f>
        <v>0</v>
      </c>
      <c r="Y2394" s="50">
        <f>IFERROR(Q2394 * (1-R2394),0)</f>
        <v>0</v>
      </c>
      <c r="Z2394" s="51">
        <f>IF(R2394=1,0,0)</f>
        <v>0</v>
      </c>
      <c r="AA2394" s="51">
        <f>IFERROR((1-R2394) * Z2394 * 2%,0)</f>
        <v>0</v>
      </c>
      <c r="AB2394" s="52">
        <f>IF(R2394=0,0,0)</f>
        <v>0</v>
      </c>
      <c r="AC2394" s="52">
        <f> IFERROR(AB2394 * (1-R2394) * 2%,0)</f>
        <v>0</v>
      </c>
      <c r="AD2394" s="53">
        <f>T2394+V2394+W2394+X2394+AA2394+AC2394</f>
        <v>16558.970000000001</v>
      </c>
    </row>
    <row r="2395">
      <c r="C2395" s="40" t="s">
        <v>4503</v>
      </c>
      <c r="D2395" s="41" t="s">
        <v>4504</v>
      </c>
      <c r="E2395" s="41"/>
      <c r="F2395" s="42">
        <v>42355.644340277773</v>
      </c>
      <c r="G2395" s="43">
        <v>31</v>
      </c>
      <c r="H2395" s="44">
        <v>43320</v>
      </c>
      <c r="I2395" s="44">
        <v>43333</v>
      </c>
      <c r="J2395" s="43">
        <v>163350</v>
      </c>
      <c r="K2395" s="43">
        <v>0</v>
      </c>
      <c r="L2395" s="43">
        <v>0</v>
      </c>
      <c r="M2395" s="43">
        <f>IFERROR(J2395-K2395-L2395,0)</f>
        <v>163350</v>
      </c>
      <c r="N2395" s="43">
        <v>163350</v>
      </c>
      <c r="O2395" s="45">
        <f>IFERROR(IF(1 - M2395/N2395&lt;0,0,1-M2395/N2395),0)</f>
        <v>0</v>
      </c>
      <c r="P2395" s="43">
        <v>0</v>
      </c>
      <c r="Q2395" s="43">
        <v>163350</v>
      </c>
      <c r="R2395" s="46">
        <f>IF(F2395&lt;DATEVALUE("2018-07-01"),1,0)</f>
        <v>1</v>
      </c>
      <c r="S2395" s="47">
        <f>IF(R2395=1,1%,0)</f>
        <v>0.01</v>
      </c>
      <c r="T2395" s="46">
        <f>IFERROR(S2395*M2395,0)</f>
        <v>1633.5</v>
      </c>
      <c r="U2395" s="48">
        <f>IF(O2395&lt;=0.12,1,0)*(1-R2395)*M2395</f>
        <v>0</v>
      </c>
      <c r="V2395" s="49">
        <f>IF(0&lt;0.8,0,IF(0&lt;1,Sheet1!L590,1))*IF(G2395&lt;3,0.12 - O2395,0.01) *U2395</f>
        <v>0</v>
      </c>
      <c r="W2395" s="49">
        <f>IF(0&gt;1,IF(0&lt;=1.1,1,IF(0&lt;=1.2,2,IF(0&lt;=1.5,3,5))),0) * 1000000</f>
        <v>0</v>
      </c>
      <c r="X2395" s="50">
        <f>IF(AND(P2395&gt;=150000000,P2395&lt;300000000),5000000,IF(AND(P2395&gt;=300000000,P2395&lt;500000000),10000000,IF(AND(P2395&gt;=300000000,P2395&lt;500000000),15000000,IF(AND(P2395&gt;=500000000,P2395&lt;3000000000),20000000,IF(P2395&gt;=30000000000,35000000,0))))) * (1-R2395)</f>
        <v>0</v>
      </c>
      <c r="Y2395" s="50">
        <f>IFERROR(Q2395 * (1-R2395),0)</f>
        <v>0</v>
      </c>
      <c r="Z2395" s="51">
        <f>IF(R2395=1,0,0)</f>
        <v>0</v>
      </c>
      <c r="AA2395" s="51">
        <f>IFERROR((1-R2395) * Z2395 * 2%,0)</f>
        <v>0</v>
      </c>
      <c r="AB2395" s="52">
        <f>IF(R2395=0,0,0)</f>
        <v>0</v>
      </c>
      <c r="AC2395" s="52">
        <f> IFERROR(AB2395 * (1-R2395) * 2%,0)</f>
        <v>0</v>
      </c>
      <c r="AD2395" s="53">
        <f>T2395+V2395+W2395+X2395+AA2395+AC2395</f>
        <v>1633.5</v>
      </c>
    </row>
    <row r="2396">
      <c r="C2396" s="40" t="s">
        <v>4505</v>
      </c>
      <c r="D2396" s="41" t="s">
        <v>4506</v>
      </c>
      <c r="E2396" s="41"/>
      <c r="F2396" s="42">
        <v>42551.134305555555</v>
      </c>
      <c r="G2396" s="43">
        <v>25</v>
      </c>
      <c r="H2396" s="44">
        <v>43326</v>
      </c>
      <c r="I2396" s="44">
        <v>43397</v>
      </c>
      <c r="J2396" s="43">
        <v>7569823</v>
      </c>
      <c r="K2396" s="43">
        <v>0</v>
      </c>
      <c r="L2396" s="43">
        <v>0</v>
      </c>
      <c r="M2396" s="43">
        <f>IFERROR(J2396-K2396-L2396,0)</f>
        <v>7569823</v>
      </c>
      <c r="N2396" s="43">
        <v>345572</v>
      </c>
      <c r="O2396" s="45">
        <f>IFERROR(IF(1 - M2396/N2396&lt;0,0,1-M2396/N2396),0)</f>
        <v>0</v>
      </c>
      <c r="P2396" s="43">
        <v>0</v>
      </c>
      <c r="Q2396" s="43">
        <v>7569823</v>
      </c>
      <c r="R2396" s="46">
        <f>IF(F2396&lt;DATEVALUE("2018-07-01"),1,0)</f>
        <v>1</v>
      </c>
      <c r="S2396" s="47">
        <f>IF(R2396=1,1%,0)</f>
        <v>0.01</v>
      </c>
      <c r="T2396" s="46">
        <f>IFERROR(S2396*M2396,0)</f>
        <v>75698.229999999996</v>
      </c>
      <c r="U2396" s="48">
        <f>IF(O2396&lt;=0.12,1,0)*(1-R2396)*M2396</f>
        <v>0</v>
      </c>
      <c r="V2396" s="49">
        <f>IF(0&lt;0.8,0,IF(0&lt;1,Sheet1!L590,1))*IF(G2396&lt;3,0.12 - O2396,0.01) *U2396</f>
        <v>0</v>
      </c>
      <c r="W2396" s="49">
        <f>IF(0&gt;1,IF(0&lt;=1.1,1,IF(0&lt;=1.2,2,IF(0&lt;=1.5,3,5))),0) * 1000000</f>
        <v>0</v>
      </c>
      <c r="X2396" s="50">
        <f>IF(AND(P2396&gt;=150000000,P2396&lt;300000000),5000000,IF(AND(P2396&gt;=300000000,P2396&lt;500000000),10000000,IF(AND(P2396&gt;=300000000,P2396&lt;500000000),15000000,IF(AND(P2396&gt;=500000000,P2396&lt;3000000000),20000000,IF(P2396&gt;=30000000000,35000000,0))))) * (1-R2396)</f>
        <v>0</v>
      </c>
      <c r="Y2396" s="50">
        <f>IFERROR(Q2396 * (1-R2396),0)</f>
        <v>0</v>
      </c>
      <c r="Z2396" s="51">
        <f>IF(R2396=1,0,0)</f>
        <v>0</v>
      </c>
      <c r="AA2396" s="51">
        <f>IFERROR((1-R2396) * Z2396 * 2%,0)</f>
        <v>0</v>
      </c>
      <c r="AB2396" s="52">
        <f>IF(R2396=0,7224247,0)</f>
        <v>0</v>
      </c>
      <c r="AC2396" s="52">
        <f> IFERROR(AB2396 * (1-R2396) * 2%,0)</f>
        <v>0</v>
      </c>
      <c r="AD2396" s="53">
        <f>T2396+V2396+W2396+X2396+AA2396+AC2396</f>
        <v>75698.229999999996</v>
      </c>
    </row>
    <row r="2397">
      <c r="C2397" s="40" t="s">
        <v>4507</v>
      </c>
      <c r="D2397" s="41" t="s">
        <v>4508</v>
      </c>
      <c r="E2397" s="41"/>
      <c r="F2397" s="42">
        <v>42553.077118055553</v>
      </c>
      <c r="G2397" s="43">
        <v>24</v>
      </c>
      <c r="H2397" s="44">
        <v>43333</v>
      </c>
      <c r="I2397" s="44">
        <v>43342</v>
      </c>
      <c r="J2397" s="43">
        <v>3024613</v>
      </c>
      <c r="K2397" s="43">
        <v>0</v>
      </c>
      <c r="L2397" s="43">
        <v>0</v>
      </c>
      <c r="M2397" s="43">
        <f>IFERROR(J2397-K2397-L2397,0)</f>
        <v>3024613</v>
      </c>
      <c r="N2397" s="43">
        <v>3024613</v>
      </c>
      <c r="O2397" s="45">
        <f>IFERROR(IF(1 - M2397/N2397&lt;0,0,1-M2397/N2397),0)</f>
        <v>0</v>
      </c>
      <c r="P2397" s="43">
        <v>0</v>
      </c>
      <c r="Q2397" s="43">
        <v>3024613</v>
      </c>
      <c r="R2397" s="46">
        <f>IF(F2397&lt;DATEVALUE("2018-07-01"),1,0)</f>
        <v>1</v>
      </c>
      <c r="S2397" s="47">
        <f>IF(R2397=1,1%,0)</f>
        <v>0.01</v>
      </c>
      <c r="T2397" s="46">
        <f>IFERROR(S2397*M2397,0)</f>
        <v>30246.130000000001</v>
      </c>
      <c r="U2397" s="48">
        <f>IF(O2397&lt;=0.12,1,0)*(1-R2397)*M2397</f>
        <v>0</v>
      </c>
      <c r="V2397" s="49">
        <f>IF(0&lt;0.8,0,IF(0&lt;1,Sheet1!L590,1))*IF(G2397&lt;3,0.12 - O2397,0.01) *U2397</f>
        <v>0</v>
      </c>
      <c r="W2397" s="49">
        <f>IF(0&gt;1,IF(0&lt;=1.1,1,IF(0&lt;=1.2,2,IF(0&lt;=1.5,3,5))),0) * 1000000</f>
        <v>0</v>
      </c>
      <c r="X2397" s="50">
        <f>IF(AND(P2397&gt;=150000000,P2397&lt;300000000),5000000,IF(AND(P2397&gt;=300000000,P2397&lt;500000000),10000000,IF(AND(P2397&gt;=300000000,P2397&lt;500000000),15000000,IF(AND(P2397&gt;=500000000,P2397&lt;3000000000),20000000,IF(P2397&gt;=30000000000,35000000,0))))) * (1-R2397)</f>
        <v>0</v>
      </c>
      <c r="Y2397" s="50">
        <f>IFERROR(Q2397 * (1-R2397),0)</f>
        <v>0</v>
      </c>
      <c r="Z2397" s="51">
        <f>IF(R2397=1,0,0)</f>
        <v>0</v>
      </c>
      <c r="AA2397" s="51">
        <f>IFERROR((1-R2397) * Z2397 * 2%,0)</f>
        <v>0</v>
      </c>
      <c r="AB2397" s="52">
        <f>IF(R2397=0,0,0)</f>
        <v>0</v>
      </c>
      <c r="AC2397" s="52">
        <f> IFERROR(AB2397 * (1-R2397) * 2%,0)</f>
        <v>0</v>
      </c>
      <c r="AD2397" s="53">
        <f>T2397+V2397+W2397+X2397+AA2397+AC2397</f>
        <v>30246.130000000001</v>
      </c>
    </row>
    <row r="2398">
      <c r="C2398" s="40" t="s">
        <v>4509</v>
      </c>
      <c r="D2398" s="41" t="s">
        <v>4510</v>
      </c>
      <c r="E2398" s="41"/>
      <c r="F2398" s="42">
        <v>42559.06417824074</v>
      </c>
      <c r="G2398" s="43">
        <v>24</v>
      </c>
      <c r="H2398" s="44">
        <v>43329</v>
      </c>
      <c r="I2398" s="44">
        <v>43353</v>
      </c>
      <c r="J2398" s="43">
        <v>2202373</v>
      </c>
      <c r="K2398" s="43">
        <v>0</v>
      </c>
      <c r="L2398" s="43">
        <v>188000</v>
      </c>
      <c r="M2398" s="43">
        <f>IFERROR(J2398-K2398-L2398,0)</f>
        <v>2014373</v>
      </c>
      <c r="N2398" s="43">
        <v>3487406</v>
      </c>
      <c r="O2398" s="45">
        <f>IFERROR(IF(1 - M2398/N2398&lt;0,0,1-M2398/N2398),0)</f>
        <v>0.42238643851619229</v>
      </c>
      <c r="P2398" s="43">
        <v>0</v>
      </c>
      <c r="Q2398" s="43">
        <v>2202373</v>
      </c>
      <c r="R2398" s="46">
        <f>IF(F2398&lt;DATEVALUE("2018-07-01"),1,0)</f>
        <v>1</v>
      </c>
      <c r="S2398" s="47">
        <f>IF(R2398=1,1%,0)</f>
        <v>0.01</v>
      </c>
      <c r="T2398" s="46">
        <f>IFERROR(S2398*M2398,0)</f>
        <v>20143.73</v>
      </c>
      <c r="U2398" s="48">
        <f>IF(O2398&lt;=0.12,1,0)*(1-R2398)*M2398</f>
        <v>0</v>
      </c>
      <c r="V2398" s="49">
        <f>IF(0&lt;0.8,0,IF(0&lt;1,Sheet1!L590,1))*IF(G2398&lt;3,0.12 - O2398,0.01) *U2398</f>
        <v>0</v>
      </c>
      <c r="W2398" s="49">
        <f>IF(0&gt;1,IF(0&lt;=1.1,1,IF(0&lt;=1.2,2,IF(0&lt;=1.5,3,5))),0) * 1000000</f>
        <v>0</v>
      </c>
      <c r="X2398" s="50">
        <f>IF(AND(P2398&gt;=150000000,P2398&lt;300000000),5000000,IF(AND(P2398&gt;=300000000,P2398&lt;500000000),10000000,IF(AND(P2398&gt;=300000000,P2398&lt;500000000),15000000,IF(AND(P2398&gt;=500000000,P2398&lt;3000000000),20000000,IF(P2398&gt;=30000000000,35000000,0))))) * (1-R2398)</f>
        <v>0</v>
      </c>
      <c r="Y2398" s="50">
        <f>IFERROR(Q2398 * (1-R2398),0)</f>
        <v>0</v>
      </c>
      <c r="Z2398" s="51">
        <f>IF(R2398=1,0,0)</f>
        <v>0</v>
      </c>
      <c r="AA2398" s="51">
        <f>IFERROR((1-R2398) * Z2398 * 2%,0)</f>
        <v>0</v>
      </c>
      <c r="AB2398" s="52">
        <f>IF(R2398=0,0,0)</f>
        <v>0</v>
      </c>
      <c r="AC2398" s="52">
        <f> IFERROR(AB2398 * (1-R2398) * 2%,0)</f>
        <v>0</v>
      </c>
      <c r="AD2398" s="53">
        <f>T2398+V2398+W2398+X2398+AA2398+AC2398</f>
        <v>20143.73</v>
      </c>
    </row>
    <row r="2399">
      <c r="C2399" s="40" t="s">
        <v>4511</v>
      </c>
      <c r="D2399" s="41" t="s">
        <v>4512</v>
      </c>
      <c r="E2399" s="41"/>
      <c r="F2399" s="42">
        <v>42637.295069444444</v>
      </c>
      <c r="G2399" s="43">
        <v>22</v>
      </c>
      <c r="H2399" s="44">
        <v>43301</v>
      </c>
      <c r="I2399" s="44">
        <v>43336</v>
      </c>
      <c r="J2399" s="43">
        <v>2071278</v>
      </c>
      <c r="K2399" s="43">
        <v>0</v>
      </c>
      <c r="L2399" s="43">
        <v>0</v>
      </c>
      <c r="M2399" s="43">
        <f>IFERROR(J2399-K2399-L2399,0)</f>
        <v>2071278</v>
      </c>
      <c r="N2399" s="43">
        <v>2071278</v>
      </c>
      <c r="O2399" s="45">
        <f>IFERROR(IF(1 - M2399/N2399&lt;0,0,1-M2399/N2399),0)</f>
        <v>0</v>
      </c>
      <c r="P2399" s="43">
        <v>0</v>
      </c>
      <c r="Q2399" s="43">
        <v>2071278</v>
      </c>
      <c r="R2399" s="46">
        <f>IF(F2399&lt;DATEVALUE("2018-07-01"),1,0)</f>
        <v>1</v>
      </c>
      <c r="S2399" s="47">
        <f>IF(R2399=1,1%,0)</f>
        <v>0.01</v>
      </c>
      <c r="T2399" s="46">
        <f>IFERROR(S2399*M2399,0)</f>
        <v>20712.779999999999</v>
      </c>
      <c r="U2399" s="48">
        <f>IF(O2399&lt;=0.12,1,0)*(1-R2399)*M2399</f>
        <v>0</v>
      </c>
      <c r="V2399" s="49">
        <f>IF(0&lt;0.8,0,IF(0&lt;1,Sheet1!L590,1))*IF(G2399&lt;3,0.12 - O2399,0.01) *U2399</f>
        <v>0</v>
      </c>
      <c r="W2399" s="49">
        <f>IF(0&gt;1,IF(0&lt;=1.1,1,IF(0&lt;=1.2,2,IF(0&lt;=1.5,3,5))),0) * 1000000</f>
        <v>0</v>
      </c>
      <c r="X2399" s="50">
        <f>IF(AND(P2399&gt;=150000000,P2399&lt;300000000),5000000,IF(AND(P2399&gt;=300000000,P2399&lt;500000000),10000000,IF(AND(P2399&gt;=300000000,P2399&lt;500000000),15000000,IF(AND(P2399&gt;=500000000,P2399&lt;3000000000),20000000,IF(P2399&gt;=30000000000,35000000,0))))) * (1-R2399)</f>
        <v>0</v>
      </c>
      <c r="Y2399" s="50">
        <f>IFERROR(Q2399 * (1-R2399),0)</f>
        <v>0</v>
      </c>
      <c r="Z2399" s="51">
        <f>IF(R2399=1,0,0)</f>
        <v>0</v>
      </c>
      <c r="AA2399" s="51">
        <f>IFERROR((1-R2399) * Z2399 * 2%,0)</f>
        <v>0</v>
      </c>
      <c r="AB2399" s="52">
        <f>IF(R2399=0,0,0)</f>
        <v>0</v>
      </c>
      <c r="AC2399" s="52">
        <f> IFERROR(AB2399 * (1-R2399) * 2%,0)</f>
        <v>0</v>
      </c>
      <c r="AD2399" s="53">
        <f>T2399+V2399+W2399+X2399+AA2399+AC2399</f>
        <v>20712.779999999999</v>
      </c>
    </row>
    <row r="2400">
      <c r="C2400" s="40" t="s">
        <v>4513</v>
      </c>
      <c r="D2400" s="41" t="s">
        <v>4514</v>
      </c>
      <c r="E2400" s="41"/>
      <c r="F2400" s="42">
        <v>42644.209976851853</v>
      </c>
      <c r="G2400" s="43">
        <v>21</v>
      </c>
      <c r="H2400" s="44">
        <v>43329</v>
      </c>
      <c r="I2400" s="44">
        <v>43367</v>
      </c>
      <c r="J2400" s="43">
        <v>2215268</v>
      </c>
      <c r="K2400" s="43">
        <v>0</v>
      </c>
      <c r="L2400" s="43">
        <v>0</v>
      </c>
      <c r="M2400" s="43">
        <f>IFERROR(J2400-K2400-L2400,0)</f>
        <v>2215268</v>
      </c>
      <c r="N2400" s="43">
        <v>2215268</v>
      </c>
      <c r="O2400" s="45">
        <f>IFERROR(IF(1 - M2400/N2400&lt;0,0,1-M2400/N2400),0)</f>
        <v>0</v>
      </c>
      <c r="P2400" s="43">
        <v>0</v>
      </c>
      <c r="Q2400" s="43">
        <v>2215268</v>
      </c>
      <c r="R2400" s="46">
        <f>IF(F2400&lt;DATEVALUE("2018-07-01"),1,0)</f>
        <v>1</v>
      </c>
      <c r="S2400" s="47">
        <f>IF(R2400=1,1%,0)</f>
        <v>0.01</v>
      </c>
      <c r="T2400" s="46">
        <f>IFERROR(S2400*M2400,0)</f>
        <v>22152.68</v>
      </c>
      <c r="U2400" s="48">
        <f>IF(O2400&lt;=0.12,1,0)*(1-R2400)*M2400</f>
        <v>0</v>
      </c>
      <c r="V2400" s="49">
        <f>IF(0&lt;0.8,0,IF(0&lt;1,Sheet1!L590,1))*IF(G2400&lt;3,0.12 - O2400,0.01) *U2400</f>
        <v>0</v>
      </c>
      <c r="W2400" s="49">
        <f>IF(0&gt;1,IF(0&lt;=1.1,1,IF(0&lt;=1.2,2,IF(0&lt;=1.5,3,5))),0) * 1000000</f>
        <v>0</v>
      </c>
      <c r="X2400" s="50">
        <f>IF(AND(P2400&gt;=150000000,P2400&lt;300000000),5000000,IF(AND(P2400&gt;=300000000,P2400&lt;500000000),10000000,IF(AND(P2400&gt;=300000000,P2400&lt;500000000),15000000,IF(AND(P2400&gt;=500000000,P2400&lt;3000000000),20000000,IF(P2400&gt;=30000000000,35000000,0))))) * (1-R2400)</f>
        <v>0</v>
      </c>
      <c r="Y2400" s="50">
        <f>IFERROR(Q2400 * (1-R2400),0)</f>
        <v>0</v>
      </c>
      <c r="Z2400" s="51">
        <f>IF(R2400=1,0,0)</f>
        <v>0</v>
      </c>
      <c r="AA2400" s="51">
        <f>IFERROR((1-R2400) * Z2400 * 2%,0)</f>
        <v>0</v>
      </c>
      <c r="AB2400" s="52">
        <f>IF(R2400=0,0,0)</f>
        <v>0</v>
      </c>
      <c r="AC2400" s="52">
        <f> IFERROR(AB2400 * (1-R2400) * 2%,0)</f>
        <v>0</v>
      </c>
      <c r="AD2400" s="53">
        <f>T2400+V2400+W2400+X2400+AA2400+AC2400</f>
        <v>22152.68</v>
      </c>
    </row>
    <row r="2401">
      <c r="C2401" s="40" t="s">
        <v>4515</v>
      </c>
      <c r="D2401" s="41" t="s">
        <v>4516</v>
      </c>
      <c r="E2401" s="41"/>
      <c r="F2401" s="42">
        <v>42688.397106481483</v>
      </c>
      <c r="G2401" s="43">
        <v>20</v>
      </c>
      <c r="H2401" s="44">
        <v>43335</v>
      </c>
      <c r="I2401" s="44">
        <v>43353</v>
      </c>
      <c r="J2401" s="43">
        <v>50084</v>
      </c>
      <c r="K2401" s="43">
        <v>0</v>
      </c>
      <c r="L2401" s="43">
        <v>0</v>
      </c>
      <c r="M2401" s="43">
        <f>IFERROR(J2401-K2401-L2401,0)</f>
        <v>50084</v>
      </c>
      <c r="N2401" s="43">
        <v>49284</v>
      </c>
      <c r="O2401" s="45">
        <f>IFERROR(IF(1 - M2401/N2401&lt;0,0,1-M2401/N2401),0)</f>
        <v>0</v>
      </c>
      <c r="P2401" s="43">
        <v>0</v>
      </c>
      <c r="Q2401" s="43">
        <v>50084</v>
      </c>
      <c r="R2401" s="46">
        <f>IF(F2401&lt;DATEVALUE("2018-07-01"),1,0)</f>
        <v>1</v>
      </c>
      <c r="S2401" s="47">
        <f>IF(R2401=1,1%,0)</f>
        <v>0.01</v>
      </c>
      <c r="T2401" s="46">
        <f>IFERROR(S2401*M2401,0)</f>
        <v>500.84000000000003</v>
      </c>
      <c r="U2401" s="48">
        <f>IF(O2401&lt;=0.12,1,0)*(1-R2401)*M2401</f>
        <v>0</v>
      </c>
      <c r="V2401" s="49">
        <f>IF(0&lt;0.8,0,IF(0&lt;1,Sheet1!L590,1))*IF(G2401&lt;3,0.12 - O2401,0.01) *U2401</f>
        <v>0</v>
      </c>
      <c r="W2401" s="49">
        <f>IF(0&gt;1,IF(0&lt;=1.1,1,IF(0&lt;=1.2,2,IF(0&lt;=1.5,3,5))),0) * 1000000</f>
        <v>0</v>
      </c>
      <c r="X2401" s="50">
        <f>IF(AND(P2401&gt;=150000000,P2401&lt;300000000),5000000,IF(AND(P2401&gt;=300000000,P2401&lt;500000000),10000000,IF(AND(P2401&gt;=300000000,P2401&lt;500000000),15000000,IF(AND(P2401&gt;=500000000,P2401&lt;3000000000),20000000,IF(P2401&gt;=30000000000,35000000,0))))) * (1-R2401)</f>
        <v>0</v>
      </c>
      <c r="Y2401" s="50">
        <f>IFERROR(Q2401 * (1-R2401),0)</f>
        <v>0</v>
      </c>
      <c r="Z2401" s="51">
        <f>IF(R2401=1,0,0)</f>
        <v>0</v>
      </c>
      <c r="AA2401" s="51">
        <f>IFERROR((1-R2401) * Z2401 * 2%,0)</f>
        <v>0</v>
      </c>
      <c r="AB2401" s="52">
        <f>IF(R2401=0,0,0)</f>
        <v>0</v>
      </c>
      <c r="AC2401" s="52">
        <f> IFERROR(AB2401 * (1-R2401) * 2%,0)</f>
        <v>0</v>
      </c>
      <c r="AD2401" s="53">
        <f>T2401+V2401+W2401+X2401+AA2401+AC2401</f>
        <v>500.84000000000003</v>
      </c>
    </row>
    <row r="2402">
      <c r="C2402" s="40" t="s">
        <v>4517</v>
      </c>
      <c r="D2402" s="41" t="s">
        <v>4518</v>
      </c>
      <c r="E2402" s="41"/>
      <c r="F2402" s="42">
        <v>42900.395011574074</v>
      </c>
      <c r="G2402" s="43">
        <v>13</v>
      </c>
      <c r="H2402" s="44">
        <v>43333</v>
      </c>
      <c r="I2402" s="44">
        <v>43400</v>
      </c>
      <c r="J2402" s="43">
        <v>183557</v>
      </c>
      <c r="K2402" s="43">
        <v>0</v>
      </c>
      <c r="L2402" s="43">
        <v>0</v>
      </c>
      <c r="M2402" s="43">
        <f>IFERROR(J2402-K2402-L2402,0)</f>
        <v>183557</v>
      </c>
      <c r="N2402" s="43">
        <v>183557</v>
      </c>
      <c r="O2402" s="45">
        <f>IFERROR(IF(1 - M2402/N2402&lt;0,0,1-M2402/N2402),0)</f>
        <v>0</v>
      </c>
      <c r="P2402" s="43">
        <v>0</v>
      </c>
      <c r="Q2402" s="43">
        <v>183557</v>
      </c>
      <c r="R2402" s="46">
        <f>IF(F2402&lt;DATEVALUE("2018-07-01"),1,0)</f>
        <v>1</v>
      </c>
      <c r="S2402" s="47">
        <f>IF(R2402=1,1%,0)</f>
        <v>0.01</v>
      </c>
      <c r="T2402" s="46">
        <f>IFERROR(S2402*M2402,0)</f>
        <v>1835.5699999999999</v>
      </c>
      <c r="U2402" s="48">
        <f>IF(O2402&lt;=0.12,1,0)*(1-R2402)*M2402</f>
        <v>0</v>
      </c>
      <c r="V2402" s="49">
        <f>IF(0&lt;0.8,0,IF(0&lt;1,Sheet1!L590,1))*IF(G2402&lt;3,0.12 - O2402,0.01) *U2402</f>
        <v>0</v>
      </c>
      <c r="W2402" s="49">
        <f>IF(0&gt;1,IF(0&lt;=1.1,1,IF(0&lt;=1.2,2,IF(0&lt;=1.5,3,5))),0) * 1000000</f>
        <v>0</v>
      </c>
      <c r="X2402" s="50">
        <f>IF(AND(P2402&gt;=150000000,P2402&lt;300000000),5000000,IF(AND(P2402&gt;=300000000,P2402&lt;500000000),10000000,IF(AND(P2402&gt;=300000000,P2402&lt;500000000),15000000,IF(AND(P2402&gt;=500000000,P2402&lt;3000000000),20000000,IF(P2402&gt;=30000000000,35000000,0))))) * (1-R2402)</f>
        <v>0</v>
      </c>
      <c r="Y2402" s="50">
        <f>IFERROR(Q2402 * (1-R2402),0)</f>
        <v>0</v>
      </c>
      <c r="Z2402" s="51">
        <f>IF(R2402=1,0,0)</f>
        <v>0</v>
      </c>
      <c r="AA2402" s="51">
        <f>IFERROR((1-R2402) * Z2402 * 2%,0)</f>
        <v>0</v>
      </c>
      <c r="AB2402" s="52">
        <f>IF(R2402=0,0,0)</f>
        <v>0</v>
      </c>
      <c r="AC2402" s="52">
        <f> IFERROR(AB2402 * (1-R2402) * 2%,0)</f>
        <v>0</v>
      </c>
      <c r="AD2402" s="53">
        <f>T2402+V2402+W2402+X2402+AA2402+AC2402</f>
        <v>1835.5699999999999</v>
      </c>
    </row>
    <row r="2403">
      <c r="C2403" s="40" t="s">
        <v>4519</v>
      </c>
      <c r="D2403" s="41" t="s">
        <v>4520</v>
      </c>
      <c r="E2403" s="41"/>
      <c r="F2403" s="42">
        <v>42916.129733796297</v>
      </c>
      <c r="G2403" s="43">
        <v>13</v>
      </c>
      <c r="H2403" s="44">
        <v>43329</v>
      </c>
      <c r="I2403" s="44">
        <v>43349</v>
      </c>
      <c r="J2403" s="43">
        <v>930732</v>
      </c>
      <c r="K2403" s="43">
        <v>0</v>
      </c>
      <c r="L2403" s="43">
        <v>0</v>
      </c>
      <c r="M2403" s="43">
        <f>IFERROR(J2403-K2403-L2403,0)</f>
        <v>930732</v>
      </c>
      <c r="N2403" s="43">
        <v>930732</v>
      </c>
      <c r="O2403" s="45">
        <f>IFERROR(IF(1 - M2403/N2403&lt;0,0,1-M2403/N2403),0)</f>
        <v>0</v>
      </c>
      <c r="P2403" s="43">
        <v>0</v>
      </c>
      <c r="Q2403" s="43">
        <v>930732</v>
      </c>
      <c r="R2403" s="46">
        <f>IF(F2403&lt;DATEVALUE("2018-07-01"),1,0)</f>
        <v>1</v>
      </c>
      <c r="S2403" s="47">
        <f>IF(R2403=1,1%,0)</f>
        <v>0.01</v>
      </c>
      <c r="T2403" s="46">
        <f>IFERROR(S2403*M2403,0)</f>
        <v>9307.3199999999997</v>
      </c>
      <c r="U2403" s="48">
        <f>IF(O2403&lt;=0.12,1,0)*(1-R2403)*M2403</f>
        <v>0</v>
      </c>
      <c r="V2403" s="49">
        <f>IF(0&lt;0.8,0,IF(0&lt;1,Sheet1!L590,1))*IF(G2403&lt;3,0.12 - O2403,0.01) *U2403</f>
        <v>0</v>
      </c>
      <c r="W2403" s="49">
        <f>IF(0&gt;1,IF(0&lt;=1.1,1,IF(0&lt;=1.2,2,IF(0&lt;=1.5,3,5))),0) * 1000000</f>
        <v>0</v>
      </c>
      <c r="X2403" s="50">
        <f>IF(AND(P2403&gt;=150000000,P2403&lt;300000000),5000000,IF(AND(P2403&gt;=300000000,P2403&lt;500000000),10000000,IF(AND(P2403&gt;=300000000,P2403&lt;500000000),15000000,IF(AND(P2403&gt;=500000000,P2403&lt;3000000000),20000000,IF(P2403&gt;=30000000000,35000000,0))))) * (1-R2403)</f>
        <v>0</v>
      </c>
      <c r="Y2403" s="50">
        <f>IFERROR(Q2403 * (1-R2403),0)</f>
        <v>0</v>
      </c>
      <c r="Z2403" s="51">
        <f>IF(R2403=1,0,0)</f>
        <v>0</v>
      </c>
      <c r="AA2403" s="51">
        <f>IFERROR((1-R2403) * Z2403 * 2%,0)</f>
        <v>0</v>
      </c>
      <c r="AB2403" s="52">
        <f>IF(R2403=0,0,0)</f>
        <v>0</v>
      </c>
      <c r="AC2403" s="52">
        <f> IFERROR(AB2403 * (1-R2403) * 2%,0)</f>
        <v>0</v>
      </c>
      <c r="AD2403" s="53">
        <f>T2403+V2403+W2403+X2403+AA2403+AC2403</f>
        <v>9307.3199999999997</v>
      </c>
    </row>
    <row r="2404">
      <c r="C2404" s="40" t="s">
        <v>4521</v>
      </c>
      <c r="D2404" s="41" t="s">
        <v>4522</v>
      </c>
      <c r="E2404" s="41"/>
      <c r="F2404" s="42">
        <v>42998.265856481477</v>
      </c>
      <c r="G2404" s="43">
        <v>10</v>
      </c>
      <c r="H2404" s="44">
        <v>43329</v>
      </c>
      <c r="I2404" s="44">
        <v>43367</v>
      </c>
      <c r="J2404" s="43">
        <v>1804425</v>
      </c>
      <c r="K2404" s="43">
        <v>0</v>
      </c>
      <c r="L2404" s="43">
        <v>0</v>
      </c>
      <c r="M2404" s="43">
        <f>IFERROR(J2404-K2404-L2404,0)</f>
        <v>1804425</v>
      </c>
      <c r="N2404" s="43">
        <v>1804425</v>
      </c>
      <c r="O2404" s="45">
        <f>IFERROR(IF(1 - M2404/N2404&lt;0,0,1-M2404/N2404),0)</f>
        <v>0</v>
      </c>
      <c r="P2404" s="43">
        <v>0</v>
      </c>
      <c r="Q2404" s="43">
        <v>1804425</v>
      </c>
      <c r="R2404" s="46">
        <f>IF(F2404&lt;DATEVALUE("2018-07-01"),1,0)</f>
        <v>1</v>
      </c>
      <c r="S2404" s="47">
        <f>IF(R2404=1,1%,0)</f>
        <v>0.01</v>
      </c>
      <c r="T2404" s="46">
        <f>IFERROR(S2404*M2404,0)</f>
        <v>18044.25</v>
      </c>
      <c r="U2404" s="48">
        <f>IF(O2404&lt;=0.12,1,0)*(1-R2404)*M2404</f>
        <v>0</v>
      </c>
      <c r="V2404" s="49">
        <f>IF(0&lt;0.8,0,IF(0&lt;1,Sheet1!L590,1))*IF(G2404&lt;3,0.12 - O2404,0.01) *U2404</f>
        <v>0</v>
      </c>
      <c r="W2404" s="49">
        <f>IF(0&gt;1,IF(0&lt;=1.1,1,IF(0&lt;=1.2,2,IF(0&lt;=1.5,3,5))),0) * 1000000</f>
        <v>0</v>
      </c>
      <c r="X2404" s="50">
        <f>IF(AND(P2404&gt;=150000000,P2404&lt;300000000),5000000,IF(AND(P2404&gt;=300000000,P2404&lt;500000000),10000000,IF(AND(P2404&gt;=300000000,P2404&lt;500000000),15000000,IF(AND(P2404&gt;=500000000,P2404&lt;3000000000),20000000,IF(P2404&gt;=30000000000,35000000,0))))) * (1-R2404)</f>
        <v>0</v>
      </c>
      <c r="Y2404" s="50">
        <f>IFERROR(Q2404 * (1-R2404),0)</f>
        <v>0</v>
      </c>
      <c r="Z2404" s="51">
        <f>IF(R2404=1,0,0)</f>
        <v>0</v>
      </c>
      <c r="AA2404" s="51">
        <f>IFERROR((1-R2404) * Z2404 * 2%,0)</f>
        <v>0</v>
      </c>
      <c r="AB2404" s="52">
        <f>IF(R2404=0,0,0)</f>
        <v>0</v>
      </c>
      <c r="AC2404" s="52">
        <f> IFERROR(AB2404 * (1-R2404) * 2%,0)</f>
        <v>0</v>
      </c>
      <c r="AD2404" s="53">
        <f>T2404+V2404+W2404+X2404+AA2404+AC2404</f>
        <v>18044.25</v>
      </c>
    </row>
    <row r="2405">
      <c r="C2405" s="40" t="s">
        <v>4523</v>
      </c>
      <c r="D2405" s="41" t="s">
        <v>4524</v>
      </c>
      <c r="E2405" s="41"/>
      <c r="F2405" s="42">
        <v>43095.297152777777</v>
      </c>
      <c r="G2405" s="43">
        <v>7</v>
      </c>
      <c r="H2405" s="44">
        <v>43333</v>
      </c>
      <c r="I2405" s="44">
        <v>43334</v>
      </c>
      <c r="J2405" s="43">
        <v>97405</v>
      </c>
      <c r="K2405" s="43">
        <v>0</v>
      </c>
      <c r="L2405" s="43">
        <v>0</v>
      </c>
      <c r="M2405" s="43">
        <f>IFERROR(J2405-K2405-L2405,0)</f>
        <v>97405</v>
      </c>
      <c r="N2405" s="43">
        <v>97405</v>
      </c>
      <c r="O2405" s="45">
        <f>IFERROR(IF(1 - M2405/N2405&lt;0,0,1-M2405/N2405),0)</f>
        <v>0</v>
      </c>
      <c r="P2405" s="43">
        <v>0</v>
      </c>
      <c r="Q2405" s="43">
        <v>97405</v>
      </c>
      <c r="R2405" s="46">
        <f>IF(F2405&lt;DATEVALUE("2018-07-01"),1,0)</f>
        <v>1</v>
      </c>
      <c r="S2405" s="47">
        <f>IF(R2405=1,1%,0)</f>
        <v>0.01</v>
      </c>
      <c r="T2405" s="46">
        <f>IFERROR(S2405*M2405,0)</f>
        <v>974.05000000000007</v>
      </c>
      <c r="U2405" s="48">
        <f>IF(O2405&lt;=0.12,1,0)*(1-R2405)*M2405</f>
        <v>0</v>
      </c>
      <c r="V2405" s="49">
        <f>IF(0&lt;0.8,0,IF(0&lt;1,Sheet1!L590,1))*IF(G2405&lt;3,0.12 - O2405,0.01) *U2405</f>
        <v>0</v>
      </c>
      <c r="W2405" s="49">
        <f>IF(0&gt;1,IF(0&lt;=1.1,1,IF(0&lt;=1.2,2,IF(0&lt;=1.5,3,5))),0) * 1000000</f>
        <v>0</v>
      </c>
      <c r="X2405" s="50">
        <f>IF(AND(P2405&gt;=150000000,P2405&lt;300000000),5000000,IF(AND(P2405&gt;=300000000,P2405&lt;500000000),10000000,IF(AND(P2405&gt;=300000000,P2405&lt;500000000),15000000,IF(AND(P2405&gt;=500000000,P2405&lt;3000000000),20000000,IF(P2405&gt;=30000000000,35000000,0))))) * (1-R2405)</f>
        <v>0</v>
      </c>
      <c r="Y2405" s="50">
        <f>IFERROR(Q2405 * (1-R2405),0)</f>
        <v>0</v>
      </c>
      <c r="Z2405" s="51">
        <f>IF(R2405=1,0,0)</f>
        <v>0</v>
      </c>
      <c r="AA2405" s="51">
        <f>IFERROR((1-R2405) * Z2405 * 2%,0)</f>
        <v>0</v>
      </c>
      <c r="AB2405" s="52">
        <f>IF(R2405=0,0,0)</f>
        <v>0</v>
      </c>
      <c r="AC2405" s="52">
        <f> IFERROR(AB2405 * (1-R2405) * 2%,0)</f>
        <v>0</v>
      </c>
      <c r="AD2405" s="53">
        <f>T2405+V2405+W2405+X2405+AA2405+AC2405</f>
        <v>974.05000000000007</v>
      </c>
    </row>
    <row r="2406">
      <c r="C2406" s="40" t="s">
        <v>4525</v>
      </c>
      <c r="D2406" s="41" t="s">
        <v>4526</v>
      </c>
      <c r="E2406" s="41"/>
      <c r="F2406" s="42">
        <v>43109.296053240738</v>
      </c>
      <c r="G2406" s="43">
        <v>6</v>
      </c>
      <c r="H2406" s="44">
        <v>43326</v>
      </c>
      <c r="I2406" s="44">
        <v>43339</v>
      </c>
      <c r="J2406" s="43">
        <v>1108723</v>
      </c>
      <c r="K2406" s="43">
        <v>0</v>
      </c>
      <c r="L2406" s="43">
        <v>0</v>
      </c>
      <c r="M2406" s="43">
        <f>IFERROR(J2406-K2406-L2406,0)</f>
        <v>1108723</v>
      </c>
      <c r="N2406" s="43">
        <v>976833</v>
      </c>
      <c r="O2406" s="45">
        <f>IFERROR(IF(1 - M2406/N2406&lt;0,0,1-M2406/N2406),0)</f>
        <v>0</v>
      </c>
      <c r="P2406" s="43">
        <v>0</v>
      </c>
      <c r="Q2406" s="43">
        <v>1108723</v>
      </c>
      <c r="R2406" s="46">
        <f>IF(F2406&lt;DATEVALUE("2018-07-01"),1,0)</f>
        <v>1</v>
      </c>
      <c r="S2406" s="47">
        <f>IF(R2406=1,1%,0)</f>
        <v>0.01</v>
      </c>
      <c r="T2406" s="46">
        <f>IFERROR(S2406*M2406,0)</f>
        <v>11087.23</v>
      </c>
      <c r="U2406" s="48">
        <f>IF(O2406&lt;=0.12,1,0)*(1-R2406)*M2406</f>
        <v>0</v>
      </c>
      <c r="V2406" s="49">
        <f>IF(0&lt;0.8,0,IF(0&lt;1,Sheet1!L590,1))*IF(G2406&lt;3,0.12 - O2406,0.01) *U2406</f>
        <v>0</v>
      </c>
      <c r="W2406" s="49">
        <f>IF(0&gt;1,IF(0&lt;=1.1,1,IF(0&lt;=1.2,2,IF(0&lt;=1.5,3,5))),0) * 1000000</f>
        <v>0</v>
      </c>
      <c r="X2406" s="50">
        <f>IF(AND(P2406&gt;=150000000,P2406&lt;300000000),5000000,IF(AND(P2406&gt;=300000000,P2406&lt;500000000),10000000,IF(AND(P2406&gt;=300000000,P2406&lt;500000000),15000000,IF(AND(P2406&gt;=500000000,P2406&lt;3000000000),20000000,IF(P2406&gt;=30000000000,35000000,0))))) * (1-R2406)</f>
        <v>0</v>
      </c>
      <c r="Y2406" s="50">
        <f>IFERROR(Q2406 * (1-R2406),0)</f>
        <v>0</v>
      </c>
      <c r="Z2406" s="51">
        <f>IF(R2406=1,0,0)</f>
        <v>0</v>
      </c>
      <c r="AA2406" s="51">
        <f>IFERROR((1-R2406) * Z2406 * 2%,0)</f>
        <v>0</v>
      </c>
      <c r="AB2406" s="52">
        <f>IF(R2406=0,0,0)</f>
        <v>0</v>
      </c>
      <c r="AC2406" s="52">
        <f> IFERROR(AB2406 * (1-R2406) * 2%,0)</f>
        <v>0</v>
      </c>
      <c r="AD2406" s="53">
        <f>T2406+V2406+W2406+X2406+AA2406+AC2406</f>
        <v>11087.23</v>
      </c>
    </row>
    <row r="2407">
      <c r="C2407" s="40" t="s">
        <v>4527</v>
      </c>
      <c r="D2407" s="41" t="s">
        <v>4528</v>
      </c>
      <c r="E2407" s="41"/>
      <c r="F2407" s="42">
        <v>43117.313043981478</v>
      </c>
      <c r="G2407" s="43">
        <v>6</v>
      </c>
      <c r="H2407" s="44">
        <v>43329</v>
      </c>
      <c r="I2407" s="44">
        <v>43272</v>
      </c>
      <c r="J2407" s="43">
        <v>93170</v>
      </c>
      <c r="K2407" s="43">
        <v>0</v>
      </c>
      <c r="L2407" s="43">
        <v>0</v>
      </c>
      <c r="M2407" s="43">
        <f>IFERROR(J2407-K2407-L2407,0)</f>
        <v>93170</v>
      </c>
      <c r="N2407" s="43">
        <v>93170</v>
      </c>
      <c r="O2407" s="45">
        <f>IFERROR(IF(1 - M2407/N2407&lt;0,0,1-M2407/N2407),0)</f>
        <v>0</v>
      </c>
      <c r="P2407" s="43">
        <v>0</v>
      </c>
      <c r="Q2407" s="43">
        <v>93170</v>
      </c>
      <c r="R2407" s="46">
        <f>IF(F2407&lt;DATEVALUE("2018-07-01"),1,0)</f>
        <v>1</v>
      </c>
      <c r="S2407" s="47">
        <f>IF(R2407=1,1%,0)</f>
        <v>0.01</v>
      </c>
      <c r="T2407" s="46">
        <f>IFERROR(S2407*M2407,0)</f>
        <v>931.70000000000005</v>
      </c>
      <c r="U2407" s="48">
        <f>IF(O2407&lt;=0.12,1,0)*(1-R2407)*M2407</f>
        <v>0</v>
      </c>
      <c r="V2407" s="49">
        <f>IF(0&lt;0.8,0,IF(0&lt;1,Sheet1!L590,1))*IF(G2407&lt;3,0.12 - O2407,0.01) *U2407</f>
        <v>0</v>
      </c>
      <c r="W2407" s="49">
        <f>IF(0&gt;1,IF(0&lt;=1.1,1,IF(0&lt;=1.2,2,IF(0&lt;=1.5,3,5))),0) * 1000000</f>
        <v>0</v>
      </c>
      <c r="X2407" s="50">
        <f>IF(AND(P2407&gt;=150000000,P2407&lt;300000000),5000000,IF(AND(P2407&gt;=300000000,P2407&lt;500000000),10000000,IF(AND(P2407&gt;=300000000,P2407&lt;500000000),15000000,IF(AND(P2407&gt;=500000000,P2407&lt;3000000000),20000000,IF(P2407&gt;=30000000000,35000000,0))))) * (1-R2407)</f>
        <v>0</v>
      </c>
      <c r="Y2407" s="50">
        <f>IFERROR(Q2407 * (1-R2407),0)</f>
        <v>0</v>
      </c>
      <c r="Z2407" s="51">
        <f>IF(R2407=1,0,0)</f>
        <v>0</v>
      </c>
      <c r="AA2407" s="51">
        <f>IFERROR((1-R2407) * Z2407 * 2%,0)</f>
        <v>0</v>
      </c>
      <c r="AB2407" s="52">
        <f>IF(R2407=0,0,0)</f>
        <v>0</v>
      </c>
      <c r="AC2407" s="52">
        <f> IFERROR(AB2407 * (1-R2407) * 2%,0)</f>
        <v>0</v>
      </c>
      <c r="AD2407" s="53">
        <f>T2407+V2407+W2407+X2407+AA2407+AC2407</f>
        <v>931.70000000000005</v>
      </c>
    </row>
    <row r="2408">
      <c r="C2408" s="40" t="s">
        <v>4529</v>
      </c>
      <c r="D2408" s="41" t="s">
        <v>4530</v>
      </c>
      <c r="E2408" s="41"/>
      <c r="F2408" s="42">
        <v>43130.268321759257</v>
      </c>
      <c r="G2408" s="43">
        <v>6</v>
      </c>
      <c r="H2408" s="44">
        <v>43329</v>
      </c>
      <c r="I2408" s="44">
        <v>43362</v>
      </c>
      <c r="J2408" s="43">
        <v>869110</v>
      </c>
      <c r="K2408" s="43">
        <v>0</v>
      </c>
      <c r="L2408" s="43">
        <v>0</v>
      </c>
      <c r="M2408" s="43">
        <f>IFERROR(J2408-K2408-L2408,0)</f>
        <v>869110</v>
      </c>
      <c r="N2408" s="43">
        <v>945131</v>
      </c>
      <c r="O2408" s="45">
        <f>IFERROR(IF(1 - M2408/N2408&lt;0,0,1-M2408/N2408),0)</f>
        <v>0.08043435248658648</v>
      </c>
      <c r="P2408" s="43">
        <v>0</v>
      </c>
      <c r="Q2408" s="43">
        <v>869110</v>
      </c>
      <c r="R2408" s="46">
        <f>IF(F2408&lt;DATEVALUE("2018-07-01"),1,0)</f>
        <v>1</v>
      </c>
      <c r="S2408" s="47">
        <f>IF(R2408=1,1%,0)</f>
        <v>0.01</v>
      </c>
      <c r="T2408" s="46">
        <f>IFERROR(S2408*M2408,0)</f>
        <v>8691.1000000000004</v>
      </c>
      <c r="U2408" s="48">
        <f>IF(O2408&lt;=0.12,1,0)*(1-R2408)*M2408</f>
        <v>0</v>
      </c>
      <c r="V2408" s="49">
        <f>IF(0&lt;0.8,0,IF(0&lt;1,Sheet1!L590,1))*IF(G2408&lt;3,0.12 - O2408,0.01) *U2408</f>
        <v>0</v>
      </c>
      <c r="W2408" s="49">
        <f>IF(0&gt;1,IF(0&lt;=1.1,1,IF(0&lt;=1.2,2,IF(0&lt;=1.5,3,5))),0) * 1000000</f>
        <v>0</v>
      </c>
      <c r="X2408" s="50">
        <f>IF(AND(P2408&gt;=150000000,P2408&lt;300000000),5000000,IF(AND(P2408&gt;=300000000,P2408&lt;500000000),10000000,IF(AND(P2408&gt;=300000000,P2408&lt;500000000),15000000,IF(AND(P2408&gt;=500000000,P2408&lt;3000000000),20000000,IF(P2408&gt;=30000000000,35000000,0))))) * (1-R2408)</f>
        <v>0</v>
      </c>
      <c r="Y2408" s="50">
        <f>IFERROR(Q2408 * (1-R2408),0)</f>
        <v>0</v>
      </c>
      <c r="Z2408" s="51">
        <f>IF(R2408=1,0,0)</f>
        <v>0</v>
      </c>
      <c r="AA2408" s="51">
        <f>IFERROR((1-R2408) * Z2408 * 2%,0)</f>
        <v>0</v>
      </c>
      <c r="AB2408" s="52">
        <f>IF(R2408=0,0,0)</f>
        <v>0</v>
      </c>
      <c r="AC2408" s="52">
        <f> IFERROR(AB2408 * (1-R2408) * 2%,0)</f>
        <v>0</v>
      </c>
      <c r="AD2408" s="53">
        <f>T2408+V2408+W2408+X2408+AA2408+AC2408</f>
        <v>8691.1000000000004</v>
      </c>
    </row>
    <row r="2409">
      <c r="C2409" s="40" t="s">
        <v>4531</v>
      </c>
      <c r="D2409" s="41" t="s">
        <v>4532</v>
      </c>
      <c r="E2409" s="41"/>
      <c r="F2409" s="42">
        <v>43161.172118055554</v>
      </c>
      <c r="G2409" s="43">
        <v>4</v>
      </c>
      <c r="H2409" s="44">
        <v>43329</v>
      </c>
      <c r="I2409" s="44">
        <v>43333</v>
      </c>
      <c r="J2409" s="43">
        <v>278080</v>
      </c>
      <c r="K2409" s="43">
        <v>0</v>
      </c>
      <c r="L2409" s="43">
        <v>0</v>
      </c>
      <c r="M2409" s="43">
        <f>IFERROR(J2409-K2409-L2409,0)</f>
        <v>278080</v>
      </c>
      <c r="N2409" s="43">
        <v>327140</v>
      </c>
      <c r="O2409" s="45">
        <f>IFERROR(IF(1 - M2409/N2409&lt;0,0,1-M2409/N2409),0)</f>
        <v>0.14996637525218559</v>
      </c>
      <c r="P2409" s="43">
        <v>0</v>
      </c>
      <c r="Q2409" s="43">
        <v>278080</v>
      </c>
      <c r="R2409" s="46">
        <f>IF(F2409&lt;DATEVALUE("2018-07-01"),1,0)</f>
        <v>1</v>
      </c>
      <c r="S2409" s="47">
        <f>IF(R2409=1,1%,0)</f>
        <v>0.01</v>
      </c>
      <c r="T2409" s="46">
        <f>IFERROR(S2409*M2409,0)</f>
        <v>2780.8000000000002</v>
      </c>
      <c r="U2409" s="48">
        <f>IF(O2409&lt;=0.12,1,0)*(1-R2409)*M2409</f>
        <v>0</v>
      </c>
      <c r="V2409" s="49">
        <f>IF(0&lt;0.8,0,IF(0&lt;1,Sheet1!L590,1))*IF(G2409&lt;3,0.12 - O2409,0.01) *U2409</f>
        <v>0</v>
      </c>
      <c r="W2409" s="49">
        <f>IF(0&gt;1,IF(0&lt;=1.1,1,IF(0&lt;=1.2,2,IF(0&lt;=1.5,3,5))),0) * 1000000</f>
        <v>0</v>
      </c>
      <c r="X2409" s="50">
        <f>IF(AND(P2409&gt;=150000000,P2409&lt;300000000),5000000,IF(AND(P2409&gt;=300000000,P2409&lt;500000000),10000000,IF(AND(P2409&gt;=300000000,P2409&lt;500000000),15000000,IF(AND(P2409&gt;=500000000,P2409&lt;3000000000),20000000,IF(P2409&gt;=30000000000,35000000,0))))) * (1-R2409)</f>
        <v>0</v>
      </c>
      <c r="Y2409" s="50">
        <f>IFERROR(Q2409 * (1-R2409),0)</f>
        <v>0</v>
      </c>
      <c r="Z2409" s="51">
        <f>IF(R2409=1,0,0)</f>
        <v>0</v>
      </c>
      <c r="AA2409" s="51">
        <f>IFERROR((1-R2409) * Z2409 * 2%,0)</f>
        <v>0</v>
      </c>
      <c r="AB2409" s="52">
        <f>IF(R2409=0,0,0)</f>
        <v>0</v>
      </c>
      <c r="AC2409" s="52">
        <f> IFERROR(AB2409 * (1-R2409) * 2%,0)</f>
        <v>0</v>
      </c>
      <c r="AD2409" s="53">
        <f>T2409+V2409+W2409+X2409+AA2409+AC2409</f>
        <v>2780.8000000000002</v>
      </c>
    </row>
    <row r="2410">
      <c r="C2410" s="40" t="s">
        <v>4533</v>
      </c>
      <c r="D2410" s="41" t="s">
        <v>4534</v>
      </c>
      <c r="E2410" s="41"/>
      <c r="F2410" s="42">
        <v>43162.170925925922</v>
      </c>
      <c r="G2410" s="43">
        <v>4</v>
      </c>
      <c r="H2410" s="44">
        <v>43329</v>
      </c>
      <c r="I2410" s="44">
        <v>43349</v>
      </c>
      <c r="J2410" s="43">
        <v>713416</v>
      </c>
      <c r="K2410" s="43">
        <v>0</v>
      </c>
      <c r="L2410" s="43">
        <v>0</v>
      </c>
      <c r="M2410" s="43">
        <f>IFERROR(J2410-K2410-L2410,0)</f>
        <v>713416</v>
      </c>
      <c r="N2410" s="43">
        <v>700106</v>
      </c>
      <c r="O2410" s="45">
        <f>IFERROR(IF(1 - M2410/N2410&lt;0,0,1-M2410/N2410),0)</f>
        <v>0</v>
      </c>
      <c r="P2410" s="43">
        <v>0</v>
      </c>
      <c r="Q2410" s="43">
        <v>713416</v>
      </c>
      <c r="R2410" s="46">
        <f>IF(F2410&lt;DATEVALUE("2018-07-01"),1,0)</f>
        <v>1</v>
      </c>
      <c r="S2410" s="47">
        <f>IF(R2410=1,1%,0)</f>
        <v>0.01</v>
      </c>
      <c r="T2410" s="46">
        <f>IFERROR(S2410*M2410,0)</f>
        <v>7134.1599999999999</v>
      </c>
      <c r="U2410" s="48">
        <f>IF(O2410&lt;=0.12,1,0)*(1-R2410)*M2410</f>
        <v>0</v>
      </c>
      <c r="V2410" s="49">
        <f>IF(0&lt;0.8,0,IF(0&lt;1,Sheet1!L590,1))*IF(G2410&lt;3,0.12 - O2410,0.01) *U2410</f>
        <v>0</v>
      </c>
      <c r="W2410" s="49">
        <f>IF(0&gt;1,IF(0&lt;=1.1,1,IF(0&lt;=1.2,2,IF(0&lt;=1.5,3,5))),0) * 1000000</f>
        <v>0</v>
      </c>
      <c r="X2410" s="50">
        <f>IF(AND(P2410&gt;=150000000,P2410&lt;300000000),5000000,IF(AND(P2410&gt;=300000000,P2410&lt;500000000),10000000,IF(AND(P2410&gt;=300000000,P2410&lt;500000000),15000000,IF(AND(P2410&gt;=500000000,P2410&lt;3000000000),20000000,IF(P2410&gt;=30000000000,35000000,0))))) * (1-R2410)</f>
        <v>0</v>
      </c>
      <c r="Y2410" s="50">
        <f>IFERROR(Q2410 * (1-R2410),0)</f>
        <v>0</v>
      </c>
      <c r="Z2410" s="51">
        <f>IF(R2410=1,0,0)</f>
        <v>0</v>
      </c>
      <c r="AA2410" s="51">
        <f>IFERROR((1-R2410) * Z2410 * 2%,0)</f>
        <v>0</v>
      </c>
      <c r="AB2410" s="52">
        <f>IF(R2410=0,0,0)</f>
        <v>0</v>
      </c>
      <c r="AC2410" s="52">
        <f> IFERROR(AB2410 * (1-R2410) * 2%,0)</f>
        <v>0</v>
      </c>
      <c r="AD2410" s="53">
        <f>T2410+V2410+W2410+X2410+AA2410+AC2410</f>
        <v>7134.1599999999999</v>
      </c>
    </row>
    <row r="2411">
      <c r="C2411" s="40" t="s">
        <v>4535</v>
      </c>
      <c r="D2411" s="41" t="s">
        <v>4536</v>
      </c>
      <c r="E2411" s="41"/>
      <c r="F2411" s="42">
        <v>43164.218819444446</v>
      </c>
      <c r="G2411" s="43">
        <v>4</v>
      </c>
      <c r="H2411" s="44">
        <v>43344</v>
      </c>
      <c r="I2411" s="44">
        <v>43363</v>
      </c>
      <c r="J2411" s="43">
        <v>123200</v>
      </c>
      <c r="K2411" s="43">
        <v>0</v>
      </c>
      <c r="L2411" s="43">
        <v>0</v>
      </c>
      <c r="M2411" s="43">
        <f>IFERROR(J2411-K2411-L2411,0)</f>
        <v>123200</v>
      </c>
      <c r="N2411" s="43">
        <v>142560</v>
      </c>
      <c r="O2411" s="45">
        <f>IFERROR(IF(1 - M2411/N2411&lt;0,0,1-M2411/N2411),0)</f>
        <v>0.13580246913580252</v>
      </c>
      <c r="P2411" s="43">
        <v>0</v>
      </c>
      <c r="Q2411" s="43">
        <v>123200</v>
      </c>
      <c r="R2411" s="46">
        <f>IF(F2411&lt;DATEVALUE("2018-07-01"),1,0)</f>
        <v>1</v>
      </c>
      <c r="S2411" s="47">
        <f>IF(R2411=1,1%,0)</f>
        <v>0.01</v>
      </c>
      <c r="T2411" s="46">
        <f>IFERROR(S2411*M2411,0)</f>
        <v>1232</v>
      </c>
      <c r="U2411" s="48">
        <f>IF(O2411&lt;=0.12,1,0)*(1-R2411)*M2411</f>
        <v>0</v>
      </c>
      <c r="V2411" s="49">
        <f>IF(0&lt;0.8,0,IF(0&lt;1,Sheet1!L590,1))*IF(G2411&lt;3,0.12 - O2411,0.01) *U2411</f>
        <v>0</v>
      </c>
      <c r="W2411" s="49">
        <f>IF(0&gt;1,IF(0&lt;=1.1,1,IF(0&lt;=1.2,2,IF(0&lt;=1.5,3,5))),0) * 1000000</f>
        <v>0</v>
      </c>
      <c r="X2411" s="50">
        <f>IF(AND(P2411&gt;=150000000,P2411&lt;300000000),5000000,IF(AND(P2411&gt;=300000000,P2411&lt;500000000),10000000,IF(AND(P2411&gt;=300000000,P2411&lt;500000000),15000000,IF(AND(P2411&gt;=500000000,P2411&lt;3000000000),20000000,IF(P2411&gt;=30000000000,35000000,0))))) * (1-R2411)</f>
        <v>0</v>
      </c>
      <c r="Y2411" s="50">
        <f>IFERROR(Q2411 * (1-R2411),0)</f>
        <v>0</v>
      </c>
      <c r="Z2411" s="51">
        <f>IF(R2411=1,0,0)</f>
        <v>0</v>
      </c>
      <c r="AA2411" s="51">
        <f>IFERROR((1-R2411) * Z2411 * 2%,0)</f>
        <v>0</v>
      </c>
      <c r="AB2411" s="52">
        <f>IF(R2411=0,0,0)</f>
        <v>0</v>
      </c>
      <c r="AC2411" s="52">
        <f> IFERROR(AB2411 * (1-R2411) * 2%,0)</f>
        <v>0</v>
      </c>
      <c r="AD2411" s="53">
        <f>T2411+V2411+W2411+X2411+AA2411+AC2411</f>
        <v>1232</v>
      </c>
    </row>
    <row r="2412">
      <c r="C2412" s="40" t="s">
        <v>4537</v>
      </c>
      <c r="D2412" s="41" t="s">
        <v>4538</v>
      </c>
      <c r="E2412" s="41"/>
      <c r="F2412" s="42">
        <v>43165.359282407408</v>
      </c>
      <c r="G2412" s="43">
        <v>4</v>
      </c>
      <c r="H2412" s="44">
        <v>43341</v>
      </c>
      <c r="I2412" s="44">
        <v>43357</v>
      </c>
      <c r="J2412" s="43">
        <v>33000</v>
      </c>
      <c r="K2412" s="43">
        <v>0</v>
      </c>
      <c r="L2412" s="43">
        <v>0</v>
      </c>
      <c r="M2412" s="43">
        <f>IFERROR(J2412-K2412-L2412,0)</f>
        <v>33000</v>
      </c>
      <c r="N2412" s="43">
        <v>39930</v>
      </c>
      <c r="O2412" s="45">
        <f>IFERROR(IF(1 - M2412/N2412&lt;0,0,1-M2412/N2412),0)</f>
        <v>0.17355371900826444</v>
      </c>
      <c r="P2412" s="43">
        <v>0</v>
      </c>
      <c r="Q2412" s="43">
        <v>33000</v>
      </c>
      <c r="R2412" s="46">
        <f>IF(F2412&lt;DATEVALUE("2018-07-01"),1,0)</f>
        <v>1</v>
      </c>
      <c r="S2412" s="47">
        <f>IF(R2412=1,1%,0)</f>
        <v>0.01</v>
      </c>
      <c r="T2412" s="46">
        <f>IFERROR(S2412*M2412,0)</f>
        <v>330</v>
      </c>
      <c r="U2412" s="48">
        <f>IF(O2412&lt;=0.12,1,0)*(1-R2412)*M2412</f>
        <v>0</v>
      </c>
      <c r="V2412" s="49">
        <f>IF(0&lt;0.8,0,IF(0&lt;1,Sheet1!L590,1))*IF(G2412&lt;3,0.12 - O2412,0.01) *U2412</f>
        <v>0</v>
      </c>
      <c r="W2412" s="49">
        <f>IF(0&gt;1,IF(0&lt;=1.1,1,IF(0&lt;=1.2,2,IF(0&lt;=1.5,3,5))),0) * 1000000</f>
        <v>0</v>
      </c>
      <c r="X2412" s="50">
        <f>IF(AND(P2412&gt;=150000000,P2412&lt;300000000),5000000,IF(AND(P2412&gt;=300000000,P2412&lt;500000000),10000000,IF(AND(P2412&gt;=300000000,P2412&lt;500000000),15000000,IF(AND(P2412&gt;=500000000,P2412&lt;3000000000),20000000,IF(P2412&gt;=30000000000,35000000,0))))) * (1-R2412)</f>
        <v>0</v>
      </c>
      <c r="Y2412" s="50">
        <f>IFERROR(Q2412 * (1-R2412),0)</f>
        <v>0</v>
      </c>
      <c r="Z2412" s="51">
        <f>IF(R2412=1,0,0)</f>
        <v>0</v>
      </c>
      <c r="AA2412" s="51">
        <f>IFERROR((1-R2412) * Z2412 * 2%,0)</f>
        <v>0</v>
      </c>
      <c r="AB2412" s="52">
        <f>IF(R2412=0,0,0)</f>
        <v>0</v>
      </c>
      <c r="AC2412" s="52">
        <f> IFERROR(AB2412 * (1-R2412) * 2%,0)</f>
        <v>0</v>
      </c>
      <c r="AD2412" s="53">
        <f>T2412+V2412+W2412+X2412+AA2412+AC2412</f>
        <v>330</v>
      </c>
    </row>
    <row r="2413">
      <c r="C2413" s="40" t="s">
        <v>4539</v>
      </c>
      <c r="D2413" s="41" t="s">
        <v>4540</v>
      </c>
      <c r="E2413" s="41"/>
      <c r="F2413" s="42">
        <v>43165.363483796296</v>
      </c>
      <c r="G2413" s="43">
        <v>4</v>
      </c>
      <c r="H2413" s="44">
        <v>43333</v>
      </c>
      <c r="I2413" s="44">
        <v>43389</v>
      </c>
      <c r="J2413" s="43">
        <v>3794290</v>
      </c>
      <c r="K2413" s="43">
        <v>0</v>
      </c>
      <c r="L2413" s="43">
        <v>0</v>
      </c>
      <c r="M2413" s="43">
        <f>IFERROR(J2413-K2413-L2413,0)</f>
        <v>3794290</v>
      </c>
      <c r="N2413" s="43">
        <v>3459656</v>
      </c>
      <c r="O2413" s="45">
        <f>IFERROR(IF(1 - M2413/N2413&lt;0,0,1-M2413/N2413),0)</f>
        <v>0</v>
      </c>
      <c r="P2413" s="43">
        <v>0</v>
      </c>
      <c r="Q2413" s="43">
        <v>3794290</v>
      </c>
      <c r="R2413" s="46">
        <f>IF(F2413&lt;DATEVALUE("2018-07-01"),1,0)</f>
        <v>1</v>
      </c>
      <c r="S2413" s="47">
        <f>IF(R2413=1,1%,0)</f>
        <v>0.01</v>
      </c>
      <c r="T2413" s="46">
        <f>IFERROR(S2413*M2413,0)</f>
        <v>37942.900000000001</v>
      </c>
      <c r="U2413" s="48">
        <f>IF(O2413&lt;=0.12,1,0)*(1-R2413)*M2413</f>
        <v>0</v>
      </c>
      <c r="V2413" s="49">
        <f>IF(0&lt;0.8,0,IF(0&lt;1,Sheet1!L590,1))*IF(G2413&lt;3,0.12 - O2413,0.01) *U2413</f>
        <v>0</v>
      </c>
      <c r="W2413" s="49">
        <f>IF(0&gt;1,IF(0&lt;=1.1,1,IF(0&lt;=1.2,2,IF(0&lt;=1.5,3,5))),0) * 1000000</f>
        <v>0</v>
      </c>
      <c r="X2413" s="50">
        <f>IF(AND(P2413&gt;=150000000,P2413&lt;300000000),5000000,IF(AND(P2413&gt;=300000000,P2413&lt;500000000),10000000,IF(AND(P2413&gt;=300000000,P2413&lt;500000000),15000000,IF(AND(P2413&gt;=500000000,P2413&lt;3000000000),20000000,IF(P2413&gt;=30000000000,35000000,0))))) * (1-R2413)</f>
        <v>0</v>
      </c>
      <c r="Y2413" s="50">
        <f>IFERROR(Q2413 * (1-R2413),0)</f>
        <v>0</v>
      </c>
      <c r="Z2413" s="51">
        <f>IF(R2413=1,0,0)</f>
        <v>0</v>
      </c>
      <c r="AA2413" s="51">
        <f>IFERROR((1-R2413) * Z2413 * 2%,0)</f>
        <v>0</v>
      </c>
      <c r="AB2413" s="52">
        <f>IF(R2413=0,0,0)</f>
        <v>0</v>
      </c>
      <c r="AC2413" s="52">
        <f> IFERROR(AB2413 * (1-R2413) * 2%,0)</f>
        <v>0</v>
      </c>
      <c r="AD2413" s="53">
        <f>T2413+V2413+W2413+X2413+AA2413+AC2413</f>
        <v>37942.900000000001</v>
      </c>
    </row>
    <row r="2414">
      <c r="C2414" s="40" t="s">
        <v>4541</v>
      </c>
      <c r="D2414" s="41" t="s">
        <v>4542</v>
      </c>
      <c r="E2414" s="41"/>
      <c r="F2414" s="42">
        <v>43173.215694444443</v>
      </c>
      <c r="G2414" s="43">
        <v>4</v>
      </c>
      <c r="H2414" s="44">
        <v>43320</v>
      </c>
      <c r="I2414" s="44">
        <v>43378</v>
      </c>
      <c r="J2414" s="43">
        <v>6714107</v>
      </c>
      <c r="K2414" s="43">
        <v>0</v>
      </c>
      <c r="L2414" s="43">
        <v>0</v>
      </c>
      <c r="M2414" s="43">
        <f>IFERROR(J2414-K2414-L2414,0)</f>
        <v>6714107</v>
      </c>
      <c r="N2414" s="43">
        <v>5713173</v>
      </c>
      <c r="O2414" s="45">
        <f>IFERROR(IF(1 - M2414/N2414&lt;0,0,1-M2414/N2414),0)</f>
        <v>0</v>
      </c>
      <c r="P2414" s="43">
        <v>0</v>
      </c>
      <c r="Q2414" s="43">
        <v>6714107</v>
      </c>
      <c r="R2414" s="46">
        <f>IF(F2414&lt;DATEVALUE("2018-07-01"),1,0)</f>
        <v>1</v>
      </c>
      <c r="S2414" s="47">
        <f>IF(R2414=1,1%,0)</f>
        <v>0.01</v>
      </c>
      <c r="T2414" s="46">
        <f>IFERROR(S2414*M2414,0)</f>
        <v>67141.070000000007</v>
      </c>
      <c r="U2414" s="48">
        <f>IF(O2414&lt;=0.12,1,0)*(1-R2414)*M2414</f>
        <v>0</v>
      </c>
      <c r="V2414" s="49">
        <f>IF(0&lt;0.8,0,IF(0&lt;1,Sheet1!L590,1))*IF(G2414&lt;3,0.12 - O2414,0.01) *U2414</f>
        <v>0</v>
      </c>
      <c r="W2414" s="49">
        <f>IF(0&gt;1,IF(0&lt;=1.1,1,IF(0&lt;=1.2,2,IF(0&lt;=1.5,3,5))),0) * 1000000</f>
        <v>0</v>
      </c>
      <c r="X2414" s="50">
        <f>IF(AND(P2414&gt;=150000000,P2414&lt;300000000),5000000,IF(AND(P2414&gt;=300000000,P2414&lt;500000000),10000000,IF(AND(P2414&gt;=300000000,P2414&lt;500000000),15000000,IF(AND(P2414&gt;=500000000,P2414&lt;3000000000),20000000,IF(P2414&gt;=30000000000,35000000,0))))) * (1-R2414)</f>
        <v>0</v>
      </c>
      <c r="Y2414" s="50">
        <f>IFERROR(Q2414 * (1-R2414),0)</f>
        <v>0</v>
      </c>
      <c r="Z2414" s="51">
        <f>IF(R2414=1,0,0)</f>
        <v>0</v>
      </c>
      <c r="AA2414" s="51">
        <f>IFERROR((1-R2414) * Z2414 * 2%,0)</f>
        <v>0</v>
      </c>
      <c r="AB2414" s="52">
        <f>IF(R2414=0,0,0)</f>
        <v>0</v>
      </c>
      <c r="AC2414" s="52">
        <f> IFERROR(AB2414 * (1-R2414) * 2%,0)</f>
        <v>0</v>
      </c>
      <c r="AD2414" s="53">
        <f>T2414+V2414+W2414+X2414+AA2414+AC2414</f>
        <v>67141.070000000007</v>
      </c>
    </row>
    <row r="2415">
      <c r="C2415" s="40" t="s">
        <v>4543</v>
      </c>
      <c r="D2415" s="41" t="s">
        <v>4544</v>
      </c>
      <c r="E2415" s="41"/>
      <c r="F2415" s="42">
        <v>43206.109907407408</v>
      </c>
      <c r="G2415" s="43">
        <v>3</v>
      </c>
      <c r="H2415" s="44">
        <v>43333</v>
      </c>
      <c r="I2415" s="44">
        <v>43361</v>
      </c>
      <c r="J2415" s="43">
        <v>357434</v>
      </c>
      <c r="K2415" s="43">
        <v>0</v>
      </c>
      <c r="L2415" s="43">
        <v>0</v>
      </c>
      <c r="M2415" s="43">
        <f>IFERROR(J2415-K2415-L2415,0)</f>
        <v>357434</v>
      </c>
      <c r="N2415" s="43">
        <v>357434</v>
      </c>
      <c r="O2415" s="45">
        <f>IFERROR(IF(1 - M2415/N2415&lt;0,0,1-M2415/N2415),0)</f>
        <v>0</v>
      </c>
      <c r="P2415" s="43">
        <v>0</v>
      </c>
      <c r="Q2415" s="43">
        <v>0</v>
      </c>
      <c r="R2415" s="46">
        <f>IF(F2415&lt;DATEVALUE("2018-07-01"),1,0)</f>
        <v>1</v>
      </c>
      <c r="S2415" s="47">
        <f>IF(R2415=1,1%,0)</f>
        <v>0.01</v>
      </c>
      <c r="T2415" s="46">
        <f>IFERROR(S2415*M2415,0)</f>
        <v>3574.3400000000001</v>
      </c>
      <c r="U2415" s="48">
        <f>IF(O2415&lt;=0.12,1,0)*(1-R2415)*M2415</f>
        <v>0</v>
      </c>
      <c r="V2415" s="49">
        <f>IF(0&lt;0.8,0,IF(0&lt;1,Sheet1!L590,1))*IF(G2415&lt;3,0.12 - O2415,0.01) *U2415</f>
        <v>0</v>
      </c>
      <c r="W2415" s="49">
        <f>IF(0&gt;1,IF(0&lt;=1.1,1,IF(0&lt;=1.2,2,IF(0&lt;=1.5,3,5))),0) * 1000000</f>
        <v>0</v>
      </c>
      <c r="X2415" s="50">
        <f>IF(AND(P2415&gt;=150000000,P2415&lt;300000000),5000000,IF(AND(P2415&gt;=300000000,P2415&lt;500000000),10000000,IF(AND(P2415&gt;=300000000,P2415&lt;500000000),15000000,IF(AND(P2415&gt;=500000000,P2415&lt;3000000000),20000000,IF(P2415&gt;=30000000000,35000000,0))))) * (1-R2415)</f>
        <v>0</v>
      </c>
      <c r="Y2415" s="50">
        <f>IFERROR(Q2415 * (1-R2415),0)</f>
        <v>0</v>
      </c>
      <c r="Z2415" s="51">
        <f>IF(R2415=1,0,0)</f>
        <v>0</v>
      </c>
      <c r="AA2415" s="51">
        <f>IFERROR((1-R2415) * Z2415 * 2%,0)</f>
        <v>0</v>
      </c>
      <c r="AB2415" s="52">
        <f>IF(R2415=0,0,0)</f>
        <v>0</v>
      </c>
      <c r="AC2415" s="52">
        <f> IFERROR(AB2415 * (1-R2415) * 2%,0)</f>
        <v>0</v>
      </c>
      <c r="AD2415" s="53">
        <f>T2415+V2415+W2415+X2415+AA2415+AC2415</f>
        <v>3574.3400000000001</v>
      </c>
    </row>
    <row r="2416">
      <c r="C2416" s="40" t="s">
        <v>4545</v>
      </c>
      <c r="D2416" s="41" t="s">
        <v>4546</v>
      </c>
      <c r="E2416" s="41"/>
      <c r="F2416" s="42">
        <v>43207.268761574072</v>
      </c>
      <c r="G2416" s="43">
        <v>3</v>
      </c>
      <c r="H2416" s="44">
        <v>43333</v>
      </c>
      <c r="I2416" s="44">
        <v>43353</v>
      </c>
      <c r="J2416" s="43">
        <v>560890</v>
      </c>
      <c r="K2416" s="43">
        <v>0</v>
      </c>
      <c r="L2416" s="43">
        <v>0</v>
      </c>
      <c r="M2416" s="43">
        <f>IFERROR(J2416-K2416-L2416,0)</f>
        <v>560890</v>
      </c>
      <c r="N2416" s="43">
        <v>542784</v>
      </c>
      <c r="O2416" s="45">
        <f>IFERROR(IF(1 - M2416/N2416&lt;0,0,1-M2416/N2416),0)</f>
        <v>0</v>
      </c>
      <c r="P2416" s="43">
        <v>0</v>
      </c>
      <c r="Q2416" s="43">
        <v>0</v>
      </c>
      <c r="R2416" s="46">
        <f>IF(F2416&lt;DATEVALUE("2018-07-01"),1,0)</f>
        <v>1</v>
      </c>
      <c r="S2416" s="47">
        <f>IF(R2416=1,1%,0)</f>
        <v>0.01</v>
      </c>
      <c r="T2416" s="46">
        <f>IFERROR(S2416*M2416,0)</f>
        <v>5608.9000000000005</v>
      </c>
      <c r="U2416" s="48">
        <f>IF(O2416&lt;=0.12,1,0)*(1-R2416)*M2416</f>
        <v>0</v>
      </c>
      <c r="V2416" s="49">
        <f>IF(0&lt;0.8,0,IF(0&lt;1,Sheet1!L590,1))*IF(G2416&lt;3,0.12 - O2416,0.01) *U2416</f>
        <v>0</v>
      </c>
      <c r="W2416" s="49">
        <f>IF(0&gt;1,IF(0&lt;=1.1,1,IF(0&lt;=1.2,2,IF(0&lt;=1.5,3,5))),0) * 1000000</f>
        <v>0</v>
      </c>
      <c r="X2416" s="50">
        <f>IF(AND(P2416&gt;=150000000,P2416&lt;300000000),5000000,IF(AND(P2416&gt;=300000000,P2416&lt;500000000),10000000,IF(AND(P2416&gt;=300000000,P2416&lt;500000000),15000000,IF(AND(P2416&gt;=500000000,P2416&lt;3000000000),20000000,IF(P2416&gt;=30000000000,35000000,0))))) * (1-R2416)</f>
        <v>0</v>
      </c>
      <c r="Y2416" s="50">
        <f>IFERROR(Q2416 * (1-R2416),0)</f>
        <v>0</v>
      </c>
      <c r="Z2416" s="51">
        <f>IF(R2416=1,0,0)</f>
        <v>0</v>
      </c>
      <c r="AA2416" s="51">
        <f>IFERROR((1-R2416) * Z2416 * 2%,0)</f>
        <v>0</v>
      </c>
      <c r="AB2416" s="52">
        <f>IF(R2416=0,0,0)</f>
        <v>0</v>
      </c>
      <c r="AC2416" s="52">
        <f> IFERROR(AB2416 * (1-R2416) * 2%,0)</f>
        <v>0</v>
      </c>
      <c r="AD2416" s="53">
        <f>T2416+V2416+W2416+X2416+AA2416+AC2416</f>
        <v>5608.9000000000005</v>
      </c>
    </row>
    <row r="2417">
      <c r="C2417" s="40" t="s">
        <v>4547</v>
      </c>
      <c r="D2417" s="41" t="s">
        <v>4548</v>
      </c>
      <c r="E2417" s="41"/>
      <c r="F2417" s="42">
        <v>43284.127488425926</v>
      </c>
      <c r="G2417" s="43">
        <v>0</v>
      </c>
      <c r="H2417" s="44">
        <v>43319</v>
      </c>
      <c r="I2417" s="44">
        <v>43361</v>
      </c>
      <c r="J2417" s="43">
        <v>302720</v>
      </c>
      <c r="K2417" s="43">
        <v>0</v>
      </c>
      <c r="L2417" s="43">
        <v>0</v>
      </c>
      <c r="M2417" s="43">
        <f>IFERROR(J2417-K2417-L2417,0)</f>
        <v>302720</v>
      </c>
      <c r="N2417" s="43">
        <v>196119</v>
      </c>
      <c r="O2417" s="45">
        <f>IFERROR(IF(1 - M2417/N2417&lt;0,0,1-M2417/N2417),0)</f>
        <v>0</v>
      </c>
      <c r="P2417" s="43">
        <v>0</v>
      </c>
      <c r="Q2417" s="43">
        <v>0</v>
      </c>
      <c r="R2417" s="46">
        <f>IF(F2417&lt;DATEVALUE("2018-07-01"),1,0)</f>
        <v>0</v>
      </c>
      <c r="S2417" s="47">
        <f>IF(R2417=1,1%,0)</f>
        <v>0</v>
      </c>
      <c r="T2417" s="46">
        <f>IFERROR(S2417*M2417,0)</f>
        <v>0</v>
      </c>
      <c r="U2417" s="48">
        <f>IF(O2417&lt;=0.12,1,0)*(1-R2417)*M2417</f>
        <v>302720</v>
      </c>
      <c r="V2417" s="49">
        <f>IF(0&lt;0.8,0,IF(0&lt;1,Sheet1!L590,1))*IF(G2417&lt;3,0.12 - O2417,0.01) *U2417</f>
        <v>0</v>
      </c>
      <c r="W2417" s="49">
        <f>IF(0&gt;1,IF(0&lt;=1.1,1,IF(0&lt;=1.2,2,IF(0&lt;=1.5,3,5))),0) * 1000000</f>
        <v>0</v>
      </c>
      <c r="X2417" s="50">
        <f>IF(AND(P2417&gt;=150000000,P2417&lt;300000000),5000000,IF(AND(P2417&gt;=300000000,P2417&lt;500000000),10000000,IF(AND(P2417&gt;=300000000,P2417&lt;500000000),15000000,IF(AND(P2417&gt;=500000000,P2417&lt;3000000000),20000000,IF(P2417&gt;=30000000000,35000000,0))))) * (1-R2417)</f>
        <v>0</v>
      </c>
      <c r="Y2417" s="50">
        <f>IFERROR(Q2417 * (1-R2417),0)</f>
        <v>0</v>
      </c>
      <c r="Z2417" s="51">
        <f>IF(R2417=1,0,0)</f>
        <v>0</v>
      </c>
      <c r="AA2417" s="51">
        <f>IFERROR((1-R2417) * Z2417 * 2%,0)</f>
        <v>0</v>
      </c>
      <c r="AB2417" s="52">
        <f>IF(R2417=0,0,0)</f>
        <v>0</v>
      </c>
      <c r="AC2417" s="52">
        <f> IFERROR(AB2417 * (1-R2417) * 2%,0)</f>
        <v>0</v>
      </c>
      <c r="AD2417" s="53">
        <f>T2417+V2417+W2417+X2417+AA2417+AC2417</f>
        <v>0</v>
      </c>
    </row>
    <row r="2418">
      <c r="C2418" s="40" t="s">
        <v>4549</v>
      </c>
      <c r="D2418" s="41" t="s">
        <v>4550</v>
      </c>
      <c r="E2418" s="41"/>
      <c r="F2418" s="42">
        <v>38960.638483796298</v>
      </c>
      <c r="G2418" s="43">
        <v>143</v>
      </c>
      <c r="H2418" s="44">
        <v>43327</v>
      </c>
      <c r="I2418" s="44">
        <v>43349</v>
      </c>
      <c r="J2418" s="43">
        <v>885478</v>
      </c>
      <c r="K2418" s="43">
        <v>0</v>
      </c>
      <c r="L2418" s="43">
        <v>0</v>
      </c>
      <c r="M2418" s="43">
        <f>IFERROR(J2418-K2418-L2418,0)</f>
        <v>885478</v>
      </c>
      <c r="N2418" s="43">
        <v>885478</v>
      </c>
      <c r="O2418" s="45">
        <f>IFERROR(IF(1 - M2418/N2418&lt;0,0,1-M2418/N2418),0)</f>
        <v>0</v>
      </c>
      <c r="P2418" s="43">
        <v>0</v>
      </c>
      <c r="Q2418" s="43">
        <v>885478</v>
      </c>
      <c r="R2418" s="46">
        <f>IF(F2418&lt;DATEVALUE("2018-07-01"),1,0)</f>
        <v>1</v>
      </c>
      <c r="S2418" s="47">
        <f>IF(R2418=1,1%,0)</f>
        <v>0.01</v>
      </c>
      <c r="T2418" s="46">
        <f>IFERROR(S2418*M2418,0)</f>
        <v>8854.7800000000007</v>
      </c>
      <c r="U2418" s="48">
        <f>IF(O2418&lt;=0.12,1,0)*(1-R2418)*M2418</f>
        <v>0</v>
      </c>
      <c r="V2418" s="49">
        <f>IF(0&lt;0.8,0,IF(0&lt;1,Sheet1!L590,1))*IF(G2418&lt;3,0.12 - O2418,0.01) *U2418</f>
        <v>0</v>
      </c>
      <c r="W2418" s="49">
        <f>IF(0&gt;1,IF(0&lt;=1.1,1,IF(0&lt;=1.2,2,IF(0&lt;=1.5,3,5))),0) * 1000000</f>
        <v>0</v>
      </c>
      <c r="X2418" s="50">
        <f>IF(AND(P2418&gt;=150000000,P2418&lt;300000000),5000000,IF(AND(P2418&gt;=300000000,P2418&lt;500000000),10000000,IF(AND(P2418&gt;=300000000,P2418&lt;500000000),15000000,IF(AND(P2418&gt;=500000000,P2418&lt;3000000000),20000000,IF(P2418&gt;=30000000000,35000000,0))))) * (1-R2418)</f>
        <v>0</v>
      </c>
      <c r="Y2418" s="50">
        <f>IFERROR(Q2418 * (1-R2418),0)</f>
        <v>0</v>
      </c>
      <c r="Z2418" s="51">
        <f>IF(R2418=1,0,0)</f>
        <v>0</v>
      </c>
      <c r="AA2418" s="51">
        <f>IFERROR((1-R2418) * Z2418 * 2%,0)</f>
        <v>0</v>
      </c>
      <c r="AB2418" s="52">
        <f>IF(R2418=0,0,0)</f>
        <v>0</v>
      </c>
      <c r="AC2418" s="52">
        <f> IFERROR(AB2418 * (1-R2418) * 2%,0)</f>
        <v>0</v>
      </c>
      <c r="AD2418" s="53">
        <f>T2418+V2418+W2418+X2418+AA2418+AC2418</f>
        <v>8854.7800000000007</v>
      </c>
    </row>
    <row r="2419">
      <c r="C2419" s="40" t="s">
        <v>4551</v>
      </c>
      <c r="D2419" s="41" t="s">
        <v>4552</v>
      </c>
      <c r="E2419" s="41"/>
      <c r="F2419" s="42">
        <v>38960.638483796298</v>
      </c>
      <c r="G2419" s="43">
        <v>143</v>
      </c>
      <c r="H2419" s="44">
        <v>43329</v>
      </c>
      <c r="I2419" s="44">
        <v>43333</v>
      </c>
      <c r="J2419" s="43">
        <v>4079467</v>
      </c>
      <c r="K2419" s="43">
        <v>185430</v>
      </c>
      <c r="L2419" s="43">
        <v>0</v>
      </c>
      <c r="M2419" s="43">
        <f>IFERROR(J2419-K2419-L2419,0)</f>
        <v>3894037</v>
      </c>
      <c r="N2419" s="43">
        <v>4079467</v>
      </c>
      <c r="O2419" s="45">
        <f>IFERROR(IF(1 - M2419/N2419&lt;0,0,1-M2419/N2419),0)</f>
        <v>0.045454467458616477</v>
      </c>
      <c r="P2419" s="43">
        <v>0</v>
      </c>
      <c r="Q2419" s="43">
        <v>4079467</v>
      </c>
      <c r="R2419" s="46">
        <f>IF(F2419&lt;DATEVALUE("2018-07-01"),1,0)</f>
        <v>1</v>
      </c>
      <c r="S2419" s="47">
        <f>IF(R2419=1,1%,0)</f>
        <v>0.01</v>
      </c>
      <c r="T2419" s="46">
        <f>IFERROR(S2419*M2419,0)</f>
        <v>38940.370000000003</v>
      </c>
      <c r="U2419" s="48">
        <f>IF(O2419&lt;=0.12,1,0)*(1-R2419)*M2419</f>
        <v>0</v>
      </c>
      <c r="V2419" s="49">
        <f>IF(0&lt;0.8,0,IF(0&lt;1,Sheet1!L590,1))*IF(G2419&lt;3,0.12 - O2419,0.01) *U2419</f>
        <v>0</v>
      </c>
      <c r="W2419" s="49">
        <f>IF(0&gt;1,IF(0&lt;=1.1,1,IF(0&lt;=1.2,2,IF(0&lt;=1.5,3,5))),0) * 1000000</f>
        <v>0</v>
      </c>
      <c r="X2419" s="50">
        <f>IF(AND(P2419&gt;=150000000,P2419&lt;300000000),5000000,IF(AND(P2419&gt;=300000000,P2419&lt;500000000),10000000,IF(AND(P2419&gt;=300000000,P2419&lt;500000000),15000000,IF(AND(P2419&gt;=500000000,P2419&lt;3000000000),20000000,IF(P2419&gt;=30000000000,35000000,0))))) * (1-R2419)</f>
        <v>0</v>
      </c>
      <c r="Y2419" s="50">
        <f>IFERROR(Q2419 * (1-R2419),0)</f>
        <v>0</v>
      </c>
      <c r="Z2419" s="51">
        <f>IF(R2419=1,0,0)</f>
        <v>0</v>
      </c>
      <c r="AA2419" s="51">
        <f>IFERROR((1-R2419) * Z2419 * 2%,0)</f>
        <v>0</v>
      </c>
      <c r="AB2419" s="52">
        <f>IF(R2419=0,0,0)</f>
        <v>0</v>
      </c>
      <c r="AC2419" s="52">
        <f> IFERROR(AB2419 * (1-R2419) * 2%,0)</f>
        <v>0</v>
      </c>
      <c r="AD2419" s="53">
        <f>T2419+V2419+W2419+X2419+AA2419+AC2419</f>
        <v>38940.370000000003</v>
      </c>
    </row>
    <row r="2420">
      <c r="C2420" s="40" t="s">
        <v>4553</v>
      </c>
      <c r="D2420" s="41" t="s">
        <v>4554</v>
      </c>
      <c r="E2420" s="41"/>
      <c r="F2420" s="42">
        <v>38960.638495370367</v>
      </c>
      <c r="G2420" s="43">
        <v>143</v>
      </c>
      <c r="H2420" s="44">
        <v>43332</v>
      </c>
      <c r="I2420" s="44">
        <v>43370</v>
      </c>
      <c r="J2420" s="43">
        <v>10655323</v>
      </c>
      <c r="K2420" s="43">
        <v>0</v>
      </c>
      <c r="L2420" s="43">
        <v>0</v>
      </c>
      <c r="M2420" s="43">
        <f>IFERROR(J2420-K2420-L2420,0)</f>
        <v>10655323</v>
      </c>
      <c r="N2420" s="43">
        <v>11991342</v>
      </c>
      <c r="O2420" s="45">
        <f>IFERROR(IF(1 - M2420/N2420&lt;0,0,1-M2420/N2420),0)</f>
        <v>0.11141530280764234</v>
      </c>
      <c r="P2420" s="43">
        <v>0</v>
      </c>
      <c r="Q2420" s="43">
        <v>11299923</v>
      </c>
      <c r="R2420" s="46">
        <f>IF(F2420&lt;DATEVALUE("2018-07-01"),1,0)</f>
        <v>1</v>
      </c>
      <c r="S2420" s="47">
        <f>IF(R2420=1,1%,0)</f>
        <v>0.01</v>
      </c>
      <c r="T2420" s="46">
        <f>IFERROR(S2420*M2420,0)</f>
        <v>106553.23</v>
      </c>
      <c r="U2420" s="48">
        <f>IF(O2420&lt;=0.12,1,0)*(1-R2420)*M2420</f>
        <v>0</v>
      </c>
      <c r="V2420" s="49">
        <f>IF(0&lt;0.8,0,IF(0&lt;1,Sheet1!L590,1))*IF(G2420&lt;3,0.12 - O2420,0.01) *U2420</f>
        <v>0</v>
      </c>
      <c r="W2420" s="49">
        <f>IF(0&gt;1,IF(0&lt;=1.1,1,IF(0&lt;=1.2,2,IF(0&lt;=1.5,3,5))),0) * 1000000</f>
        <v>0</v>
      </c>
      <c r="X2420" s="50">
        <f>IF(AND(P2420&gt;=150000000,P2420&lt;300000000),5000000,IF(AND(P2420&gt;=300000000,P2420&lt;500000000),10000000,IF(AND(P2420&gt;=300000000,P2420&lt;500000000),15000000,IF(AND(P2420&gt;=500000000,P2420&lt;3000000000),20000000,IF(P2420&gt;=30000000000,35000000,0))))) * (1-R2420)</f>
        <v>0</v>
      </c>
      <c r="Y2420" s="50">
        <f>IFERROR(Q2420 * (1-R2420),0)</f>
        <v>0</v>
      </c>
      <c r="Z2420" s="51">
        <f>IF(R2420=1,0,0)</f>
        <v>0</v>
      </c>
      <c r="AA2420" s="51">
        <f>IFERROR((1-R2420) * Z2420 * 2%,0)</f>
        <v>0</v>
      </c>
      <c r="AB2420" s="52">
        <f>IF(R2420=0,0,0)</f>
        <v>0</v>
      </c>
      <c r="AC2420" s="52">
        <f> IFERROR(AB2420 * (1-R2420) * 2%,0)</f>
        <v>0</v>
      </c>
      <c r="AD2420" s="53">
        <f>T2420+V2420+W2420+X2420+AA2420+AC2420</f>
        <v>106553.23</v>
      </c>
    </row>
    <row r="2421">
      <c r="C2421" s="40" t="s">
        <v>4555</v>
      </c>
      <c r="D2421" s="41" t="s">
        <v>4556</v>
      </c>
      <c r="E2421" s="41"/>
      <c r="F2421" s="42">
        <v>39224.734166666662</v>
      </c>
      <c r="G2421" s="43">
        <v>134</v>
      </c>
      <c r="H2421" s="44">
        <v>43339</v>
      </c>
      <c r="I2421" s="44">
        <v>43354</v>
      </c>
      <c r="J2421" s="43">
        <v>3006337</v>
      </c>
      <c r="K2421" s="43">
        <v>0</v>
      </c>
      <c r="L2421" s="43">
        <v>0</v>
      </c>
      <c r="M2421" s="43">
        <f>IFERROR(J2421-K2421-L2421,0)</f>
        <v>3006337</v>
      </c>
      <c r="N2421" s="43">
        <v>4227135</v>
      </c>
      <c r="O2421" s="45">
        <f>IFERROR(IF(1 - M2421/N2421&lt;0,0,1-M2421/N2421),0)</f>
        <v>0.28880033403238836</v>
      </c>
      <c r="P2421" s="43">
        <v>0</v>
      </c>
      <c r="Q2421" s="43">
        <v>3006337</v>
      </c>
      <c r="R2421" s="46">
        <f>IF(F2421&lt;DATEVALUE("2018-07-01"),1,0)</f>
        <v>1</v>
      </c>
      <c r="S2421" s="47">
        <f>IF(R2421=1,1%,0)</f>
        <v>0.01</v>
      </c>
      <c r="T2421" s="46">
        <f>IFERROR(S2421*M2421,0)</f>
        <v>30063.369999999999</v>
      </c>
      <c r="U2421" s="48">
        <f>IF(O2421&lt;=0.12,1,0)*(1-R2421)*M2421</f>
        <v>0</v>
      </c>
      <c r="V2421" s="49">
        <f>IF(0&lt;0.8,0,IF(0&lt;1,Sheet1!L590,1))*IF(G2421&lt;3,0.12 - O2421,0.01) *U2421</f>
        <v>0</v>
      </c>
      <c r="W2421" s="49">
        <f>IF(0&gt;1,IF(0&lt;=1.1,1,IF(0&lt;=1.2,2,IF(0&lt;=1.5,3,5))),0) * 1000000</f>
        <v>0</v>
      </c>
      <c r="X2421" s="50">
        <f>IF(AND(P2421&gt;=150000000,P2421&lt;300000000),5000000,IF(AND(P2421&gt;=300000000,P2421&lt;500000000),10000000,IF(AND(P2421&gt;=300000000,P2421&lt;500000000),15000000,IF(AND(P2421&gt;=500000000,P2421&lt;3000000000),20000000,IF(P2421&gt;=30000000000,35000000,0))))) * (1-R2421)</f>
        <v>0</v>
      </c>
      <c r="Y2421" s="50">
        <f>IFERROR(Q2421 * (1-R2421),0)</f>
        <v>0</v>
      </c>
      <c r="Z2421" s="51">
        <f>IF(R2421=1,0,0)</f>
        <v>0</v>
      </c>
      <c r="AA2421" s="51">
        <f>IFERROR((1-R2421) * Z2421 * 2%,0)</f>
        <v>0</v>
      </c>
      <c r="AB2421" s="52">
        <f>IF(R2421=0,0,0)</f>
        <v>0</v>
      </c>
      <c r="AC2421" s="52">
        <f> IFERROR(AB2421 * (1-R2421) * 2%,0)</f>
        <v>0</v>
      </c>
      <c r="AD2421" s="53">
        <f>T2421+V2421+W2421+X2421+AA2421+AC2421</f>
        <v>30063.369999999999</v>
      </c>
    </row>
    <row r="2422">
      <c r="C2422" s="40" t="s">
        <v>4557</v>
      </c>
      <c r="D2422" s="41" t="s">
        <v>4558</v>
      </c>
      <c r="E2422" s="41"/>
      <c r="F2422" s="42">
        <v>39343.591053240736</v>
      </c>
      <c r="G2422" s="43">
        <v>130</v>
      </c>
      <c r="H2422" s="44">
        <v>43333</v>
      </c>
      <c r="I2422" s="44">
        <v>43356</v>
      </c>
      <c r="J2422" s="43">
        <v>3879220</v>
      </c>
      <c r="K2422" s="43">
        <v>0</v>
      </c>
      <c r="L2422" s="43">
        <v>0</v>
      </c>
      <c r="M2422" s="43">
        <f>IFERROR(J2422-K2422-L2422,0)</f>
        <v>3879220</v>
      </c>
      <c r="N2422" s="43">
        <v>3847761</v>
      </c>
      <c r="O2422" s="45">
        <f>IFERROR(IF(1 - M2422/N2422&lt;0,0,1-M2422/N2422),0)</f>
        <v>0</v>
      </c>
      <c r="P2422" s="43">
        <v>0</v>
      </c>
      <c r="Q2422" s="43">
        <v>3879220</v>
      </c>
      <c r="R2422" s="46">
        <f>IF(F2422&lt;DATEVALUE("2018-07-01"),1,0)</f>
        <v>1</v>
      </c>
      <c r="S2422" s="47">
        <f>IF(R2422=1,1%,0)</f>
        <v>0.01</v>
      </c>
      <c r="T2422" s="46">
        <f>IFERROR(S2422*M2422,0)</f>
        <v>38792.200000000004</v>
      </c>
      <c r="U2422" s="48">
        <f>IF(O2422&lt;=0.12,1,0)*(1-R2422)*M2422</f>
        <v>0</v>
      </c>
      <c r="V2422" s="49">
        <f>IF(0&lt;0.8,0,IF(0&lt;1,Sheet1!L590,1))*IF(G2422&lt;3,0.12 - O2422,0.01) *U2422</f>
        <v>0</v>
      </c>
      <c r="W2422" s="49">
        <f>IF(0&gt;1,IF(0&lt;=1.1,1,IF(0&lt;=1.2,2,IF(0&lt;=1.5,3,5))),0) * 1000000</f>
        <v>0</v>
      </c>
      <c r="X2422" s="50">
        <f>IF(AND(P2422&gt;=150000000,P2422&lt;300000000),5000000,IF(AND(P2422&gt;=300000000,P2422&lt;500000000),10000000,IF(AND(P2422&gt;=300000000,P2422&lt;500000000),15000000,IF(AND(P2422&gt;=500000000,P2422&lt;3000000000),20000000,IF(P2422&gt;=30000000000,35000000,0))))) * (1-R2422)</f>
        <v>0</v>
      </c>
      <c r="Y2422" s="50">
        <f>IFERROR(Q2422 * (1-R2422),0)</f>
        <v>0</v>
      </c>
      <c r="Z2422" s="51">
        <f>IF(R2422=1,0,0)</f>
        <v>0</v>
      </c>
      <c r="AA2422" s="51">
        <f>IFERROR((1-R2422) * Z2422 * 2%,0)</f>
        <v>0</v>
      </c>
      <c r="AB2422" s="52">
        <f>IF(R2422=0,0,0)</f>
        <v>0</v>
      </c>
      <c r="AC2422" s="52">
        <f> IFERROR(AB2422 * (1-R2422) * 2%,0)</f>
        <v>0</v>
      </c>
      <c r="AD2422" s="53">
        <f>T2422+V2422+W2422+X2422+AA2422+AC2422</f>
        <v>38792.200000000004</v>
      </c>
    </row>
    <row r="2423">
      <c r="C2423" s="40" t="s">
        <v>4559</v>
      </c>
      <c r="D2423" s="41" t="s">
        <v>4560</v>
      </c>
      <c r="E2423" s="41"/>
      <c r="F2423" s="42">
        <v>39499.6484375</v>
      </c>
      <c r="G2423" s="43">
        <v>125</v>
      </c>
      <c r="H2423" s="44">
        <v>43327</v>
      </c>
      <c r="I2423" s="44">
        <v>43343</v>
      </c>
      <c r="J2423" s="43">
        <v>1741795</v>
      </c>
      <c r="K2423" s="43">
        <v>0</v>
      </c>
      <c r="L2423" s="43">
        <v>0</v>
      </c>
      <c r="M2423" s="43">
        <f>IFERROR(J2423-K2423-L2423,0)</f>
        <v>1741795</v>
      </c>
      <c r="N2423" s="43">
        <v>1741795</v>
      </c>
      <c r="O2423" s="45">
        <f>IFERROR(IF(1 - M2423/N2423&lt;0,0,1-M2423/N2423),0)</f>
        <v>0</v>
      </c>
      <c r="P2423" s="43">
        <v>0</v>
      </c>
      <c r="Q2423" s="43">
        <v>1741795</v>
      </c>
      <c r="R2423" s="46">
        <f>IF(F2423&lt;DATEVALUE("2018-07-01"),1,0)</f>
        <v>1</v>
      </c>
      <c r="S2423" s="47">
        <f>IF(R2423=1,1%,0)</f>
        <v>0.01</v>
      </c>
      <c r="T2423" s="46">
        <f>IFERROR(S2423*M2423,0)</f>
        <v>17417.950000000001</v>
      </c>
      <c r="U2423" s="48">
        <f>IF(O2423&lt;=0.12,1,0)*(1-R2423)*M2423</f>
        <v>0</v>
      </c>
      <c r="V2423" s="49">
        <f>IF(0&lt;0.8,0,IF(0&lt;1,Sheet1!L590,1))*IF(G2423&lt;3,0.12 - O2423,0.01) *U2423</f>
        <v>0</v>
      </c>
      <c r="W2423" s="49">
        <f>IF(0&gt;1,IF(0&lt;=1.1,1,IF(0&lt;=1.2,2,IF(0&lt;=1.5,3,5))),0) * 1000000</f>
        <v>0</v>
      </c>
      <c r="X2423" s="50">
        <f>IF(AND(P2423&gt;=150000000,P2423&lt;300000000),5000000,IF(AND(P2423&gt;=300000000,P2423&lt;500000000),10000000,IF(AND(P2423&gt;=300000000,P2423&lt;500000000),15000000,IF(AND(P2423&gt;=500000000,P2423&lt;3000000000),20000000,IF(P2423&gt;=30000000000,35000000,0))))) * (1-R2423)</f>
        <v>0</v>
      </c>
      <c r="Y2423" s="50">
        <f>IFERROR(Q2423 * (1-R2423),0)</f>
        <v>0</v>
      </c>
      <c r="Z2423" s="51">
        <f>IF(R2423=1,0,0)</f>
        <v>0</v>
      </c>
      <c r="AA2423" s="51">
        <f>IFERROR((1-R2423) * Z2423 * 2%,0)</f>
        <v>0</v>
      </c>
      <c r="AB2423" s="52">
        <f>IF(R2423=0,0,0)</f>
        <v>0</v>
      </c>
      <c r="AC2423" s="52">
        <f> IFERROR(AB2423 * (1-R2423) * 2%,0)</f>
        <v>0</v>
      </c>
      <c r="AD2423" s="53">
        <f>T2423+V2423+W2423+X2423+AA2423+AC2423</f>
        <v>17417.950000000001</v>
      </c>
    </row>
    <row r="2424">
      <c r="C2424" s="40" t="s">
        <v>4561</v>
      </c>
      <c r="D2424" s="41" t="s">
        <v>4562</v>
      </c>
      <c r="E2424" s="41"/>
      <c r="F2424" s="42">
        <v>39547.057557870372</v>
      </c>
      <c r="G2424" s="43">
        <v>123</v>
      </c>
      <c r="H2424" s="44">
        <v>43333</v>
      </c>
      <c r="I2424" s="44">
        <v>43349</v>
      </c>
      <c r="J2424" s="43">
        <v>1254503</v>
      </c>
      <c r="K2424" s="43">
        <v>0</v>
      </c>
      <c r="L2424" s="43">
        <v>0</v>
      </c>
      <c r="M2424" s="43">
        <f>IFERROR(J2424-K2424-L2424,0)</f>
        <v>1254503</v>
      </c>
      <c r="N2424" s="43">
        <v>1241193</v>
      </c>
      <c r="O2424" s="45">
        <f>IFERROR(IF(1 - M2424/N2424&lt;0,0,1-M2424/N2424),0)</f>
        <v>0</v>
      </c>
      <c r="P2424" s="43">
        <v>0</v>
      </c>
      <c r="Q2424" s="43">
        <v>1254503</v>
      </c>
      <c r="R2424" s="46">
        <f>IF(F2424&lt;DATEVALUE("2018-07-01"),1,0)</f>
        <v>1</v>
      </c>
      <c r="S2424" s="47">
        <f>IF(R2424=1,1%,0)</f>
        <v>0.01</v>
      </c>
      <c r="T2424" s="46">
        <f>IFERROR(S2424*M2424,0)</f>
        <v>12545.030000000001</v>
      </c>
      <c r="U2424" s="48">
        <f>IF(O2424&lt;=0.12,1,0)*(1-R2424)*M2424</f>
        <v>0</v>
      </c>
      <c r="V2424" s="49">
        <f>IF(0&lt;0.8,0,IF(0&lt;1,Sheet1!L590,1))*IF(G2424&lt;3,0.12 - O2424,0.01) *U2424</f>
        <v>0</v>
      </c>
      <c r="W2424" s="49">
        <f>IF(0&gt;1,IF(0&lt;=1.1,1,IF(0&lt;=1.2,2,IF(0&lt;=1.5,3,5))),0) * 1000000</f>
        <v>0</v>
      </c>
      <c r="X2424" s="50">
        <f>IF(AND(P2424&gt;=150000000,P2424&lt;300000000),5000000,IF(AND(P2424&gt;=300000000,P2424&lt;500000000),10000000,IF(AND(P2424&gt;=300000000,P2424&lt;500000000),15000000,IF(AND(P2424&gt;=500000000,P2424&lt;3000000000),20000000,IF(P2424&gt;=30000000000,35000000,0))))) * (1-R2424)</f>
        <v>0</v>
      </c>
      <c r="Y2424" s="50">
        <f>IFERROR(Q2424 * (1-R2424),0)</f>
        <v>0</v>
      </c>
      <c r="Z2424" s="51">
        <f>IF(R2424=1,0,0)</f>
        <v>0</v>
      </c>
      <c r="AA2424" s="51">
        <f>IFERROR((1-R2424) * Z2424 * 2%,0)</f>
        <v>0</v>
      </c>
      <c r="AB2424" s="52">
        <f>IF(R2424=0,0,0)</f>
        <v>0</v>
      </c>
      <c r="AC2424" s="52">
        <f> IFERROR(AB2424 * (1-R2424) * 2%,0)</f>
        <v>0</v>
      </c>
      <c r="AD2424" s="53">
        <f>T2424+V2424+W2424+X2424+AA2424+AC2424</f>
        <v>12545.030000000001</v>
      </c>
    </row>
    <row r="2425">
      <c r="C2425" s="40" t="s">
        <v>4563</v>
      </c>
      <c r="D2425" s="41" t="s">
        <v>24</v>
      </c>
      <c r="E2425" s="41"/>
      <c r="F2425" s="42" t="s">
        <v>24</v>
      </c>
      <c r="G2425" s="43" t="s">
        <v>24</v>
      </c>
      <c r="H2425" s="44" t="s">
        <v>24</v>
      </c>
      <c r="I2425" s="44" t="s">
        <v>24</v>
      </c>
      <c r="J2425" s="43">
        <v>108174</v>
      </c>
      <c r="K2425" s="43">
        <v>0</v>
      </c>
      <c r="L2425" s="43">
        <v>0</v>
      </c>
      <c r="M2425" s="43">
        <f>IFERROR(J2425-K2425-L2425,0)</f>
        <v>108174</v>
      </c>
      <c r="N2425" s="43" t="s">
        <v>24</v>
      </c>
      <c r="O2425" s="45">
        <f>IFERROR(IF(1 - M2425/N2425&lt;0,0,1-M2425/N2425),0)</f>
        <v>0</v>
      </c>
      <c r="P2425" s="43">
        <v>0</v>
      </c>
      <c r="Q2425" s="43">
        <v>0</v>
      </c>
      <c r="R2425" s="46">
        <f>IF(F2425&lt;DATEVALUE("2018-07-01"),1,0)</f>
        <v>0</v>
      </c>
      <c r="S2425" s="47">
        <f>IF(R2425=1,1%,0)</f>
        <v>0</v>
      </c>
      <c r="T2425" s="46">
        <f>IFERROR(S2425*M2425,0)</f>
        <v>0</v>
      </c>
      <c r="U2425" s="48">
        <f>IF(O2425&lt;=0.12,1,0)*(1-R2425)*M2425</f>
        <v>108174</v>
      </c>
      <c r="V2425" s="49">
        <f>IF(0&lt;0.8,0,IF(0&lt;1,Sheet1!L590,1))*IF(G2425&lt;3,0.12 - O2425,0.01) *U2425</f>
        <v>0</v>
      </c>
      <c r="W2425" s="49">
        <f>IF(0&gt;1,IF(0&lt;=1.1,1,IF(0&lt;=1.2,2,IF(0&lt;=1.5,3,5))),0) * 1000000</f>
        <v>0</v>
      </c>
      <c r="X2425" s="50">
        <f>IF(AND(P2425&gt;=150000000,P2425&lt;300000000),5000000,IF(AND(P2425&gt;=300000000,P2425&lt;500000000),10000000,IF(AND(P2425&gt;=300000000,P2425&lt;500000000),15000000,IF(AND(P2425&gt;=500000000,P2425&lt;3000000000),20000000,IF(P2425&gt;=30000000000,35000000,0))))) * (1-R2425)</f>
        <v>0</v>
      </c>
      <c r="Y2425" s="50">
        <f>IFERROR(Q2425 * (1-R2425),0)</f>
        <v>0</v>
      </c>
      <c r="Z2425" s="51" t="str">
        <f>IF(R2425=1,0,"")</f>
        <v/>
      </c>
      <c r="AA2425" s="51">
        <f>IFERROR((1-R2425) * Z2425 * 2%,0)</f>
        <v>0</v>
      </c>
      <c r="AB2425" s="52" t="str">
        <f>IF(R2425=0,"",0)</f>
        <v/>
      </c>
      <c r="AC2425" s="52">
        <f> IFERROR(AB2425 * (1-R2425) * 2%,0)</f>
        <v>0</v>
      </c>
      <c r="AD2425" s="53">
        <f>T2425+V2425+W2425+X2425+AA2425+AC2425</f>
        <v>0</v>
      </c>
    </row>
    <row r="2426">
      <c r="C2426" s="40" t="s">
        <v>4564</v>
      </c>
      <c r="D2426" s="41" t="s">
        <v>4565</v>
      </c>
      <c r="E2426" s="41"/>
      <c r="F2426" s="42">
        <v>39622.794039351851</v>
      </c>
      <c r="G2426" s="43">
        <v>121</v>
      </c>
      <c r="H2426" s="44">
        <v>43326</v>
      </c>
      <c r="I2426" s="44">
        <v>43361</v>
      </c>
      <c r="J2426" s="43">
        <v>656546</v>
      </c>
      <c r="K2426" s="43">
        <v>0</v>
      </c>
      <c r="L2426" s="43">
        <v>0</v>
      </c>
      <c r="M2426" s="43">
        <f>IFERROR(J2426-K2426-L2426,0)</f>
        <v>656546</v>
      </c>
      <c r="N2426" s="43">
        <v>656546</v>
      </c>
      <c r="O2426" s="45">
        <f>IFERROR(IF(1 - M2426/N2426&lt;0,0,1-M2426/N2426),0)</f>
        <v>0</v>
      </c>
      <c r="P2426" s="43">
        <v>0</v>
      </c>
      <c r="Q2426" s="43">
        <v>656546</v>
      </c>
      <c r="R2426" s="46">
        <f>IF(F2426&lt;DATEVALUE("2018-07-01"),1,0)</f>
        <v>1</v>
      </c>
      <c r="S2426" s="47">
        <f>IF(R2426=1,1%,0)</f>
        <v>0.01</v>
      </c>
      <c r="T2426" s="46">
        <f>IFERROR(S2426*M2426,0)</f>
        <v>6565.46</v>
      </c>
      <c r="U2426" s="48">
        <f>IF(O2426&lt;=0.12,1,0)*(1-R2426)*M2426</f>
        <v>0</v>
      </c>
      <c r="V2426" s="49">
        <f>IF(0&lt;0.8,0,IF(0&lt;1,Sheet1!L590,1))*IF(G2426&lt;3,0.12 - O2426,0.01) *U2426</f>
        <v>0</v>
      </c>
      <c r="W2426" s="49">
        <f>IF(0&gt;1,IF(0&lt;=1.1,1,IF(0&lt;=1.2,2,IF(0&lt;=1.5,3,5))),0) * 1000000</f>
        <v>0</v>
      </c>
      <c r="X2426" s="50">
        <f>IF(AND(P2426&gt;=150000000,P2426&lt;300000000),5000000,IF(AND(P2426&gt;=300000000,P2426&lt;500000000),10000000,IF(AND(P2426&gt;=300000000,P2426&lt;500000000),15000000,IF(AND(P2426&gt;=500000000,P2426&lt;3000000000),20000000,IF(P2426&gt;=30000000000,35000000,0))))) * (1-R2426)</f>
        <v>0</v>
      </c>
      <c r="Y2426" s="50">
        <f>IFERROR(Q2426 * (1-R2426),0)</f>
        <v>0</v>
      </c>
      <c r="Z2426" s="51">
        <f>IF(R2426=1,0,0)</f>
        <v>0</v>
      </c>
      <c r="AA2426" s="51">
        <f>IFERROR((1-R2426) * Z2426 * 2%,0)</f>
        <v>0</v>
      </c>
      <c r="AB2426" s="52">
        <f>IF(R2426=0,0,0)</f>
        <v>0</v>
      </c>
      <c r="AC2426" s="52">
        <f> IFERROR(AB2426 * (1-R2426) * 2%,0)</f>
        <v>0</v>
      </c>
      <c r="AD2426" s="53">
        <f>T2426+V2426+W2426+X2426+AA2426+AC2426</f>
        <v>6565.46</v>
      </c>
    </row>
    <row r="2427">
      <c r="C2427" s="40" t="s">
        <v>4566</v>
      </c>
      <c r="D2427" s="41" t="s">
        <v>4567</v>
      </c>
      <c r="E2427" s="41"/>
      <c r="F2427" s="42">
        <v>39876.57267361111</v>
      </c>
      <c r="G2427" s="43">
        <v>112</v>
      </c>
      <c r="H2427" s="44">
        <v>43326</v>
      </c>
      <c r="I2427" s="44">
        <v>43354</v>
      </c>
      <c r="J2427" s="43">
        <v>268015</v>
      </c>
      <c r="K2427" s="43">
        <v>0</v>
      </c>
      <c r="L2427" s="43">
        <v>0</v>
      </c>
      <c r="M2427" s="43">
        <f>IFERROR(J2427-K2427-L2427,0)</f>
        <v>268015</v>
      </c>
      <c r="N2427" s="43">
        <v>268015</v>
      </c>
      <c r="O2427" s="45">
        <f>IFERROR(IF(1 - M2427/N2427&lt;0,0,1-M2427/N2427),0)</f>
        <v>0</v>
      </c>
      <c r="P2427" s="43">
        <v>0</v>
      </c>
      <c r="Q2427" s="43">
        <v>268015</v>
      </c>
      <c r="R2427" s="46">
        <f>IF(F2427&lt;DATEVALUE("2018-07-01"),1,0)</f>
        <v>1</v>
      </c>
      <c r="S2427" s="47">
        <f>IF(R2427=1,1%,0)</f>
        <v>0.01</v>
      </c>
      <c r="T2427" s="46">
        <f>IFERROR(S2427*M2427,0)</f>
        <v>2680.1500000000001</v>
      </c>
      <c r="U2427" s="48">
        <f>IF(O2427&lt;=0.12,1,0)*(1-R2427)*M2427</f>
        <v>0</v>
      </c>
      <c r="V2427" s="49">
        <f>IF(0&lt;0.8,0,IF(0&lt;1,Sheet1!L590,1))*IF(G2427&lt;3,0.12 - O2427,0.01) *U2427</f>
        <v>0</v>
      </c>
      <c r="W2427" s="49">
        <f>IF(0&gt;1,IF(0&lt;=1.1,1,IF(0&lt;=1.2,2,IF(0&lt;=1.5,3,5))),0) * 1000000</f>
        <v>0</v>
      </c>
      <c r="X2427" s="50">
        <f>IF(AND(P2427&gt;=150000000,P2427&lt;300000000),5000000,IF(AND(P2427&gt;=300000000,P2427&lt;500000000),10000000,IF(AND(P2427&gt;=300000000,P2427&lt;500000000),15000000,IF(AND(P2427&gt;=500000000,P2427&lt;3000000000),20000000,IF(P2427&gt;=30000000000,35000000,0))))) * (1-R2427)</f>
        <v>0</v>
      </c>
      <c r="Y2427" s="50">
        <f>IFERROR(Q2427 * (1-R2427),0)</f>
        <v>0</v>
      </c>
      <c r="Z2427" s="51">
        <f>IF(R2427=1,0,0)</f>
        <v>0</v>
      </c>
      <c r="AA2427" s="51">
        <f>IFERROR((1-R2427) * Z2427 * 2%,0)</f>
        <v>0</v>
      </c>
      <c r="AB2427" s="52">
        <f>IF(R2427=0,0,0)</f>
        <v>0</v>
      </c>
      <c r="AC2427" s="52">
        <f> IFERROR(AB2427 * (1-R2427) * 2%,0)</f>
        <v>0</v>
      </c>
      <c r="AD2427" s="53">
        <f>T2427+V2427+W2427+X2427+AA2427+AC2427</f>
        <v>2680.1500000000001</v>
      </c>
    </row>
    <row r="2428">
      <c r="C2428" s="40" t="s">
        <v>4568</v>
      </c>
      <c r="D2428" s="41" t="s">
        <v>4569</v>
      </c>
      <c r="E2428" s="41"/>
      <c r="F2428" s="42">
        <v>39988.38444444444</v>
      </c>
      <c r="G2428" s="43">
        <v>109</v>
      </c>
      <c r="H2428" s="44">
        <v>43312</v>
      </c>
      <c r="I2428" s="44">
        <v>43354</v>
      </c>
      <c r="J2428" s="43">
        <v>149072</v>
      </c>
      <c r="K2428" s="43">
        <v>0</v>
      </c>
      <c r="L2428" s="43">
        <v>0</v>
      </c>
      <c r="M2428" s="43">
        <f>IFERROR(J2428-K2428-L2428,0)</f>
        <v>149072</v>
      </c>
      <c r="N2428" s="43">
        <v>149072</v>
      </c>
      <c r="O2428" s="45">
        <f>IFERROR(IF(1 - M2428/N2428&lt;0,0,1-M2428/N2428),0)</f>
        <v>0</v>
      </c>
      <c r="P2428" s="43">
        <v>0</v>
      </c>
      <c r="Q2428" s="43">
        <v>149072</v>
      </c>
      <c r="R2428" s="46">
        <f>IF(F2428&lt;DATEVALUE("2018-07-01"),1,0)</f>
        <v>1</v>
      </c>
      <c r="S2428" s="47">
        <f>IF(R2428=1,1%,0)</f>
        <v>0.01</v>
      </c>
      <c r="T2428" s="46">
        <f>IFERROR(S2428*M2428,0)</f>
        <v>1490.72</v>
      </c>
      <c r="U2428" s="48">
        <f>IF(O2428&lt;=0.12,1,0)*(1-R2428)*M2428</f>
        <v>0</v>
      </c>
      <c r="V2428" s="49">
        <f>IF(0&lt;0.8,0,IF(0&lt;1,Sheet1!L590,1))*IF(G2428&lt;3,0.12 - O2428,0.01) *U2428</f>
        <v>0</v>
      </c>
      <c r="W2428" s="49">
        <f>IF(0&gt;1,IF(0&lt;=1.1,1,IF(0&lt;=1.2,2,IF(0&lt;=1.5,3,5))),0) * 1000000</f>
        <v>0</v>
      </c>
      <c r="X2428" s="50">
        <f>IF(AND(P2428&gt;=150000000,P2428&lt;300000000),5000000,IF(AND(P2428&gt;=300000000,P2428&lt;500000000),10000000,IF(AND(P2428&gt;=300000000,P2428&lt;500000000),15000000,IF(AND(P2428&gt;=500000000,P2428&lt;3000000000),20000000,IF(P2428&gt;=30000000000,35000000,0))))) * (1-R2428)</f>
        <v>0</v>
      </c>
      <c r="Y2428" s="50">
        <f>IFERROR(Q2428 * (1-R2428),0)</f>
        <v>0</v>
      </c>
      <c r="Z2428" s="51">
        <f>IF(R2428=1,0,0)</f>
        <v>0</v>
      </c>
      <c r="AA2428" s="51">
        <f>IFERROR((1-R2428) * Z2428 * 2%,0)</f>
        <v>0</v>
      </c>
      <c r="AB2428" s="52">
        <f>IF(R2428=0,0,0)</f>
        <v>0</v>
      </c>
      <c r="AC2428" s="52">
        <f> IFERROR(AB2428 * (1-R2428) * 2%,0)</f>
        <v>0</v>
      </c>
      <c r="AD2428" s="53">
        <f>T2428+V2428+W2428+X2428+AA2428+AC2428</f>
        <v>1490.72</v>
      </c>
    </row>
    <row r="2429">
      <c r="C2429" s="40" t="s">
        <v>4570</v>
      </c>
      <c r="D2429" s="41" t="s">
        <v>4571</v>
      </c>
      <c r="E2429" s="41"/>
      <c r="F2429" s="42">
        <v>40010.680844907409</v>
      </c>
      <c r="G2429" s="43">
        <v>108</v>
      </c>
      <c r="H2429" s="44">
        <v>43332</v>
      </c>
      <c r="I2429" s="44">
        <v>43406</v>
      </c>
      <c r="J2429" s="43">
        <v>5492357</v>
      </c>
      <c r="K2429" s="43">
        <v>0</v>
      </c>
      <c r="L2429" s="43">
        <v>0</v>
      </c>
      <c r="M2429" s="43">
        <f>IFERROR(J2429-K2429-L2429,0)</f>
        <v>5492357</v>
      </c>
      <c r="N2429" s="43">
        <v>5169802</v>
      </c>
      <c r="O2429" s="45">
        <f>IFERROR(IF(1 - M2429/N2429&lt;0,0,1-M2429/N2429),0)</f>
        <v>0</v>
      </c>
      <c r="P2429" s="43">
        <v>0</v>
      </c>
      <c r="Q2429" s="43">
        <v>5492357</v>
      </c>
      <c r="R2429" s="46">
        <f>IF(F2429&lt;DATEVALUE("2018-07-01"),1,0)</f>
        <v>1</v>
      </c>
      <c r="S2429" s="47">
        <f>IF(R2429=1,1%,0)</f>
        <v>0.01</v>
      </c>
      <c r="T2429" s="46">
        <f>IFERROR(S2429*M2429,0)</f>
        <v>54923.57</v>
      </c>
      <c r="U2429" s="48">
        <f>IF(O2429&lt;=0.12,1,0)*(1-R2429)*M2429</f>
        <v>0</v>
      </c>
      <c r="V2429" s="49">
        <f>IF(0&lt;0.8,0,IF(0&lt;1,Sheet1!L590,1))*IF(G2429&lt;3,0.12 - O2429,0.01) *U2429</f>
        <v>0</v>
      </c>
      <c r="W2429" s="49">
        <f>IF(0&gt;1,IF(0&lt;=1.1,1,IF(0&lt;=1.2,2,IF(0&lt;=1.5,3,5))),0) * 1000000</f>
        <v>0</v>
      </c>
      <c r="X2429" s="50">
        <f>IF(AND(P2429&gt;=150000000,P2429&lt;300000000),5000000,IF(AND(P2429&gt;=300000000,P2429&lt;500000000),10000000,IF(AND(P2429&gt;=300000000,P2429&lt;500000000),15000000,IF(AND(P2429&gt;=500000000,P2429&lt;3000000000),20000000,IF(P2429&gt;=30000000000,35000000,0))))) * (1-R2429)</f>
        <v>0</v>
      </c>
      <c r="Y2429" s="50">
        <f>IFERROR(Q2429 * (1-R2429),0)</f>
        <v>0</v>
      </c>
      <c r="Z2429" s="51">
        <f>IF(R2429=1,0,0)</f>
        <v>0</v>
      </c>
      <c r="AA2429" s="51">
        <f>IFERROR((1-R2429) * Z2429 * 2%,0)</f>
        <v>0</v>
      </c>
      <c r="AB2429" s="52">
        <f>IF(R2429=0,0,0)</f>
        <v>0</v>
      </c>
      <c r="AC2429" s="52">
        <f> IFERROR(AB2429 * (1-R2429) * 2%,0)</f>
        <v>0</v>
      </c>
      <c r="AD2429" s="53">
        <f>T2429+V2429+W2429+X2429+AA2429+AC2429</f>
        <v>54923.57</v>
      </c>
    </row>
    <row r="2430">
      <c r="C2430" s="40" t="s">
        <v>4572</v>
      </c>
      <c r="D2430" s="41" t="s">
        <v>4573</v>
      </c>
      <c r="E2430" s="41"/>
      <c r="F2430" s="42">
        <v>40035.589490740742</v>
      </c>
      <c r="G2430" s="43">
        <v>107</v>
      </c>
      <c r="H2430" s="44">
        <v>43326</v>
      </c>
      <c r="I2430" s="44">
        <v>43329</v>
      </c>
      <c r="J2430" s="43">
        <v>1197537</v>
      </c>
      <c r="K2430" s="43">
        <v>0</v>
      </c>
      <c r="L2430" s="43">
        <v>0</v>
      </c>
      <c r="M2430" s="43">
        <f>IFERROR(J2430-K2430-L2430,0)</f>
        <v>1197537</v>
      </c>
      <c r="N2430" s="43">
        <v>1197537</v>
      </c>
      <c r="O2430" s="45">
        <f>IFERROR(IF(1 - M2430/N2430&lt;0,0,1-M2430/N2430),0)</f>
        <v>0</v>
      </c>
      <c r="P2430" s="43">
        <v>0</v>
      </c>
      <c r="Q2430" s="43">
        <v>1197537</v>
      </c>
      <c r="R2430" s="46">
        <f>IF(F2430&lt;DATEVALUE("2018-07-01"),1,0)</f>
        <v>1</v>
      </c>
      <c r="S2430" s="47">
        <f>IF(R2430=1,1%,0)</f>
        <v>0.01</v>
      </c>
      <c r="T2430" s="46">
        <f>IFERROR(S2430*M2430,0)</f>
        <v>11975.370000000001</v>
      </c>
      <c r="U2430" s="48">
        <f>IF(O2430&lt;=0.12,1,0)*(1-R2430)*M2430</f>
        <v>0</v>
      </c>
      <c r="V2430" s="49">
        <f>IF(0&lt;0.8,0,IF(0&lt;1,Sheet1!L590,1))*IF(G2430&lt;3,0.12 - O2430,0.01) *U2430</f>
        <v>0</v>
      </c>
      <c r="W2430" s="49">
        <f>IF(0&gt;1,IF(0&lt;=1.1,1,IF(0&lt;=1.2,2,IF(0&lt;=1.5,3,5))),0) * 1000000</f>
        <v>0</v>
      </c>
      <c r="X2430" s="50">
        <f>IF(AND(P2430&gt;=150000000,P2430&lt;300000000),5000000,IF(AND(P2430&gt;=300000000,P2430&lt;500000000),10000000,IF(AND(P2430&gt;=300000000,P2430&lt;500000000),15000000,IF(AND(P2430&gt;=500000000,P2430&lt;3000000000),20000000,IF(P2430&gt;=30000000000,35000000,0))))) * (1-R2430)</f>
        <v>0</v>
      </c>
      <c r="Y2430" s="50">
        <f>IFERROR(Q2430 * (1-R2430),0)</f>
        <v>0</v>
      </c>
      <c r="Z2430" s="51">
        <f>IF(R2430=1,0,0)</f>
        <v>0</v>
      </c>
      <c r="AA2430" s="51">
        <f>IFERROR((1-R2430) * Z2430 * 2%,0)</f>
        <v>0</v>
      </c>
      <c r="AB2430" s="52">
        <f>IF(R2430=0,0,0)</f>
        <v>0</v>
      </c>
      <c r="AC2430" s="52">
        <f> IFERROR(AB2430 * (1-R2430) * 2%,0)</f>
        <v>0</v>
      </c>
      <c r="AD2430" s="53">
        <f>T2430+V2430+W2430+X2430+AA2430+AC2430</f>
        <v>11975.370000000001</v>
      </c>
    </row>
    <row r="2431">
      <c r="C2431" s="40" t="s">
        <v>4574</v>
      </c>
      <c r="D2431" s="41" t="s">
        <v>4575</v>
      </c>
      <c r="E2431" s="41"/>
      <c r="F2431" s="42">
        <v>40068.376921296294</v>
      </c>
      <c r="G2431" s="43">
        <v>106</v>
      </c>
      <c r="H2431" s="44">
        <v>43326</v>
      </c>
      <c r="I2431" s="44">
        <v>43358</v>
      </c>
      <c r="J2431" s="43">
        <v>1077578</v>
      </c>
      <c r="K2431" s="43">
        <v>0</v>
      </c>
      <c r="L2431" s="43">
        <v>0</v>
      </c>
      <c r="M2431" s="43">
        <f>IFERROR(J2431-K2431-L2431,0)</f>
        <v>1077578</v>
      </c>
      <c r="N2431" s="43">
        <v>1160705</v>
      </c>
      <c r="O2431" s="45">
        <f>IFERROR(IF(1 - M2431/N2431&lt;0,0,1-M2431/N2431),0)</f>
        <v>0.071617680633752734</v>
      </c>
      <c r="P2431" s="43">
        <v>0</v>
      </c>
      <c r="Q2431" s="43">
        <v>1077578</v>
      </c>
      <c r="R2431" s="46">
        <f>IF(F2431&lt;DATEVALUE("2018-07-01"),1,0)</f>
        <v>1</v>
      </c>
      <c r="S2431" s="47">
        <f>IF(R2431=1,1%,0)</f>
        <v>0.01</v>
      </c>
      <c r="T2431" s="46">
        <f>IFERROR(S2431*M2431,0)</f>
        <v>10775.780000000001</v>
      </c>
      <c r="U2431" s="48">
        <f>IF(O2431&lt;=0.12,1,0)*(1-R2431)*M2431</f>
        <v>0</v>
      </c>
      <c r="V2431" s="49">
        <f>IF(0&lt;0.8,0,IF(0&lt;1,Sheet1!L590,1))*IF(G2431&lt;3,0.12 - O2431,0.01) *U2431</f>
        <v>0</v>
      </c>
      <c r="W2431" s="49">
        <f>IF(0&gt;1,IF(0&lt;=1.1,1,IF(0&lt;=1.2,2,IF(0&lt;=1.5,3,5))),0) * 1000000</f>
        <v>0</v>
      </c>
      <c r="X2431" s="50">
        <f>IF(AND(P2431&gt;=150000000,P2431&lt;300000000),5000000,IF(AND(P2431&gt;=300000000,P2431&lt;500000000),10000000,IF(AND(P2431&gt;=300000000,P2431&lt;500000000),15000000,IF(AND(P2431&gt;=500000000,P2431&lt;3000000000),20000000,IF(P2431&gt;=30000000000,35000000,0))))) * (1-R2431)</f>
        <v>0</v>
      </c>
      <c r="Y2431" s="50">
        <f>IFERROR(Q2431 * (1-R2431),0)</f>
        <v>0</v>
      </c>
      <c r="Z2431" s="51">
        <f>IF(R2431=1,0,0)</f>
        <v>0</v>
      </c>
      <c r="AA2431" s="51">
        <f>IFERROR((1-R2431) * Z2431 * 2%,0)</f>
        <v>0</v>
      </c>
      <c r="AB2431" s="52">
        <f>IF(R2431=0,0,0)</f>
        <v>0</v>
      </c>
      <c r="AC2431" s="52">
        <f> IFERROR(AB2431 * (1-R2431) * 2%,0)</f>
        <v>0</v>
      </c>
      <c r="AD2431" s="53">
        <f>T2431+V2431+W2431+X2431+AA2431+AC2431</f>
        <v>10775.780000000001</v>
      </c>
    </row>
    <row r="2432">
      <c r="C2432" s="40" t="s">
        <v>4576</v>
      </c>
      <c r="D2432" s="41" t="s">
        <v>4577</v>
      </c>
      <c r="E2432" s="41"/>
      <c r="F2432" s="42">
        <v>40081.361990740741</v>
      </c>
      <c r="G2432" s="43">
        <v>106</v>
      </c>
      <c r="H2432" s="44">
        <v>43326</v>
      </c>
      <c r="I2432" s="44">
        <v>43369</v>
      </c>
      <c r="J2432" s="43">
        <v>4116444</v>
      </c>
      <c r="K2432" s="43">
        <v>0</v>
      </c>
      <c r="L2432" s="43">
        <v>0</v>
      </c>
      <c r="M2432" s="43">
        <f>IFERROR(J2432-K2432-L2432,0)</f>
        <v>4116444</v>
      </c>
      <c r="N2432" s="43">
        <v>4116444</v>
      </c>
      <c r="O2432" s="45">
        <f>IFERROR(IF(1 - M2432/N2432&lt;0,0,1-M2432/N2432),0)</f>
        <v>0</v>
      </c>
      <c r="P2432" s="43">
        <v>0</v>
      </c>
      <c r="Q2432" s="43">
        <v>4116444</v>
      </c>
      <c r="R2432" s="46">
        <f>IF(F2432&lt;DATEVALUE("2018-07-01"),1,0)</f>
        <v>1</v>
      </c>
      <c r="S2432" s="47">
        <f>IF(R2432=1,1%,0)</f>
        <v>0.01</v>
      </c>
      <c r="T2432" s="46">
        <f>IFERROR(S2432*M2432,0)</f>
        <v>41164.440000000002</v>
      </c>
      <c r="U2432" s="48">
        <f>IF(O2432&lt;=0.12,1,0)*(1-R2432)*M2432</f>
        <v>0</v>
      </c>
      <c r="V2432" s="49">
        <f>IF(0&lt;0.8,0,IF(0&lt;1,Sheet1!L590,1))*IF(G2432&lt;3,0.12 - O2432,0.01) *U2432</f>
        <v>0</v>
      </c>
      <c r="W2432" s="49">
        <f>IF(0&gt;1,IF(0&lt;=1.1,1,IF(0&lt;=1.2,2,IF(0&lt;=1.5,3,5))),0) * 1000000</f>
        <v>0</v>
      </c>
      <c r="X2432" s="50">
        <f>IF(AND(P2432&gt;=150000000,P2432&lt;300000000),5000000,IF(AND(P2432&gt;=300000000,P2432&lt;500000000),10000000,IF(AND(P2432&gt;=300000000,P2432&lt;500000000),15000000,IF(AND(P2432&gt;=500000000,P2432&lt;3000000000),20000000,IF(P2432&gt;=30000000000,35000000,0))))) * (1-R2432)</f>
        <v>0</v>
      </c>
      <c r="Y2432" s="50">
        <f>IFERROR(Q2432 * (1-R2432),0)</f>
        <v>0</v>
      </c>
      <c r="Z2432" s="51">
        <f>IF(R2432=1,0,0)</f>
        <v>0</v>
      </c>
      <c r="AA2432" s="51">
        <f>IFERROR((1-R2432) * Z2432 * 2%,0)</f>
        <v>0</v>
      </c>
      <c r="AB2432" s="52">
        <f>IF(R2432=0,0,0)</f>
        <v>0</v>
      </c>
      <c r="AC2432" s="52">
        <f> IFERROR(AB2432 * (1-R2432) * 2%,0)</f>
        <v>0</v>
      </c>
      <c r="AD2432" s="53">
        <f>T2432+V2432+W2432+X2432+AA2432+AC2432</f>
        <v>41164.440000000002</v>
      </c>
    </row>
    <row r="2433">
      <c r="C2433" s="40" t="s">
        <v>4578</v>
      </c>
      <c r="D2433" s="41" t="s">
        <v>4579</v>
      </c>
      <c r="E2433" s="41"/>
      <c r="F2433" s="42">
        <v>40191.422465277778</v>
      </c>
      <c r="G2433" s="43">
        <v>102</v>
      </c>
      <c r="H2433" s="44">
        <v>43320</v>
      </c>
      <c r="I2433" s="44">
        <v>43384</v>
      </c>
      <c r="J2433" s="43">
        <v>203034</v>
      </c>
      <c r="K2433" s="43">
        <v>0</v>
      </c>
      <c r="L2433" s="43">
        <v>0</v>
      </c>
      <c r="M2433" s="43">
        <f>IFERROR(J2433-K2433-L2433,0)</f>
        <v>203034</v>
      </c>
      <c r="N2433" s="43">
        <v>201344</v>
      </c>
      <c r="O2433" s="45">
        <f>IFERROR(IF(1 - M2433/N2433&lt;0,0,1-M2433/N2433),0)</f>
        <v>0</v>
      </c>
      <c r="P2433" s="43">
        <v>0</v>
      </c>
      <c r="Q2433" s="43">
        <v>203034</v>
      </c>
      <c r="R2433" s="46">
        <f>IF(F2433&lt;DATEVALUE("2018-07-01"),1,0)</f>
        <v>1</v>
      </c>
      <c r="S2433" s="47">
        <f>IF(R2433=1,1%,0)</f>
        <v>0.01</v>
      </c>
      <c r="T2433" s="46">
        <f>IFERROR(S2433*M2433,0)</f>
        <v>2030.3400000000002</v>
      </c>
      <c r="U2433" s="48">
        <f>IF(O2433&lt;=0.12,1,0)*(1-R2433)*M2433</f>
        <v>0</v>
      </c>
      <c r="V2433" s="49">
        <f>IF(0&lt;0.8,0,IF(0&lt;1,Sheet1!L590,1))*IF(G2433&lt;3,0.12 - O2433,0.01) *U2433</f>
        <v>0</v>
      </c>
      <c r="W2433" s="49">
        <f>IF(0&gt;1,IF(0&lt;=1.1,1,IF(0&lt;=1.2,2,IF(0&lt;=1.5,3,5))),0) * 1000000</f>
        <v>0</v>
      </c>
      <c r="X2433" s="50">
        <f>IF(AND(P2433&gt;=150000000,P2433&lt;300000000),5000000,IF(AND(P2433&gt;=300000000,P2433&lt;500000000),10000000,IF(AND(P2433&gt;=300000000,P2433&lt;500000000),15000000,IF(AND(P2433&gt;=500000000,P2433&lt;3000000000),20000000,IF(P2433&gt;=30000000000,35000000,0))))) * (1-R2433)</f>
        <v>0</v>
      </c>
      <c r="Y2433" s="50">
        <f>IFERROR(Q2433 * (1-R2433),0)</f>
        <v>0</v>
      </c>
      <c r="Z2433" s="51">
        <f>IF(R2433=1,0,0)</f>
        <v>0</v>
      </c>
      <c r="AA2433" s="51">
        <f>IFERROR((1-R2433) * Z2433 * 2%,0)</f>
        <v>0</v>
      </c>
      <c r="AB2433" s="52">
        <f>IF(R2433=0,0,0)</f>
        <v>0</v>
      </c>
      <c r="AC2433" s="52">
        <f> IFERROR(AB2433 * (1-R2433) * 2%,0)</f>
        <v>0</v>
      </c>
      <c r="AD2433" s="53">
        <f>T2433+V2433+W2433+X2433+AA2433+AC2433</f>
        <v>2030.3400000000002</v>
      </c>
    </row>
    <row r="2434">
      <c r="C2434" s="40" t="s">
        <v>4580</v>
      </c>
      <c r="D2434" s="41" t="s">
        <v>4581</v>
      </c>
      <c r="E2434" s="41"/>
      <c r="F2434" s="42">
        <v>40194.422488425924</v>
      </c>
      <c r="G2434" s="43">
        <v>102</v>
      </c>
      <c r="H2434" s="44">
        <v>43333</v>
      </c>
      <c r="I2434" s="44">
        <v>43342</v>
      </c>
      <c r="J2434" s="43">
        <v>1181637</v>
      </c>
      <c r="K2434" s="43">
        <v>0</v>
      </c>
      <c r="L2434" s="43">
        <v>0</v>
      </c>
      <c r="M2434" s="43">
        <f>IFERROR(J2434-K2434-L2434,0)</f>
        <v>1181637</v>
      </c>
      <c r="N2434" s="43">
        <v>1181637</v>
      </c>
      <c r="O2434" s="45">
        <f>IFERROR(IF(1 - M2434/N2434&lt;0,0,1-M2434/N2434),0)</f>
        <v>0</v>
      </c>
      <c r="P2434" s="43">
        <v>0</v>
      </c>
      <c r="Q2434" s="43">
        <v>1181637</v>
      </c>
      <c r="R2434" s="46">
        <f>IF(F2434&lt;DATEVALUE("2018-07-01"),1,0)</f>
        <v>1</v>
      </c>
      <c r="S2434" s="47">
        <f>IF(R2434=1,1%,0)</f>
        <v>0.01</v>
      </c>
      <c r="T2434" s="46">
        <f>IFERROR(S2434*M2434,0)</f>
        <v>11816.370000000001</v>
      </c>
      <c r="U2434" s="48">
        <f>IF(O2434&lt;=0.12,1,0)*(1-R2434)*M2434</f>
        <v>0</v>
      </c>
      <c r="V2434" s="49">
        <f>IF(0&lt;0.8,0,IF(0&lt;1,Sheet1!L590,1))*IF(G2434&lt;3,0.12 - O2434,0.01) *U2434</f>
        <v>0</v>
      </c>
      <c r="W2434" s="49">
        <f>IF(0&gt;1,IF(0&lt;=1.1,1,IF(0&lt;=1.2,2,IF(0&lt;=1.5,3,5))),0) * 1000000</f>
        <v>0</v>
      </c>
      <c r="X2434" s="50">
        <f>IF(AND(P2434&gt;=150000000,P2434&lt;300000000),5000000,IF(AND(P2434&gt;=300000000,P2434&lt;500000000),10000000,IF(AND(P2434&gt;=300000000,P2434&lt;500000000),15000000,IF(AND(P2434&gt;=500000000,P2434&lt;3000000000),20000000,IF(P2434&gt;=30000000000,35000000,0))))) * (1-R2434)</f>
        <v>0</v>
      </c>
      <c r="Y2434" s="50">
        <f>IFERROR(Q2434 * (1-R2434),0)</f>
        <v>0</v>
      </c>
      <c r="Z2434" s="51">
        <f>IF(R2434=1,0,0)</f>
        <v>0</v>
      </c>
      <c r="AA2434" s="51">
        <f>IFERROR((1-R2434) * Z2434 * 2%,0)</f>
        <v>0</v>
      </c>
      <c r="AB2434" s="52">
        <f>IF(R2434=0,0,0)</f>
        <v>0</v>
      </c>
      <c r="AC2434" s="52">
        <f> IFERROR(AB2434 * (1-R2434) * 2%,0)</f>
        <v>0</v>
      </c>
      <c r="AD2434" s="53">
        <f>T2434+V2434+W2434+X2434+AA2434+AC2434</f>
        <v>11816.370000000001</v>
      </c>
    </row>
    <row r="2435">
      <c r="C2435" s="40" t="s">
        <v>4582</v>
      </c>
      <c r="D2435" s="41" t="s">
        <v>4583</v>
      </c>
      <c r="E2435" s="41"/>
      <c r="F2435" s="42">
        <v>40263.593356481477</v>
      </c>
      <c r="G2435" s="43">
        <v>100</v>
      </c>
      <c r="H2435" s="44">
        <v>43312</v>
      </c>
      <c r="I2435" s="44">
        <v>43397</v>
      </c>
      <c r="J2435" s="43">
        <v>3019434</v>
      </c>
      <c r="K2435" s="43">
        <v>0</v>
      </c>
      <c r="L2435" s="43">
        <v>0</v>
      </c>
      <c r="M2435" s="43">
        <f>IFERROR(J2435-K2435-L2435,0)</f>
        <v>3019434</v>
      </c>
      <c r="N2435" s="43">
        <v>3019434</v>
      </c>
      <c r="O2435" s="45">
        <f>IFERROR(IF(1 - M2435/N2435&lt;0,0,1-M2435/N2435),0)</f>
        <v>0</v>
      </c>
      <c r="P2435" s="43">
        <v>0</v>
      </c>
      <c r="Q2435" s="43">
        <v>3019434</v>
      </c>
      <c r="R2435" s="46">
        <f>IF(F2435&lt;DATEVALUE("2018-07-01"),1,0)</f>
        <v>1</v>
      </c>
      <c r="S2435" s="47">
        <f>IF(R2435=1,1%,0)</f>
        <v>0.01</v>
      </c>
      <c r="T2435" s="46">
        <f>IFERROR(S2435*M2435,0)</f>
        <v>30194.34</v>
      </c>
      <c r="U2435" s="48">
        <f>IF(O2435&lt;=0.12,1,0)*(1-R2435)*M2435</f>
        <v>0</v>
      </c>
      <c r="V2435" s="49">
        <f>IF(0&lt;0.8,0,IF(0&lt;1,Sheet1!L590,1))*IF(G2435&lt;3,0.12 - O2435,0.01) *U2435</f>
        <v>0</v>
      </c>
      <c r="W2435" s="49">
        <f>IF(0&gt;1,IF(0&lt;=1.1,1,IF(0&lt;=1.2,2,IF(0&lt;=1.5,3,5))),0) * 1000000</f>
        <v>0</v>
      </c>
      <c r="X2435" s="50">
        <f>IF(AND(P2435&gt;=150000000,P2435&lt;300000000),5000000,IF(AND(P2435&gt;=300000000,P2435&lt;500000000),10000000,IF(AND(P2435&gt;=300000000,P2435&lt;500000000),15000000,IF(AND(P2435&gt;=500000000,P2435&lt;3000000000),20000000,IF(P2435&gt;=30000000000,35000000,0))))) * (1-R2435)</f>
        <v>0</v>
      </c>
      <c r="Y2435" s="50">
        <f>IFERROR(Q2435 * (1-R2435),0)</f>
        <v>0</v>
      </c>
      <c r="Z2435" s="51">
        <f>IF(R2435=1,0,0)</f>
        <v>0</v>
      </c>
      <c r="AA2435" s="51">
        <f>IFERROR((1-R2435) * Z2435 * 2%,0)</f>
        <v>0</v>
      </c>
      <c r="AB2435" s="52">
        <f>IF(R2435=0,0,0)</f>
        <v>0</v>
      </c>
      <c r="AC2435" s="52">
        <f> IFERROR(AB2435 * (1-R2435) * 2%,0)</f>
        <v>0</v>
      </c>
      <c r="AD2435" s="53">
        <f>T2435+V2435+W2435+X2435+AA2435+AC2435</f>
        <v>30194.34</v>
      </c>
    </row>
    <row r="2436">
      <c r="C2436" s="40" t="s">
        <v>4584</v>
      </c>
      <c r="D2436" s="41" t="s">
        <v>4585</v>
      </c>
      <c r="E2436" s="41"/>
      <c r="F2436" s="42">
        <v>40395.574432870366</v>
      </c>
      <c r="G2436" s="43">
        <v>95</v>
      </c>
      <c r="H2436" s="44">
        <v>43312</v>
      </c>
      <c r="I2436" s="44">
        <v>43340</v>
      </c>
      <c r="J2436" s="43">
        <v>260634</v>
      </c>
      <c r="K2436" s="43">
        <v>0</v>
      </c>
      <c r="L2436" s="43">
        <v>0</v>
      </c>
      <c r="M2436" s="43">
        <f>IFERROR(J2436-K2436-L2436,0)</f>
        <v>260634</v>
      </c>
      <c r="N2436" s="43">
        <v>260634</v>
      </c>
      <c r="O2436" s="45">
        <f>IFERROR(IF(1 - M2436/N2436&lt;0,0,1-M2436/N2436),0)</f>
        <v>0</v>
      </c>
      <c r="P2436" s="43">
        <v>0</v>
      </c>
      <c r="Q2436" s="43">
        <v>260634</v>
      </c>
      <c r="R2436" s="46">
        <f>IF(F2436&lt;DATEVALUE("2018-07-01"),1,0)</f>
        <v>1</v>
      </c>
      <c r="S2436" s="47">
        <f>IF(R2436=1,1%,0)</f>
        <v>0.01</v>
      </c>
      <c r="T2436" s="46">
        <f>IFERROR(S2436*M2436,0)</f>
        <v>2606.3400000000001</v>
      </c>
      <c r="U2436" s="48">
        <f>IF(O2436&lt;=0.12,1,0)*(1-R2436)*M2436</f>
        <v>0</v>
      </c>
      <c r="V2436" s="49">
        <f>IF(0&lt;0.8,0,IF(0&lt;1,Sheet1!L590,1))*IF(G2436&lt;3,0.12 - O2436,0.01) *U2436</f>
        <v>0</v>
      </c>
      <c r="W2436" s="49">
        <f>IF(0&gt;1,IF(0&lt;=1.1,1,IF(0&lt;=1.2,2,IF(0&lt;=1.5,3,5))),0) * 1000000</f>
        <v>0</v>
      </c>
      <c r="X2436" s="50">
        <f>IF(AND(P2436&gt;=150000000,P2436&lt;300000000),5000000,IF(AND(P2436&gt;=300000000,P2436&lt;500000000),10000000,IF(AND(P2436&gt;=300000000,P2436&lt;500000000),15000000,IF(AND(P2436&gt;=500000000,P2436&lt;3000000000),20000000,IF(P2436&gt;=30000000000,35000000,0))))) * (1-R2436)</f>
        <v>0</v>
      </c>
      <c r="Y2436" s="50">
        <f>IFERROR(Q2436 * (1-R2436),0)</f>
        <v>0</v>
      </c>
      <c r="Z2436" s="51">
        <f>IF(R2436=1,0,0)</f>
        <v>0</v>
      </c>
      <c r="AA2436" s="51">
        <f>IFERROR((1-R2436) * Z2436 * 2%,0)</f>
        <v>0</v>
      </c>
      <c r="AB2436" s="52">
        <f>IF(R2436=0,0,0)</f>
        <v>0</v>
      </c>
      <c r="AC2436" s="52">
        <f> IFERROR(AB2436 * (1-R2436) * 2%,0)</f>
        <v>0</v>
      </c>
      <c r="AD2436" s="53">
        <f>T2436+V2436+W2436+X2436+AA2436+AC2436</f>
        <v>2606.3400000000001</v>
      </c>
    </row>
    <row r="2437">
      <c r="C2437" s="40" t="s">
        <v>4586</v>
      </c>
      <c r="D2437" s="41" t="s">
        <v>4587</v>
      </c>
      <c r="E2437" s="41"/>
      <c r="F2437" s="42">
        <v>40557.431226851848</v>
      </c>
      <c r="G2437" s="43">
        <v>90</v>
      </c>
      <c r="H2437" s="44">
        <v>43320</v>
      </c>
      <c r="I2437" s="44">
        <v>43334</v>
      </c>
      <c r="J2437" s="43">
        <v>655067</v>
      </c>
      <c r="K2437" s="43">
        <v>0</v>
      </c>
      <c r="L2437" s="43">
        <v>0</v>
      </c>
      <c r="M2437" s="43">
        <f>IFERROR(J2437-K2437-L2437,0)</f>
        <v>655067</v>
      </c>
      <c r="N2437" s="43">
        <v>492765</v>
      </c>
      <c r="O2437" s="45">
        <f>IFERROR(IF(1 - M2437/N2437&lt;0,0,1-M2437/N2437),0)</f>
        <v>0</v>
      </c>
      <c r="P2437" s="43">
        <v>0</v>
      </c>
      <c r="Q2437" s="43">
        <v>655067</v>
      </c>
      <c r="R2437" s="46">
        <f>IF(F2437&lt;DATEVALUE("2018-07-01"),1,0)</f>
        <v>1</v>
      </c>
      <c r="S2437" s="47">
        <f>IF(R2437=1,1%,0)</f>
        <v>0.01</v>
      </c>
      <c r="T2437" s="46">
        <f>IFERROR(S2437*M2437,0)</f>
        <v>6550.6700000000001</v>
      </c>
      <c r="U2437" s="48">
        <f>IF(O2437&lt;=0.12,1,0)*(1-R2437)*M2437</f>
        <v>0</v>
      </c>
      <c r="V2437" s="49">
        <f>IF(0&lt;0.8,0,IF(0&lt;1,Sheet1!L590,1))*IF(G2437&lt;3,0.12 - O2437,0.01) *U2437</f>
        <v>0</v>
      </c>
      <c r="W2437" s="49">
        <f>IF(0&gt;1,IF(0&lt;=1.1,1,IF(0&lt;=1.2,2,IF(0&lt;=1.5,3,5))),0) * 1000000</f>
        <v>0</v>
      </c>
      <c r="X2437" s="50">
        <f>IF(AND(P2437&gt;=150000000,P2437&lt;300000000),5000000,IF(AND(P2437&gt;=300000000,P2437&lt;500000000),10000000,IF(AND(P2437&gt;=300000000,P2437&lt;500000000),15000000,IF(AND(P2437&gt;=500000000,P2437&lt;3000000000),20000000,IF(P2437&gt;=30000000000,35000000,0))))) * (1-R2437)</f>
        <v>0</v>
      </c>
      <c r="Y2437" s="50">
        <f>IFERROR(Q2437 * (1-R2437),0)</f>
        <v>0</v>
      </c>
      <c r="Z2437" s="51">
        <f>IF(R2437=1,0,0)</f>
        <v>0</v>
      </c>
      <c r="AA2437" s="51">
        <f>IFERROR((1-R2437) * Z2437 * 2%,0)</f>
        <v>0</v>
      </c>
      <c r="AB2437" s="52">
        <f>IF(R2437=0,0,0)</f>
        <v>0</v>
      </c>
      <c r="AC2437" s="52">
        <f> IFERROR(AB2437 * (1-R2437) * 2%,0)</f>
        <v>0</v>
      </c>
      <c r="AD2437" s="53">
        <f>T2437+V2437+W2437+X2437+AA2437+AC2437</f>
        <v>6550.6700000000001</v>
      </c>
    </row>
    <row r="2438">
      <c r="C2438" s="40" t="s">
        <v>4588</v>
      </c>
      <c r="D2438" s="41" t="s">
        <v>4589</v>
      </c>
      <c r="E2438" s="41"/>
      <c r="F2438" s="42">
        <v>40624.660081018519</v>
      </c>
      <c r="G2438" s="43">
        <v>88</v>
      </c>
      <c r="H2438" s="44">
        <v>43329</v>
      </c>
      <c r="I2438" s="44">
        <v>43369</v>
      </c>
      <c r="J2438" s="43">
        <v>631910</v>
      </c>
      <c r="K2438" s="43">
        <v>0</v>
      </c>
      <c r="L2438" s="43">
        <v>0</v>
      </c>
      <c r="M2438" s="43">
        <f>IFERROR(J2438-K2438-L2438,0)</f>
        <v>631910</v>
      </c>
      <c r="N2438" s="43">
        <v>206909</v>
      </c>
      <c r="O2438" s="45">
        <f>IFERROR(IF(1 - M2438/N2438&lt;0,0,1-M2438/N2438),0)</f>
        <v>0</v>
      </c>
      <c r="P2438" s="43">
        <v>0</v>
      </c>
      <c r="Q2438" s="43">
        <v>631910</v>
      </c>
      <c r="R2438" s="46">
        <f>IF(F2438&lt;DATEVALUE("2018-07-01"),1,0)</f>
        <v>1</v>
      </c>
      <c r="S2438" s="47">
        <f>IF(R2438=1,1%,0)</f>
        <v>0.01</v>
      </c>
      <c r="T2438" s="46">
        <f>IFERROR(S2438*M2438,0)</f>
        <v>6319.1000000000004</v>
      </c>
      <c r="U2438" s="48">
        <f>IF(O2438&lt;=0.12,1,0)*(1-R2438)*M2438</f>
        <v>0</v>
      </c>
      <c r="V2438" s="49">
        <f>IF(0&lt;0.8,0,IF(0&lt;1,Sheet1!L590,1))*IF(G2438&lt;3,0.12 - O2438,0.01) *U2438</f>
        <v>0</v>
      </c>
      <c r="W2438" s="49">
        <f>IF(0&gt;1,IF(0&lt;=1.1,1,IF(0&lt;=1.2,2,IF(0&lt;=1.5,3,5))),0) * 1000000</f>
        <v>0</v>
      </c>
      <c r="X2438" s="50">
        <f>IF(AND(P2438&gt;=150000000,P2438&lt;300000000),5000000,IF(AND(P2438&gt;=300000000,P2438&lt;500000000),10000000,IF(AND(P2438&gt;=300000000,P2438&lt;500000000),15000000,IF(AND(P2438&gt;=500000000,P2438&lt;3000000000),20000000,IF(P2438&gt;=30000000000,35000000,0))))) * (1-R2438)</f>
        <v>0</v>
      </c>
      <c r="Y2438" s="50">
        <f>IFERROR(Q2438 * (1-R2438),0)</f>
        <v>0</v>
      </c>
      <c r="Z2438" s="51">
        <f>IF(R2438=1,0,0)</f>
        <v>0</v>
      </c>
      <c r="AA2438" s="51">
        <f>IFERROR((1-R2438) * Z2438 * 2%,0)</f>
        <v>0</v>
      </c>
      <c r="AB2438" s="52">
        <f>IF(R2438=0,425000,0)</f>
        <v>0</v>
      </c>
      <c r="AC2438" s="52">
        <f> IFERROR(AB2438 * (1-R2438) * 2%,0)</f>
        <v>0</v>
      </c>
      <c r="AD2438" s="53">
        <f>T2438+V2438+W2438+X2438+AA2438+AC2438</f>
        <v>6319.1000000000004</v>
      </c>
    </row>
    <row r="2439">
      <c r="C2439" s="40" t="s">
        <v>4590</v>
      </c>
      <c r="D2439" s="41" t="s">
        <v>4591</v>
      </c>
      <c r="E2439" s="41"/>
      <c r="F2439" s="42">
        <v>40815.663217592592</v>
      </c>
      <c r="G2439" s="43">
        <v>82</v>
      </c>
      <c r="H2439" s="44">
        <v>43341</v>
      </c>
      <c r="I2439" s="44">
        <v>43357</v>
      </c>
      <c r="J2439" s="43">
        <v>13310</v>
      </c>
      <c r="K2439" s="43">
        <v>0</v>
      </c>
      <c r="L2439" s="43">
        <v>0</v>
      </c>
      <c r="M2439" s="43">
        <f>IFERROR(J2439-K2439-L2439,0)</f>
        <v>13310</v>
      </c>
      <c r="N2439" s="43">
        <v>13310</v>
      </c>
      <c r="O2439" s="45">
        <f>IFERROR(IF(1 - M2439/N2439&lt;0,0,1-M2439/N2439),0)</f>
        <v>0</v>
      </c>
      <c r="P2439" s="43">
        <v>0</v>
      </c>
      <c r="Q2439" s="43">
        <v>13310</v>
      </c>
      <c r="R2439" s="46">
        <f>IF(F2439&lt;DATEVALUE("2018-07-01"),1,0)</f>
        <v>1</v>
      </c>
      <c r="S2439" s="47">
        <f>IF(R2439=1,1%,0)</f>
        <v>0.01</v>
      </c>
      <c r="T2439" s="46">
        <f>IFERROR(S2439*M2439,0)</f>
        <v>133.09999999999999</v>
      </c>
      <c r="U2439" s="48">
        <f>IF(O2439&lt;=0.12,1,0)*(1-R2439)*M2439</f>
        <v>0</v>
      </c>
      <c r="V2439" s="49">
        <f>IF(0&lt;0.8,0,IF(0&lt;1,Sheet1!L590,1))*IF(G2439&lt;3,0.12 - O2439,0.01) *U2439</f>
        <v>0</v>
      </c>
      <c r="W2439" s="49">
        <f>IF(0&gt;1,IF(0&lt;=1.1,1,IF(0&lt;=1.2,2,IF(0&lt;=1.5,3,5))),0) * 1000000</f>
        <v>0</v>
      </c>
      <c r="X2439" s="50">
        <f>IF(AND(P2439&gt;=150000000,P2439&lt;300000000),5000000,IF(AND(P2439&gt;=300000000,P2439&lt;500000000),10000000,IF(AND(P2439&gt;=300000000,P2439&lt;500000000),15000000,IF(AND(P2439&gt;=500000000,P2439&lt;3000000000),20000000,IF(P2439&gt;=30000000000,35000000,0))))) * (1-R2439)</f>
        <v>0</v>
      </c>
      <c r="Y2439" s="50">
        <f>IFERROR(Q2439 * (1-R2439),0)</f>
        <v>0</v>
      </c>
      <c r="Z2439" s="51">
        <f>IF(R2439=1,0,0)</f>
        <v>0</v>
      </c>
      <c r="AA2439" s="51">
        <f>IFERROR((1-R2439) * Z2439 * 2%,0)</f>
        <v>0</v>
      </c>
      <c r="AB2439" s="52">
        <f>IF(R2439=0,0,0)</f>
        <v>0</v>
      </c>
      <c r="AC2439" s="52">
        <f> IFERROR(AB2439 * (1-R2439) * 2%,0)</f>
        <v>0</v>
      </c>
      <c r="AD2439" s="53">
        <f>T2439+V2439+W2439+X2439+AA2439+AC2439</f>
        <v>133.09999999999999</v>
      </c>
    </row>
    <row r="2440">
      <c r="C2440" s="40" t="s">
        <v>4592</v>
      </c>
      <c r="D2440" s="41" t="s">
        <v>4593</v>
      </c>
      <c r="E2440" s="41"/>
      <c r="F2440" s="42">
        <v>40847.468912037039</v>
      </c>
      <c r="G2440" s="43">
        <v>81</v>
      </c>
      <c r="H2440" s="44">
        <v>43312</v>
      </c>
      <c r="I2440" s="44">
        <v>43340</v>
      </c>
      <c r="J2440" s="43">
        <v>1177136</v>
      </c>
      <c r="K2440" s="43">
        <v>0</v>
      </c>
      <c r="L2440" s="43">
        <v>0</v>
      </c>
      <c r="M2440" s="43">
        <f>IFERROR(J2440-K2440-L2440,0)</f>
        <v>1177136</v>
      </c>
      <c r="N2440" s="43">
        <v>1177136</v>
      </c>
      <c r="O2440" s="45">
        <f>IFERROR(IF(1 - M2440/N2440&lt;0,0,1-M2440/N2440),0)</f>
        <v>0</v>
      </c>
      <c r="P2440" s="43">
        <v>0</v>
      </c>
      <c r="Q2440" s="43">
        <v>1177136</v>
      </c>
      <c r="R2440" s="46">
        <f>IF(F2440&lt;DATEVALUE("2018-07-01"),1,0)</f>
        <v>1</v>
      </c>
      <c r="S2440" s="47">
        <f>IF(R2440=1,1%,0)</f>
        <v>0.01</v>
      </c>
      <c r="T2440" s="46">
        <f>IFERROR(S2440*M2440,0)</f>
        <v>11771.360000000001</v>
      </c>
      <c r="U2440" s="48">
        <f>IF(O2440&lt;=0.12,1,0)*(1-R2440)*M2440</f>
        <v>0</v>
      </c>
      <c r="V2440" s="49">
        <f>IF(0&lt;0.8,0,IF(0&lt;1,Sheet1!L590,1))*IF(G2440&lt;3,0.12 - O2440,0.01) *U2440</f>
        <v>0</v>
      </c>
      <c r="W2440" s="49">
        <f>IF(0&gt;1,IF(0&lt;=1.1,1,IF(0&lt;=1.2,2,IF(0&lt;=1.5,3,5))),0) * 1000000</f>
        <v>0</v>
      </c>
      <c r="X2440" s="50">
        <f>IF(AND(P2440&gt;=150000000,P2440&lt;300000000),5000000,IF(AND(P2440&gt;=300000000,P2440&lt;500000000),10000000,IF(AND(P2440&gt;=300000000,P2440&lt;500000000),15000000,IF(AND(P2440&gt;=500000000,P2440&lt;3000000000),20000000,IF(P2440&gt;=30000000000,35000000,0))))) * (1-R2440)</f>
        <v>0</v>
      </c>
      <c r="Y2440" s="50">
        <f>IFERROR(Q2440 * (1-R2440),0)</f>
        <v>0</v>
      </c>
      <c r="Z2440" s="51">
        <f>IF(R2440=1,0,0)</f>
        <v>0</v>
      </c>
      <c r="AA2440" s="51">
        <f>IFERROR((1-R2440) * Z2440 * 2%,0)</f>
        <v>0</v>
      </c>
      <c r="AB2440" s="52">
        <f>IF(R2440=0,0,0)</f>
        <v>0</v>
      </c>
      <c r="AC2440" s="52">
        <f> IFERROR(AB2440 * (1-R2440) * 2%,0)</f>
        <v>0</v>
      </c>
      <c r="AD2440" s="53">
        <f>T2440+V2440+W2440+X2440+AA2440+AC2440</f>
        <v>11771.360000000001</v>
      </c>
    </row>
    <row r="2441">
      <c r="C2441" s="40" t="s">
        <v>4594</v>
      </c>
      <c r="D2441" s="41" t="s">
        <v>4595</v>
      </c>
      <c r="E2441" s="41"/>
      <c r="F2441" s="42">
        <v>40970.391354166662</v>
      </c>
      <c r="G2441" s="43">
        <v>76</v>
      </c>
      <c r="H2441" s="44">
        <v>43326</v>
      </c>
      <c r="I2441" s="44">
        <v>43358</v>
      </c>
      <c r="J2441" s="43">
        <v>1753279</v>
      </c>
      <c r="K2441" s="43">
        <v>0</v>
      </c>
      <c r="L2441" s="43">
        <v>0</v>
      </c>
      <c r="M2441" s="43">
        <f>IFERROR(J2441-K2441-L2441,0)</f>
        <v>1753279</v>
      </c>
      <c r="N2441" s="43">
        <v>1753279</v>
      </c>
      <c r="O2441" s="45">
        <f>IFERROR(IF(1 - M2441/N2441&lt;0,0,1-M2441/N2441),0)</f>
        <v>0</v>
      </c>
      <c r="P2441" s="43">
        <v>0</v>
      </c>
      <c r="Q2441" s="43">
        <v>1753279</v>
      </c>
      <c r="R2441" s="46">
        <f>IF(F2441&lt;DATEVALUE("2018-07-01"),1,0)</f>
        <v>1</v>
      </c>
      <c r="S2441" s="47">
        <f>IF(R2441=1,1%,0)</f>
        <v>0.01</v>
      </c>
      <c r="T2441" s="46">
        <f>IFERROR(S2441*M2441,0)</f>
        <v>17532.790000000001</v>
      </c>
      <c r="U2441" s="48">
        <f>IF(O2441&lt;=0.12,1,0)*(1-R2441)*M2441</f>
        <v>0</v>
      </c>
      <c r="V2441" s="49">
        <f>IF(0&lt;0.8,0,IF(0&lt;1,Sheet1!L590,1))*IF(G2441&lt;3,0.12 - O2441,0.01) *U2441</f>
        <v>0</v>
      </c>
      <c r="W2441" s="49">
        <f>IF(0&gt;1,IF(0&lt;=1.1,1,IF(0&lt;=1.2,2,IF(0&lt;=1.5,3,5))),0) * 1000000</f>
        <v>0</v>
      </c>
      <c r="X2441" s="50">
        <f>IF(AND(P2441&gt;=150000000,P2441&lt;300000000),5000000,IF(AND(P2441&gt;=300000000,P2441&lt;500000000),10000000,IF(AND(P2441&gt;=300000000,P2441&lt;500000000),15000000,IF(AND(P2441&gt;=500000000,P2441&lt;3000000000),20000000,IF(P2441&gt;=30000000000,35000000,0))))) * (1-R2441)</f>
        <v>0</v>
      </c>
      <c r="Y2441" s="50">
        <f>IFERROR(Q2441 * (1-R2441),0)</f>
        <v>0</v>
      </c>
      <c r="Z2441" s="51">
        <f>IF(R2441=1,0,0)</f>
        <v>0</v>
      </c>
      <c r="AA2441" s="51">
        <f>IFERROR((1-R2441) * Z2441 * 2%,0)</f>
        <v>0</v>
      </c>
      <c r="AB2441" s="52">
        <f>IF(R2441=0,0,0)</f>
        <v>0</v>
      </c>
      <c r="AC2441" s="52">
        <f> IFERROR(AB2441 * (1-R2441) * 2%,0)</f>
        <v>0</v>
      </c>
      <c r="AD2441" s="53">
        <f>T2441+V2441+W2441+X2441+AA2441+AC2441</f>
        <v>17532.790000000001</v>
      </c>
    </row>
    <row r="2442">
      <c r="C2442" s="40" t="s">
        <v>4596</v>
      </c>
      <c r="D2442" s="41" t="s">
        <v>4597</v>
      </c>
      <c r="E2442" s="41"/>
      <c r="F2442" s="42">
        <v>41233.622210648144</v>
      </c>
      <c r="G2442" s="43">
        <v>68</v>
      </c>
      <c r="H2442" s="44">
        <v>43327</v>
      </c>
      <c r="I2442" s="44">
        <v>43349</v>
      </c>
      <c r="J2442" s="43">
        <v>7352997</v>
      </c>
      <c r="K2442" s="43">
        <v>200536</v>
      </c>
      <c r="L2442" s="43">
        <v>0</v>
      </c>
      <c r="M2442" s="43">
        <f>IFERROR(J2442-K2442-L2442,0)</f>
        <v>7152461</v>
      </c>
      <c r="N2442" s="43">
        <v>7352037</v>
      </c>
      <c r="O2442" s="45">
        <f>IFERROR(IF(1 - M2442/N2442&lt;0,0,1-M2442/N2442),0)</f>
        <v>0.027145674049246504</v>
      </c>
      <c r="P2442" s="43">
        <v>0</v>
      </c>
      <c r="Q2442" s="43">
        <v>7352997</v>
      </c>
      <c r="R2442" s="46">
        <f>IF(F2442&lt;DATEVALUE("2018-07-01"),1,0)</f>
        <v>1</v>
      </c>
      <c r="S2442" s="47">
        <f>IF(R2442=1,1%,0)</f>
        <v>0.01</v>
      </c>
      <c r="T2442" s="46">
        <f>IFERROR(S2442*M2442,0)</f>
        <v>71524.610000000001</v>
      </c>
      <c r="U2442" s="48">
        <f>IF(O2442&lt;=0.12,1,0)*(1-R2442)*M2442</f>
        <v>0</v>
      </c>
      <c r="V2442" s="49">
        <f>IF(0&lt;0.8,0,IF(0&lt;1,Sheet1!L590,1))*IF(G2442&lt;3,0.12 - O2442,0.01) *U2442</f>
        <v>0</v>
      </c>
      <c r="W2442" s="49">
        <f>IF(0&gt;1,IF(0&lt;=1.1,1,IF(0&lt;=1.2,2,IF(0&lt;=1.5,3,5))),0) * 1000000</f>
        <v>0</v>
      </c>
      <c r="X2442" s="50">
        <f>IF(AND(P2442&gt;=150000000,P2442&lt;300000000),5000000,IF(AND(P2442&gt;=300000000,P2442&lt;500000000),10000000,IF(AND(P2442&gt;=300000000,P2442&lt;500000000),15000000,IF(AND(P2442&gt;=500000000,P2442&lt;3000000000),20000000,IF(P2442&gt;=30000000000,35000000,0))))) * (1-R2442)</f>
        <v>0</v>
      </c>
      <c r="Y2442" s="50">
        <f>IFERROR(Q2442 * (1-R2442),0)</f>
        <v>0</v>
      </c>
      <c r="Z2442" s="51">
        <f>IF(R2442=1,0,0)</f>
        <v>0</v>
      </c>
      <c r="AA2442" s="51">
        <f>IFERROR((1-R2442) * Z2442 * 2%,0)</f>
        <v>0</v>
      </c>
      <c r="AB2442" s="52">
        <f>IF(R2442=0,0,0)</f>
        <v>0</v>
      </c>
      <c r="AC2442" s="52">
        <f> IFERROR(AB2442 * (1-R2442) * 2%,0)</f>
        <v>0</v>
      </c>
      <c r="AD2442" s="53">
        <f>T2442+V2442+W2442+X2442+AA2442+AC2442</f>
        <v>71524.610000000001</v>
      </c>
    </row>
    <row r="2443">
      <c r="C2443" s="40" t="s">
        <v>4598</v>
      </c>
      <c r="D2443" s="41" t="s">
        <v>4599</v>
      </c>
      <c r="E2443" s="41"/>
      <c r="F2443" s="42">
        <v>41345.655868055554</v>
      </c>
      <c r="G2443" s="43">
        <v>64</v>
      </c>
      <c r="H2443" s="44">
        <v>43326</v>
      </c>
      <c r="I2443" s="44">
        <v>43358</v>
      </c>
      <c r="J2443" s="43">
        <v>5113708</v>
      </c>
      <c r="K2443" s="43">
        <v>464883</v>
      </c>
      <c r="L2443" s="43">
        <v>0</v>
      </c>
      <c r="M2443" s="43">
        <f>IFERROR(J2443-K2443-L2443,0)</f>
        <v>4648825</v>
      </c>
      <c r="N2443" s="43">
        <v>5682860</v>
      </c>
      <c r="O2443" s="45">
        <f>IFERROR(IF(1 - M2443/N2443&lt;0,0,1-M2443/N2443),0)</f>
        <v>0.18195679640181173</v>
      </c>
      <c r="P2443" s="43">
        <v>0</v>
      </c>
      <c r="Q2443" s="43">
        <v>5113708</v>
      </c>
      <c r="R2443" s="46">
        <f>IF(F2443&lt;DATEVALUE("2018-07-01"),1,0)</f>
        <v>1</v>
      </c>
      <c r="S2443" s="47">
        <f>IF(R2443=1,1%,0)</f>
        <v>0.01</v>
      </c>
      <c r="T2443" s="46">
        <f>IFERROR(S2443*M2443,0)</f>
        <v>46488.25</v>
      </c>
      <c r="U2443" s="48">
        <f>IF(O2443&lt;=0.12,1,0)*(1-R2443)*M2443</f>
        <v>0</v>
      </c>
      <c r="V2443" s="49">
        <f>IF(0&lt;0.8,0,IF(0&lt;1,Sheet1!L590,1))*IF(G2443&lt;3,0.12 - O2443,0.01) *U2443</f>
        <v>0</v>
      </c>
      <c r="W2443" s="49">
        <f>IF(0&gt;1,IF(0&lt;=1.1,1,IF(0&lt;=1.2,2,IF(0&lt;=1.5,3,5))),0) * 1000000</f>
        <v>0</v>
      </c>
      <c r="X2443" s="50">
        <f>IF(AND(P2443&gt;=150000000,P2443&lt;300000000),5000000,IF(AND(P2443&gt;=300000000,P2443&lt;500000000),10000000,IF(AND(P2443&gt;=300000000,P2443&lt;500000000),15000000,IF(AND(P2443&gt;=500000000,P2443&lt;3000000000),20000000,IF(P2443&gt;=30000000000,35000000,0))))) * (1-R2443)</f>
        <v>0</v>
      </c>
      <c r="Y2443" s="50">
        <f>IFERROR(Q2443 * (1-R2443),0)</f>
        <v>0</v>
      </c>
      <c r="Z2443" s="51">
        <f>IF(R2443=1,0,0)</f>
        <v>0</v>
      </c>
      <c r="AA2443" s="51">
        <f>IFERROR((1-R2443) * Z2443 * 2%,0)</f>
        <v>0</v>
      </c>
      <c r="AB2443" s="52">
        <f>IF(R2443=0,0,0)</f>
        <v>0</v>
      </c>
      <c r="AC2443" s="52">
        <f> IFERROR(AB2443 * (1-R2443) * 2%,0)</f>
        <v>0</v>
      </c>
      <c r="AD2443" s="53">
        <f>T2443+V2443+W2443+X2443+AA2443+AC2443</f>
        <v>46488.25</v>
      </c>
    </row>
    <row r="2444">
      <c r="C2444" s="40" t="s">
        <v>4600</v>
      </c>
      <c r="D2444" s="41" t="s">
        <v>4601</v>
      </c>
      <c r="E2444" s="41"/>
      <c r="F2444" s="42">
        <v>41407.609722222223</v>
      </c>
      <c r="G2444" s="43">
        <v>62</v>
      </c>
      <c r="H2444" s="44">
        <v>43312</v>
      </c>
      <c r="I2444" s="44">
        <v>43358</v>
      </c>
      <c r="J2444" s="43">
        <v>1643428</v>
      </c>
      <c r="K2444" s="43">
        <v>0</v>
      </c>
      <c r="L2444" s="43">
        <v>0</v>
      </c>
      <c r="M2444" s="43">
        <f>IFERROR(J2444-K2444-L2444,0)</f>
        <v>1643428</v>
      </c>
      <c r="N2444" s="43">
        <v>1643428</v>
      </c>
      <c r="O2444" s="45">
        <f>IFERROR(IF(1 - M2444/N2444&lt;0,0,1-M2444/N2444),0)</f>
        <v>0</v>
      </c>
      <c r="P2444" s="43">
        <v>0</v>
      </c>
      <c r="Q2444" s="43">
        <v>1643428</v>
      </c>
      <c r="R2444" s="46">
        <f>IF(F2444&lt;DATEVALUE("2018-07-01"),1,0)</f>
        <v>1</v>
      </c>
      <c r="S2444" s="47">
        <f>IF(R2444=1,1%,0)</f>
        <v>0.01</v>
      </c>
      <c r="T2444" s="46">
        <f>IFERROR(S2444*M2444,0)</f>
        <v>16434.279999999999</v>
      </c>
      <c r="U2444" s="48">
        <f>IF(O2444&lt;=0.12,1,0)*(1-R2444)*M2444</f>
        <v>0</v>
      </c>
      <c r="V2444" s="49">
        <f>IF(0&lt;0.8,0,IF(0&lt;1,Sheet1!L590,1))*IF(G2444&lt;3,0.12 - O2444,0.01) *U2444</f>
        <v>0</v>
      </c>
      <c r="W2444" s="49">
        <f>IF(0&gt;1,IF(0&lt;=1.1,1,IF(0&lt;=1.2,2,IF(0&lt;=1.5,3,5))),0) * 1000000</f>
        <v>0</v>
      </c>
      <c r="X2444" s="50">
        <f>IF(AND(P2444&gt;=150000000,P2444&lt;300000000),5000000,IF(AND(P2444&gt;=300000000,P2444&lt;500000000),10000000,IF(AND(P2444&gt;=300000000,P2444&lt;500000000),15000000,IF(AND(P2444&gt;=500000000,P2444&lt;3000000000),20000000,IF(P2444&gt;=30000000000,35000000,0))))) * (1-R2444)</f>
        <v>0</v>
      </c>
      <c r="Y2444" s="50">
        <f>IFERROR(Q2444 * (1-R2444),0)</f>
        <v>0</v>
      </c>
      <c r="Z2444" s="51">
        <f>IF(R2444=1,0,0)</f>
        <v>0</v>
      </c>
      <c r="AA2444" s="51">
        <f>IFERROR((1-R2444) * Z2444 * 2%,0)</f>
        <v>0</v>
      </c>
      <c r="AB2444" s="52">
        <f>IF(R2444=0,0,0)</f>
        <v>0</v>
      </c>
      <c r="AC2444" s="52">
        <f> IFERROR(AB2444 * (1-R2444) * 2%,0)</f>
        <v>0</v>
      </c>
      <c r="AD2444" s="53">
        <f>T2444+V2444+W2444+X2444+AA2444+AC2444</f>
        <v>16434.279999999999</v>
      </c>
    </row>
    <row r="2445">
      <c r="C2445" s="40" t="s">
        <v>4602</v>
      </c>
      <c r="D2445" s="41" t="s">
        <v>4603</v>
      </c>
      <c r="E2445" s="41"/>
      <c r="F2445" s="42">
        <v>41424.422349537039</v>
      </c>
      <c r="G2445" s="43">
        <v>62</v>
      </c>
      <c r="H2445" s="44">
        <v>43329</v>
      </c>
      <c r="I2445" s="44">
        <v>43343</v>
      </c>
      <c r="J2445" s="43">
        <v>809344</v>
      </c>
      <c r="K2445" s="43">
        <v>0</v>
      </c>
      <c r="L2445" s="43">
        <v>0</v>
      </c>
      <c r="M2445" s="43">
        <f>IFERROR(J2445-K2445-L2445,0)</f>
        <v>809344</v>
      </c>
      <c r="N2445" s="43">
        <v>808764</v>
      </c>
      <c r="O2445" s="45">
        <f>IFERROR(IF(1 - M2445/N2445&lt;0,0,1-M2445/N2445),0)</f>
        <v>0</v>
      </c>
      <c r="P2445" s="43">
        <v>0</v>
      </c>
      <c r="Q2445" s="43">
        <v>809344</v>
      </c>
      <c r="R2445" s="46">
        <f>IF(F2445&lt;DATEVALUE("2018-07-01"),1,0)</f>
        <v>1</v>
      </c>
      <c r="S2445" s="47">
        <f>IF(R2445=1,1%,0)</f>
        <v>0.01</v>
      </c>
      <c r="T2445" s="46">
        <f>IFERROR(S2445*M2445,0)</f>
        <v>8093.4400000000005</v>
      </c>
      <c r="U2445" s="48">
        <f>IF(O2445&lt;=0.12,1,0)*(1-R2445)*M2445</f>
        <v>0</v>
      </c>
      <c r="V2445" s="49">
        <f>IF(0&lt;0.8,0,IF(0&lt;1,Sheet1!L590,1))*IF(G2445&lt;3,0.12 - O2445,0.01) *U2445</f>
        <v>0</v>
      </c>
      <c r="W2445" s="49">
        <f>IF(0&gt;1,IF(0&lt;=1.1,1,IF(0&lt;=1.2,2,IF(0&lt;=1.5,3,5))),0) * 1000000</f>
        <v>0</v>
      </c>
      <c r="X2445" s="50">
        <f>IF(AND(P2445&gt;=150000000,P2445&lt;300000000),5000000,IF(AND(P2445&gt;=300000000,P2445&lt;500000000),10000000,IF(AND(P2445&gt;=300000000,P2445&lt;500000000),15000000,IF(AND(P2445&gt;=500000000,P2445&lt;3000000000),20000000,IF(P2445&gt;=30000000000,35000000,0))))) * (1-R2445)</f>
        <v>0</v>
      </c>
      <c r="Y2445" s="50">
        <f>IFERROR(Q2445 * (1-R2445),0)</f>
        <v>0</v>
      </c>
      <c r="Z2445" s="51">
        <f>IF(R2445=1,0,0)</f>
        <v>0</v>
      </c>
      <c r="AA2445" s="51">
        <f>IFERROR((1-R2445) * Z2445 * 2%,0)</f>
        <v>0</v>
      </c>
      <c r="AB2445" s="52">
        <f>IF(R2445=0,0,0)</f>
        <v>0</v>
      </c>
      <c r="AC2445" s="52">
        <f> IFERROR(AB2445 * (1-R2445) * 2%,0)</f>
        <v>0</v>
      </c>
      <c r="AD2445" s="53">
        <f>T2445+V2445+W2445+X2445+AA2445+AC2445</f>
        <v>8093.4400000000005</v>
      </c>
    </row>
    <row r="2446">
      <c r="C2446" s="40" t="s">
        <v>4604</v>
      </c>
      <c r="D2446" s="41" t="s">
        <v>4605</v>
      </c>
      <c r="E2446" s="41"/>
      <c r="F2446" s="42">
        <v>41460.451365740737</v>
      </c>
      <c r="G2446" s="43">
        <v>60</v>
      </c>
      <c r="H2446" s="44">
        <v>43326</v>
      </c>
      <c r="I2446" s="44">
        <v>43341</v>
      </c>
      <c r="J2446" s="43">
        <v>3746601</v>
      </c>
      <c r="K2446" s="43">
        <v>0</v>
      </c>
      <c r="L2446" s="43">
        <v>0</v>
      </c>
      <c r="M2446" s="43">
        <f>IFERROR(J2446-K2446-L2446,0)</f>
        <v>3746601</v>
      </c>
      <c r="N2446" s="43">
        <v>3743078</v>
      </c>
      <c r="O2446" s="45">
        <f>IFERROR(IF(1 - M2446/N2446&lt;0,0,1-M2446/N2446),0)</f>
        <v>0</v>
      </c>
      <c r="P2446" s="43">
        <v>0</v>
      </c>
      <c r="Q2446" s="43">
        <v>3746601</v>
      </c>
      <c r="R2446" s="46">
        <f>IF(F2446&lt;DATEVALUE("2018-07-01"),1,0)</f>
        <v>1</v>
      </c>
      <c r="S2446" s="47">
        <f>IF(R2446=1,1%,0)</f>
        <v>0.01</v>
      </c>
      <c r="T2446" s="46">
        <f>IFERROR(S2446*M2446,0)</f>
        <v>37466.010000000002</v>
      </c>
      <c r="U2446" s="48">
        <f>IF(O2446&lt;=0.12,1,0)*(1-R2446)*M2446</f>
        <v>0</v>
      </c>
      <c r="V2446" s="49">
        <f>IF(0&lt;0.8,0,IF(0&lt;1,Sheet1!L590,1))*IF(G2446&lt;3,0.12 - O2446,0.01) *U2446</f>
        <v>0</v>
      </c>
      <c r="W2446" s="49">
        <f>IF(0&gt;1,IF(0&lt;=1.1,1,IF(0&lt;=1.2,2,IF(0&lt;=1.5,3,5))),0) * 1000000</f>
        <v>0</v>
      </c>
      <c r="X2446" s="50">
        <f>IF(AND(P2446&gt;=150000000,P2446&lt;300000000),5000000,IF(AND(P2446&gt;=300000000,P2446&lt;500000000),10000000,IF(AND(P2446&gt;=300000000,P2446&lt;500000000),15000000,IF(AND(P2446&gt;=500000000,P2446&lt;3000000000),20000000,IF(P2446&gt;=30000000000,35000000,0))))) * (1-R2446)</f>
        <v>0</v>
      </c>
      <c r="Y2446" s="50">
        <f>IFERROR(Q2446 * (1-R2446),0)</f>
        <v>0</v>
      </c>
      <c r="Z2446" s="51">
        <f>IF(R2446=1,0,0)</f>
        <v>0</v>
      </c>
      <c r="AA2446" s="51">
        <f>IFERROR((1-R2446) * Z2446 * 2%,0)</f>
        <v>0</v>
      </c>
      <c r="AB2446" s="52">
        <f>IF(R2446=0,0,0)</f>
        <v>0</v>
      </c>
      <c r="AC2446" s="52">
        <f> IFERROR(AB2446 * (1-R2446) * 2%,0)</f>
        <v>0</v>
      </c>
      <c r="AD2446" s="53">
        <f>T2446+V2446+W2446+X2446+AA2446+AC2446</f>
        <v>37466.010000000002</v>
      </c>
    </row>
    <row r="2447">
      <c r="C2447" s="40" t="s">
        <v>4606</v>
      </c>
      <c r="D2447" s="41" t="s">
        <v>4607</v>
      </c>
      <c r="E2447" s="41"/>
      <c r="F2447" s="42">
        <v>41512.400243055556</v>
      </c>
      <c r="G2447" s="43">
        <v>59</v>
      </c>
      <c r="H2447" s="44">
        <v>43326</v>
      </c>
      <c r="I2447" s="44">
        <v>43358</v>
      </c>
      <c r="J2447" s="43">
        <v>1371632</v>
      </c>
      <c r="K2447" s="43">
        <v>0</v>
      </c>
      <c r="L2447" s="43">
        <v>0</v>
      </c>
      <c r="M2447" s="43">
        <f>IFERROR(J2447-K2447-L2447,0)</f>
        <v>1371632</v>
      </c>
      <c r="N2447" s="43">
        <v>1371632</v>
      </c>
      <c r="O2447" s="45">
        <f>IFERROR(IF(1 - M2447/N2447&lt;0,0,1-M2447/N2447),0)</f>
        <v>0</v>
      </c>
      <c r="P2447" s="43">
        <v>0</v>
      </c>
      <c r="Q2447" s="43">
        <v>1371632</v>
      </c>
      <c r="R2447" s="46">
        <f>IF(F2447&lt;DATEVALUE("2018-07-01"),1,0)</f>
        <v>1</v>
      </c>
      <c r="S2447" s="47">
        <f>IF(R2447=1,1%,0)</f>
        <v>0.01</v>
      </c>
      <c r="T2447" s="46">
        <f>IFERROR(S2447*M2447,0)</f>
        <v>13716.32</v>
      </c>
      <c r="U2447" s="48">
        <f>IF(O2447&lt;=0.12,1,0)*(1-R2447)*M2447</f>
        <v>0</v>
      </c>
      <c r="V2447" s="49">
        <f>IF(0&lt;0.8,0,IF(0&lt;1,Sheet1!L590,1))*IF(G2447&lt;3,0.12 - O2447,0.01) *U2447</f>
        <v>0</v>
      </c>
      <c r="W2447" s="49">
        <f>IF(0&gt;1,IF(0&lt;=1.1,1,IF(0&lt;=1.2,2,IF(0&lt;=1.5,3,5))),0) * 1000000</f>
        <v>0</v>
      </c>
      <c r="X2447" s="50">
        <f>IF(AND(P2447&gt;=150000000,P2447&lt;300000000),5000000,IF(AND(P2447&gt;=300000000,P2447&lt;500000000),10000000,IF(AND(P2447&gt;=300000000,P2447&lt;500000000),15000000,IF(AND(P2447&gt;=500000000,P2447&lt;3000000000),20000000,IF(P2447&gt;=30000000000,35000000,0))))) * (1-R2447)</f>
        <v>0</v>
      </c>
      <c r="Y2447" s="50">
        <f>IFERROR(Q2447 * (1-R2447),0)</f>
        <v>0</v>
      </c>
      <c r="Z2447" s="51">
        <f>IF(R2447=1,0,0)</f>
        <v>0</v>
      </c>
      <c r="AA2447" s="51">
        <f>IFERROR((1-R2447) * Z2447 * 2%,0)</f>
        <v>0</v>
      </c>
      <c r="AB2447" s="52">
        <f>IF(R2447=0,0,0)</f>
        <v>0</v>
      </c>
      <c r="AC2447" s="52">
        <f> IFERROR(AB2447 * (1-R2447) * 2%,0)</f>
        <v>0</v>
      </c>
      <c r="AD2447" s="53">
        <f>T2447+V2447+W2447+X2447+AA2447+AC2447</f>
        <v>13716.32</v>
      </c>
    </row>
    <row r="2448">
      <c r="C2448" s="40" t="s">
        <v>4608</v>
      </c>
      <c r="D2448" s="41" t="s">
        <v>4609</v>
      </c>
      <c r="E2448" s="41"/>
      <c r="F2448" s="42">
        <v>41591.457303240742</v>
      </c>
      <c r="G2448" s="43">
        <v>56</v>
      </c>
      <c r="H2448" s="44">
        <v>43326</v>
      </c>
      <c r="I2448" s="44">
        <v>43340</v>
      </c>
      <c r="J2448" s="43">
        <v>897820</v>
      </c>
      <c r="K2448" s="43">
        <v>0</v>
      </c>
      <c r="L2448" s="43">
        <v>0</v>
      </c>
      <c r="M2448" s="43">
        <f>IFERROR(J2448-K2448-L2448,0)</f>
        <v>897820</v>
      </c>
      <c r="N2448" s="43">
        <v>897820</v>
      </c>
      <c r="O2448" s="45">
        <f>IFERROR(IF(1 - M2448/N2448&lt;0,0,1-M2448/N2448),0)</f>
        <v>0</v>
      </c>
      <c r="P2448" s="43">
        <v>0</v>
      </c>
      <c r="Q2448" s="43">
        <v>897820</v>
      </c>
      <c r="R2448" s="46">
        <f>IF(F2448&lt;DATEVALUE("2018-07-01"),1,0)</f>
        <v>1</v>
      </c>
      <c r="S2448" s="47">
        <f>IF(R2448=1,1%,0)</f>
        <v>0.01</v>
      </c>
      <c r="T2448" s="46">
        <f>IFERROR(S2448*M2448,0)</f>
        <v>8978.2000000000007</v>
      </c>
      <c r="U2448" s="48">
        <f>IF(O2448&lt;=0.12,1,0)*(1-R2448)*M2448</f>
        <v>0</v>
      </c>
      <c r="V2448" s="49">
        <f>IF(0&lt;0.8,0,IF(0&lt;1,Sheet1!L590,1))*IF(G2448&lt;3,0.12 - O2448,0.01) *U2448</f>
        <v>0</v>
      </c>
      <c r="W2448" s="49">
        <f>IF(0&gt;1,IF(0&lt;=1.1,1,IF(0&lt;=1.2,2,IF(0&lt;=1.5,3,5))),0) * 1000000</f>
        <v>0</v>
      </c>
      <c r="X2448" s="50">
        <f>IF(AND(P2448&gt;=150000000,P2448&lt;300000000),5000000,IF(AND(P2448&gt;=300000000,P2448&lt;500000000),10000000,IF(AND(P2448&gt;=300000000,P2448&lt;500000000),15000000,IF(AND(P2448&gt;=500000000,P2448&lt;3000000000),20000000,IF(P2448&gt;=30000000000,35000000,0))))) * (1-R2448)</f>
        <v>0</v>
      </c>
      <c r="Y2448" s="50">
        <f>IFERROR(Q2448 * (1-R2448),0)</f>
        <v>0</v>
      </c>
      <c r="Z2448" s="51">
        <f>IF(R2448=1,0,0)</f>
        <v>0</v>
      </c>
      <c r="AA2448" s="51">
        <f>IFERROR((1-R2448) * Z2448 * 2%,0)</f>
        <v>0</v>
      </c>
      <c r="AB2448" s="52">
        <f>IF(R2448=0,0,0)</f>
        <v>0</v>
      </c>
      <c r="AC2448" s="52">
        <f> IFERROR(AB2448 * (1-R2448) * 2%,0)</f>
        <v>0</v>
      </c>
      <c r="AD2448" s="53">
        <f>T2448+V2448+W2448+X2448+AA2448+AC2448</f>
        <v>8978.2000000000007</v>
      </c>
    </row>
    <row r="2449">
      <c r="C2449" s="40" t="s">
        <v>4610</v>
      </c>
      <c r="D2449" s="41" t="s">
        <v>4611</v>
      </c>
      <c r="E2449" s="41"/>
      <c r="F2449" s="42">
        <v>41619.594976851848</v>
      </c>
      <c r="G2449" s="43">
        <v>55</v>
      </c>
      <c r="H2449" s="44">
        <v>43320</v>
      </c>
      <c r="I2449" s="44">
        <v>43329</v>
      </c>
      <c r="J2449" s="43">
        <v>445449</v>
      </c>
      <c r="K2449" s="43">
        <v>0</v>
      </c>
      <c r="L2449" s="43">
        <v>0</v>
      </c>
      <c r="M2449" s="43">
        <f>IFERROR(J2449-K2449-L2449,0)</f>
        <v>445449</v>
      </c>
      <c r="N2449" s="43">
        <v>445449</v>
      </c>
      <c r="O2449" s="45">
        <f>IFERROR(IF(1 - M2449/N2449&lt;0,0,1-M2449/N2449),0)</f>
        <v>0</v>
      </c>
      <c r="P2449" s="43">
        <v>0</v>
      </c>
      <c r="Q2449" s="43">
        <v>445449</v>
      </c>
      <c r="R2449" s="46">
        <f>IF(F2449&lt;DATEVALUE("2018-07-01"),1,0)</f>
        <v>1</v>
      </c>
      <c r="S2449" s="47">
        <f>IF(R2449=1,1%,0)</f>
        <v>0.01</v>
      </c>
      <c r="T2449" s="46">
        <f>IFERROR(S2449*M2449,0)</f>
        <v>4454.4899999999998</v>
      </c>
      <c r="U2449" s="48">
        <f>IF(O2449&lt;=0.12,1,0)*(1-R2449)*M2449</f>
        <v>0</v>
      </c>
      <c r="V2449" s="49">
        <f>IF(0&lt;0.8,0,IF(0&lt;1,Sheet1!L590,1))*IF(G2449&lt;3,0.12 - O2449,0.01) *U2449</f>
        <v>0</v>
      </c>
      <c r="W2449" s="49">
        <f>IF(0&gt;1,IF(0&lt;=1.1,1,IF(0&lt;=1.2,2,IF(0&lt;=1.5,3,5))),0) * 1000000</f>
        <v>0</v>
      </c>
      <c r="X2449" s="50">
        <f>IF(AND(P2449&gt;=150000000,P2449&lt;300000000),5000000,IF(AND(P2449&gt;=300000000,P2449&lt;500000000),10000000,IF(AND(P2449&gt;=300000000,P2449&lt;500000000),15000000,IF(AND(P2449&gt;=500000000,P2449&lt;3000000000),20000000,IF(P2449&gt;=30000000000,35000000,0))))) * (1-R2449)</f>
        <v>0</v>
      </c>
      <c r="Y2449" s="50">
        <f>IFERROR(Q2449 * (1-R2449),0)</f>
        <v>0</v>
      </c>
      <c r="Z2449" s="51">
        <f>IF(R2449=1,0,0)</f>
        <v>0</v>
      </c>
      <c r="AA2449" s="51">
        <f>IFERROR((1-R2449) * Z2449 * 2%,0)</f>
        <v>0</v>
      </c>
      <c r="AB2449" s="52">
        <f>IF(R2449=0,0,0)</f>
        <v>0</v>
      </c>
      <c r="AC2449" s="52">
        <f> IFERROR(AB2449 * (1-R2449) * 2%,0)</f>
        <v>0</v>
      </c>
      <c r="AD2449" s="53">
        <f>T2449+V2449+W2449+X2449+AA2449+AC2449</f>
        <v>4454.4899999999998</v>
      </c>
    </row>
    <row r="2450">
      <c r="C2450" s="40" t="s">
        <v>4612</v>
      </c>
      <c r="D2450" s="41" t="s">
        <v>4613</v>
      </c>
      <c r="E2450" s="41"/>
      <c r="F2450" s="42">
        <v>41799.641817129625</v>
      </c>
      <c r="G2450" s="43">
        <v>49</v>
      </c>
      <c r="H2450" s="44">
        <v>43329</v>
      </c>
      <c r="I2450" s="44">
        <v>43349</v>
      </c>
      <c r="J2450" s="43">
        <v>2440522</v>
      </c>
      <c r="K2450" s="43">
        <v>0</v>
      </c>
      <c r="L2450" s="43">
        <v>0</v>
      </c>
      <c r="M2450" s="43">
        <f>IFERROR(J2450-K2450-L2450,0)</f>
        <v>2440522</v>
      </c>
      <c r="N2450" s="43">
        <v>2440522</v>
      </c>
      <c r="O2450" s="45">
        <f>IFERROR(IF(1 - M2450/N2450&lt;0,0,1-M2450/N2450),0)</f>
        <v>0</v>
      </c>
      <c r="P2450" s="43">
        <v>0</v>
      </c>
      <c r="Q2450" s="43">
        <v>2440522</v>
      </c>
      <c r="R2450" s="46">
        <f>IF(F2450&lt;DATEVALUE("2018-07-01"),1,0)</f>
        <v>1</v>
      </c>
      <c r="S2450" s="47">
        <f>IF(R2450=1,1%,0)</f>
        <v>0.01</v>
      </c>
      <c r="T2450" s="46">
        <f>IFERROR(S2450*M2450,0)</f>
        <v>24405.220000000001</v>
      </c>
      <c r="U2450" s="48">
        <f>IF(O2450&lt;=0.12,1,0)*(1-R2450)*M2450</f>
        <v>0</v>
      </c>
      <c r="V2450" s="49">
        <f>IF(0&lt;0.8,0,IF(0&lt;1,Sheet1!L590,1))*IF(G2450&lt;3,0.12 - O2450,0.01) *U2450</f>
        <v>0</v>
      </c>
      <c r="W2450" s="49">
        <f>IF(0&gt;1,IF(0&lt;=1.1,1,IF(0&lt;=1.2,2,IF(0&lt;=1.5,3,5))),0) * 1000000</f>
        <v>0</v>
      </c>
      <c r="X2450" s="50">
        <f>IF(AND(P2450&gt;=150000000,P2450&lt;300000000),5000000,IF(AND(P2450&gt;=300000000,P2450&lt;500000000),10000000,IF(AND(P2450&gt;=300000000,P2450&lt;500000000),15000000,IF(AND(P2450&gt;=500000000,P2450&lt;3000000000),20000000,IF(P2450&gt;=30000000000,35000000,0))))) * (1-R2450)</f>
        <v>0</v>
      </c>
      <c r="Y2450" s="50">
        <f>IFERROR(Q2450 * (1-R2450),0)</f>
        <v>0</v>
      </c>
      <c r="Z2450" s="51">
        <f>IF(R2450=1,0,0)</f>
        <v>0</v>
      </c>
      <c r="AA2450" s="51">
        <f>IFERROR((1-R2450) * Z2450 * 2%,0)</f>
        <v>0</v>
      </c>
      <c r="AB2450" s="52">
        <f>IF(R2450=0,0,0)</f>
        <v>0</v>
      </c>
      <c r="AC2450" s="52">
        <f> IFERROR(AB2450 * (1-R2450) * 2%,0)</f>
        <v>0</v>
      </c>
      <c r="AD2450" s="53">
        <f>T2450+V2450+W2450+X2450+AA2450+AC2450</f>
        <v>24405.220000000001</v>
      </c>
    </row>
    <row r="2451">
      <c r="C2451" s="40" t="s">
        <v>4614</v>
      </c>
      <c r="D2451" s="41" t="s">
        <v>4615</v>
      </c>
      <c r="E2451" s="41"/>
      <c r="F2451" s="42">
        <v>41886.459675925922</v>
      </c>
      <c r="G2451" s="43">
        <v>46</v>
      </c>
      <c r="H2451" s="44">
        <v>43326</v>
      </c>
      <c r="I2451" s="44">
        <v>43340</v>
      </c>
      <c r="J2451" s="43">
        <v>1405584</v>
      </c>
      <c r="K2451" s="43">
        <v>127780</v>
      </c>
      <c r="L2451" s="43">
        <v>0</v>
      </c>
      <c r="M2451" s="43">
        <f>IFERROR(J2451-K2451-L2451,0)</f>
        <v>1277804</v>
      </c>
      <c r="N2451" s="43">
        <v>1405584</v>
      </c>
      <c r="O2451" s="45">
        <f>IFERROR(IF(1 - M2451/N2451&lt;0,0,1-M2451/N2451),0)</f>
        <v>0.090908832200708001</v>
      </c>
      <c r="P2451" s="43">
        <v>0</v>
      </c>
      <c r="Q2451" s="43">
        <v>1405584</v>
      </c>
      <c r="R2451" s="46">
        <f>IF(F2451&lt;DATEVALUE("2018-07-01"),1,0)</f>
        <v>1</v>
      </c>
      <c r="S2451" s="47">
        <f>IF(R2451=1,1%,0)</f>
        <v>0.01</v>
      </c>
      <c r="T2451" s="46">
        <f>IFERROR(S2451*M2451,0)</f>
        <v>12778.040000000001</v>
      </c>
      <c r="U2451" s="48">
        <f>IF(O2451&lt;=0.12,1,0)*(1-R2451)*M2451</f>
        <v>0</v>
      </c>
      <c r="V2451" s="49">
        <f>IF(0&lt;0.8,0,IF(0&lt;1,Sheet1!L590,1))*IF(G2451&lt;3,0.12 - O2451,0.01) *U2451</f>
        <v>0</v>
      </c>
      <c r="W2451" s="49">
        <f>IF(0&gt;1,IF(0&lt;=1.1,1,IF(0&lt;=1.2,2,IF(0&lt;=1.5,3,5))),0) * 1000000</f>
        <v>0</v>
      </c>
      <c r="X2451" s="50">
        <f>IF(AND(P2451&gt;=150000000,P2451&lt;300000000),5000000,IF(AND(P2451&gt;=300000000,P2451&lt;500000000),10000000,IF(AND(P2451&gt;=300000000,P2451&lt;500000000),15000000,IF(AND(P2451&gt;=500000000,P2451&lt;3000000000),20000000,IF(P2451&gt;=30000000000,35000000,0))))) * (1-R2451)</f>
        <v>0</v>
      </c>
      <c r="Y2451" s="50">
        <f>IFERROR(Q2451 * (1-R2451),0)</f>
        <v>0</v>
      </c>
      <c r="Z2451" s="51">
        <f>IF(R2451=1,0,0)</f>
        <v>0</v>
      </c>
      <c r="AA2451" s="51">
        <f>IFERROR((1-R2451) * Z2451 * 2%,0)</f>
        <v>0</v>
      </c>
      <c r="AB2451" s="52">
        <f>IF(R2451=0,0,0)</f>
        <v>0</v>
      </c>
      <c r="AC2451" s="52">
        <f> IFERROR(AB2451 * (1-R2451) * 2%,0)</f>
        <v>0</v>
      </c>
      <c r="AD2451" s="53">
        <f>T2451+V2451+W2451+X2451+AA2451+AC2451</f>
        <v>12778.040000000001</v>
      </c>
    </row>
    <row r="2452">
      <c r="C2452" s="40" t="s">
        <v>4616</v>
      </c>
      <c r="D2452" s="41" t="s">
        <v>4617</v>
      </c>
      <c r="E2452" s="41"/>
      <c r="F2452" s="42">
        <v>42080.425706018519</v>
      </c>
      <c r="G2452" s="43">
        <v>40</v>
      </c>
      <c r="H2452" s="44">
        <v>43326</v>
      </c>
      <c r="I2452" s="44">
        <v>43354</v>
      </c>
      <c r="J2452" s="43">
        <v>1309099</v>
      </c>
      <c r="K2452" s="43">
        <v>0</v>
      </c>
      <c r="L2452" s="43">
        <v>0</v>
      </c>
      <c r="M2452" s="43">
        <f>IFERROR(J2452-K2452-L2452,0)</f>
        <v>1309099</v>
      </c>
      <c r="N2452" s="43">
        <v>1309099</v>
      </c>
      <c r="O2452" s="45">
        <f>IFERROR(IF(1 - M2452/N2452&lt;0,0,1-M2452/N2452),0)</f>
        <v>0</v>
      </c>
      <c r="P2452" s="43">
        <v>0</v>
      </c>
      <c r="Q2452" s="43">
        <v>1309099</v>
      </c>
      <c r="R2452" s="46">
        <f>IF(F2452&lt;DATEVALUE("2018-07-01"),1,0)</f>
        <v>1</v>
      </c>
      <c r="S2452" s="47">
        <f>IF(R2452=1,1%,0)</f>
        <v>0.01</v>
      </c>
      <c r="T2452" s="46">
        <f>IFERROR(S2452*M2452,0)</f>
        <v>13090.99</v>
      </c>
      <c r="U2452" s="48">
        <f>IF(O2452&lt;=0.12,1,0)*(1-R2452)*M2452</f>
        <v>0</v>
      </c>
      <c r="V2452" s="49">
        <f>IF(0&lt;0.8,0,IF(0&lt;1,Sheet1!L590,1))*IF(G2452&lt;3,0.12 - O2452,0.01) *U2452</f>
        <v>0</v>
      </c>
      <c r="W2452" s="49">
        <f>IF(0&gt;1,IF(0&lt;=1.1,1,IF(0&lt;=1.2,2,IF(0&lt;=1.5,3,5))),0) * 1000000</f>
        <v>0</v>
      </c>
      <c r="X2452" s="50">
        <f>IF(AND(P2452&gt;=150000000,P2452&lt;300000000),5000000,IF(AND(P2452&gt;=300000000,P2452&lt;500000000),10000000,IF(AND(P2452&gt;=300000000,P2452&lt;500000000),15000000,IF(AND(P2452&gt;=500000000,P2452&lt;3000000000),20000000,IF(P2452&gt;=30000000000,35000000,0))))) * (1-R2452)</f>
        <v>0</v>
      </c>
      <c r="Y2452" s="50">
        <f>IFERROR(Q2452 * (1-R2452),0)</f>
        <v>0</v>
      </c>
      <c r="Z2452" s="51">
        <f>IF(R2452=1,0,0)</f>
        <v>0</v>
      </c>
      <c r="AA2452" s="51">
        <f>IFERROR((1-R2452) * Z2452 * 2%,0)</f>
        <v>0</v>
      </c>
      <c r="AB2452" s="52">
        <f>IF(R2452=0,0,0)</f>
        <v>0</v>
      </c>
      <c r="AC2452" s="52">
        <f> IFERROR(AB2452 * (1-R2452) * 2%,0)</f>
        <v>0</v>
      </c>
      <c r="AD2452" s="53">
        <f>T2452+V2452+W2452+X2452+AA2452+AC2452</f>
        <v>13090.99</v>
      </c>
    </row>
    <row r="2453">
      <c r="C2453" s="40" t="s">
        <v>4618</v>
      </c>
      <c r="D2453" s="41" t="s">
        <v>4619</v>
      </c>
      <c r="E2453" s="41"/>
      <c r="F2453" s="42">
        <v>42436.610717592594</v>
      </c>
      <c r="G2453" s="43">
        <v>28</v>
      </c>
      <c r="H2453" s="44">
        <v>43326</v>
      </c>
      <c r="I2453" s="44">
        <v>43342</v>
      </c>
      <c r="J2453" s="43">
        <v>1340233</v>
      </c>
      <c r="K2453" s="43">
        <v>0</v>
      </c>
      <c r="L2453" s="43">
        <v>0</v>
      </c>
      <c r="M2453" s="43">
        <f>IFERROR(J2453-K2453-L2453,0)</f>
        <v>1340233</v>
      </c>
      <c r="N2453" s="43">
        <v>1340233</v>
      </c>
      <c r="O2453" s="45">
        <f>IFERROR(IF(1 - M2453/N2453&lt;0,0,1-M2453/N2453),0)</f>
        <v>0</v>
      </c>
      <c r="P2453" s="43">
        <v>0</v>
      </c>
      <c r="Q2453" s="43">
        <v>1340233</v>
      </c>
      <c r="R2453" s="46">
        <f>IF(F2453&lt;DATEVALUE("2018-07-01"),1,0)</f>
        <v>1</v>
      </c>
      <c r="S2453" s="47">
        <f>IF(R2453=1,1%,0)</f>
        <v>0.01</v>
      </c>
      <c r="T2453" s="46">
        <f>IFERROR(S2453*M2453,0)</f>
        <v>13402.33</v>
      </c>
      <c r="U2453" s="48">
        <f>IF(O2453&lt;=0.12,1,0)*(1-R2453)*M2453</f>
        <v>0</v>
      </c>
      <c r="V2453" s="49">
        <f>IF(0&lt;0.8,0,IF(0&lt;1,Sheet1!L590,1))*IF(G2453&lt;3,0.12 - O2453,0.01) *U2453</f>
        <v>0</v>
      </c>
      <c r="W2453" s="49">
        <f>IF(0&gt;1,IF(0&lt;=1.1,1,IF(0&lt;=1.2,2,IF(0&lt;=1.5,3,5))),0) * 1000000</f>
        <v>0</v>
      </c>
      <c r="X2453" s="50">
        <f>IF(AND(P2453&gt;=150000000,P2453&lt;300000000),5000000,IF(AND(P2453&gt;=300000000,P2453&lt;500000000),10000000,IF(AND(P2453&gt;=300000000,P2453&lt;500000000),15000000,IF(AND(P2453&gt;=500000000,P2453&lt;3000000000),20000000,IF(P2453&gt;=30000000000,35000000,0))))) * (1-R2453)</f>
        <v>0</v>
      </c>
      <c r="Y2453" s="50">
        <f>IFERROR(Q2453 * (1-R2453),0)</f>
        <v>0</v>
      </c>
      <c r="Z2453" s="51">
        <f>IF(R2453=1,0,0)</f>
        <v>0</v>
      </c>
      <c r="AA2453" s="51">
        <f>IFERROR((1-R2453) * Z2453 * 2%,0)</f>
        <v>0</v>
      </c>
      <c r="AB2453" s="52">
        <f>IF(R2453=0,0,0)</f>
        <v>0</v>
      </c>
      <c r="AC2453" s="52">
        <f> IFERROR(AB2453 * (1-R2453) * 2%,0)</f>
        <v>0</v>
      </c>
      <c r="AD2453" s="53">
        <f>T2453+V2453+W2453+X2453+AA2453+AC2453</f>
        <v>13402.33</v>
      </c>
    </row>
    <row r="2454">
      <c r="C2454" s="40" t="s">
        <v>4620</v>
      </c>
      <c r="D2454" s="41" t="s">
        <v>4621</v>
      </c>
      <c r="E2454" s="41"/>
      <c r="F2454" s="42">
        <v>42453.52040509259</v>
      </c>
      <c r="G2454" s="43">
        <v>28</v>
      </c>
      <c r="H2454" s="44">
        <v>43312</v>
      </c>
      <c r="I2454" s="44">
        <v>43326</v>
      </c>
      <c r="J2454" s="43">
        <v>563328</v>
      </c>
      <c r="K2454" s="43">
        <v>0</v>
      </c>
      <c r="L2454" s="43">
        <v>0</v>
      </c>
      <c r="M2454" s="43">
        <f>IFERROR(J2454-K2454-L2454,0)</f>
        <v>563328</v>
      </c>
      <c r="N2454" s="43">
        <v>566885</v>
      </c>
      <c r="O2454" s="45">
        <f>IFERROR(IF(1 - M2454/N2454&lt;0,0,1-M2454/N2454),0)</f>
        <v>0.0062746412411688324</v>
      </c>
      <c r="P2454" s="43">
        <v>0</v>
      </c>
      <c r="Q2454" s="43">
        <v>563328</v>
      </c>
      <c r="R2454" s="46">
        <f>IF(F2454&lt;DATEVALUE("2018-07-01"),1,0)</f>
        <v>1</v>
      </c>
      <c r="S2454" s="47">
        <f>IF(R2454=1,1%,0)</f>
        <v>0.01</v>
      </c>
      <c r="T2454" s="46">
        <f>IFERROR(S2454*M2454,0)</f>
        <v>5633.2799999999997</v>
      </c>
      <c r="U2454" s="48">
        <f>IF(O2454&lt;=0.12,1,0)*(1-R2454)*M2454</f>
        <v>0</v>
      </c>
      <c r="V2454" s="49">
        <f>IF(0&lt;0.8,0,IF(0&lt;1,Sheet1!L590,1))*IF(G2454&lt;3,0.12 - O2454,0.01) *U2454</f>
        <v>0</v>
      </c>
      <c r="W2454" s="49">
        <f>IF(0&gt;1,IF(0&lt;=1.1,1,IF(0&lt;=1.2,2,IF(0&lt;=1.5,3,5))),0) * 1000000</f>
        <v>0</v>
      </c>
      <c r="X2454" s="50">
        <f>IF(AND(P2454&gt;=150000000,P2454&lt;300000000),5000000,IF(AND(P2454&gt;=300000000,P2454&lt;500000000),10000000,IF(AND(P2454&gt;=300000000,P2454&lt;500000000),15000000,IF(AND(P2454&gt;=500000000,P2454&lt;3000000000),20000000,IF(P2454&gt;=30000000000,35000000,0))))) * (1-R2454)</f>
        <v>0</v>
      </c>
      <c r="Y2454" s="50">
        <f>IFERROR(Q2454 * (1-R2454),0)</f>
        <v>0</v>
      </c>
      <c r="Z2454" s="51">
        <f>IF(R2454=1,0,0)</f>
        <v>0</v>
      </c>
      <c r="AA2454" s="51">
        <f>IFERROR((1-R2454) * Z2454 * 2%,0)</f>
        <v>0</v>
      </c>
      <c r="AB2454" s="52">
        <f>IF(R2454=0,0,0)</f>
        <v>0</v>
      </c>
      <c r="AC2454" s="52">
        <f> IFERROR(AB2454 * (1-R2454) * 2%,0)</f>
        <v>0</v>
      </c>
      <c r="AD2454" s="53">
        <f>T2454+V2454+W2454+X2454+AA2454+AC2454</f>
        <v>5633.2799999999997</v>
      </c>
    </row>
    <row r="2455">
      <c r="C2455" s="40" t="s">
        <v>4622</v>
      </c>
      <c r="D2455" s="41" t="s">
        <v>4623</v>
      </c>
      <c r="E2455" s="41"/>
      <c r="F2455" s="42">
        <v>42457.551805555551</v>
      </c>
      <c r="G2455" s="43">
        <v>28</v>
      </c>
      <c r="H2455" s="44">
        <v>43332</v>
      </c>
      <c r="I2455" s="44">
        <v>43340</v>
      </c>
      <c r="J2455" s="43">
        <v>2979867</v>
      </c>
      <c r="K2455" s="43">
        <v>0</v>
      </c>
      <c r="L2455" s="43">
        <v>0</v>
      </c>
      <c r="M2455" s="43">
        <f>IFERROR(J2455-K2455-L2455,0)</f>
        <v>2979867</v>
      </c>
      <c r="N2455" s="43">
        <v>2966557</v>
      </c>
      <c r="O2455" s="45">
        <f>IFERROR(IF(1 - M2455/N2455&lt;0,0,1-M2455/N2455),0)</f>
        <v>0</v>
      </c>
      <c r="P2455" s="43">
        <v>0</v>
      </c>
      <c r="Q2455" s="43">
        <v>2979867</v>
      </c>
      <c r="R2455" s="46">
        <f>IF(F2455&lt;DATEVALUE("2018-07-01"),1,0)</f>
        <v>1</v>
      </c>
      <c r="S2455" s="47">
        <f>IF(R2455=1,1%,0)</f>
        <v>0.01</v>
      </c>
      <c r="T2455" s="46">
        <f>IFERROR(S2455*M2455,0)</f>
        <v>29798.670000000002</v>
      </c>
      <c r="U2455" s="48">
        <f>IF(O2455&lt;=0.12,1,0)*(1-R2455)*M2455</f>
        <v>0</v>
      </c>
      <c r="V2455" s="49">
        <f>IF(0&lt;0.8,0,IF(0&lt;1,Sheet1!L590,1))*IF(G2455&lt;3,0.12 - O2455,0.01) *U2455</f>
        <v>0</v>
      </c>
      <c r="W2455" s="49">
        <f>IF(0&gt;1,IF(0&lt;=1.1,1,IF(0&lt;=1.2,2,IF(0&lt;=1.5,3,5))),0) * 1000000</f>
        <v>0</v>
      </c>
      <c r="X2455" s="50">
        <f>IF(AND(P2455&gt;=150000000,P2455&lt;300000000),5000000,IF(AND(P2455&gt;=300000000,P2455&lt;500000000),10000000,IF(AND(P2455&gt;=300000000,P2455&lt;500000000),15000000,IF(AND(P2455&gt;=500000000,P2455&lt;3000000000),20000000,IF(P2455&gt;=30000000000,35000000,0))))) * (1-R2455)</f>
        <v>0</v>
      </c>
      <c r="Y2455" s="50">
        <f>IFERROR(Q2455 * (1-R2455),0)</f>
        <v>0</v>
      </c>
      <c r="Z2455" s="51">
        <f>IF(R2455=1,0,0)</f>
        <v>0</v>
      </c>
      <c r="AA2455" s="51">
        <f>IFERROR((1-R2455) * Z2455 * 2%,0)</f>
        <v>0</v>
      </c>
      <c r="AB2455" s="52">
        <f>IF(R2455=0,0,0)</f>
        <v>0</v>
      </c>
      <c r="AC2455" s="52">
        <f> IFERROR(AB2455 * (1-R2455) * 2%,0)</f>
        <v>0</v>
      </c>
      <c r="AD2455" s="53">
        <f>T2455+V2455+W2455+X2455+AA2455+AC2455</f>
        <v>29798.670000000002</v>
      </c>
    </row>
    <row r="2456">
      <c r="C2456" s="40" t="s">
        <v>4624</v>
      </c>
      <c r="D2456" s="41" t="s">
        <v>4625</v>
      </c>
      <c r="E2456" s="41"/>
      <c r="F2456" s="42">
        <v>42499.202048611107</v>
      </c>
      <c r="G2456" s="43">
        <v>26</v>
      </c>
      <c r="H2456" s="44">
        <v>43326</v>
      </c>
      <c r="I2456" s="44">
        <v>43333</v>
      </c>
      <c r="J2456" s="43">
        <v>3147839</v>
      </c>
      <c r="K2456" s="43">
        <v>0</v>
      </c>
      <c r="L2456" s="43">
        <v>0</v>
      </c>
      <c r="M2456" s="43">
        <f>IFERROR(J2456-K2456-L2456,0)</f>
        <v>3147839</v>
      </c>
      <c r="N2456" s="43">
        <v>3147839</v>
      </c>
      <c r="O2456" s="45">
        <f>IFERROR(IF(1 - M2456/N2456&lt;0,0,1-M2456/N2456),0)</f>
        <v>0</v>
      </c>
      <c r="P2456" s="43">
        <v>0</v>
      </c>
      <c r="Q2456" s="43">
        <v>3147839</v>
      </c>
      <c r="R2456" s="46">
        <f>IF(F2456&lt;DATEVALUE("2018-07-01"),1,0)</f>
        <v>1</v>
      </c>
      <c r="S2456" s="47">
        <f>IF(R2456=1,1%,0)</f>
        <v>0.01</v>
      </c>
      <c r="T2456" s="46">
        <f>IFERROR(S2456*M2456,0)</f>
        <v>31478.389999999999</v>
      </c>
      <c r="U2456" s="48">
        <f>IF(O2456&lt;=0.12,1,0)*(1-R2456)*M2456</f>
        <v>0</v>
      </c>
      <c r="V2456" s="49">
        <f>IF(0&lt;0.8,0,IF(0&lt;1,Sheet1!L590,1))*IF(G2456&lt;3,0.12 - O2456,0.01) *U2456</f>
        <v>0</v>
      </c>
      <c r="W2456" s="49">
        <f>IF(0&gt;1,IF(0&lt;=1.1,1,IF(0&lt;=1.2,2,IF(0&lt;=1.5,3,5))),0) * 1000000</f>
        <v>0</v>
      </c>
      <c r="X2456" s="50">
        <f>IF(AND(P2456&gt;=150000000,P2456&lt;300000000),5000000,IF(AND(P2456&gt;=300000000,P2456&lt;500000000),10000000,IF(AND(P2456&gt;=300000000,P2456&lt;500000000),15000000,IF(AND(P2456&gt;=500000000,P2456&lt;3000000000),20000000,IF(P2456&gt;=30000000000,35000000,0))))) * (1-R2456)</f>
        <v>0</v>
      </c>
      <c r="Y2456" s="50">
        <f>IFERROR(Q2456 * (1-R2456),0)</f>
        <v>0</v>
      </c>
      <c r="Z2456" s="51">
        <f>IF(R2456=1,0,0)</f>
        <v>0</v>
      </c>
      <c r="AA2456" s="51">
        <f>IFERROR((1-R2456) * Z2456 * 2%,0)</f>
        <v>0</v>
      </c>
      <c r="AB2456" s="52">
        <f>IF(R2456=0,0,0)</f>
        <v>0</v>
      </c>
      <c r="AC2456" s="52">
        <f> IFERROR(AB2456 * (1-R2456) * 2%,0)</f>
        <v>0</v>
      </c>
      <c r="AD2456" s="53">
        <f>T2456+V2456+W2456+X2456+AA2456+AC2456</f>
        <v>31478.389999999999</v>
      </c>
    </row>
    <row r="2457">
      <c r="C2457" s="40" t="s">
        <v>4626</v>
      </c>
      <c r="D2457" s="41" t="s">
        <v>4627</v>
      </c>
      <c r="E2457" s="41"/>
      <c r="F2457" s="42">
        <v>42562.10491898148</v>
      </c>
      <c r="G2457" s="43">
        <v>24</v>
      </c>
      <c r="H2457" s="44">
        <v>43320</v>
      </c>
      <c r="I2457" s="44">
        <v>43340</v>
      </c>
      <c r="J2457" s="43">
        <v>988933</v>
      </c>
      <c r="K2457" s="43">
        <v>89903</v>
      </c>
      <c r="L2457" s="43">
        <v>0</v>
      </c>
      <c r="M2457" s="43">
        <f>IFERROR(J2457-K2457-L2457,0)</f>
        <v>899030</v>
      </c>
      <c r="N2457" s="43">
        <v>988933</v>
      </c>
      <c r="O2457" s="45">
        <f>IFERROR(IF(1 - M2457/N2457&lt;0,0,1-M2457/N2457),0)</f>
        <v>0.090909090909090939</v>
      </c>
      <c r="P2457" s="43">
        <v>0</v>
      </c>
      <c r="Q2457" s="43">
        <v>988933</v>
      </c>
      <c r="R2457" s="46">
        <f>IF(F2457&lt;DATEVALUE("2018-07-01"),1,0)</f>
        <v>1</v>
      </c>
      <c r="S2457" s="47">
        <f>IF(R2457=1,1%,0)</f>
        <v>0.01</v>
      </c>
      <c r="T2457" s="46">
        <f>IFERROR(S2457*M2457,0)</f>
        <v>8990.3000000000011</v>
      </c>
      <c r="U2457" s="48">
        <f>IF(O2457&lt;=0.12,1,0)*(1-R2457)*M2457</f>
        <v>0</v>
      </c>
      <c r="V2457" s="49">
        <f>IF(0&lt;0.8,0,IF(0&lt;1,Sheet1!L590,1))*IF(G2457&lt;3,0.12 - O2457,0.01) *U2457</f>
        <v>0</v>
      </c>
      <c r="W2457" s="49">
        <f>IF(0&gt;1,IF(0&lt;=1.1,1,IF(0&lt;=1.2,2,IF(0&lt;=1.5,3,5))),0) * 1000000</f>
        <v>0</v>
      </c>
      <c r="X2457" s="50">
        <f>IF(AND(P2457&gt;=150000000,P2457&lt;300000000),5000000,IF(AND(P2457&gt;=300000000,P2457&lt;500000000),10000000,IF(AND(P2457&gt;=300000000,P2457&lt;500000000),15000000,IF(AND(P2457&gt;=500000000,P2457&lt;3000000000),20000000,IF(P2457&gt;=30000000000,35000000,0))))) * (1-R2457)</f>
        <v>0</v>
      </c>
      <c r="Y2457" s="50">
        <f>IFERROR(Q2457 * (1-R2457),0)</f>
        <v>0</v>
      </c>
      <c r="Z2457" s="51">
        <f>IF(R2457=1,0,0)</f>
        <v>0</v>
      </c>
      <c r="AA2457" s="51">
        <f>IFERROR((1-R2457) * Z2457 * 2%,0)</f>
        <v>0</v>
      </c>
      <c r="AB2457" s="52">
        <f>IF(R2457=0,0,0)</f>
        <v>0</v>
      </c>
      <c r="AC2457" s="52">
        <f> IFERROR(AB2457 * (1-R2457) * 2%,0)</f>
        <v>0</v>
      </c>
      <c r="AD2457" s="53">
        <f>T2457+V2457+W2457+X2457+AA2457+AC2457</f>
        <v>8990.3000000000011</v>
      </c>
    </row>
    <row r="2458">
      <c r="C2458" s="40" t="s">
        <v>4628</v>
      </c>
      <c r="D2458" s="41" t="s">
        <v>4629</v>
      </c>
      <c r="E2458" s="41"/>
      <c r="F2458" s="42">
        <v>42649.167986111112</v>
      </c>
      <c r="G2458" s="43">
        <v>21</v>
      </c>
      <c r="H2458" s="44">
        <v>43320</v>
      </c>
      <c r="I2458" s="44">
        <v>43334</v>
      </c>
      <c r="J2458" s="43">
        <v>608412</v>
      </c>
      <c r="K2458" s="43">
        <v>0</v>
      </c>
      <c r="L2458" s="43">
        <v>0</v>
      </c>
      <c r="M2458" s="43">
        <f>IFERROR(J2458-K2458-L2458,0)</f>
        <v>608412</v>
      </c>
      <c r="N2458" s="43">
        <v>608412</v>
      </c>
      <c r="O2458" s="45">
        <f>IFERROR(IF(1 - M2458/N2458&lt;0,0,1-M2458/N2458),0)</f>
        <v>0</v>
      </c>
      <c r="P2458" s="43">
        <v>0</v>
      </c>
      <c r="Q2458" s="43">
        <v>608412</v>
      </c>
      <c r="R2458" s="46">
        <f>IF(F2458&lt;DATEVALUE("2018-07-01"),1,0)</f>
        <v>1</v>
      </c>
      <c r="S2458" s="47">
        <f>IF(R2458=1,1%,0)</f>
        <v>0.01</v>
      </c>
      <c r="T2458" s="46">
        <f>IFERROR(S2458*M2458,0)</f>
        <v>6084.1199999999999</v>
      </c>
      <c r="U2458" s="48">
        <f>IF(O2458&lt;=0.12,1,0)*(1-R2458)*M2458</f>
        <v>0</v>
      </c>
      <c r="V2458" s="49">
        <f>IF(0&lt;0.8,0,IF(0&lt;1,Sheet1!L590,1))*IF(G2458&lt;3,0.12 - O2458,0.01) *U2458</f>
        <v>0</v>
      </c>
      <c r="W2458" s="49">
        <f>IF(0&gt;1,IF(0&lt;=1.1,1,IF(0&lt;=1.2,2,IF(0&lt;=1.5,3,5))),0) * 1000000</f>
        <v>0</v>
      </c>
      <c r="X2458" s="50">
        <f>IF(AND(P2458&gt;=150000000,P2458&lt;300000000),5000000,IF(AND(P2458&gt;=300000000,P2458&lt;500000000),10000000,IF(AND(P2458&gt;=300000000,P2458&lt;500000000),15000000,IF(AND(P2458&gt;=500000000,P2458&lt;3000000000),20000000,IF(P2458&gt;=30000000000,35000000,0))))) * (1-R2458)</f>
        <v>0</v>
      </c>
      <c r="Y2458" s="50">
        <f>IFERROR(Q2458 * (1-R2458),0)</f>
        <v>0</v>
      </c>
      <c r="Z2458" s="51">
        <f>IF(R2458=1,0,0)</f>
        <v>0</v>
      </c>
      <c r="AA2458" s="51">
        <f>IFERROR((1-R2458) * Z2458 * 2%,0)</f>
        <v>0</v>
      </c>
      <c r="AB2458" s="52">
        <f>IF(R2458=0,0,0)</f>
        <v>0</v>
      </c>
      <c r="AC2458" s="52">
        <f> IFERROR(AB2458 * (1-R2458) * 2%,0)</f>
        <v>0</v>
      </c>
      <c r="AD2458" s="53">
        <f>T2458+V2458+W2458+X2458+AA2458+AC2458</f>
        <v>6084.1199999999999</v>
      </c>
    </row>
    <row r="2459">
      <c r="C2459" s="40" t="s">
        <v>4630</v>
      </c>
      <c r="D2459" s="41" t="s">
        <v>4631</v>
      </c>
      <c r="E2459" s="41"/>
      <c r="F2459" s="42">
        <v>42663.156111111108</v>
      </c>
      <c r="G2459" s="43">
        <v>21</v>
      </c>
      <c r="H2459" s="44">
        <v>43326</v>
      </c>
      <c r="I2459" s="44">
        <v>43356</v>
      </c>
      <c r="J2459" s="43">
        <v>276122</v>
      </c>
      <c r="K2459" s="43">
        <v>0</v>
      </c>
      <c r="L2459" s="43">
        <v>0</v>
      </c>
      <c r="M2459" s="43">
        <f>IFERROR(J2459-K2459-L2459,0)</f>
        <v>276122</v>
      </c>
      <c r="N2459" s="43">
        <v>276122</v>
      </c>
      <c r="O2459" s="45">
        <f>IFERROR(IF(1 - M2459/N2459&lt;0,0,1-M2459/N2459),0)</f>
        <v>0</v>
      </c>
      <c r="P2459" s="43">
        <v>0</v>
      </c>
      <c r="Q2459" s="43">
        <v>276122</v>
      </c>
      <c r="R2459" s="46">
        <f>IF(F2459&lt;DATEVALUE("2018-07-01"),1,0)</f>
        <v>1</v>
      </c>
      <c r="S2459" s="47">
        <f>IF(R2459=1,1%,0)</f>
        <v>0.01</v>
      </c>
      <c r="T2459" s="46">
        <f>IFERROR(S2459*M2459,0)</f>
        <v>2761.2200000000003</v>
      </c>
      <c r="U2459" s="48">
        <f>IF(O2459&lt;=0.12,1,0)*(1-R2459)*M2459</f>
        <v>0</v>
      </c>
      <c r="V2459" s="49">
        <f>IF(0&lt;0.8,0,IF(0&lt;1,Sheet1!L590,1))*IF(G2459&lt;3,0.12 - O2459,0.01) *U2459</f>
        <v>0</v>
      </c>
      <c r="W2459" s="49">
        <f>IF(0&gt;1,IF(0&lt;=1.1,1,IF(0&lt;=1.2,2,IF(0&lt;=1.5,3,5))),0) * 1000000</f>
        <v>0</v>
      </c>
      <c r="X2459" s="50">
        <f>IF(AND(P2459&gt;=150000000,P2459&lt;300000000),5000000,IF(AND(P2459&gt;=300000000,P2459&lt;500000000),10000000,IF(AND(P2459&gt;=300000000,P2459&lt;500000000),15000000,IF(AND(P2459&gt;=500000000,P2459&lt;3000000000),20000000,IF(P2459&gt;=30000000000,35000000,0))))) * (1-R2459)</f>
        <v>0</v>
      </c>
      <c r="Y2459" s="50">
        <f>IFERROR(Q2459 * (1-R2459),0)</f>
        <v>0</v>
      </c>
      <c r="Z2459" s="51">
        <f>IF(R2459=1,0,0)</f>
        <v>0</v>
      </c>
      <c r="AA2459" s="51">
        <f>IFERROR((1-R2459) * Z2459 * 2%,0)</f>
        <v>0</v>
      </c>
      <c r="AB2459" s="52">
        <f>IF(R2459=0,0,0)</f>
        <v>0</v>
      </c>
      <c r="AC2459" s="52">
        <f> IFERROR(AB2459 * (1-R2459) * 2%,0)</f>
        <v>0</v>
      </c>
      <c r="AD2459" s="53">
        <f>T2459+V2459+W2459+X2459+AA2459+AC2459</f>
        <v>2761.2200000000003</v>
      </c>
    </row>
    <row r="2460">
      <c r="C2460" s="40" t="s">
        <v>4632</v>
      </c>
      <c r="D2460" s="41" t="s">
        <v>4633</v>
      </c>
      <c r="E2460" s="41"/>
      <c r="F2460" s="42">
        <v>42677.293611111112</v>
      </c>
      <c r="G2460" s="43">
        <v>20</v>
      </c>
      <c r="H2460" s="44">
        <v>43312</v>
      </c>
      <c r="I2460" s="44">
        <v>43336</v>
      </c>
      <c r="J2460" s="43">
        <v>446611</v>
      </c>
      <c r="K2460" s="43">
        <v>0</v>
      </c>
      <c r="L2460" s="43">
        <v>0</v>
      </c>
      <c r="M2460" s="43">
        <f>IFERROR(J2460-K2460-L2460,0)</f>
        <v>446611</v>
      </c>
      <c r="N2460" s="43">
        <v>446611</v>
      </c>
      <c r="O2460" s="45">
        <f>IFERROR(IF(1 - M2460/N2460&lt;0,0,1-M2460/N2460),0)</f>
        <v>0</v>
      </c>
      <c r="P2460" s="43">
        <v>0</v>
      </c>
      <c r="Q2460" s="43">
        <v>446611</v>
      </c>
      <c r="R2460" s="46">
        <f>IF(F2460&lt;DATEVALUE("2018-07-01"),1,0)</f>
        <v>1</v>
      </c>
      <c r="S2460" s="47">
        <f>IF(R2460=1,1%,0)</f>
        <v>0.01</v>
      </c>
      <c r="T2460" s="46">
        <f>IFERROR(S2460*M2460,0)</f>
        <v>4466.1099999999997</v>
      </c>
      <c r="U2460" s="48">
        <f>IF(O2460&lt;=0.12,1,0)*(1-R2460)*M2460</f>
        <v>0</v>
      </c>
      <c r="V2460" s="49">
        <f>IF(0&lt;0.8,0,IF(0&lt;1,Sheet1!L590,1))*IF(G2460&lt;3,0.12 - O2460,0.01) *U2460</f>
        <v>0</v>
      </c>
      <c r="W2460" s="49">
        <f>IF(0&gt;1,IF(0&lt;=1.1,1,IF(0&lt;=1.2,2,IF(0&lt;=1.5,3,5))),0) * 1000000</f>
        <v>0</v>
      </c>
      <c r="X2460" s="50">
        <f>IF(AND(P2460&gt;=150000000,P2460&lt;300000000),5000000,IF(AND(P2460&gt;=300000000,P2460&lt;500000000),10000000,IF(AND(P2460&gt;=300000000,P2460&lt;500000000),15000000,IF(AND(P2460&gt;=500000000,P2460&lt;3000000000),20000000,IF(P2460&gt;=30000000000,35000000,0))))) * (1-R2460)</f>
        <v>0</v>
      </c>
      <c r="Y2460" s="50">
        <f>IFERROR(Q2460 * (1-R2460),0)</f>
        <v>0</v>
      </c>
      <c r="Z2460" s="51">
        <f>IF(R2460=1,0,0)</f>
        <v>0</v>
      </c>
      <c r="AA2460" s="51">
        <f>IFERROR((1-R2460) * Z2460 * 2%,0)</f>
        <v>0</v>
      </c>
      <c r="AB2460" s="52">
        <f>IF(R2460=0,0,0)</f>
        <v>0</v>
      </c>
      <c r="AC2460" s="52">
        <f> IFERROR(AB2460 * (1-R2460) * 2%,0)</f>
        <v>0</v>
      </c>
      <c r="AD2460" s="53">
        <f>T2460+V2460+W2460+X2460+AA2460+AC2460</f>
        <v>4466.1099999999997</v>
      </c>
    </row>
    <row r="2461">
      <c r="C2461" s="40" t="s">
        <v>4634</v>
      </c>
      <c r="D2461" s="41" t="s">
        <v>4635</v>
      </c>
      <c r="E2461" s="41"/>
      <c r="F2461" s="42">
        <v>42733.378148148149</v>
      </c>
      <c r="G2461" s="43">
        <v>19</v>
      </c>
      <c r="H2461" s="44">
        <v>43329</v>
      </c>
      <c r="I2461" s="44">
        <v>43356</v>
      </c>
      <c r="J2461" s="43">
        <v>2117815</v>
      </c>
      <c r="K2461" s="43">
        <v>0</v>
      </c>
      <c r="L2461" s="43">
        <v>0</v>
      </c>
      <c r="M2461" s="43">
        <f>IFERROR(J2461-K2461-L2461,0)</f>
        <v>2117815</v>
      </c>
      <c r="N2461" s="43">
        <v>2117125</v>
      </c>
      <c r="O2461" s="45">
        <f>IFERROR(IF(1 - M2461/N2461&lt;0,0,1-M2461/N2461),0)</f>
        <v>0</v>
      </c>
      <c r="P2461" s="43">
        <v>0</v>
      </c>
      <c r="Q2461" s="43">
        <v>2117815</v>
      </c>
      <c r="R2461" s="46">
        <f>IF(F2461&lt;DATEVALUE("2018-07-01"),1,0)</f>
        <v>1</v>
      </c>
      <c r="S2461" s="47">
        <f>IF(R2461=1,1%,0)</f>
        <v>0.01</v>
      </c>
      <c r="T2461" s="46">
        <f>IFERROR(S2461*M2461,0)</f>
        <v>21178.150000000001</v>
      </c>
      <c r="U2461" s="48">
        <f>IF(O2461&lt;=0.12,1,0)*(1-R2461)*M2461</f>
        <v>0</v>
      </c>
      <c r="V2461" s="49">
        <f>IF(0&lt;0.8,0,IF(0&lt;1,Sheet1!L590,1))*IF(G2461&lt;3,0.12 - O2461,0.01) *U2461</f>
        <v>0</v>
      </c>
      <c r="W2461" s="49">
        <f>IF(0&gt;1,IF(0&lt;=1.1,1,IF(0&lt;=1.2,2,IF(0&lt;=1.5,3,5))),0) * 1000000</f>
        <v>0</v>
      </c>
      <c r="X2461" s="50">
        <f>IF(AND(P2461&gt;=150000000,P2461&lt;300000000),5000000,IF(AND(P2461&gt;=300000000,P2461&lt;500000000),10000000,IF(AND(P2461&gt;=300000000,P2461&lt;500000000),15000000,IF(AND(P2461&gt;=500000000,P2461&lt;3000000000),20000000,IF(P2461&gt;=30000000000,35000000,0))))) * (1-R2461)</f>
        <v>0</v>
      </c>
      <c r="Y2461" s="50">
        <f>IFERROR(Q2461 * (1-R2461),0)</f>
        <v>0</v>
      </c>
      <c r="Z2461" s="51">
        <f>IF(R2461=1,0,0)</f>
        <v>0</v>
      </c>
      <c r="AA2461" s="51">
        <f>IFERROR((1-R2461) * Z2461 * 2%,0)</f>
        <v>0</v>
      </c>
      <c r="AB2461" s="52">
        <f>IF(R2461=0,0,0)</f>
        <v>0</v>
      </c>
      <c r="AC2461" s="52">
        <f> IFERROR(AB2461 * (1-R2461) * 2%,0)</f>
        <v>0</v>
      </c>
      <c r="AD2461" s="53">
        <f>T2461+V2461+W2461+X2461+AA2461+AC2461</f>
        <v>21178.150000000001</v>
      </c>
    </row>
    <row r="2462">
      <c r="C2462" s="40" t="s">
        <v>4636</v>
      </c>
      <c r="D2462" s="41" t="s">
        <v>4637</v>
      </c>
      <c r="E2462" s="41"/>
      <c r="F2462" s="42">
        <v>42810.092881944445</v>
      </c>
      <c r="G2462" s="43">
        <v>16</v>
      </c>
      <c r="H2462" s="44">
        <v>43326</v>
      </c>
      <c r="I2462" s="44">
        <v>43334</v>
      </c>
      <c r="J2462" s="43">
        <v>838046</v>
      </c>
      <c r="K2462" s="43">
        <v>0</v>
      </c>
      <c r="L2462" s="43">
        <v>0</v>
      </c>
      <c r="M2462" s="43">
        <f>IFERROR(J2462-K2462-L2462,0)</f>
        <v>838046</v>
      </c>
      <c r="N2462" s="43">
        <v>838046</v>
      </c>
      <c r="O2462" s="45">
        <f>IFERROR(IF(1 - M2462/N2462&lt;0,0,1-M2462/N2462),0)</f>
        <v>0</v>
      </c>
      <c r="P2462" s="43">
        <v>0</v>
      </c>
      <c r="Q2462" s="43">
        <v>838046</v>
      </c>
      <c r="R2462" s="46">
        <f>IF(F2462&lt;DATEVALUE("2018-07-01"),1,0)</f>
        <v>1</v>
      </c>
      <c r="S2462" s="47">
        <f>IF(R2462=1,1%,0)</f>
        <v>0.01</v>
      </c>
      <c r="T2462" s="46">
        <f>IFERROR(S2462*M2462,0)</f>
        <v>8380.4600000000009</v>
      </c>
      <c r="U2462" s="48">
        <f>IF(O2462&lt;=0.12,1,0)*(1-R2462)*M2462</f>
        <v>0</v>
      </c>
      <c r="V2462" s="49">
        <f>IF(0&lt;0.8,0,IF(0&lt;1,Sheet1!L590,1))*IF(G2462&lt;3,0.12 - O2462,0.01) *U2462</f>
        <v>0</v>
      </c>
      <c r="W2462" s="49">
        <f>IF(0&gt;1,IF(0&lt;=1.1,1,IF(0&lt;=1.2,2,IF(0&lt;=1.5,3,5))),0) * 1000000</f>
        <v>0</v>
      </c>
      <c r="X2462" s="50">
        <f>IF(AND(P2462&gt;=150000000,P2462&lt;300000000),5000000,IF(AND(P2462&gt;=300000000,P2462&lt;500000000),10000000,IF(AND(P2462&gt;=300000000,P2462&lt;500000000),15000000,IF(AND(P2462&gt;=500000000,P2462&lt;3000000000),20000000,IF(P2462&gt;=30000000000,35000000,0))))) * (1-R2462)</f>
        <v>0</v>
      </c>
      <c r="Y2462" s="50">
        <f>IFERROR(Q2462 * (1-R2462),0)</f>
        <v>0</v>
      </c>
      <c r="Z2462" s="51">
        <f>IF(R2462=1,0,0)</f>
        <v>0</v>
      </c>
      <c r="AA2462" s="51">
        <f>IFERROR((1-R2462) * Z2462 * 2%,0)</f>
        <v>0</v>
      </c>
      <c r="AB2462" s="52">
        <f>IF(R2462=0,0,0)</f>
        <v>0</v>
      </c>
      <c r="AC2462" s="52">
        <f> IFERROR(AB2462 * (1-R2462) * 2%,0)</f>
        <v>0</v>
      </c>
      <c r="AD2462" s="53">
        <f>T2462+V2462+W2462+X2462+AA2462+AC2462</f>
        <v>8380.4600000000009</v>
      </c>
    </row>
    <row r="2463">
      <c r="C2463" s="40" t="s">
        <v>4638</v>
      </c>
      <c r="D2463" s="41" t="s">
        <v>4639</v>
      </c>
      <c r="E2463" s="41"/>
      <c r="F2463" s="42">
        <v>42811.206585648149</v>
      </c>
      <c r="G2463" s="43">
        <v>16</v>
      </c>
      <c r="H2463" s="44">
        <v>43320</v>
      </c>
      <c r="I2463" s="44">
        <v>43354</v>
      </c>
      <c r="J2463" s="43">
        <v>672518</v>
      </c>
      <c r="K2463" s="43">
        <v>0</v>
      </c>
      <c r="L2463" s="43">
        <v>0</v>
      </c>
      <c r="M2463" s="43">
        <f>IFERROR(J2463-K2463-L2463,0)</f>
        <v>672518</v>
      </c>
      <c r="N2463" s="43">
        <v>672518</v>
      </c>
      <c r="O2463" s="45">
        <f>IFERROR(IF(1 - M2463/N2463&lt;0,0,1-M2463/N2463),0)</f>
        <v>0</v>
      </c>
      <c r="P2463" s="43">
        <v>0</v>
      </c>
      <c r="Q2463" s="43">
        <v>672518</v>
      </c>
      <c r="R2463" s="46">
        <f>IF(F2463&lt;DATEVALUE("2018-07-01"),1,0)</f>
        <v>1</v>
      </c>
      <c r="S2463" s="47">
        <f>IF(R2463=1,1%,0)</f>
        <v>0.01</v>
      </c>
      <c r="T2463" s="46">
        <f>IFERROR(S2463*M2463,0)</f>
        <v>6725.1800000000003</v>
      </c>
      <c r="U2463" s="48">
        <f>IF(O2463&lt;=0.12,1,0)*(1-R2463)*M2463</f>
        <v>0</v>
      </c>
      <c r="V2463" s="49">
        <f>IF(0&lt;0.8,0,IF(0&lt;1,Sheet1!L590,1))*IF(G2463&lt;3,0.12 - O2463,0.01) *U2463</f>
        <v>0</v>
      </c>
      <c r="W2463" s="49">
        <f>IF(0&gt;1,IF(0&lt;=1.1,1,IF(0&lt;=1.2,2,IF(0&lt;=1.5,3,5))),0) * 1000000</f>
        <v>0</v>
      </c>
      <c r="X2463" s="50">
        <f>IF(AND(P2463&gt;=150000000,P2463&lt;300000000),5000000,IF(AND(P2463&gt;=300000000,P2463&lt;500000000),10000000,IF(AND(P2463&gt;=300000000,P2463&lt;500000000),15000000,IF(AND(P2463&gt;=500000000,P2463&lt;3000000000),20000000,IF(P2463&gt;=30000000000,35000000,0))))) * (1-R2463)</f>
        <v>0</v>
      </c>
      <c r="Y2463" s="50">
        <f>IFERROR(Q2463 * (1-R2463),0)</f>
        <v>0</v>
      </c>
      <c r="Z2463" s="51">
        <f>IF(R2463=1,0,0)</f>
        <v>0</v>
      </c>
      <c r="AA2463" s="51">
        <f>IFERROR((1-R2463) * Z2463 * 2%,0)</f>
        <v>0</v>
      </c>
      <c r="AB2463" s="52">
        <f>IF(R2463=0,0,0)</f>
        <v>0</v>
      </c>
      <c r="AC2463" s="52">
        <f> IFERROR(AB2463 * (1-R2463) * 2%,0)</f>
        <v>0</v>
      </c>
      <c r="AD2463" s="53">
        <f>T2463+V2463+W2463+X2463+AA2463+AC2463</f>
        <v>6725.1800000000003</v>
      </c>
    </row>
    <row r="2464">
      <c r="C2464" s="40" t="s">
        <v>4640</v>
      </c>
      <c r="D2464" s="41" t="s">
        <v>4641</v>
      </c>
      <c r="E2464" s="41"/>
      <c r="F2464" s="42">
        <v>42814.328344907408</v>
      </c>
      <c r="G2464" s="43">
        <v>16</v>
      </c>
      <c r="H2464" s="44">
        <v>43328</v>
      </c>
      <c r="I2464" s="44">
        <v>43400</v>
      </c>
      <c r="J2464" s="43">
        <v>2803341</v>
      </c>
      <c r="K2464" s="43">
        <v>0</v>
      </c>
      <c r="L2464" s="43">
        <v>0</v>
      </c>
      <c r="M2464" s="43">
        <f>IFERROR(J2464-K2464-L2464,0)</f>
        <v>2803341</v>
      </c>
      <c r="N2464" s="43">
        <v>2803341</v>
      </c>
      <c r="O2464" s="45">
        <f>IFERROR(IF(1 - M2464/N2464&lt;0,0,1-M2464/N2464),0)</f>
        <v>0</v>
      </c>
      <c r="P2464" s="43">
        <v>0</v>
      </c>
      <c r="Q2464" s="43">
        <v>2863841</v>
      </c>
      <c r="R2464" s="46">
        <f>IF(F2464&lt;DATEVALUE("2018-07-01"),1,0)</f>
        <v>1</v>
      </c>
      <c r="S2464" s="47">
        <f>IF(R2464=1,1%,0)</f>
        <v>0.01</v>
      </c>
      <c r="T2464" s="46">
        <f>IFERROR(S2464*M2464,0)</f>
        <v>28033.41</v>
      </c>
      <c r="U2464" s="48">
        <f>IF(O2464&lt;=0.12,1,0)*(1-R2464)*M2464</f>
        <v>0</v>
      </c>
      <c r="V2464" s="49">
        <f>IF(0&lt;0.8,0,IF(0&lt;1,Sheet1!L590,1))*IF(G2464&lt;3,0.12 - O2464,0.01) *U2464</f>
        <v>0</v>
      </c>
      <c r="W2464" s="49">
        <f>IF(0&gt;1,IF(0&lt;=1.1,1,IF(0&lt;=1.2,2,IF(0&lt;=1.5,3,5))),0) * 1000000</f>
        <v>0</v>
      </c>
      <c r="X2464" s="50">
        <f>IF(AND(P2464&gt;=150000000,P2464&lt;300000000),5000000,IF(AND(P2464&gt;=300000000,P2464&lt;500000000),10000000,IF(AND(P2464&gt;=300000000,P2464&lt;500000000),15000000,IF(AND(P2464&gt;=500000000,P2464&lt;3000000000),20000000,IF(P2464&gt;=30000000000,35000000,0))))) * (1-R2464)</f>
        <v>0</v>
      </c>
      <c r="Y2464" s="50">
        <f>IFERROR(Q2464 * (1-R2464),0)</f>
        <v>0</v>
      </c>
      <c r="Z2464" s="51">
        <f>IF(R2464=1,0,0)</f>
        <v>0</v>
      </c>
      <c r="AA2464" s="51">
        <f>IFERROR((1-R2464) * Z2464 * 2%,0)</f>
        <v>0</v>
      </c>
      <c r="AB2464" s="52">
        <f>IF(R2464=0,0,0)</f>
        <v>0</v>
      </c>
      <c r="AC2464" s="52">
        <f> IFERROR(AB2464 * (1-R2464) * 2%,0)</f>
        <v>0</v>
      </c>
      <c r="AD2464" s="53">
        <f>T2464+V2464+W2464+X2464+AA2464+AC2464</f>
        <v>28033.41</v>
      </c>
    </row>
    <row r="2465">
      <c r="C2465" s="40" t="s">
        <v>4642</v>
      </c>
      <c r="D2465" s="41" t="s">
        <v>4643</v>
      </c>
      <c r="E2465" s="41"/>
      <c r="F2465" s="42">
        <v>42817.1405787037</v>
      </c>
      <c r="G2465" s="43">
        <v>16</v>
      </c>
      <c r="H2465" s="44">
        <v>43329</v>
      </c>
      <c r="I2465" s="44">
        <v>43361</v>
      </c>
      <c r="J2465" s="43">
        <v>1719662</v>
      </c>
      <c r="K2465" s="43">
        <v>0</v>
      </c>
      <c r="L2465" s="43">
        <v>0</v>
      </c>
      <c r="M2465" s="43">
        <f>IFERROR(J2465-K2465-L2465,0)</f>
        <v>1719662</v>
      </c>
      <c r="N2465" s="43">
        <v>1638592</v>
      </c>
      <c r="O2465" s="45">
        <f>IFERROR(IF(1 - M2465/N2465&lt;0,0,1-M2465/N2465),0)</f>
        <v>0</v>
      </c>
      <c r="P2465" s="43">
        <v>0</v>
      </c>
      <c r="Q2465" s="43">
        <v>1719662</v>
      </c>
      <c r="R2465" s="46">
        <f>IF(F2465&lt;DATEVALUE("2018-07-01"),1,0)</f>
        <v>1</v>
      </c>
      <c r="S2465" s="47">
        <f>IF(R2465=1,1%,0)</f>
        <v>0.01</v>
      </c>
      <c r="T2465" s="46">
        <f>IFERROR(S2465*M2465,0)</f>
        <v>17196.619999999999</v>
      </c>
      <c r="U2465" s="48">
        <f>IF(O2465&lt;=0.12,1,0)*(1-R2465)*M2465</f>
        <v>0</v>
      </c>
      <c r="V2465" s="49">
        <f>IF(0&lt;0.8,0,IF(0&lt;1,Sheet1!L590,1))*IF(G2465&lt;3,0.12 - O2465,0.01) *U2465</f>
        <v>0</v>
      </c>
      <c r="W2465" s="49">
        <f>IF(0&gt;1,IF(0&lt;=1.1,1,IF(0&lt;=1.2,2,IF(0&lt;=1.5,3,5))),0) * 1000000</f>
        <v>0</v>
      </c>
      <c r="X2465" s="50">
        <f>IF(AND(P2465&gt;=150000000,P2465&lt;300000000),5000000,IF(AND(P2465&gt;=300000000,P2465&lt;500000000),10000000,IF(AND(P2465&gt;=300000000,P2465&lt;500000000),15000000,IF(AND(P2465&gt;=500000000,P2465&lt;3000000000),20000000,IF(P2465&gt;=30000000000,35000000,0))))) * (1-R2465)</f>
        <v>0</v>
      </c>
      <c r="Y2465" s="50">
        <f>IFERROR(Q2465 * (1-R2465),0)</f>
        <v>0</v>
      </c>
      <c r="Z2465" s="51">
        <f>IF(R2465=1,0,0)</f>
        <v>0</v>
      </c>
      <c r="AA2465" s="51">
        <f>IFERROR((1-R2465) * Z2465 * 2%,0)</f>
        <v>0</v>
      </c>
      <c r="AB2465" s="52">
        <f>IF(R2465=0,0,0)</f>
        <v>0</v>
      </c>
      <c r="AC2465" s="52">
        <f> IFERROR(AB2465 * (1-R2465) * 2%,0)</f>
        <v>0</v>
      </c>
      <c r="AD2465" s="53">
        <f>T2465+V2465+W2465+X2465+AA2465+AC2465</f>
        <v>17196.619999999999</v>
      </c>
    </row>
    <row r="2466">
      <c r="C2466" s="40" t="s">
        <v>4644</v>
      </c>
      <c r="D2466" s="41" t="s">
        <v>4645</v>
      </c>
      <c r="E2466" s="41"/>
      <c r="F2466" s="42">
        <v>42830.289317129631</v>
      </c>
      <c r="G2466" s="43">
        <v>15</v>
      </c>
      <c r="H2466" s="44">
        <v>43326</v>
      </c>
      <c r="I2466" s="44">
        <v>43362</v>
      </c>
      <c r="J2466" s="43">
        <v>2472514</v>
      </c>
      <c r="K2466" s="43">
        <v>0</v>
      </c>
      <c r="L2466" s="43">
        <v>0</v>
      </c>
      <c r="M2466" s="43">
        <f>IFERROR(J2466-K2466-L2466,0)</f>
        <v>2472514</v>
      </c>
      <c r="N2466" s="43">
        <v>2472514</v>
      </c>
      <c r="O2466" s="45">
        <f>IFERROR(IF(1 - M2466/N2466&lt;0,0,1-M2466/N2466),0)</f>
        <v>0</v>
      </c>
      <c r="P2466" s="43">
        <v>0</v>
      </c>
      <c r="Q2466" s="43">
        <v>2472514</v>
      </c>
      <c r="R2466" s="46">
        <f>IF(F2466&lt;DATEVALUE("2018-07-01"),1,0)</f>
        <v>1</v>
      </c>
      <c r="S2466" s="47">
        <f>IF(R2466=1,1%,0)</f>
        <v>0.01</v>
      </c>
      <c r="T2466" s="46">
        <f>IFERROR(S2466*M2466,0)</f>
        <v>24725.139999999999</v>
      </c>
      <c r="U2466" s="48">
        <f>IF(O2466&lt;=0.12,1,0)*(1-R2466)*M2466</f>
        <v>0</v>
      </c>
      <c r="V2466" s="49">
        <f>IF(0&lt;0.8,0,IF(0&lt;1,Sheet1!L590,1))*IF(G2466&lt;3,0.12 - O2466,0.01) *U2466</f>
        <v>0</v>
      </c>
      <c r="W2466" s="49">
        <f>IF(0&gt;1,IF(0&lt;=1.1,1,IF(0&lt;=1.2,2,IF(0&lt;=1.5,3,5))),0) * 1000000</f>
        <v>0</v>
      </c>
      <c r="X2466" s="50">
        <f>IF(AND(P2466&gt;=150000000,P2466&lt;300000000),5000000,IF(AND(P2466&gt;=300000000,P2466&lt;500000000),10000000,IF(AND(P2466&gt;=300000000,P2466&lt;500000000),15000000,IF(AND(P2466&gt;=500000000,P2466&lt;3000000000),20000000,IF(P2466&gt;=30000000000,35000000,0))))) * (1-R2466)</f>
        <v>0</v>
      </c>
      <c r="Y2466" s="50">
        <f>IFERROR(Q2466 * (1-R2466),0)</f>
        <v>0</v>
      </c>
      <c r="Z2466" s="51">
        <f>IF(R2466=1,0,0)</f>
        <v>0</v>
      </c>
      <c r="AA2466" s="51">
        <f>IFERROR((1-R2466) * Z2466 * 2%,0)</f>
        <v>0</v>
      </c>
      <c r="AB2466" s="52">
        <f>IF(R2466=0,0,0)</f>
        <v>0</v>
      </c>
      <c r="AC2466" s="52">
        <f> IFERROR(AB2466 * (1-R2466) * 2%,0)</f>
        <v>0</v>
      </c>
      <c r="AD2466" s="53">
        <f>T2466+V2466+W2466+X2466+AA2466+AC2466</f>
        <v>24725.139999999999</v>
      </c>
    </row>
    <row r="2467">
      <c r="C2467" s="40" t="s">
        <v>4646</v>
      </c>
      <c r="D2467" s="41" t="s">
        <v>4647</v>
      </c>
      <c r="E2467" s="41"/>
      <c r="F2467" s="42">
        <v>42923.063993055555</v>
      </c>
      <c r="G2467" s="43">
        <v>12</v>
      </c>
      <c r="H2467" s="44">
        <v>43329</v>
      </c>
      <c r="I2467" s="44">
        <v>43410</v>
      </c>
      <c r="J2467" s="43">
        <v>1925183</v>
      </c>
      <c r="K2467" s="43">
        <v>0</v>
      </c>
      <c r="L2467" s="43">
        <v>0</v>
      </c>
      <c r="M2467" s="43">
        <f>IFERROR(J2467-K2467-L2467,0)</f>
        <v>1925183</v>
      </c>
      <c r="N2467" s="43">
        <v>1925183</v>
      </c>
      <c r="O2467" s="45">
        <f>IFERROR(IF(1 - M2467/N2467&lt;0,0,1-M2467/N2467),0)</f>
        <v>0</v>
      </c>
      <c r="P2467" s="43">
        <v>0</v>
      </c>
      <c r="Q2467" s="43">
        <v>1925183</v>
      </c>
      <c r="R2467" s="46">
        <f>IF(F2467&lt;DATEVALUE("2018-07-01"),1,0)</f>
        <v>1</v>
      </c>
      <c r="S2467" s="47">
        <f>IF(R2467=1,1%,0)</f>
        <v>0.01</v>
      </c>
      <c r="T2467" s="46">
        <f>IFERROR(S2467*M2467,0)</f>
        <v>19251.830000000002</v>
      </c>
      <c r="U2467" s="48">
        <f>IF(O2467&lt;=0.12,1,0)*(1-R2467)*M2467</f>
        <v>0</v>
      </c>
      <c r="V2467" s="49">
        <f>IF(0&lt;0.8,0,IF(0&lt;1,Sheet1!L590,1))*IF(G2467&lt;3,0.12 - O2467,0.01) *U2467</f>
        <v>0</v>
      </c>
      <c r="W2467" s="49">
        <f>IF(0&gt;1,IF(0&lt;=1.1,1,IF(0&lt;=1.2,2,IF(0&lt;=1.5,3,5))),0) * 1000000</f>
        <v>0</v>
      </c>
      <c r="X2467" s="50">
        <f>IF(AND(P2467&gt;=150000000,P2467&lt;300000000),5000000,IF(AND(P2467&gt;=300000000,P2467&lt;500000000),10000000,IF(AND(P2467&gt;=300000000,P2467&lt;500000000),15000000,IF(AND(P2467&gt;=500000000,P2467&lt;3000000000),20000000,IF(P2467&gt;=30000000000,35000000,0))))) * (1-R2467)</f>
        <v>0</v>
      </c>
      <c r="Y2467" s="50">
        <f>IFERROR(Q2467 * (1-R2467),0)</f>
        <v>0</v>
      </c>
      <c r="Z2467" s="51">
        <f>IF(R2467=1,0,0)</f>
        <v>0</v>
      </c>
      <c r="AA2467" s="51">
        <f>IFERROR((1-R2467) * Z2467 * 2%,0)</f>
        <v>0</v>
      </c>
      <c r="AB2467" s="52">
        <f>IF(R2467=0,0,0)</f>
        <v>0</v>
      </c>
      <c r="AC2467" s="52">
        <f> IFERROR(AB2467 * (1-R2467) * 2%,0)</f>
        <v>0</v>
      </c>
      <c r="AD2467" s="53">
        <f>T2467+V2467+W2467+X2467+AA2467+AC2467</f>
        <v>19251.830000000002</v>
      </c>
    </row>
    <row r="2468">
      <c r="C2468" s="40" t="s">
        <v>4648</v>
      </c>
      <c r="D2468" s="41" t="s">
        <v>4649</v>
      </c>
      <c r="E2468" s="41"/>
      <c r="F2468" s="42">
        <v>42923.101423611108</v>
      </c>
      <c r="G2468" s="43">
        <v>12</v>
      </c>
      <c r="H2468" s="44">
        <v>43329</v>
      </c>
      <c r="I2468" s="44">
        <v>43334</v>
      </c>
      <c r="J2468" s="43">
        <v>11843482</v>
      </c>
      <c r="K2468" s="43">
        <v>0</v>
      </c>
      <c r="L2468" s="43">
        <v>0</v>
      </c>
      <c r="M2468" s="43">
        <f>IFERROR(J2468-K2468-L2468,0)</f>
        <v>11843482</v>
      </c>
      <c r="N2468" s="43">
        <v>11843482</v>
      </c>
      <c r="O2468" s="45">
        <f>IFERROR(IF(1 - M2468/N2468&lt;0,0,1-M2468/N2468),0)</f>
        <v>0</v>
      </c>
      <c r="P2468" s="43">
        <v>0</v>
      </c>
      <c r="Q2468" s="43">
        <v>11843482</v>
      </c>
      <c r="R2468" s="46">
        <f>IF(F2468&lt;DATEVALUE("2018-07-01"),1,0)</f>
        <v>1</v>
      </c>
      <c r="S2468" s="47">
        <f>IF(R2468=1,1%,0)</f>
        <v>0.01</v>
      </c>
      <c r="T2468" s="46">
        <f>IFERROR(S2468*M2468,0)</f>
        <v>118434.82000000001</v>
      </c>
      <c r="U2468" s="48">
        <f>IF(O2468&lt;=0.12,1,0)*(1-R2468)*M2468</f>
        <v>0</v>
      </c>
      <c r="V2468" s="49">
        <f>IF(0&lt;0.8,0,IF(0&lt;1,Sheet1!L590,1))*IF(G2468&lt;3,0.12 - O2468,0.01) *U2468</f>
        <v>0</v>
      </c>
      <c r="W2468" s="49">
        <f>IF(0&gt;1,IF(0&lt;=1.1,1,IF(0&lt;=1.2,2,IF(0&lt;=1.5,3,5))),0) * 1000000</f>
        <v>0</v>
      </c>
      <c r="X2468" s="50">
        <f>IF(AND(P2468&gt;=150000000,P2468&lt;300000000),5000000,IF(AND(P2468&gt;=300000000,P2468&lt;500000000),10000000,IF(AND(P2468&gt;=300000000,P2468&lt;500000000),15000000,IF(AND(P2468&gt;=500000000,P2468&lt;3000000000),20000000,IF(P2468&gt;=30000000000,35000000,0))))) * (1-R2468)</f>
        <v>0</v>
      </c>
      <c r="Y2468" s="50">
        <f>IFERROR(Q2468 * (1-R2468),0)</f>
        <v>0</v>
      </c>
      <c r="Z2468" s="51">
        <f>IF(R2468=1,0,0)</f>
        <v>0</v>
      </c>
      <c r="AA2468" s="51">
        <f>IFERROR((1-R2468) * Z2468 * 2%,0)</f>
        <v>0</v>
      </c>
      <c r="AB2468" s="52">
        <f>IF(R2468=0,0,0)</f>
        <v>0</v>
      </c>
      <c r="AC2468" s="52">
        <f> IFERROR(AB2468 * (1-R2468) * 2%,0)</f>
        <v>0</v>
      </c>
      <c r="AD2468" s="53">
        <f>T2468+V2468+W2468+X2468+AA2468+AC2468</f>
        <v>118434.82000000001</v>
      </c>
    </row>
    <row r="2469">
      <c r="C2469" s="40" t="s">
        <v>4650</v>
      </c>
      <c r="D2469" s="41" t="s">
        <v>4651</v>
      </c>
      <c r="E2469" s="41"/>
      <c r="F2469" s="42">
        <v>43106.133923611109</v>
      </c>
      <c r="G2469" s="43">
        <v>6</v>
      </c>
      <c r="H2469" s="44">
        <v>43320</v>
      </c>
      <c r="I2469" s="44">
        <v>43364</v>
      </c>
      <c r="J2469" s="43">
        <v>1258691</v>
      </c>
      <c r="K2469" s="43">
        <v>0</v>
      </c>
      <c r="L2469" s="43">
        <v>0</v>
      </c>
      <c r="M2469" s="43">
        <f>IFERROR(J2469-K2469-L2469,0)</f>
        <v>1258691</v>
      </c>
      <c r="N2469" s="43">
        <v>1258691</v>
      </c>
      <c r="O2469" s="45">
        <f>IFERROR(IF(1 - M2469/N2469&lt;0,0,1-M2469/N2469),0)</f>
        <v>0</v>
      </c>
      <c r="P2469" s="43">
        <v>0</v>
      </c>
      <c r="Q2469" s="43">
        <v>1258691</v>
      </c>
      <c r="R2469" s="46">
        <f>IF(F2469&lt;DATEVALUE("2018-07-01"),1,0)</f>
        <v>1</v>
      </c>
      <c r="S2469" s="47">
        <f>IF(R2469=1,1%,0)</f>
        <v>0.01</v>
      </c>
      <c r="T2469" s="46">
        <f>IFERROR(S2469*M2469,0)</f>
        <v>12586.91</v>
      </c>
      <c r="U2469" s="48">
        <f>IF(O2469&lt;=0.12,1,0)*(1-R2469)*M2469</f>
        <v>0</v>
      </c>
      <c r="V2469" s="49">
        <f>IF(0&lt;0.8,0,IF(0&lt;1,Sheet1!L590,1))*IF(G2469&lt;3,0.12 - O2469,0.01) *U2469</f>
        <v>0</v>
      </c>
      <c r="W2469" s="49">
        <f>IF(0&gt;1,IF(0&lt;=1.1,1,IF(0&lt;=1.2,2,IF(0&lt;=1.5,3,5))),0) * 1000000</f>
        <v>0</v>
      </c>
      <c r="X2469" s="50">
        <f>IF(AND(P2469&gt;=150000000,P2469&lt;300000000),5000000,IF(AND(P2469&gt;=300000000,P2469&lt;500000000),10000000,IF(AND(P2469&gt;=300000000,P2469&lt;500000000),15000000,IF(AND(P2469&gt;=500000000,P2469&lt;3000000000),20000000,IF(P2469&gt;=30000000000,35000000,0))))) * (1-R2469)</f>
        <v>0</v>
      </c>
      <c r="Y2469" s="50">
        <f>IFERROR(Q2469 * (1-R2469),0)</f>
        <v>0</v>
      </c>
      <c r="Z2469" s="51">
        <f>IF(R2469=1,0,0)</f>
        <v>0</v>
      </c>
      <c r="AA2469" s="51">
        <f>IFERROR((1-R2469) * Z2469 * 2%,0)</f>
        <v>0</v>
      </c>
      <c r="AB2469" s="52">
        <f>IF(R2469=0,0,0)</f>
        <v>0</v>
      </c>
      <c r="AC2469" s="52">
        <f> IFERROR(AB2469 * (1-R2469) * 2%,0)</f>
        <v>0</v>
      </c>
      <c r="AD2469" s="53">
        <f>T2469+V2469+W2469+X2469+AA2469+AC2469</f>
        <v>12586.91</v>
      </c>
    </row>
    <row r="2470">
      <c r="C2470" s="40" t="s">
        <v>4652</v>
      </c>
      <c r="D2470" s="41" t="s">
        <v>4653</v>
      </c>
      <c r="E2470" s="41"/>
      <c r="F2470" s="42">
        <v>43180.133252314816</v>
      </c>
      <c r="G2470" s="43">
        <v>4</v>
      </c>
      <c r="H2470" s="44" t="s">
        <v>24</v>
      </c>
      <c r="I2470" s="44" t="s">
        <v>24</v>
      </c>
      <c r="J2470" s="43">
        <v>2604354</v>
      </c>
      <c r="K2470" s="43">
        <v>2604354</v>
      </c>
      <c r="L2470" s="43">
        <v>0</v>
      </c>
      <c r="M2470" s="43">
        <f>IFERROR(J2470-K2470-L2470,0)</f>
        <v>0</v>
      </c>
      <c r="N2470" s="43">
        <v>2548771</v>
      </c>
      <c r="O2470" s="45">
        <f>IFERROR(IF(1 - M2470/N2470&lt;0,0,1-M2470/N2470),0)</f>
        <v>1</v>
      </c>
      <c r="P2470" s="43">
        <v>0</v>
      </c>
      <c r="Q2470" s="43">
        <v>0</v>
      </c>
      <c r="R2470" s="46">
        <f>IF(F2470&lt;DATEVALUE("2018-07-01"),1,0)</f>
        <v>1</v>
      </c>
      <c r="S2470" s="47">
        <f>IF(R2470=1,1%,0)</f>
        <v>0.01</v>
      </c>
      <c r="T2470" s="46">
        <f>IFERROR(S2470*M2470,0)</f>
        <v>0</v>
      </c>
      <c r="U2470" s="48">
        <f>IF(O2470&lt;=0.12,1,0)*(1-R2470)*M2470</f>
        <v>0</v>
      </c>
      <c r="V2470" s="49">
        <f>IF(0&lt;0.8,0,IF(0&lt;1,Sheet1!L590,1))*IF(G2470&lt;3,0.12 - O2470,0.01) *U2470</f>
        <v>0</v>
      </c>
      <c r="W2470" s="49">
        <f>IF(0&gt;1,IF(0&lt;=1.1,1,IF(0&lt;=1.2,2,IF(0&lt;=1.5,3,5))),0) * 1000000</f>
        <v>0</v>
      </c>
      <c r="X2470" s="50">
        <f>IF(AND(P2470&gt;=150000000,P2470&lt;300000000),5000000,IF(AND(P2470&gt;=300000000,P2470&lt;500000000),10000000,IF(AND(P2470&gt;=300000000,P2470&lt;500000000),15000000,IF(AND(P2470&gt;=500000000,P2470&lt;3000000000),20000000,IF(P2470&gt;=30000000000,35000000,0))))) * (1-R2470)</f>
        <v>0</v>
      </c>
      <c r="Y2470" s="50">
        <f>IFERROR(Q2470 * (1-R2470),0)</f>
        <v>0</v>
      </c>
      <c r="Z2470" s="51">
        <f>IF(R2470=1,0,"")</f>
        <v>0</v>
      </c>
      <c r="AA2470" s="51">
        <f>IFERROR((1-R2470) * Z2470 * 2%,0)</f>
        <v>0</v>
      </c>
      <c r="AB2470" s="52">
        <f>IF(R2470=0,"",0)</f>
        <v>0</v>
      </c>
      <c r="AC2470" s="52">
        <f> IFERROR(AB2470 * (1-R2470) * 2%,0)</f>
        <v>0</v>
      </c>
      <c r="AD2470" s="53">
        <f>T2470+V2470+W2470+X2470+AA2470+AC2470</f>
        <v>0</v>
      </c>
    </row>
    <row r="2471">
      <c r="C2471" s="40" t="s">
        <v>4654</v>
      </c>
      <c r="D2471" s="41" t="s">
        <v>4655</v>
      </c>
      <c r="E2471" s="41"/>
      <c r="F2471" s="42">
        <v>43181.094097222223</v>
      </c>
      <c r="G2471" s="43">
        <v>4</v>
      </c>
      <c r="H2471" s="44">
        <v>43326</v>
      </c>
      <c r="I2471" s="44">
        <v>43339</v>
      </c>
      <c r="J2471" s="43">
        <v>17213060</v>
      </c>
      <c r="K2471" s="43">
        <v>0</v>
      </c>
      <c r="L2471" s="43">
        <v>0</v>
      </c>
      <c r="M2471" s="43">
        <f>IFERROR(J2471-K2471-L2471,0)</f>
        <v>17213060</v>
      </c>
      <c r="N2471" s="43">
        <v>17213060</v>
      </c>
      <c r="O2471" s="45">
        <f>IFERROR(IF(1 - M2471/N2471&lt;0,0,1-M2471/N2471),0)</f>
        <v>0</v>
      </c>
      <c r="P2471" s="43">
        <v>0</v>
      </c>
      <c r="Q2471" s="43">
        <v>17213060</v>
      </c>
      <c r="R2471" s="46">
        <f>IF(F2471&lt;DATEVALUE("2018-07-01"),1,0)</f>
        <v>1</v>
      </c>
      <c r="S2471" s="47">
        <f>IF(R2471=1,1%,0)</f>
        <v>0.01</v>
      </c>
      <c r="T2471" s="46">
        <f>IFERROR(S2471*M2471,0)</f>
        <v>172130.60000000001</v>
      </c>
      <c r="U2471" s="48">
        <f>IF(O2471&lt;=0.12,1,0)*(1-R2471)*M2471</f>
        <v>0</v>
      </c>
      <c r="V2471" s="49">
        <f>IF(0&lt;0.8,0,IF(0&lt;1,Sheet1!L590,1))*IF(G2471&lt;3,0.12 - O2471,0.01) *U2471</f>
        <v>0</v>
      </c>
      <c r="W2471" s="49">
        <f>IF(0&gt;1,IF(0&lt;=1.1,1,IF(0&lt;=1.2,2,IF(0&lt;=1.5,3,5))),0) * 1000000</f>
        <v>0</v>
      </c>
      <c r="X2471" s="50">
        <f>IF(AND(P2471&gt;=150000000,P2471&lt;300000000),5000000,IF(AND(P2471&gt;=300000000,P2471&lt;500000000),10000000,IF(AND(P2471&gt;=300000000,P2471&lt;500000000),15000000,IF(AND(P2471&gt;=500000000,P2471&lt;3000000000),20000000,IF(P2471&gt;=30000000000,35000000,0))))) * (1-R2471)</f>
        <v>0</v>
      </c>
      <c r="Y2471" s="50">
        <f>IFERROR(Q2471 * (1-R2471),0)</f>
        <v>0</v>
      </c>
      <c r="Z2471" s="51">
        <f>IF(R2471=1,0,0)</f>
        <v>0</v>
      </c>
      <c r="AA2471" s="51">
        <f>IFERROR((1-R2471) * Z2471 * 2%,0)</f>
        <v>0</v>
      </c>
      <c r="AB2471" s="52">
        <f>IF(R2471=0,0,0)</f>
        <v>0</v>
      </c>
      <c r="AC2471" s="52">
        <f> IFERROR(AB2471 * (1-R2471) * 2%,0)</f>
        <v>0</v>
      </c>
      <c r="AD2471" s="53">
        <f>T2471+V2471+W2471+X2471+AA2471+AC2471</f>
        <v>172130.60000000001</v>
      </c>
    </row>
    <row r="2472">
      <c r="C2472" s="40" t="s">
        <v>4656</v>
      </c>
      <c r="D2472" s="41" t="s">
        <v>4657</v>
      </c>
      <c r="E2472" s="41"/>
      <c r="F2472" s="42">
        <v>43204.148333333331</v>
      </c>
      <c r="G2472" s="43">
        <v>3</v>
      </c>
      <c r="H2472" s="44">
        <v>43360</v>
      </c>
      <c r="I2472" s="44">
        <v>43374</v>
      </c>
      <c r="J2472" s="43">
        <v>213885937</v>
      </c>
      <c r="K2472" s="43">
        <v>0</v>
      </c>
      <c r="L2472" s="43">
        <v>0</v>
      </c>
      <c r="M2472" s="43">
        <f>IFERROR(J2472-K2472-L2472,0)</f>
        <v>213885937</v>
      </c>
      <c r="N2472" s="43">
        <v>432087643</v>
      </c>
      <c r="O2472" s="45">
        <f>IFERROR(IF(1 - M2472/N2472&lt;0,0,1-M2472/N2472),0)</f>
        <v>0.50499408982172622</v>
      </c>
      <c r="P2472" s="43">
        <v>0</v>
      </c>
      <c r="Q2472" s="43">
        <v>0</v>
      </c>
      <c r="R2472" s="46">
        <f>IF(F2472&lt;DATEVALUE("2018-07-01"),1,0)</f>
        <v>1</v>
      </c>
      <c r="S2472" s="47">
        <f>IF(R2472=1,1%,0)</f>
        <v>0.01</v>
      </c>
      <c r="T2472" s="46">
        <f>IFERROR(S2472*M2472,0)</f>
        <v>2138859.3700000001</v>
      </c>
      <c r="U2472" s="48">
        <f>IF(O2472&lt;=0.12,1,0)*(1-R2472)*M2472</f>
        <v>0</v>
      </c>
      <c r="V2472" s="49">
        <f>IF(0&lt;0.8,0,IF(0&lt;1,Sheet1!L590,1))*IF(G2472&lt;3,0.12 - O2472,0.01) *U2472</f>
        <v>0</v>
      </c>
      <c r="W2472" s="49">
        <f>IF(0&gt;1,IF(0&lt;=1.1,1,IF(0&lt;=1.2,2,IF(0&lt;=1.5,3,5))),0) * 1000000</f>
        <v>0</v>
      </c>
      <c r="X2472" s="50">
        <f>IF(AND(P2472&gt;=150000000,P2472&lt;300000000),5000000,IF(AND(P2472&gt;=300000000,P2472&lt;500000000),10000000,IF(AND(P2472&gt;=300000000,P2472&lt;500000000),15000000,IF(AND(P2472&gt;=500000000,P2472&lt;3000000000),20000000,IF(P2472&gt;=30000000000,35000000,0))))) * (1-R2472)</f>
        <v>0</v>
      </c>
      <c r="Y2472" s="50">
        <f>IFERROR(Q2472 * (1-R2472),0)</f>
        <v>0</v>
      </c>
      <c r="Z2472" s="51">
        <f>IF(R2472=1,0,0)</f>
        <v>0</v>
      </c>
      <c r="AA2472" s="51">
        <f>IFERROR((1-R2472) * Z2472 * 2%,0)</f>
        <v>0</v>
      </c>
      <c r="AB2472" s="52">
        <f>IF(R2472=0,0,0)</f>
        <v>0</v>
      </c>
      <c r="AC2472" s="52">
        <f> IFERROR(AB2472 * (1-R2472) * 2%,0)</f>
        <v>0</v>
      </c>
      <c r="AD2472" s="53">
        <f>T2472+V2472+W2472+X2472+AA2472+AC2472</f>
        <v>2138859.3700000001</v>
      </c>
    </row>
    <row r="2473">
      <c r="C2473" s="40" t="s">
        <v>4658</v>
      </c>
      <c r="D2473" s="41" t="s">
        <v>4659</v>
      </c>
      <c r="E2473" s="41"/>
      <c r="F2473" s="42">
        <v>43222.333958333329</v>
      </c>
      <c r="G2473" s="43">
        <v>2</v>
      </c>
      <c r="H2473" s="44">
        <v>43329</v>
      </c>
      <c r="I2473" s="44">
        <v>43343</v>
      </c>
      <c r="J2473" s="43">
        <v>145321</v>
      </c>
      <c r="K2473" s="43">
        <v>0</v>
      </c>
      <c r="L2473" s="43">
        <v>0</v>
      </c>
      <c r="M2473" s="43">
        <f>IFERROR(J2473-K2473-L2473,0)</f>
        <v>145321</v>
      </c>
      <c r="N2473" s="43">
        <v>145321</v>
      </c>
      <c r="O2473" s="45">
        <f>IFERROR(IF(1 - M2473/N2473&lt;0,0,1-M2473/N2473),0)</f>
        <v>0</v>
      </c>
      <c r="P2473" s="43">
        <v>145321</v>
      </c>
      <c r="Q2473" s="43">
        <v>0</v>
      </c>
      <c r="R2473" s="46">
        <f>IF(F2473&lt;DATEVALUE("2018-07-01"),1,0)</f>
        <v>1</v>
      </c>
      <c r="S2473" s="47">
        <f>IF(R2473=1,1%,0)</f>
        <v>0.01</v>
      </c>
      <c r="T2473" s="46">
        <f>IFERROR(S2473*M2473,0)</f>
        <v>1453.21</v>
      </c>
      <c r="U2473" s="48">
        <f>IF(O2473&lt;=0.12,1,0)*(1-R2473)*M2473</f>
        <v>0</v>
      </c>
      <c r="V2473" s="49">
        <f>IF(0&lt;0.8,0,IF(0&lt;1,Sheet1!L590,1))*IF(G2473&lt;3,0.12 - O2473,0.01) *U2473</f>
        <v>0</v>
      </c>
      <c r="W2473" s="49">
        <f>IF(0&gt;1,IF(0&lt;=1.1,1,IF(0&lt;=1.2,2,IF(0&lt;=1.5,3,5))),0) * 1000000</f>
        <v>0</v>
      </c>
      <c r="X2473" s="50">
        <f>IF(AND(P2473&gt;=150000000,P2473&lt;300000000),5000000,IF(AND(P2473&gt;=300000000,P2473&lt;500000000),10000000,IF(AND(P2473&gt;=300000000,P2473&lt;500000000),15000000,IF(AND(P2473&gt;=500000000,P2473&lt;3000000000),20000000,IF(P2473&gt;=30000000000,35000000,0))))) * (1-R2473)</f>
        <v>0</v>
      </c>
      <c r="Y2473" s="50">
        <f>IFERROR(Q2473 * (1-R2473),0)</f>
        <v>0</v>
      </c>
      <c r="Z2473" s="51">
        <f>IF(R2473=1,0,0)</f>
        <v>0</v>
      </c>
      <c r="AA2473" s="51">
        <f>IFERROR((1-R2473) * Z2473 * 2%,0)</f>
        <v>0</v>
      </c>
      <c r="AB2473" s="52">
        <f>IF(R2473=0,0,0)</f>
        <v>0</v>
      </c>
      <c r="AC2473" s="52">
        <f> IFERROR(AB2473 * (1-R2473) * 2%,0)</f>
        <v>0</v>
      </c>
      <c r="AD2473" s="53">
        <f>T2473+V2473+W2473+X2473+AA2473+AC2473</f>
        <v>1453.21</v>
      </c>
    </row>
    <row r="2474">
      <c r="C2474" s="40" t="s">
        <v>4660</v>
      </c>
      <c r="D2474" s="41" t="s">
        <v>4661</v>
      </c>
      <c r="E2474" s="41"/>
      <c r="F2474" s="42">
        <v>43246.177789351852</v>
      </c>
      <c r="G2474" s="43">
        <v>2</v>
      </c>
      <c r="H2474" s="44" t="s">
        <v>24</v>
      </c>
      <c r="I2474" s="44" t="s">
        <v>24</v>
      </c>
      <c r="J2474" s="43">
        <v>6745000</v>
      </c>
      <c r="K2474" s="43">
        <v>0</v>
      </c>
      <c r="L2474" s="43">
        <v>0</v>
      </c>
      <c r="M2474" s="43">
        <f>IFERROR(J2474-K2474-L2474,0)</f>
        <v>6745000</v>
      </c>
      <c r="N2474" s="43">
        <v>5660060</v>
      </c>
      <c r="O2474" s="45">
        <f>IFERROR(IF(1 - M2474/N2474&lt;0,0,1-M2474/N2474),0)</f>
        <v>0</v>
      </c>
      <c r="P2474" s="43">
        <v>6745000</v>
      </c>
      <c r="Q2474" s="43">
        <v>0</v>
      </c>
      <c r="R2474" s="46">
        <f>IF(F2474&lt;DATEVALUE("2018-07-01"),1,0)</f>
        <v>1</v>
      </c>
      <c r="S2474" s="47">
        <f>IF(R2474=1,1%,0)</f>
        <v>0.01</v>
      </c>
      <c r="T2474" s="46">
        <f>IFERROR(S2474*M2474,0)</f>
        <v>67450</v>
      </c>
      <c r="U2474" s="48">
        <f>IF(O2474&lt;=0.12,1,0)*(1-R2474)*M2474</f>
        <v>0</v>
      </c>
      <c r="V2474" s="49">
        <f>IF(0&lt;0.8,0,IF(0&lt;1,Sheet1!L590,1))*IF(G2474&lt;3,0.12 - O2474,0.01) *U2474</f>
        <v>0</v>
      </c>
      <c r="W2474" s="49">
        <f>IF(0&gt;1,IF(0&lt;=1.1,1,IF(0&lt;=1.2,2,IF(0&lt;=1.5,3,5))),0) * 1000000</f>
        <v>0</v>
      </c>
      <c r="X2474" s="50">
        <f>IF(AND(P2474&gt;=150000000,P2474&lt;300000000),5000000,IF(AND(P2474&gt;=300000000,P2474&lt;500000000),10000000,IF(AND(P2474&gt;=300000000,P2474&lt;500000000),15000000,IF(AND(P2474&gt;=500000000,P2474&lt;3000000000),20000000,IF(P2474&gt;=30000000000,35000000,0))))) * (1-R2474)</f>
        <v>0</v>
      </c>
      <c r="Y2474" s="50">
        <f>IFERROR(Q2474 * (1-R2474),0)</f>
        <v>0</v>
      </c>
      <c r="Z2474" s="51">
        <f>IF(R2474=1,0,0)</f>
        <v>0</v>
      </c>
      <c r="AA2474" s="51">
        <f>IFERROR((1-R2474) * Z2474 * 2%,0)</f>
        <v>0</v>
      </c>
      <c r="AB2474" s="52">
        <f>IF(R2474=0,0,0)</f>
        <v>0</v>
      </c>
      <c r="AC2474" s="52">
        <f> IFERROR(AB2474 * (1-R2474) * 2%,0)</f>
        <v>0</v>
      </c>
      <c r="AD2474" s="53">
        <f>T2474+V2474+W2474+X2474+AA2474+AC2474</f>
        <v>67450</v>
      </c>
    </row>
    <row r="2475">
      <c r="C2475" s="40" t="s">
        <v>4662</v>
      </c>
      <c r="D2475" s="41" t="s">
        <v>4663</v>
      </c>
      <c r="E2475" s="41"/>
      <c r="F2475" s="42">
        <v>43285.155034722222</v>
      </c>
      <c r="G2475" s="43">
        <v>0</v>
      </c>
      <c r="H2475" s="44">
        <v>43327</v>
      </c>
      <c r="I2475" s="44">
        <v>43354</v>
      </c>
      <c r="J2475" s="43">
        <v>434874</v>
      </c>
      <c r="K2475" s="43">
        <v>0</v>
      </c>
      <c r="L2475" s="43">
        <v>0</v>
      </c>
      <c r="M2475" s="43">
        <f>IFERROR(J2475-K2475-L2475,0)</f>
        <v>434874</v>
      </c>
      <c r="N2475" s="43">
        <v>434874</v>
      </c>
      <c r="O2475" s="45">
        <f>IFERROR(IF(1 - M2475/N2475&lt;0,0,1-M2475/N2475),0)</f>
        <v>0</v>
      </c>
      <c r="P2475" s="43">
        <v>0</v>
      </c>
      <c r="Q2475" s="43">
        <v>0</v>
      </c>
      <c r="R2475" s="46">
        <f>IF(F2475&lt;DATEVALUE("2018-07-01"),1,0)</f>
        <v>0</v>
      </c>
      <c r="S2475" s="47">
        <f>IF(R2475=1,1%,0)</f>
        <v>0</v>
      </c>
      <c r="T2475" s="46">
        <f>IFERROR(S2475*M2475,0)</f>
        <v>0</v>
      </c>
      <c r="U2475" s="48">
        <f>IF(O2475&lt;=0.12,1,0)*(1-R2475)*M2475</f>
        <v>434874</v>
      </c>
      <c r="V2475" s="49">
        <f>IF(0&lt;0.8,0,IF(0&lt;1,Sheet1!L590,1))*IF(G2475&lt;3,0.12 - O2475,0.01) *U2475</f>
        <v>0</v>
      </c>
      <c r="W2475" s="49">
        <f>IF(0&gt;1,IF(0&lt;=1.1,1,IF(0&lt;=1.2,2,IF(0&lt;=1.5,3,5))),0) * 1000000</f>
        <v>0</v>
      </c>
      <c r="X2475" s="50">
        <f>IF(AND(P2475&gt;=150000000,P2475&lt;300000000),5000000,IF(AND(P2475&gt;=300000000,P2475&lt;500000000),10000000,IF(AND(P2475&gt;=300000000,P2475&lt;500000000),15000000,IF(AND(P2475&gt;=500000000,P2475&lt;3000000000),20000000,IF(P2475&gt;=30000000000,35000000,0))))) * (1-R2475)</f>
        <v>0</v>
      </c>
      <c r="Y2475" s="50">
        <f>IFERROR(Q2475 * (1-R2475),0)</f>
        <v>0</v>
      </c>
      <c r="Z2475" s="51">
        <f>IF(R2475=1,0,0)</f>
        <v>0</v>
      </c>
      <c r="AA2475" s="51">
        <f>IFERROR((1-R2475) * Z2475 * 2%,0)</f>
        <v>0</v>
      </c>
      <c r="AB2475" s="52">
        <f>IF(R2475=0,0,0)</f>
        <v>0</v>
      </c>
      <c r="AC2475" s="52">
        <f> IFERROR(AB2475 * (1-R2475) * 2%,0)</f>
        <v>0</v>
      </c>
      <c r="AD2475" s="53">
        <f>T2475+V2475+W2475+X2475+AA2475+AC2475</f>
        <v>0</v>
      </c>
    </row>
    <row r="2476">
      <c r="C2476" s="40" t="s">
        <v>4664</v>
      </c>
      <c r="D2476" s="41" t="s">
        <v>4665</v>
      </c>
      <c r="E2476" s="41"/>
      <c r="F2476" s="42">
        <v>43309.22824074074</v>
      </c>
      <c r="G2476" s="43">
        <v>0</v>
      </c>
      <c r="H2476" s="44">
        <v>43360</v>
      </c>
      <c r="I2476" s="44">
        <v>43374</v>
      </c>
      <c r="J2476" s="43">
        <v>24200</v>
      </c>
      <c r="K2476" s="43">
        <v>0</v>
      </c>
      <c r="L2476" s="43">
        <v>0</v>
      </c>
      <c r="M2476" s="43">
        <f>IFERROR(J2476-K2476-L2476,0)</f>
        <v>24200</v>
      </c>
      <c r="N2476" s="43">
        <v>26620</v>
      </c>
      <c r="O2476" s="45">
        <f>IFERROR(IF(1 - M2476/N2476&lt;0,0,1-M2476/N2476),0)</f>
        <v>0.090909090909090939</v>
      </c>
      <c r="P2476" s="43">
        <v>0</v>
      </c>
      <c r="Q2476" s="43">
        <v>0</v>
      </c>
      <c r="R2476" s="46">
        <f>IF(F2476&lt;DATEVALUE("2018-07-01"),1,0)</f>
        <v>0</v>
      </c>
      <c r="S2476" s="47">
        <f>IF(R2476=1,1%,0)</f>
        <v>0</v>
      </c>
      <c r="T2476" s="46">
        <f>IFERROR(S2476*M2476,0)</f>
        <v>0</v>
      </c>
      <c r="U2476" s="48">
        <f>IF(O2476&lt;=0.12,1,0)*(1-R2476)*M2476</f>
        <v>24200</v>
      </c>
      <c r="V2476" s="49">
        <f>IF(0&lt;0.8,0,IF(0&lt;1,Sheet1!L590,1))*IF(G2476&lt;3,0.12 - O2476,0.01) *U2476</f>
        <v>0</v>
      </c>
      <c r="W2476" s="49">
        <f>IF(0&gt;1,IF(0&lt;=1.1,1,IF(0&lt;=1.2,2,IF(0&lt;=1.5,3,5))),0) * 1000000</f>
        <v>0</v>
      </c>
      <c r="X2476" s="50">
        <f>IF(AND(P2476&gt;=150000000,P2476&lt;300000000),5000000,IF(AND(P2476&gt;=300000000,P2476&lt;500000000),10000000,IF(AND(P2476&gt;=300000000,P2476&lt;500000000),15000000,IF(AND(P2476&gt;=500000000,P2476&lt;3000000000),20000000,IF(P2476&gt;=30000000000,35000000,0))))) * (1-R2476)</f>
        <v>0</v>
      </c>
      <c r="Y2476" s="50">
        <f>IFERROR(Q2476 * (1-R2476),0)</f>
        <v>0</v>
      </c>
      <c r="Z2476" s="51">
        <f>IF(R2476=1,0,0)</f>
        <v>0</v>
      </c>
      <c r="AA2476" s="51">
        <f>IFERROR((1-R2476) * Z2476 * 2%,0)</f>
        <v>0</v>
      </c>
      <c r="AB2476" s="52">
        <f>IF(R2476=0,0,0)</f>
        <v>0</v>
      </c>
      <c r="AC2476" s="52">
        <f> IFERROR(AB2476 * (1-R2476) * 2%,0)</f>
        <v>0</v>
      </c>
      <c r="AD2476" s="53">
        <f>T2476+V2476+W2476+X2476+AA2476+AC2476</f>
        <v>0</v>
      </c>
    </row>
    <row r="2477">
      <c r="C2477" s="40" t="s">
        <v>4666</v>
      </c>
      <c r="D2477" s="41" t="s">
        <v>4667</v>
      </c>
      <c r="E2477" s="41"/>
      <c r="F2477" s="42">
        <v>39309.692372685182</v>
      </c>
      <c r="G2477" s="43">
        <v>131</v>
      </c>
      <c r="H2477" s="44">
        <v>43333</v>
      </c>
      <c r="I2477" s="44">
        <v>43357</v>
      </c>
      <c r="J2477" s="43">
        <v>3300107</v>
      </c>
      <c r="K2477" s="43">
        <v>0</v>
      </c>
      <c r="L2477" s="43">
        <v>0</v>
      </c>
      <c r="M2477" s="43">
        <f>IFERROR(J2477-K2477-L2477,0)</f>
        <v>3300107</v>
      </c>
      <c r="N2477" s="43">
        <v>3300107</v>
      </c>
      <c r="O2477" s="45">
        <f>IFERROR(IF(1 - M2477/N2477&lt;0,0,1-M2477/N2477),0)</f>
        <v>0</v>
      </c>
      <c r="P2477" s="43">
        <v>0</v>
      </c>
      <c r="Q2477" s="43">
        <v>3300107</v>
      </c>
      <c r="R2477" s="46">
        <f>IF(F2477&lt;DATEVALUE("2018-07-01"),1,0)</f>
        <v>1</v>
      </c>
      <c r="S2477" s="47">
        <f>IF(R2477=1,1%,0)</f>
        <v>0.01</v>
      </c>
      <c r="T2477" s="46">
        <f>IFERROR(S2477*M2477,0)</f>
        <v>33001.07</v>
      </c>
      <c r="U2477" s="48">
        <f>IF(O2477&lt;=0.12,1,0)*(1-R2477)*M2477</f>
        <v>0</v>
      </c>
      <c r="V2477" s="49">
        <f>IF(0&lt;0.8,0,IF(0&lt;1,Sheet1!L590,1))*IF(G2477&lt;3,0.12 - O2477,0.01) *U2477</f>
        <v>0</v>
      </c>
      <c r="W2477" s="49">
        <f>IF(0&gt;1,IF(0&lt;=1.1,1,IF(0&lt;=1.2,2,IF(0&lt;=1.5,3,5))),0) * 1000000</f>
        <v>0</v>
      </c>
      <c r="X2477" s="50">
        <f>IF(AND(P2477&gt;=150000000,P2477&lt;300000000),5000000,IF(AND(P2477&gt;=300000000,P2477&lt;500000000),10000000,IF(AND(P2477&gt;=300000000,P2477&lt;500000000),15000000,IF(AND(P2477&gt;=500000000,P2477&lt;3000000000),20000000,IF(P2477&gt;=30000000000,35000000,0))))) * (1-R2477)</f>
        <v>0</v>
      </c>
      <c r="Y2477" s="50">
        <f>IFERROR(Q2477 * (1-R2477),0)</f>
        <v>0</v>
      </c>
      <c r="Z2477" s="51">
        <f>IF(R2477=1,0,0)</f>
        <v>0</v>
      </c>
      <c r="AA2477" s="51">
        <f>IFERROR((1-R2477) * Z2477 * 2%,0)</f>
        <v>0</v>
      </c>
      <c r="AB2477" s="52">
        <f>IF(R2477=0,0,0)</f>
        <v>0</v>
      </c>
      <c r="AC2477" s="52">
        <f> IFERROR(AB2477 * (1-R2477) * 2%,0)</f>
        <v>0</v>
      </c>
      <c r="AD2477" s="53">
        <f>T2477+V2477+W2477+X2477+AA2477+AC2477</f>
        <v>33001.07</v>
      </c>
    </row>
    <row r="2478">
      <c r="C2478" s="40" t="s">
        <v>4668</v>
      </c>
      <c r="D2478" s="41" t="s">
        <v>4669</v>
      </c>
      <c r="E2478" s="41"/>
      <c r="F2478" s="42">
        <v>39820.47761574074</v>
      </c>
      <c r="G2478" s="43">
        <v>114</v>
      </c>
      <c r="H2478" s="44">
        <v>43341</v>
      </c>
      <c r="I2478" s="44">
        <v>43354</v>
      </c>
      <c r="J2478" s="43">
        <v>22583656</v>
      </c>
      <c r="K2478" s="43">
        <v>1249672</v>
      </c>
      <c r="L2478" s="43">
        <v>0</v>
      </c>
      <c r="M2478" s="43">
        <f>IFERROR(J2478-K2478-L2478,0)</f>
        <v>21333984</v>
      </c>
      <c r="N2478" s="43">
        <v>22583656</v>
      </c>
      <c r="O2478" s="45">
        <f>IFERROR(IF(1 - M2478/N2478&lt;0,0,1-M2478/N2478),0)</f>
        <v>0.055335238900202866</v>
      </c>
      <c r="P2478" s="43">
        <v>0</v>
      </c>
      <c r="Q2478" s="43">
        <v>22583656</v>
      </c>
      <c r="R2478" s="46">
        <f>IF(F2478&lt;DATEVALUE("2018-07-01"),1,0)</f>
        <v>1</v>
      </c>
      <c r="S2478" s="47">
        <f>IF(R2478=1,1%,0)</f>
        <v>0.01</v>
      </c>
      <c r="T2478" s="46">
        <f>IFERROR(S2478*M2478,0)</f>
        <v>213339.84</v>
      </c>
      <c r="U2478" s="48">
        <f>IF(O2478&lt;=0.12,1,0)*(1-R2478)*M2478</f>
        <v>0</v>
      </c>
      <c r="V2478" s="49">
        <f>IF(0&lt;0.8,0,IF(0&lt;1,Sheet1!L590,1))*IF(G2478&lt;3,0.12 - O2478,0.01) *U2478</f>
        <v>0</v>
      </c>
      <c r="W2478" s="49">
        <f>IF(0&gt;1,IF(0&lt;=1.1,1,IF(0&lt;=1.2,2,IF(0&lt;=1.5,3,5))),0) * 1000000</f>
        <v>0</v>
      </c>
      <c r="X2478" s="50">
        <f>IF(AND(P2478&gt;=150000000,P2478&lt;300000000),5000000,IF(AND(P2478&gt;=300000000,P2478&lt;500000000),10000000,IF(AND(P2478&gt;=300000000,P2478&lt;500000000),15000000,IF(AND(P2478&gt;=500000000,P2478&lt;3000000000),20000000,IF(P2478&gt;=30000000000,35000000,0))))) * (1-R2478)</f>
        <v>0</v>
      </c>
      <c r="Y2478" s="50">
        <f>IFERROR(Q2478 * (1-R2478),0)</f>
        <v>0</v>
      </c>
      <c r="Z2478" s="51">
        <f>IF(R2478=1,0,0)</f>
        <v>0</v>
      </c>
      <c r="AA2478" s="51">
        <f>IFERROR((1-R2478) * Z2478 * 2%,0)</f>
        <v>0</v>
      </c>
      <c r="AB2478" s="52">
        <f>IF(R2478=0,0,0)</f>
        <v>0</v>
      </c>
      <c r="AC2478" s="52">
        <f> IFERROR(AB2478 * (1-R2478) * 2%,0)</f>
        <v>0</v>
      </c>
      <c r="AD2478" s="53">
        <f>T2478+V2478+W2478+X2478+AA2478+AC2478</f>
        <v>213339.84</v>
      </c>
    </row>
    <row r="2479">
      <c r="C2479" s="40" t="s">
        <v>4670</v>
      </c>
      <c r="D2479" s="41" t="s">
        <v>4671</v>
      </c>
      <c r="E2479" s="41"/>
      <c r="F2479" s="42">
        <v>40071.372893518514</v>
      </c>
      <c r="G2479" s="43">
        <v>106</v>
      </c>
      <c r="H2479" s="44">
        <v>43329</v>
      </c>
      <c r="I2479" s="44">
        <v>43357</v>
      </c>
      <c r="J2479" s="43">
        <v>5227030</v>
      </c>
      <c r="K2479" s="43">
        <v>0</v>
      </c>
      <c r="L2479" s="43">
        <v>0</v>
      </c>
      <c r="M2479" s="43">
        <f>IFERROR(J2479-K2479-L2479,0)</f>
        <v>5227030</v>
      </c>
      <c r="N2479" s="43">
        <v>5227030</v>
      </c>
      <c r="O2479" s="45">
        <f>IFERROR(IF(1 - M2479/N2479&lt;0,0,1-M2479/N2479),0)</f>
        <v>0</v>
      </c>
      <c r="P2479" s="43">
        <v>0</v>
      </c>
      <c r="Q2479" s="43">
        <v>5227030</v>
      </c>
      <c r="R2479" s="46">
        <f>IF(F2479&lt;DATEVALUE("2018-07-01"),1,0)</f>
        <v>1</v>
      </c>
      <c r="S2479" s="47">
        <f>IF(R2479=1,1%,0)</f>
        <v>0.01</v>
      </c>
      <c r="T2479" s="46">
        <f>IFERROR(S2479*M2479,0)</f>
        <v>52270.300000000003</v>
      </c>
      <c r="U2479" s="48">
        <f>IF(O2479&lt;=0.12,1,0)*(1-R2479)*M2479</f>
        <v>0</v>
      </c>
      <c r="V2479" s="49">
        <f>IF(0&lt;0.8,0,IF(0&lt;1,Sheet1!L590,1))*IF(G2479&lt;3,0.12 - O2479,0.01) *U2479</f>
        <v>0</v>
      </c>
      <c r="W2479" s="49">
        <f>IF(0&gt;1,IF(0&lt;=1.1,1,IF(0&lt;=1.2,2,IF(0&lt;=1.5,3,5))),0) * 1000000</f>
        <v>0</v>
      </c>
      <c r="X2479" s="50">
        <f>IF(AND(P2479&gt;=150000000,P2479&lt;300000000),5000000,IF(AND(P2479&gt;=300000000,P2479&lt;500000000),10000000,IF(AND(P2479&gt;=300000000,P2479&lt;500000000),15000000,IF(AND(P2479&gt;=500000000,P2479&lt;3000000000),20000000,IF(P2479&gt;=30000000000,35000000,0))))) * (1-R2479)</f>
        <v>0</v>
      </c>
      <c r="Y2479" s="50">
        <f>IFERROR(Q2479 * (1-R2479),0)</f>
        <v>0</v>
      </c>
      <c r="Z2479" s="51">
        <f>IF(R2479=1,0,0)</f>
        <v>0</v>
      </c>
      <c r="AA2479" s="51">
        <f>IFERROR((1-R2479) * Z2479 * 2%,0)</f>
        <v>0</v>
      </c>
      <c r="AB2479" s="52">
        <f>IF(R2479=0,0,0)</f>
        <v>0</v>
      </c>
      <c r="AC2479" s="52">
        <f> IFERROR(AB2479 * (1-R2479) * 2%,0)</f>
        <v>0</v>
      </c>
      <c r="AD2479" s="53">
        <f>T2479+V2479+W2479+X2479+AA2479+AC2479</f>
        <v>52270.300000000003</v>
      </c>
    </row>
    <row r="2480">
      <c r="C2480" s="40" t="s">
        <v>4672</v>
      </c>
      <c r="D2480" s="41" t="s">
        <v>4673</v>
      </c>
      <c r="E2480" s="41"/>
      <c r="F2480" s="42">
        <v>40150.367986111109</v>
      </c>
      <c r="G2480" s="43">
        <v>103</v>
      </c>
      <c r="H2480" s="44">
        <v>43321</v>
      </c>
      <c r="I2480" s="44">
        <v>43349</v>
      </c>
      <c r="J2480" s="43">
        <v>1450233</v>
      </c>
      <c r="K2480" s="43">
        <v>0</v>
      </c>
      <c r="L2480" s="43">
        <v>0</v>
      </c>
      <c r="M2480" s="43">
        <f>IFERROR(J2480-K2480-L2480,0)</f>
        <v>1450233</v>
      </c>
      <c r="N2480" s="43">
        <v>1389733</v>
      </c>
      <c r="O2480" s="45">
        <f>IFERROR(IF(1 - M2480/N2480&lt;0,0,1-M2480/N2480),0)</f>
        <v>0</v>
      </c>
      <c r="P2480" s="43">
        <v>0</v>
      </c>
      <c r="Q2480" s="43">
        <v>1450233</v>
      </c>
      <c r="R2480" s="46">
        <f>IF(F2480&lt;DATEVALUE("2018-07-01"),1,0)</f>
        <v>1</v>
      </c>
      <c r="S2480" s="47">
        <f>IF(R2480=1,1%,0)</f>
        <v>0.01</v>
      </c>
      <c r="T2480" s="46">
        <f>IFERROR(S2480*M2480,0)</f>
        <v>14502.33</v>
      </c>
      <c r="U2480" s="48">
        <f>IF(O2480&lt;=0.12,1,0)*(1-R2480)*M2480</f>
        <v>0</v>
      </c>
      <c r="V2480" s="49">
        <f>IF(0&lt;0.8,0,IF(0&lt;1,Sheet1!L590,1))*IF(G2480&lt;3,0.12 - O2480,0.01) *U2480</f>
        <v>0</v>
      </c>
      <c r="W2480" s="49">
        <f>IF(0&gt;1,IF(0&lt;=1.1,1,IF(0&lt;=1.2,2,IF(0&lt;=1.5,3,5))),0) * 1000000</f>
        <v>0</v>
      </c>
      <c r="X2480" s="50">
        <f>IF(AND(P2480&gt;=150000000,P2480&lt;300000000),5000000,IF(AND(P2480&gt;=300000000,P2480&lt;500000000),10000000,IF(AND(P2480&gt;=300000000,P2480&lt;500000000),15000000,IF(AND(P2480&gt;=500000000,P2480&lt;3000000000),20000000,IF(P2480&gt;=30000000000,35000000,0))))) * (1-R2480)</f>
        <v>0</v>
      </c>
      <c r="Y2480" s="50">
        <f>IFERROR(Q2480 * (1-R2480),0)</f>
        <v>0</v>
      </c>
      <c r="Z2480" s="51">
        <f>IF(R2480=1,0,0)</f>
        <v>0</v>
      </c>
      <c r="AA2480" s="51">
        <f>IFERROR((1-R2480) * Z2480 * 2%,0)</f>
        <v>0</v>
      </c>
      <c r="AB2480" s="52">
        <f>IF(R2480=0,0,0)</f>
        <v>0</v>
      </c>
      <c r="AC2480" s="52">
        <f> IFERROR(AB2480 * (1-R2480) * 2%,0)</f>
        <v>0</v>
      </c>
      <c r="AD2480" s="53">
        <f>T2480+V2480+W2480+X2480+AA2480+AC2480</f>
        <v>14502.33</v>
      </c>
    </row>
    <row r="2481">
      <c r="C2481" s="40" t="s">
        <v>4674</v>
      </c>
      <c r="D2481" s="41" t="s">
        <v>4675</v>
      </c>
      <c r="E2481" s="41"/>
      <c r="F2481" s="42">
        <v>40243.606851851851</v>
      </c>
      <c r="G2481" s="43">
        <v>100</v>
      </c>
      <c r="H2481" s="44">
        <v>43312</v>
      </c>
      <c r="I2481" s="44">
        <v>43347</v>
      </c>
      <c r="J2481" s="43">
        <v>8905410</v>
      </c>
      <c r="K2481" s="43">
        <v>808119</v>
      </c>
      <c r="L2481" s="43">
        <v>0</v>
      </c>
      <c r="M2481" s="43">
        <f>IFERROR(J2481-K2481-L2481,0)</f>
        <v>8097291</v>
      </c>
      <c r="N2481" s="43">
        <v>8904414</v>
      </c>
      <c r="O2481" s="45">
        <f>IFERROR(IF(1 - M2481/N2481&lt;0,0,1-M2481/N2481),0)</f>
        <v>0.090643022662692863</v>
      </c>
      <c r="P2481" s="43">
        <v>0</v>
      </c>
      <c r="Q2481" s="43">
        <v>8905410</v>
      </c>
      <c r="R2481" s="46">
        <f>IF(F2481&lt;DATEVALUE("2018-07-01"),1,0)</f>
        <v>1</v>
      </c>
      <c r="S2481" s="47">
        <f>IF(R2481=1,1%,0)</f>
        <v>0.01</v>
      </c>
      <c r="T2481" s="46">
        <f>IFERROR(S2481*M2481,0)</f>
        <v>80972.910000000003</v>
      </c>
      <c r="U2481" s="48">
        <f>IF(O2481&lt;=0.12,1,0)*(1-R2481)*M2481</f>
        <v>0</v>
      </c>
      <c r="V2481" s="49">
        <f>IF(0&lt;0.8,0,IF(0&lt;1,Sheet1!L590,1))*IF(G2481&lt;3,0.12 - O2481,0.01) *U2481</f>
        <v>0</v>
      </c>
      <c r="W2481" s="49">
        <f>IF(0&gt;1,IF(0&lt;=1.1,1,IF(0&lt;=1.2,2,IF(0&lt;=1.5,3,5))),0) * 1000000</f>
        <v>0</v>
      </c>
      <c r="X2481" s="50">
        <f>IF(AND(P2481&gt;=150000000,P2481&lt;300000000),5000000,IF(AND(P2481&gt;=300000000,P2481&lt;500000000),10000000,IF(AND(P2481&gt;=300000000,P2481&lt;500000000),15000000,IF(AND(P2481&gt;=500000000,P2481&lt;3000000000),20000000,IF(P2481&gt;=30000000000,35000000,0))))) * (1-R2481)</f>
        <v>0</v>
      </c>
      <c r="Y2481" s="50">
        <f>IFERROR(Q2481 * (1-R2481),0)</f>
        <v>0</v>
      </c>
      <c r="Z2481" s="51">
        <f>IF(R2481=1,0,0)</f>
        <v>0</v>
      </c>
      <c r="AA2481" s="51">
        <f>IFERROR((1-R2481) * Z2481 * 2%,0)</f>
        <v>0</v>
      </c>
      <c r="AB2481" s="52">
        <f>IF(R2481=0,0,0)</f>
        <v>0</v>
      </c>
      <c r="AC2481" s="52">
        <f> IFERROR(AB2481 * (1-R2481) * 2%,0)</f>
        <v>0</v>
      </c>
      <c r="AD2481" s="53">
        <f>T2481+V2481+W2481+X2481+AA2481+AC2481</f>
        <v>80972.910000000003</v>
      </c>
    </row>
    <row r="2482">
      <c r="C2482" s="40" t="s">
        <v>4676</v>
      </c>
      <c r="D2482" s="41" t="s">
        <v>4677</v>
      </c>
      <c r="E2482" s="41"/>
      <c r="F2482" s="42">
        <v>40297.467083333329</v>
      </c>
      <c r="G2482" s="43">
        <v>99</v>
      </c>
      <c r="H2482" s="44">
        <v>43333</v>
      </c>
      <c r="I2482" s="44">
        <v>43351</v>
      </c>
      <c r="J2482" s="43">
        <v>904596</v>
      </c>
      <c r="K2482" s="43">
        <v>0</v>
      </c>
      <c r="L2482" s="43">
        <v>0</v>
      </c>
      <c r="M2482" s="43">
        <f>IFERROR(J2482-K2482-L2482,0)</f>
        <v>904596</v>
      </c>
      <c r="N2482" s="43">
        <v>904596</v>
      </c>
      <c r="O2482" s="45">
        <f>IFERROR(IF(1 - M2482/N2482&lt;0,0,1-M2482/N2482),0)</f>
        <v>0</v>
      </c>
      <c r="P2482" s="43">
        <v>0</v>
      </c>
      <c r="Q2482" s="43">
        <v>904596</v>
      </c>
      <c r="R2482" s="46">
        <f>IF(F2482&lt;DATEVALUE("2018-07-01"),1,0)</f>
        <v>1</v>
      </c>
      <c r="S2482" s="47">
        <f>IF(R2482=1,1%,0)</f>
        <v>0.01</v>
      </c>
      <c r="T2482" s="46">
        <f>IFERROR(S2482*M2482,0)</f>
        <v>9045.9600000000009</v>
      </c>
      <c r="U2482" s="48">
        <f>IF(O2482&lt;=0.12,1,0)*(1-R2482)*M2482</f>
        <v>0</v>
      </c>
      <c r="V2482" s="49">
        <f>IF(0&lt;0.8,0,IF(0&lt;1,Sheet1!L590,1))*IF(G2482&lt;3,0.12 - O2482,0.01) *U2482</f>
        <v>0</v>
      </c>
      <c r="W2482" s="49">
        <f>IF(0&gt;1,IF(0&lt;=1.1,1,IF(0&lt;=1.2,2,IF(0&lt;=1.5,3,5))),0) * 1000000</f>
        <v>0</v>
      </c>
      <c r="X2482" s="50">
        <f>IF(AND(P2482&gt;=150000000,P2482&lt;300000000),5000000,IF(AND(P2482&gt;=300000000,P2482&lt;500000000),10000000,IF(AND(P2482&gt;=300000000,P2482&lt;500000000),15000000,IF(AND(P2482&gt;=500000000,P2482&lt;3000000000),20000000,IF(P2482&gt;=30000000000,35000000,0))))) * (1-R2482)</f>
        <v>0</v>
      </c>
      <c r="Y2482" s="50">
        <f>IFERROR(Q2482 * (1-R2482),0)</f>
        <v>0</v>
      </c>
      <c r="Z2482" s="51">
        <f>IF(R2482=1,0,0)</f>
        <v>0</v>
      </c>
      <c r="AA2482" s="51">
        <f>IFERROR((1-R2482) * Z2482 * 2%,0)</f>
        <v>0</v>
      </c>
      <c r="AB2482" s="52">
        <f>IF(R2482=0,0,0)</f>
        <v>0</v>
      </c>
      <c r="AC2482" s="52">
        <f> IFERROR(AB2482 * (1-R2482) * 2%,0)</f>
        <v>0</v>
      </c>
      <c r="AD2482" s="53">
        <f>T2482+V2482+W2482+X2482+AA2482+AC2482</f>
        <v>9045.9600000000009</v>
      </c>
    </row>
    <row r="2483">
      <c r="C2483" s="40" t="s">
        <v>4678</v>
      </c>
      <c r="D2483" s="41" t="s">
        <v>4679</v>
      </c>
      <c r="E2483" s="41"/>
      <c r="F2483" s="42">
        <v>40323.577349537038</v>
      </c>
      <c r="G2483" s="43">
        <v>98</v>
      </c>
      <c r="H2483" s="44">
        <v>43326</v>
      </c>
      <c r="I2483" s="44">
        <v>43364</v>
      </c>
      <c r="J2483" s="43">
        <v>2733607</v>
      </c>
      <c r="K2483" s="43">
        <v>0</v>
      </c>
      <c r="L2483" s="43">
        <v>0</v>
      </c>
      <c r="M2483" s="43">
        <f>IFERROR(J2483-K2483-L2483,0)</f>
        <v>2733607</v>
      </c>
      <c r="N2483" s="43">
        <v>2733607</v>
      </c>
      <c r="O2483" s="45">
        <f>IFERROR(IF(1 - M2483/N2483&lt;0,0,1-M2483/N2483),0)</f>
        <v>0</v>
      </c>
      <c r="P2483" s="43">
        <v>0</v>
      </c>
      <c r="Q2483" s="43">
        <v>2733607</v>
      </c>
      <c r="R2483" s="46">
        <f>IF(F2483&lt;DATEVALUE("2018-07-01"),1,0)</f>
        <v>1</v>
      </c>
      <c r="S2483" s="47">
        <f>IF(R2483=1,1%,0)</f>
        <v>0.01</v>
      </c>
      <c r="T2483" s="46">
        <f>IFERROR(S2483*M2483,0)</f>
        <v>27336.07</v>
      </c>
      <c r="U2483" s="48">
        <f>IF(O2483&lt;=0.12,1,0)*(1-R2483)*M2483</f>
        <v>0</v>
      </c>
      <c r="V2483" s="49">
        <f>IF(0&lt;0.8,0,IF(0&lt;1,Sheet1!L590,1))*IF(G2483&lt;3,0.12 - O2483,0.01) *U2483</f>
        <v>0</v>
      </c>
      <c r="W2483" s="49">
        <f>IF(0&gt;1,IF(0&lt;=1.1,1,IF(0&lt;=1.2,2,IF(0&lt;=1.5,3,5))),0) * 1000000</f>
        <v>0</v>
      </c>
      <c r="X2483" s="50">
        <f>IF(AND(P2483&gt;=150000000,P2483&lt;300000000),5000000,IF(AND(P2483&gt;=300000000,P2483&lt;500000000),10000000,IF(AND(P2483&gt;=300000000,P2483&lt;500000000),15000000,IF(AND(P2483&gt;=500000000,P2483&lt;3000000000),20000000,IF(P2483&gt;=30000000000,35000000,0))))) * (1-R2483)</f>
        <v>0</v>
      </c>
      <c r="Y2483" s="50">
        <f>IFERROR(Q2483 * (1-R2483),0)</f>
        <v>0</v>
      </c>
      <c r="Z2483" s="51">
        <f>IF(R2483=1,0,0)</f>
        <v>0</v>
      </c>
      <c r="AA2483" s="51">
        <f>IFERROR((1-R2483) * Z2483 * 2%,0)</f>
        <v>0</v>
      </c>
      <c r="AB2483" s="52">
        <f>IF(R2483=0,0,0)</f>
        <v>0</v>
      </c>
      <c r="AC2483" s="52">
        <f> IFERROR(AB2483 * (1-R2483) * 2%,0)</f>
        <v>0</v>
      </c>
      <c r="AD2483" s="53">
        <f>T2483+V2483+W2483+X2483+AA2483+AC2483</f>
        <v>27336.07</v>
      </c>
    </row>
    <row r="2484">
      <c r="C2484" s="40" t="s">
        <v>4680</v>
      </c>
      <c r="D2484" s="41" t="s">
        <v>4681</v>
      </c>
      <c r="E2484" s="41"/>
      <c r="F2484" s="42">
        <v>40504.3753125</v>
      </c>
      <c r="G2484" s="43">
        <v>92</v>
      </c>
      <c r="H2484" s="44">
        <v>43333</v>
      </c>
      <c r="I2484" s="44">
        <v>43351</v>
      </c>
      <c r="J2484" s="43">
        <v>1767908</v>
      </c>
      <c r="K2484" s="43">
        <v>0</v>
      </c>
      <c r="L2484" s="43">
        <v>0</v>
      </c>
      <c r="M2484" s="43">
        <f>IFERROR(J2484-K2484-L2484,0)</f>
        <v>1767908</v>
      </c>
      <c r="N2484" s="43">
        <v>1767908</v>
      </c>
      <c r="O2484" s="45">
        <f>IFERROR(IF(1 - M2484/N2484&lt;0,0,1-M2484/N2484),0)</f>
        <v>0</v>
      </c>
      <c r="P2484" s="43">
        <v>0</v>
      </c>
      <c r="Q2484" s="43">
        <v>1767908</v>
      </c>
      <c r="R2484" s="46">
        <f>IF(F2484&lt;DATEVALUE("2018-07-01"),1,0)</f>
        <v>1</v>
      </c>
      <c r="S2484" s="47">
        <f>IF(R2484=1,1%,0)</f>
        <v>0.01</v>
      </c>
      <c r="T2484" s="46">
        <f>IFERROR(S2484*M2484,0)</f>
        <v>17679.080000000002</v>
      </c>
      <c r="U2484" s="48">
        <f>IF(O2484&lt;=0.12,1,0)*(1-R2484)*M2484</f>
        <v>0</v>
      </c>
      <c r="V2484" s="49">
        <f>IF(0&lt;0.8,0,IF(0&lt;1,Sheet1!L590,1))*IF(G2484&lt;3,0.12 - O2484,0.01) *U2484</f>
        <v>0</v>
      </c>
      <c r="W2484" s="49">
        <f>IF(0&gt;1,IF(0&lt;=1.1,1,IF(0&lt;=1.2,2,IF(0&lt;=1.5,3,5))),0) * 1000000</f>
        <v>0</v>
      </c>
      <c r="X2484" s="50">
        <f>IF(AND(P2484&gt;=150000000,P2484&lt;300000000),5000000,IF(AND(P2484&gt;=300000000,P2484&lt;500000000),10000000,IF(AND(P2484&gt;=300000000,P2484&lt;500000000),15000000,IF(AND(P2484&gt;=500000000,P2484&lt;3000000000),20000000,IF(P2484&gt;=30000000000,35000000,0))))) * (1-R2484)</f>
        <v>0</v>
      </c>
      <c r="Y2484" s="50">
        <f>IFERROR(Q2484 * (1-R2484),0)</f>
        <v>0</v>
      </c>
      <c r="Z2484" s="51">
        <f>IF(R2484=1,0,0)</f>
        <v>0</v>
      </c>
      <c r="AA2484" s="51">
        <f>IFERROR((1-R2484) * Z2484 * 2%,0)</f>
        <v>0</v>
      </c>
      <c r="AB2484" s="52">
        <f>IF(R2484=0,0,0)</f>
        <v>0</v>
      </c>
      <c r="AC2484" s="52">
        <f> IFERROR(AB2484 * (1-R2484) * 2%,0)</f>
        <v>0</v>
      </c>
      <c r="AD2484" s="53">
        <f>T2484+V2484+W2484+X2484+AA2484+AC2484</f>
        <v>17679.080000000002</v>
      </c>
    </row>
    <row r="2485">
      <c r="C2485" s="40" t="s">
        <v>4682</v>
      </c>
      <c r="D2485" s="41" t="s">
        <v>4683</v>
      </c>
      <c r="E2485" s="41"/>
      <c r="F2485" s="42">
        <v>40518.423078703701</v>
      </c>
      <c r="G2485" s="43">
        <v>91</v>
      </c>
      <c r="H2485" s="44">
        <v>43321</v>
      </c>
      <c r="I2485" s="44">
        <v>43377</v>
      </c>
      <c r="J2485" s="43">
        <v>2289867</v>
      </c>
      <c r="K2485" s="43">
        <v>0</v>
      </c>
      <c r="L2485" s="43">
        <v>0</v>
      </c>
      <c r="M2485" s="43">
        <f>IFERROR(J2485-K2485-L2485,0)</f>
        <v>2289867</v>
      </c>
      <c r="N2485" s="43">
        <v>2288277</v>
      </c>
      <c r="O2485" s="45">
        <f>IFERROR(IF(1 - M2485/N2485&lt;0,0,1-M2485/N2485),0)</f>
        <v>0</v>
      </c>
      <c r="P2485" s="43">
        <v>0</v>
      </c>
      <c r="Q2485" s="43">
        <v>2289867</v>
      </c>
      <c r="R2485" s="46">
        <f>IF(F2485&lt;DATEVALUE("2018-07-01"),1,0)</f>
        <v>1</v>
      </c>
      <c r="S2485" s="47">
        <f>IF(R2485=1,1%,0)</f>
        <v>0.01</v>
      </c>
      <c r="T2485" s="46">
        <f>IFERROR(S2485*M2485,0)</f>
        <v>22898.670000000002</v>
      </c>
      <c r="U2485" s="48">
        <f>IF(O2485&lt;=0.12,1,0)*(1-R2485)*M2485</f>
        <v>0</v>
      </c>
      <c r="V2485" s="49">
        <f>IF(0&lt;0.8,0,IF(0&lt;1,Sheet1!L590,1))*IF(G2485&lt;3,0.12 - O2485,0.01) *U2485</f>
        <v>0</v>
      </c>
      <c r="W2485" s="49">
        <f>IF(0&gt;1,IF(0&lt;=1.1,1,IF(0&lt;=1.2,2,IF(0&lt;=1.5,3,5))),0) * 1000000</f>
        <v>0</v>
      </c>
      <c r="X2485" s="50">
        <f>IF(AND(P2485&gt;=150000000,P2485&lt;300000000),5000000,IF(AND(P2485&gt;=300000000,P2485&lt;500000000),10000000,IF(AND(P2485&gt;=300000000,P2485&lt;500000000),15000000,IF(AND(P2485&gt;=500000000,P2485&lt;3000000000),20000000,IF(P2485&gt;=30000000000,35000000,0))))) * (1-R2485)</f>
        <v>0</v>
      </c>
      <c r="Y2485" s="50">
        <f>IFERROR(Q2485 * (1-R2485),0)</f>
        <v>0</v>
      </c>
      <c r="Z2485" s="51">
        <f>IF(R2485=1,0,0)</f>
        <v>0</v>
      </c>
      <c r="AA2485" s="51">
        <f>IFERROR((1-R2485) * Z2485 * 2%,0)</f>
        <v>0</v>
      </c>
      <c r="AB2485" s="52">
        <f>IF(R2485=0,0,0)</f>
        <v>0</v>
      </c>
      <c r="AC2485" s="52">
        <f> IFERROR(AB2485 * (1-R2485) * 2%,0)</f>
        <v>0</v>
      </c>
      <c r="AD2485" s="53">
        <f>T2485+V2485+W2485+X2485+AA2485+AC2485</f>
        <v>22898.670000000002</v>
      </c>
    </row>
    <row r="2486">
      <c r="C2486" s="40" t="s">
        <v>4684</v>
      </c>
      <c r="D2486" s="41" t="s">
        <v>4685</v>
      </c>
      <c r="E2486" s="41"/>
      <c r="F2486" s="42">
        <v>40518.424340277779</v>
      </c>
      <c r="G2486" s="43">
        <v>91</v>
      </c>
      <c r="H2486" s="44">
        <v>43376</v>
      </c>
      <c r="I2486" s="44">
        <v>43378</v>
      </c>
      <c r="J2486" s="43">
        <v>16921681</v>
      </c>
      <c r="K2486" s="43">
        <v>0</v>
      </c>
      <c r="L2486" s="43">
        <v>0</v>
      </c>
      <c r="M2486" s="43">
        <f>IFERROR(J2486-K2486-L2486,0)</f>
        <v>16921681</v>
      </c>
      <c r="N2486" s="43">
        <v>16921681</v>
      </c>
      <c r="O2486" s="45">
        <f>IFERROR(IF(1 - M2486/N2486&lt;0,0,1-M2486/N2486),0)</f>
        <v>0</v>
      </c>
      <c r="P2486" s="43">
        <v>0</v>
      </c>
      <c r="Q2486" s="43">
        <v>33452411</v>
      </c>
      <c r="R2486" s="46">
        <f>IF(F2486&lt;DATEVALUE("2018-07-01"),1,0)</f>
        <v>1</v>
      </c>
      <c r="S2486" s="47">
        <f>IF(R2486=1,1%,0)</f>
        <v>0.01</v>
      </c>
      <c r="T2486" s="46">
        <f>IFERROR(S2486*M2486,0)</f>
        <v>169216.81</v>
      </c>
      <c r="U2486" s="48">
        <f>IF(O2486&lt;=0.12,1,0)*(1-R2486)*M2486</f>
        <v>0</v>
      </c>
      <c r="V2486" s="49">
        <f>IF(0&lt;0.8,0,IF(0&lt;1,Sheet1!L590,1))*IF(G2486&lt;3,0.12 - O2486,0.01) *U2486</f>
        <v>0</v>
      </c>
      <c r="W2486" s="49">
        <f>IF(0&gt;1,IF(0&lt;=1.1,1,IF(0&lt;=1.2,2,IF(0&lt;=1.5,3,5))),0) * 1000000</f>
        <v>0</v>
      </c>
      <c r="X2486" s="50">
        <f>IF(AND(P2486&gt;=150000000,P2486&lt;300000000),5000000,IF(AND(P2486&gt;=300000000,P2486&lt;500000000),10000000,IF(AND(P2486&gt;=300000000,P2486&lt;500000000),15000000,IF(AND(P2486&gt;=500000000,P2486&lt;3000000000),20000000,IF(P2486&gt;=30000000000,35000000,0))))) * (1-R2486)</f>
        <v>0</v>
      </c>
      <c r="Y2486" s="50">
        <f>IFERROR(Q2486 * (1-R2486),0)</f>
        <v>0</v>
      </c>
      <c r="Z2486" s="51">
        <f>IF(R2486=1,0,0)</f>
        <v>0</v>
      </c>
      <c r="AA2486" s="51">
        <f>IFERROR((1-R2486) * Z2486 * 2%,0)</f>
        <v>0</v>
      </c>
      <c r="AB2486" s="52">
        <f>IF(R2486=0,0,0)</f>
        <v>0</v>
      </c>
      <c r="AC2486" s="52">
        <f> IFERROR(AB2486 * (1-R2486) * 2%,0)</f>
        <v>0</v>
      </c>
      <c r="AD2486" s="53">
        <f>T2486+V2486+W2486+X2486+AA2486+AC2486</f>
        <v>169216.81</v>
      </c>
    </row>
    <row r="2487">
      <c r="C2487" s="40" t="s">
        <v>4686</v>
      </c>
      <c r="D2487" s="41" t="s">
        <v>4687</v>
      </c>
      <c r="E2487" s="41"/>
      <c r="F2487" s="42">
        <v>40610.64907407407</v>
      </c>
      <c r="G2487" s="43">
        <v>88</v>
      </c>
      <c r="H2487" s="44">
        <v>43321</v>
      </c>
      <c r="I2487" s="44">
        <v>43329</v>
      </c>
      <c r="J2487" s="43">
        <v>897420</v>
      </c>
      <c r="K2487" s="43">
        <v>0</v>
      </c>
      <c r="L2487" s="43">
        <v>0</v>
      </c>
      <c r="M2487" s="43">
        <f>IFERROR(J2487-K2487-L2487,0)</f>
        <v>897420</v>
      </c>
      <c r="N2487" s="43">
        <v>897349</v>
      </c>
      <c r="O2487" s="45">
        <f>IFERROR(IF(1 - M2487/N2487&lt;0,0,1-M2487/N2487),0)</f>
        <v>0</v>
      </c>
      <c r="P2487" s="43">
        <v>0</v>
      </c>
      <c r="Q2487" s="43">
        <v>897420</v>
      </c>
      <c r="R2487" s="46">
        <f>IF(F2487&lt;DATEVALUE("2018-07-01"),1,0)</f>
        <v>1</v>
      </c>
      <c r="S2487" s="47">
        <f>IF(R2487=1,1%,0)</f>
        <v>0.01</v>
      </c>
      <c r="T2487" s="46">
        <f>IFERROR(S2487*M2487,0)</f>
        <v>8974.2000000000007</v>
      </c>
      <c r="U2487" s="48">
        <f>IF(O2487&lt;=0.12,1,0)*(1-R2487)*M2487</f>
        <v>0</v>
      </c>
      <c r="V2487" s="49">
        <f>IF(0&lt;0.8,0,IF(0&lt;1,Sheet1!L590,1))*IF(G2487&lt;3,0.12 - O2487,0.01) *U2487</f>
        <v>0</v>
      </c>
      <c r="W2487" s="49">
        <f>IF(0&gt;1,IF(0&lt;=1.1,1,IF(0&lt;=1.2,2,IF(0&lt;=1.5,3,5))),0) * 1000000</f>
        <v>0</v>
      </c>
      <c r="X2487" s="50">
        <f>IF(AND(P2487&gt;=150000000,P2487&lt;300000000),5000000,IF(AND(P2487&gt;=300000000,P2487&lt;500000000),10000000,IF(AND(P2487&gt;=300000000,P2487&lt;500000000),15000000,IF(AND(P2487&gt;=500000000,P2487&lt;3000000000),20000000,IF(P2487&gt;=30000000000,35000000,0))))) * (1-R2487)</f>
        <v>0</v>
      </c>
      <c r="Y2487" s="50">
        <f>IFERROR(Q2487 * (1-R2487),0)</f>
        <v>0</v>
      </c>
      <c r="Z2487" s="51">
        <f>IF(R2487=1,0,0)</f>
        <v>0</v>
      </c>
      <c r="AA2487" s="51">
        <f>IFERROR((1-R2487) * Z2487 * 2%,0)</f>
        <v>0</v>
      </c>
      <c r="AB2487" s="52">
        <f>IF(R2487=0,0,0)</f>
        <v>0</v>
      </c>
      <c r="AC2487" s="52">
        <f> IFERROR(AB2487 * (1-R2487) * 2%,0)</f>
        <v>0</v>
      </c>
      <c r="AD2487" s="53">
        <f>T2487+V2487+W2487+X2487+AA2487+AC2487</f>
        <v>8974.2000000000007</v>
      </c>
    </row>
    <row r="2488">
      <c r="C2488" s="40" t="s">
        <v>4688</v>
      </c>
      <c r="D2488" s="41" t="s">
        <v>4689</v>
      </c>
      <c r="E2488" s="41"/>
      <c r="F2488" s="42">
        <v>40624.652291666665</v>
      </c>
      <c r="G2488" s="43">
        <v>88</v>
      </c>
      <c r="H2488" s="44">
        <v>43333</v>
      </c>
      <c r="I2488" s="44">
        <v>43383</v>
      </c>
      <c r="J2488" s="43">
        <v>6627634</v>
      </c>
      <c r="K2488" s="43">
        <v>0</v>
      </c>
      <c r="L2488" s="43">
        <v>0</v>
      </c>
      <c r="M2488" s="43">
        <f>IFERROR(J2488-K2488-L2488,0)</f>
        <v>6627634</v>
      </c>
      <c r="N2488" s="43">
        <v>6592790</v>
      </c>
      <c r="O2488" s="45">
        <f>IFERROR(IF(1 - M2488/N2488&lt;0,0,1-M2488/N2488),0)</f>
        <v>0</v>
      </c>
      <c r="P2488" s="43">
        <v>0</v>
      </c>
      <c r="Q2488" s="43">
        <v>6627634</v>
      </c>
      <c r="R2488" s="46">
        <f>IF(F2488&lt;DATEVALUE("2018-07-01"),1,0)</f>
        <v>1</v>
      </c>
      <c r="S2488" s="47">
        <f>IF(R2488=1,1%,0)</f>
        <v>0.01</v>
      </c>
      <c r="T2488" s="46">
        <f>IFERROR(S2488*M2488,0)</f>
        <v>66276.339999999997</v>
      </c>
      <c r="U2488" s="48">
        <f>IF(O2488&lt;=0.12,1,0)*(1-R2488)*M2488</f>
        <v>0</v>
      </c>
      <c r="V2488" s="49">
        <f>IF(0&lt;0.8,0,IF(0&lt;1,Sheet1!L590,1))*IF(G2488&lt;3,0.12 - O2488,0.01) *U2488</f>
        <v>0</v>
      </c>
      <c r="W2488" s="49">
        <f>IF(0&gt;1,IF(0&lt;=1.1,1,IF(0&lt;=1.2,2,IF(0&lt;=1.5,3,5))),0) * 1000000</f>
        <v>0</v>
      </c>
      <c r="X2488" s="50">
        <f>IF(AND(P2488&gt;=150000000,P2488&lt;300000000),5000000,IF(AND(P2488&gt;=300000000,P2488&lt;500000000),10000000,IF(AND(P2488&gt;=300000000,P2488&lt;500000000),15000000,IF(AND(P2488&gt;=500000000,P2488&lt;3000000000),20000000,IF(P2488&gt;=30000000000,35000000,0))))) * (1-R2488)</f>
        <v>0</v>
      </c>
      <c r="Y2488" s="50">
        <f>IFERROR(Q2488 * (1-R2488),0)</f>
        <v>0</v>
      </c>
      <c r="Z2488" s="51">
        <f>IF(R2488=1,0,0)</f>
        <v>0</v>
      </c>
      <c r="AA2488" s="51">
        <f>IFERROR((1-R2488) * Z2488 * 2%,0)</f>
        <v>0</v>
      </c>
      <c r="AB2488" s="52">
        <f>IF(R2488=0,0,0)</f>
        <v>0</v>
      </c>
      <c r="AC2488" s="52">
        <f> IFERROR(AB2488 * (1-R2488) * 2%,0)</f>
        <v>0</v>
      </c>
      <c r="AD2488" s="53">
        <f>T2488+V2488+W2488+X2488+AA2488+AC2488</f>
        <v>66276.339999999997</v>
      </c>
    </row>
    <row r="2489">
      <c r="C2489" s="40" t="s">
        <v>4690</v>
      </c>
      <c r="D2489" s="41" t="s">
        <v>4691</v>
      </c>
      <c r="E2489" s="41"/>
      <c r="F2489" s="42">
        <v>40743.451608796291</v>
      </c>
      <c r="G2489" s="43">
        <v>84</v>
      </c>
      <c r="H2489" s="44">
        <v>43333</v>
      </c>
      <c r="I2489" s="44">
        <v>43354</v>
      </c>
      <c r="J2489" s="43">
        <v>762137</v>
      </c>
      <c r="K2489" s="43">
        <v>0</v>
      </c>
      <c r="L2489" s="43">
        <v>0</v>
      </c>
      <c r="M2489" s="43">
        <f>IFERROR(J2489-K2489-L2489,0)</f>
        <v>762137</v>
      </c>
      <c r="N2489" s="43">
        <v>302136</v>
      </c>
      <c r="O2489" s="45">
        <f>IFERROR(IF(1 - M2489/N2489&lt;0,0,1-M2489/N2489),0)</f>
        <v>0</v>
      </c>
      <c r="P2489" s="43">
        <v>0</v>
      </c>
      <c r="Q2489" s="43">
        <v>762137</v>
      </c>
      <c r="R2489" s="46">
        <f>IF(F2489&lt;DATEVALUE("2018-07-01"),1,0)</f>
        <v>1</v>
      </c>
      <c r="S2489" s="47">
        <f>IF(R2489=1,1%,0)</f>
        <v>0.01</v>
      </c>
      <c r="T2489" s="46">
        <f>IFERROR(S2489*M2489,0)</f>
        <v>7621.3699999999999</v>
      </c>
      <c r="U2489" s="48">
        <f>IF(O2489&lt;=0.12,1,0)*(1-R2489)*M2489</f>
        <v>0</v>
      </c>
      <c r="V2489" s="49">
        <f>IF(0&lt;0.8,0,IF(0&lt;1,Sheet1!L590,1))*IF(G2489&lt;3,0.12 - O2489,0.01) *U2489</f>
        <v>0</v>
      </c>
      <c r="W2489" s="49">
        <f>IF(0&gt;1,IF(0&lt;=1.1,1,IF(0&lt;=1.2,2,IF(0&lt;=1.5,3,5))),0) * 1000000</f>
        <v>0</v>
      </c>
      <c r="X2489" s="50">
        <f>IF(AND(P2489&gt;=150000000,P2489&lt;300000000),5000000,IF(AND(P2489&gt;=300000000,P2489&lt;500000000),10000000,IF(AND(P2489&gt;=300000000,P2489&lt;500000000),15000000,IF(AND(P2489&gt;=500000000,P2489&lt;3000000000),20000000,IF(P2489&gt;=30000000000,35000000,0))))) * (1-R2489)</f>
        <v>0</v>
      </c>
      <c r="Y2489" s="50">
        <f>IFERROR(Q2489 * (1-R2489),0)</f>
        <v>0</v>
      </c>
      <c r="Z2489" s="51">
        <f>IF(R2489=1,0,0)</f>
        <v>0</v>
      </c>
      <c r="AA2489" s="51">
        <f>IFERROR((1-R2489) * Z2489 * 2%,0)</f>
        <v>0</v>
      </c>
      <c r="AB2489" s="52">
        <f>IF(R2489=0,460000,0)</f>
        <v>0</v>
      </c>
      <c r="AC2489" s="52">
        <f> IFERROR(AB2489 * (1-R2489) * 2%,0)</f>
        <v>0</v>
      </c>
      <c r="AD2489" s="53">
        <f>T2489+V2489+W2489+X2489+AA2489+AC2489</f>
        <v>7621.3699999999999</v>
      </c>
    </row>
    <row r="2490">
      <c r="C2490" s="40" t="s">
        <v>4692</v>
      </c>
      <c r="D2490" s="41" t="s">
        <v>4693</v>
      </c>
      <c r="E2490" s="41"/>
      <c r="F2490" s="42">
        <v>40829.405092592591</v>
      </c>
      <c r="G2490" s="43">
        <v>81</v>
      </c>
      <c r="H2490" s="44">
        <v>43321</v>
      </c>
      <c r="I2490" s="44">
        <v>43328</v>
      </c>
      <c r="J2490" s="43">
        <v>9226240</v>
      </c>
      <c r="K2490" s="43">
        <v>0</v>
      </c>
      <c r="L2490" s="43">
        <v>0</v>
      </c>
      <c r="M2490" s="43">
        <f>IFERROR(J2490-K2490-L2490,0)</f>
        <v>9226240</v>
      </c>
      <c r="N2490" s="43">
        <v>9226162</v>
      </c>
      <c r="O2490" s="45">
        <f>IFERROR(IF(1 - M2490/N2490&lt;0,0,1-M2490/N2490),0)</f>
        <v>0</v>
      </c>
      <c r="P2490" s="43">
        <v>0</v>
      </c>
      <c r="Q2490" s="43">
        <v>9226240</v>
      </c>
      <c r="R2490" s="46">
        <f>IF(F2490&lt;DATEVALUE("2018-07-01"),1,0)</f>
        <v>1</v>
      </c>
      <c r="S2490" s="47">
        <f>IF(R2490=1,1%,0)</f>
        <v>0.01</v>
      </c>
      <c r="T2490" s="46">
        <f>IFERROR(S2490*M2490,0)</f>
        <v>92262.400000000009</v>
      </c>
      <c r="U2490" s="48">
        <f>IF(O2490&lt;=0.12,1,0)*(1-R2490)*M2490</f>
        <v>0</v>
      </c>
      <c r="V2490" s="49">
        <f>IF(0&lt;0.8,0,IF(0&lt;1,Sheet1!L590,1))*IF(G2490&lt;3,0.12 - O2490,0.01) *U2490</f>
        <v>0</v>
      </c>
      <c r="W2490" s="49">
        <f>IF(0&gt;1,IF(0&lt;=1.1,1,IF(0&lt;=1.2,2,IF(0&lt;=1.5,3,5))),0) * 1000000</f>
        <v>0</v>
      </c>
      <c r="X2490" s="50">
        <f>IF(AND(P2490&gt;=150000000,P2490&lt;300000000),5000000,IF(AND(P2490&gt;=300000000,P2490&lt;500000000),10000000,IF(AND(P2490&gt;=300000000,P2490&lt;500000000),15000000,IF(AND(P2490&gt;=500000000,P2490&lt;3000000000),20000000,IF(P2490&gt;=30000000000,35000000,0))))) * (1-R2490)</f>
        <v>0</v>
      </c>
      <c r="Y2490" s="50">
        <f>IFERROR(Q2490 * (1-R2490),0)</f>
        <v>0</v>
      </c>
      <c r="Z2490" s="51">
        <f>IF(R2490=1,0,0)</f>
        <v>0</v>
      </c>
      <c r="AA2490" s="51">
        <f>IFERROR((1-R2490) * Z2490 * 2%,0)</f>
        <v>0</v>
      </c>
      <c r="AB2490" s="52">
        <f>IF(R2490=0,0,0)</f>
        <v>0</v>
      </c>
      <c r="AC2490" s="52">
        <f> IFERROR(AB2490 * (1-R2490) * 2%,0)</f>
        <v>0</v>
      </c>
      <c r="AD2490" s="53">
        <f>T2490+V2490+W2490+X2490+AA2490+AC2490</f>
        <v>92262.400000000009</v>
      </c>
    </row>
    <row r="2491">
      <c r="C2491" s="40" t="s">
        <v>4694</v>
      </c>
      <c r="D2491" s="41" t="s">
        <v>4695</v>
      </c>
      <c r="E2491" s="41"/>
      <c r="F2491" s="42">
        <v>40987.668599537035</v>
      </c>
      <c r="G2491" s="43">
        <v>76</v>
      </c>
      <c r="H2491" s="44">
        <v>43333</v>
      </c>
      <c r="I2491" s="44">
        <v>43349</v>
      </c>
      <c r="J2491" s="43">
        <v>1687247</v>
      </c>
      <c r="K2491" s="43">
        <v>0</v>
      </c>
      <c r="L2491" s="43">
        <v>0</v>
      </c>
      <c r="M2491" s="43">
        <f>IFERROR(J2491-K2491-L2491,0)</f>
        <v>1687247</v>
      </c>
      <c r="N2491" s="43">
        <v>1687247</v>
      </c>
      <c r="O2491" s="45">
        <f>IFERROR(IF(1 - M2491/N2491&lt;0,0,1-M2491/N2491),0)</f>
        <v>0</v>
      </c>
      <c r="P2491" s="43">
        <v>0</v>
      </c>
      <c r="Q2491" s="43">
        <v>1687247</v>
      </c>
      <c r="R2491" s="46">
        <f>IF(F2491&lt;DATEVALUE("2018-07-01"),1,0)</f>
        <v>1</v>
      </c>
      <c r="S2491" s="47">
        <f>IF(R2491=1,1%,0)</f>
        <v>0.01</v>
      </c>
      <c r="T2491" s="46">
        <f>IFERROR(S2491*M2491,0)</f>
        <v>16872.470000000001</v>
      </c>
      <c r="U2491" s="48">
        <f>IF(O2491&lt;=0.12,1,0)*(1-R2491)*M2491</f>
        <v>0</v>
      </c>
      <c r="V2491" s="49">
        <f>IF(0&lt;0.8,0,IF(0&lt;1,Sheet1!L590,1))*IF(G2491&lt;3,0.12 - O2491,0.01) *U2491</f>
        <v>0</v>
      </c>
      <c r="W2491" s="49">
        <f>IF(0&gt;1,IF(0&lt;=1.1,1,IF(0&lt;=1.2,2,IF(0&lt;=1.5,3,5))),0) * 1000000</f>
        <v>0</v>
      </c>
      <c r="X2491" s="50">
        <f>IF(AND(P2491&gt;=150000000,P2491&lt;300000000),5000000,IF(AND(P2491&gt;=300000000,P2491&lt;500000000),10000000,IF(AND(P2491&gt;=300000000,P2491&lt;500000000),15000000,IF(AND(P2491&gt;=500000000,P2491&lt;3000000000),20000000,IF(P2491&gt;=30000000000,35000000,0))))) * (1-R2491)</f>
        <v>0</v>
      </c>
      <c r="Y2491" s="50">
        <f>IFERROR(Q2491 * (1-R2491),0)</f>
        <v>0</v>
      </c>
      <c r="Z2491" s="51">
        <f>IF(R2491=1,0,0)</f>
        <v>0</v>
      </c>
      <c r="AA2491" s="51">
        <f>IFERROR((1-R2491) * Z2491 * 2%,0)</f>
        <v>0</v>
      </c>
      <c r="AB2491" s="52">
        <f>IF(R2491=0,0,0)</f>
        <v>0</v>
      </c>
      <c r="AC2491" s="52">
        <f> IFERROR(AB2491 * (1-R2491) * 2%,0)</f>
        <v>0</v>
      </c>
      <c r="AD2491" s="53">
        <f>T2491+V2491+W2491+X2491+AA2491+AC2491</f>
        <v>16872.470000000001</v>
      </c>
    </row>
    <row r="2492">
      <c r="C2492" s="40" t="s">
        <v>4696</v>
      </c>
      <c r="D2492" s="41" t="s">
        <v>4697</v>
      </c>
      <c r="E2492" s="41"/>
      <c r="F2492" s="42">
        <v>41219.420173611106</v>
      </c>
      <c r="G2492" s="43">
        <v>68</v>
      </c>
      <c r="H2492" s="44">
        <v>43329</v>
      </c>
      <c r="I2492" s="44">
        <v>43363</v>
      </c>
      <c r="J2492" s="43">
        <v>943195</v>
      </c>
      <c r="K2492" s="43">
        <v>0</v>
      </c>
      <c r="L2492" s="43">
        <v>0</v>
      </c>
      <c r="M2492" s="43">
        <f>IFERROR(J2492-K2492-L2492,0)</f>
        <v>943195</v>
      </c>
      <c r="N2492" s="43">
        <v>943195</v>
      </c>
      <c r="O2492" s="45">
        <f>IFERROR(IF(1 - M2492/N2492&lt;0,0,1-M2492/N2492),0)</f>
        <v>0</v>
      </c>
      <c r="P2492" s="43">
        <v>0</v>
      </c>
      <c r="Q2492" s="43">
        <v>943195</v>
      </c>
      <c r="R2492" s="46">
        <f>IF(F2492&lt;DATEVALUE("2018-07-01"),1,0)</f>
        <v>1</v>
      </c>
      <c r="S2492" s="47">
        <f>IF(R2492=1,1%,0)</f>
        <v>0.01</v>
      </c>
      <c r="T2492" s="46">
        <f>IFERROR(S2492*M2492,0)</f>
        <v>9431.9500000000007</v>
      </c>
      <c r="U2492" s="48">
        <f>IF(O2492&lt;=0.12,1,0)*(1-R2492)*M2492</f>
        <v>0</v>
      </c>
      <c r="V2492" s="49">
        <f>IF(0&lt;0.8,0,IF(0&lt;1,Sheet1!L590,1))*IF(G2492&lt;3,0.12 - O2492,0.01) *U2492</f>
        <v>0</v>
      </c>
      <c r="W2492" s="49">
        <f>IF(0&gt;1,IF(0&lt;=1.1,1,IF(0&lt;=1.2,2,IF(0&lt;=1.5,3,5))),0) * 1000000</f>
        <v>0</v>
      </c>
      <c r="X2492" s="50">
        <f>IF(AND(P2492&gt;=150000000,P2492&lt;300000000),5000000,IF(AND(P2492&gt;=300000000,P2492&lt;500000000),10000000,IF(AND(P2492&gt;=300000000,P2492&lt;500000000),15000000,IF(AND(P2492&gt;=500000000,P2492&lt;3000000000),20000000,IF(P2492&gt;=30000000000,35000000,0))))) * (1-R2492)</f>
        <v>0</v>
      </c>
      <c r="Y2492" s="50">
        <f>IFERROR(Q2492 * (1-R2492),0)</f>
        <v>0</v>
      </c>
      <c r="Z2492" s="51">
        <f>IF(R2492=1,0,0)</f>
        <v>0</v>
      </c>
      <c r="AA2492" s="51">
        <f>IFERROR((1-R2492) * Z2492 * 2%,0)</f>
        <v>0</v>
      </c>
      <c r="AB2492" s="52">
        <f>IF(R2492=0,0,0)</f>
        <v>0</v>
      </c>
      <c r="AC2492" s="52">
        <f> IFERROR(AB2492 * (1-R2492) * 2%,0)</f>
        <v>0</v>
      </c>
      <c r="AD2492" s="53">
        <f>T2492+V2492+W2492+X2492+AA2492+AC2492</f>
        <v>9431.9500000000007</v>
      </c>
    </row>
    <row r="2493">
      <c r="C2493" s="40" t="s">
        <v>4698</v>
      </c>
      <c r="D2493" s="41" t="s">
        <v>4699</v>
      </c>
      <c r="E2493" s="41"/>
      <c r="F2493" s="42">
        <v>41342.436168981483</v>
      </c>
      <c r="G2493" s="43">
        <v>64</v>
      </c>
      <c r="H2493" s="44">
        <v>43333</v>
      </c>
      <c r="I2493" s="44">
        <v>43354</v>
      </c>
      <c r="J2493" s="43">
        <v>1530146</v>
      </c>
      <c r="K2493" s="43">
        <v>0</v>
      </c>
      <c r="L2493" s="43">
        <v>0</v>
      </c>
      <c r="M2493" s="43">
        <f>IFERROR(J2493-K2493-L2493,0)</f>
        <v>1530146</v>
      </c>
      <c r="N2493" s="43">
        <v>1529952</v>
      </c>
      <c r="O2493" s="45">
        <f>IFERROR(IF(1 - M2493/N2493&lt;0,0,1-M2493/N2493),0)</f>
        <v>0</v>
      </c>
      <c r="P2493" s="43">
        <v>0</v>
      </c>
      <c r="Q2493" s="43">
        <v>1530146</v>
      </c>
      <c r="R2493" s="46">
        <f>IF(F2493&lt;DATEVALUE("2018-07-01"),1,0)</f>
        <v>1</v>
      </c>
      <c r="S2493" s="47">
        <f>IF(R2493=1,1%,0)</f>
        <v>0.01</v>
      </c>
      <c r="T2493" s="46">
        <f>IFERROR(S2493*M2493,0)</f>
        <v>15301.460000000001</v>
      </c>
      <c r="U2493" s="48">
        <f>IF(O2493&lt;=0.12,1,0)*(1-R2493)*M2493</f>
        <v>0</v>
      </c>
      <c r="V2493" s="49">
        <f>IF(0&lt;0.8,0,IF(0&lt;1,Sheet1!L590,1))*IF(G2493&lt;3,0.12 - O2493,0.01) *U2493</f>
        <v>0</v>
      </c>
      <c r="W2493" s="49">
        <f>IF(0&gt;1,IF(0&lt;=1.1,1,IF(0&lt;=1.2,2,IF(0&lt;=1.5,3,5))),0) * 1000000</f>
        <v>0</v>
      </c>
      <c r="X2493" s="50">
        <f>IF(AND(P2493&gt;=150000000,P2493&lt;300000000),5000000,IF(AND(P2493&gt;=300000000,P2493&lt;500000000),10000000,IF(AND(P2493&gt;=300000000,P2493&lt;500000000),15000000,IF(AND(P2493&gt;=500000000,P2493&lt;3000000000),20000000,IF(P2493&gt;=30000000000,35000000,0))))) * (1-R2493)</f>
        <v>0</v>
      </c>
      <c r="Y2493" s="50">
        <f>IFERROR(Q2493 * (1-R2493),0)</f>
        <v>0</v>
      </c>
      <c r="Z2493" s="51">
        <f>IF(R2493=1,0,0)</f>
        <v>0</v>
      </c>
      <c r="AA2493" s="51">
        <f>IFERROR((1-R2493) * Z2493 * 2%,0)</f>
        <v>0</v>
      </c>
      <c r="AB2493" s="52">
        <f>IF(R2493=0,0,0)</f>
        <v>0</v>
      </c>
      <c r="AC2493" s="52">
        <f> IFERROR(AB2493 * (1-R2493) * 2%,0)</f>
        <v>0</v>
      </c>
      <c r="AD2493" s="53">
        <f>T2493+V2493+W2493+X2493+AA2493+AC2493</f>
        <v>15301.460000000001</v>
      </c>
    </row>
    <row r="2494">
      <c r="C2494" s="40" t="s">
        <v>4700</v>
      </c>
      <c r="D2494" s="41" t="s">
        <v>4701</v>
      </c>
      <c r="E2494" s="41"/>
      <c r="F2494" s="42">
        <v>41359.373287037037</v>
      </c>
      <c r="G2494" s="43">
        <v>64</v>
      </c>
      <c r="H2494" s="44">
        <v>43333</v>
      </c>
      <c r="I2494" s="44">
        <v>43351</v>
      </c>
      <c r="J2494" s="43">
        <v>623393</v>
      </c>
      <c r="K2494" s="43">
        <v>0</v>
      </c>
      <c r="L2494" s="43">
        <v>0</v>
      </c>
      <c r="M2494" s="43">
        <f>IFERROR(J2494-K2494-L2494,0)</f>
        <v>623393</v>
      </c>
      <c r="N2494" s="43">
        <v>623393</v>
      </c>
      <c r="O2494" s="45">
        <f>IFERROR(IF(1 - M2494/N2494&lt;0,0,1-M2494/N2494),0)</f>
        <v>0</v>
      </c>
      <c r="P2494" s="43">
        <v>0</v>
      </c>
      <c r="Q2494" s="43">
        <v>623393</v>
      </c>
      <c r="R2494" s="46">
        <f>IF(F2494&lt;DATEVALUE("2018-07-01"),1,0)</f>
        <v>1</v>
      </c>
      <c r="S2494" s="47">
        <f>IF(R2494=1,1%,0)</f>
        <v>0.01</v>
      </c>
      <c r="T2494" s="46">
        <f>IFERROR(S2494*M2494,0)</f>
        <v>6233.9300000000003</v>
      </c>
      <c r="U2494" s="48">
        <f>IF(O2494&lt;=0.12,1,0)*(1-R2494)*M2494</f>
        <v>0</v>
      </c>
      <c r="V2494" s="49">
        <f>IF(0&lt;0.8,0,IF(0&lt;1,Sheet1!L590,1))*IF(G2494&lt;3,0.12 - O2494,0.01) *U2494</f>
        <v>0</v>
      </c>
      <c r="W2494" s="49">
        <f>IF(0&gt;1,IF(0&lt;=1.1,1,IF(0&lt;=1.2,2,IF(0&lt;=1.5,3,5))),0) * 1000000</f>
        <v>0</v>
      </c>
      <c r="X2494" s="50">
        <f>IF(AND(P2494&gt;=150000000,P2494&lt;300000000),5000000,IF(AND(P2494&gt;=300000000,P2494&lt;500000000),10000000,IF(AND(P2494&gt;=300000000,P2494&lt;500000000),15000000,IF(AND(P2494&gt;=500000000,P2494&lt;3000000000),20000000,IF(P2494&gt;=30000000000,35000000,0))))) * (1-R2494)</f>
        <v>0</v>
      </c>
      <c r="Y2494" s="50">
        <f>IFERROR(Q2494 * (1-R2494),0)</f>
        <v>0</v>
      </c>
      <c r="Z2494" s="51">
        <f>IF(R2494=1,0,0)</f>
        <v>0</v>
      </c>
      <c r="AA2494" s="51">
        <f>IFERROR((1-R2494) * Z2494 * 2%,0)</f>
        <v>0</v>
      </c>
      <c r="AB2494" s="52">
        <f>IF(R2494=0,0,0)</f>
        <v>0</v>
      </c>
      <c r="AC2494" s="52">
        <f> IFERROR(AB2494 * (1-R2494) * 2%,0)</f>
        <v>0</v>
      </c>
      <c r="AD2494" s="53">
        <f>T2494+V2494+W2494+X2494+AA2494+AC2494</f>
        <v>6233.9300000000003</v>
      </c>
    </row>
    <row r="2495">
      <c r="C2495" s="40" t="s">
        <v>4702</v>
      </c>
      <c r="D2495" s="41" t="s">
        <v>4703</v>
      </c>
      <c r="E2495" s="41"/>
      <c r="F2495" s="42">
        <v>41393.444467592592</v>
      </c>
      <c r="G2495" s="43">
        <v>63</v>
      </c>
      <c r="H2495" s="44">
        <v>43320</v>
      </c>
      <c r="I2495" s="44">
        <v>43329</v>
      </c>
      <c r="J2495" s="43">
        <v>785290</v>
      </c>
      <c r="K2495" s="43">
        <v>0</v>
      </c>
      <c r="L2495" s="43">
        <v>0</v>
      </c>
      <c r="M2495" s="43">
        <f>IFERROR(J2495-K2495-L2495,0)</f>
        <v>785290</v>
      </c>
      <c r="N2495" s="43">
        <v>745360</v>
      </c>
      <c r="O2495" s="45">
        <f>IFERROR(IF(1 - M2495/N2495&lt;0,0,1-M2495/N2495),0)</f>
        <v>0</v>
      </c>
      <c r="P2495" s="43">
        <v>0</v>
      </c>
      <c r="Q2495" s="43">
        <v>785290</v>
      </c>
      <c r="R2495" s="46">
        <f>IF(F2495&lt;DATEVALUE("2018-07-01"),1,0)</f>
        <v>1</v>
      </c>
      <c r="S2495" s="47">
        <f>IF(R2495=1,1%,0)</f>
        <v>0.01</v>
      </c>
      <c r="T2495" s="46">
        <f>IFERROR(S2495*M2495,0)</f>
        <v>7852.9000000000005</v>
      </c>
      <c r="U2495" s="48">
        <f>IF(O2495&lt;=0.12,1,0)*(1-R2495)*M2495</f>
        <v>0</v>
      </c>
      <c r="V2495" s="49">
        <f>IF(0&lt;0.8,0,IF(0&lt;1,Sheet1!L590,1))*IF(G2495&lt;3,0.12 - O2495,0.01) *U2495</f>
        <v>0</v>
      </c>
      <c r="W2495" s="49">
        <f>IF(0&gt;1,IF(0&lt;=1.1,1,IF(0&lt;=1.2,2,IF(0&lt;=1.5,3,5))),0) * 1000000</f>
        <v>0</v>
      </c>
      <c r="X2495" s="50">
        <f>IF(AND(P2495&gt;=150000000,P2495&lt;300000000),5000000,IF(AND(P2495&gt;=300000000,P2495&lt;500000000),10000000,IF(AND(P2495&gt;=300000000,P2495&lt;500000000),15000000,IF(AND(P2495&gt;=500000000,P2495&lt;3000000000),20000000,IF(P2495&gt;=30000000000,35000000,0))))) * (1-R2495)</f>
        <v>0</v>
      </c>
      <c r="Y2495" s="50">
        <f>IFERROR(Q2495 * (1-R2495),0)</f>
        <v>0</v>
      </c>
      <c r="Z2495" s="51">
        <f>IF(R2495=1,0,0)</f>
        <v>0</v>
      </c>
      <c r="AA2495" s="51">
        <f>IFERROR((1-R2495) * Z2495 * 2%,0)</f>
        <v>0</v>
      </c>
      <c r="AB2495" s="52">
        <f>IF(R2495=0,0,0)</f>
        <v>0</v>
      </c>
      <c r="AC2495" s="52">
        <f> IFERROR(AB2495 * (1-R2495) * 2%,0)</f>
        <v>0</v>
      </c>
      <c r="AD2495" s="53">
        <f>T2495+V2495+W2495+X2495+AA2495+AC2495</f>
        <v>7852.9000000000005</v>
      </c>
    </row>
    <row r="2496">
      <c r="C2496" s="40" t="s">
        <v>4704</v>
      </c>
      <c r="D2496" s="41" t="s">
        <v>4705</v>
      </c>
      <c r="E2496" s="41"/>
      <c r="F2496" s="42">
        <v>41475.439351851848</v>
      </c>
      <c r="G2496" s="43">
        <v>60</v>
      </c>
      <c r="H2496" s="44">
        <v>43333</v>
      </c>
      <c r="I2496" s="44">
        <v>43356</v>
      </c>
      <c r="J2496" s="43">
        <v>450604</v>
      </c>
      <c r="K2496" s="43">
        <v>0</v>
      </c>
      <c r="L2496" s="43">
        <v>0</v>
      </c>
      <c r="M2496" s="43">
        <f>IFERROR(J2496-K2496-L2496,0)</f>
        <v>450604</v>
      </c>
      <c r="N2496" s="43">
        <v>450604</v>
      </c>
      <c r="O2496" s="45">
        <f>IFERROR(IF(1 - M2496/N2496&lt;0,0,1-M2496/N2496),0)</f>
        <v>0</v>
      </c>
      <c r="P2496" s="43">
        <v>0</v>
      </c>
      <c r="Q2496" s="43">
        <v>450604</v>
      </c>
      <c r="R2496" s="46">
        <f>IF(F2496&lt;DATEVALUE("2018-07-01"),1,0)</f>
        <v>1</v>
      </c>
      <c r="S2496" s="47">
        <f>IF(R2496=1,1%,0)</f>
        <v>0.01</v>
      </c>
      <c r="T2496" s="46">
        <f>IFERROR(S2496*M2496,0)</f>
        <v>4506.04</v>
      </c>
      <c r="U2496" s="48">
        <f>IF(O2496&lt;=0.12,1,0)*(1-R2496)*M2496</f>
        <v>0</v>
      </c>
      <c r="V2496" s="49">
        <f>IF(0&lt;0.8,0,IF(0&lt;1,Sheet1!L590,1))*IF(G2496&lt;3,0.12 - O2496,0.01) *U2496</f>
        <v>0</v>
      </c>
      <c r="W2496" s="49">
        <f>IF(0&gt;1,IF(0&lt;=1.1,1,IF(0&lt;=1.2,2,IF(0&lt;=1.5,3,5))),0) * 1000000</f>
        <v>0</v>
      </c>
      <c r="X2496" s="50">
        <f>IF(AND(P2496&gt;=150000000,P2496&lt;300000000),5000000,IF(AND(P2496&gt;=300000000,P2496&lt;500000000),10000000,IF(AND(P2496&gt;=300000000,P2496&lt;500000000),15000000,IF(AND(P2496&gt;=500000000,P2496&lt;3000000000),20000000,IF(P2496&gt;=30000000000,35000000,0))))) * (1-R2496)</f>
        <v>0</v>
      </c>
      <c r="Y2496" s="50">
        <f>IFERROR(Q2496 * (1-R2496),0)</f>
        <v>0</v>
      </c>
      <c r="Z2496" s="51">
        <f>IF(R2496=1,0,0)</f>
        <v>0</v>
      </c>
      <c r="AA2496" s="51">
        <f>IFERROR((1-R2496) * Z2496 * 2%,0)</f>
        <v>0</v>
      </c>
      <c r="AB2496" s="52">
        <f>IF(R2496=0,0,0)</f>
        <v>0</v>
      </c>
      <c r="AC2496" s="52">
        <f> IFERROR(AB2496 * (1-R2496) * 2%,0)</f>
        <v>0</v>
      </c>
      <c r="AD2496" s="53">
        <f>T2496+V2496+W2496+X2496+AA2496+AC2496</f>
        <v>4506.04</v>
      </c>
    </row>
    <row r="2497">
      <c r="C2497" s="40" t="s">
        <v>4706</v>
      </c>
      <c r="D2497" s="41" t="s">
        <v>4707</v>
      </c>
      <c r="E2497" s="41"/>
      <c r="F2497" s="42">
        <v>41807.613900462959</v>
      </c>
      <c r="G2497" s="43">
        <v>49</v>
      </c>
      <c r="H2497" s="44">
        <v>43343</v>
      </c>
      <c r="I2497" s="44">
        <v>43423</v>
      </c>
      <c r="J2497" s="43">
        <v>26923231</v>
      </c>
      <c r="K2497" s="43">
        <v>0</v>
      </c>
      <c r="L2497" s="43">
        <v>0</v>
      </c>
      <c r="M2497" s="43">
        <f>IFERROR(J2497-K2497-L2497,0)</f>
        <v>26923231</v>
      </c>
      <c r="N2497" s="43">
        <v>36187228</v>
      </c>
      <c r="O2497" s="45">
        <f>IFERROR(IF(1 - M2497/N2497&lt;0,0,1-M2497/N2497),0)</f>
        <v>0.25600184131263104</v>
      </c>
      <c r="P2497" s="43">
        <v>0</v>
      </c>
      <c r="Q2497" s="43">
        <v>26923231</v>
      </c>
      <c r="R2497" s="46">
        <f>IF(F2497&lt;DATEVALUE("2018-07-01"),1,0)</f>
        <v>1</v>
      </c>
      <c r="S2497" s="47">
        <f>IF(R2497=1,1%,0)</f>
        <v>0.01</v>
      </c>
      <c r="T2497" s="46">
        <f>IFERROR(S2497*M2497,0)</f>
        <v>269232.31</v>
      </c>
      <c r="U2497" s="48">
        <f>IF(O2497&lt;=0.12,1,0)*(1-R2497)*M2497</f>
        <v>0</v>
      </c>
      <c r="V2497" s="49">
        <f>IF(0&lt;0.8,0,IF(0&lt;1,Sheet1!L590,1))*IF(G2497&lt;3,0.12 - O2497,0.01) *U2497</f>
        <v>0</v>
      </c>
      <c r="W2497" s="49">
        <f>IF(0&gt;1,IF(0&lt;=1.1,1,IF(0&lt;=1.2,2,IF(0&lt;=1.5,3,5))),0) * 1000000</f>
        <v>0</v>
      </c>
      <c r="X2497" s="50">
        <f>IF(AND(P2497&gt;=150000000,P2497&lt;300000000),5000000,IF(AND(P2497&gt;=300000000,P2497&lt;500000000),10000000,IF(AND(P2497&gt;=300000000,P2497&lt;500000000),15000000,IF(AND(P2497&gt;=500000000,P2497&lt;3000000000),20000000,IF(P2497&gt;=30000000000,35000000,0))))) * (1-R2497)</f>
        <v>0</v>
      </c>
      <c r="Y2497" s="50">
        <f>IFERROR(Q2497 * (1-R2497),0)</f>
        <v>0</v>
      </c>
      <c r="Z2497" s="51">
        <f>IF(R2497=1,0,0)</f>
        <v>0</v>
      </c>
      <c r="AA2497" s="51">
        <f>IFERROR((1-R2497) * Z2497 * 2%,0)</f>
        <v>0</v>
      </c>
      <c r="AB2497" s="52">
        <f>IF(R2497=0,0,0)</f>
        <v>0</v>
      </c>
      <c r="AC2497" s="52">
        <f> IFERROR(AB2497 * (1-R2497) * 2%,0)</f>
        <v>0</v>
      </c>
      <c r="AD2497" s="53">
        <f>T2497+V2497+W2497+X2497+AA2497+AC2497</f>
        <v>269232.31</v>
      </c>
    </row>
    <row r="2498">
      <c r="C2498" s="40" t="s">
        <v>4708</v>
      </c>
      <c r="D2498" s="41" t="s">
        <v>4709</v>
      </c>
      <c r="E2498" s="41"/>
      <c r="F2498" s="42">
        <v>41898.464398148149</v>
      </c>
      <c r="G2498" s="43">
        <v>46</v>
      </c>
      <c r="H2498" s="44">
        <v>43321</v>
      </c>
      <c r="I2498" s="44">
        <v>43329</v>
      </c>
      <c r="J2498" s="43">
        <v>9156070</v>
      </c>
      <c r="K2498" s="43">
        <v>0</v>
      </c>
      <c r="L2498" s="43">
        <v>0</v>
      </c>
      <c r="M2498" s="43">
        <f>IFERROR(J2498-K2498-L2498,0)</f>
        <v>9156070</v>
      </c>
      <c r="N2498" s="43">
        <v>8980620</v>
      </c>
      <c r="O2498" s="45">
        <f>IFERROR(IF(1 - M2498/N2498&lt;0,0,1-M2498/N2498),0)</f>
        <v>0</v>
      </c>
      <c r="P2498" s="43">
        <v>0</v>
      </c>
      <c r="Q2498" s="43">
        <v>9156070</v>
      </c>
      <c r="R2498" s="46">
        <f>IF(F2498&lt;DATEVALUE("2018-07-01"),1,0)</f>
        <v>1</v>
      </c>
      <c r="S2498" s="47">
        <f>IF(R2498=1,1%,0)</f>
        <v>0.01</v>
      </c>
      <c r="T2498" s="46">
        <f>IFERROR(S2498*M2498,0)</f>
        <v>91560.699999999997</v>
      </c>
      <c r="U2498" s="48">
        <f>IF(O2498&lt;=0.12,1,0)*(1-R2498)*M2498</f>
        <v>0</v>
      </c>
      <c r="V2498" s="49">
        <f>IF(0&lt;0.8,0,IF(0&lt;1,Sheet1!L590,1))*IF(G2498&lt;3,0.12 - O2498,0.01) *U2498</f>
        <v>0</v>
      </c>
      <c r="W2498" s="49">
        <f>IF(0&gt;1,IF(0&lt;=1.1,1,IF(0&lt;=1.2,2,IF(0&lt;=1.5,3,5))),0) * 1000000</f>
        <v>0</v>
      </c>
      <c r="X2498" s="50">
        <f>IF(AND(P2498&gt;=150000000,P2498&lt;300000000),5000000,IF(AND(P2498&gt;=300000000,P2498&lt;500000000),10000000,IF(AND(P2498&gt;=300000000,P2498&lt;500000000),15000000,IF(AND(P2498&gt;=500000000,P2498&lt;3000000000),20000000,IF(P2498&gt;=30000000000,35000000,0))))) * (1-R2498)</f>
        <v>0</v>
      </c>
      <c r="Y2498" s="50">
        <f>IFERROR(Q2498 * (1-R2498),0)</f>
        <v>0</v>
      </c>
      <c r="Z2498" s="51">
        <f>IF(R2498=1,0,0)</f>
        <v>0</v>
      </c>
      <c r="AA2498" s="51">
        <f>IFERROR((1-R2498) * Z2498 * 2%,0)</f>
        <v>0</v>
      </c>
      <c r="AB2498" s="52">
        <f>IF(R2498=0,0,0)</f>
        <v>0</v>
      </c>
      <c r="AC2498" s="52">
        <f> IFERROR(AB2498 * (1-R2498) * 2%,0)</f>
        <v>0</v>
      </c>
      <c r="AD2498" s="53">
        <f>T2498+V2498+W2498+X2498+AA2498+AC2498</f>
        <v>91560.699999999997</v>
      </c>
    </row>
    <row r="2499">
      <c r="C2499" s="40" t="s">
        <v>4710</v>
      </c>
      <c r="D2499" s="41" t="s">
        <v>4711</v>
      </c>
      <c r="E2499" s="41"/>
      <c r="F2499" s="42">
        <v>42383.576053240737</v>
      </c>
      <c r="G2499" s="43">
        <v>30</v>
      </c>
      <c r="H2499" s="44">
        <v>43333</v>
      </c>
      <c r="I2499" s="44">
        <v>43351</v>
      </c>
      <c r="J2499" s="43">
        <v>569668</v>
      </c>
      <c r="K2499" s="43">
        <v>0</v>
      </c>
      <c r="L2499" s="43">
        <v>0</v>
      </c>
      <c r="M2499" s="43">
        <f>IFERROR(J2499-K2499-L2499,0)</f>
        <v>569668</v>
      </c>
      <c r="N2499" s="43">
        <v>569668</v>
      </c>
      <c r="O2499" s="45">
        <f>IFERROR(IF(1 - M2499/N2499&lt;0,0,1-M2499/N2499),0)</f>
        <v>0</v>
      </c>
      <c r="P2499" s="43">
        <v>0</v>
      </c>
      <c r="Q2499" s="43">
        <v>569668</v>
      </c>
      <c r="R2499" s="46">
        <f>IF(F2499&lt;DATEVALUE("2018-07-01"),1,0)</f>
        <v>1</v>
      </c>
      <c r="S2499" s="47">
        <f>IF(R2499=1,1%,0)</f>
        <v>0.01</v>
      </c>
      <c r="T2499" s="46">
        <f>IFERROR(S2499*M2499,0)</f>
        <v>5696.6800000000003</v>
      </c>
      <c r="U2499" s="48">
        <f>IF(O2499&lt;=0.12,1,0)*(1-R2499)*M2499</f>
        <v>0</v>
      </c>
      <c r="V2499" s="49">
        <f>IF(0&lt;0.8,0,IF(0&lt;1,Sheet1!L590,1))*IF(G2499&lt;3,0.12 - O2499,0.01) *U2499</f>
        <v>0</v>
      </c>
      <c r="W2499" s="49">
        <f>IF(0&gt;1,IF(0&lt;=1.1,1,IF(0&lt;=1.2,2,IF(0&lt;=1.5,3,5))),0) * 1000000</f>
        <v>0</v>
      </c>
      <c r="X2499" s="50">
        <f>IF(AND(P2499&gt;=150000000,P2499&lt;300000000),5000000,IF(AND(P2499&gt;=300000000,P2499&lt;500000000),10000000,IF(AND(P2499&gt;=300000000,P2499&lt;500000000),15000000,IF(AND(P2499&gt;=500000000,P2499&lt;3000000000),20000000,IF(P2499&gt;=30000000000,35000000,0))))) * (1-R2499)</f>
        <v>0</v>
      </c>
      <c r="Y2499" s="50">
        <f>IFERROR(Q2499 * (1-R2499),0)</f>
        <v>0</v>
      </c>
      <c r="Z2499" s="51">
        <f>IF(R2499=1,0,0)</f>
        <v>0</v>
      </c>
      <c r="AA2499" s="51">
        <f>IFERROR((1-R2499) * Z2499 * 2%,0)</f>
        <v>0</v>
      </c>
      <c r="AB2499" s="52">
        <f>IF(R2499=0,0,0)</f>
        <v>0</v>
      </c>
      <c r="AC2499" s="52">
        <f> IFERROR(AB2499 * (1-R2499) * 2%,0)</f>
        <v>0</v>
      </c>
      <c r="AD2499" s="53">
        <f>T2499+V2499+W2499+X2499+AA2499+AC2499</f>
        <v>5696.6800000000003</v>
      </c>
    </row>
    <row r="2500">
      <c r="C2500" s="40" t="s">
        <v>4712</v>
      </c>
      <c r="D2500" s="41" t="s">
        <v>4713</v>
      </c>
      <c r="E2500" s="41"/>
      <c r="F2500" s="42">
        <v>42389.710775462961</v>
      </c>
      <c r="G2500" s="43">
        <v>30</v>
      </c>
      <c r="H2500" s="44">
        <v>43333</v>
      </c>
      <c r="I2500" s="44">
        <v>43349</v>
      </c>
      <c r="J2500" s="43">
        <v>803319</v>
      </c>
      <c r="K2500" s="43">
        <v>0</v>
      </c>
      <c r="L2500" s="43">
        <v>0</v>
      </c>
      <c r="M2500" s="43">
        <f>IFERROR(J2500-K2500-L2500,0)</f>
        <v>803319</v>
      </c>
      <c r="N2500" s="43">
        <v>803319</v>
      </c>
      <c r="O2500" s="45">
        <f>IFERROR(IF(1 - M2500/N2500&lt;0,0,1-M2500/N2500),0)</f>
        <v>0</v>
      </c>
      <c r="P2500" s="43">
        <v>0</v>
      </c>
      <c r="Q2500" s="43">
        <v>803319</v>
      </c>
      <c r="R2500" s="46">
        <f>IF(F2500&lt;DATEVALUE("2018-07-01"),1,0)</f>
        <v>1</v>
      </c>
      <c r="S2500" s="47">
        <f>IF(R2500=1,1%,0)</f>
        <v>0.01</v>
      </c>
      <c r="T2500" s="46">
        <f>IFERROR(S2500*M2500,0)</f>
        <v>8033.1900000000005</v>
      </c>
      <c r="U2500" s="48">
        <f>IF(O2500&lt;=0.12,1,0)*(1-R2500)*M2500</f>
        <v>0</v>
      </c>
      <c r="V2500" s="49">
        <f>IF(0&lt;0.8,0,IF(0&lt;1,Sheet1!L590,1))*IF(G2500&lt;3,0.12 - O2500,0.01) *U2500</f>
        <v>0</v>
      </c>
      <c r="W2500" s="49">
        <f>IF(0&gt;1,IF(0&lt;=1.1,1,IF(0&lt;=1.2,2,IF(0&lt;=1.5,3,5))),0) * 1000000</f>
        <v>0</v>
      </c>
      <c r="X2500" s="50">
        <f>IF(AND(P2500&gt;=150000000,P2500&lt;300000000),5000000,IF(AND(P2500&gt;=300000000,P2500&lt;500000000),10000000,IF(AND(P2500&gt;=300000000,P2500&lt;500000000),15000000,IF(AND(P2500&gt;=500000000,P2500&lt;3000000000),20000000,IF(P2500&gt;=30000000000,35000000,0))))) * (1-R2500)</f>
        <v>0</v>
      </c>
      <c r="Y2500" s="50">
        <f>IFERROR(Q2500 * (1-R2500),0)</f>
        <v>0</v>
      </c>
      <c r="Z2500" s="51">
        <f>IF(R2500=1,0,0)</f>
        <v>0</v>
      </c>
      <c r="AA2500" s="51">
        <f>IFERROR((1-R2500) * Z2500 * 2%,0)</f>
        <v>0</v>
      </c>
      <c r="AB2500" s="52">
        <f>IF(R2500=0,0,0)</f>
        <v>0</v>
      </c>
      <c r="AC2500" s="52">
        <f> IFERROR(AB2500 * (1-R2500) * 2%,0)</f>
        <v>0</v>
      </c>
      <c r="AD2500" s="53">
        <f>T2500+V2500+W2500+X2500+AA2500+AC2500</f>
        <v>8033.1900000000005</v>
      </c>
    </row>
    <row r="2501">
      <c r="C2501" s="40" t="s">
        <v>4714</v>
      </c>
      <c r="D2501" s="41" t="s">
        <v>4715</v>
      </c>
      <c r="E2501" s="41"/>
      <c r="F2501" s="42">
        <v>42523.365902777776</v>
      </c>
      <c r="G2501" s="43">
        <v>25</v>
      </c>
      <c r="H2501" s="44">
        <v>43333</v>
      </c>
      <c r="I2501" s="44">
        <v>43351</v>
      </c>
      <c r="J2501" s="43">
        <v>1620384</v>
      </c>
      <c r="K2501" s="43">
        <v>0</v>
      </c>
      <c r="L2501" s="43">
        <v>0</v>
      </c>
      <c r="M2501" s="43">
        <f>IFERROR(J2501-K2501-L2501,0)</f>
        <v>1620384</v>
      </c>
      <c r="N2501" s="43">
        <v>1620384</v>
      </c>
      <c r="O2501" s="45">
        <f>IFERROR(IF(1 - M2501/N2501&lt;0,0,1-M2501/N2501),0)</f>
        <v>0</v>
      </c>
      <c r="P2501" s="43">
        <v>0</v>
      </c>
      <c r="Q2501" s="43">
        <v>1620384</v>
      </c>
      <c r="R2501" s="46">
        <f>IF(F2501&lt;DATEVALUE("2018-07-01"),1,0)</f>
        <v>1</v>
      </c>
      <c r="S2501" s="47">
        <f>IF(R2501=1,1%,0)</f>
        <v>0.01</v>
      </c>
      <c r="T2501" s="46">
        <f>IFERROR(S2501*M2501,0)</f>
        <v>16203.84</v>
      </c>
      <c r="U2501" s="48">
        <f>IF(O2501&lt;=0.12,1,0)*(1-R2501)*M2501</f>
        <v>0</v>
      </c>
      <c r="V2501" s="49">
        <f>IF(0&lt;0.8,0,IF(0&lt;1,Sheet1!L590,1))*IF(G2501&lt;3,0.12 - O2501,0.01) *U2501</f>
        <v>0</v>
      </c>
      <c r="W2501" s="49">
        <f>IF(0&gt;1,IF(0&lt;=1.1,1,IF(0&lt;=1.2,2,IF(0&lt;=1.5,3,5))),0) * 1000000</f>
        <v>0</v>
      </c>
      <c r="X2501" s="50">
        <f>IF(AND(P2501&gt;=150000000,P2501&lt;300000000),5000000,IF(AND(P2501&gt;=300000000,P2501&lt;500000000),10000000,IF(AND(P2501&gt;=300000000,P2501&lt;500000000),15000000,IF(AND(P2501&gt;=500000000,P2501&lt;3000000000),20000000,IF(P2501&gt;=30000000000,35000000,0))))) * (1-R2501)</f>
        <v>0</v>
      </c>
      <c r="Y2501" s="50">
        <f>IFERROR(Q2501 * (1-R2501),0)</f>
        <v>0</v>
      </c>
      <c r="Z2501" s="51">
        <f>IF(R2501=1,0,0)</f>
        <v>0</v>
      </c>
      <c r="AA2501" s="51">
        <f>IFERROR((1-R2501) * Z2501 * 2%,0)</f>
        <v>0</v>
      </c>
      <c r="AB2501" s="52">
        <f>IF(R2501=0,0,0)</f>
        <v>0</v>
      </c>
      <c r="AC2501" s="52">
        <f> IFERROR(AB2501 * (1-R2501) * 2%,0)</f>
        <v>0</v>
      </c>
      <c r="AD2501" s="53">
        <f>T2501+V2501+W2501+X2501+AA2501+AC2501</f>
        <v>16203.84</v>
      </c>
    </row>
    <row r="2502">
      <c r="C2502" s="40" t="s">
        <v>4716</v>
      </c>
      <c r="D2502" s="41" t="s">
        <v>4717</v>
      </c>
      <c r="E2502" s="41"/>
      <c r="F2502" s="42">
        <v>42543.141585648147</v>
      </c>
      <c r="G2502" s="43">
        <v>25</v>
      </c>
      <c r="H2502" s="44">
        <v>43333</v>
      </c>
      <c r="I2502" s="44">
        <v>43351</v>
      </c>
      <c r="J2502" s="43">
        <v>732050</v>
      </c>
      <c r="K2502" s="43">
        <v>0</v>
      </c>
      <c r="L2502" s="43">
        <v>0</v>
      </c>
      <c r="M2502" s="43">
        <f>IFERROR(J2502-K2502-L2502,0)</f>
        <v>732050</v>
      </c>
      <c r="N2502" s="43">
        <v>732050</v>
      </c>
      <c r="O2502" s="45">
        <f>IFERROR(IF(1 - M2502/N2502&lt;0,0,1-M2502/N2502),0)</f>
        <v>0</v>
      </c>
      <c r="P2502" s="43">
        <v>0</v>
      </c>
      <c r="Q2502" s="43">
        <v>732050</v>
      </c>
      <c r="R2502" s="46">
        <f>IF(F2502&lt;DATEVALUE("2018-07-01"),1,0)</f>
        <v>1</v>
      </c>
      <c r="S2502" s="47">
        <f>IF(R2502=1,1%,0)</f>
        <v>0.01</v>
      </c>
      <c r="T2502" s="46">
        <f>IFERROR(S2502*M2502,0)</f>
        <v>7320.5</v>
      </c>
      <c r="U2502" s="48">
        <f>IF(O2502&lt;=0.12,1,0)*(1-R2502)*M2502</f>
        <v>0</v>
      </c>
      <c r="V2502" s="49">
        <f>IF(0&lt;0.8,0,IF(0&lt;1,Sheet1!L590,1))*IF(G2502&lt;3,0.12 - O2502,0.01) *U2502</f>
        <v>0</v>
      </c>
      <c r="W2502" s="49">
        <f>IF(0&gt;1,IF(0&lt;=1.1,1,IF(0&lt;=1.2,2,IF(0&lt;=1.5,3,5))),0) * 1000000</f>
        <v>0</v>
      </c>
      <c r="X2502" s="50">
        <f>IF(AND(P2502&gt;=150000000,P2502&lt;300000000),5000000,IF(AND(P2502&gt;=300000000,P2502&lt;500000000),10000000,IF(AND(P2502&gt;=300000000,P2502&lt;500000000),15000000,IF(AND(P2502&gt;=500000000,P2502&lt;3000000000),20000000,IF(P2502&gt;=30000000000,35000000,0))))) * (1-R2502)</f>
        <v>0</v>
      </c>
      <c r="Y2502" s="50">
        <f>IFERROR(Q2502 * (1-R2502),0)</f>
        <v>0</v>
      </c>
      <c r="Z2502" s="51">
        <f>IF(R2502=1,0,0)</f>
        <v>0</v>
      </c>
      <c r="AA2502" s="51">
        <f>IFERROR((1-R2502) * Z2502 * 2%,0)</f>
        <v>0</v>
      </c>
      <c r="AB2502" s="52">
        <f>IF(R2502=0,0,0)</f>
        <v>0</v>
      </c>
      <c r="AC2502" s="52">
        <f> IFERROR(AB2502 * (1-R2502) * 2%,0)</f>
        <v>0</v>
      </c>
      <c r="AD2502" s="53">
        <f>T2502+V2502+W2502+X2502+AA2502+AC2502</f>
        <v>7320.5</v>
      </c>
    </row>
    <row r="2503">
      <c r="C2503" s="40" t="s">
        <v>4718</v>
      </c>
      <c r="D2503" s="41" t="s">
        <v>4719</v>
      </c>
      <c r="E2503" s="41"/>
      <c r="F2503" s="42">
        <v>42592.38108796296</v>
      </c>
      <c r="G2503" s="43">
        <v>23</v>
      </c>
      <c r="H2503" s="44">
        <v>43333</v>
      </c>
      <c r="I2503" s="44">
        <v>43351</v>
      </c>
      <c r="J2503" s="43">
        <v>399300</v>
      </c>
      <c r="K2503" s="43">
        <v>0</v>
      </c>
      <c r="L2503" s="43">
        <v>0</v>
      </c>
      <c r="M2503" s="43">
        <f>IFERROR(J2503-K2503-L2503,0)</f>
        <v>399300</v>
      </c>
      <c r="N2503" s="43">
        <v>399300</v>
      </c>
      <c r="O2503" s="45">
        <f>IFERROR(IF(1 - M2503/N2503&lt;0,0,1-M2503/N2503),0)</f>
        <v>0</v>
      </c>
      <c r="P2503" s="43">
        <v>0</v>
      </c>
      <c r="Q2503" s="43">
        <v>399300</v>
      </c>
      <c r="R2503" s="46">
        <f>IF(F2503&lt;DATEVALUE("2018-07-01"),1,0)</f>
        <v>1</v>
      </c>
      <c r="S2503" s="47">
        <f>IF(R2503=1,1%,0)</f>
        <v>0.01</v>
      </c>
      <c r="T2503" s="46">
        <f>IFERROR(S2503*M2503,0)</f>
        <v>3993</v>
      </c>
      <c r="U2503" s="48">
        <f>IF(O2503&lt;=0.12,1,0)*(1-R2503)*M2503</f>
        <v>0</v>
      </c>
      <c r="V2503" s="49">
        <f>IF(0&lt;0.8,0,IF(0&lt;1,Sheet1!L590,1))*IF(G2503&lt;3,0.12 - O2503,0.01) *U2503</f>
        <v>0</v>
      </c>
      <c r="W2503" s="49">
        <f>IF(0&gt;1,IF(0&lt;=1.1,1,IF(0&lt;=1.2,2,IF(0&lt;=1.5,3,5))),0) * 1000000</f>
        <v>0</v>
      </c>
      <c r="X2503" s="50">
        <f>IF(AND(P2503&gt;=150000000,P2503&lt;300000000),5000000,IF(AND(P2503&gt;=300000000,P2503&lt;500000000),10000000,IF(AND(P2503&gt;=300000000,P2503&lt;500000000),15000000,IF(AND(P2503&gt;=500000000,P2503&lt;3000000000),20000000,IF(P2503&gt;=30000000000,35000000,0))))) * (1-R2503)</f>
        <v>0</v>
      </c>
      <c r="Y2503" s="50">
        <f>IFERROR(Q2503 * (1-R2503),0)</f>
        <v>0</v>
      </c>
      <c r="Z2503" s="51">
        <f>IF(R2503=1,0,0)</f>
        <v>0</v>
      </c>
      <c r="AA2503" s="51">
        <f>IFERROR((1-R2503) * Z2503 * 2%,0)</f>
        <v>0</v>
      </c>
      <c r="AB2503" s="52">
        <f>IF(R2503=0,0,0)</f>
        <v>0</v>
      </c>
      <c r="AC2503" s="52">
        <f> IFERROR(AB2503 * (1-R2503) * 2%,0)</f>
        <v>0</v>
      </c>
      <c r="AD2503" s="53">
        <f>T2503+V2503+W2503+X2503+AA2503+AC2503</f>
        <v>3993</v>
      </c>
    </row>
    <row r="2504">
      <c r="C2504" s="40" t="s">
        <v>4720</v>
      </c>
      <c r="D2504" s="41" t="s">
        <v>4721</v>
      </c>
      <c r="E2504" s="41"/>
      <c r="F2504" s="42">
        <v>42592.383113425924</v>
      </c>
      <c r="G2504" s="43">
        <v>23</v>
      </c>
      <c r="H2504" s="44">
        <v>43333</v>
      </c>
      <c r="I2504" s="44">
        <v>43370</v>
      </c>
      <c r="J2504" s="43">
        <v>3767466</v>
      </c>
      <c r="K2504" s="43">
        <v>0</v>
      </c>
      <c r="L2504" s="43">
        <v>0</v>
      </c>
      <c r="M2504" s="43">
        <f>IFERROR(J2504-K2504-L2504,0)</f>
        <v>3767466</v>
      </c>
      <c r="N2504" s="43">
        <v>3767118</v>
      </c>
      <c r="O2504" s="45">
        <f>IFERROR(IF(1 - M2504/N2504&lt;0,0,1-M2504/N2504),0)</f>
        <v>0</v>
      </c>
      <c r="P2504" s="43">
        <v>0</v>
      </c>
      <c r="Q2504" s="43">
        <v>3767466</v>
      </c>
      <c r="R2504" s="46">
        <f>IF(F2504&lt;DATEVALUE("2018-07-01"),1,0)</f>
        <v>1</v>
      </c>
      <c r="S2504" s="47">
        <f>IF(R2504=1,1%,0)</f>
        <v>0.01</v>
      </c>
      <c r="T2504" s="46">
        <f>IFERROR(S2504*M2504,0)</f>
        <v>37674.660000000003</v>
      </c>
      <c r="U2504" s="48">
        <f>IF(O2504&lt;=0.12,1,0)*(1-R2504)*M2504</f>
        <v>0</v>
      </c>
      <c r="V2504" s="49">
        <f>IF(0&lt;0.8,0,IF(0&lt;1,Sheet1!L590,1))*IF(G2504&lt;3,0.12 - O2504,0.01) *U2504</f>
        <v>0</v>
      </c>
      <c r="W2504" s="49">
        <f>IF(0&gt;1,IF(0&lt;=1.1,1,IF(0&lt;=1.2,2,IF(0&lt;=1.5,3,5))),0) * 1000000</f>
        <v>0</v>
      </c>
      <c r="X2504" s="50">
        <f>IF(AND(P2504&gt;=150000000,P2504&lt;300000000),5000000,IF(AND(P2504&gt;=300000000,P2504&lt;500000000),10000000,IF(AND(P2504&gt;=300000000,P2504&lt;500000000),15000000,IF(AND(P2504&gt;=500000000,P2504&lt;3000000000),20000000,IF(P2504&gt;=30000000000,35000000,0))))) * (1-R2504)</f>
        <v>0</v>
      </c>
      <c r="Y2504" s="50">
        <f>IFERROR(Q2504 * (1-R2504),0)</f>
        <v>0</v>
      </c>
      <c r="Z2504" s="51">
        <f>IF(R2504=1,0,0)</f>
        <v>0</v>
      </c>
      <c r="AA2504" s="51">
        <f>IFERROR((1-R2504) * Z2504 * 2%,0)</f>
        <v>0</v>
      </c>
      <c r="AB2504" s="52">
        <f>IF(R2504=0,0,0)</f>
        <v>0</v>
      </c>
      <c r="AC2504" s="52">
        <f> IFERROR(AB2504 * (1-R2504) * 2%,0)</f>
        <v>0</v>
      </c>
      <c r="AD2504" s="53">
        <f>T2504+V2504+W2504+X2504+AA2504+AC2504</f>
        <v>37674.660000000003</v>
      </c>
    </row>
    <row r="2505">
      <c r="C2505" s="40" t="s">
        <v>4722</v>
      </c>
      <c r="D2505" s="41" t="s">
        <v>4723</v>
      </c>
      <c r="E2505" s="41"/>
      <c r="F2505" s="42">
        <v>42628.27611111111</v>
      </c>
      <c r="G2505" s="43">
        <v>22</v>
      </c>
      <c r="H2505" s="44">
        <v>43403</v>
      </c>
      <c r="I2505" s="44">
        <v>43420</v>
      </c>
      <c r="J2505" s="43">
        <v>1758477</v>
      </c>
      <c r="K2505" s="43">
        <v>0</v>
      </c>
      <c r="L2505" s="43">
        <v>0</v>
      </c>
      <c r="M2505" s="43">
        <f>IFERROR(J2505-K2505-L2505,0)</f>
        <v>1758477</v>
      </c>
      <c r="N2505" s="43">
        <v>2270946</v>
      </c>
      <c r="O2505" s="45">
        <f>IFERROR(IF(1 - M2505/N2505&lt;0,0,1-M2505/N2505),0)</f>
        <v>0.22566322580986076</v>
      </c>
      <c r="P2505" s="43">
        <v>0</v>
      </c>
      <c r="Q2505" s="43">
        <v>1833027</v>
      </c>
      <c r="R2505" s="46">
        <f>IF(F2505&lt;DATEVALUE("2018-07-01"),1,0)</f>
        <v>1</v>
      </c>
      <c r="S2505" s="47">
        <f>IF(R2505=1,1%,0)</f>
        <v>0.01</v>
      </c>
      <c r="T2505" s="46">
        <f>IFERROR(S2505*M2505,0)</f>
        <v>17584.77</v>
      </c>
      <c r="U2505" s="48">
        <f>IF(O2505&lt;=0.12,1,0)*(1-R2505)*M2505</f>
        <v>0</v>
      </c>
      <c r="V2505" s="49">
        <f>IF(0&lt;0.8,0,IF(0&lt;1,Sheet1!L590,1))*IF(G2505&lt;3,0.12 - O2505,0.01) *U2505</f>
        <v>0</v>
      </c>
      <c r="W2505" s="49">
        <f>IF(0&gt;1,IF(0&lt;=1.1,1,IF(0&lt;=1.2,2,IF(0&lt;=1.5,3,5))),0) * 1000000</f>
        <v>0</v>
      </c>
      <c r="X2505" s="50">
        <f>IF(AND(P2505&gt;=150000000,P2505&lt;300000000),5000000,IF(AND(P2505&gt;=300000000,P2505&lt;500000000),10000000,IF(AND(P2505&gt;=300000000,P2505&lt;500000000),15000000,IF(AND(P2505&gt;=500000000,P2505&lt;3000000000),20000000,IF(P2505&gt;=30000000000,35000000,0))))) * (1-R2505)</f>
        <v>0</v>
      </c>
      <c r="Y2505" s="50">
        <f>IFERROR(Q2505 * (1-R2505),0)</f>
        <v>0</v>
      </c>
      <c r="Z2505" s="51">
        <f>IF(R2505=1,0,0)</f>
        <v>0</v>
      </c>
      <c r="AA2505" s="51">
        <f>IFERROR((1-R2505) * Z2505 * 2%,0)</f>
        <v>0</v>
      </c>
      <c r="AB2505" s="52">
        <f>IF(R2505=0,0,0)</f>
        <v>0</v>
      </c>
      <c r="AC2505" s="52">
        <f> IFERROR(AB2505 * (1-R2505) * 2%,0)</f>
        <v>0</v>
      </c>
      <c r="AD2505" s="53">
        <f>T2505+V2505+W2505+X2505+AA2505+AC2505</f>
        <v>17584.77</v>
      </c>
    </row>
    <row r="2506">
      <c r="C2506" s="40" t="s">
        <v>4724</v>
      </c>
      <c r="D2506" s="41" t="s">
        <v>4725</v>
      </c>
      <c r="E2506" s="41"/>
      <c r="F2506" s="42">
        <v>42628.274687500001</v>
      </c>
      <c r="G2506" s="43">
        <v>22</v>
      </c>
      <c r="H2506" s="44">
        <v>43333</v>
      </c>
      <c r="I2506" s="44">
        <v>43382</v>
      </c>
      <c r="J2506" s="43">
        <v>827668</v>
      </c>
      <c r="K2506" s="43">
        <v>0</v>
      </c>
      <c r="L2506" s="43">
        <v>0</v>
      </c>
      <c r="M2506" s="43">
        <f>IFERROR(J2506-K2506-L2506,0)</f>
        <v>827668</v>
      </c>
      <c r="N2506" s="43">
        <v>827474</v>
      </c>
      <c r="O2506" s="45">
        <f>IFERROR(IF(1 - M2506/N2506&lt;0,0,1-M2506/N2506),0)</f>
        <v>0</v>
      </c>
      <c r="P2506" s="43">
        <v>0</v>
      </c>
      <c r="Q2506" s="43">
        <v>827668</v>
      </c>
      <c r="R2506" s="46">
        <f>IF(F2506&lt;DATEVALUE("2018-07-01"),1,0)</f>
        <v>1</v>
      </c>
      <c r="S2506" s="47">
        <f>IF(R2506=1,1%,0)</f>
        <v>0.01</v>
      </c>
      <c r="T2506" s="46">
        <f>IFERROR(S2506*M2506,0)</f>
        <v>8276.6800000000003</v>
      </c>
      <c r="U2506" s="48">
        <f>IF(O2506&lt;=0.12,1,0)*(1-R2506)*M2506</f>
        <v>0</v>
      </c>
      <c r="V2506" s="49">
        <f>IF(0&lt;0.8,0,IF(0&lt;1,Sheet1!L590,1))*IF(G2506&lt;3,0.12 - O2506,0.01) *U2506</f>
        <v>0</v>
      </c>
      <c r="W2506" s="49">
        <f>IF(0&gt;1,IF(0&lt;=1.1,1,IF(0&lt;=1.2,2,IF(0&lt;=1.5,3,5))),0) * 1000000</f>
        <v>0</v>
      </c>
      <c r="X2506" s="50">
        <f>IF(AND(P2506&gt;=150000000,P2506&lt;300000000),5000000,IF(AND(P2506&gt;=300000000,P2506&lt;500000000),10000000,IF(AND(P2506&gt;=300000000,P2506&lt;500000000),15000000,IF(AND(P2506&gt;=500000000,P2506&lt;3000000000),20000000,IF(P2506&gt;=30000000000,35000000,0))))) * (1-R2506)</f>
        <v>0</v>
      </c>
      <c r="Y2506" s="50">
        <f>IFERROR(Q2506 * (1-R2506),0)</f>
        <v>0</v>
      </c>
      <c r="Z2506" s="51">
        <f>IF(R2506=1,0,0)</f>
        <v>0</v>
      </c>
      <c r="AA2506" s="51">
        <f>IFERROR((1-R2506) * Z2506 * 2%,0)</f>
        <v>0</v>
      </c>
      <c r="AB2506" s="52">
        <f>IF(R2506=0,0,0)</f>
        <v>0</v>
      </c>
      <c r="AC2506" s="52">
        <f> IFERROR(AB2506 * (1-R2506) * 2%,0)</f>
        <v>0</v>
      </c>
      <c r="AD2506" s="53">
        <f>T2506+V2506+W2506+X2506+AA2506+AC2506</f>
        <v>8276.6800000000003</v>
      </c>
    </row>
    <row r="2507">
      <c r="C2507" s="40" t="s">
        <v>4726</v>
      </c>
      <c r="D2507" s="41" t="s">
        <v>4727</v>
      </c>
      <c r="E2507" s="41"/>
      <c r="F2507" s="42">
        <v>42742.348703703705</v>
      </c>
      <c r="G2507" s="43">
        <v>18</v>
      </c>
      <c r="H2507" s="44">
        <v>43321</v>
      </c>
      <c r="I2507" s="44">
        <v>43329</v>
      </c>
      <c r="J2507" s="43">
        <v>652073</v>
      </c>
      <c r="K2507" s="43">
        <v>0</v>
      </c>
      <c r="L2507" s="43">
        <v>0</v>
      </c>
      <c r="M2507" s="43">
        <f>IFERROR(J2507-K2507-L2507,0)</f>
        <v>652073</v>
      </c>
      <c r="N2507" s="43">
        <v>652383</v>
      </c>
      <c r="O2507" s="45">
        <f>IFERROR(IF(1 - M2507/N2507&lt;0,0,1-M2507/N2507),0)</f>
        <v>0.00047518099030785521</v>
      </c>
      <c r="P2507" s="43">
        <v>0</v>
      </c>
      <c r="Q2507" s="43">
        <v>652073</v>
      </c>
      <c r="R2507" s="46">
        <f>IF(F2507&lt;DATEVALUE("2018-07-01"),1,0)</f>
        <v>1</v>
      </c>
      <c r="S2507" s="47">
        <f>IF(R2507=1,1%,0)</f>
        <v>0.01</v>
      </c>
      <c r="T2507" s="46">
        <f>IFERROR(S2507*M2507,0)</f>
        <v>6520.7300000000005</v>
      </c>
      <c r="U2507" s="48">
        <f>IF(O2507&lt;=0.12,1,0)*(1-R2507)*M2507</f>
        <v>0</v>
      </c>
      <c r="V2507" s="49">
        <f>IF(0&lt;0.8,0,IF(0&lt;1,Sheet1!L590,1))*IF(G2507&lt;3,0.12 - O2507,0.01) *U2507</f>
        <v>0</v>
      </c>
      <c r="W2507" s="49">
        <f>IF(0&gt;1,IF(0&lt;=1.1,1,IF(0&lt;=1.2,2,IF(0&lt;=1.5,3,5))),0) * 1000000</f>
        <v>0</v>
      </c>
      <c r="X2507" s="50">
        <f>IF(AND(P2507&gt;=150000000,P2507&lt;300000000),5000000,IF(AND(P2507&gt;=300000000,P2507&lt;500000000),10000000,IF(AND(P2507&gt;=300000000,P2507&lt;500000000),15000000,IF(AND(P2507&gt;=500000000,P2507&lt;3000000000),20000000,IF(P2507&gt;=30000000000,35000000,0))))) * (1-R2507)</f>
        <v>0</v>
      </c>
      <c r="Y2507" s="50">
        <f>IFERROR(Q2507 * (1-R2507),0)</f>
        <v>0</v>
      </c>
      <c r="Z2507" s="51">
        <f>IF(R2507=1,0,0)</f>
        <v>0</v>
      </c>
      <c r="AA2507" s="51">
        <f>IFERROR((1-R2507) * Z2507 * 2%,0)</f>
        <v>0</v>
      </c>
      <c r="AB2507" s="52">
        <f>IF(R2507=0,0,0)</f>
        <v>0</v>
      </c>
      <c r="AC2507" s="52">
        <f> IFERROR(AB2507 * (1-R2507) * 2%,0)</f>
        <v>0</v>
      </c>
      <c r="AD2507" s="53">
        <f>T2507+V2507+W2507+X2507+AA2507+AC2507</f>
        <v>6520.7300000000005</v>
      </c>
    </row>
    <row r="2508">
      <c r="C2508" s="40" t="s">
        <v>4728</v>
      </c>
      <c r="D2508" s="41" t="s">
        <v>4729</v>
      </c>
      <c r="E2508" s="41"/>
      <c r="F2508" s="42">
        <v>42809.158391203702</v>
      </c>
      <c r="G2508" s="43">
        <v>16</v>
      </c>
      <c r="H2508" s="44">
        <v>43327</v>
      </c>
      <c r="I2508" s="44">
        <v>43327</v>
      </c>
      <c r="J2508" s="43">
        <v>746570</v>
      </c>
      <c r="K2508" s="43">
        <v>0</v>
      </c>
      <c r="L2508" s="43">
        <v>0</v>
      </c>
      <c r="M2508" s="43">
        <f>IFERROR(J2508-K2508-L2508,0)</f>
        <v>746570</v>
      </c>
      <c r="N2508" s="43">
        <v>877734</v>
      </c>
      <c r="O2508" s="45">
        <f>IFERROR(IF(1 - M2508/N2508&lt;0,0,1-M2508/N2508),0)</f>
        <v>0.14943479459608489</v>
      </c>
      <c r="P2508" s="43">
        <v>0</v>
      </c>
      <c r="Q2508" s="43">
        <v>746570</v>
      </c>
      <c r="R2508" s="46">
        <f>IF(F2508&lt;DATEVALUE("2018-07-01"),1,0)</f>
        <v>1</v>
      </c>
      <c r="S2508" s="47">
        <f>IF(R2508=1,1%,0)</f>
        <v>0.01</v>
      </c>
      <c r="T2508" s="46">
        <f>IFERROR(S2508*M2508,0)</f>
        <v>7465.6999999999998</v>
      </c>
      <c r="U2508" s="48">
        <f>IF(O2508&lt;=0.12,1,0)*(1-R2508)*M2508</f>
        <v>0</v>
      </c>
      <c r="V2508" s="49">
        <f>IF(0&lt;0.8,0,IF(0&lt;1,Sheet1!L590,1))*IF(G2508&lt;3,0.12 - O2508,0.01) *U2508</f>
        <v>0</v>
      </c>
      <c r="W2508" s="49">
        <f>IF(0&gt;1,IF(0&lt;=1.1,1,IF(0&lt;=1.2,2,IF(0&lt;=1.5,3,5))),0) * 1000000</f>
        <v>0</v>
      </c>
      <c r="X2508" s="50">
        <f>IF(AND(P2508&gt;=150000000,P2508&lt;300000000),5000000,IF(AND(P2508&gt;=300000000,P2508&lt;500000000),10000000,IF(AND(P2508&gt;=300000000,P2508&lt;500000000),15000000,IF(AND(P2508&gt;=500000000,P2508&lt;3000000000),20000000,IF(P2508&gt;=30000000000,35000000,0))))) * (1-R2508)</f>
        <v>0</v>
      </c>
      <c r="Y2508" s="50">
        <f>IFERROR(Q2508 * (1-R2508),0)</f>
        <v>0</v>
      </c>
      <c r="Z2508" s="51">
        <f>IF(R2508=1,0,0)</f>
        <v>0</v>
      </c>
      <c r="AA2508" s="51">
        <f>IFERROR((1-R2508) * Z2508 * 2%,0)</f>
        <v>0</v>
      </c>
      <c r="AB2508" s="52">
        <f>IF(R2508=0,0,0)</f>
        <v>0</v>
      </c>
      <c r="AC2508" s="52">
        <f> IFERROR(AB2508 * (1-R2508) * 2%,0)</f>
        <v>0</v>
      </c>
      <c r="AD2508" s="53">
        <f>T2508+V2508+W2508+X2508+AA2508+AC2508</f>
        <v>7465.6999999999998</v>
      </c>
    </row>
    <row r="2509">
      <c r="C2509" s="40" t="s">
        <v>4730</v>
      </c>
      <c r="D2509" s="41" t="s">
        <v>4731</v>
      </c>
      <c r="E2509" s="41"/>
      <c r="F2509" s="42">
        <v>42835.155497685184</v>
      </c>
      <c r="G2509" s="43">
        <v>15</v>
      </c>
      <c r="H2509" s="44">
        <v>43321</v>
      </c>
      <c r="I2509" s="44">
        <v>43335</v>
      </c>
      <c r="J2509" s="43">
        <v>884389</v>
      </c>
      <c r="K2509" s="43">
        <v>0</v>
      </c>
      <c r="L2509" s="43">
        <v>0</v>
      </c>
      <c r="M2509" s="43">
        <f>IFERROR(J2509-K2509-L2509,0)</f>
        <v>884389</v>
      </c>
      <c r="N2509" s="43">
        <v>884389</v>
      </c>
      <c r="O2509" s="45">
        <f>IFERROR(IF(1 - M2509/N2509&lt;0,0,1-M2509/N2509),0)</f>
        <v>0</v>
      </c>
      <c r="P2509" s="43">
        <v>0</v>
      </c>
      <c r="Q2509" s="43">
        <v>884389</v>
      </c>
      <c r="R2509" s="46">
        <f>IF(F2509&lt;DATEVALUE("2018-07-01"),1,0)</f>
        <v>1</v>
      </c>
      <c r="S2509" s="47">
        <f>IF(R2509=1,1%,0)</f>
        <v>0.01</v>
      </c>
      <c r="T2509" s="46">
        <f>IFERROR(S2509*M2509,0)</f>
        <v>8843.8899999999994</v>
      </c>
      <c r="U2509" s="48">
        <f>IF(O2509&lt;=0.12,1,0)*(1-R2509)*M2509</f>
        <v>0</v>
      </c>
      <c r="V2509" s="49">
        <f>IF(0&lt;0.8,0,IF(0&lt;1,Sheet1!L590,1))*IF(G2509&lt;3,0.12 - O2509,0.01) *U2509</f>
        <v>0</v>
      </c>
      <c r="W2509" s="49">
        <f>IF(0&gt;1,IF(0&lt;=1.1,1,IF(0&lt;=1.2,2,IF(0&lt;=1.5,3,5))),0) * 1000000</f>
        <v>0</v>
      </c>
      <c r="X2509" s="50">
        <f>IF(AND(P2509&gt;=150000000,P2509&lt;300000000),5000000,IF(AND(P2509&gt;=300000000,P2509&lt;500000000),10000000,IF(AND(P2509&gt;=300000000,P2509&lt;500000000),15000000,IF(AND(P2509&gt;=500000000,P2509&lt;3000000000),20000000,IF(P2509&gt;=30000000000,35000000,0))))) * (1-R2509)</f>
        <v>0</v>
      </c>
      <c r="Y2509" s="50">
        <f>IFERROR(Q2509 * (1-R2509),0)</f>
        <v>0</v>
      </c>
      <c r="Z2509" s="51">
        <f>IF(R2509=1,0,0)</f>
        <v>0</v>
      </c>
      <c r="AA2509" s="51">
        <f>IFERROR((1-R2509) * Z2509 * 2%,0)</f>
        <v>0</v>
      </c>
      <c r="AB2509" s="52">
        <f>IF(R2509=0,0,0)</f>
        <v>0</v>
      </c>
      <c r="AC2509" s="52">
        <f> IFERROR(AB2509 * (1-R2509) * 2%,0)</f>
        <v>0</v>
      </c>
      <c r="AD2509" s="53">
        <f>T2509+V2509+W2509+X2509+AA2509+AC2509</f>
        <v>8843.8899999999994</v>
      </c>
    </row>
    <row r="2510">
      <c r="C2510" s="40" t="s">
        <v>4732</v>
      </c>
      <c r="D2510" s="41" t="s">
        <v>4733</v>
      </c>
      <c r="E2510" s="41"/>
      <c r="F2510" s="42">
        <v>42846.354583333334</v>
      </c>
      <c r="G2510" s="43">
        <v>15</v>
      </c>
      <c r="H2510" s="44">
        <v>43333</v>
      </c>
      <c r="I2510" s="44">
        <v>43351</v>
      </c>
      <c r="J2510" s="43">
        <v>201102</v>
      </c>
      <c r="K2510" s="43">
        <v>0</v>
      </c>
      <c r="L2510" s="43">
        <v>0</v>
      </c>
      <c r="M2510" s="43">
        <f>IFERROR(J2510-K2510-L2510,0)</f>
        <v>201102</v>
      </c>
      <c r="N2510" s="43">
        <v>201102</v>
      </c>
      <c r="O2510" s="45">
        <f>IFERROR(IF(1 - M2510/N2510&lt;0,0,1-M2510/N2510),0)</f>
        <v>0</v>
      </c>
      <c r="P2510" s="43">
        <v>0</v>
      </c>
      <c r="Q2510" s="43">
        <v>201102</v>
      </c>
      <c r="R2510" s="46">
        <f>IF(F2510&lt;DATEVALUE("2018-07-01"),1,0)</f>
        <v>1</v>
      </c>
      <c r="S2510" s="47">
        <f>IF(R2510=1,1%,0)</f>
        <v>0.01</v>
      </c>
      <c r="T2510" s="46">
        <f>IFERROR(S2510*M2510,0)</f>
        <v>2011.02</v>
      </c>
      <c r="U2510" s="48">
        <f>IF(O2510&lt;=0.12,1,0)*(1-R2510)*M2510</f>
        <v>0</v>
      </c>
      <c r="V2510" s="49">
        <f>IF(0&lt;0.8,0,IF(0&lt;1,Sheet1!L590,1))*IF(G2510&lt;3,0.12 - O2510,0.01) *U2510</f>
        <v>0</v>
      </c>
      <c r="W2510" s="49">
        <f>IF(0&gt;1,IF(0&lt;=1.1,1,IF(0&lt;=1.2,2,IF(0&lt;=1.5,3,5))),0) * 1000000</f>
        <v>0</v>
      </c>
      <c r="X2510" s="50">
        <f>IF(AND(P2510&gt;=150000000,P2510&lt;300000000),5000000,IF(AND(P2510&gt;=300000000,P2510&lt;500000000),10000000,IF(AND(P2510&gt;=300000000,P2510&lt;500000000),15000000,IF(AND(P2510&gt;=500000000,P2510&lt;3000000000),20000000,IF(P2510&gt;=30000000000,35000000,0))))) * (1-R2510)</f>
        <v>0</v>
      </c>
      <c r="Y2510" s="50">
        <f>IFERROR(Q2510 * (1-R2510),0)</f>
        <v>0</v>
      </c>
      <c r="Z2510" s="51">
        <f>IF(R2510=1,0,0)</f>
        <v>0</v>
      </c>
      <c r="AA2510" s="51">
        <f>IFERROR((1-R2510) * Z2510 * 2%,0)</f>
        <v>0</v>
      </c>
      <c r="AB2510" s="52">
        <f>IF(R2510=0,0,0)</f>
        <v>0</v>
      </c>
      <c r="AC2510" s="52">
        <f> IFERROR(AB2510 * (1-R2510) * 2%,0)</f>
        <v>0</v>
      </c>
      <c r="AD2510" s="53">
        <f>T2510+V2510+W2510+X2510+AA2510+AC2510</f>
        <v>2011.02</v>
      </c>
    </row>
    <row r="2511">
      <c r="C2511" s="40" t="s">
        <v>4734</v>
      </c>
      <c r="D2511" s="41" t="s">
        <v>4735</v>
      </c>
      <c r="E2511" s="41"/>
      <c r="F2511" s="42">
        <v>42901.079270833332</v>
      </c>
      <c r="G2511" s="43">
        <v>13</v>
      </c>
      <c r="H2511" s="44">
        <v>43333</v>
      </c>
      <c r="I2511" s="44">
        <v>43354</v>
      </c>
      <c r="J2511" s="43">
        <v>1898466</v>
      </c>
      <c r="K2511" s="43">
        <v>0</v>
      </c>
      <c r="L2511" s="43">
        <v>0</v>
      </c>
      <c r="M2511" s="43">
        <f>IFERROR(J2511-K2511-L2511,0)</f>
        <v>1898466</v>
      </c>
      <c r="N2511" s="43">
        <v>1898466</v>
      </c>
      <c r="O2511" s="45">
        <f>IFERROR(IF(1 - M2511/N2511&lt;0,0,1-M2511/N2511),0)</f>
        <v>0</v>
      </c>
      <c r="P2511" s="43">
        <v>0</v>
      </c>
      <c r="Q2511" s="43">
        <v>1898466</v>
      </c>
      <c r="R2511" s="46">
        <f>IF(F2511&lt;DATEVALUE("2018-07-01"),1,0)</f>
        <v>1</v>
      </c>
      <c r="S2511" s="47">
        <f>IF(R2511=1,1%,0)</f>
        <v>0.01</v>
      </c>
      <c r="T2511" s="46">
        <f>IFERROR(S2511*M2511,0)</f>
        <v>18984.66</v>
      </c>
      <c r="U2511" s="48">
        <f>IF(O2511&lt;=0.12,1,0)*(1-R2511)*M2511</f>
        <v>0</v>
      </c>
      <c r="V2511" s="49">
        <f>IF(0&lt;0.8,0,IF(0&lt;1,Sheet1!L590,1))*IF(G2511&lt;3,0.12 - O2511,0.01) *U2511</f>
        <v>0</v>
      </c>
      <c r="W2511" s="49">
        <f>IF(0&gt;1,IF(0&lt;=1.1,1,IF(0&lt;=1.2,2,IF(0&lt;=1.5,3,5))),0) * 1000000</f>
        <v>0</v>
      </c>
      <c r="X2511" s="50">
        <f>IF(AND(P2511&gt;=150000000,P2511&lt;300000000),5000000,IF(AND(P2511&gt;=300000000,P2511&lt;500000000),10000000,IF(AND(P2511&gt;=300000000,P2511&lt;500000000),15000000,IF(AND(P2511&gt;=500000000,P2511&lt;3000000000),20000000,IF(P2511&gt;=30000000000,35000000,0))))) * (1-R2511)</f>
        <v>0</v>
      </c>
      <c r="Y2511" s="50">
        <f>IFERROR(Q2511 * (1-R2511),0)</f>
        <v>0</v>
      </c>
      <c r="Z2511" s="51">
        <f>IF(R2511=1,0,0)</f>
        <v>0</v>
      </c>
      <c r="AA2511" s="51">
        <f>IFERROR((1-R2511) * Z2511 * 2%,0)</f>
        <v>0</v>
      </c>
      <c r="AB2511" s="52">
        <f>IF(R2511=0,0,0)</f>
        <v>0</v>
      </c>
      <c r="AC2511" s="52">
        <f> IFERROR(AB2511 * (1-R2511) * 2%,0)</f>
        <v>0</v>
      </c>
      <c r="AD2511" s="53">
        <f>T2511+V2511+W2511+X2511+AA2511+AC2511</f>
        <v>18984.66</v>
      </c>
    </row>
    <row r="2512">
      <c r="C2512" s="40" t="s">
        <v>4736</v>
      </c>
      <c r="D2512" s="41" t="s">
        <v>4737</v>
      </c>
      <c r="E2512" s="41"/>
      <c r="F2512" s="42">
        <v>42908.148159722223</v>
      </c>
      <c r="G2512" s="43">
        <v>13</v>
      </c>
      <c r="H2512" s="44">
        <v>43333</v>
      </c>
      <c r="I2512" s="44">
        <v>43351</v>
      </c>
      <c r="J2512" s="43">
        <v>279510</v>
      </c>
      <c r="K2512" s="43">
        <v>0</v>
      </c>
      <c r="L2512" s="43">
        <v>0</v>
      </c>
      <c r="M2512" s="43">
        <f>IFERROR(J2512-K2512-L2512,0)</f>
        <v>279510</v>
      </c>
      <c r="N2512" s="43">
        <v>279510</v>
      </c>
      <c r="O2512" s="45">
        <f>IFERROR(IF(1 - M2512/N2512&lt;0,0,1-M2512/N2512),0)</f>
        <v>0</v>
      </c>
      <c r="P2512" s="43">
        <v>0</v>
      </c>
      <c r="Q2512" s="43">
        <v>279510</v>
      </c>
      <c r="R2512" s="46">
        <f>IF(F2512&lt;DATEVALUE("2018-07-01"),1,0)</f>
        <v>1</v>
      </c>
      <c r="S2512" s="47">
        <f>IF(R2512=1,1%,0)</f>
        <v>0.01</v>
      </c>
      <c r="T2512" s="46">
        <f>IFERROR(S2512*M2512,0)</f>
        <v>2795.0999999999999</v>
      </c>
      <c r="U2512" s="48">
        <f>IF(O2512&lt;=0.12,1,0)*(1-R2512)*M2512</f>
        <v>0</v>
      </c>
      <c r="V2512" s="49">
        <f>IF(0&lt;0.8,0,IF(0&lt;1,Sheet1!L590,1))*IF(G2512&lt;3,0.12 - O2512,0.01) *U2512</f>
        <v>0</v>
      </c>
      <c r="W2512" s="49">
        <f>IF(0&gt;1,IF(0&lt;=1.1,1,IF(0&lt;=1.2,2,IF(0&lt;=1.5,3,5))),0) * 1000000</f>
        <v>0</v>
      </c>
      <c r="X2512" s="50">
        <f>IF(AND(P2512&gt;=150000000,P2512&lt;300000000),5000000,IF(AND(P2512&gt;=300000000,P2512&lt;500000000),10000000,IF(AND(P2512&gt;=300000000,P2512&lt;500000000),15000000,IF(AND(P2512&gt;=500000000,P2512&lt;3000000000),20000000,IF(P2512&gt;=30000000000,35000000,0))))) * (1-R2512)</f>
        <v>0</v>
      </c>
      <c r="Y2512" s="50">
        <f>IFERROR(Q2512 * (1-R2512),0)</f>
        <v>0</v>
      </c>
      <c r="Z2512" s="51">
        <f>IF(R2512=1,0,0)</f>
        <v>0</v>
      </c>
      <c r="AA2512" s="51">
        <f>IFERROR((1-R2512) * Z2512 * 2%,0)</f>
        <v>0</v>
      </c>
      <c r="AB2512" s="52">
        <f>IF(R2512=0,0,0)</f>
        <v>0</v>
      </c>
      <c r="AC2512" s="52">
        <f> IFERROR(AB2512 * (1-R2512) * 2%,0)</f>
        <v>0</v>
      </c>
      <c r="AD2512" s="53">
        <f>T2512+V2512+W2512+X2512+AA2512+AC2512</f>
        <v>2795.0999999999999</v>
      </c>
    </row>
    <row r="2513">
      <c r="C2513" s="40" t="s">
        <v>4738</v>
      </c>
      <c r="D2513" s="41" t="s">
        <v>4739</v>
      </c>
      <c r="E2513" s="41"/>
      <c r="F2513" s="42">
        <v>42937.380972222221</v>
      </c>
      <c r="G2513" s="43">
        <v>12</v>
      </c>
      <c r="H2513" s="44">
        <v>43321</v>
      </c>
      <c r="I2513" s="44">
        <v>43333</v>
      </c>
      <c r="J2513" s="43">
        <v>7412967</v>
      </c>
      <c r="K2513" s="43">
        <v>0</v>
      </c>
      <c r="L2513" s="43">
        <v>0</v>
      </c>
      <c r="M2513" s="43">
        <f>IFERROR(J2513-K2513-L2513,0)</f>
        <v>7412967</v>
      </c>
      <c r="N2513" s="43">
        <v>7413217</v>
      </c>
      <c r="O2513" s="45">
        <f>IFERROR(IF(1 - M2513/N2513&lt;0,0,1-M2513/N2513),0)</f>
        <v>3.3723550787789769E-05</v>
      </c>
      <c r="P2513" s="43">
        <v>0</v>
      </c>
      <c r="Q2513" s="43">
        <v>7412967</v>
      </c>
      <c r="R2513" s="46">
        <f>IF(F2513&lt;DATEVALUE("2018-07-01"),1,0)</f>
        <v>1</v>
      </c>
      <c r="S2513" s="47">
        <f>IF(R2513=1,1%,0)</f>
        <v>0.01</v>
      </c>
      <c r="T2513" s="46">
        <f>IFERROR(S2513*M2513,0)</f>
        <v>74129.669999999998</v>
      </c>
      <c r="U2513" s="48">
        <f>IF(O2513&lt;=0.12,1,0)*(1-R2513)*M2513</f>
        <v>0</v>
      </c>
      <c r="V2513" s="49">
        <f>IF(0&lt;0.8,0,IF(0&lt;1,Sheet1!L590,1))*IF(G2513&lt;3,0.12 - O2513,0.01) *U2513</f>
        <v>0</v>
      </c>
      <c r="W2513" s="49">
        <f>IF(0&gt;1,IF(0&lt;=1.1,1,IF(0&lt;=1.2,2,IF(0&lt;=1.5,3,5))),0) * 1000000</f>
        <v>0</v>
      </c>
      <c r="X2513" s="50">
        <f>IF(AND(P2513&gt;=150000000,P2513&lt;300000000),5000000,IF(AND(P2513&gt;=300000000,P2513&lt;500000000),10000000,IF(AND(P2513&gt;=300000000,P2513&lt;500000000),15000000,IF(AND(P2513&gt;=500000000,P2513&lt;3000000000),20000000,IF(P2513&gt;=30000000000,35000000,0))))) * (1-R2513)</f>
        <v>0</v>
      </c>
      <c r="Y2513" s="50">
        <f>IFERROR(Q2513 * (1-R2513),0)</f>
        <v>0</v>
      </c>
      <c r="Z2513" s="51">
        <f>IF(R2513=1,0,0)</f>
        <v>0</v>
      </c>
      <c r="AA2513" s="51">
        <f>IFERROR((1-R2513) * Z2513 * 2%,0)</f>
        <v>0</v>
      </c>
      <c r="AB2513" s="52">
        <f>IF(R2513=0,0,0)</f>
        <v>0</v>
      </c>
      <c r="AC2513" s="52">
        <f> IFERROR(AB2513 * (1-R2513) * 2%,0)</f>
        <v>0</v>
      </c>
      <c r="AD2513" s="53">
        <f>T2513+V2513+W2513+X2513+AA2513+AC2513</f>
        <v>74129.669999999998</v>
      </c>
    </row>
    <row r="2514">
      <c r="C2514" s="40" t="s">
        <v>4740</v>
      </c>
      <c r="D2514" s="41" t="s">
        <v>4741</v>
      </c>
      <c r="E2514" s="41"/>
      <c r="F2514" s="42">
        <v>42972.298472222217</v>
      </c>
      <c r="G2514" s="43">
        <v>11</v>
      </c>
      <c r="H2514" s="44">
        <v>43404</v>
      </c>
      <c r="I2514" s="44">
        <v>43396</v>
      </c>
      <c r="J2514" s="43">
        <v>34714034</v>
      </c>
      <c r="K2514" s="43">
        <v>0</v>
      </c>
      <c r="L2514" s="43">
        <v>0</v>
      </c>
      <c r="M2514" s="43">
        <f>IFERROR(J2514-K2514-L2514,0)</f>
        <v>34714034</v>
      </c>
      <c r="N2514" s="43">
        <v>37256820</v>
      </c>
      <c r="O2514" s="45">
        <f>IFERROR(IF(1 - M2514/N2514&lt;0,0,1-M2514/N2514),0)</f>
        <v>0.068250215665212388</v>
      </c>
      <c r="P2514" s="43">
        <v>0</v>
      </c>
      <c r="Q2514" s="43">
        <v>34832312</v>
      </c>
      <c r="R2514" s="46">
        <f>IF(F2514&lt;DATEVALUE("2018-07-01"),1,0)</f>
        <v>1</v>
      </c>
      <c r="S2514" s="47">
        <f>IF(R2514=1,1%,0)</f>
        <v>0.01</v>
      </c>
      <c r="T2514" s="46">
        <f>IFERROR(S2514*M2514,0)</f>
        <v>347140.34000000003</v>
      </c>
      <c r="U2514" s="48">
        <f>IF(O2514&lt;=0.12,1,0)*(1-R2514)*M2514</f>
        <v>0</v>
      </c>
      <c r="V2514" s="49">
        <f>IF(0&lt;0.8,0,IF(0&lt;1,Sheet1!L590,1))*IF(G2514&lt;3,0.12 - O2514,0.01) *U2514</f>
        <v>0</v>
      </c>
      <c r="W2514" s="49">
        <f>IF(0&gt;1,IF(0&lt;=1.1,1,IF(0&lt;=1.2,2,IF(0&lt;=1.5,3,5))),0) * 1000000</f>
        <v>0</v>
      </c>
      <c r="X2514" s="50">
        <f>IF(AND(P2514&gt;=150000000,P2514&lt;300000000),5000000,IF(AND(P2514&gt;=300000000,P2514&lt;500000000),10000000,IF(AND(P2514&gt;=300000000,P2514&lt;500000000),15000000,IF(AND(P2514&gt;=500000000,P2514&lt;3000000000),20000000,IF(P2514&gt;=30000000000,35000000,0))))) * (1-R2514)</f>
        <v>0</v>
      </c>
      <c r="Y2514" s="50">
        <f>IFERROR(Q2514 * (1-R2514),0)</f>
        <v>0</v>
      </c>
      <c r="Z2514" s="51">
        <f>IF(R2514=1,0,0)</f>
        <v>0</v>
      </c>
      <c r="AA2514" s="51">
        <f>IFERROR((1-R2514) * Z2514 * 2%,0)</f>
        <v>0</v>
      </c>
      <c r="AB2514" s="52">
        <f>IF(R2514=0,0,0)</f>
        <v>0</v>
      </c>
      <c r="AC2514" s="52">
        <f> IFERROR(AB2514 * (1-R2514) * 2%,0)</f>
        <v>0</v>
      </c>
      <c r="AD2514" s="53">
        <f>T2514+V2514+W2514+X2514+AA2514+AC2514</f>
        <v>347140.34000000003</v>
      </c>
    </row>
    <row r="2515">
      <c r="C2515" s="40" t="s">
        <v>4742</v>
      </c>
      <c r="D2515" s="41" t="s">
        <v>4743</v>
      </c>
      <c r="E2515" s="41"/>
      <c r="F2515" s="42">
        <v>42999.414108796293</v>
      </c>
      <c r="G2515" s="43">
        <v>10</v>
      </c>
      <c r="H2515" s="44">
        <v>43341</v>
      </c>
      <c r="I2515" s="44">
        <v>43390</v>
      </c>
      <c r="J2515" s="43">
        <v>1462928466</v>
      </c>
      <c r="K2515" s="43">
        <v>354553770</v>
      </c>
      <c r="L2515" s="43">
        <v>0</v>
      </c>
      <c r="M2515" s="43">
        <f>IFERROR(J2515-K2515-L2515,0)</f>
        <v>1108374696</v>
      </c>
      <c r="N2515" s="43">
        <v>9940099616</v>
      </c>
      <c r="O2515" s="45">
        <f>IFERROR(IF(1 - M2515/N2515&lt;0,0,1-M2515/N2515),0)</f>
        <v>0.88849460882505504</v>
      </c>
      <c r="P2515" s="43">
        <v>0</v>
      </c>
      <c r="Q2515" s="43">
        <v>1462928466</v>
      </c>
      <c r="R2515" s="46">
        <f>IF(F2515&lt;DATEVALUE("2018-07-01"),1,0)</f>
        <v>1</v>
      </c>
      <c r="S2515" s="47">
        <f>IF(R2515=1,1%,0)</f>
        <v>0.01</v>
      </c>
      <c r="T2515" s="46">
        <f>IFERROR(S2515*M2515,0)</f>
        <v>11083746.960000001</v>
      </c>
      <c r="U2515" s="48">
        <f>IF(O2515&lt;=0.12,1,0)*(1-R2515)*M2515</f>
        <v>0</v>
      </c>
      <c r="V2515" s="49">
        <f>IF(0&lt;0.8,0,IF(0&lt;1,Sheet1!L590,1))*IF(G2515&lt;3,0.12 - O2515,0.01) *U2515</f>
        <v>0</v>
      </c>
      <c r="W2515" s="49">
        <f>IF(0&gt;1,IF(0&lt;=1.1,1,IF(0&lt;=1.2,2,IF(0&lt;=1.5,3,5))),0) * 1000000</f>
        <v>0</v>
      </c>
      <c r="X2515" s="50">
        <f>IF(AND(P2515&gt;=150000000,P2515&lt;300000000),5000000,IF(AND(P2515&gt;=300000000,P2515&lt;500000000),10000000,IF(AND(P2515&gt;=300000000,P2515&lt;500000000),15000000,IF(AND(P2515&gt;=500000000,P2515&lt;3000000000),20000000,IF(P2515&gt;=30000000000,35000000,0))))) * (1-R2515)</f>
        <v>0</v>
      </c>
      <c r="Y2515" s="50">
        <f>IFERROR(Q2515 * (1-R2515),0)</f>
        <v>0</v>
      </c>
      <c r="Z2515" s="51">
        <f>IF(R2515=1,0,1133200000)</f>
        <v>0</v>
      </c>
      <c r="AA2515" s="51">
        <f>IFERROR((1-R2515) * Z2515 * 2%,0)</f>
        <v>0</v>
      </c>
      <c r="AB2515" s="52">
        <f>IF(R2515=0,0,0)</f>
        <v>0</v>
      </c>
      <c r="AC2515" s="52">
        <f> IFERROR(AB2515 * (1-R2515) * 2%,0)</f>
        <v>0</v>
      </c>
      <c r="AD2515" s="53">
        <f>T2515+V2515+W2515+X2515+AA2515+AC2515</f>
        <v>11083746.960000001</v>
      </c>
    </row>
    <row r="2516">
      <c r="C2516" s="40" t="s">
        <v>4744</v>
      </c>
      <c r="D2516" s="41" t="s">
        <v>4745</v>
      </c>
      <c r="E2516" s="41"/>
      <c r="F2516" s="42">
        <v>43003.275196759256</v>
      </c>
      <c r="G2516" s="43">
        <v>10</v>
      </c>
      <c r="H2516" s="44">
        <v>43333</v>
      </c>
      <c r="I2516" s="44">
        <v>43349</v>
      </c>
      <c r="J2516" s="43">
        <v>1955481</v>
      </c>
      <c r="K2516" s="43">
        <v>0</v>
      </c>
      <c r="L2516" s="43">
        <v>0</v>
      </c>
      <c r="M2516" s="43">
        <f>IFERROR(J2516-K2516-L2516,0)</f>
        <v>1955481</v>
      </c>
      <c r="N2516" s="43">
        <v>1928861</v>
      </c>
      <c r="O2516" s="45">
        <f>IFERROR(IF(1 - M2516/N2516&lt;0,0,1-M2516/N2516),0)</f>
        <v>0</v>
      </c>
      <c r="P2516" s="43">
        <v>0</v>
      </c>
      <c r="Q2516" s="43">
        <v>1955481</v>
      </c>
      <c r="R2516" s="46">
        <f>IF(F2516&lt;DATEVALUE("2018-07-01"),1,0)</f>
        <v>1</v>
      </c>
      <c r="S2516" s="47">
        <f>IF(R2516=1,1%,0)</f>
        <v>0.01</v>
      </c>
      <c r="T2516" s="46">
        <f>IFERROR(S2516*M2516,0)</f>
        <v>19554.810000000001</v>
      </c>
      <c r="U2516" s="48">
        <f>IF(O2516&lt;=0.12,1,0)*(1-R2516)*M2516</f>
        <v>0</v>
      </c>
      <c r="V2516" s="49">
        <f>IF(0&lt;0.8,0,IF(0&lt;1,Sheet1!L590,1))*IF(G2516&lt;3,0.12 - O2516,0.01) *U2516</f>
        <v>0</v>
      </c>
      <c r="W2516" s="49">
        <f>IF(0&gt;1,IF(0&lt;=1.1,1,IF(0&lt;=1.2,2,IF(0&lt;=1.5,3,5))),0) * 1000000</f>
        <v>0</v>
      </c>
      <c r="X2516" s="50">
        <f>IF(AND(P2516&gt;=150000000,P2516&lt;300000000),5000000,IF(AND(P2516&gt;=300000000,P2516&lt;500000000),10000000,IF(AND(P2516&gt;=300000000,P2516&lt;500000000),15000000,IF(AND(P2516&gt;=500000000,P2516&lt;3000000000),20000000,IF(P2516&gt;=30000000000,35000000,0))))) * (1-R2516)</f>
        <v>0</v>
      </c>
      <c r="Y2516" s="50">
        <f>IFERROR(Q2516 * (1-R2516),0)</f>
        <v>0</v>
      </c>
      <c r="Z2516" s="51">
        <f>IF(R2516=1,0,0)</f>
        <v>0</v>
      </c>
      <c r="AA2516" s="51">
        <f>IFERROR((1-R2516) * Z2516 * 2%,0)</f>
        <v>0</v>
      </c>
      <c r="AB2516" s="52">
        <f>IF(R2516=0,0,0)</f>
        <v>0</v>
      </c>
      <c r="AC2516" s="52">
        <f> IFERROR(AB2516 * (1-R2516) * 2%,0)</f>
        <v>0</v>
      </c>
      <c r="AD2516" s="53">
        <f>T2516+V2516+W2516+X2516+AA2516+AC2516</f>
        <v>19554.810000000001</v>
      </c>
    </row>
    <row r="2517">
      <c r="C2517" s="40" t="s">
        <v>4746</v>
      </c>
      <c r="D2517" s="41" t="s">
        <v>4747</v>
      </c>
      <c r="E2517" s="41"/>
      <c r="F2517" s="42">
        <v>43042.142280092594</v>
      </c>
      <c r="G2517" s="43">
        <v>8</v>
      </c>
      <c r="H2517" s="44">
        <v>43321</v>
      </c>
      <c r="I2517" s="44">
        <v>43353</v>
      </c>
      <c r="J2517" s="43">
        <v>398876</v>
      </c>
      <c r="K2517" s="43">
        <v>0</v>
      </c>
      <c r="L2517" s="43">
        <v>0</v>
      </c>
      <c r="M2517" s="43">
        <f>IFERROR(J2517-K2517-L2517,0)</f>
        <v>398876</v>
      </c>
      <c r="N2517" s="43">
        <v>397682</v>
      </c>
      <c r="O2517" s="45">
        <f>IFERROR(IF(1 - M2517/N2517&lt;0,0,1-M2517/N2517),0)</f>
        <v>0</v>
      </c>
      <c r="P2517" s="43">
        <v>0</v>
      </c>
      <c r="Q2517" s="43">
        <v>398876</v>
      </c>
      <c r="R2517" s="46">
        <f>IF(F2517&lt;DATEVALUE("2018-07-01"),1,0)</f>
        <v>1</v>
      </c>
      <c r="S2517" s="47">
        <f>IF(R2517=1,1%,0)</f>
        <v>0.01</v>
      </c>
      <c r="T2517" s="46">
        <f>IFERROR(S2517*M2517,0)</f>
        <v>3988.7600000000002</v>
      </c>
      <c r="U2517" s="48">
        <f>IF(O2517&lt;=0.12,1,0)*(1-R2517)*M2517</f>
        <v>0</v>
      </c>
      <c r="V2517" s="49">
        <f>IF(0&lt;0.8,0,IF(0&lt;1,Sheet1!L590,1))*IF(G2517&lt;3,0.12 - O2517,0.01) *U2517</f>
        <v>0</v>
      </c>
      <c r="W2517" s="49">
        <f>IF(0&gt;1,IF(0&lt;=1.1,1,IF(0&lt;=1.2,2,IF(0&lt;=1.5,3,5))),0) * 1000000</f>
        <v>0</v>
      </c>
      <c r="X2517" s="50">
        <f>IF(AND(P2517&gt;=150000000,P2517&lt;300000000),5000000,IF(AND(P2517&gt;=300000000,P2517&lt;500000000),10000000,IF(AND(P2517&gt;=300000000,P2517&lt;500000000),15000000,IF(AND(P2517&gt;=500000000,P2517&lt;3000000000),20000000,IF(P2517&gt;=30000000000,35000000,0))))) * (1-R2517)</f>
        <v>0</v>
      </c>
      <c r="Y2517" s="50">
        <f>IFERROR(Q2517 * (1-R2517),0)</f>
        <v>0</v>
      </c>
      <c r="Z2517" s="51">
        <f>IF(R2517=1,0,0)</f>
        <v>0</v>
      </c>
      <c r="AA2517" s="51">
        <f>IFERROR((1-R2517) * Z2517 * 2%,0)</f>
        <v>0</v>
      </c>
      <c r="AB2517" s="52">
        <f>IF(R2517=0,0,0)</f>
        <v>0</v>
      </c>
      <c r="AC2517" s="52">
        <f> IFERROR(AB2517 * (1-R2517) * 2%,0)</f>
        <v>0</v>
      </c>
      <c r="AD2517" s="53">
        <f>T2517+V2517+W2517+X2517+AA2517+AC2517</f>
        <v>3988.7600000000002</v>
      </c>
    </row>
    <row r="2518">
      <c r="C2518" s="40" t="s">
        <v>4748</v>
      </c>
      <c r="D2518" s="41" t="s">
        <v>4749</v>
      </c>
      <c r="E2518" s="41"/>
      <c r="F2518" s="42">
        <v>43081.303078703699</v>
      </c>
      <c r="G2518" s="43">
        <v>7</v>
      </c>
      <c r="H2518" s="44">
        <v>43327</v>
      </c>
      <c r="I2518" s="44">
        <v>43343</v>
      </c>
      <c r="J2518" s="43">
        <v>14558512</v>
      </c>
      <c r="K2518" s="43">
        <v>0</v>
      </c>
      <c r="L2518" s="43">
        <v>0</v>
      </c>
      <c r="M2518" s="43">
        <f>IFERROR(J2518-K2518-L2518,0)</f>
        <v>14558512</v>
      </c>
      <c r="N2518" s="43">
        <v>16832805</v>
      </c>
      <c r="O2518" s="45">
        <f>IFERROR(IF(1 - M2518/N2518&lt;0,0,1-M2518/N2518),0)</f>
        <v>0.13511075545638418</v>
      </c>
      <c r="P2518" s="43">
        <v>0</v>
      </c>
      <c r="Q2518" s="43">
        <v>14558512</v>
      </c>
      <c r="R2518" s="46">
        <f>IF(F2518&lt;DATEVALUE("2018-07-01"),1,0)</f>
        <v>1</v>
      </c>
      <c r="S2518" s="47">
        <f>IF(R2518=1,1%,0)</f>
        <v>0.01</v>
      </c>
      <c r="T2518" s="46">
        <f>IFERROR(S2518*M2518,0)</f>
        <v>145585.12</v>
      </c>
      <c r="U2518" s="48">
        <f>IF(O2518&lt;=0.12,1,0)*(1-R2518)*M2518</f>
        <v>0</v>
      </c>
      <c r="V2518" s="49">
        <f>IF(0&lt;0.8,0,IF(0&lt;1,Sheet1!L590,1))*IF(G2518&lt;3,0.12 - O2518,0.01) *U2518</f>
        <v>0</v>
      </c>
      <c r="W2518" s="49">
        <f>IF(0&gt;1,IF(0&lt;=1.1,1,IF(0&lt;=1.2,2,IF(0&lt;=1.5,3,5))),0) * 1000000</f>
        <v>0</v>
      </c>
      <c r="X2518" s="50">
        <f>IF(AND(P2518&gt;=150000000,P2518&lt;300000000),5000000,IF(AND(P2518&gt;=300000000,P2518&lt;500000000),10000000,IF(AND(P2518&gt;=300000000,P2518&lt;500000000),15000000,IF(AND(P2518&gt;=500000000,P2518&lt;3000000000),20000000,IF(P2518&gt;=30000000000,35000000,0))))) * (1-R2518)</f>
        <v>0</v>
      </c>
      <c r="Y2518" s="50">
        <f>IFERROR(Q2518 * (1-R2518),0)</f>
        <v>0</v>
      </c>
      <c r="Z2518" s="51">
        <f>IF(R2518=1,0,0)</f>
        <v>0</v>
      </c>
      <c r="AA2518" s="51">
        <f>IFERROR((1-R2518) * Z2518 * 2%,0)</f>
        <v>0</v>
      </c>
      <c r="AB2518" s="52">
        <f>IF(R2518=0,0,0)</f>
        <v>0</v>
      </c>
      <c r="AC2518" s="52">
        <f> IFERROR(AB2518 * (1-R2518) * 2%,0)</f>
        <v>0</v>
      </c>
      <c r="AD2518" s="53">
        <f>T2518+V2518+W2518+X2518+AA2518+AC2518</f>
        <v>145585.12</v>
      </c>
    </row>
    <row r="2519">
      <c r="C2519" s="40" t="s">
        <v>4750</v>
      </c>
      <c r="D2519" s="41" t="s">
        <v>4751</v>
      </c>
      <c r="E2519" s="41"/>
      <c r="F2519" s="42">
        <v>43088.403784722221</v>
      </c>
      <c r="G2519" s="43">
        <v>7</v>
      </c>
      <c r="H2519" s="44" t="s">
        <v>24</v>
      </c>
      <c r="I2519" s="44" t="s">
        <v>24</v>
      </c>
      <c r="J2519" s="43">
        <v>4464997</v>
      </c>
      <c r="K2519" s="43">
        <v>0</v>
      </c>
      <c r="L2519" s="43">
        <v>0</v>
      </c>
      <c r="M2519" s="43">
        <f>IFERROR(J2519-K2519-L2519,0)</f>
        <v>4464997</v>
      </c>
      <c r="N2519" s="43">
        <v>4464997</v>
      </c>
      <c r="O2519" s="45">
        <f>IFERROR(IF(1 - M2519/N2519&lt;0,0,1-M2519/N2519),0)</f>
        <v>0</v>
      </c>
      <c r="P2519" s="43">
        <v>0</v>
      </c>
      <c r="Q2519" s="43">
        <v>0</v>
      </c>
      <c r="R2519" s="46">
        <f>IF(F2519&lt;DATEVALUE("2018-07-01"),1,0)</f>
        <v>1</v>
      </c>
      <c r="S2519" s="47">
        <f>IF(R2519=1,1%,0)</f>
        <v>0.01</v>
      </c>
      <c r="T2519" s="46">
        <f>IFERROR(S2519*M2519,0)</f>
        <v>44649.970000000001</v>
      </c>
      <c r="U2519" s="48">
        <f>IF(O2519&lt;=0.12,1,0)*(1-R2519)*M2519</f>
        <v>0</v>
      </c>
      <c r="V2519" s="49">
        <f>IF(0&lt;0.8,0,IF(0&lt;1,Sheet1!L590,1))*IF(G2519&lt;3,0.12 - O2519,0.01) *U2519</f>
        <v>0</v>
      </c>
      <c r="W2519" s="49">
        <f>IF(0&gt;1,IF(0&lt;=1.1,1,IF(0&lt;=1.2,2,IF(0&lt;=1.5,3,5))),0) * 1000000</f>
        <v>0</v>
      </c>
      <c r="X2519" s="50">
        <f>IF(AND(P2519&gt;=150000000,P2519&lt;300000000),5000000,IF(AND(P2519&gt;=300000000,P2519&lt;500000000),10000000,IF(AND(P2519&gt;=300000000,P2519&lt;500000000),15000000,IF(AND(P2519&gt;=500000000,P2519&lt;3000000000),20000000,IF(P2519&gt;=30000000000,35000000,0))))) * (1-R2519)</f>
        <v>0</v>
      </c>
      <c r="Y2519" s="50">
        <f>IFERROR(Q2519 * (1-R2519),0)</f>
        <v>0</v>
      </c>
      <c r="Z2519" s="51">
        <f>IF(R2519=1,0,"")</f>
        <v>0</v>
      </c>
      <c r="AA2519" s="51">
        <f>IFERROR((1-R2519) * Z2519 * 2%,0)</f>
        <v>0</v>
      </c>
      <c r="AB2519" s="52">
        <f>IF(R2519=0,"",0)</f>
        <v>0</v>
      </c>
      <c r="AC2519" s="52">
        <f> IFERROR(AB2519 * (1-R2519) * 2%,0)</f>
        <v>0</v>
      </c>
      <c r="AD2519" s="53">
        <f>T2519+V2519+W2519+X2519+AA2519+AC2519</f>
        <v>44649.970000000001</v>
      </c>
    </row>
    <row r="2520">
      <c r="C2520" s="40" t="s">
        <v>4752</v>
      </c>
      <c r="D2520" s="41" t="s">
        <v>4753</v>
      </c>
      <c r="E2520" s="41"/>
      <c r="F2520" s="42">
        <v>43098.159710648149</v>
      </c>
      <c r="G2520" s="43">
        <v>7</v>
      </c>
      <c r="H2520" s="44">
        <v>43343</v>
      </c>
      <c r="I2520" s="44">
        <v>43367</v>
      </c>
      <c r="J2520" s="43">
        <v>22272343</v>
      </c>
      <c r="K2520" s="43">
        <v>914189</v>
      </c>
      <c r="L2520" s="43">
        <v>0</v>
      </c>
      <c r="M2520" s="43">
        <f>IFERROR(J2520-K2520-L2520,0)</f>
        <v>21358154</v>
      </c>
      <c r="N2520" s="43">
        <v>22271322</v>
      </c>
      <c r="O2520" s="45">
        <f>IFERROR(IF(1 - M2520/N2520&lt;0,0,1-M2520/N2520),0)</f>
        <v>0.041001966564894521</v>
      </c>
      <c r="P2520" s="43">
        <v>0</v>
      </c>
      <c r="Q2520" s="43">
        <v>22272343</v>
      </c>
      <c r="R2520" s="46">
        <f>IF(F2520&lt;DATEVALUE("2018-07-01"),1,0)</f>
        <v>1</v>
      </c>
      <c r="S2520" s="47">
        <f>IF(R2520=1,1%,0)</f>
        <v>0.01</v>
      </c>
      <c r="T2520" s="46">
        <f>IFERROR(S2520*M2520,0)</f>
        <v>213581.54000000001</v>
      </c>
      <c r="U2520" s="48">
        <f>IF(O2520&lt;=0.12,1,0)*(1-R2520)*M2520</f>
        <v>0</v>
      </c>
      <c r="V2520" s="49">
        <f>IF(0&lt;0.8,0,IF(0&lt;1,Sheet1!L590,1))*IF(G2520&lt;3,0.12 - O2520,0.01) *U2520</f>
        <v>0</v>
      </c>
      <c r="W2520" s="49">
        <f>IF(0&gt;1,IF(0&lt;=1.1,1,IF(0&lt;=1.2,2,IF(0&lt;=1.5,3,5))),0) * 1000000</f>
        <v>0</v>
      </c>
      <c r="X2520" s="50">
        <f>IF(AND(P2520&gt;=150000000,P2520&lt;300000000),5000000,IF(AND(P2520&gt;=300000000,P2520&lt;500000000),10000000,IF(AND(P2520&gt;=300000000,P2520&lt;500000000),15000000,IF(AND(P2520&gt;=500000000,P2520&lt;3000000000),20000000,IF(P2520&gt;=30000000000,35000000,0))))) * (1-R2520)</f>
        <v>0</v>
      </c>
      <c r="Y2520" s="50">
        <f>IFERROR(Q2520 * (1-R2520),0)</f>
        <v>0</v>
      </c>
      <c r="Z2520" s="51">
        <f>IF(R2520=1,0,0)</f>
        <v>0</v>
      </c>
      <c r="AA2520" s="51">
        <f>IFERROR((1-R2520) * Z2520 * 2%,0)</f>
        <v>0</v>
      </c>
      <c r="AB2520" s="52">
        <f>IF(R2520=0,0,0)</f>
        <v>0</v>
      </c>
      <c r="AC2520" s="52">
        <f> IFERROR(AB2520 * (1-R2520) * 2%,0)</f>
        <v>0</v>
      </c>
      <c r="AD2520" s="53">
        <f>T2520+V2520+W2520+X2520+AA2520+AC2520</f>
        <v>213581.54000000001</v>
      </c>
    </row>
    <row r="2521">
      <c r="C2521" s="40" t="s">
        <v>4754</v>
      </c>
      <c r="D2521" s="41" t="s">
        <v>4755</v>
      </c>
      <c r="E2521" s="41"/>
      <c r="F2521" s="42">
        <v>43196.134710648148</v>
      </c>
      <c r="G2521" s="43">
        <v>3</v>
      </c>
      <c r="H2521" s="44">
        <v>43343</v>
      </c>
      <c r="I2521" s="44">
        <v>43403</v>
      </c>
      <c r="J2521" s="43">
        <v>8501858</v>
      </c>
      <c r="K2521" s="43">
        <v>0</v>
      </c>
      <c r="L2521" s="43">
        <v>0</v>
      </c>
      <c r="M2521" s="43">
        <f>IFERROR(J2521-K2521-L2521,0)</f>
        <v>8501858</v>
      </c>
      <c r="N2521" s="43">
        <v>9617338</v>
      </c>
      <c r="O2521" s="45">
        <f>IFERROR(IF(1 - M2521/N2521&lt;0,0,1-M2521/N2521),0)</f>
        <v>0.11598635713957439</v>
      </c>
      <c r="P2521" s="43">
        <v>0</v>
      </c>
      <c r="Q2521" s="43">
        <v>0</v>
      </c>
      <c r="R2521" s="46">
        <f>IF(F2521&lt;DATEVALUE("2018-07-01"),1,0)</f>
        <v>1</v>
      </c>
      <c r="S2521" s="47">
        <f>IF(R2521=1,1%,0)</f>
        <v>0.01</v>
      </c>
      <c r="T2521" s="46">
        <f>IFERROR(S2521*M2521,0)</f>
        <v>85018.580000000002</v>
      </c>
      <c r="U2521" s="48">
        <f>IF(O2521&lt;=0.12,1,0)*(1-R2521)*M2521</f>
        <v>0</v>
      </c>
      <c r="V2521" s="49">
        <f>IF(0&lt;0.8,0,IF(0&lt;1,Sheet1!L590,1))*IF(G2521&lt;3,0.12 - O2521,0.01) *U2521</f>
        <v>0</v>
      </c>
      <c r="W2521" s="49">
        <f>IF(0&gt;1,IF(0&lt;=1.1,1,IF(0&lt;=1.2,2,IF(0&lt;=1.5,3,5))),0) * 1000000</f>
        <v>0</v>
      </c>
      <c r="X2521" s="50">
        <f>IF(AND(P2521&gt;=150000000,P2521&lt;300000000),5000000,IF(AND(P2521&gt;=300000000,P2521&lt;500000000),10000000,IF(AND(P2521&gt;=300000000,P2521&lt;500000000),15000000,IF(AND(P2521&gt;=500000000,P2521&lt;3000000000),20000000,IF(P2521&gt;=30000000000,35000000,0))))) * (1-R2521)</f>
        <v>0</v>
      </c>
      <c r="Y2521" s="50">
        <f>IFERROR(Q2521 * (1-R2521),0)</f>
        <v>0</v>
      </c>
      <c r="Z2521" s="51">
        <f>IF(R2521=1,0,0)</f>
        <v>0</v>
      </c>
      <c r="AA2521" s="51">
        <f>IFERROR((1-R2521) * Z2521 * 2%,0)</f>
        <v>0</v>
      </c>
      <c r="AB2521" s="52">
        <f>IF(R2521=0,0,0)</f>
        <v>0</v>
      </c>
      <c r="AC2521" s="52">
        <f> IFERROR(AB2521 * (1-R2521) * 2%,0)</f>
        <v>0</v>
      </c>
      <c r="AD2521" s="53">
        <f>T2521+V2521+W2521+X2521+AA2521+AC2521</f>
        <v>85018.580000000002</v>
      </c>
    </row>
    <row r="2522">
      <c r="C2522" s="40" t="s">
        <v>4756</v>
      </c>
      <c r="D2522" s="41" t="s">
        <v>4757</v>
      </c>
      <c r="E2522" s="41"/>
      <c r="F2522" s="42">
        <v>43206.122245370367</v>
      </c>
      <c r="G2522" s="43">
        <v>3</v>
      </c>
      <c r="H2522" s="44">
        <v>43333</v>
      </c>
      <c r="I2522" s="44">
        <v>43351</v>
      </c>
      <c r="J2522" s="43">
        <v>447696</v>
      </c>
      <c r="K2522" s="43">
        <v>0</v>
      </c>
      <c r="L2522" s="43">
        <v>0</v>
      </c>
      <c r="M2522" s="43">
        <f>IFERROR(J2522-K2522-L2522,0)</f>
        <v>447696</v>
      </c>
      <c r="N2522" s="43">
        <v>446006</v>
      </c>
      <c r="O2522" s="45">
        <f>IFERROR(IF(1 - M2522/N2522&lt;0,0,1-M2522/N2522),0)</f>
        <v>0</v>
      </c>
      <c r="P2522" s="43">
        <v>0</v>
      </c>
      <c r="Q2522" s="43">
        <v>0</v>
      </c>
      <c r="R2522" s="46">
        <f>IF(F2522&lt;DATEVALUE("2018-07-01"),1,0)</f>
        <v>1</v>
      </c>
      <c r="S2522" s="47">
        <f>IF(R2522=1,1%,0)</f>
        <v>0.01</v>
      </c>
      <c r="T2522" s="46">
        <f>IFERROR(S2522*M2522,0)</f>
        <v>4476.96</v>
      </c>
      <c r="U2522" s="48">
        <f>IF(O2522&lt;=0.12,1,0)*(1-R2522)*M2522</f>
        <v>0</v>
      </c>
      <c r="V2522" s="49">
        <f>IF(0&lt;0.8,0,IF(0&lt;1,Sheet1!L590,1))*IF(G2522&lt;3,0.12 - O2522,0.01) *U2522</f>
        <v>0</v>
      </c>
      <c r="W2522" s="49">
        <f>IF(0&gt;1,IF(0&lt;=1.1,1,IF(0&lt;=1.2,2,IF(0&lt;=1.5,3,5))),0) * 1000000</f>
        <v>0</v>
      </c>
      <c r="X2522" s="50">
        <f>IF(AND(P2522&gt;=150000000,P2522&lt;300000000),5000000,IF(AND(P2522&gt;=300000000,P2522&lt;500000000),10000000,IF(AND(P2522&gt;=300000000,P2522&lt;500000000),15000000,IF(AND(P2522&gt;=500000000,P2522&lt;3000000000),20000000,IF(P2522&gt;=30000000000,35000000,0))))) * (1-R2522)</f>
        <v>0</v>
      </c>
      <c r="Y2522" s="50">
        <f>IFERROR(Q2522 * (1-R2522),0)</f>
        <v>0</v>
      </c>
      <c r="Z2522" s="51">
        <f>IF(R2522=1,0,0)</f>
        <v>0</v>
      </c>
      <c r="AA2522" s="51">
        <f>IFERROR((1-R2522) * Z2522 * 2%,0)</f>
        <v>0</v>
      </c>
      <c r="AB2522" s="52">
        <f>IF(R2522=0,0,0)</f>
        <v>0</v>
      </c>
      <c r="AC2522" s="52">
        <f> IFERROR(AB2522 * (1-R2522) * 2%,0)</f>
        <v>0</v>
      </c>
      <c r="AD2522" s="53">
        <f>T2522+V2522+W2522+X2522+AA2522+AC2522</f>
        <v>4476.96</v>
      </c>
    </row>
    <row r="2523">
      <c r="C2523" s="40" t="s">
        <v>4758</v>
      </c>
      <c r="D2523" s="41" t="s">
        <v>4759</v>
      </c>
      <c r="E2523" s="41"/>
      <c r="F2523" s="42">
        <v>43257.399583333332</v>
      </c>
      <c r="G2523" s="43">
        <v>1</v>
      </c>
      <c r="H2523" s="44">
        <v>43356</v>
      </c>
      <c r="I2523" s="44">
        <v>43389</v>
      </c>
      <c r="J2523" s="43">
        <v>483058586</v>
      </c>
      <c r="K2523" s="43">
        <v>59781422</v>
      </c>
      <c r="L2523" s="43">
        <v>0</v>
      </c>
      <c r="M2523" s="43">
        <f>IFERROR(J2523-K2523-L2523,0)</f>
        <v>423277164</v>
      </c>
      <c r="N2523" s="43">
        <v>476652025</v>
      </c>
      <c r="O2523" s="45">
        <f>IFERROR(IF(1 - M2523/N2523&lt;0,0,1-M2523/N2523),0)</f>
        <v>0.11197867249174065</v>
      </c>
      <c r="P2523" s="43">
        <v>0</v>
      </c>
      <c r="Q2523" s="43">
        <v>0</v>
      </c>
      <c r="R2523" s="46">
        <f>IF(F2523&lt;DATEVALUE("2018-07-01"),1,0)</f>
        <v>1</v>
      </c>
      <c r="S2523" s="47">
        <f>IF(R2523=1,1%,0)</f>
        <v>0.01</v>
      </c>
      <c r="T2523" s="46">
        <f>IFERROR(S2523*M2523,0)</f>
        <v>4232771.6399999997</v>
      </c>
      <c r="U2523" s="48">
        <f>IF(O2523&lt;=0.12,1,0)*(1-R2523)*M2523</f>
        <v>0</v>
      </c>
      <c r="V2523" s="49">
        <f>IF(0&lt;0.8,0,IF(0&lt;1,Sheet1!L590,1))*IF(G2523&lt;3,0.12 - O2523,0.01) *U2523</f>
        <v>0</v>
      </c>
      <c r="W2523" s="49">
        <f>IF(0&gt;1,IF(0&lt;=1.1,1,IF(0&lt;=1.2,2,IF(0&lt;=1.5,3,5))),0) * 1000000</f>
        <v>0</v>
      </c>
      <c r="X2523" s="50">
        <f>IF(AND(P2523&gt;=150000000,P2523&lt;300000000),5000000,IF(AND(P2523&gt;=300000000,P2523&lt;500000000),10000000,IF(AND(P2523&gt;=300000000,P2523&lt;500000000),15000000,IF(AND(P2523&gt;=500000000,P2523&lt;3000000000),20000000,IF(P2523&gt;=30000000000,35000000,0))))) * (1-R2523)</f>
        <v>0</v>
      </c>
      <c r="Y2523" s="50">
        <f>IFERROR(Q2523 * (1-R2523),0)</f>
        <v>0</v>
      </c>
      <c r="Z2523" s="51">
        <f>IF(R2523=1,0,0)</f>
        <v>0</v>
      </c>
      <c r="AA2523" s="51">
        <f>IFERROR((1-R2523) * Z2523 * 2%,0)</f>
        <v>0</v>
      </c>
      <c r="AB2523" s="52">
        <f>IF(R2523=0,0,0)</f>
        <v>0</v>
      </c>
      <c r="AC2523" s="52">
        <f> IFERROR(AB2523 * (1-R2523) * 2%,0)</f>
        <v>0</v>
      </c>
      <c r="AD2523" s="53">
        <f>T2523+V2523+W2523+X2523+AA2523+AC2523</f>
        <v>4232771.6399999997</v>
      </c>
    </row>
    <row r="2524">
      <c r="C2524" s="40" t="s">
        <v>4760</v>
      </c>
      <c r="D2524" s="41" t="s">
        <v>4761</v>
      </c>
      <c r="E2524" s="41"/>
      <c r="F2524" s="42">
        <v>43271.201701388884</v>
      </c>
      <c r="G2524" s="43">
        <v>1</v>
      </c>
      <c r="H2524" s="44">
        <v>43431</v>
      </c>
      <c r="I2524" s="44">
        <v>43440</v>
      </c>
      <c r="J2524" s="43">
        <v>11134731</v>
      </c>
      <c r="K2524" s="43">
        <v>3834031</v>
      </c>
      <c r="L2524" s="43">
        <v>0</v>
      </c>
      <c r="M2524" s="43">
        <f>IFERROR(J2524-K2524-L2524,0)</f>
        <v>7300700</v>
      </c>
      <c r="N2524" s="43">
        <v>11134731</v>
      </c>
      <c r="O2524" s="45">
        <f>IFERROR(IF(1 - M2524/N2524&lt;0,0,1-M2524/N2524),0)</f>
        <v>0.34433081499678797</v>
      </c>
      <c r="P2524" s="43">
        <v>0</v>
      </c>
      <c r="Q2524" s="43">
        <v>0</v>
      </c>
      <c r="R2524" s="46">
        <f>IF(F2524&lt;DATEVALUE("2018-07-01"),1,0)</f>
        <v>1</v>
      </c>
      <c r="S2524" s="47">
        <f>IF(R2524=1,1%,0)</f>
        <v>0.01</v>
      </c>
      <c r="T2524" s="46">
        <f>IFERROR(S2524*M2524,0)</f>
        <v>73007</v>
      </c>
      <c r="U2524" s="48">
        <f>IF(O2524&lt;=0.12,1,0)*(1-R2524)*M2524</f>
        <v>0</v>
      </c>
      <c r="V2524" s="49">
        <f>IF(0&lt;0.8,0,IF(0&lt;1,Sheet1!L590,1))*IF(G2524&lt;3,0.12 - O2524,0.01) *U2524</f>
        <v>0</v>
      </c>
      <c r="W2524" s="49">
        <f>IF(0&gt;1,IF(0&lt;=1.1,1,IF(0&lt;=1.2,2,IF(0&lt;=1.5,3,5))),0) * 1000000</f>
        <v>0</v>
      </c>
      <c r="X2524" s="50">
        <f>IF(AND(P2524&gt;=150000000,P2524&lt;300000000),5000000,IF(AND(P2524&gt;=300000000,P2524&lt;500000000),10000000,IF(AND(P2524&gt;=300000000,P2524&lt;500000000),15000000,IF(AND(P2524&gt;=500000000,P2524&lt;3000000000),20000000,IF(P2524&gt;=30000000000,35000000,0))))) * (1-R2524)</f>
        <v>0</v>
      </c>
      <c r="Y2524" s="50">
        <f>IFERROR(Q2524 * (1-R2524),0)</f>
        <v>0</v>
      </c>
      <c r="Z2524" s="51">
        <f>IF(R2524=1,0,0)</f>
        <v>0</v>
      </c>
      <c r="AA2524" s="51">
        <f>IFERROR((1-R2524) * Z2524 * 2%,0)</f>
        <v>0</v>
      </c>
      <c r="AB2524" s="52">
        <f>IF(R2524=0,0,0)</f>
        <v>0</v>
      </c>
      <c r="AC2524" s="52">
        <f> IFERROR(AB2524 * (1-R2524) * 2%,0)</f>
        <v>0</v>
      </c>
      <c r="AD2524" s="53">
        <f>T2524+V2524+W2524+X2524+AA2524+AC2524</f>
        <v>73007</v>
      </c>
    </row>
    <row r="2525">
      <c r="C2525" s="40" t="s">
        <v>4762</v>
      </c>
      <c r="D2525" s="41" t="s">
        <v>4763</v>
      </c>
      <c r="E2525" s="41"/>
      <c r="F2525" s="42">
        <v>43304.166539351849</v>
      </c>
      <c r="G2525" s="43">
        <v>0</v>
      </c>
      <c r="H2525" s="44" t="s">
        <v>24</v>
      </c>
      <c r="I2525" s="44" t="s">
        <v>24</v>
      </c>
      <c r="J2525" s="43">
        <v>1122275</v>
      </c>
      <c r="K2525" s="43">
        <v>0</v>
      </c>
      <c r="L2525" s="43">
        <v>0</v>
      </c>
      <c r="M2525" s="43">
        <f>IFERROR(J2525-K2525-L2525,0)</f>
        <v>1122275</v>
      </c>
      <c r="N2525" s="43" t="s">
        <v>24</v>
      </c>
      <c r="O2525" s="45">
        <f>IFERROR(IF(1 - M2525/N2525&lt;0,0,1-M2525/N2525),0)</f>
        <v>0</v>
      </c>
      <c r="P2525" s="43">
        <v>0</v>
      </c>
      <c r="Q2525" s="43">
        <v>0</v>
      </c>
      <c r="R2525" s="46">
        <f>IF(F2525&lt;DATEVALUE("2018-07-01"),1,0)</f>
        <v>0</v>
      </c>
      <c r="S2525" s="47">
        <f>IF(R2525=1,1%,0)</f>
        <v>0</v>
      </c>
      <c r="T2525" s="46">
        <f>IFERROR(S2525*M2525,0)</f>
        <v>0</v>
      </c>
      <c r="U2525" s="48">
        <f>IF(O2525&lt;=0.12,1,0)*(1-R2525)*M2525</f>
        <v>1122275</v>
      </c>
      <c r="V2525" s="49">
        <f>IF(0&lt;0.8,0,IF(0&lt;1,Sheet1!L590,1))*IF(G2525&lt;3,0.12 - O2525,0.01) *U2525</f>
        <v>0</v>
      </c>
      <c r="W2525" s="49">
        <f>IF(0&gt;1,IF(0&lt;=1.1,1,IF(0&lt;=1.2,2,IF(0&lt;=1.5,3,5))),0) * 1000000</f>
        <v>0</v>
      </c>
      <c r="X2525" s="50">
        <f>IF(AND(P2525&gt;=150000000,P2525&lt;300000000),5000000,IF(AND(P2525&gt;=300000000,P2525&lt;500000000),10000000,IF(AND(P2525&gt;=300000000,P2525&lt;500000000),15000000,IF(AND(P2525&gt;=500000000,P2525&lt;3000000000),20000000,IF(P2525&gt;=30000000000,35000000,0))))) * (1-R2525)</f>
        <v>0</v>
      </c>
      <c r="Y2525" s="50">
        <f>IFERROR(Q2525 * (1-R2525),0)</f>
        <v>0</v>
      </c>
      <c r="Z2525" s="51" t="str">
        <f>IF(R2525=1,0,"")</f>
        <v/>
      </c>
      <c r="AA2525" s="51">
        <f>IFERROR((1-R2525) * Z2525 * 2%,0)</f>
        <v>0</v>
      </c>
      <c r="AB2525" s="52" t="str">
        <f>IF(R2525=0,"",0)</f>
        <v/>
      </c>
      <c r="AC2525" s="52">
        <f> IFERROR(AB2525 * (1-R2525) * 2%,0)</f>
        <v>0</v>
      </c>
      <c r="AD2525" s="53">
        <f>T2525+V2525+W2525+X2525+AA2525+AC2525</f>
        <v>0</v>
      </c>
    </row>
    <row r="2526">
      <c r="C2526" s="40" t="s">
        <v>4764</v>
      </c>
      <c r="D2526" s="41" t="s">
        <v>4765</v>
      </c>
      <c r="E2526" s="41"/>
      <c r="F2526" s="42">
        <v>38960.63826388889</v>
      </c>
      <c r="G2526" s="43">
        <v>143</v>
      </c>
      <c r="H2526" s="44">
        <v>43321</v>
      </c>
      <c r="I2526" s="44">
        <v>43330</v>
      </c>
      <c r="J2526" s="43">
        <v>235224</v>
      </c>
      <c r="K2526" s="43">
        <v>0</v>
      </c>
      <c r="L2526" s="43">
        <v>0</v>
      </c>
      <c r="M2526" s="43">
        <f>IFERROR(J2526-K2526-L2526,0)</f>
        <v>235224</v>
      </c>
      <c r="N2526" s="43">
        <v>235224</v>
      </c>
      <c r="O2526" s="45">
        <f>IFERROR(IF(1 - M2526/N2526&lt;0,0,1-M2526/N2526),0)</f>
        <v>0</v>
      </c>
      <c r="P2526" s="43">
        <v>0</v>
      </c>
      <c r="Q2526" s="43">
        <v>235224</v>
      </c>
      <c r="R2526" s="46">
        <f>IF(F2526&lt;DATEVALUE("2018-07-01"),1,0)</f>
        <v>1</v>
      </c>
      <c r="S2526" s="47">
        <f>IF(R2526=1,1%,0)</f>
        <v>0.01</v>
      </c>
      <c r="T2526" s="46">
        <f>IFERROR(S2526*M2526,0)</f>
        <v>2352.2400000000002</v>
      </c>
      <c r="U2526" s="48">
        <f>IF(O2526&lt;=0.12,1,0)*(1-R2526)*M2526</f>
        <v>0</v>
      </c>
      <c r="V2526" s="49">
        <f>IF(0&lt;0.8,0,IF(0&lt;1,Sheet1!L590,1))*IF(G2526&lt;3,0.12 - O2526,0.01) *U2526</f>
        <v>0</v>
      </c>
      <c r="W2526" s="49">
        <f>IF(0&gt;1,IF(0&lt;=1.1,1,IF(0&lt;=1.2,2,IF(0&lt;=1.5,3,5))),0) * 1000000</f>
        <v>0</v>
      </c>
      <c r="X2526" s="50">
        <f>IF(AND(P2526&gt;=150000000,P2526&lt;300000000),5000000,IF(AND(P2526&gt;=300000000,P2526&lt;500000000),10000000,IF(AND(P2526&gt;=300000000,P2526&lt;500000000),15000000,IF(AND(P2526&gt;=500000000,P2526&lt;3000000000),20000000,IF(P2526&gt;=30000000000,35000000,0))))) * (1-R2526)</f>
        <v>0</v>
      </c>
      <c r="Y2526" s="50">
        <f>IFERROR(Q2526 * (1-R2526),0)</f>
        <v>0</v>
      </c>
      <c r="Z2526" s="51">
        <f>IF(R2526=1,0,0)</f>
        <v>0</v>
      </c>
      <c r="AA2526" s="51">
        <f>IFERROR((1-R2526) * Z2526 * 2%,0)</f>
        <v>0</v>
      </c>
      <c r="AB2526" s="52">
        <f>IF(R2526=0,0,0)</f>
        <v>0</v>
      </c>
      <c r="AC2526" s="52">
        <f> IFERROR(AB2526 * (1-R2526) * 2%,0)</f>
        <v>0</v>
      </c>
      <c r="AD2526" s="53">
        <f>T2526+V2526+W2526+X2526+AA2526+AC2526</f>
        <v>2352.2400000000002</v>
      </c>
    </row>
    <row r="2527">
      <c r="C2527" s="40" t="s">
        <v>4766</v>
      </c>
      <c r="D2527" s="41" t="s">
        <v>4767</v>
      </c>
      <c r="E2527" s="41"/>
      <c r="F2527" s="42">
        <v>38960.638275462959</v>
      </c>
      <c r="G2527" s="43">
        <v>143</v>
      </c>
      <c r="H2527" s="44">
        <v>43329</v>
      </c>
      <c r="I2527" s="44">
        <v>43376</v>
      </c>
      <c r="J2527" s="43">
        <v>2343673</v>
      </c>
      <c r="K2527" s="43">
        <v>0</v>
      </c>
      <c r="L2527" s="43">
        <v>0</v>
      </c>
      <c r="M2527" s="43">
        <f>IFERROR(J2527-K2527-L2527,0)</f>
        <v>2343673</v>
      </c>
      <c r="N2527" s="43">
        <v>2343673</v>
      </c>
      <c r="O2527" s="45">
        <f>IFERROR(IF(1 - M2527/N2527&lt;0,0,1-M2527/N2527),0)</f>
        <v>0</v>
      </c>
      <c r="P2527" s="43">
        <v>0</v>
      </c>
      <c r="Q2527" s="43">
        <v>2343673</v>
      </c>
      <c r="R2527" s="46">
        <f>IF(F2527&lt;DATEVALUE("2018-07-01"),1,0)</f>
        <v>1</v>
      </c>
      <c r="S2527" s="47">
        <f>IF(R2527=1,1%,0)</f>
        <v>0.01</v>
      </c>
      <c r="T2527" s="46">
        <f>IFERROR(S2527*M2527,0)</f>
        <v>23436.73</v>
      </c>
      <c r="U2527" s="48">
        <f>IF(O2527&lt;=0.12,1,0)*(1-R2527)*M2527</f>
        <v>0</v>
      </c>
      <c r="V2527" s="49">
        <f>IF(0&lt;0.8,0,IF(0&lt;1,Sheet1!L590,1))*IF(G2527&lt;3,0.12 - O2527,0.01) *U2527</f>
        <v>0</v>
      </c>
      <c r="W2527" s="49">
        <f>IF(0&gt;1,IF(0&lt;=1.1,1,IF(0&lt;=1.2,2,IF(0&lt;=1.5,3,5))),0) * 1000000</f>
        <v>0</v>
      </c>
      <c r="X2527" s="50">
        <f>IF(AND(P2527&gt;=150000000,P2527&lt;300000000),5000000,IF(AND(P2527&gt;=300000000,P2527&lt;500000000),10000000,IF(AND(P2527&gt;=300000000,P2527&lt;500000000),15000000,IF(AND(P2527&gt;=500000000,P2527&lt;3000000000),20000000,IF(P2527&gt;=30000000000,35000000,0))))) * (1-R2527)</f>
        <v>0</v>
      </c>
      <c r="Y2527" s="50">
        <f>IFERROR(Q2527 * (1-R2527),0)</f>
        <v>0</v>
      </c>
      <c r="Z2527" s="51">
        <f>IF(R2527=1,0,0)</f>
        <v>0</v>
      </c>
      <c r="AA2527" s="51">
        <f>IFERROR((1-R2527) * Z2527 * 2%,0)</f>
        <v>0</v>
      </c>
      <c r="AB2527" s="52">
        <f>IF(R2527=0,0,0)</f>
        <v>0</v>
      </c>
      <c r="AC2527" s="52">
        <f> IFERROR(AB2527 * (1-R2527) * 2%,0)</f>
        <v>0</v>
      </c>
      <c r="AD2527" s="53">
        <f>T2527+V2527+W2527+X2527+AA2527+AC2527</f>
        <v>23436.73</v>
      </c>
    </row>
    <row r="2528">
      <c r="C2528" s="40" t="s">
        <v>4768</v>
      </c>
      <c r="D2528" s="41" t="s">
        <v>4769</v>
      </c>
      <c r="E2528" s="41"/>
      <c r="F2528" s="42">
        <v>38960.638287037036</v>
      </c>
      <c r="G2528" s="43">
        <v>143</v>
      </c>
      <c r="H2528" s="44">
        <v>43333</v>
      </c>
      <c r="I2528" s="44">
        <v>43351</v>
      </c>
      <c r="J2528" s="43">
        <v>1388354</v>
      </c>
      <c r="K2528" s="43">
        <v>0</v>
      </c>
      <c r="L2528" s="43">
        <v>0</v>
      </c>
      <c r="M2528" s="43">
        <f>IFERROR(J2528-K2528-L2528,0)</f>
        <v>1388354</v>
      </c>
      <c r="N2528" s="43">
        <v>1388354</v>
      </c>
      <c r="O2528" s="45">
        <f>IFERROR(IF(1 - M2528/N2528&lt;0,0,1-M2528/N2528),0)</f>
        <v>0</v>
      </c>
      <c r="P2528" s="43">
        <v>0</v>
      </c>
      <c r="Q2528" s="43">
        <v>1388354</v>
      </c>
      <c r="R2528" s="46">
        <f>IF(F2528&lt;DATEVALUE("2018-07-01"),1,0)</f>
        <v>1</v>
      </c>
      <c r="S2528" s="47">
        <f>IF(R2528=1,1%,0)</f>
        <v>0.01</v>
      </c>
      <c r="T2528" s="46">
        <f>IFERROR(S2528*M2528,0)</f>
        <v>13883.540000000001</v>
      </c>
      <c r="U2528" s="48">
        <f>IF(O2528&lt;=0.12,1,0)*(1-R2528)*M2528</f>
        <v>0</v>
      </c>
      <c r="V2528" s="49">
        <f>IF(0&lt;0.8,0,IF(0&lt;1,Sheet1!L590,1))*IF(G2528&lt;3,0.12 - O2528,0.01) *U2528</f>
        <v>0</v>
      </c>
      <c r="W2528" s="49">
        <f>IF(0&gt;1,IF(0&lt;=1.1,1,IF(0&lt;=1.2,2,IF(0&lt;=1.5,3,5))),0) * 1000000</f>
        <v>0</v>
      </c>
      <c r="X2528" s="50">
        <f>IF(AND(P2528&gt;=150000000,P2528&lt;300000000),5000000,IF(AND(P2528&gt;=300000000,P2528&lt;500000000),10000000,IF(AND(P2528&gt;=300000000,P2528&lt;500000000),15000000,IF(AND(P2528&gt;=500000000,P2528&lt;3000000000),20000000,IF(P2528&gt;=30000000000,35000000,0))))) * (1-R2528)</f>
        <v>0</v>
      </c>
      <c r="Y2528" s="50">
        <f>IFERROR(Q2528 * (1-R2528),0)</f>
        <v>0</v>
      </c>
      <c r="Z2528" s="51">
        <f>IF(R2528=1,0,0)</f>
        <v>0</v>
      </c>
      <c r="AA2528" s="51">
        <f>IFERROR((1-R2528) * Z2528 * 2%,0)</f>
        <v>0</v>
      </c>
      <c r="AB2528" s="52">
        <f>IF(R2528=0,0,0)</f>
        <v>0</v>
      </c>
      <c r="AC2528" s="52">
        <f> IFERROR(AB2528 * (1-R2528) * 2%,0)</f>
        <v>0</v>
      </c>
      <c r="AD2528" s="53">
        <f>T2528+V2528+W2528+X2528+AA2528+AC2528</f>
        <v>13883.540000000001</v>
      </c>
    </row>
    <row r="2529">
      <c r="C2529" s="40" t="s">
        <v>4770</v>
      </c>
      <c r="D2529" s="41" t="s">
        <v>4771</v>
      </c>
      <c r="E2529" s="41"/>
      <c r="F2529" s="42">
        <v>38960.638287037036</v>
      </c>
      <c r="G2529" s="43">
        <v>143</v>
      </c>
      <c r="H2529" s="44">
        <v>43333</v>
      </c>
      <c r="I2529" s="44">
        <v>43344</v>
      </c>
      <c r="J2529" s="43">
        <v>386000</v>
      </c>
      <c r="K2529" s="43">
        <v>0</v>
      </c>
      <c r="L2529" s="43">
        <v>0</v>
      </c>
      <c r="M2529" s="43">
        <f>IFERROR(J2529-K2529-L2529,0)</f>
        <v>386000</v>
      </c>
      <c r="N2529" s="43">
        <v>382941</v>
      </c>
      <c r="O2529" s="45">
        <f>IFERROR(IF(1 - M2529/N2529&lt;0,0,1-M2529/N2529),0)</f>
        <v>0</v>
      </c>
      <c r="P2529" s="43">
        <v>0</v>
      </c>
      <c r="Q2529" s="43">
        <v>386000</v>
      </c>
      <c r="R2529" s="46">
        <f>IF(F2529&lt;DATEVALUE("2018-07-01"),1,0)</f>
        <v>1</v>
      </c>
      <c r="S2529" s="47">
        <f>IF(R2529=1,1%,0)</f>
        <v>0.01</v>
      </c>
      <c r="T2529" s="46">
        <f>IFERROR(S2529*M2529,0)</f>
        <v>3860</v>
      </c>
      <c r="U2529" s="48">
        <f>IF(O2529&lt;=0.12,1,0)*(1-R2529)*M2529</f>
        <v>0</v>
      </c>
      <c r="V2529" s="49">
        <f>IF(0&lt;0.8,0,IF(0&lt;1,Sheet1!L590,1))*IF(G2529&lt;3,0.12 - O2529,0.01) *U2529</f>
        <v>0</v>
      </c>
      <c r="W2529" s="49">
        <f>IF(0&gt;1,IF(0&lt;=1.1,1,IF(0&lt;=1.2,2,IF(0&lt;=1.5,3,5))),0) * 1000000</f>
        <v>0</v>
      </c>
      <c r="X2529" s="50">
        <f>IF(AND(P2529&gt;=150000000,P2529&lt;300000000),5000000,IF(AND(P2529&gt;=300000000,P2529&lt;500000000),10000000,IF(AND(P2529&gt;=300000000,P2529&lt;500000000),15000000,IF(AND(P2529&gt;=500000000,P2529&lt;3000000000),20000000,IF(P2529&gt;=30000000000,35000000,0))))) * (1-R2529)</f>
        <v>0</v>
      </c>
      <c r="Y2529" s="50">
        <f>IFERROR(Q2529 * (1-R2529),0)</f>
        <v>0</v>
      </c>
      <c r="Z2529" s="51">
        <f>IF(R2529=1,0,0)</f>
        <v>0</v>
      </c>
      <c r="AA2529" s="51">
        <f>IFERROR((1-R2529) * Z2529 * 2%,0)</f>
        <v>0</v>
      </c>
      <c r="AB2529" s="52">
        <f>IF(R2529=0,0,0)</f>
        <v>0</v>
      </c>
      <c r="AC2529" s="52">
        <f> IFERROR(AB2529 * (1-R2529) * 2%,0)</f>
        <v>0</v>
      </c>
      <c r="AD2529" s="53">
        <f>T2529+V2529+W2529+X2529+AA2529+AC2529</f>
        <v>3860</v>
      </c>
    </row>
    <row r="2530">
      <c r="C2530" s="40" t="s">
        <v>4772</v>
      </c>
      <c r="D2530" s="41" t="s">
        <v>4773</v>
      </c>
      <c r="E2530" s="41"/>
      <c r="F2530" s="42">
        <v>38960.638298611113</v>
      </c>
      <c r="G2530" s="43">
        <v>143</v>
      </c>
      <c r="H2530" s="44">
        <v>43327</v>
      </c>
      <c r="I2530" s="44">
        <v>43362</v>
      </c>
      <c r="J2530" s="43">
        <v>9079074</v>
      </c>
      <c r="K2530" s="43">
        <v>0</v>
      </c>
      <c r="L2530" s="43">
        <v>733000</v>
      </c>
      <c r="M2530" s="43">
        <f>IFERROR(J2530-K2530-L2530,0)</f>
        <v>8346074</v>
      </c>
      <c r="N2530" s="43">
        <v>9708109</v>
      </c>
      <c r="O2530" s="45">
        <f>IFERROR(IF(1 - M2530/N2530&lt;0,0,1-M2530/N2530),0)</f>
        <v>0.14029869256721361</v>
      </c>
      <c r="P2530" s="43">
        <v>0</v>
      </c>
      <c r="Q2530" s="43">
        <v>9079074</v>
      </c>
      <c r="R2530" s="46">
        <f>IF(F2530&lt;DATEVALUE("2018-07-01"),1,0)</f>
        <v>1</v>
      </c>
      <c r="S2530" s="47">
        <f>IF(R2530=1,1%,0)</f>
        <v>0.01</v>
      </c>
      <c r="T2530" s="46">
        <f>IFERROR(S2530*M2530,0)</f>
        <v>83460.740000000005</v>
      </c>
      <c r="U2530" s="48">
        <f>IF(O2530&lt;=0.12,1,0)*(1-R2530)*M2530</f>
        <v>0</v>
      </c>
      <c r="V2530" s="49">
        <f>IF(0&lt;0.8,0,IF(0&lt;1,Sheet1!L590,1))*IF(G2530&lt;3,0.12 - O2530,0.01) *U2530</f>
        <v>0</v>
      </c>
      <c r="W2530" s="49">
        <f>IF(0&gt;1,IF(0&lt;=1.1,1,IF(0&lt;=1.2,2,IF(0&lt;=1.5,3,5))),0) * 1000000</f>
        <v>0</v>
      </c>
      <c r="X2530" s="50">
        <f>IF(AND(P2530&gt;=150000000,P2530&lt;300000000),5000000,IF(AND(P2530&gt;=300000000,P2530&lt;500000000),10000000,IF(AND(P2530&gt;=300000000,P2530&lt;500000000),15000000,IF(AND(P2530&gt;=500000000,P2530&lt;3000000000),20000000,IF(P2530&gt;=30000000000,35000000,0))))) * (1-R2530)</f>
        <v>0</v>
      </c>
      <c r="Y2530" s="50">
        <f>IFERROR(Q2530 * (1-R2530),0)</f>
        <v>0</v>
      </c>
      <c r="Z2530" s="51">
        <f>IF(R2530=1,0,0)</f>
        <v>0</v>
      </c>
      <c r="AA2530" s="51">
        <f>IFERROR((1-R2530) * Z2530 * 2%,0)</f>
        <v>0</v>
      </c>
      <c r="AB2530" s="52">
        <f>IF(R2530=0,0,0)</f>
        <v>0</v>
      </c>
      <c r="AC2530" s="52">
        <f> IFERROR(AB2530 * (1-R2530) * 2%,0)</f>
        <v>0</v>
      </c>
      <c r="AD2530" s="53">
        <f>T2530+V2530+W2530+X2530+AA2530+AC2530</f>
        <v>83460.740000000005</v>
      </c>
    </row>
    <row r="2531">
      <c r="C2531" s="40" t="s">
        <v>4774</v>
      </c>
      <c r="D2531" s="41" t="s">
        <v>4775</v>
      </c>
      <c r="E2531" s="41"/>
      <c r="F2531" s="42">
        <v>38966.445081018515</v>
      </c>
      <c r="G2531" s="43">
        <v>142</v>
      </c>
      <c r="H2531" s="44">
        <v>43321</v>
      </c>
      <c r="I2531" s="44">
        <v>43328</v>
      </c>
      <c r="J2531" s="43">
        <v>145200</v>
      </c>
      <c r="K2531" s="43">
        <v>0</v>
      </c>
      <c r="L2531" s="43">
        <v>0</v>
      </c>
      <c r="M2531" s="43">
        <f>IFERROR(J2531-K2531-L2531,0)</f>
        <v>145200</v>
      </c>
      <c r="N2531" s="43">
        <v>145200</v>
      </c>
      <c r="O2531" s="45">
        <f>IFERROR(IF(1 - M2531/N2531&lt;0,0,1-M2531/N2531),0)</f>
        <v>0</v>
      </c>
      <c r="P2531" s="43">
        <v>0</v>
      </c>
      <c r="Q2531" s="43">
        <v>145200</v>
      </c>
      <c r="R2531" s="46">
        <f>IF(F2531&lt;DATEVALUE("2018-07-01"),1,0)</f>
        <v>1</v>
      </c>
      <c r="S2531" s="47">
        <f>IF(R2531=1,1%,0)</f>
        <v>0.01</v>
      </c>
      <c r="T2531" s="46">
        <f>IFERROR(S2531*M2531,0)</f>
        <v>1452</v>
      </c>
      <c r="U2531" s="48">
        <f>IF(O2531&lt;=0.12,1,0)*(1-R2531)*M2531</f>
        <v>0</v>
      </c>
      <c r="V2531" s="49">
        <f>IF(0&lt;0.8,0,IF(0&lt;1,Sheet1!L590,1))*IF(G2531&lt;3,0.12 - O2531,0.01) *U2531</f>
        <v>0</v>
      </c>
      <c r="W2531" s="49">
        <f>IF(0&gt;1,IF(0&lt;=1.1,1,IF(0&lt;=1.2,2,IF(0&lt;=1.5,3,5))),0) * 1000000</f>
        <v>0</v>
      </c>
      <c r="X2531" s="50">
        <f>IF(AND(P2531&gt;=150000000,P2531&lt;300000000),5000000,IF(AND(P2531&gt;=300000000,P2531&lt;500000000),10000000,IF(AND(P2531&gt;=300000000,P2531&lt;500000000),15000000,IF(AND(P2531&gt;=500000000,P2531&lt;3000000000),20000000,IF(P2531&gt;=30000000000,35000000,0))))) * (1-R2531)</f>
        <v>0</v>
      </c>
      <c r="Y2531" s="50">
        <f>IFERROR(Q2531 * (1-R2531),0)</f>
        <v>0</v>
      </c>
      <c r="Z2531" s="51">
        <f>IF(R2531=1,0,0)</f>
        <v>0</v>
      </c>
      <c r="AA2531" s="51">
        <f>IFERROR((1-R2531) * Z2531 * 2%,0)</f>
        <v>0</v>
      </c>
      <c r="AB2531" s="52">
        <f>IF(R2531=0,0,0)</f>
        <v>0</v>
      </c>
      <c r="AC2531" s="52">
        <f> IFERROR(AB2531 * (1-R2531) * 2%,0)</f>
        <v>0</v>
      </c>
      <c r="AD2531" s="53">
        <f>T2531+V2531+W2531+X2531+AA2531+AC2531</f>
        <v>1452</v>
      </c>
    </row>
    <row r="2532">
      <c r="C2532" s="40" t="s">
        <v>4776</v>
      </c>
      <c r="D2532" s="41" t="s">
        <v>4777</v>
      </c>
      <c r="E2532" s="41"/>
      <c r="F2532" s="42">
        <v>38971.762685185182</v>
      </c>
      <c r="G2532" s="43">
        <v>142</v>
      </c>
      <c r="H2532" s="44">
        <v>43312</v>
      </c>
      <c r="I2532" s="44">
        <v>43332</v>
      </c>
      <c r="J2532" s="43">
        <v>784685</v>
      </c>
      <c r="K2532" s="43">
        <v>0</v>
      </c>
      <c r="L2532" s="43">
        <v>0</v>
      </c>
      <c r="M2532" s="43">
        <f>IFERROR(J2532-K2532-L2532,0)</f>
        <v>784685</v>
      </c>
      <c r="N2532" s="43">
        <v>784685</v>
      </c>
      <c r="O2532" s="45">
        <f>IFERROR(IF(1 - M2532/N2532&lt;0,0,1-M2532/N2532),0)</f>
        <v>0</v>
      </c>
      <c r="P2532" s="43">
        <v>0</v>
      </c>
      <c r="Q2532" s="43">
        <v>784685</v>
      </c>
      <c r="R2532" s="46">
        <f>IF(F2532&lt;DATEVALUE("2018-07-01"),1,0)</f>
        <v>1</v>
      </c>
      <c r="S2532" s="47">
        <f>IF(R2532=1,1%,0)</f>
        <v>0.01</v>
      </c>
      <c r="T2532" s="46">
        <f>IFERROR(S2532*M2532,0)</f>
        <v>7846.8500000000004</v>
      </c>
      <c r="U2532" s="48">
        <f>IF(O2532&lt;=0.12,1,0)*(1-R2532)*M2532</f>
        <v>0</v>
      </c>
      <c r="V2532" s="49">
        <f>IF(0&lt;0.8,0,IF(0&lt;1,Sheet1!L590,1))*IF(G2532&lt;3,0.12 - O2532,0.01) *U2532</f>
        <v>0</v>
      </c>
      <c r="W2532" s="49">
        <f>IF(0&gt;1,IF(0&lt;=1.1,1,IF(0&lt;=1.2,2,IF(0&lt;=1.5,3,5))),0) * 1000000</f>
        <v>0</v>
      </c>
      <c r="X2532" s="50">
        <f>IF(AND(P2532&gt;=150000000,P2532&lt;300000000),5000000,IF(AND(P2532&gt;=300000000,P2532&lt;500000000),10000000,IF(AND(P2532&gt;=300000000,P2532&lt;500000000),15000000,IF(AND(P2532&gt;=500000000,P2532&lt;3000000000),20000000,IF(P2532&gt;=30000000000,35000000,0))))) * (1-R2532)</f>
        <v>0</v>
      </c>
      <c r="Y2532" s="50">
        <f>IFERROR(Q2532 * (1-R2532),0)</f>
        <v>0</v>
      </c>
      <c r="Z2532" s="51">
        <f>IF(R2532=1,0,0)</f>
        <v>0</v>
      </c>
      <c r="AA2532" s="51">
        <f>IFERROR((1-R2532) * Z2532 * 2%,0)</f>
        <v>0</v>
      </c>
      <c r="AB2532" s="52">
        <f>IF(R2532=0,0,0)</f>
        <v>0</v>
      </c>
      <c r="AC2532" s="52">
        <f> IFERROR(AB2532 * (1-R2532) * 2%,0)</f>
        <v>0</v>
      </c>
      <c r="AD2532" s="53">
        <f>T2532+V2532+W2532+X2532+AA2532+AC2532</f>
        <v>7846.8500000000004</v>
      </c>
    </row>
    <row r="2533">
      <c r="C2533" s="40" t="s">
        <v>4778</v>
      </c>
      <c r="D2533" s="41" t="s">
        <v>4779</v>
      </c>
      <c r="E2533" s="41"/>
      <c r="F2533" s="42">
        <v>39122.933553240742</v>
      </c>
      <c r="G2533" s="43">
        <v>137</v>
      </c>
      <c r="H2533" s="44">
        <v>43312</v>
      </c>
      <c r="I2533" s="44">
        <v>43372</v>
      </c>
      <c r="J2533" s="43">
        <v>319440</v>
      </c>
      <c r="K2533" s="43">
        <v>0</v>
      </c>
      <c r="L2533" s="43">
        <v>0</v>
      </c>
      <c r="M2533" s="43">
        <f>IFERROR(J2533-K2533-L2533,0)</f>
        <v>319440</v>
      </c>
      <c r="N2533" s="43">
        <v>319440</v>
      </c>
      <c r="O2533" s="45">
        <f>IFERROR(IF(1 - M2533/N2533&lt;0,0,1-M2533/N2533),0)</f>
        <v>0</v>
      </c>
      <c r="P2533" s="43">
        <v>0</v>
      </c>
      <c r="Q2533" s="43">
        <v>319440</v>
      </c>
      <c r="R2533" s="46">
        <f>IF(F2533&lt;DATEVALUE("2018-07-01"),1,0)</f>
        <v>1</v>
      </c>
      <c r="S2533" s="47">
        <f>IF(R2533=1,1%,0)</f>
        <v>0.01</v>
      </c>
      <c r="T2533" s="46">
        <f>IFERROR(S2533*M2533,0)</f>
        <v>3194.4000000000001</v>
      </c>
      <c r="U2533" s="48">
        <f>IF(O2533&lt;=0.12,1,0)*(1-R2533)*M2533</f>
        <v>0</v>
      </c>
      <c r="V2533" s="49">
        <f>IF(0&lt;0.8,0,IF(0&lt;1,Sheet1!L590,1))*IF(G2533&lt;3,0.12 - O2533,0.01) *U2533</f>
        <v>0</v>
      </c>
      <c r="W2533" s="49">
        <f>IF(0&gt;1,IF(0&lt;=1.1,1,IF(0&lt;=1.2,2,IF(0&lt;=1.5,3,5))),0) * 1000000</f>
        <v>0</v>
      </c>
      <c r="X2533" s="50">
        <f>IF(AND(P2533&gt;=150000000,P2533&lt;300000000),5000000,IF(AND(P2533&gt;=300000000,P2533&lt;500000000),10000000,IF(AND(P2533&gt;=300000000,P2533&lt;500000000),15000000,IF(AND(P2533&gt;=500000000,P2533&lt;3000000000),20000000,IF(P2533&gt;=30000000000,35000000,0))))) * (1-R2533)</f>
        <v>0</v>
      </c>
      <c r="Y2533" s="50">
        <f>IFERROR(Q2533 * (1-R2533),0)</f>
        <v>0</v>
      </c>
      <c r="Z2533" s="51">
        <f>IF(R2533=1,0,0)</f>
        <v>0</v>
      </c>
      <c r="AA2533" s="51">
        <f>IFERROR((1-R2533) * Z2533 * 2%,0)</f>
        <v>0</v>
      </c>
      <c r="AB2533" s="52">
        <f>IF(R2533=0,0,0)</f>
        <v>0</v>
      </c>
      <c r="AC2533" s="52">
        <f> IFERROR(AB2533 * (1-R2533) * 2%,0)</f>
        <v>0</v>
      </c>
      <c r="AD2533" s="53">
        <f>T2533+V2533+W2533+X2533+AA2533+AC2533</f>
        <v>3194.4000000000001</v>
      </c>
    </row>
    <row r="2534">
      <c r="C2534" s="40" t="s">
        <v>4780</v>
      </c>
      <c r="D2534" s="41" t="s">
        <v>4781</v>
      </c>
      <c r="E2534" s="41"/>
      <c r="F2534" s="42">
        <v>39213.65353009259</v>
      </c>
      <c r="G2534" s="43">
        <v>134</v>
      </c>
      <c r="H2534" s="44">
        <v>43333</v>
      </c>
      <c r="I2534" s="44">
        <v>43356</v>
      </c>
      <c r="J2534" s="43">
        <v>934395</v>
      </c>
      <c r="K2534" s="43">
        <v>0</v>
      </c>
      <c r="L2534" s="43">
        <v>0</v>
      </c>
      <c r="M2534" s="43">
        <f>IFERROR(J2534-K2534-L2534,0)</f>
        <v>934395</v>
      </c>
      <c r="N2534" s="43">
        <v>928238</v>
      </c>
      <c r="O2534" s="45">
        <f>IFERROR(IF(1 - M2534/N2534&lt;0,0,1-M2534/N2534),0)</f>
        <v>0</v>
      </c>
      <c r="P2534" s="43">
        <v>0</v>
      </c>
      <c r="Q2534" s="43">
        <v>934395</v>
      </c>
      <c r="R2534" s="46">
        <f>IF(F2534&lt;DATEVALUE("2018-07-01"),1,0)</f>
        <v>1</v>
      </c>
      <c r="S2534" s="47">
        <f>IF(R2534=1,1%,0)</f>
        <v>0.01</v>
      </c>
      <c r="T2534" s="46">
        <f>IFERROR(S2534*M2534,0)</f>
        <v>9343.9500000000007</v>
      </c>
      <c r="U2534" s="48">
        <f>IF(O2534&lt;=0.12,1,0)*(1-R2534)*M2534</f>
        <v>0</v>
      </c>
      <c r="V2534" s="49">
        <f>IF(0&lt;0.8,0,IF(0&lt;1,Sheet1!L590,1))*IF(G2534&lt;3,0.12 - O2534,0.01) *U2534</f>
        <v>0</v>
      </c>
      <c r="W2534" s="49">
        <f>IF(0&gt;1,IF(0&lt;=1.1,1,IF(0&lt;=1.2,2,IF(0&lt;=1.5,3,5))),0) * 1000000</f>
        <v>0</v>
      </c>
      <c r="X2534" s="50">
        <f>IF(AND(P2534&gt;=150000000,P2534&lt;300000000),5000000,IF(AND(P2534&gt;=300000000,P2534&lt;500000000),10000000,IF(AND(P2534&gt;=300000000,P2534&lt;500000000),15000000,IF(AND(P2534&gt;=500000000,P2534&lt;3000000000),20000000,IF(P2534&gt;=30000000000,35000000,0))))) * (1-R2534)</f>
        <v>0</v>
      </c>
      <c r="Y2534" s="50">
        <f>IFERROR(Q2534 * (1-R2534),0)</f>
        <v>0</v>
      </c>
      <c r="Z2534" s="51">
        <f>IF(R2534=1,0,0)</f>
        <v>0</v>
      </c>
      <c r="AA2534" s="51">
        <f>IFERROR((1-R2534) * Z2534 * 2%,0)</f>
        <v>0</v>
      </c>
      <c r="AB2534" s="52">
        <f>IF(R2534=0,0,0)</f>
        <v>0</v>
      </c>
      <c r="AC2534" s="52">
        <f> IFERROR(AB2534 * (1-R2534) * 2%,0)</f>
        <v>0</v>
      </c>
      <c r="AD2534" s="53">
        <f>T2534+V2534+W2534+X2534+AA2534+AC2534</f>
        <v>9343.9500000000007</v>
      </c>
    </row>
    <row r="2535">
      <c r="C2535" s="40" t="s">
        <v>4782</v>
      </c>
      <c r="D2535" s="41" t="s">
        <v>4783</v>
      </c>
      <c r="E2535" s="41"/>
      <c r="F2535" s="42">
        <v>39344.709918981483</v>
      </c>
      <c r="G2535" s="43">
        <v>130</v>
      </c>
      <c r="H2535" s="44">
        <v>43312</v>
      </c>
      <c r="I2535" s="44">
        <v>42914</v>
      </c>
      <c r="J2535" s="43">
        <v>9233159</v>
      </c>
      <c r="K2535" s="43">
        <v>0</v>
      </c>
      <c r="L2535" s="43">
        <v>0</v>
      </c>
      <c r="M2535" s="43">
        <f>IFERROR(J2535-K2535-L2535,0)</f>
        <v>9233159</v>
      </c>
      <c r="N2535" s="43">
        <v>9224674</v>
      </c>
      <c r="O2535" s="45">
        <f>IFERROR(IF(1 - M2535/N2535&lt;0,0,1-M2535/N2535),0)</f>
        <v>0</v>
      </c>
      <c r="P2535" s="43">
        <v>0</v>
      </c>
      <c r="Q2535" s="43">
        <v>9233159</v>
      </c>
      <c r="R2535" s="46">
        <f>IF(F2535&lt;DATEVALUE("2018-07-01"),1,0)</f>
        <v>1</v>
      </c>
      <c r="S2535" s="47">
        <f>IF(R2535=1,1%,0)</f>
        <v>0.01</v>
      </c>
      <c r="T2535" s="46">
        <f>IFERROR(S2535*M2535,0)</f>
        <v>92331.589999999997</v>
      </c>
      <c r="U2535" s="48">
        <f>IF(O2535&lt;=0.12,1,0)*(1-R2535)*M2535</f>
        <v>0</v>
      </c>
      <c r="V2535" s="49">
        <f>IF(0&lt;0.8,0,IF(0&lt;1,Sheet1!L590,1))*IF(G2535&lt;3,0.12 - O2535,0.01) *U2535</f>
        <v>0</v>
      </c>
      <c r="W2535" s="49">
        <f>IF(0&gt;1,IF(0&lt;=1.1,1,IF(0&lt;=1.2,2,IF(0&lt;=1.5,3,5))),0) * 1000000</f>
        <v>0</v>
      </c>
      <c r="X2535" s="50">
        <f>IF(AND(P2535&gt;=150000000,P2535&lt;300000000),5000000,IF(AND(P2535&gt;=300000000,P2535&lt;500000000),10000000,IF(AND(P2535&gt;=300000000,P2535&lt;500000000),15000000,IF(AND(P2535&gt;=500000000,P2535&lt;3000000000),20000000,IF(P2535&gt;=30000000000,35000000,0))))) * (1-R2535)</f>
        <v>0</v>
      </c>
      <c r="Y2535" s="50">
        <f>IFERROR(Q2535 * (1-R2535),0)</f>
        <v>0</v>
      </c>
      <c r="Z2535" s="51">
        <f>IF(R2535=1,0,0)</f>
        <v>0</v>
      </c>
      <c r="AA2535" s="51">
        <f>IFERROR((1-R2535) * Z2535 * 2%,0)</f>
        <v>0</v>
      </c>
      <c r="AB2535" s="52">
        <f>IF(R2535=0,0,0)</f>
        <v>0</v>
      </c>
      <c r="AC2535" s="52">
        <f> IFERROR(AB2535 * (1-R2535) * 2%,0)</f>
        <v>0</v>
      </c>
      <c r="AD2535" s="53">
        <f>T2535+V2535+W2535+X2535+AA2535+AC2535</f>
        <v>92331.589999999997</v>
      </c>
    </row>
    <row r="2536">
      <c r="C2536" s="40" t="s">
        <v>4784</v>
      </c>
      <c r="D2536" s="41" t="s">
        <v>4785</v>
      </c>
      <c r="E2536" s="41"/>
      <c r="F2536" s="42">
        <v>39520.407187500001</v>
      </c>
      <c r="G2536" s="43">
        <v>124</v>
      </c>
      <c r="H2536" s="44">
        <v>43320</v>
      </c>
      <c r="I2536" s="44">
        <v>43357</v>
      </c>
      <c r="J2536" s="43">
        <v>1591755</v>
      </c>
      <c r="K2536" s="43">
        <v>0</v>
      </c>
      <c r="L2536" s="43">
        <v>0</v>
      </c>
      <c r="M2536" s="43">
        <f>IFERROR(J2536-K2536-L2536,0)</f>
        <v>1591755</v>
      </c>
      <c r="N2536" s="43">
        <v>1591755</v>
      </c>
      <c r="O2536" s="45">
        <f>IFERROR(IF(1 - M2536/N2536&lt;0,0,1-M2536/N2536),0)</f>
        <v>0</v>
      </c>
      <c r="P2536" s="43">
        <v>0</v>
      </c>
      <c r="Q2536" s="43">
        <v>1591755</v>
      </c>
      <c r="R2536" s="46">
        <f>IF(F2536&lt;DATEVALUE("2018-07-01"),1,0)</f>
        <v>1</v>
      </c>
      <c r="S2536" s="47">
        <f>IF(R2536=1,1%,0)</f>
        <v>0.01</v>
      </c>
      <c r="T2536" s="46">
        <f>IFERROR(S2536*M2536,0)</f>
        <v>15917.550000000001</v>
      </c>
      <c r="U2536" s="48">
        <f>IF(O2536&lt;=0.12,1,0)*(1-R2536)*M2536</f>
        <v>0</v>
      </c>
      <c r="V2536" s="49">
        <f>IF(0&lt;0.8,0,IF(0&lt;1,Sheet1!L590,1))*IF(G2536&lt;3,0.12 - O2536,0.01) *U2536</f>
        <v>0</v>
      </c>
      <c r="W2536" s="49">
        <f>IF(0&gt;1,IF(0&lt;=1.1,1,IF(0&lt;=1.2,2,IF(0&lt;=1.5,3,5))),0) * 1000000</f>
        <v>0</v>
      </c>
      <c r="X2536" s="50">
        <f>IF(AND(P2536&gt;=150000000,P2536&lt;300000000),5000000,IF(AND(P2536&gt;=300000000,P2536&lt;500000000),10000000,IF(AND(P2536&gt;=300000000,P2536&lt;500000000),15000000,IF(AND(P2536&gt;=500000000,P2536&lt;3000000000),20000000,IF(P2536&gt;=30000000000,35000000,0))))) * (1-R2536)</f>
        <v>0</v>
      </c>
      <c r="Y2536" s="50">
        <f>IFERROR(Q2536 * (1-R2536),0)</f>
        <v>0</v>
      </c>
      <c r="Z2536" s="51">
        <f>IF(R2536=1,0,0)</f>
        <v>0</v>
      </c>
      <c r="AA2536" s="51">
        <f>IFERROR((1-R2536) * Z2536 * 2%,0)</f>
        <v>0</v>
      </c>
      <c r="AB2536" s="52">
        <f>IF(R2536=0,0,0)</f>
        <v>0</v>
      </c>
      <c r="AC2536" s="52">
        <f> IFERROR(AB2536 * (1-R2536) * 2%,0)</f>
        <v>0</v>
      </c>
      <c r="AD2536" s="53">
        <f>T2536+V2536+W2536+X2536+AA2536+AC2536</f>
        <v>15917.550000000001</v>
      </c>
    </row>
    <row r="2537">
      <c r="C2537" s="40" t="s">
        <v>4786</v>
      </c>
      <c r="D2537" s="41" t="s">
        <v>4787</v>
      </c>
      <c r="E2537" s="41"/>
      <c r="F2537" s="42">
        <v>39630.749432870369</v>
      </c>
      <c r="G2537" s="43">
        <v>120</v>
      </c>
      <c r="H2537" s="44">
        <v>43321</v>
      </c>
      <c r="I2537" s="44">
        <v>43343</v>
      </c>
      <c r="J2537" s="43">
        <v>4272242</v>
      </c>
      <c r="K2537" s="43">
        <v>0</v>
      </c>
      <c r="L2537" s="43">
        <v>0</v>
      </c>
      <c r="M2537" s="43">
        <f>IFERROR(J2537-K2537-L2537,0)</f>
        <v>4272242</v>
      </c>
      <c r="N2537" s="43">
        <v>4163489</v>
      </c>
      <c r="O2537" s="45">
        <f>IFERROR(IF(1 - M2537/N2537&lt;0,0,1-M2537/N2537),0)</f>
        <v>0</v>
      </c>
      <c r="P2537" s="43">
        <v>0</v>
      </c>
      <c r="Q2537" s="43">
        <v>4272242</v>
      </c>
      <c r="R2537" s="46">
        <f>IF(F2537&lt;DATEVALUE("2018-07-01"),1,0)</f>
        <v>1</v>
      </c>
      <c r="S2537" s="47">
        <f>IF(R2537=1,1%,0)</f>
        <v>0.01</v>
      </c>
      <c r="T2537" s="46">
        <f>IFERROR(S2537*M2537,0)</f>
        <v>42722.419999999998</v>
      </c>
      <c r="U2537" s="48">
        <f>IF(O2537&lt;=0.12,1,0)*(1-R2537)*M2537</f>
        <v>0</v>
      </c>
      <c r="V2537" s="49">
        <f>IF(0&lt;0.8,0,IF(0&lt;1,Sheet1!L590,1))*IF(G2537&lt;3,0.12 - O2537,0.01) *U2537</f>
        <v>0</v>
      </c>
      <c r="W2537" s="49">
        <f>IF(0&gt;1,IF(0&lt;=1.1,1,IF(0&lt;=1.2,2,IF(0&lt;=1.5,3,5))),0) * 1000000</f>
        <v>0</v>
      </c>
      <c r="X2537" s="50">
        <f>IF(AND(P2537&gt;=150000000,P2537&lt;300000000),5000000,IF(AND(P2537&gt;=300000000,P2537&lt;500000000),10000000,IF(AND(P2537&gt;=300000000,P2537&lt;500000000),15000000,IF(AND(P2537&gt;=500000000,P2537&lt;3000000000),20000000,IF(P2537&gt;=30000000000,35000000,0))))) * (1-R2537)</f>
        <v>0</v>
      </c>
      <c r="Y2537" s="50">
        <f>IFERROR(Q2537 * (1-R2537),0)</f>
        <v>0</v>
      </c>
      <c r="Z2537" s="51">
        <f>IF(R2537=1,0,0)</f>
        <v>0</v>
      </c>
      <c r="AA2537" s="51">
        <f>IFERROR((1-R2537) * Z2537 * 2%,0)</f>
        <v>0</v>
      </c>
      <c r="AB2537" s="52">
        <f>IF(R2537=0,0,0)</f>
        <v>0</v>
      </c>
      <c r="AC2537" s="52">
        <f> IFERROR(AB2537 * (1-R2537) * 2%,0)</f>
        <v>0</v>
      </c>
      <c r="AD2537" s="53">
        <f>T2537+V2537+W2537+X2537+AA2537+AC2537</f>
        <v>42722.419999999998</v>
      </c>
    </row>
    <row r="2538">
      <c r="C2538" s="40" t="s">
        <v>4788</v>
      </c>
      <c r="D2538" s="41" t="s">
        <v>4789</v>
      </c>
      <c r="E2538" s="41"/>
      <c r="F2538" s="42">
        <v>39714.369097222218</v>
      </c>
      <c r="G2538" s="43">
        <v>118</v>
      </c>
      <c r="H2538" s="44">
        <v>43327</v>
      </c>
      <c r="I2538" s="44">
        <v>43361</v>
      </c>
      <c r="J2538" s="43">
        <v>8133711</v>
      </c>
      <c r="K2538" s="43">
        <v>0</v>
      </c>
      <c r="L2538" s="43">
        <v>0</v>
      </c>
      <c r="M2538" s="43">
        <f>IFERROR(J2538-K2538-L2538,0)</f>
        <v>8133711</v>
      </c>
      <c r="N2538" s="43">
        <v>8133488</v>
      </c>
      <c r="O2538" s="45">
        <f>IFERROR(IF(1 - M2538/N2538&lt;0,0,1-M2538/N2538),0)</f>
        <v>0</v>
      </c>
      <c r="P2538" s="43">
        <v>0</v>
      </c>
      <c r="Q2538" s="43">
        <v>8133711</v>
      </c>
      <c r="R2538" s="46">
        <f>IF(F2538&lt;DATEVALUE("2018-07-01"),1,0)</f>
        <v>1</v>
      </c>
      <c r="S2538" s="47">
        <f>IF(R2538=1,1%,0)</f>
        <v>0.01</v>
      </c>
      <c r="T2538" s="46">
        <f>IFERROR(S2538*M2538,0)</f>
        <v>81337.110000000001</v>
      </c>
      <c r="U2538" s="48">
        <f>IF(O2538&lt;=0.12,1,0)*(1-R2538)*M2538</f>
        <v>0</v>
      </c>
      <c r="V2538" s="49">
        <f>IF(0&lt;0.8,0,IF(0&lt;1,Sheet1!L590,1))*IF(G2538&lt;3,0.12 - O2538,0.01) *U2538</f>
        <v>0</v>
      </c>
      <c r="W2538" s="49">
        <f>IF(0&gt;1,IF(0&lt;=1.1,1,IF(0&lt;=1.2,2,IF(0&lt;=1.5,3,5))),0) * 1000000</f>
        <v>0</v>
      </c>
      <c r="X2538" s="50">
        <f>IF(AND(P2538&gt;=150000000,P2538&lt;300000000),5000000,IF(AND(P2538&gt;=300000000,P2538&lt;500000000),10000000,IF(AND(P2538&gt;=300000000,P2538&lt;500000000),15000000,IF(AND(P2538&gt;=500000000,P2538&lt;3000000000),20000000,IF(P2538&gt;=30000000000,35000000,0))))) * (1-R2538)</f>
        <v>0</v>
      </c>
      <c r="Y2538" s="50">
        <f>IFERROR(Q2538 * (1-R2538),0)</f>
        <v>0</v>
      </c>
      <c r="Z2538" s="51">
        <f>IF(R2538=1,0,0)</f>
        <v>0</v>
      </c>
      <c r="AA2538" s="51">
        <f>IFERROR((1-R2538) * Z2538 * 2%,0)</f>
        <v>0</v>
      </c>
      <c r="AB2538" s="52">
        <f>IF(R2538=0,0,0)</f>
        <v>0</v>
      </c>
      <c r="AC2538" s="52">
        <f> IFERROR(AB2538 * (1-R2538) * 2%,0)</f>
        <v>0</v>
      </c>
      <c r="AD2538" s="53">
        <f>T2538+V2538+W2538+X2538+AA2538+AC2538</f>
        <v>81337.110000000001</v>
      </c>
    </row>
    <row r="2539">
      <c r="C2539" s="40" t="s">
        <v>4790</v>
      </c>
      <c r="D2539" s="41" t="s">
        <v>4791</v>
      </c>
      <c r="E2539" s="41"/>
      <c r="F2539" s="42">
        <v>39723.565636574072</v>
      </c>
      <c r="G2539" s="43">
        <v>117</v>
      </c>
      <c r="H2539" s="44">
        <v>43376</v>
      </c>
      <c r="I2539" s="44">
        <v>43395</v>
      </c>
      <c r="J2539" s="43">
        <v>39930</v>
      </c>
      <c r="K2539" s="43">
        <v>0</v>
      </c>
      <c r="L2539" s="43">
        <v>0</v>
      </c>
      <c r="M2539" s="43">
        <f>IFERROR(J2539-K2539-L2539,0)</f>
        <v>39930</v>
      </c>
      <c r="N2539" s="43">
        <v>39930</v>
      </c>
      <c r="O2539" s="45">
        <f>IFERROR(IF(1 - M2539/N2539&lt;0,0,1-M2539/N2539),0)</f>
        <v>0</v>
      </c>
      <c r="P2539" s="43">
        <v>0</v>
      </c>
      <c r="Q2539" s="43">
        <v>39930</v>
      </c>
      <c r="R2539" s="46">
        <f>IF(F2539&lt;DATEVALUE("2018-07-01"),1,0)</f>
        <v>1</v>
      </c>
      <c r="S2539" s="47">
        <f>IF(R2539=1,1%,0)</f>
        <v>0.01</v>
      </c>
      <c r="T2539" s="46">
        <f>IFERROR(S2539*M2539,0)</f>
        <v>399.30000000000001</v>
      </c>
      <c r="U2539" s="48">
        <f>IF(O2539&lt;=0.12,1,0)*(1-R2539)*M2539</f>
        <v>0</v>
      </c>
      <c r="V2539" s="49">
        <f>IF(0&lt;0.8,0,IF(0&lt;1,Sheet1!L590,1))*IF(G2539&lt;3,0.12 - O2539,0.01) *U2539</f>
        <v>0</v>
      </c>
      <c r="W2539" s="49">
        <f>IF(0&gt;1,IF(0&lt;=1.1,1,IF(0&lt;=1.2,2,IF(0&lt;=1.5,3,5))),0) * 1000000</f>
        <v>0</v>
      </c>
      <c r="X2539" s="50">
        <f>IF(AND(P2539&gt;=150000000,P2539&lt;300000000),5000000,IF(AND(P2539&gt;=300000000,P2539&lt;500000000),10000000,IF(AND(P2539&gt;=300000000,P2539&lt;500000000),15000000,IF(AND(P2539&gt;=500000000,P2539&lt;3000000000),20000000,IF(P2539&gt;=30000000000,35000000,0))))) * (1-R2539)</f>
        <v>0</v>
      </c>
      <c r="Y2539" s="50">
        <f>IFERROR(Q2539 * (1-R2539),0)</f>
        <v>0</v>
      </c>
      <c r="Z2539" s="51">
        <f>IF(R2539=1,0,0)</f>
        <v>0</v>
      </c>
      <c r="AA2539" s="51">
        <f>IFERROR((1-R2539) * Z2539 * 2%,0)</f>
        <v>0</v>
      </c>
      <c r="AB2539" s="52">
        <f>IF(R2539=0,0,0)</f>
        <v>0</v>
      </c>
      <c r="AC2539" s="52">
        <f> IFERROR(AB2539 * (1-R2539) * 2%,0)</f>
        <v>0</v>
      </c>
      <c r="AD2539" s="53">
        <f>T2539+V2539+W2539+X2539+AA2539+AC2539</f>
        <v>399.30000000000001</v>
      </c>
    </row>
    <row r="2540">
      <c r="C2540" s="40" t="s">
        <v>4792</v>
      </c>
      <c r="D2540" s="41" t="s">
        <v>4793</v>
      </c>
      <c r="E2540" s="41"/>
      <c r="F2540" s="42">
        <v>39723.49894675926</v>
      </c>
      <c r="G2540" s="43">
        <v>117</v>
      </c>
      <c r="H2540" s="44">
        <v>43372</v>
      </c>
      <c r="I2540" s="44">
        <v>43398</v>
      </c>
      <c r="J2540" s="43">
        <v>20000</v>
      </c>
      <c r="K2540" s="43">
        <v>0</v>
      </c>
      <c r="L2540" s="43">
        <v>0</v>
      </c>
      <c r="M2540" s="43">
        <f>IFERROR(J2540-K2540-L2540,0)</f>
        <v>20000</v>
      </c>
      <c r="N2540" s="43">
        <v>17417</v>
      </c>
      <c r="O2540" s="45">
        <f>IFERROR(IF(1 - M2540/N2540&lt;0,0,1-M2540/N2540),0)</f>
        <v>0</v>
      </c>
      <c r="P2540" s="43">
        <v>0</v>
      </c>
      <c r="Q2540" s="43">
        <v>20000</v>
      </c>
      <c r="R2540" s="46">
        <f>IF(F2540&lt;DATEVALUE("2018-07-01"),1,0)</f>
        <v>1</v>
      </c>
      <c r="S2540" s="47">
        <f>IF(R2540=1,1%,0)</f>
        <v>0.01</v>
      </c>
      <c r="T2540" s="46">
        <f>IFERROR(S2540*M2540,0)</f>
        <v>200</v>
      </c>
      <c r="U2540" s="48">
        <f>IF(O2540&lt;=0.12,1,0)*(1-R2540)*M2540</f>
        <v>0</v>
      </c>
      <c r="V2540" s="49">
        <f>IF(0&lt;0.8,0,IF(0&lt;1,Sheet1!L590,1))*IF(G2540&lt;3,0.12 - O2540,0.01) *U2540</f>
        <v>0</v>
      </c>
      <c r="W2540" s="49">
        <f>IF(0&gt;1,IF(0&lt;=1.1,1,IF(0&lt;=1.2,2,IF(0&lt;=1.5,3,5))),0) * 1000000</f>
        <v>0</v>
      </c>
      <c r="X2540" s="50">
        <f>IF(AND(P2540&gt;=150000000,P2540&lt;300000000),5000000,IF(AND(P2540&gt;=300000000,P2540&lt;500000000),10000000,IF(AND(P2540&gt;=300000000,P2540&lt;500000000),15000000,IF(AND(P2540&gt;=500000000,P2540&lt;3000000000),20000000,IF(P2540&gt;=30000000000,35000000,0))))) * (1-R2540)</f>
        <v>0</v>
      </c>
      <c r="Y2540" s="50">
        <f>IFERROR(Q2540 * (1-R2540),0)</f>
        <v>0</v>
      </c>
      <c r="Z2540" s="51">
        <f>IF(R2540=1,0,0)</f>
        <v>0</v>
      </c>
      <c r="AA2540" s="51">
        <f>IFERROR((1-R2540) * Z2540 * 2%,0)</f>
        <v>0</v>
      </c>
      <c r="AB2540" s="52">
        <f>IF(R2540=0,0,0)</f>
        <v>0</v>
      </c>
      <c r="AC2540" s="52">
        <f> IFERROR(AB2540 * (1-R2540) * 2%,0)</f>
        <v>0</v>
      </c>
      <c r="AD2540" s="53">
        <f>T2540+V2540+W2540+X2540+AA2540+AC2540</f>
        <v>200</v>
      </c>
    </row>
    <row r="2541">
      <c r="C2541" s="40" t="s">
        <v>4794</v>
      </c>
      <c r="D2541" s="41" t="s">
        <v>4795</v>
      </c>
      <c r="E2541" s="41"/>
      <c r="F2541" s="42">
        <v>39762.387037037035</v>
      </c>
      <c r="G2541" s="43">
        <v>116</v>
      </c>
      <c r="H2541" s="44">
        <v>43312</v>
      </c>
      <c r="I2541" s="44">
        <v>43363</v>
      </c>
      <c r="J2541" s="43">
        <v>4283219</v>
      </c>
      <c r="K2541" s="43">
        <v>0</v>
      </c>
      <c r="L2541" s="43">
        <v>0</v>
      </c>
      <c r="M2541" s="43">
        <f>IFERROR(J2541-K2541-L2541,0)</f>
        <v>4283219</v>
      </c>
      <c r="N2541" s="43">
        <v>4269909</v>
      </c>
      <c r="O2541" s="45">
        <f>IFERROR(IF(1 - M2541/N2541&lt;0,0,1-M2541/N2541),0)</f>
        <v>0</v>
      </c>
      <c r="P2541" s="43">
        <v>0</v>
      </c>
      <c r="Q2541" s="43">
        <v>4283219</v>
      </c>
      <c r="R2541" s="46">
        <f>IF(F2541&lt;DATEVALUE("2018-07-01"),1,0)</f>
        <v>1</v>
      </c>
      <c r="S2541" s="47">
        <f>IF(R2541=1,1%,0)</f>
        <v>0.01</v>
      </c>
      <c r="T2541" s="46">
        <f>IFERROR(S2541*M2541,0)</f>
        <v>42832.190000000002</v>
      </c>
      <c r="U2541" s="48">
        <f>IF(O2541&lt;=0.12,1,0)*(1-R2541)*M2541</f>
        <v>0</v>
      </c>
      <c r="V2541" s="49">
        <f>IF(0&lt;0.8,0,IF(0&lt;1,Sheet1!L590,1))*IF(G2541&lt;3,0.12 - O2541,0.01) *U2541</f>
        <v>0</v>
      </c>
      <c r="W2541" s="49">
        <f>IF(0&gt;1,IF(0&lt;=1.1,1,IF(0&lt;=1.2,2,IF(0&lt;=1.5,3,5))),0) * 1000000</f>
        <v>0</v>
      </c>
      <c r="X2541" s="50">
        <f>IF(AND(P2541&gt;=150000000,P2541&lt;300000000),5000000,IF(AND(P2541&gt;=300000000,P2541&lt;500000000),10000000,IF(AND(P2541&gt;=300000000,P2541&lt;500000000),15000000,IF(AND(P2541&gt;=500000000,P2541&lt;3000000000),20000000,IF(P2541&gt;=30000000000,35000000,0))))) * (1-R2541)</f>
        <v>0</v>
      </c>
      <c r="Y2541" s="50">
        <f>IFERROR(Q2541 * (1-R2541),0)</f>
        <v>0</v>
      </c>
      <c r="Z2541" s="51">
        <f>IF(R2541=1,0,0)</f>
        <v>0</v>
      </c>
      <c r="AA2541" s="51">
        <f>IFERROR((1-R2541) * Z2541 * 2%,0)</f>
        <v>0</v>
      </c>
      <c r="AB2541" s="52">
        <f>IF(R2541=0,0,0)</f>
        <v>0</v>
      </c>
      <c r="AC2541" s="52">
        <f> IFERROR(AB2541 * (1-R2541) * 2%,0)</f>
        <v>0</v>
      </c>
      <c r="AD2541" s="53">
        <f>T2541+V2541+W2541+X2541+AA2541+AC2541</f>
        <v>42832.190000000002</v>
      </c>
    </row>
    <row r="2542">
      <c r="C2542" s="40" t="s">
        <v>4796</v>
      </c>
      <c r="D2542" s="41" t="s">
        <v>4797</v>
      </c>
      <c r="E2542" s="41"/>
      <c r="F2542" s="42">
        <v>39862.64298611111</v>
      </c>
      <c r="G2542" s="43">
        <v>113</v>
      </c>
      <c r="H2542" s="44">
        <v>43321</v>
      </c>
      <c r="I2542" s="44">
        <v>43332</v>
      </c>
      <c r="J2542" s="43">
        <v>523446</v>
      </c>
      <c r="K2542" s="43">
        <v>0</v>
      </c>
      <c r="L2542" s="43">
        <v>0</v>
      </c>
      <c r="M2542" s="43">
        <f>IFERROR(J2542-K2542-L2542,0)</f>
        <v>523446</v>
      </c>
      <c r="N2542" s="43">
        <v>523446</v>
      </c>
      <c r="O2542" s="45">
        <f>IFERROR(IF(1 - M2542/N2542&lt;0,0,1-M2542/N2542),0)</f>
        <v>0</v>
      </c>
      <c r="P2542" s="43">
        <v>0</v>
      </c>
      <c r="Q2542" s="43">
        <v>523446</v>
      </c>
      <c r="R2542" s="46">
        <f>IF(F2542&lt;DATEVALUE("2018-07-01"),1,0)</f>
        <v>1</v>
      </c>
      <c r="S2542" s="47">
        <f>IF(R2542=1,1%,0)</f>
        <v>0.01</v>
      </c>
      <c r="T2542" s="46">
        <f>IFERROR(S2542*M2542,0)</f>
        <v>5234.46</v>
      </c>
      <c r="U2542" s="48">
        <f>IF(O2542&lt;=0.12,1,0)*(1-R2542)*M2542</f>
        <v>0</v>
      </c>
      <c r="V2542" s="49">
        <f>IF(0&lt;0.8,0,IF(0&lt;1,Sheet1!L590,1))*IF(G2542&lt;3,0.12 - O2542,0.01) *U2542</f>
        <v>0</v>
      </c>
      <c r="W2542" s="49">
        <f>IF(0&gt;1,IF(0&lt;=1.1,1,IF(0&lt;=1.2,2,IF(0&lt;=1.5,3,5))),0) * 1000000</f>
        <v>0</v>
      </c>
      <c r="X2542" s="50">
        <f>IF(AND(P2542&gt;=150000000,P2542&lt;300000000),5000000,IF(AND(P2542&gt;=300000000,P2542&lt;500000000),10000000,IF(AND(P2542&gt;=300000000,P2542&lt;500000000),15000000,IF(AND(P2542&gt;=500000000,P2542&lt;3000000000),20000000,IF(P2542&gt;=30000000000,35000000,0))))) * (1-R2542)</f>
        <v>0</v>
      </c>
      <c r="Y2542" s="50">
        <f>IFERROR(Q2542 * (1-R2542),0)</f>
        <v>0</v>
      </c>
      <c r="Z2542" s="51">
        <f>IF(R2542=1,0,0)</f>
        <v>0</v>
      </c>
      <c r="AA2542" s="51">
        <f>IFERROR((1-R2542) * Z2542 * 2%,0)</f>
        <v>0</v>
      </c>
      <c r="AB2542" s="52">
        <f>IF(R2542=0,0,0)</f>
        <v>0</v>
      </c>
      <c r="AC2542" s="52">
        <f> IFERROR(AB2542 * (1-R2542) * 2%,0)</f>
        <v>0</v>
      </c>
      <c r="AD2542" s="53">
        <f>T2542+V2542+W2542+X2542+AA2542+AC2542</f>
        <v>5234.46</v>
      </c>
    </row>
    <row r="2543">
      <c r="C2543" s="40" t="s">
        <v>4798</v>
      </c>
      <c r="D2543" s="41" t="s">
        <v>4799</v>
      </c>
      <c r="E2543" s="41"/>
      <c r="F2543" s="42">
        <v>40200.634479166663</v>
      </c>
      <c r="G2543" s="43">
        <v>102</v>
      </c>
      <c r="H2543" s="44">
        <v>43320</v>
      </c>
      <c r="I2543" s="44">
        <v>43349</v>
      </c>
      <c r="J2543" s="43">
        <v>1404182</v>
      </c>
      <c r="K2543" s="43">
        <v>0</v>
      </c>
      <c r="L2543" s="43">
        <v>0</v>
      </c>
      <c r="M2543" s="43">
        <f>IFERROR(J2543-K2543-L2543,0)</f>
        <v>1404182</v>
      </c>
      <c r="N2543" s="43">
        <v>1404182</v>
      </c>
      <c r="O2543" s="45">
        <f>IFERROR(IF(1 - M2543/N2543&lt;0,0,1-M2543/N2543),0)</f>
        <v>0</v>
      </c>
      <c r="P2543" s="43">
        <v>0</v>
      </c>
      <c r="Q2543" s="43">
        <v>1404182</v>
      </c>
      <c r="R2543" s="46">
        <f>IF(F2543&lt;DATEVALUE("2018-07-01"),1,0)</f>
        <v>1</v>
      </c>
      <c r="S2543" s="47">
        <f>IF(R2543=1,1%,0)</f>
        <v>0.01</v>
      </c>
      <c r="T2543" s="46">
        <f>IFERROR(S2543*M2543,0)</f>
        <v>14041.82</v>
      </c>
      <c r="U2543" s="48">
        <f>IF(O2543&lt;=0.12,1,0)*(1-R2543)*M2543</f>
        <v>0</v>
      </c>
      <c r="V2543" s="49">
        <f>IF(0&lt;0.8,0,IF(0&lt;1,Sheet1!L590,1))*IF(G2543&lt;3,0.12 - O2543,0.01) *U2543</f>
        <v>0</v>
      </c>
      <c r="W2543" s="49">
        <f>IF(0&gt;1,IF(0&lt;=1.1,1,IF(0&lt;=1.2,2,IF(0&lt;=1.5,3,5))),0) * 1000000</f>
        <v>0</v>
      </c>
      <c r="X2543" s="50">
        <f>IF(AND(P2543&gt;=150000000,P2543&lt;300000000),5000000,IF(AND(P2543&gt;=300000000,P2543&lt;500000000),10000000,IF(AND(P2543&gt;=300000000,P2543&lt;500000000),15000000,IF(AND(P2543&gt;=500000000,P2543&lt;3000000000),20000000,IF(P2543&gt;=30000000000,35000000,0))))) * (1-R2543)</f>
        <v>0</v>
      </c>
      <c r="Y2543" s="50">
        <f>IFERROR(Q2543 * (1-R2543),0)</f>
        <v>0</v>
      </c>
      <c r="Z2543" s="51">
        <f>IF(R2543=1,0,0)</f>
        <v>0</v>
      </c>
      <c r="AA2543" s="51">
        <f>IFERROR((1-R2543) * Z2543 * 2%,0)</f>
        <v>0</v>
      </c>
      <c r="AB2543" s="52">
        <f>IF(R2543=0,0,0)</f>
        <v>0</v>
      </c>
      <c r="AC2543" s="52">
        <f> IFERROR(AB2543 * (1-R2543) * 2%,0)</f>
        <v>0</v>
      </c>
      <c r="AD2543" s="53">
        <f>T2543+V2543+W2543+X2543+AA2543+AC2543</f>
        <v>14041.82</v>
      </c>
    </row>
    <row r="2544">
      <c r="C2544" s="40" t="s">
        <v>4800</v>
      </c>
      <c r="D2544" s="41" t="s">
        <v>4801</v>
      </c>
      <c r="E2544" s="41"/>
      <c r="F2544" s="42">
        <v>40352.563854166663</v>
      </c>
      <c r="G2544" s="43">
        <v>97</v>
      </c>
      <c r="H2544" s="44">
        <v>43321</v>
      </c>
      <c r="I2544" s="44">
        <v>43369</v>
      </c>
      <c r="J2544" s="43">
        <v>285837</v>
      </c>
      <c r="K2544" s="43">
        <v>0</v>
      </c>
      <c r="L2544" s="43">
        <v>0</v>
      </c>
      <c r="M2544" s="43">
        <f>IFERROR(J2544-K2544-L2544,0)</f>
        <v>285837</v>
      </c>
      <c r="N2544" s="43">
        <v>283254</v>
      </c>
      <c r="O2544" s="45">
        <f>IFERROR(IF(1 - M2544/N2544&lt;0,0,1-M2544/N2544),0)</f>
        <v>0</v>
      </c>
      <c r="P2544" s="43">
        <v>0</v>
      </c>
      <c r="Q2544" s="43">
        <v>285837</v>
      </c>
      <c r="R2544" s="46">
        <f>IF(F2544&lt;DATEVALUE("2018-07-01"),1,0)</f>
        <v>1</v>
      </c>
      <c r="S2544" s="47">
        <f>IF(R2544=1,1%,0)</f>
        <v>0.01</v>
      </c>
      <c r="T2544" s="46">
        <f>IFERROR(S2544*M2544,0)</f>
        <v>2858.3699999999999</v>
      </c>
      <c r="U2544" s="48">
        <f>IF(O2544&lt;=0.12,1,0)*(1-R2544)*M2544</f>
        <v>0</v>
      </c>
      <c r="V2544" s="49">
        <f>IF(0&lt;0.8,0,IF(0&lt;1,Sheet1!L590,1))*IF(G2544&lt;3,0.12 - O2544,0.01) *U2544</f>
        <v>0</v>
      </c>
      <c r="W2544" s="49">
        <f>IF(0&gt;1,IF(0&lt;=1.1,1,IF(0&lt;=1.2,2,IF(0&lt;=1.5,3,5))),0) * 1000000</f>
        <v>0</v>
      </c>
      <c r="X2544" s="50">
        <f>IF(AND(P2544&gt;=150000000,P2544&lt;300000000),5000000,IF(AND(P2544&gt;=300000000,P2544&lt;500000000),10000000,IF(AND(P2544&gt;=300000000,P2544&lt;500000000),15000000,IF(AND(P2544&gt;=500000000,P2544&lt;3000000000),20000000,IF(P2544&gt;=30000000000,35000000,0))))) * (1-R2544)</f>
        <v>0</v>
      </c>
      <c r="Y2544" s="50">
        <f>IFERROR(Q2544 * (1-R2544),0)</f>
        <v>0</v>
      </c>
      <c r="Z2544" s="51">
        <f>IF(R2544=1,0,0)</f>
        <v>0</v>
      </c>
      <c r="AA2544" s="51">
        <f>IFERROR((1-R2544) * Z2544 * 2%,0)</f>
        <v>0</v>
      </c>
      <c r="AB2544" s="52">
        <f>IF(R2544=0,0,0)</f>
        <v>0</v>
      </c>
      <c r="AC2544" s="52">
        <f> IFERROR(AB2544 * (1-R2544) * 2%,0)</f>
        <v>0</v>
      </c>
      <c r="AD2544" s="53">
        <f>T2544+V2544+W2544+X2544+AA2544+AC2544</f>
        <v>2858.3699999999999</v>
      </c>
    </row>
    <row r="2545">
      <c r="C2545" s="40" t="s">
        <v>4802</v>
      </c>
      <c r="D2545" s="41" t="s">
        <v>4803</v>
      </c>
      <c r="E2545" s="41"/>
      <c r="F2545" s="42">
        <v>40446.386516203704</v>
      </c>
      <c r="G2545" s="43">
        <v>94</v>
      </c>
      <c r="H2545" s="44">
        <v>43320</v>
      </c>
      <c r="I2545" s="44">
        <v>43329</v>
      </c>
      <c r="J2545" s="43">
        <v>624312</v>
      </c>
      <c r="K2545" s="43">
        <v>0</v>
      </c>
      <c r="L2545" s="43">
        <v>0</v>
      </c>
      <c r="M2545" s="43">
        <f>IFERROR(J2545-K2545-L2545,0)</f>
        <v>624312</v>
      </c>
      <c r="N2545" s="43">
        <v>624312</v>
      </c>
      <c r="O2545" s="45">
        <f>IFERROR(IF(1 - M2545/N2545&lt;0,0,1-M2545/N2545),0)</f>
        <v>0</v>
      </c>
      <c r="P2545" s="43">
        <v>0</v>
      </c>
      <c r="Q2545" s="43">
        <v>624312</v>
      </c>
      <c r="R2545" s="46">
        <f>IF(F2545&lt;DATEVALUE("2018-07-01"),1,0)</f>
        <v>1</v>
      </c>
      <c r="S2545" s="47">
        <f>IF(R2545=1,1%,0)</f>
        <v>0.01</v>
      </c>
      <c r="T2545" s="46">
        <f>IFERROR(S2545*M2545,0)</f>
        <v>6243.1199999999999</v>
      </c>
      <c r="U2545" s="48">
        <f>IF(O2545&lt;=0.12,1,0)*(1-R2545)*M2545</f>
        <v>0</v>
      </c>
      <c r="V2545" s="49">
        <f>IF(0&lt;0.8,0,IF(0&lt;1,Sheet1!L590,1))*IF(G2545&lt;3,0.12 - O2545,0.01) *U2545</f>
        <v>0</v>
      </c>
      <c r="W2545" s="49">
        <f>IF(0&gt;1,IF(0&lt;=1.1,1,IF(0&lt;=1.2,2,IF(0&lt;=1.5,3,5))),0) * 1000000</f>
        <v>0</v>
      </c>
      <c r="X2545" s="50">
        <f>IF(AND(P2545&gt;=150000000,P2545&lt;300000000),5000000,IF(AND(P2545&gt;=300000000,P2545&lt;500000000),10000000,IF(AND(P2545&gt;=300000000,P2545&lt;500000000),15000000,IF(AND(P2545&gt;=500000000,P2545&lt;3000000000),20000000,IF(P2545&gt;=30000000000,35000000,0))))) * (1-R2545)</f>
        <v>0</v>
      </c>
      <c r="Y2545" s="50">
        <f>IFERROR(Q2545 * (1-R2545),0)</f>
        <v>0</v>
      </c>
      <c r="Z2545" s="51">
        <f>IF(R2545=1,0,0)</f>
        <v>0</v>
      </c>
      <c r="AA2545" s="51">
        <f>IFERROR((1-R2545) * Z2545 * 2%,0)</f>
        <v>0</v>
      </c>
      <c r="AB2545" s="52">
        <f>IF(R2545=0,0,0)</f>
        <v>0</v>
      </c>
      <c r="AC2545" s="52">
        <f> IFERROR(AB2545 * (1-R2545) * 2%,0)</f>
        <v>0</v>
      </c>
      <c r="AD2545" s="53">
        <f>T2545+V2545+W2545+X2545+AA2545+AC2545</f>
        <v>6243.1199999999999</v>
      </c>
    </row>
    <row r="2546">
      <c r="C2546" s="40" t="s">
        <v>4804</v>
      </c>
      <c r="D2546" s="41" t="s">
        <v>4805</v>
      </c>
      <c r="E2546" s="41"/>
      <c r="F2546" s="42">
        <v>40518.419733796298</v>
      </c>
      <c r="G2546" s="43">
        <v>91</v>
      </c>
      <c r="H2546" s="44">
        <v>43312</v>
      </c>
      <c r="I2546" s="44">
        <v>43369</v>
      </c>
      <c r="J2546" s="43">
        <v>4176436</v>
      </c>
      <c r="K2546" s="43">
        <v>0</v>
      </c>
      <c r="L2546" s="43">
        <v>0</v>
      </c>
      <c r="M2546" s="43">
        <f>IFERROR(J2546-K2546-L2546,0)</f>
        <v>4176436</v>
      </c>
      <c r="N2546" s="43">
        <v>4176436</v>
      </c>
      <c r="O2546" s="45">
        <f>IFERROR(IF(1 - M2546/N2546&lt;0,0,1-M2546/N2546),0)</f>
        <v>0</v>
      </c>
      <c r="P2546" s="43">
        <v>0</v>
      </c>
      <c r="Q2546" s="43">
        <v>4176436</v>
      </c>
      <c r="R2546" s="46">
        <f>IF(F2546&lt;DATEVALUE("2018-07-01"),1,0)</f>
        <v>1</v>
      </c>
      <c r="S2546" s="47">
        <f>IF(R2546=1,1%,0)</f>
        <v>0.01</v>
      </c>
      <c r="T2546" s="46">
        <f>IFERROR(S2546*M2546,0)</f>
        <v>41764.360000000001</v>
      </c>
      <c r="U2546" s="48">
        <f>IF(O2546&lt;=0.12,1,0)*(1-R2546)*M2546</f>
        <v>0</v>
      </c>
      <c r="V2546" s="49">
        <f>IF(0&lt;0.8,0,IF(0&lt;1,Sheet1!L590,1))*IF(G2546&lt;3,0.12 - O2546,0.01) *U2546</f>
        <v>0</v>
      </c>
      <c r="W2546" s="49">
        <f>IF(0&gt;1,IF(0&lt;=1.1,1,IF(0&lt;=1.2,2,IF(0&lt;=1.5,3,5))),0) * 1000000</f>
        <v>0</v>
      </c>
      <c r="X2546" s="50">
        <f>IF(AND(P2546&gt;=150000000,P2546&lt;300000000),5000000,IF(AND(P2546&gt;=300000000,P2546&lt;500000000),10000000,IF(AND(P2546&gt;=300000000,P2546&lt;500000000),15000000,IF(AND(P2546&gt;=500000000,P2546&lt;3000000000),20000000,IF(P2546&gt;=30000000000,35000000,0))))) * (1-R2546)</f>
        <v>0</v>
      </c>
      <c r="Y2546" s="50">
        <f>IFERROR(Q2546 * (1-R2546),0)</f>
        <v>0</v>
      </c>
      <c r="Z2546" s="51">
        <f>IF(R2546=1,0,0)</f>
        <v>0</v>
      </c>
      <c r="AA2546" s="51">
        <f>IFERROR((1-R2546) * Z2546 * 2%,0)</f>
        <v>0</v>
      </c>
      <c r="AB2546" s="52">
        <f>IF(R2546=0,0,0)</f>
        <v>0</v>
      </c>
      <c r="AC2546" s="52">
        <f> IFERROR(AB2546 * (1-R2546) * 2%,0)</f>
        <v>0</v>
      </c>
      <c r="AD2546" s="53">
        <f>T2546+V2546+W2546+X2546+AA2546+AC2546</f>
        <v>41764.360000000001</v>
      </c>
    </row>
    <row r="2547">
      <c r="C2547" s="40" t="s">
        <v>4806</v>
      </c>
      <c r="D2547" s="41" t="s">
        <v>4807</v>
      </c>
      <c r="E2547" s="41"/>
      <c r="F2547" s="42">
        <v>40526.431932870371</v>
      </c>
      <c r="G2547" s="43">
        <v>91</v>
      </c>
      <c r="H2547" s="44">
        <v>43320</v>
      </c>
      <c r="I2547" s="44">
        <v>43328</v>
      </c>
      <c r="J2547" s="43">
        <v>968140</v>
      </c>
      <c r="K2547" s="43">
        <v>0</v>
      </c>
      <c r="L2547" s="43">
        <v>0</v>
      </c>
      <c r="M2547" s="43">
        <f>IFERROR(J2547-K2547-L2547,0)</f>
        <v>968140</v>
      </c>
      <c r="N2547" s="43">
        <v>968140</v>
      </c>
      <c r="O2547" s="45">
        <f>IFERROR(IF(1 - M2547/N2547&lt;0,0,1-M2547/N2547),0)</f>
        <v>0</v>
      </c>
      <c r="P2547" s="43">
        <v>0</v>
      </c>
      <c r="Q2547" s="43">
        <v>968140</v>
      </c>
      <c r="R2547" s="46">
        <f>IF(F2547&lt;DATEVALUE("2018-07-01"),1,0)</f>
        <v>1</v>
      </c>
      <c r="S2547" s="47">
        <f>IF(R2547=1,1%,0)</f>
        <v>0.01</v>
      </c>
      <c r="T2547" s="46">
        <f>IFERROR(S2547*M2547,0)</f>
        <v>9681.3999999999996</v>
      </c>
      <c r="U2547" s="48">
        <f>IF(O2547&lt;=0.12,1,0)*(1-R2547)*M2547</f>
        <v>0</v>
      </c>
      <c r="V2547" s="49">
        <f>IF(0&lt;0.8,0,IF(0&lt;1,Sheet1!L590,1))*IF(G2547&lt;3,0.12 - O2547,0.01) *U2547</f>
        <v>0</v>
      </c>
      <c r="W2547" s="49">
        <f>IF(0&gt;1,IF(0&lt;=1.1,1,IF(0&lt;=1.2,2,IF(0&lt;=1.5,3,5))),0) * 1000000</f>
        <v>0</v>
      </c>
      <c r="X2547" s="50">
        <f>IF(AND(P2547&gt;=150000000,P2547&lt;300000000),5000000,IF(AND(P2547&gt;=300000000,P2547&lt;500000000),10000000,IF(AND(P2547&gt;=300000000,P2547&lt;500000000),15000000,IF(AND(P2547&gt;=500000000,P2547&lt;3000000000),20000000,IF(P2547&gt;=30000000000,35000000,0))))) * (1-R2547)</f>
        <v>0</v>
      </c>
      <c r="Y2547" s="50">
        <f>IFERROR(Q2547 * (1-R2547),0)</f>
        <v>0</v>
      </c>
      <c r="Z2547" s="51">
        <f>IF(R2547=1,0,0)</f>
        <v>0</v>
      </c>
      <c r="AA2547" s="51">
        <f>IFERROR((1-R2547) * Z2547 * 2%,0)</f>
        <v>0</v>
      </c>
      <c r="AB2547" s="52">
        <f>IF(R2547=0,0,0)</f>
        <v>0</v>
      </c>
      <c r="AC2547" s="52">
        <f> IFERROR(AB2547 * (1-R2547) * 2%,0)</f>
        <v>0</v>
      </c>
      <c r="AD2547" s="53">
        <f>T2547+V2547+W2547+X2547+AA2547+AC2547</f>
        <v>9681.3999999999996</v>
      </c>
    </row>
    <row r="2548">
      <c r="C2548" s="40" t="s">
        <v>4808</v>
      </c>
      <c r="D2548" s="41" t="s">
        <v>4809</v>
      </c>
      <c r="E2548" s="41"/>
      <c r="F2548" s="42">
        <v>40612.483275462961</v>
      </c>
      <c r="G2548" s="43">
        <v>88</v>
      </c>
      <c r="H2548" s="44">
        <v>43329</v>
      </c>
      <c r="I2548" s="44">
        <v>43363</v>
      </c>
      <c r="J2548" s="43">
        <v>1369236</v>
      </c>
      <c r="K2548" s="43">
        <v>0</v>
      </c>
      <c r="L2548" s="43">
        <v>0</v>
      </c>
      <c r="M2548" s="43">
        <f>IFERROR(J2548-K2548-L2548,0)</f>
        <v>1369236</v>
      </c>
      <c r="N2548" s="43">
        <v>1369236</v>
      </c>
      <c r="O2548" s="45">
        <f>IFERROR(IF(1 - M2548/N2548&lt;0,0,1-M2548/N2548),0)</f>
        <v>0</v>
      </c>
      <c r="P2548" s="43">
        <v>0</v>
      </c>
      <c r="Q2548" s="43">
        <v>1369236</v>
      </c>
      <c r="R2548" s="46">
        <f>IF(F2548&lt;DATEVALUE("2018-07-01"),1,0)</f>
        <v>1</v>
      </c>
      <c r="S2548" s="47">
        <f>IF(R2548=1,1%,0)</f>
        <v>0.01</v>
      </c>
      <c r="T2548" s="46">
        <f>IFERROR(S2548*M2548,0)</f>
        <v>13692.360000000001</v>
      </c>
      <c r="U2548" s="48">
        <f>IF(O2548&lt;=0.12,1,0)*(1-R2548)*M2548</f>
        <v>0</v>
      </c>
      <c r="V2548" s="49">
        <f>IF(0&lt;0.8,0,IF(0&lt;1,Sheet1!L590,1))*IF(G2548&lt;3,0.12 - O2548,0.01) *U2548</f>
        <v>0</v>
      </c>
      <c r="W2548" s="49">
        <f>IF(0&gt;1,IF(0&lt;=1.1,1,IF(0&lt;=1.2,2,IF(0&lt;=1.5,3,5))),0) * 1000000</f>
        <v>0</v>
      </c>
      <c r="X2548" s="50">
        <f>IF(AND(P2548&gt;=150000000,P2548&lt;300000000),5000000,IF(AND(P2548&gt;=300000000,P2548&lt;500000000),10000000,IF(AND(P2548&gt;=300000000,P2548&lt;500000000),15000000,IF(AND(P2548&gt;=500000000,P2548&lt;3000000000),20000000,IF(P2548&gt;=30000000000,35000000,0))))) * (1-R2548)</f>
        <v>0</v>
      </c>
      <c r="Y2548" s="50">
        <f>IFERROR(Q2548 * (1-R2548),0)</f>
        <v>0</v>
      </c>
      <c r="Z2548" s="51">
        <f>IF(R2548=1,0,0)</f>
        <v>0</v>
      </c>
      <c r="AA2548" s="51">
        <f>IFERROR((1-R2548) * Z2548 * 2%,0)</f>
        <v>0</v>
      </c>
      <c r="AB2548" s="52">
        <f>IF(R2548=0,0,0)</f>
        <v>0</v>
      </c>
      <c r="AC2548" s="52">
        <f> IFERROR(AB2548 * (1-R2548) * 2%,0)</f>
        <v>0</v>
      </c>
      <c r="AD2548" s="53">
        <f>T2548+V2548+W2548+X2548+AA2548+AC2548</f>
        <v>13692.360000000001</v>
      </c>
    </row>
    <row r="2549">
      <c r="C2549" s="40" t="s">
        <v>4810</v>
      </c>
      <c r="D2549" s="41" t="s">
        <v>4811</v>
      </c>
      <c r="E2549" s="41"/>
      <c r="F2549" s="42">
        <v>40626.723229166666</v>
      </c>
      <c r="G2549" s="43">
        <v>88</v>
      </c>
      <c r="H2549" s="44">
        <v>43329</v>
      </c>
      <c r="I2549" s="44">
        <v>43335</v>
      </c>
      <c r="J2549" s="43">
        <v>392524</v>
      </c>
      <c r="K2549" s="43">
        <v>0</v>
      </c>
      <c r="L2549" s="43">
        <v>0</v>
      </c>
      <c r="M2549" s="43">
        <f>IFERROR(J2549-K2549-L2549,0)</f>
        <v>392524</v>
      </c>
      <c r="N2549" s="43">
        <v>392524</v>
      </c>
      <c r="O2549" s="45">
        <f>IFERROR(IF(1 - M2549/N2549&lt;0,0,1-M2549/N2549),0)</f>
        <v>0</v>
      </c>
      <c r="P2549" s="43">
        <v>0</v>
      </c>
      <c r="Q2549" s="43">
        <v>392524</v>
      </c>
      <c r="R2549" s="46">
        <f>IF(F2549&lt;DATEVALUE("2018-07-01"),1,0)</f>
        <v>1</v>
      </c>
      <c r="S2549" s="47">
        <f>IF(R2549=1,1%,0)</f>
        <v>0.01</v>
      </c>
      <c r="T2549" s="46">
        <f>IFERROR(S2549*M2549,0)</f>
        <v>3925.2400000000002</v>
      </c>
      <c r="U2549" s="48">
        <f>IF(O2549&lt;=0.12,1,0)*(1-R2549)*M2549</f>
        <v>0</v>
      </c>
      <c r="V2549" s="49">
        <f>IF(0&lt;0.8,0,IF(0&lt;1,Sheet1!L590,1))*IF(G2549&lt;3,0.12 - O2549,0.01) *U2549</f>
        <v>0</v>
      </c>
      <c r="W2549" s="49">
        <f>IF(0&gt;1,IF(0&lt;=1.1,1,IF(0&lt;=1.2,2,IF(0&lt;=1.5,3,5))),0) * 1000000</f>
        <v>0</v>
      </c>
      <c r="X2549" s="50">
        <f>IF(AND(P2549&gt;=150000000,P2549&lt;300000000),5000000,IF(AND(P2549&gt;=300000000,P2549&lt;500000000),10000000,IF(AND(P2549&gt;=300000000,P2549&lt;500000000),15000000,IF(AND(P2549&gt;=500000000,P2549&lt;3000000000),20000000,IF(P2549&gt;=30000000000,35000000,0))))) * (1-R2549)</f>
        <v>0</v>
      </c>
      <c r="Y2549" s="50">
        <f>IFERROR(Q2549 * (1-R2549),0)</f>
        <v>0</v>
      </c>
      <c r="Z2549" s="51">
        <f>IF(R2549=1,0,0)</f>
        <v>0</v>
      </c>
      <c r="AA2549" s="51">
        <f>IFERROR((1-R2549) * Z2549 * 2%,0)</f>
        <v>0</v>
      </c>
      <c r="AB2549" s="52">
        <f>IF(R2549=0,0,0)</f>
        <v>0</v>
      </c>
      <c r="AC2549" s="52">
        <f> IFERROR(AB2549 * (1-R2549) * 2%,0)</f>
        <v>0</v>
      </c>
      <c r="AD2549" s="53">
        <f>T2549+V2549+W2549+X2549+AA2549+AC2549</f>
        <v>3925.2400000000002</v>
      </c>
    </row>
    <row r="2550">
      <c r="C2550" s="40" t="s">
        <v>4812</v>
      </c>
      <c r="D2550" s="41" t="s">
        <v>4813</v>
      </c>
      <c r="E2550" s="41"/>
      <c r="F2550" s="42">
        <v>40655.411365740736</v>
      </c>
      <c r="G2550" s="43">
        <v>87</v>
      </c>
      <c r="H2550" s="44">
        <v>43318</v>
      </c>
      <c r="I2550" s="44">
        <v>43362</v>
      </c>
      <c r="J2550" s="43">
        <v>19187908</v>
      </c>
      <c r="K2550" s="43">
        <v>862149</v>
      </c>
      <c r="L2550" s="43">
        <v>0</v>
      </c>
      <c r="M2550" s="43">
        <f>IFERROR(J2550-K2550-L2550,0)</f>
        <v>18325759</v>
      </c>
      <c r="N2550" s="43">
        <v>19181836</v>
      </c>
      <c r="O2550" s="45">
        <f>IFERROR(IF(1 - M2550/N2550&lt;0,0,1-M2550/N2550),0)</f>
        <v>0.044629565178223807</v>
      </c>
      <c r="P2550" s="43">
        <v>0</v>
      </c>
      <c r="Q2550" s="43">
        <v>19187908</v>
      </c>
      <c r="R2550" s="46">
        <f>IF(F2550&lt;DATEVALUE("2018-07-01"),1,0)</f>
        <v>1</v>
      </c>
      <c r="S2550" s="47">
        <f>IF(R2550=1,1%,0)</f>
        <v>0.01</v>
      </c>
      <c r="T2550" s="46">
        <f>IFERROR(S2550*M2550,0)</f>
        <v>183257.59</v>
      </c>
      <c r="U2550" s="48">
        <f>IF(O2550&lt;=0.12,1,0)*(1-R2550)*M2550</f>
        <v>0</v>
      </c>
      <c r="V2550" s="49">
        <f>IF(0&lt;0.8,0,IF(0&lt;1,Sheet1!L590,1))*IF(G2550&lt;3,0.12 - O2550,0.01) *U2550</f>
        <v>0</v>
      </c>
      <c r="W2550" s="49">
        <f>IF(0&gt;1,IF(0&lt;=1.1,1,IF(0&lt;=1.2,2,IF(0&lt;=1.5,3,5))),0) * 1000000</f>
        <v>0</v>
      </c>
      <c r="X2550" s="50">
        <f>IF(AND(P2550&gt;=150000000,P2550&lt;300000000),5000000,IF(AND(P2550&gt;=300000000,P2550&lt;500000000),10000000,IF(AND(P2550&gt;=300000000,P2550&lt;500000000),15000000,IF(AND(P2550&gt;=500000000,P2550&lt;3000000000),20000000,IF(P2550&gt;=30000000000,35000000,0))))) * (1-R2550)</f>
        <v>0</v>
      </c>
      <c r="Y2550" s="50">
        <f>IFERROR(Q2550 * (1-R2550),0)</f>
        <v>0</v>
      </c>
      <c r="Z2550" s="51">
        <f>IF(R2550=1,0,0)</f>
        <v>0</v>
      </c>
      <c r="AA2550" s="51">
        <f>IFERROR((1-R2550) * Z2550 * 2%,0)</f>
        <v>0</v>
      </c>
      <c r="AB2550" s="52">
        <f>IF(R2550=0,0,0)</f>
        <v>0</v>
      </c>
      <c r="AC2550" s="52">
        <f> IFERROR(AB2550 * (1-R2550) * 2%,0)</f>
        <v>0</v>
      </c>
      <c r="AD2550" s="53">
        <f>T2550+V2550+W2550+X2550+AA2550+AC2550</f>
        <v>183257.59</v>
      </c>
    </row>
    <row r="2551">
      <c r="C2551" s="40" t="s">
        <v>4814</v>
      </c>
      <c r="D2551" s="41" t="s">
        <v>4815</v>
      </c>
      <c r="E2551" s="41"/>
      <c r="F2551" s="42">
        <v>40667.591122685182</v>
      </c>
      <c r="G2551" s="43">
        <v>86</v>
      </c>
      <c r="H2551" s="44">
        <v>43333</v>
      </c>
      <c r="I2551" s="44">
        <v>43350</v>
      </c>
      <c r="J2551" s="43">
        <v>4656611</v>
      </c>
      <c r="K2551" s="43">
        <v>0</v>
      </c>
      <c r="L2551" s="43">
        <v>0</v>
      </c>
      <c r="M2551" s="43">
        <f>IFERROR(J2551-K2551-L2551,0)</f>
        <v>4656611</v>
      </c>
      <c r="N2551" s="43">
        <v>4656611</v>
      </c>
      <c r="O2551" s="45">
        <f>IFERROR(IF(1 - M2551/N2551&lt;0,0,1-M2551/N2551),0)</f>
        <v>0</v>
      </c>
      <c r="P2551" s="43">
        <v>0</v>
      </c>
      <c r="Q2551" s="43">
        <v>4656611</v>
      </c>
      <c r="R2551" s="46">
        <f>IF(F2551&lt;DATEVALUE("2018-07-01"),1,0)</f>
        <v>1</v>
      </c>
      <c r="S2551" s="47">
        <f>IF(R2551=1,1%,0)</f>
        <v>0.01</v>
      </c>
      <c r="T2551" s="46">
        <f>IFERROR(S2551*M2551,0)</f>
        <v>46566.110000000001</v>
      </c>
      <c r="U2551" s="48">
        <f>IF(O2551&lt;=0.12,1,0)*(1-R2551)*M2551</f>
        <v>0</v>
      </c>
      <c r="V2551" s="49">
        <f>IF(0&lt;0.8,0,IF(0&lt;1,Sheet1!L590,1))*IF(G2551&lt;3,0.12 - O2551,0.01) *U2551</f>
        <v>0</v>
      </c>
      <c r="W2551" s="49">
        <f>IF(0&gt;1,IF(0&lt;=1.1,1,IF(0&lt;=1.2,2,IF(0&lt;=1.5,3,5))),0) * 1000000</f>
        <v>0</v>
      </c>
      <c r="X2551" s="50">
        <f>IF(AND(P2551&gt;=150000000,P2551&lt;300000000),5000000,IF(AND(P2551&gt;=300000000,P2551&lt;500000000),10000000,IF(AND(P2551&gt;=300000000,P2551&lt;500000000),15000000,IF(AND(P2551&gt;=500000000,P2551&lt;3000000000),20000000,IF(P2551&gt;=30000000000,35000000,0))))) * (1-R2551)</f>
        <v>0</v>
      </c>
      <c r="Y2551" s="50">
        <f>IFERROR(Q2551 * (1-R2551),0)</f>
        <v>0</v>
      </c>
      <c r="Z2551" s="51">
        <f>IF(R2551=1,0,0)</f>
        <v>0</v>
      </c>
      <c r="AA2551" s="51">
        <f>IFERROR((1-R2551) * Z2551 * 2%,0)</f>
        <v>0</v>
      </c>
      <c r="AB2551" s="52">
        <f>IF(R2551=0,0,0)</f>
        <v>0</v>
      </c>
      <c r="AC2551" s="52">
        <f> IFERROR(AB2551 * (1-R2551) * 2%,0)</f>
        <v>0</v>
      </c>
      <c r="AD2551" s="53">
        <f>T2551+V2551+W2551+X2551+AA2551+AC2551</f>
        <v>46566.110000000001</v>
      </c>
    </row>
    <row r="2552">
      <c r="C2552" s="40" t="s">
        <v>4816</v>
      </c>
      <c r="D2552" s="41" t="s">
        <v>4817</v>
      </c>
      <c r="E2552" s="41"/>
      <c r="F2552" s="42">
        <v>40667.595185185186</v>
      </c>
      <c r="G2552" s="43">
        <v>86</v>
      </c>
      <c r="H2552" s="44">
        <v>43327</v>
      </c>
      <c r="I2552" s="44">
        <v>43355</v>
      </c>
      <c r="J2552" s="43">
        <v>4405169</v>
      </c>
      <c r="K2552" s="43">
        <v>0</v>
      </c>
      <c r="L2552" s="43">
        <v>0</v>
      </c>
      <c r="M2552" s="43">
        <f>IFERROR(J2552-K2552-L2552,0)</f>
        <v>4405169</v>
      </c>
      <c r="N2552" s="43">
        <v>3456376</v>
      </c>
      <c r="O2552" s="45">
        <f>IFERROR(IF(1 - M2552/N2552&lt;0,0,1-M2552/N2552),0)</f>
        <v>0</v>
      </c>
      <c r="P2552" s="43">
        <v>0</v>
      </c>
      <c r="Q2552" s="43">
        <v>4405169</v>
      </c>
      <c r="R2552" s="46">
        <f>IF(F2552&lt;DATEVALUE("2018-07-01"),1,0)</f>
        <v>1</v>
      </c>
      <c r="S2552" s="47">
        <f>IF(R2552=1,1%,0)</f>
        <v>0.01</v>
      </c>
      <c r="T2552" s="46">
        <f>IFERROR(S2552*M2552,0)</f>
        <v>44051.690000000002</v>
      </c>
      <c r="U2552" s="48">
        <f>IF(O2552&lt;=0.12,1,0)*(1-R2552)*M2552</f>
        <v>0</v>
      </c>
      <c r="V2552" s="49">
        <f>IF(0&lt;0.8,0,IF(0&lt;1,Sheet1!L590,1))*IF(G2552&lt;3,0.12 - O2552,0.01) *U2552</f>
        <v>0</v>
      </c>
      <c r="W2552" s="49">
        <f>IF(0&gt;1,IF(0&lt;=1.1,1,IF(0&lt;=1.2,2,IF(0&lt;=1.5,3,5))),0) * 1000000</f>
        <v>0</v>
      </c>
      <c r="X2552" s="50">
        <f>IF(AND(P2552&gt;=150000000,P2552&lt;300000000),5000000,IF(AND(P2552&gt;=300000000,P2552&lt;500000000),10000000,IF(AND(P2552&gt;=300000000,P2552&lt;500000000),15000000,IF(AND(P2552&gt;=500000000,P2552&lt;3000000000),20000000,IF(P2552&gt;=30000000000,35000000,0))))) * (1-R2552)</f>
        <v>0</v>
      </c>
      <c r="Y2552" s="50">
        <f>IFERROR(Q2552 * (1-R2552),0)</f>
        <v>0</v>
      </c>
      <c r="Z2552" s="51">
        <f>IF(R2552=1,0,0)</f>
        <v>0</v>
      </c>
      <c r="AA2552" s="51">
        <f>IFERROR((1-R2552) * Z2552 * 2%,0)</f>
        <v>0</v>
      </c>
      <c r="AB2552" s="52">
        <f>IF(R2552=0,936000,0)</f>
        <v>0</v>
      </c>
      <c r="AC2552" s="52">
        <f> IFERROR(AB2552 * (1-R2552) * 2%,0)</f>
        <v>0</v>
      </c>
      <c r="AD2552" s="53">
        <f>T2552+V2552+W2552+X2552+AA2552+AC2552</f>
        <v>44051.690000000002</v>
      </c>
    </row>
    <row r="2553">
      <c r="C2553" s="40" t="s">
        <v>4818</v>
      </c>
      <c r="D2553" s="41" t="s">
        <v>4819</v>
      </c>
      <c r="E2553" s="41"/>
      <c r="F2553" s="42">
        <v>40676.592187499999</v>
      </c>
      <c r="G2553" s="43">
        <v>86</v>
      </c>
      <c r="H2553" s="44">
        <v>43339</v>
      </c>
      <c r="I2553" s="44">
        <v>43357</v>
      </c>
      <c r="J2553" s="43">
        <v>47620717</v>
      </c>
      <c r="K2553" s="43">
        <v>0</v>
      </c>
      <c r="L2553" s="43">
        <v>0</v>
      </c>
      <c r="M2553" s="43">
        <f>IFERROR(J2553-K2553-L2553,0)</f>
        <v>47620717</v>
      </c>
      <c r="N2553" s="43">
        <v>45902439</v>
      </c>
      <c r="O2553" s="45">
        <f>IFERROR(IF(1 - M2553/N2553&lt;0,0,1-M2553/N2553),0)</f>
        <v>0</v>
      </c>
      <c r="P2553" s="43">
        <v>0</v>
      </c>
      <c r="Q2553" s="43">
        <v>47620717</v>
      </c>
      <c r="R2553" s="46">
        <f>IF(F2553&lt;DATEVALUE("2018-07-01"),1,0)</f>
        <v>1</v>
      </c>
      <c r="S2553" s="47">
        <f>IF(R2553=1,1%,0)</f>
        <v>0.01</v>
      </c>
      <c r="T2553" s="46">
        <f>IFERROR(S2553*M2553,0)</f>
        <v>476207.16999999998</v>
      </c>
      <c r="U2553" s="48">
        <f>IF(O2553&lt;=0.12,1,0)*(1-R2553)*M2553</f>
        <v>0</v>
      </c>
      <c r="V2553" s="49">
        <f>IF(0&lt;0.8,0,IF(0&lt;1,Sheet1!L590,1))*IF(G2553&lt;3,0.12 - O2553,0.01) *U2553</f>
        <v>0</v>
      </c>
      <c r="W2553" s="49">
        <f>IF(0&gt;1,IF(0&lt;=1.1,1,IF(0&lt;=1.2,2,IF(0&lt;=1.5,3,5))),0) * 1000000</f>
        <v>0</v>
      </c>
      <c r="X2553" s="50">
        <f>IF(AND(P2553&gt;=150000000,P2553&lt;300000000),5000000,IF(AND(P2553&gt;=300000000,P2553&lt;500000000),10000000,IF(AND(P2553&gt;=300000000,P2553&lt;500000000),15000000,IF(AND(P2553&gt;=500000000,P2553&lt;3000000000),20000000,IF(P2553&gt;=30000000000,35000000,0))))) * (1-R2553)</f>
        <v>0</v>
      </c>
      <c r="Y2553" s="50">
        <f>IFERROR(Q2553 * (1-R2553),0)</f>
        <v>0</v>
      </c>
      <c r="Z2553" s="51">
        <f>IF(R2553=1,0,0)</f>
        <v>0</v>
      </c>
      <c r="AA2553" s="51">
        <f>IFERROR((1-R2553) * Z2553 * 2%,0)</f>
        <v>0</v>
      </c>
      <c r="AB2553" s="52">
        <f>IF(R2553=0,0,0)</f>
        <v>0</v>
      </c>
      <c r="AC2553" s="52">
        <f> IFERROR(AB2553 * (1-R2553) * 2%,0)</f>
        <v>0</v>
      </c>
      <c r="AD2553" s="53">
        <f>T2553+V2553+W2553+X2553+AA2553+AC2553</f>
        <v>476207.16999999998</v>
      </c>
    </row>
    <row r="2554">
      <c r="C2554" s="40" t="s">
        <v>4820</v>
      </c>
      <c r="D2554" s="41" t="s">
        <v>4821</v>
      </c>
      <c r="E2554" s="41"/>
      <c r="F2554" s="42">
        <v>40815.672719907408</v>
      </c>
      <c r="G2554" s="43">
        <v>82</v>
      </c>
      <c r="H2554" s="44">
        <v>43376</v>
      </c>
      <c r="I2554" s="44">
        <v>43420</v>
      </c>
      <c r="J2554" s="43">
        <v>1350453</v>
      </c>
      <c r="K2554" s="43">
        <v>0</v>
      </c>
      <c r="L2554" s="43">
        <v>0</v>
      </c>
      <c r="M2554" s="43">
        <f>IFERROR(J2554-K2554-L2554,0)</f>
        <v>1350453</v>
      </c>
      <c r="N2554" s="43">
        <v>1348072</v>
      </c>
      <c r="O2554" s="45">
        <f>IFERROR(IF(1 - M2554/N2554&lt;0,0,1-M2554/N2554),0)</f>
        <v>0</v>
      </c>
      <c r="P2554" s="43">
        <v>0</v>
      </c>
      <c r="Q2554" s="43">
        <v>1350453</v>
      </c>
      <c r="R2554" s="46">
        <f>IF(F2554&lt;DATEVALUE("2018-07-01"),1,0)</f>
        <v>1</v>
      </c>
      <c r="S2554" s="47">
        <f>IF(R2554=1,1%,0)</f>
        <v>0.01</v>
      </c>
      <c r="T2554" s="46">
        <f>IFERROR(S2554*M2554,0)</f>
        <v>13504.530000000001</v>
      </c>
      <c r="U2554" s="48">
        <f>IF(O2554&lt;=0.12,1,0)*(1-R2554)*M2554</f>
        <v>0</v>
      </c>
      <c r="V2554" s="49">
        <f>IF(0&lt;0.8,0,IF(0&lt;1,Sheet1!L590,1))*IF(G2554&lt;3,0.12 - O2554,0.01) *U2554</f>
        <v>0</v>
      </c>
      <c r="W2554" s="49">
        <f>IF(0&gt;1,IF(0&lt;=1.1,1,IF(0&lt;=1.2,2,IF(0&lt;=1.5,3,5))),0) * 1000000</f>
        <v>0</v>
      </c>
      <c r="X2554" s="50">
        <f>IF(AND(P2554&gt;=150000000,P2554&lt;300000000),5000000,IF(AND(P2554&gt;=300000000,P2554&lt;500000000),10000000,IF(AND(P2554&gt;=300000000,P2554&lt;500000000),15000000,IF(AND(P2554&gt;=500000000,P2554&lt;3000000000),20000000,IF(P2554&gt;=30000000000,35000000,0))))) * (1-R2554)</f>
        <v>0</v>
      </c>
      <c r="Y2554" s="50">
        <f>IFERROR(Q2554 * (1-R2554),0)</f>
        <v>0</v>
      </c>
      <c r="Z2554" s="51">
        <f>IF(R2554=1,0,0)</f>
        <v>0</v>
      </c>
      <c r="AA2554" s="51">
        <f>IFERROR((1-R2554) * Z2554 * 2%,0)</f>
        <v>0</v>
      </c>
      <c r="AB2554" s="52">
        <f>IF(R2554=0,0,0)</f>
        <v>0</v>
      </c>
      <c r="AC2554" s="52">
        <f> IFERROR(AB2554 * (1-R2554) * 2%,0)</f>
        <v>0</v>
      </c>
      <c r="AD2554" s="53">
        <f>T2554+V2554+W2554+X2554+AA2554+AC2554</f>
        <v>13504.530000000001</v>
      </c>
    </row>
    <row r="2555">
      <c r="C2555" s="40" t="s">
        <v>4822</v>
      </c>
      <c r="D2555" s="41" t="s">
        <v>4823</v>
      </c>
      <c r="E2555" s="41"/>
      <c r="F2555" s="42">
        <v>40829.418553240735</v>
      </c>
      <c r="G2555" s="43">
        <v>81</v>
      </c>
      <c r="H2555" s="44">
        <v>43343</v>
      </c>
      <c r="I2555" s="44">
        <v>43368</v>
      </c>
      <c r="J2555" s="43">
        <v>364456123</v>
      </c>
      <c r="K2555" s="43">
        <v>0</v>
      </c>
      <c r="L2555" s="43">
        <v>44710000</v>
      </c>
      <c r="M2555" s="43">
        <f>IFERROR(J2555-K2555-L2555,0)</f>
        <v>319746123</v>
      </c>
      <c r="N2555" s="43">
        <v>416644506</v>
      </c>
      <c r="O2555" s="45">
        <f>IFERROR(IF(1 - M2555/N2555&lt;0,0,1-M2555/N2555),0)</f>
        <v>0.23256848849460166</v>
      </c>
      <c r="P2555" s="43">
        <v>0</v>
      </c>
      <c r="Q2555" s="43">
        <v>364456123</v>
      </c>
      <c r="R2555" s="46">
        <f>IF(F2555&lt;DATEVALUE("2018-07-01"),1,0)</f>
        <v>1</v>
      </c>
      <c r="S2555" s="47">
        <f>IF(R2555=1,1%,0)</f>
        <v>0.01</v>
      </c>
      <c r="T2555" s="46">
        <f>IFERROR(S2555*M2555,0)</f>
        <v>3197461.23</v>
      </c>
      <c r="U2555" s="48">
        <f>IF(O2555&lt;=0.12,1,0)*(1-R2555)*M2555</f>
        <v>0</v>
      </c>
      <c r="V2555" s="49">
        <f>IF(0&lt;0.8,0,IF(0&lt;1,Sheet1!L590,1))*IF(G2555&lt;3,0.12 - O2555,0.01) *U2555</f>
        <v>0</v>
      </c>
      <c r="W2555" s="49">
        <f>IF(0&gt;1,IF(0&lt;=1.1,1,IF(0&lt;=1.2,2,IF(0&lt;=1.5,3,5))),0) * 1000000</f>
        <v>0</v>
      </c>
      <c r="X2555" s="50">
        <f>IF(AND(P2555&gt;=150000000,P2555&lt;300000000),5000000,IF(AND(P2555&gt;=300000000,P2555&lt;500000000),10000000,IF(AND(P2555&gt;=300000000,P2555&lt;500000000),15000000,IF(AND(P2555&gt;=500000000,P2555&lt;3000000000),20000000,IF(P2555&gt;=30000000000,35000000,0))))) * (1-R2555)</f>
        <v>0</v>
      </c>
      <c r="Y2555" s="50">
        <f>IFERROR(Q2555 * (1-R2555),0)</f>
        <v>0</v>
      </c>
      <c r="Z2555" s="51">
        <f>IF(R2555=1,0,0)</f>
        <v>0</v>
      </c>
      <c r="AA2555" s="51">
        <f>IFERROR((1-R2555) * Z2555 * 2%,0)</f>
        <v>0</v>
      </c>
      <c r="AB2555" s="52">
        <f>IF(R2555=0,0,0)</f>
        <v>0</v>
      </c>
      <c r="AC2555" s="52">
        <f> IFERROR(AB2555 * (1-R2555) * 2%,0)</f>
        <v>0</v>
      </c>
      <c r="AD2555" s="53">
        <f>T2555+V2555+W2555+X2555+AA2555+AC2555</f>
        <v>3197461.23</v>
      </c>
    </row>
    <row r="2556">
      <c r="C2556" s="40" t="s">
        <v>4824</v>
      </c>
      <c r="D2556" s="41" t="s">
        <v>4825</v>
      </c>
      <c r="E2556" s="41"/>
      <c r="F2556" s="42">
        <v>40855.360706018517</v>
      </c>
      <c r="G2556" s="43">
        <v>80</v>
      </c>
      <c r="H2556" s="44">
        <v>43312</v>
      </c>
      <c r="I2556" s="44">
        <v>43332</v>
      </c>
      <c r="J2556" s="43">
        <v>1974000</v>
      </c>
      <c r="K2556" s="43">
        <v>0</v>
      </c>
      <c r="L2556" s="43">
        <v>0</v>
      </c>
      <c r="M2556" s="43">
        <f>IFERROR(J2556-K2556-L2556,0)</f>
        <v>1974000</v>
      </c>
      <c r="N2556" s="43">
        <v>1970167</v>
      </c>
      <c r="O2556" s="45">
        <f>IFERROR(IF(1 - M2556/N2556&lt;0,0,1-M2556/N2556),0)</f>
        <v>0</v>
      </c>
      <c r="P2556" s="43">
        <v>0</v>
      </c>
      <c r="Q2556" s="43">
        <v>1974000</v>
      </c>
      <c r="R2556" s="46">
        <f>IF(F2556&lt;DATEVALUE("2018-07-01"),1,0)</f>
        <v>1</v>
      </c>
      <c r="S2556" s="47">
        <f>IF(R2556=1,1%,0)</f>
        <v>0.01</v>
      </c>
      <c r="T2556" s="46">
        <f>IFERROR(S2556*M2556,0)</f>
        <v>19740</v>
      </c>
      <c r="U2556" s="48">
        <f>IF(O2556&lt;=0.12,1,0)*(1-R2556)*M2556</f>
        <v>0</v>
      </c>
      <c r="V2556" s="49">
        <f>IF(0&lt;0.8,0,IF(0&lt;1,Sheet1!L590,1))*IF(G2556&lt;3,0.12 - O2556,0.01) *U2556</f>
        <v>0</v>
      </c>
      <c r="W2556" s="49">
        <f>IF(0&gt;1,IF(0&lt;=1.1,1,IF(0&lt;=1.2,2,IF(0&lt;=1.5,3,5))),0) * 1000000</f>
        <v>0</v>
      </c>
      <c r="X2556" s="50">
        <f>IF(AND(P2556&gt;=150000000,P2556&lt;300000000),5000000,IF(AND(P2556&gt;=300000000,P2556&lt;500000000),10000000,IF(AND(P2556&gt;=300000000,P2556&lt;500000000),15000000,IF(AND(P2556&gt;=500000000,P2556&lt;3000000000),20000000,IF(P2556&gt;=30000000000,35000000,0))))) * (1-R2556)</f>
        <v>0</v>
      </c>
      <c r="Y2556" s="50">
        <f>IFERROR(Q2556 * (1-R2556),0)</f>
        <v>0</v>
      </c>
      <c r="Z2556" s="51">
        <f>IF(R2556=1,0,0)</f>
        <v>0</v>
      </c>
      <c r="AA2556" s="51">
        <f>IFERROR((1-R2556) * Z2556 * 2%,0)</f>
        <v>0</v>
      </c>
      <c r="AB2556" s="52">
        <f>IF(R2556=0,0,0)</f>
        <v>0</v>
      </c>
      <c r="AC2556" s="52">
        <f> IFERROR(AB2556 * (1-R2556) * 2%,0)</f>
        <v>0</v>
      </c>
      <c r="AD2556" s="53">
        <f>T2556+V2556+W2556+X2556+AA2556+AC2556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41026.422592592593</v>
      </c>
      <c r="G2557" s="43">
        <v>75</v>
      </c>
      <c r="H2557" s="44">
        <v>43321</v>
      </c>
      <c r="I2557" s="44">
        <v>43348</v>
      </c>
      <c r="J2557" s="43">
        <v>1793624</v>
      </c>
      <c r="K2557" s="43">
        <v>0</v>
      </c>
      <c r="L2557" s="43">
        <v>0</v>
      </c>
      <c r="M2557" s="43">
        <f>IFERROR(J2557-K2557-L2557,0)</f>
        <v>1793624</v>
      </c>
      <c r="N2557" s="43">
        <v>2099746</v>
      </c>
      <c r="O2557" s="45">
        <f>IFERROR(IF(1 - M2557/N2557&lt;0,0,1-M2557/N2557),0)</f>
        <v>0.14579001460176611</v>
      </c>
      <c r="P2557" s="43">
        <v>0</v>
      </c>
      <c r="Q2557" s="43">
        <v>1793624</v>
      </c>
      <c r="R2557" s="46">
        <f>IF(F2557&lt;DATEVALUE("2018-07-01"),1,0)</f>
        <v>1</v>
      </c>
      <c r="S2557" s="47">
        <f>IF(R2557=1,1%,0)</f>
        <v>0.01</v>
      </c>
      <c r="T2557" s="46">
        <f>IFERROR(S2557*M2557,0)</f>
        <v>17936.240000000002</v>
      </c>
      <c r="U2557" s="48">
        <f>IF(O2557&lt;=0.12,1,0)*(1-R2557)*M2557</f>
        <v>0</v>
      </c>
      <c r="V2557" s="49">
        <f>IF(0&lt;0.8,0,IF(0&lt;1,Sheet1!L590,1))*IF(G2557&lt;3,0.12 - O2557,0.01) *U2557</f>
        <v>0</v>
      </c>
      <c r="W2557" s="49">
        <f>IF(0&gt;1,IF(0&lt;=1.1,1,IF(0&lt;=1.2,2,IF(0&lt;=1.5,3,5))),0) * 1000000</f>
        <v>0</v>
      </c>
      <c r="X2557" s="50">
        <f>IF(AND(P2557&gt;=150000000,P2557&lt;300000000),5000000,IF(AND(P2557&gt;=300000000,P2557&lt;500000000),10000000,IF(AND(P2557&gt;=300000000,P2557&lt;500000000),15000000,IF(AND(P2557&gt;=500000000,P2557&lt;3000000000),20000000,IF(P2557&gt;=30000000000,35000000,0))))) * (1-R2557)</f>
        <v>0</v>
      </c>
      <c r="Y2557" s="50">
        <f>IFERROR(Q2557 * (1-R2557),0)</f>
        <v>0</v>
      </c>
      <c r="Z2557" s="51">
        <f>IF(R2557=1,0,0)</f>
        <v>0</v>
      </c>
      <c r="AA2557" s="51">
        <f>IFERROR((1-R2557) * Z2557 * 2%,0)</f>
        <v>0</v>
      </c>
      <c r="AB2557" s="52">
        <f>IF(R2557=0,0,0)</f>
        <v>0</v>
      </c>
      <c r="AC2557" s="52">
        <f> IFERROR(AB2557 * (1-R2557) * 2%,0)</f>
        <v>0</v>
      </c>
      <c r="AD2557" s="53">
        <f>T2557+V2557+W2557+X2557+AA2557+AC2557</f>
        <v>17936.240000000002</v>
      </c>
    </row>
    <row r="2558">
      <c r="C2558" s="40" t="s">
        <v>4828</v>
      </c>
      <c r="D2558" s="41" t="s">
        <v>4829</v>
      </c>
      <c r="E2558" s="41"/>
      <c r="F2558" s="42">
        <v>41062.371678240735</v>
      </c>
      <c r="G2558" s="43">
        <v>73</v>
      </c>
      <c r="H2558" s="44">
        <v>43320</v>
      </c>
      <c r="I2558" s="44">
        <v>43349</v>
      </c>
      <c r="J2558" s="43">
        <v>1933675</v>
      </c>
      <c r="K2558" s="43">
        <v>0</v>
      </c>
      <c r="L2558" s="43">
        <v>0</v>
      </c>
      <c r="M2558" s="43">
        <f>IFERROR(J2558-K2558-L2558,0)</f>
        <v>1933675</v>
      </c>
      <c r="N2558" s="43">
        <v>2236882</v>
      </c>
      <c r="O2558" s="45">
        <f>IFERROR(IF(1 - M2558/N2558&lt;0,0,1-M2558/N2558),0)</f>
        <v>0.13554894715054255</v>
      </c>
      <c r="P2558" s="43">
        <v>0</v>
      </c>
      <c r="Q2558" s="43">
        <v>1933675</v>
      </c>
      <c r="R2558" s="46">
        <f>IF(F2558&lt;DATEVALUE("2018-07-01"),1,0)</f>
        <v>1</v>
      </c>
      <c r="S2558" s="47">
        <f>IF(R2558=1,1%,0)</f>
        <v>0.01</v>
      </c>
      <c r="T2558" s="46">
        <f>IFERROR(S2558*M2558,0)</f>
        <v>19336.75</v>
      </c>
      <c r="U2558" s="48">
        <f>IF(O2558&lt;=0.12,1,0)*(1-R2558)*M2558</f>
        <v>0</v>
      </c>
      <c r="V2558" s="49">
        <f>IF(0&lt;0.8,0,IF(0&lt;1,Sheet1!L590,1))*IF(G2558&lt;3,0.12 - O2558,0.01) *U2558</f>
        <v>0</v>
      </c>
      <c r="W2558" s="49">
        <f>IF(0&gt;1,IF(0&lt;=1.1,1,IF(0&lt;=1.2,2,IF(0&lt;=1.5,3,5))),0) * 1000000</f>
        <v>0</v>
      </c>
      <c r="X2558" s="50">
        <f>IF(AND(P2558&gt;=150000000,P2558&lt;300000000),5000000,IF(AND(P2558&gt;=300000000,P2558&lt;500000000),10000000,IF(AND(P2558&gt;=300000000,P2558&lt;500000000),15000000,IF(AND(P2558&gt;=500000000,P2558&lt;3000000000),20000000,IF(P2558&gt;=30000000000,35000000,0))))) * (1-R2558)</f>
        <v>0</v>
      </c>
      <c r="Y2558" s="50">
        <f>IFERROR(Q2558 * (1-R2558),0)</f>
        <v>0</v>
      </c>
      <c r="Z2558" s="51">
        <f>IF(R2558=1,0,0)</f>
        <v>0</v>
      </c>
      <c r="AA2558" s="51">
        <f>IFERROR((1-R2558) * Z2558 * 2%,0)</f>
        <v>0</v>
      </c>
      <c r="AB2558" s="52">
        <f>IF(R2558=0,0,0)</f>
        <v>0</v>
      </c>
      <c r="AC2558" s="52">
        <f> IFERROR(AB2558 * (1-R2558) * 2%,0)</f>
        <v>0</v>
      </c>
      <c r="AD2558" s="53">
        <f>T2558+V2558+W2558+X2558+AA2558+AC2558</f>
        <v>19336.75</v>
      </c>
    </row>
    <row r="2559">
      <c r="C2559" s="40" t="s">
        <v>4830</v>
      </c>
      <c r="D2559" s="41" t="s">
        <v>4831</v>
      </c>
      <c r="E2559" s="41"/>
      <c r="F2559" s="42">
        <v>41065.397152777776</v>
      </c>
      <c r="G2559" s="43">
        <v>73</v>
      </c>
      <c r="H2559" s="44">
        <v>43312</v>
      </c>
      <c r="I2559" s="44">
        <v>43353</v>
      </c>
      <c r="J2559" s="43">
        <v>16672500</v>
      </c>
      <c r="K2559" s="43">
        <v>0</v>
      </c>
      <c r="L2559" s="43">
        <v>0</v>
      </c>
      <c r="M2559" s="43">
        <f>IFERROR(J2559-K2559-L2559,0)</f>
        <v>16672500</v>
      </c>
      <c r="N2559" s="43">
        <v>31952228</v>
      </c>
      <c r="O2559" s="45">
        <f>IFERROR(IF(1 - M2559/N2559&lt;0,0,1-M2559/N2559),0)</f>
        <v>0.47820540088785046</v>
      </c>
      <c r="P2559" s="43">
        <v>0</v>
      </c>
      <c r="Q2559" s="43">
        <v>16672500</v>
      </c>
      <c r="R2559" s="46">
        <f>IF(F2559&lt;DATEVALUE("2018-07-01"),1,0)</f>
        <v>1</v>
      </c>
      <c r="S2559" s="47">
        <f>IF(R2559=1,1%,0)</f>
        <v>0.01</v>
      </c>
      <c r="T2559" s="46">
        <f>IFERROR(S2559*M2559,0)</f>
        <v>166725</v>
      </c>
      <c r="U2559" s="48">
        <f>IF(O2559&lt;=0.12,1,0)*(1-R2559)*M2559</f>
        <v>0</v>
      </c>
      <c r="V2559" s="49">
        <f>IF(0&lt;0.8,0,IF(0&lt;1,Sheet1!L590,1))*IF(G2559&lt;3,0.12 - O2559,0.01) *U2559</f>
        <v>0</v>
      </c>
      <c r="W2559" s="49">
        <f>IF(0&gt;1,IF(0&lt;=1.1,1,IF(0&lt;=1.2,2,IF(0&lt;=1.5,3,5))),0) * 1000000</f>
        <v>0</v>
      </c>
      <c r="X2559" s="50">
        <f>IF(AND(P2559&gt;=150000000,P2559&lt;300000000),5000000,IF(AND(P2559&gt;=300000000,P2559&lt;500000000),10000000,IF(AND(P2559&gt;=300000000,P2559&lt;500000000),15000000,IF(AND(P2559&gt;=500000000,P2559&lt;3000000000),20000000,IF(P2559&gt;=30000000000,35000000,0))))) * (1-R2559)</f>
        <v>0</v>
      </c>
      <c r="Y2559" s="50">
        <f>IFERROR(Q2559 * (1-R2559),0)</f>
        <v>0</v>
      </c>
      <c r="Z2559" s="51">
        <f>IF(R2559=1,0,0)</f>
        <v>0</v>
      </c>
      <c r="AA2559" s="51">
        <f>IFERROR((1-R2559) * Z2559 * 2%,0)</f>
        <v>0</v>
      </c>
      <c r="AB2559" s="52">
        <f>IF(R2559=0,0,0)</f>
        <v>0</v>
      </c>
      <c r="AC2559" s="52">
        <f> IFERROR(AB2559 * (1-R2559) * 2%,0)</f>
        <v>0</v>
      </c>
      <c r="AD2559" s="53">
        <f>T2559+V2559+W2559+X2559+AA2559+AC2559</f>
        <v>166725</v>
      </c>
    </row>
    <row r="2560">
      <c r="C2560" s="40" t="s">
        <v>4832</v>
      </c>
      <c r="D2560" s="41" t="s">
        <v>4833</v>
      </c>
      <c r="E2560" s="41"/>
      <c r="F2560" s="42">
        <v>41079.613229166665</v>
      </c>
      <c r="G2560" s="43">
        <v>73</v>
      </c>
      <c r="H2560" s="44">
        <v>43321</v>
      </c>
      <c r="I2560" s="44">
        <v>43329</v>
      </c>
      <c r="J2560" s="43">
        <v>125114</v>
      </c>
      <c r="K2560" s="43">
        <v>0</v>
      </c>
      <c r="L2560" s="43">
        <v>0</v>
      </c>
      <c r="M2560" s="43">
        <f>IFERROR(J2560-K2560-L2560,0)</f>
        <v>125114</v>
      </c>
      <c r="N2560" s="43">
        <v>125114</v>
      </c>
      <c r="O2560" s="45">
        <f>IFERROR(IF(1 - M2560/N2560&lt;0,0,1-M2560/N2560),0)</f>
        <v>0</v>
      </c>
      <c r="P2560" s="43">
        <v>0</v>
      </c>
      <c r="Q2560" s="43">
        <v>125114</v>
      </c>
      <c r="R2560" s="46">
        <f>IF(F2560&lt;DATEVALUE("2018-07-01"),1,0)</f>
        <v>1</v>
      </c>
      <c r="S2560" s="47">
        <f>IF(R2560=1,1%,0)</f>
        <v>0.01</v>
      </c>
      <c r="T2560" s="46">
        <f>IFERROR(S2560*M2560,0)</f>
        <v>1251.1400000000001</v>
      </c>
      <c r="U2560" s="48">
        <f>IF(O2560&lt;=0.12,1,0)*(1-R2560)*M2560</f>
        <v>0</v>
      </c>
      <c r="V2560" s="49">
        <f>IF(0&lt;0.8,0,IF(0&lt;1,Sheet1!L590,1))*IF(G2560&lt;3,0.12 - O2560,0.01) *U2560</f>
        <v>0</v>
      </c>
      <c r="W2560" s="49">
        <f>IF(0&gt;1,IF(0&lt;=1.1,1,IF(0&lt;=1.2,2,IF(0&lt;=1.5,3,5))),0) * 1000000</f>
        <v>0</v>
      </c>
      <c r="X2560" s="50">
        <f>IF(AND(P2560&gt;=150000000,P2560&lt;300000000),5000000,IF(AND(P2560&gt;=300000000,P2560&lt;500000000),10000000,IF(AND(P2560&gt;=300000000,P2560&lt;500000000),15000000,IF(AND(P2560&gt;=500000000,P2560&lt;3000000000),20000000,IF(P2560&gt;=30000000000,35000000,0))))) * (1-R2560)</f>
        <v>0</v>
      </c>
      <c r="Y2560" s="50">
        <f>IFERROR(Q2560 * (1-R2560),0)</f>
        <v>0</v>
      </c>
      <c r="Z2560" s="51">
        <f>IF(R2560=1,0,0)</f>
        <v>0</v>
      </c>
      <c r="AA2560" s="51">
        <f>IFERROR((1-R2560) * Z2560 * 2%,0)</f>
        <v>0</v>
      </c>
      <c r="AB2560" s="52">
        <f>IF(R2560=0,0,0)</f>
        <v>0</v>
      </c>
      <c r="AC2560" s="52">
        <f> IFERROR(AB2560 * (1-R2560) * 2%,0)</f>
        <v>0</v>
      </c>
      <c r="AD2560" s="53">
        <f>T2560+V2560+W2560+X2560+AA2560+AC2560</f>
        <v>1251.1400000000001</v>
      </c>
    </row>
    <row r="2561">
      <c r="C2561" s="40" t="s">
        <v>4834</v>
      </c>
      <c r="D2561" s="41" t="s">
        <v>4835</v>
      </c>
      <c r="E2561" s="41"/>
      <c r="F2561" s="42">
        <v>41092.408819444441</v>
      </c>
      <c r="G2561" s="43">
        <v>72</v>
      </c>
      <c r="H2561" s="44">
        <v>43320</v>
      </c>
      <c r="I2561" s="44">
        <v>43330</v>
      </c>
      <c r="J2561" s="43">
        <v>1074722</v>
      </c>
      <c r="K2561" s="43">
        <v>0</v>
      </c>
      <c r="L2561" s="43">
        <v>0</v>
      </c>
      <c r="M2561" s="43">
        <f>IFERROR(J2561-K2561-L2561,0)</f>
        <v>1074722</v>
      </c>
      <c r="N2561" s="43">
        <v>1074722</v>
      </c>
      <c r="O2561" s="45">
        <f>IFERROR(IF(1 - M2561/N2561&lt;0,0,1-M2561/N2561),0)</f>
        <v>0</v>
      </c>
      <c r="P2561" s="43">
        <v>0</v>
      </c>
      <c r="Q2561" s="43">
        <v>1074722</v>
      </c>
      <c r="R2561" s="46">
        <f>IF(F2561&lt;DATEVALUE("2018-07-01"),1,0)</f>
        <v>1</v>
      </c>
      <c r="S2561" s="47">
        <f>IF(R2561=1,1%,0)</f>
        <v>0.01</v>
      </c>
      <c r="T2561" s="46">
        <f>IFERROR(S2561*M2561,0)</f>
        <v>10747.219999999999</v>
      </c>
      <c r="U2561" s="48">
        <f>IF(O2561&lt;=0.12,1,0)*(1-R2561)*M2561</f>
        <v>0</v>
      </c>
      <c r="V2561" s="49">
        <f>IF(0&lt;0.8,0,IF(0&lt;1,Sheet1!L590,1))*IF(G2561&lt;3,0.12 - O2561,0.01) *U2561</f>
        <v>0</v>
      </c>
      <c r="W2561" s="49">
        <f>IF(0&gt;1,IF(0&lt;=1.1,1,IF(0&lt;=1.2,2,IF(0&lt;=1.5,3,5))),0) * 1000000</f>
        <v>0</v>
      </c>
      <c r="X2561" s="50">
        <f>IF(AND(P2561&gt;=150000000,P2561&lt;300000000),5000000,IF(AND(P2561&gt;=300000000,P2561&lt;500000000),10000000,IF(AND(P2561&gt;=300000000,P2561&lt;500000000),15000000,IF(AND(P2561&gt;=500000000,P2561&lt;3000000000),20000000,IF(P2561&gt;=30000000000,35000000,0))))) * (1-R2561)</f>
        <v>0</v>
      </c>
      <c r="Y2561" s="50">
        <f>IFERROR(Q2561 * (1-R2561),0)</f>
        <v>0</v>
      </c>
      <c r="Z2561" s="51">
        <f>IF(R2561=1,0,0)</f>
        <v>0</v>
      </c>
      <c r="AA2561" s="51">
        <f>IFERROR((1-R2561) * Z2561 * 2%,0)</f>
        <v>0</v>
      </c>
      <c r="AB2561" s="52">
        <f>IF(R2561=0,0,0)</f>
        <v>0</v>
      </c>
      <c r="AC2561" s="52">
        <f> IFERROR(AB2561 * (1-R2561) * 2%,0)</f>
        <v>0</v>
      </c>
      <c r="AD2561" s="53">
        <f>T2561+V2561+W2561+X2561+AA2561+AC2561</f>
        <v>10747.219999999999</v>
      </c>
    </row>
    <row r="2562">
      <c r="C2562" s="40" t="s">
        <v>4836</v>
      </c>
      <c r="D2562" s="41" t="s">
        <v>4837</v>
      </c>
      <c r="E2562" s="41"/>
      <c r="F2562" s="42">
        <v>41134.61996527778</v>
      </c>
      <c r="G2562" s="43">
        <v>71</v>
      </c>
      <c r="H2562" s="44">
        <v>43339</v>
      </c>
      <c r="I2562" s="44">
        <v>43354</v>
      </c>
      <c r="J2562" s="43">
        <v>5499619</v>
      </c>
      <c r="K2562" s="43">
        <v>259767</v>
      </c>
      <c r="L2562" s="43">
        <v>0</v>
      </c>
      <c r="M2562" s="43">
        <f>IFERROR(J2562-K2562-L2562,0)</f>
        <v>5239852</v>
      </c>
      <c r="N2562" s="43">
        <v>5499619</v>
      </c>
      <c r="O2562" s="45">
        <f>IFERROR(IF(1 - M2562/N2562&lt;0,0,1-M2562/N2562),0)</f>
        <v>0.047233635639123417</v>
      </c>
      <c r="P2562" s="43">
        <v>0</v>
      </c>
      <c r="Q2562" s="43">
        <v>5499619</v>
      </c>
      <c r="R2562" s="46">
        <f>IF(F2562&lt;DATEVALUE("2018-07-01"),1,0)</f>
        <v>1</v>
      </c>
      <c r="S2562" s="47">
        <f>IF(R2562=1,1%,0)</f>
        <v>0.01</v>
      </c>
      <c r="T2562" s="46">
        <f>IFERROR(S2562*M2562,0)</f>
        <v>52398.520000000004</v>
      </c>
      <c r="U2562" s="48">
        <f>IF(O2562&lt;=0.12,1,0)*(1-R2562)*M2562</f>
        <v>0</v>
      </c>
      <c r="V2562" s="49">
        <f>IF(0&lt;0.8,0,IF(0&lt;1,Sheet1!L590,1))*IF(G2562&lt;3,0.12 - O2562,0.01) *U2562</f>
        <v>0</v>
      </c>
      <c r="W2562" s="49">
        <f>IF(0&gt;1,IF(0&lt;=1.1,1,IF(0&lt;=1.2,2,IF(0&lt;=1.5,3,5))),0) * 1000000</f>
        <v>0</v>
      </c>
      <c r="X2562" s="50">
        <f>IF(AND(P2562&gt;=150000000,P2562&lt;300000000),5000000,IF(AND(P2562&gt;=300000000,P2562&lt;500000000),10000000,IF(AND(P2562&gt;=300000000,P2562&lt;500000000),15000000,IF(AND(P2562&gt;=500000000,P2562&lt;3000000000),20000000,IF(P2562&gt;=30000000000,35000000,0))))) * (1-R2562)</f>
        <v>0</v>
      </c>
      <c r="Y2562" s="50">
        <f>IFERROR(Q2562 * (1-R2562),0)</f>
        <v>0</v>
      </c>
      <c r="Z2562" s="51">
        <f>IF(R2562=1,0,0)</f>
        <v>0</v>
      </c>
      <c r="AA2562" s="51">
        <f>IFERROR((1-R2562) * Z2562 * 2%,0)</f>
        <v>0</v>
      </c>
      <c r="AB2562" s="52">
        <f>IF(R2562=0,0,0)</f>
        <v>0</v>
      </c>
      <c r="AC2562" s="52">
        <f> IFERROR(AB2562 * (1-R2562) * 2%,0)</f>
        <v>0</v>
      </c>
      <c r="AD2562" s="53">
        <f>T2562+V2562+W2562+X2562+AA2562+AC2562</f>
        <v>52398.520000000004</v>
      </c>
    </row>
    <row r="2563">
      <c r="C2563" s="40" t="s">
        <v>4838</v>
      </c>
      <c r="D2563" s="41" t="s">
        <v>4839</v>
      </c>
      <c r="E2563" s="41"/>
      <c r="F2563" s="42">
        <v>41165.482465277775</v>
      </c>
      <c r="G2563" s="43">
        <v>70</v>
      </c>
      <c r="H2563" s="44">
        <v>43320</v>
      </c>
      <c r="I2563" s="44">
        <v>43333</v>
      </c>
      <c r="J2563" s="43">
        <v>1142240</v>
      </c>
      <c r="K2563" s="43">
        <v>0</v>
      </c>
      <c r="L2563" s="43">
        <v>0</v>
      </c>
      <c r="M2563" s="43">
        <f>IFERROR(J2563-K2563-L2563,0)</f>
        <v>1142240</v>
      </c>
      <c r="N2563" s="43">
        <v>1142240</v>
      </c>
      <c r="O2563" s="45">
        <f>IFERROR(IF(1 - M2563/N2563&lt;0,0,1-M2563/N2563),0)</f>
        <v>0</v>
      </c>
      <c r="P2563" s="43">
        <v>0</v>
      </c>
      <c r="Q2563" s="43">
        <v>1142240</v>
      </c>
      <c r="R2563" s="46">
        <f>IF(F2563&lt;DATEVALUE("2018-07-01"),1,0)</f>
        <v>1</v>
      </c>
      <c r="S2563" s="47">
        <f>IF(R2563=1,1%,0)</f>
        <v>0.01</v>
      </c>
      <c r="T2563" s="46">
        <f>IFERROR(S2563*M2563,0)</f>
        <v>11422.4</v>
      </c>
      <c r="U2563" s="48">
        <f>IF(O2563&lt;=0.12,1,0)*(1-R2563)*M2563</f>
        <v>0</v>
      </c>
      <c r="V2563" s="49">
        <f>IF(0&lt;0.8,0,IF(0&lt;1,Sheet1!L590,1))*IF(G2563&lt;3,0.12 - O2563,0.01) *U2563</f>
        <v>0</v>
      </c>
      <c r="W2563" s="49">
        <f>IF(0&gt;1,IF(0&lt;=1.1,1,IF(0&lt;=1.2,2,IF(0&lt;=1.5,3,5))),0) * 1000000</f>
        <v>0</v>
      </c>
      <c r="X2563" s="50">
        <f>IF(AND(P2563&gt;=150000000,P2563&lt;300000000),5000000,IF(AND(P2563&gt;=300000000,P2563&lt;500000000),10000000,IF(AND(P2563&gt;=300000000,P2563&lt;500000000),15000000,IF(AND(P2563&gt;=500000000,P2563&lt;3000000000),20000000,IF(P2563&gt;=30000000000,35000000,0))))) * (1-R2563)</f>
        <v>0</v>
      </c>
      <c r="Y2563" s="50">
        <f>IFERROR(Q2563 * (1-R2563),0)</f>
        <v>0</v>
      </c>
      <c r="Z2563" s="51">
        <f>IF(R2563=1,0,0)</f>
        <v>0</v>
      </c>
      <c r="AA2563" s="51">
        <f>IFERROR((1-R2563) * Z2563 * 2%,0)</f>
        <v>0</v>
      </c>
      <c r="AB2563" s="52">
        <f>IF(R2563=0,0,0)</f>
        <v>0</v>
      </c>
      <c r="AC2563" s="52">
        <f> IFERROR(AB2563 * (1-R2563) * 2%,0)</f>
        <v>0</v>
      </c>
      <c r="AD2563" s="53">
        <f>T2563+V2563+W2563+X2563+AA2563+AC2563</f>
        <v>11422.4</v>
      </c>
    </row>
    <row r="2564">
      <c r="C2564" s="40" t="s">
        <v>4840</v>
      </c>
      <c r="D2564" s="41" t="s">
        <v>4841</v>
      </c>
      <c r="E2564" s="41"/>
      <c r="F2564" s="42">
        <v>41219.418877314813</v>
      </c>
      <c r="G2564" s="43">
        <v>68</v>
      </c>
      <c r="H2564" s="44">
        <v>43321</v>
      </c>
      <c r="I2564" s="44">
        <v>43330</v>
      </c>
      <c r="J2564" s="43">
        <v>305162</v>
      </c>
      <c r="K2564" s="43">
        <v>0</v>
      </c>
      <c r="L2564" s="43">
        <v>0</v>
      </c>
      <c r="M2564" s="43">
        <f>IFERROR(J2564-K2564-L2564,0)</f>
        <v>305162</v>
      </c>
      <c r="N2564" s="43">
        <v>305162</v>
      </c>
      <c r="O2564" s="45">
        <f>IFERROR(IF(1 - M2564/N2564&lt;0,0,1-M2564/N2564),0)</f>
        <v>0</v>
      </c>
      <c r="P2564" s="43">
        <v>0</v>
      </c>
      <c r="Q2564" s="43">
        <v>305162</v>
      </c>
      <c r="R2564" s="46">
        <f>IF(F2564&lt;DATEVALUE("2018-07-01"),1,0)</f>
        <v>1</v>
      </c>
      <c r="S2564" s="47">
        <f>IF(R2564=1,1%,0)</f>
        <v>0.01</v>
      </c>
      <c r="T2564" s="46">
        <f>IFERROR(S2564*M2564,0)</f>
        <v>3051.6199999999999</v>
      </c>
      <c r="U2564" s="48">
        <f>IF(O2564&lt;=0.12,1,0)*(1-R2564)*M2564</f>
        <v>0</v>
      </c>
      <c r="V2564" s="49">
        <f>IF(0&lt;0.8,0,IF(0&lt;1,Sheet1!L590,1))*IF(G2564&lt;3,0.12 - O2564,0.01) *U2564</f>
        <v>0</v>
      </c>
      <c r="W2564" s="49">
        <f>IF(0&gt;1,IF(0&lt;=1.1,1,IF(0&lt;=1.2,2,IF(0&lt;=1.5,3,5))),0) * 1000000</f>
        <v>0</v>
      </c>
      <c r="X2564" s="50">
        <f>IF(AND(P2564&gt;=150000000,P2564&lt;300000000),5000000,IF(AND(P2564&gt;=300000000,P2564&lt;500000000),10000000,IF(AND(P2564&gt;=300000000,P2564&lt;500000000),15000000,IF(AND(P2564&gt;=500000000,P2564&lt;3000000000),20000000,IF(P2564&gt;=30000000000,35000000,0))))) * (1-R2564)</f>
        <v>0</v>
      </c>
      <c r="Y2564" s="50">
        <f>IFERROR(Q2564 * (1-R2564),0)</f>
        <v>0</v>
      </c>
      <c r="Z2564" s="51">
        <f>IF(R2564=1,0,0)</f>
        <v>0</v>
      </c>
      <c r="AA2564" s="51">
        <f>IFERROR((1-R2564) * Z2564 * 2%,0)</f>
        <v>0</v>
      </c>
      <c r="AB2564" s="52">
        <f>IF(R2564=0,0,0)</f>
        <v>0</v>
      </c>
      <c r="AC2564" s="52">
        <f> IFERROR(AB2564 * (1-R2564) * 2%,0)</f>
        <v>0</v>
      </c>
      <c r="AD2564" s="53">
        <f>T2564+V2564+W2564+X2564+AA2564+AC2564</f>
        <v>3051.6199999999999</v>
      </c>
    </row>
    <row r="2565">
      <c r="C2565" s="40" t="s">
        <v>4842</v>
      </c>
      <c r="D2565" s="41" t="s">
        <v>4843</v>
      </c>
      <c r="E2565" s="41"/>
      <c r="F2565" s="42">
        <v>41222.463043981479</v>
      </c>
      <c r="G2565" s="43">
        <v>68</v>
      </c>
      <c r="H2565" s="44">
        <v>43320</v>
      </c>
      <c r="I2565" s="44">
        <v>43330</v>
      </c>
      <c r="J2565" s="43">
        <v>1781000</v>
      </c>
      <c r="K2565" s="43">
        <v>0</v>
      </c>
      <c r="L2565" s="43">
        <v>0</v>
      </c>
      <c r="M2565" s="43">
        <f>IFERROR(J2565-K2565-L2565,0)</f>
        <v>1781000</v>
      </c>
      <c r="N2565" s="43">
        <v>1781000</v>
      </c>
      <c r="O2565" s="45">
        <f>IFERROR(IF(1 - M2565/N2565&lt;0,0,1-M2565/N2565),0)</f>
        <v>0</v>
      </c>
      <c r="P2565" s="43">
        <v>0</v>
      </c>
      <c r="Q2565" s="43">
        <v>1781000</v>
      </c>
      <c r="R2565" s="46">
        <f>IF(F2565&lt;DATEVALUE("2018-07-01"),1,0)</f>
        <v>1</v>
      </c>
      <c r="S2565" s="47">
        <f>IF(R2565=1,1%,0)</f>
        <v>0.01</v>
      </c>
      <c r="T2565" s="46">
        <f>IFERROR(S2565*M2565,0)</f>
        <v>17810</v>
      </c>
      <c r="U2565" s="48">
        <f>IF(O2565&lt;=0.12,1,0)*(1-R2565)*M2565</f>
        <v>0</v>
      </c>
      <c r="V2565" s="49">
        <f>IF(0&lt;0.8,0,IF(0&lt;1,Sheet1!L590,1))*IF(G2565&lt;3,0.12 - O2565,0.01) *U2565</f>
        <v>0</v>
      </c>
      <c r="W2565" s="49">
        <f>IF(0&gt;1,IF(0&lt;=1.1,1,IF(0&lt;=1.2,2,IF(0&lt;=1.5,3,5))),0) * 1000000</f>
        <v>0</v>
      </c>
      <c r="X2565" s="50">
        <f>IF(AND(P2565&gt;=150000000,P2565&lt;300000000),5000000,IF(AND(P2565&gt;=300000000,P2565&lt;500000000),10000000,IF(AND(P2565&gt;=300000000,P2565&lt;500000000),15000000,IF(AND(P2565&gt;=500000000,P2565&lt;3000000000),20000000,IF(P2565&gt;=30000000000,35000000,0))))) * (1-R2565)</f>
        <v>0</v>
      </c>
      <c r="Y2565" s="50">
        <f>IFERROR(Q2565 * (1-R2565),0)</f>
        <v>0</v>
      </c>
      <c r="Z2565" s="51">
        <f>IF(R2565=1,0,0)</f>
        <v>0</v>
      </c>
      <c r="AA2565" s="51">
        <f>IFERROR((1-R2565) * Z2565 * 2%,0)</f>
        <v>0</v>
      </c>
      <c r="AB2565" s="52">
        <f>IF(R2565=0,0,0)</f>
        <v>0</v>
      </c>
      <c r="AC2565" s="52">
        <f> IFERROR(AB2565 * (1-R2565) * 2%,0)</f>
        <v>0</v>
      </c>
      <c r="AD2565" s="53">
        <f>T2565+V2565+W2565+X2565+AA2565+AC2565</f>
        <v>17810</v>
      </c>
    </row>
    <row r="2566">
      <c r="C2566" s="40" t="s">
        <v>4844</v>
      </c>
      <c r="D2566" s="41" t="s">
        <v>4845</v>
      </c>
      <c r="E2566" s="41"/>
      <c r="F2566" s="42">
        <v>41227.457627314812</v>
      </c>
      <c r="G2566" s="43">
        <v>68</v>
      </c>
      <c r="H2566" s="44">
        <v>43312</v>
      </c>
      <c r="I2566" s="44">
        <v>43332</v>
      </c>
      <c r="J2566" s="43">
        <v>634645</v>
      </c>
      <c r="K2566" s="43">
        <v>0</v>
      </c>
      <c r="L2566" s="43">
        <v>0</v>
      </c>
      <c r="M2566" s="43">
        <f>IFERROR(J2566-K2566-L2566,0)</f>
        <v>634645</v>
      </c>
      <c r="N2566" s="43">
        <v>634645</v>
      </c>
      <c r="O2566" s="45">
        <f>IFERROR(IF(1 - M2566/N2566&lt;0,0,1-M2566/N2566),0)</f>
        <v>0</v>
      </c>
      <c r="P2566" s="43">
        <v>0</v>
      </c>
      <c r="Q2566" s="43">
        <v>634645</v>
      </c>
      <c r="R2566" s="46">
        <f>IF(F2566&lt;DATEVALUE("2018-07-01"),1,0)</f>
        <v>1</v>
      </c>
      <c r="S2566" s="47">
        <f>IF(R2566=1,1%,0)</f>
        <v>0.01</v>
      </c>
      <c r="T2566" s="46">
        <f>IFERROR(S2566*M2566,0)</f>
        <v>6346.4499999999998</v>
      </c>
      <c r="U2566" s="48">
        <f>IF(O2566&lt;=0.12,1,0)*(1-R2566)*M2566</f>
        <v>0</v>
      </c>
      <c r="V2566" s="49">
        <f>IF(0&lt;0.8,0,IF(0&lt;1,Sheet1!L590,1))*IF(G2566&lt;3,0.12 - O2566,0.01) *U2566</f>
        <v>0</v>
      </c>
      <c r="W2566" s="49">
        <f>IF(0&gt;1,IF(0&lt;=1.1,1,IF(0&lt;=1.2,2,IF(0&lt;=1.5,3,5))),0) * 1000000</f>
        <v>0</v>
      </c>
      <c r="X2566" s="50">
        <f>IF(AND(P2566&gt;=150000000,P2566&lt;300000000),5000000,IF(AND(P2566&gt;=300000000,P2566&lt;500000000),10000000,IF(AND(P2566&gt;=300000000,P2566&lt;500000000),15000000,IF(AND(P2566&gt;=500000000,P2566&lt;3000000000),20000000,IF(P2566&gt;=30000000000,35000000,0))))) * (1-R2566)</f>
        <v>0</v>
      </c>
      <c r="Y2566" s="50">
        <f>IFERROR(Q2566 * (1-R2566),0)</f>
        <v>0</v>
      </c>
      <c r="Z2566" s="51">
        <f>IF(R2566=1,0,0)</f>
        <v>0</v>
      </c>
      <c r="AA2566" s="51">
        <f>IFERROR((1-R2566) * Z2566 * 2%,0)</f>
        <v>0</v>
      </c>
      <c r="AB2566" s="52">
        <f>IF(R2566=0,0,0)</f>
        <v>0</v>
      </c>
      <c r="AC2566" s="52">
        <f> IFERROR(AB2566 * (1-R2566) * 2%,0)</f>
        <v>0</v>
      </c>
      <c r="AD2566" s="53">
        <f>T2566+V2566+W2566+X2566+AA2566+AC2566</f>
        <v>6346.4499999999998</v>
      </c>
    </row>
    <row r="2567">
      <c r="C2567" s="40" t="s">
        <v>4846</v>
      </c>
      <c r="D2567" s="41" t="s">
        <v>4847</v>
      </c>
      <c r="E2567" s="41"/>
      <c r="F2567" s="42">
        <v>41228.611261574071</v>
      </c>
      <c r="G2567" s="43">
        <v>68</v>
      </c>
      <c r="H2567" s="44">
        <v>43332</v>
      </c>
      <c r="I2567" s="44">
        <v>43368</v>
      </c>
      <c r="J2567" s="43">
        <v>321587075</v>
      </c>
      <c r="K2567" s="43">
        <v>6150145</v>
      </c>
      <c r="L2567" s="43">
        <v>26288000</v>
      </c>
      <c r="M2567" s="43">
        <f>IFERROR(J2567-K2567-L2567,0)</f>
        <v>289148930</v>
      </c>
      <c r="N2567" s="43">
        <v>506258156</v>
      </c>
      <c r="O2567" s="45">
        <f>IFERROR(IF(1 - M2567/N2567&lt;0,0,1-M2567/N2567),0)</f>
        <v>0.42885082131891616</v>
      </c>
      <c r="P2567" s="43">
        <v>0</v>
      </c>
      <c r="Q2567" s="43">
        <v>321587075</v>
      </c>
      <c r="R2567" s="46">
        <f>IF(F2567&lt;DATEVALUE("2018-07-01"),1,0)</f>
        <v>1</v>
      </c>
      <c r="S2567" s="47">
        <f>IF(R2567=1,1%,0)</f>
        <v>0.01</v>
      </c>
      <c r="T2567" s="46">
        <f>IFERROR(S2567*M2567,0)</f>
        <v>2891489.3000000003</v>
      </c>
      <c r="U2567" s="48">
        <f>IF(O2567&lt;=0.12,1,0)*(1-R2567)*M2567</f>
        <v>0</v>
      </c>
      <c r="V2567" s="49">
        <f>IF(0&lt;0.8,0,IF(0&lt;1,Sheet1!L590,1))*IF(G2567&lt;3,0.12 - O2567,0.01) *U2567</f>
        <v>0</v>
      </c>
      <c r="W2567" s="49">
        <f>IF(0&gt;1,IF(0&lt;=1.1,1,IF(0&lt;=1.2,2,IF(0&lt;=1.5,3,5))),0) * 1000000</f>
        <v>0</v>
      </c>
      <c r="X2567" s="50">
        <f>IF(AND(P2567&gt;=150000000,P2567&lt;300000000),5000000,IF(AND(P2567&gt;=300000000,P2567&lt;500000000),10000000,IF(AND(P2567&gt;=300000000,P2567&lt;500000000),15000000,IF(AND(P2567&gt;=500000000,P2567&lt;3000000000),20000000,IF(P2567&gt;=30000000000,35000000,0))))) * (1-R2567)</f>
        <v>0</v>
      </c>
      <c r="Y2567" s="50">
        <f>IFERROR(Q2567 * (1-R2567),0)</f>
        <v>0</v>
      </c>
      <c r="Z2567" s="51">
        <f>IF(R2567=1,0,14168500)</f>
        <v>0</v>
      </c>
      <c r="AA2567" s="51">
        <f>IFERROR((1-R2567) * Z2567 * 2%,0)</f>
        <v>0</v>
      </c>
      <c r="AB2567" s="52">
        <f>IF(R2567=0,0,0)</f>
        <v>0</v>
      </c>
      <c r="AC2567" s="52">
        <f> IFERROR(AB2567 * (1-R2567) * 2%,0)</f>
        <v>0</v>
      </c>
      <c r="AD2567" s="53">
        <f>T2567+V2567+W2567+X2567+AA2567+AC2567</f>
        <v>2891489.3000000003</v>
      </c>
    </row>
    <row r="2568">
      <c r="C2568" s="40" t="s">
        <v>4848</v>
      </c>
      <c r="D2568" s="41" t="s">
        <v>24</v>
      </c>
      <c r="E2568" s="41"/>
      <c r="F2568" s="42" t="s">
        <v>24</v>
      </c>
      <c r="G2568" s="43" t="s">
        <v>24</v>
      </c>
      <c r="H2568" s="44" t="s">
        <v>24</v>
      </c>
      <c r="I2568" s="44" t="s">
        <v>24</v>
      </c>
      <c r="J2568" s="43">
        <v>26620</v>
      </c>
      <c r="K2568" s="43">
        <v>0</v>
      </c>
      <c r="L2568" s="43">
        <v>0</v>
      </c>
      <c r="M2568" s="43">
        <f>IFERROR(J2568-K2568-L2568,0)</f>
        <v>26620</v>
      </c>
      <c r="N2568" s="43" t="s">
        <v>24</v>
      </c>
      <c r="O2568" s="45">
        <f>IFERROR(IF(1 - M2568/N2568&lt;0,0,1-M2568/N2568),0)</f>
        <v>0</v>
      </c>
      <c r="P2568" s="43">
        <v>0</v>
      </c>
      <c r="Q2568" s="43">
        <v>0</v>
      </c>
      <c r="R2568" s="46">
        <f>IF(F2568&lt;DATEVALUE("2018-07-01"),1,0)</f>
        <v>0</v>
      </c>
      <c r="S2568" s="47">
        <f>IF(R2568=1,1%,0)</f>
        <v>0</v>
      </c>
      <c r="T2568" s="46">
        <f>IFERROR(S2568*M2568,0)</f>
        <v>0</v>
      </c>
      <c r="U2568" s="48">
        <f>IF(O2568&lt;=0.12,1,0)*(1-R2568)*M2568</f>
        <v>26620</v>
      </c>
      <c r="V2568" s="49">
        <f>IF(0&lt;0.8,0,IF(0&lt;1,Sheet1!L590,1))*IF(G2568&lt;3,0.12 - O2568,0.01) *U2568</f>
        <v>0</v>
      </c>
      <c r="W2568" s="49">
        <f>IF(0&gt;1,IF(0&lt;=1.1,1,IF(0&lt;=1.2,2,IF(0&lt;=1.5,3,5))),0) * 1000000</f>
        <v>0</v>
      </c>
      <c r="X2568" s="50">
        <f>IF(AND(P2568&gt;=150000000,P2568&lt;300000000),5000000,IF(AND(P2568&gt;=300000000,P2568&lt;500000000),10000000,IF(AND(P2568&gt;=300000000,P2568&lt;500000000),15000000,IF(AND(P2568&gt;=500000000,P2568&lt;3000000000),20000000,IF(P2568&gt;=30000000000,35000000,0))))) * (1-R2568)</f>
        <v>0</v>
      </c>
      <c r="Y2568" s="50">
        <f>IFERROR(Q2568 * (1-R2568),0)</f>
        <v>0</v>
      </c>
      <c r="Z2568" s="51" t="str">
        <f>IF(R2568=1,0,"")</f>
        <v/>
      </c>
      <c r="AA2568" s="51">
        <f>IFERROR((1-R2568) * Z2568 * 2%,0)</f>
        <v>0</v>
      </c>
      <c r="AB2568" s="52" t="str">
        <f>IF(R2568=0,"",0)</f>
        <v/>
      </c>
      <c r="AC2568" s="52">
        <f> IFERROR(AB2568 * (1-R2568) * 2%,0)</f>
        <v>0</v>
      </c>
      <c r="AD2568" s="53">
        <f>T2568+V2568+W2568+X2568+AA2568+AC2568</f>
        <v>0</v>
      </c>
    </row>
    <row r="2569">
      <c r="C2569" s="40" t="s">
        <v>4849</v>
      </c>
      <c r="D2569" s="41" t="s">
        <v>4850</v>
      </c>
      <c r="E2569" s="41"/>
      <c r="F2569" s="42">
        <v>41233.404247685183</v>
      </c>
      <c r="G2569" s="43">
        <v>68</v>
      </c>
      <c r="H2569" s="44">
        <v>43312</v>
      </c>
      <c r="I2569" s="44">
        <v>43356</v>
      </c>
      <c r="J2569" s="43">
        <v>9297865</v>
      </c>
      <c r="K2569" s="43">
        <v>0</v>
      </c>
      <c r="L2569" s="43">
        <v>0</v>
      </c>
      <c r="M2569" s="43">
        <f>IFERROR(J2569-K2569-L2569,0)</f>
        <v>9297865</v>
      </c>
      <c r="N2569" s="43">
        <v>8795731</v>
      </c>
      <c r="O2569" s="45">
        <f>IFERROR(IF(1 - M2569/N2569&lt;0,0,1-M2569/N2569),0)</f>
        <v>0</v>
      </c>
      <c r="P2569" s="43">
        <v>0</v>
      </c>
      <c r="Q2569" s="43">
        <v>9297865</v>
      </c>
      <c r="R2569" s="46">
        <f>IF(F2569&lt;DATEVALUE("2018-07-01"),1,0)</f>
        <v>1</v>
      </c>
      <c r="S2569" s="47">
        <f>IF(R2569=1,1%,0)</f>
        <v>0.01</v>
      </c>
      <c r="T2569" s="46">
        <f>IFERROR(S2569*M2569,0)</f>
        <v>92978.650000000009</v>
      </c>
      <c r="U2569" s="48">
        <f>IF(O2569&lt;=0.12,1,0)*(1-R2569)*M2569</f>
        <v>0</v>
      </c>
      <c r="V2569" s="49">
        <f>IF(0&lt;0.8,0,IF(0&lt;1,Sheet1!L590,1))*IF(G2569&lt;3,0.12 - O2569,0.01) *U2569</f>
        <v>0</v>
      </c>
      <c r="W2569" s="49">
        <f>IF(0&gt;1,IF(0&lt;=1.1,1,IF(0&lt;=1.2,2,IF(0&lt;=1.5,3,5))),0) * 1000000</f>
        <v>0</v>
      </c>
      <c r="X2569" s="50">
        <f>IF(AND(P2569&gt;=150000000,P2569&lt;300000000),5000000,IF(AND(P2569&gt;=300000000,P2569&lt;500000000),10000000,IF(AND(P2569&gt;=300000000,P2569&lt;500000000),15000000,IF(AND(P2569&gt;=500000000,P2569&lt;3000000000),20000000,IF(P2569&gt;=30000000000,35000000,0))))) * (1-R2569)</f>
        <v>0</v>
      </c>
      <c r="Y2569" s="50">
        <f>IFERROR(Q2569 * (1-R2569),0)</f>
        <v>0</v>
      </c>
      <c r="Z2569" s="51">
        <f>IF(R2569=1,0,0)</f>
        <v>0</v>
      </c>
      <c r="AA2569" s="51">
        <f>IFERROR((1-R2569) * Z2569 * 2%,0)</f>
        <v>0</v>
      </c>
      <c r="AB2569" s="52">
        <f>IF(R2569=0,0,0)</f>
        <v>0</v>
      </c>
      <c r="AC2569" s="52">
        <f> IFERROR(AB2569 * (1-R2569) * 2%,0)</f>
        <v>0</v>
      </c>
      <c r="AD2569" s="53">
        <f>T2569+V2569+W2569+X2569+AA2569+AC2569</f>
        <v>92978.650000000009</v>
      </c>
    </row>
    <row r="2570">
      <c r="C2570" s="40" t="s">
        <v>4851</v>
      </c>
      <c r="D2570" s="41" t="s">
        <v>4852</v>
      </c>
      <c r="E2570" s="41"/>
      <c r="F2570" s="42">
        <v>41250.426666666666</v>
      </c>
      <c r="G2570" s="43">
        <v>67</v>
      </c>
      <c r="H2570" s="44">
        <v>43320</v>
      </c>
      <c r="I2570" s="44">
        <v>43332</v>
      </c>
      <c r="J2570" s="43">
        <v>1065211</v>
      </c>
      <c r="K2570" s="43">
        <v>0</v>
      </c>
      <c r="L2570" s="43">
        <v>0</v>
      </c>
      <c r="M2570" s="43">
        <f>IFERROR(J2570-K2570-L2570,0)</f>
        <v>1065211</v>
      </c>
      <c r="N2570" s="43">
        <v>1065211</v>
      </c>
      <c r="O2570" s="45">
        <f>IFERROR(IF(1 - M2570/N2570&lt;0,0,1-M2570/N2570),0)</f>
        <v>0</v>
      </c>
      <c r="P2570" s="43">
        <v>0</v>
      </c>
      <c r="Q2570" s="43">
        <v>1065211</v>
      </c>
      <c r="R2570" s="46">
        <f>IF(F2570&lt;DATEVALUE("2018-07-01"),1,0)</f>
        <v>1</v>
      </c>
      <c r="S2570" s="47">
        <f>IF(R2570=1,1%,0)</f>
        <v>0.01</v>
      </c>
      <c r="T2570" s="46">
        <f>IFERROR(S2570*M2570,0)</f>
        <v>10652.110000000001</v>
      </c>
      <c r="U2570" s="48">
        <f>IF(O2570&lt;=0.12,1,0)*(1-R2570)*M2570</f>
        <v>0</v>
      </c>
      <c r="V2570" s="49">
        <f>IF(0&lt;0.8,0,IF(0&lt;1,Sheet1!L590,1))*IF(G2570&lt;3,0.12 - O2570,0.01) *U2570</f>
        <v>0</v>
      </c>
      <c r="W2570" s="49">
        <f>IF(0&gt;1,IF(0&lt;=1.1,1,IF(0&lt;=1.2,2,IF(0&lt;=1.5,3,5))),0) * 1000000</f>
        <v>0</v>
      </c>
      <c r="X2570" s="50">
        <f>IF(AND(P2570&gt;=150000000,P2570&lt;300000000),5000000,IF(AND(P2570&gt;=300000000,P2570&lt;500000000),10000000,IF(AND(P2570&gt;=300000000,P2570&lt;500000000),15000000,IF(AND(P2570&gt;=500000000,P2570&lt;3000000000),20000000,IF(P2570&gt;=30000000000,35000000,0))))) * (1-R2570)</f>
        <v>0</v>
      </c>
      <c r="Y2570" s="50">
        <f>IFERROR(Q2570 * (1-R2570),0)</f>
        <v>0</v>
      </c>
      <c r="Z2570" s="51">
        <f>IF(R2570=1,0,0)</f>
        <v>0</v>
      </c>
      <c r="AA2570" s="51">
        <f>IFERROR((1-R2570) * Z2570 * 2%,0)</f>
        <v>0</v>
      </c>
      <c r="AB2570" s="52">
        <f>IF(R2570=0,0,0)</f>
        <v>0</v>
      </c>
      <c r="AC2570" s="52">
        <f> IFERROR(AB2570 * (1-R2570) * 2%,0)</f>
        <v>0</v>
      </c>
      <c r="AD2570" s="53">
        <f>T2570+V2570+W2570+X2570+AA2570+AC2570</f>
        <v>10652.110000000001</v>
      </c>
    </row>
    <row r="2571">
      <c r="C2571" s="40" t="s">
        <v>4853</v>
      </c>
      <c r="D2571" s="41" t="s">
        <v>4854</v>
      </c>
      <c r="E2571" s="41"/>
      <c r="F2571" s="42">
        <v>41270.567812499998</v>
      </c>
      <c r="G2571" s="43">
        <v>67</v>
      </c>
      <c r="H2571" s="44">
        <v>43329</v>
      </c>
      <c r="I2571" s="44">
        <v>43335</v>
      </c>
      <c r="J2571" s="43">
        <v>1170012</v>
      </c>
      <c r="K2571" s="43">
        <v>0</v>
      </c>
      <c r="L2571" s="43">
        <v>0</v>
      </c>
      <c r="M2571" s="43">
        <f>IFERROR(J2571-K2571-L2571,0)</f>
        <v>1170012</v>
      </c>
      <c r="N2571" s="43">
        <v>1169899</v>
      </c>
      <c r="O2571" s="45">
        <f>IFERROR(IF(1 - M2571/N2571&lt;0,0,1-M2571/N2571),0)</f>
        <v>0</v>
      </c>
      <c r="P2571" s="43">
        <v>0</v>
      </c>
      <c r="Q2571" s="43">
        <v>1170012</v>
      </c>
      <c r="R2571" s="46">
        <f>IF(F2571&lt;DATEVALUE("2018-07-01"),1,0)</f>
        <v>1</v>
      </c>
      <c r="S2571" s="47">
        <f>IF(R2571=1,1%,0)</f>
        <v>0.01</v>
      </c>
      <c r="T2571" s="46">
        <f>IFERROR(S2571*M2571,0)</f>
        <v>11700.120000000001</v>
      </c>
      <c r="U2571" s="48">
        <f>IF(O2571&lt;=0.12,1,0)*(1-R2571)*M2571</f>
        <v>0</v>
      </c>
      <c r="V2571" s="49">
        <f>IF(0&lt;0.8,0,IF(0&lt;1,Sheet1!L590,1))*IF(G2571&lt;3,0.12 - O2571,0.01) *U2571</f>
        <v>0</v>
      </c>
      <c r="W2571" s="49">
        <f>IF(0&gt;1,IF(0&lt;=1.1,1,IF(0&lt;=1.2,2,IF(0&lt;=1.5,3,5))),0) * 1000000</f>
        <v>0</v>
      </c>
      <c r="X2571" s="50">
        <f>IF(AND(P2571&gt;=150000000,P2571&lt;300000000),5000000,IF(AND(P2571&gt;=300000000,P2571&lt;500000000),10000000,IF(AND(P2571&gt;=300000000,P2571&lt;500000000),15000000,IF(AND(P2571&gt;=500000000,P2571&lt;3000000000),20000000,IF(P2571&gt;=30000000000,35000000,0))))) * (1-R2571)</f>
        <v>0</v>
      </c>
      <c r="Y2571" s="50">
        <f>IFERROR(Q2571 * (1-R2571),0)</f>
        <v>0</v>
      </c>
      <c r="Z2571" s="51">
        <f>IF(R2571=1,0,0)</f>
        <v>0</v>
      </c>
      <c r="AA2571" s="51">
        <f>IFERROR((1-R2571) * Z2571 * 2%,0)</f>
        <v>0</v>
      </c>
      <c r="AB2571" s="52">
        <f>IF(R2571=0,0,0)</f>
        <v>0</v>
      </c>
      <c r="AC2571" s="52">
        <f> IFERROR(AB2571 * (1-R2571) * 2%,0)</f>
        <v>0</v>
      </c>
      <c r="AD2571" s="53">
        <f>T2571+V2571+W2571+X2571+AA2571+AC2571</f>
        <v>11700.120000000001</v>
      </c>
    </row>
    <row r="2572">
      <c r="C2572" s="40" t="s">
        <v>4855</v>
      </c>
      <c r="D2572" s="41" t="s">
        <v>4856</v>
      </c>
      <c r="E2572" s="41"/>
      <c r="F2572" s="42">
        <v>41290.410497685181</v>
      </c>
      <c r="G2572" s="43">
        <v>66</v>
      </c>
      <c r="H2572" s="44">
        <v>43327</v>
      </c>
      <c r="I2572" s="44">
        <v>43332</v>
      </c>
      <c r="J2572" s="43">
        <v>3790713</v>
      </c>
      <c r="K2572" s="43">
        <v>0</v>
      </c>
      <c r="L2572" s="43">
        <v>0</v>
      </c>
      <c r="M2572" s="43">
        <f>IFERROR(J2572-K2572-L2572,0)</f>
        <v>3790713</v>
      </c>
      <c r="N2572" s="43">
        <v>3790713</v>
      </c>
      <c r="O2572" s="45">
        <f>IFERROR(IF(1 - M2572/N2572&lt;0,0,1-M2572/N2572),0)</f>
        <v>0</v>
      </c>
      <c r="P2572" s="43">
        <v>0</v>
      </c>
      <c r="Q2572" s="43">
        <v>3790713</v>
      </c>
      <c r="R2572" s="46">
        <f>IF(F2572&lt;DATEVALUE("2018-07-01"),1,0)</f>
        <v>1</v>
      </c>
      <c r="S2572" s="47">
        <f>IF(R2572=1,1%,0)</f>
        <v>0.01</v>
      </c>
      <c r="T2572" s="46">
        <f>IFERROR(S2572*M2572,0)</f>
        <v>37907.129999999997</v>
      </c>
      <c r="U2572" s="48">
        <f>IF(O2572&lt;=0.12,1,0)*(1-R2572)*M2572</f>
        <v>0</v>
      </c>
      <c r="V2572" s="49">
        <f>IF(0&lt;0.8,0,IF(0&lt;1,Sheet1!L590,1))*IF(G2572&lt;3,0.12 - O2572,0.01) *U2572</f>
        <v>0</v>
      </c>
      <c r="W2572" s="49">
        <f>IF(0&gt;1,IF(0&lt;=1.1,1,IF(0&lt;=1.2,2,IF(0&lt;=1.5,3,5))),0) * 1000000</f>
        <v>0</v>
      </c>
      <c r="X2572" s="50">
        <f>IF(AND(P2572&gt;=150000000,P2572&lt;300000000),5000000,IF(AND(P2572&gt;=300000000,P2572&lt;500000000),10000000,IF(AND(P2572&gt;=300000000,P2572&lt;500000000),15000000,IF(AND(P2572&gt;=500000000,P2572&lt;3000000000),20000000,IF(P2572&gt;=30000000000,35000000,0))))) * (1-R2572)</f>
        <v>0</v>
      </c>
      <c r="Y2572" s="50">
        <f>IFERROR(Q2572 * (1-R2572),0)</f>
        <v>0</v>
      </c>
      <c r="Z2572" s="51">
        <f>IF(R2572=1,0,0)</f>
        <v>0</v>
      </c>
      <c r="AA2572" s="51">
        <f>IFERROR((1-R2572) * Z2572 * 2%,0)</f>
        <v>0</v>
      </c>
      <c r="AB2572" s="52">
        <f>IF(R2572=0,0,0)</f>
        <v>0</v>
      </c>
      <c r="AC2572" s="52">
        <f> IFERROR(AB2572 * (1-R2572) * 2%,0)</f>
        <v>0</v>
      </c>
      <c r="AD2572" s="53">
        <f>T2572+V2572+W2572+X2572+AA2572+AC2572</f>
        <v>37907.129999999997</v>
      </c>
    </row>
    <row r="2573">
      <c r="C2573" s="40" t="s">
        <v>4857</v>
      </c>
      <c r="D2573" s="41" t="s">
        <v>4858</v>
      </c>
      <c r="E2573" s="41"/>
      <c r="F2573" s="42">
        <v>41302.620509259257</v>
      </c>
      <c r="G2573" s="43">
        <v>66</v>
      </c>
      <c r="H2573" s="44">
        <v>43320</v>
      </c>
      <c r="I2573" s="44">
        <v>43384</v>
      </c>
      <c r="J2573" s="43">
        <v>1367421</v>
      </c>
      <c r="K2573" s="43">
        <v>0</v>
      </c>
      <c r="L2573" s="43">
        <v>0</v>
      </c>
      <c r="M2573" s="43">
        <f>IFERROR(J2573-K2573-L2573,0)</f>
        <v>1367421</v>
      </c>
      <c r="N2573" s="43">
        <v>1367421</v>
      </c>
      <c r="O2573" s="45">
        <f>IFERROR(IF(1 - M2573/N2573&lt;0,0,1-M2573/N2573),0)</f>
        <v>0</v>
      </c>
      <c r="P2573" s="43">
        <v>0</v>
      </c>
      <c r="Q2573" s="43">
        <v>1367421</v>
      </c>
      <c r="R2573" s="46">
        <f>IF(F2573&lt;DATEVALUE("2018-07-01"),1,0)</f>
        <v>1</v>
      </c>
      <c r="S2573" s="47">
        <f>IF(R2573=1,1%,0)</f>
        <v>0.01</v>
      </c>
      <c r="T2573" s="46">
        <f>IFERROR(S2573*M2573,0)</f>
        <v>13674.210000000001</v>
      </c>
      <c r="U2573" s="48">
        <f>IF(O2573&lt;=0.12,1,0)*(1-R2573)*M2573</f>
        <v>0</v>
      </c>
      <c r="V2573" s="49">
        <f>IF(0&lt;0.8,0,IF(0&lt;1,Sheet1!L590,1))*IF(G2573&lt;3,0.12 - O2573,0.01) *U2573</f>
        <v>0</v>
      </c>
      <c r="W2573" s="49">
        <f>IF(0&gt;1,IF(0&lt;=1.1,1,IF(0&lt;=1.2,2,IF(0&lt;=1.5,3,5))),0) * 1000000</f>
        <v>0</v>
      </c>
      <c r="X2573" s="50">
        <f>IF(AND(P2573&gt;=150000000,P2573&lt;300000000),5000000,IF(AND(P2573&gt;=300000000,P2573&lt;500000000),10000000,IF(AND(P2573&gt;=300000000,P2573&lt;500000000),15000000,IF(AND(P2573&gt;=500000000,P2573&lt;3000000000),20000000,IF(P2573&gt;=30000000000,35000000,0))))) * (1-R2573)</f>
        <v>0</v>
      </c>
      <c r="Y2573" s="50">
        <f>IFERROR(Q2573 * (1-R2573),0)</f>
        <v>0</v>
      </c>
      <c r="Z2573" s="51">
        <f>IF(R2573=1,0,0)</f>
        <v>0</v>
      </c>
      <c r="AA2573" s="51">
        <f>IFERROR((1-R2573) * Z2573 * 2%,0)</f>
        <v>0</v>
      </c>
      <c r="AB2573" s="52">
        <f>IF(R2573=0,0,0)</f>
        <v>0</v>
      </c>
      <c r="AC2573" s="52">
        <f> IFERROR(AB2573 * (1-R2573) * 2%,0)</f>
        <v>0</v>
      </c>
      <c r="AD2573" s="53">
        <f>T2573+V2573+W2573+X2573+AA2573+AC2573</f>
        <v>13674.210000000001</v>
      </c>
    </row>
    <row r="2574">
      <c r="C2574" s="40" t="s">
        <v>4859</v>
      </c>
      <c r="D2574" s="41" t="s">
        <v>4860</v>
      </c>
      <c r="E2574" s="41"/>
      <c r="F2574" s="42">
        <v>41302.621886574074</v>
      </c>
      <c r="G2574" s="43">
        <v>66</v>
      </c>
      <c r="H2574" s="44">
        <v>43321</v>
      </c>
      <c r="I2574" s="44">
        <v>43339</v>
      </c>
      <c r="J2574" s="43">
        <v>553817</v>
      </c>
      <c r="K2574" s="43">
        <v>0</v>
      </c>
      <c r="L2574" s="43">
        <v>0</v>
      </c>
      <c r="M2574" s="43">
        <f>IFERROR(J2574-K2574-L2574,0)</f>
        <v>553817</v>
      </c>
      <c r="N2574" s="43">
        <v>553817</v>
      </c>
      <c r="O2574" s="45">
        <f>IFERROR(IF(1 - M2574/N2574&lt;0,0,1-M2574/N2574),0)</f>
        <v>0</v>
      </c>
      <c r="P2574" s="43">
        <v>0</v>
      </c>
      <c r="Q2574" s="43">
        <v>553817</v>
      </c>
      <c r="R2574" s="46">
        <f>IF(F2574&lt;DATEVALUE("2018-07-01"),1,0)</f>
        <v>1</v>
      </c>
      <c r="S2574" s="47">
        <f>IF(R2574=1,1%,0)</f>
        <v>0.01</v>
      </c>
      <c r="T2574" s="46">
        <f>IFERROR(S2574*M2574,0)</f>
        <v>5538.1700000000001</v>
      </c>
      <c r="U2574" s="48">
        <f>IF(O2574&lt;=0.12,1,0)*(1-R2574)*M2574</f>
        <v>0</v>
      </c>
      <c r="V2574" s="49">
        <f>IF(0&lt;0.8,0,IF(0&lt;1,Sheet1!L590,1))*IF(G2574&lt;3,0.12 - O2574,0.01) *U2574</f>
        <v>0</v>
      </c>
      <c r="W2574" s="49">
        <f>IF(0&gt;1,IF(0&lt;=1.1,1,IF(0&lt;=1.2,2,IF(0&lt;=1.5,3,5))),0) * 1000000</f>
        <v>0</v>
      </c>
      <c r="X2574" s="50">
        <f>IF(AND(P2574&gt;=150000000,P2574&lt;300000000),5000000,IF(AND(P2574&gt;=300000000,P2574&lt;500000000),10000000,IF(AND(P2574&gt;=300000000,P2574&lt;500000000),15000000,IF(AND(P2574&gt;=500000000,P2574&lt;3000000000),20000000,IF(P2574&gt;=30000000000,35000000,0))))) * (1-R2574)</f>
        <v>0</v>
      </c>
      <c r="Y2574" s="50">
        <f>IFERROR(Q2574 * (1-R2574),0)</f>
        <v>0</v>
      </c>
      <c r="Z2574" s="51">
        <f>IF(R2574=1,0,0)</f>
        <v>0</v>
      </c>
      <c r="AA2574" s="51">
        <f>IFERROR((1-R2574) * Z2574 * 2%,0)</f>
        <v>0</v>
      </c>
      <c r="AB2574" s="52">
        <f>IF(R2574=0,0,0)</f>
        <v>0</v>
      </c>
      <c r="AC2574" s="52">
        <f> IFERROR(AB2574 * (1-R2574) * 2%,0)</f>
        <v>0</v>
      </c>
      <c r="AD2574" s="53">
        <f>T2574+V2574+W2574+X2574+AA2574+AC2574</f>
        <v>5538.1700000000001</v>
      </c>
    </row>
    <row r="2575">
      <c r="C2575" s="40" t="s">
        <v>4861</v>
      </c>
      <c r="D2575" s="41" t="s">
        <v>4862</v>
      </c>
      <c r="E2575" s="41"/>
      <c r="F2575" s="42">
        <v>41334.60157407407</v>
      </c>
      <c r="G2575" s="43">
        <v>64</v>
      </c>
      <c r="H2575" s="44">
        <v>43321</v>
      </c>
      <c r="I2575" s="44">
        <v>43328</v>
      </c>
      <c r="J2575" s="43">
        <v>124146</v>
      </c>
      <c r="K2575" s="43">
        <v>0</v>
      </c>
      <c r="L2575" s="43">
        <v>0</v>
      </c>
      <c r="M2575" s="43">
        <f>IFERROR(J2575-K2575-L2575,0)</f>
        <v>124146</v>
      </c>
      <c r="N2575" s="43">
        <v>124146</v>
      </c>
      <c r="O2575" s="45">
        <f>IFERROR(IF(1 - M2575/N2575&lt;0,0,1-M2575/N2575),0)</f>
        <v>0</v>
      </c>
      <c r="P2575" s="43">
        <v>0</v>
      </c>
      <c r="Q2575" s="43">
        <v>124146</v>
      </c>
      <c r="R2575" s="46">
        <f>IF(F2575&lt;DATEVALUE("2018-07-01"),1,0)</f>
        <v>1</v>
      </c>
      <c r="S2575" s="47">
        <f>IF(R2575=1,1%,0)</f>
        <v>0.01</v>
      </c>
      <c r="T2575" s="46">
        <f>IFERROR(S2575*M2575,0)</f>
        <v>1241.46</v>
      </c>
      <c r="U2575" s="48">
        <f>IF(O2575&lt;=0.12,1,0)*(1-R2575)*M2575</f>
        <v>0</v>
      </c>
      <c r="V2575" s="49">
        <f>IF(0&lt;0.8,0,IF(0&lt;1,Sheet1!L590,1))*IF(G2575&lt;3,0.12 - O2575,0.01) *U2575</f>
        <v>0</v>
      </c>
      <c r="W2575" s="49">
        <f>IF(0&gt;1,IF(0&lt;=1.1,1,IF(0&lt;=1.2,2,IF(0&lt;=1.5,3,5))),0) * 1000000</f>
        <v>0</v>
      </c>
      <c r="X2575" s="50">
        <f>IF(AND(P2575&gt;=150000000,P2575&lt;300000000),5000000,IF(AND(P2575&gt;=300000000,P2575&lt;500000000),10000000,IF(AND(P2575&gt;=300000000,P2575&lt;500000000),15000000,IF(AND(P2575&gt;=500000000,P2575&lt;3000000000),20000000,IF(P2575&gt;=30000000000,35000000,0))))) * (1-R2575)</f>
        <v>0</v>
      </c>
      <c r="Y2575" s="50">
        <f>IFERROR(Q2575 * (1-R2575),0)</f>
        <v>0</v>
      </c>
      <c r="Z2575" s="51">
        <f>IF(R2575=1,0,0)</f>
        <v>0</v>
      </c>
      <c r="AA2575" s="51">
        <f>IFERROR((1-R2575) * Z2575 * 2%,0)</f>
        <v>0</v>
      </c>
      <c r="AB2575" s="52">
        <f>IF(R2575=0,0,0)</f>
        <v>0</v>
      </c>
      <c r="AC2575" s="52">
        <f> IFERROR(AB2575 * (1-R2575) * 2%,0)</f>
        <v>0</v>
      </c>
      <c r="AD2575" s="53">
        <f>T2575+V2575+W2575+X2575+AA2575+AC2575</f>
        <v>1241.46</v>
      </c>
    </row>
    <row r="2576">
      <c r="C2576" s="40" t="s">
        <v>4863</v>
      </c>
      <c r="D2576" s="41" t="s">
        <v>4864</v>
      </c>
      <c r="E2576" s="41"/>
      <c r="F2576" s="42">
        <v>41335.413043981476</v>
      </c>
      <c r="G2576" s="43">
        <v>64</v>
      </c>
      <c r="H2576" s="44">
        <v>43363</v>
      </c>
      <c r="I2576" s="44">
        <v>43368</v>
      </c>
      <c r="J2576" s="43">
        <v>13895464</v>
      </c>
      <c r="K2576" s="43">
        <v>0</v>
      </c>
      <c r="L2576" s="43">
        <v>0</v>
      </c>
      <c r="M2576" s="43">
        <f>IFERROR(J2576-K2576-L2576,0)</f>
        <v>13895464</v>
      </c>
      <c r="N2576" s="43">
        <v>12481871</v>
      </c>
      <c r="O2576" s="45">
        <f>IFERROR(IF(1 - M2576/N2576&lt;0,0,1-M2576/N2576),0)</f>
        <v>0</v>
      </c>
      <c r="P2576" s="43">
        <v>0</v>
      </c>
      <c r="Q2576" s="43">
        <v>13895464</v>
      </c>
      <c r="R2576" s="46">
        <f>IF(F2576&lt;DATEVALUE("2018-07-01"),1,0)</f>
        <v>1</v>
      </c>
      <c r="S2576" s="47">
        <f>IF(R2576=1,1%,0)</f>
        <v>0.01</v>
      </c>
      <c r="T2576" s="46">
        <f>IFERROR(S2576*M2576,0)</f>
        <v>138954.64000000001</v>
      </c>
      <c r="U2576" s="48">
        <f>IF(O2576&lt;=0.12,1,0)*(1-R2576)*M2576</f>
        <v>0</v>
      </c>
      <c r="V2576" s="49">
        <f>IF(0&lt;0.8,0,IF(0&lt;1,Sheet1!L590,1))*IF(G2576&lt;3,0.12 - O2576,0.01) *U2576</f>
        <v>0</v>
      </c>
      <c r="W2576" s="49">
        <f>IF(0&gt;1,IF(0&lt;=1.1,1,IF(0&lt;=1.2,2,IF(0&lt;=1.5,3,5))),0) * 1000000</f>
        <v>0</v>
      </c>
      <c r="X2576" s="50">
        <f>IF(AND(P2576&gt;=150000000,P2576&lt;300000000),5000000,IF(AND(P2576&gt;=300000000,P2576&lt;500000000),10000000,IF(AND(P2576&gt;=300000000,P2576&lt;500000000),15000000,IF(AND(P2576&gt;=500000000,P2576&lt;3000000000),20000000,IF(P2576&gt;=30000000000,35000000,0))))) * (1-R2576)</f>
        <v>0</v>
      </c>
      <c r="Y2576" s="50">
        <f>IFERROR(Q2576 * (1-R2576),0)</f>
        <v>0</v>
      </c>
      <c r="Z2576" s="51">
        <f>IF(R2576=1,0,0)</f>
        <v>0</v>
      </c>
      <c r="AA2576" s="51">
        <f>IFERROR((1-R2576) * Z2576 * 2%,0)</f>
        <v>0</v>
      </c>
      <c r="AB2576" s="52">
        <f>IF(R2576=0,0,0)</f>
        <v>0</v>
      </c>
      <c r="AC2576" s="52">
        <f> IFERROR(AB2576 * (1-R2576) * 2%,0)</f>
        <v>0</v>
      </c>
      <c r="AD2576" s="53">
        <f>T2576+V2576+W2576+X2576+AA2576+AC2576</f>
        <v>138954.64000000001</v>
      </c>
    </row>
    <row r="2577">
      <c r="C2577" s="40" t="s">
        <v>4865</v>
      </c>
      <c r="D2577" s="41" t="s">
        <v>4866</v>
      </c>
      <c r="E2577" s="41"/>
      <c r="F2577" s="42">
        <v>41418.587453703702</v>
      </c>
      <c r="G2577" s="43">
        <v>62</v>
      </c>
      <c r="H2577" s="44">
        <v>43343</v>
      </c>
      <c r="I2577" s="44">
        <v>43353</v>
      </c>
      <c r="J2577" s="43">
        <v>35790682</v>
      </c>
      <c r="K2577" s="43">
        <v>0</v>
      </c>
      <c r="L2577" s="43">
        <v>2931000</v>
      </c>
      <c r="M2577" s="43">
        <f>IFERROR(J2577-K2577-L2577,0)</f>
        <v>32859682</v>
      </c>
      <c r="N2577" s="43">
        <v>35784119</v>
      </c>
      <c r="O2577" s="45">
        <f>IFERROR(IF(1 - M2577/N2577&lt;0,0,1-M2577/N2577),0)</f>
        <v>0.081724437591994326</v>
      </c>
      <c r="P2577" s="43">
        <v>0</v>
      </c>
      <c r="Q2577" s="43">
        <v>35790682</v>
      </c>
      <c r="R2577" s="46">
        <f>IF(F2577&lt;DATEVALUE("2018-07-01"),1,0)</f>
        <v>1</v>
      </c>
      <c r="S2577" s="47">
        <f>IF(R2577=1,1%,0)</f>
        <v>0.01</v>
      </c>
      <c r="T2577" s="46">
        <f>IFERROR(S2577*M2577,0)</f>
        <v>328596.82000000001</v>
      </c>
      <c r="U2577" s="48">
        <f>IF(O2577&lt;=0.12,1,0)*(1-R2577)*M2577</f>
        <v>0</v>
      </c>
      <c r="V2577" s="49">
        <f>IF(0&lt;0.8,0,IF(0&lt;1,Sheet1!L590,1))*IF(G2577&lt;3,0.12 - O2577,0.01) *U2577</f>
        <v>0</v>
      </c>
      <c r="W2577" s="49">
        <f>IF(0&gt;1,IF(0&lt;=1.1,1,IF(0&lt;=1.2,2,IF(0&lt;=1.5,3,5))),0) * 1000000</f>
        <v>0</v>
      </c>
      <c r="X2577" s="50">
        <f>IF(AND(P2577&gt;=150000000,P2577&lt;300000000),5000000,IF(AND(P2577&gt;=300000000,P2577&lt;500000000),10000000,IF(AND(P2577&gt;=300000000,P2577&lt;500000000),15000000,IF(AND(P2577&gt;=500000000,P2577&lt;3000000000),20000000,IF(P2577&gt;=30000000000,35000000,0))))) * (1-R2577)</f>
        <v>0</v>
      </c>
      <c r="Y2577" s="50">
        <f>IFERROR(Q2577 * (1-R2577),0)</f>
        <v>0</v>
      </c>
      <c r="Z2577" s="51">
        <f>IF(R2577=1,0,0)</f>
        <v>0</v>
      </c>
      <c r="AA2577" s="51">
        <f>IFERROR((1-R2577) * Z2577 * 2%,0)</f>
        <v>0</v>
      </c>
      <c r="AB2577" s="52">
        <f>IF(R2577=0,0,0)</f>
        <v>0</v>
      </c>
      <c r="AC2577" s="52">
        <f> IFERROR(AB2577 * (1-R2577) * 2%,0)</f>
        <v>0</v>
      </c>
      <c r="AD2577" s="53">
        <f>T2577+V2577+W2577+X2577+AA2577+AC2577</f>
        <v>328596.82000000001</v>
      </c>
    </row>
    <row r="2578">
      <c r="C2578" s="40" t="s">
        <v>4867</v>
      </c>
      <c r="D2578" s="41" t="s">
        <v>4868</v>
      </c>
      <c r="E2578" s="41"/>
      <c r="F2578" s="42">
        <v>41424.430081018516</v>
      </c>
      <c r="G2578" s="43">
        <v>62</v>
      </c>
      <c r="H2578" s="44">
        <v>43328</v>
      </c>
      <c r="I2578" s="44">
        <v>43374</v>
      </c>
      <c r="J2578" s="43">
        <v>4143282</v>
      </c>
      <c r="K2578" s="43">
        <v>0</v>
      </c>
      <c r="L2578" s="43">
        <v>0</v>
      </c>
      <c r="M2578" s="43">
        <f>IFERROR(J2578-K2578-L2578,0)</f>
        <v>4143282</v>
      </c>
      <c r="N2578" s="43">
        <v>4143282</v>
      </c>
      <c r="O2578" s="45">
        <f>IFERROR(IF(1 - M2578/N2578&lt;0,0,1-M2578/N2578),0)</f>
        <v>0</v>
      </c>
      <c r="P2578" s="43">
        <v>0</v>
      </c>
      <c r="Q2578" s="43">
        <v>4143282</v>
      </c>
      <c r="R2578" s="46">
        <f>IF(F2578&lt;DATEVALUE("2018-07-01"),1,0)</f>
        <v>1</v>
      </c>
      <c r="S2578" s="47">
        <f>IF(R2578=1,1%,0)</f>
        <v>0.01</v>
      </c>
      <c r="T2578" s="46">
        <f>IFERROR(S2578*M2578,0)</f>
        <v>41432.82</v>
      </c>
      <c r="U2578" s="48">
        <f>IF(O2578&lt;=0.12,1,0)*(1-R2578)*M2578</f>
        <v>0</v>
      </c>
      <c r="V2578" s="49">
        <f>IF(0&lt;0.8,0,IF(0&lt;1,Sheet1!L590,1))*IF(G2578&lt;3,0.12 - O2578,0.01) *U2578</f>
        <v>0</v>
      </c>
      <c r="W2578" s="49">
        <f>IF(0&gt;1,IF(0&lt;=1.1,1,IF(0&lt;=1.2,2,IF(0&lt;=1.5,3,5))),0) * 1000000</f>
        <v>0</v>
      </c>
      <c r="X2578" s="50">
        <f>IF(AND(P2578&gt;=150000000,P2578&lt;300000000),5000000,IF(AND(P2578&gt;=300000000,P2578&lt;500000000),10000000,IF(AND(P2578&gt;=300000000,P2578&lt;500000000),15000000,IF(AND(P2578&gt;=500000000,P2578&lt;3000000000),20000000,IF(P2578&gt;=30000000000,35000000,0))))) * (1-R2578)</f>
        <v>0</v>
      </c>
      <c r="Y2578" s="50">
        <f>IFERROR(Q2578 * (1-R2578),0)</f>
        <v>0</v>
      </c>
      <c r="Z2578" s="51">
        <f>IF(R2578=1,0,0)</f>
        <v>0</v>
      </c>
      <c r="AA2578" s="51">
        <f>IFERROR((1-R2578) * Z2578 * 2%,0)</f>
        <v>0</v>
      </c>
      <c r="AB2578" s="52">
        <f>IF(R2578=0,0,0)</f>
        <v>0</v>
      </c>
      <c r="AC2578" s="52">
        <f> IFERROR(AB2578 * (1-R2578) * 2%,0)</f>
        <v>0</v>
      </c>
      <c r="AD2578" s="53">
        <f>T2578+V2578+W2578+X2578+AA2578+AC2578</f>
        <v>41432.82</v>
      </c>
    </row>
    <row r="2579">
      <c r="C2579" s="40" t="s">
        <v>4869</v>
      </c>
      <c r="D2579" s="41" t="s">
        <v>4870</v>
      </c>
      <c r="E2579" s="41"/>
      <c r="F2579" s="42">
        <v>41431.390543981477</v>
      </c>
      <c r="G2579" s="43">
        <v>61</v>
      </c>
      <c r="H2579" s="44">
        <v>43327</v>
      </c>
      <c r="I2579" s="44">
        <v>43342</v>
      </c>
      <c r="J2579" s="43">
        <v>3939397</v>
      </c>
      <c r="K2579" s="43">
        <v>0</v>
      </c>
      <c r="L2579" s="43">
        <v>0</v>
      </c>
      <c r="M2579" s="43">
        <f>IFERROR(J2579-K2579-L2579,0)</f>
        <v>3939397</v>
      </c>
      <c r="N2579" s="43">
        <v>3939397</v>
      </c>
      <c r="O2579" s="45">
        <f>IFERROR(IF(1 - M2579/N2579&lt;0,0,1-M2579/N2579),0)</f>
        <v>0</v>
      </c>
      <c r="P2579" s="43">
        <v>0</v>
      </c>
      <c r="Q2579" s="43">
        <v>3939397</v>
      </c>
      <c r="R2579" s="46">
        <f>IF(F2579&lt;DATEVALUE("2018-07-01"),1,0)</f>
        <v>1</v>
      </c>
      <c r="S2579" s="47">
        <f>IF(R2579=1,1%,0)</f>
        <v>0.01</v>
      </c>
      <c r="T2579" s="46">
        <f>IFERROR(S2579*M2579,0)</f>
        <v>39393.970000000001</v>
      </c>
      <c r="U2579" s="48">
        <f>IF(O2579&lt;=0.12,1,0)*(1-R2579)*M2579</f>
        <v>0</v>
      </c>
      <c r="V2579" s="49">
        <f>IF(0&lt;0.8,0,IF(0&lt;1,Sheet1!L590,1))*IF(G2579&lt;3,0.12 - O2579,0.01) *U2579</f>
        <v>0</v>
      </c>
      <c r="W2579" s="49">
        <f>IF(0&gt;1,IF(0&lt;=1.1,1,IF(0&lt;=1.2,2,IF(0&lt;=1.5,3,5))),0) * 1000000</f>
        <v>0</v>
      </c>
      <c r="X2579" s="50">
        <f>IF(AND(P2579&gt;=150000000,P2579&lt;300000000),5000000,IF(AND(P2579&gt;=300000000,P2579&lt;500000000),10000000,IF(AND(P2579&gt;=300000000,P2579&lt;500000000),15000000,IF(AND(P2579&gt;=500000000,P2579&lt;3000000000),20000000,IF(P2579&gt;=30000000000,35000000,0))))) * (1-R2579)</f>
        <v>0</v>
      </c>
      <c r="Y2579" s="50">
        <f>IFERROR(Q2579 * (1-R2579),0)</f>
        <v>0</v>
      </c>
      <c r="Z2579" s="51">
        <f>IF(R2579=1,0,0)</f>
        <v>0</v>
      </c>
      <c r="AA2579" s="51">
        <f>IFERROR((1-R2579) * Z2579 * 2%,0)</f>
        <v>0</v>
      </c>
      <c r="AB2579" s="52">
        <f>IF(R2579=0,0,0)</f>
        <v>0</v>
      </c>
      <c r="AC2579" s="52">
        <f> IFERROR(AB2579 * (1-R2579) * 2%,0)</f>
        <v>0</v>
      </c>
      <c r="AD2579" s="53">
        <f>T2579+V2579+W2579+X2579+AA2579+AC2579</f>
        <v>39393.970000000001</v>
      </c>
    </row>
    <row r="2580">
      <c r="C2580" s="40" t="s">
        <v>4871</v>
      </c>
      <c r="D2580" s="41" t="s">
        <v>4872</v>
      </c>
      <c r="E2580" s="41"/>
      <c r="F2580" s="42">
        <v>41436.444131944445</v>
      </c>
      <c r="G2580" s="43">
        <v>61</v>
      </c>
      <c r="H2580" s="44">
        <v>43332</v>
      </c>
      <c r="I2580" s="44">
        <v>43341</v>
      </c>
      <c r="J2580" s="43">
        <v>2203047</v>
      </c>
      <c r="K2580" s="43">
        <v>0</v>
      </c>
      <c r="L2580" s="43">
        <v>0</v>
      </c>
      <c r="M2580" s="43">
        <f>IFERROR(J2580-K2580-L2580,0)</f>
        <v>2203047</v>
      </c>
      <c r="N2580" s="43">
        <v>2203047</v>
      </c>
      <c r="O2580" s="45">
        <f>IFERROR(IF(1 - M2580/N2580&lt;0,0,1-M2580/N2580),0)</f>
        <v>0</v>
      </c>
      <c r="P2580" s="43">
        <v>0</v>
      </c>
      <c r="Q2580" s="43">
        <v>2203047</v>
      </c>
      <c r="R2580" s="46">
        <f>IF(F2580&lt;DATEVALUE("2018-07-01"),1,0)</f>
        <v>1</v>
      </c>
      <c r="S2580" s="47">
        <f>IF(R2580=1,1%,0)</f>
        <v>0.01</v>
      </c>
      <c r="T2580" s="46">
        <f>IFERROR(S2580*M2580,0)</f>
        <v>22030.470000000001</v>
      </c>
      <c r="U2580" s="48">
        <f>IF(O2580&lt;=0.12,1,0)*(1-R2580)*M2580</f>
        <v>0</v>
      </c>
      <c r="V2580" s="49">
        <f>IF(0&lt;0.8,0,IF(0&lt;1,Sheet1!L590,1))*IF(G2580&lt;3,0.12 - O2580,0.01) *U2580</f>
        <v>0</v>
      </c>
      <c r="W2580" s="49">
        <f>IF(0&gt;1,IF(0&lt;=1.1,1,IF(0&lt;=1.2,2,IF(0&lt;=1.5,3,5))),0) * 1000000</f>
        <v>0</v>
      </c>
      <c r="X2580" s="50">
        <f>IF(AND(P2580&gt;=150000000,P2580&lt;300000000),5000000,IF(AND(P2580&gt;=300000000,P2580&lt;500000000),10000000,IF(AND(P2580&gt;=300000000,P2580&lt;500000000),15000000,IF(AND(P2580&gt;=500000000,P2580&lt;3000000000),20000000,IF(P2580&gt;=30000000000,35000000,0))))) * (1-R2580)</f>
        <v>0</v>
      </c>
      <c r="Y2580" s="50">
        <f>IFERROR(Q2580 * (1-R2580),0)</f>
        <v>0</v>
      </c>
      <c r="Z2580" s="51">
        <f>IF(R2580=1,0,0)</f>
        <v>0</v>
      </c>
      <c r="AA2580" s="51">
        <f>IFERROR((1-R2580) * Z2580 * 2%,0)</f>
        <v>0</v>
      </c>
      <c r="AB2580" s="52">
        <f>IF(R2580=0,0,0)</f>
        <v>0</v>
      </c>
      <c r="AC2580" s="52">
        <f> IFERROR(AB2580 * (1-R2580) * 2%,0)</f>
        <v>0</v>
      </c>
      <c r="AD2580" s="53">
        <f>T2580+V2580+W2580+X2580+AA2580+AC2580</f>
        <v>22030.470000000001</v>
      </c>
    </row>
    <row r="2581">
      <c r="C2581" s="40" t="s">
        <v>4873</v>
      </c>
      <c r="D2581" s="41" t="s">
        <v>4874</v>
      </c>
      <c r="E2581" s="41"/>
      <c r="F2581" s="42">
        <v>41442.394895833335</v>
      </c>
      <c r="G2581" s="43">
        <v>61</v>
      </c>
      <c r="H2581" s="44">
        <v>43329</v>
      </c>
      <c r="I2581" s="44">
        <v>43335</v>
      </c>
      <c r="J2581" s="43">
        <v>118620</v>
      </c>
      <c r="K2581" s="43">
        <v>0</v>
      </c>
      <c r="L2581" s="43">
        <v>0</v>
      </c>
      <c r="M2581" s="43">
        <f>IFERROR(J2581-K2581-L2581,0)</f>
        <v>118620</v>
      </c>
      <c r="N2581" s="43">
        <v>118580</v>
      </c>
      <c r="O2581" s="45">
        <f>IFERROR(IF(1 - M2581/N2581&lt;0,0,1-M2581/N2581),0)</f>
        <v>0</v>
      </c>
      <c r="P2581" s="43">
        <v>0</v>
      </c>
      <c r="Q2581" s="43">
        <v>118620</v>
      </c>
      <c r="R2581" s="46">
        <f>IF(F2581&lt;DATEVALUE("2018-07-01"),1,0)</f>
        <v>1</v>
      </c>
      <c r="S2581" s="47">
        <f>IF(R2581=1,1%,0)</f>
        <v>0.01</v>
      </c>
      <c r="T2581" s="46">
        <f>IFERROR(S2581*M2581,0)</f>
        <v>1186.2000000000001</v>
      </c>
      <c r="U2581" s="48">
        <f>IF(O2581&lt;=0.12,1,0)*(1-R2581)*M2581</f>
        <v>0</v>
      </c>
      <c r="V2581" s="49">
        <f>IF(0&lt;0.8,0,IF(0&lt;1,Sheet1!L590,1))*IF(G2581&lt;3,0.12 - O2581,0.01) *U2581</f>
        <v>0</v>
      </c>
      <c r="W2581" s="49">
        <f>IF(0&gt;1,IF(0&lt;=1.1,1,IF(0&lt;=1.2,2,IF(0&lt;=1.5,3,5))),0) * 1000000</f>
        <v>0</v>
      </c>
      <c r="X2581" s="50">
        <f>IF(AND(P2581&gt;=150000000,P2581&lt;300000000),5000000,IF(AND(P2581&gt;=300000000,P2581&lt;500000000),10000000,IF(AND(P2581&gt;=300000000,P2581&lt;500000000),15000000,IF(AND(P2581&gt;=500000000,P2581&lt;3000000000),20000000,IF(P2581&gt;=30000000000,35000000,0))))) * (1-R2581)</f>
        <v>0</v>
      </c>
      <c r="Y2581" s="50">
        <f>IFERROR(Q2581 * (1-R2581),0)</f>
        <v>0</v>
      </c>
      <c r="Z2581" s="51">
        <f>IF(R2581=1,0,0)</f>
        <v>0</v>
      </c>
      <c r="AA2581" s="51">
        <f>IFERROR((1-R2581) * Z2581 * 2%,0)</f>
        <v>0</v>
      </c>
      <c r="AB2581" s="52">
        <f>IF(R2581=0,0,0)</f>
        <v>0</v>
      </c>
      <c r="AC2581" s="52">
        <f> IFERROR(AB2581 * (1-R2581) * 2%,0)</f>
        <v>0</v>
      </c>
      <c r="AD2581" s="53">
        <f>T2581+V2581+W2581+X2581+AA2581+AC2581</f>
        <v>1186.2000000000001</v>
      </c>
    </row>
    <row r="2582">
      <c r="C2582" s="40" t="s">
        <v>4875</v>
      </c>
      <c r="D2582" s="41" t="s">
        <v>4876</v>
      </c>
      <c r="E2582" s="41"/>
      <c r="F2582" s="42">
        <v>41454.409074074072</v>
      </c>
      <c r="G2582" s="43">
        <v>61</v>
      </c>
      <c r="H2582" s="44">
        <v>43312</v>
      </c>
      <c r="I2582" s="44">
        <v>43336</v>
      </c>
      <c r="J2582" s="43">
        <v>4988319</v>
      </c>
      <c r="K2582" s="43">
        <v>0</v>
      </c>
      <c r="L2582" s="43">
        <v>0</v>
      </c>
      <c r="M2582" s="43">
        <f>IFERROR(J2582-K2582-L2582,0)</f>
        <v>4988319</v>
      </c>
      <c r="N2582" s="43">
        <v>4946165</v>
      </c>
      <c r="O2582" s="45">
        <f>IFERROR(IF(1 - M2582/N2582&lt;0,0,1-M2582/N2582),0)</f>
        <v>0</v>
      </c>
      <c r="P2582" s="43">
        <v>0</v>
      </c>
      <c r="Q2582" s="43">
        <v>4988319</v>
      </c>
      <c r="R2582" s="46">
        <f>IF(F2582&lt;DATEVALUE("2018-07-01"),1,0)</f>
        <v>1</v>
      </c>
      <c r="S2582" s="47">
        <f>IF(R2582=1,1%,0)</f>
        <v>0.01</v>
      </c>
      <c r="T2582" s="46">
        <f>IFERROR(S2582*M2582,0)</f>
        <v>49883.190000000002</v>
      </c>
      <c r="U2582" s="48">
        <f>IF(O2582&lt;=0.12,1,0)*(1-R2582)*M2582</f>
        <v>0</v>
      </c>
      <c r="V2582" s="49">
        <f>IF(0&lt;0.8,0,IF(0&lt;1,Sheet1!L590,1))*IF(G2582&lt;3,0.12 - O2582,0.01) *U2582</f>
        <v>0</v>
      </c>
      <c r="W2582" s="49">
        <f>IF(0&gt;1,IF(0&lt;=1.1,1,IF(0&lt;=1.2,2,IF(0&lt;=1.5,3,5))),0) * 1000000</f>
        <v>0</v>
      </c>
      <c r="X2582" s="50">
        <f>IF(AND(P2582&gt;=150000000,P2582&lt;300000000),5000000,IF(AND(P2582&gt;=300000000,P2582&lt;500000000),10000000,IF(AND(P2582&gt;=300000000,P2582&lt;500000000),15000000,IF(AND(P2582&gt;=500000000,P2582&lt;3000000000),20000000,IF(P2582&gt;=30000000000,35000000,0))))) * (1-R2582)</f>
        <v>0</v>
      </c>
      <c r="Y2582" s="50">
        <f>IFERROR(Q2582 * (1-R2582),0)</f>
        <v>0</v>
      </c>
      <c r="Z2582" s="51">
        <f>IF(R2582=1,0,0)</f>
        <v>0</v>
      </c>
      <c r="AA2582" s="51">
        <f>IFERROR((1-R2582) * Z2582 * 2%,0)</f>
        <v>0</v>
      </c>
      <c r="AB2582" s="52">
        <f>IF(R2582=0,0,0)</f>
        <v>0</v>
      </c>
      <c r="AC2582" s="52">
        <f> IFERROR(AB2582 * (1-R2582) * 2%,0)</f>
        <v>0</v>
      </c>
      <c r="AD2582" s="53">
        <f>T2582+V2582+W2582+X2582+AA2582+AC2582</f>
        <v>49883.190000000002</v>
      </c>
    </row>
    <row r="2583">
      <c r="C2583" s="40" t="s">
        <v>4877</v>
      </c>
      <c r="D2583" s="41" t="s">
        <v>4878</v>
      </c>
      <c r="E2583" s="41"/>
      <c r="F2583" s="42">
        <v>41471.425983796296</v>
      </c>
      <c r="G2583" s="43">
        <v>60</v>
      </c>
      <c r="H2583" s="44">
        <v>43321</v>
      </c>
      <c r="I2583" s="44">
        <v>43328</v>
      </c>
      <c r="J2583" s="43">
        <v>157300</v>
      </c>
      <c r="K2583" s="43">
        <v>0</v>
      </c>
      <c r="L2583" s="43">
        <v>0</v>
      </c>
      <c r="M2583" s="43">
        <f>IFERROR(J2583-K2583-L2583,0)</f>
        <v>157300</v>
      </c>
      <c r="N2583" s="43">
        <v>157300</v>
      </c>
      <c r="O2583" s="45">
        <f>IFERROR(IF(1 - M2583/N2583&lt;0,0,1-M2583/N2583),0)</f>
        <v>0</v>
      </c>
      <c r="P2583" s="43">
        <v>0</v>
      </c>
      <c r="Q2583" s="43">
        <v>157300</v>
      </c>
      <c r="R2583" s="46">
        <f>IF(F2583&lt;DATEVALUE("2018-07-01"),1,0)</f>
        <v>1</v>
      </c>
      <c r="S2583" s="47">
        <f>IF(R2583=1,1%,0)</f>
        <v>0.01</v>
      </c>
      <c r="T2583" s="46">
        <f>IFERROR(S2583*M2583,0)</f>
        <v>1573</v>
      </c>
      <c r="U2583" s="48">
        <f>IF(O2583&lt;=0.12,1,0)*(1-R2583)*M2583</f>
        <v>0</v>
      </c>
      <c r="V2583" s="49">
        <f>IF(0&lt;0.8,0,IF(0&lt;1,Sheet1!L590,1))*IF(G2583&lt;3,0.12 - O2583,0.01) *U2583</f>
        <v>0</v>
      </c>
      <c r="W2583" s="49">
        <f>IF(0&gt;1,IF(0&lt;=1.1,1,IF(0&lt;=1.2,2,IF(0&lt;=1.5,3,5))),0) * 1000000</f>
        <v>0</v>
      </c>
      <c r="X2583" s="50">
        <f>IF(AND(P2583&gt;=150000000,P2583&lt;300000000),5000000,IF(AND(P2583&gt;=300000000,P2583&lt;500000000),10000000,IF(AND(P2583&gt;=300000000,P2583&lt;500000000),15000000,IF(AND(P2583&gt;=500000000,P2583&lt;3000000000),20000000,IF(P2583&gt;=30000000000,35000000,0))))) * (1-R2583)</f>
        <v>0</v>
      </c>
      <c r="Y2583" s="50">
        <f>IFERROR(Q2583 * (1-R2583),0)</f>
        <v>0</v>
      </c>
      <c r="Z2583" s="51">
        <f>IF(R2583=1,0,0)</f>
        <v>0</v>
      </c>
      <c r="AA2583" s="51">
        <f>IFERROR((1-R2583) * Z2583 * 2%,0)</f>
        <v>0</v>
      </c>
      <c r="AB2583" s="52">
        <f>IF(R2583=0,0,0)</f>
        <v>0</v>
      </c>
      <c r="AC2583" s="52">
        <f> IFERROR(AB2583 * (1-R2583) * 2%,0)</f>
        <v>0</v>
      </c>
      <c r="AD2583" s="53">
        <f>T2583+V2583+W2583+X2583+AA2583+AC2583</f>
        <v>1573</v>
      </c>
    </row>
    <row r="2584">
      <c r="C2584" s="40" t="s">
        <v>4879</v>
      </c>
      <c r="D2584" s="41" t="s">
        <v>4880</v>
      </c>
      <c r="E2584" s="41"/>
      <c r="F2584" s="42">
        <v>41474.43237268518</v>
      </c>
      <c r="G2584" s="43">
        <v>60</v>
      </c>
      <c r="H2584" s="44">
        <v>43327</v>
      </c>
      <c r="I2584" s="44">
        <v>43344</v>
      </c>
      <c r="J2584" s="43">
        <v>3788837</v>
      </c>
      <c r="K2584" s="43">
        <v>0</v>
      </c>
      <c r="L2584" s="43">
        <v>0</v>
      </c>
      <c r="M2584" s="43">
        <f>IFERROR(J2584-K2584-L2584,0)</f>
        <v>3788837</v>
      </c>
      <c r="N2584" s="43">
        <v>3721602</v>
      </c>
      <c r="O2584" s="45">
        <f>IFERROR(IF(1 - M2584/N2584&lt;0,0,1-M2584/N2584),0)</f>
        <v>0</v>
      </c>
      <c r="P2584" s="43">
        <v>0</v>
      </c>
      <c r="Q2584" s="43">
        <v>3788837</v>
      </c>
      <c r="R2584" s="46">
        <f>IF(F2584&lt;DATEVALUE("2018-07-01"),1,0)</f>
        <v>1</v>
      </c>
      <c r="S2584" s="47">
        <f>IF(R2584=1,1%,0)</f>
        <v>0.01</v>
      </c>
      <c r="T2584" s="46">
        <f>IFERROR(S2584*M2584,0)</f>
        <v>37888.370000000003</v>
      </c>
      <c r="U2584" s="48">
        <f>IF(O2584&lt;=0.12,1,0)*(1-R2584)*M2584</f>
        <v>0</v>
      </c>
      <c r="V2584" s="49">
        <f>IF(0&lt;0.8,0,IF(0&lt;1,Sheet1!L590,1))*IF(G2584&lt;3,0.12 - O2584,0.01) *U2584</f>
        <v>0</v>
      </c>
      <c r="W2584" s="49">
        <f>IF(0&gt;1,IF(0&lt;=1.1,1,IF(0&lt;=1.2,2,IF(0&lt;=1.5,3,5))),0) * 1000000</f>
        <v>0</v>
      </c>
      <c r="X2584" s="50">
        <f>IF(AND(P2584&gt;=150000000,P2584&lt;300000000),5000000,IF(AND(P2584&gt;=300000000,P2584&lt;500000000),10000000,IF(AND(P2584&gt;=300000000,P2584&lt;500000000),15000000,IF(AND(P2584&gt;=500000000,P2584&lt;3000000000),20000000,IF(P2584&gt;=30000000000,35000000,0))))) * (1-R2584)</f>
        <v>0</v>
      </c>
      <c r="Y2584" s="50">
        <f>IFERROR(Q2584 * (1-R2584),0)</f>
        <v>0</v>
      </c>
      <c r="Z2584" s="51">
        <f>IF(R2584=1,0,0)</f>
        <v>0</v>
      </c>
      <c r="AA2584" s="51">
        <f>IFERROR((1-R2584) * Z2584 * 2%,0)</f>
        <v>0</v>
      </c>
      <c r="AB2584" s="52">
        <f>IF(R2584=0,0,0)</f>
        <v>0</v>
      </c>
      <c r="AC2584" s="52">
        <f> IFERROR(AB2584 * (1-R2584) * 2%,0)</f>
        <v>0</v>
      </c>
      <c r="AD2584" s="53">
        <f>T2584+V2584+W2584+X2584+AA2584+AC2584</f>
        <v>37888.370000000003</v>
      </c>
    </row>
    <row r="2585">
      <c r="C2585" s="40" t="s">
        <v>4881</v>
      </c>
      <c r="D2585" s="41" t="s">
        <v>4882</v>
      </c>
      <c r="E2585" s="41"/>
      <c r="F2585" s="42">
        <v>41495.419641203705</v>
      </c>
      <c r="G2585" s="43">
        <v>59</v>
      </c>
      <c r="H2585" s="44">
        <v>43320</v>
      </c>
      <c r="I2585" s="44">
        <v>43343</v>
      </c>
      <c r="J2585" s="43">
        <v>1031380</v>
      </c>
      <c r="K2585" s="43">
        <v>0</v>
      </c>
      <c r="L2585" s="43">
        <v>0</v>
      </c>
      <c r="M2585" s="43">
        <f>IFERROR(J2585-K2585-L2585,0)</f>
        <v>1031380</v>
      </c>
      <c r="N2585" s="43">
        <v>1031380</v>
      </c>
      <c r="O2585" s="45">
        <f>IFERROR(IF(1 - M2585/N2585&lt;0,0,1-M2585/N2585),0)</f>
        <v>0</v>
      </c>
      <c r="P2585" s="43">
        <v>0</v>
      </c>
      <c r="Q2585" s="43">
        <v>1031380</v>
      </c>
      <c r="R2585" s="46">
        <f>IF(F2585&lt;DATEVALUE("2018-07-01"),1,0)</f>
        <v>1</v>
      </c>
      <c r="S2585" s="47">
        <f>IF(R2585=1,1%,0)</f>
        <v>0.01</v>
      </c>
      <c r="T2585" s="46">
        <f>IFERROR(S2585*M2585,0)</f>
        <v>10313.800000000001</v>
      </c>
      <c r="U2585" s="48">
        <f>IF(O2585&lt;=0.12,1,0)*(1-R2585)*M2585</f>
        <v>0</v>
      </c>
      <c r="V2585" s="49">
        <f>IF(0&lt;0.8,0,IF(0&lt;1,Sheet1!L590,1))*IF(G2585&lt;3,0.12 - O2585,0.01) *U2585</f>
        <v>0</v>
      </c>
      <c r="W2585" s="49">
        <f>IF(0&gt;1,IF(0&lt;=1.1,1,IF(0&lt;=1.2,2,IF(0&lt;=1.5,3,5))),0) * 1000000</f>
        <v>0</v>
      </c>
      <c r="X2585" s="50">
        <f>IF(AND(P2585&gt;=150000000,P2585&lt;300000000),5000000,IF(AND(P2585&gt;=300000000,P2585&lt;500000000),10000000,IF(AND(P2585&gt;=300000000,P2585&lt;500000000),15000000,IF(AND(P2585&gt;=500000000,P2585&lt;3000000000),20000000,IF(P2585&gt;=30000000000,35000000,0))))) * (1-R2585)</f>
        <v>0</v>
      </c>
      <c r="Y2585" s="50">
        <f>IFERROR(Q2585 * (1-R2585),0)</f>
        <v>0</v>
      </c>
      <c r="Z2585" s="51">
        <f>IF(R2585=1,0,0)</f>
        <v>0</v>
      </c>
      <c r="AA2585" s="51">
        <f>IFERROR((1-R2585) * Z2585 * 2%,0)</f>
        <v>0</v>
      </c>
      <c r="AB2585" s="52">
        <f>IF(R2585=0,0,0)</f>
        <v>0</v>
      </c>
      <c r="AC2585" s="52">
        <f> IFERROR(AB2585 * (1-R2585) * 2%,0)</f>
        <v>0</v>
      </c>
      <c r="AD2585" s="53">
        <f>T2585+V2585+W2585+X2585+AA2585+AC2585</f>
        <v>10313.800000000001</v>
      </c>
    </row>
    <row r="2586">
      <c r="C2586" s="40" t="s">
        <v>4883</v>
      </c>
      <c r="D2586" s="41" t="s">
        <v>4884</v>
      </c>
      <c r="E2586" s="41"/>
      <c r="F2586" s="42">
        <v>41528.366875</v>
      </c>
      <c r="G2586" s="43">
        <v>58</v>
      </c>
      <c r="H2586" s="44">
        <v>43335</v>
      </c>
      <c r="I2586" s="44">
        <v>43342</v>
      </c>
      <c r="J2586" s="43">
        <v>14144671</v>
      </c>
      <c r="K2586" s="43">
        <v>1285851</v>
      </c>
      <c r="L2586" s="43">
        <v>0</v>
      </c>
      <c r="M2586" s="43">
        <f>IFERROR(J2586-K2586-L2586,0)</f>
        <v>12858820</v>
      </c>
      <c r="N2586" s="43">
        <v>14144671</v>
      </c>
      <c r="O2586" s="45">
        <f>IFERROR(IF(1 - M2586/N2586&lt;0,0,1-M2586/N2586),0)</f>
        <v>0.090907098510810136</v>
      </c>
      <c r="P2586" s="43">
        <v>0</v>
      </c>
      <c r="Q2586" s="43">
        <v>14144671</v>
      </c>
      <c r="R2586" s="46">
        <f>IF(F2586&lt;DATEVALUE("2018-07-01"),1,0)</f>
        <v>1</v>
      </c>
      <c r="S2586" s="47">
        <f>IF(R2586=1,1%,0)</f>
        <v>0.01</v>
      </c>
      <c r="T2586" s="46">
        <f>IFERROR(S2586*M2586,0)</f>
        <v>128588.2</v>
      </c>
      <c r="U2586" s="48">
        <f>IF(O2586&lt;=0.12,1,0)*(1-R2586)*M2586</f>
        <v>0</v>
      </c>
      <c r="V2586" s="49">
        <f>IF(0&lt;0.8,0,IF(0&lt;1,Sheet1!L590,1))*IF(G2586&lt;3,0.12 - O2586,0.01) *U2586</f>
        <v>0</v>
      </c>
      <c r="W2586" s="49">
        <f>IF(0&gt;1,IF(0&lt;=1.1,1,IF(0&lt;=1.2,2,IF(0&lt;=1.5,3,5))),0) * 1000000</f>
        <v>0</v>
      </c>
      <c r="X2586" s="50">
        <f>IF(AND(P2586&gt;=150000000,P2586&lt;300000000),5000000,IF(AND(P2586&gt;=300000000,P2586&lt;500000000),10000000,IF(AND(P2586&gt;=300000000,P2586&lt;500000000),15000000,IF(AND(P2586&gt;=500000000,P2586&lt;3000000000),20000000,IF(P2586&gt;=30000000000,35000000,0))))) * (1-R2586)</f>
        <v>0</v>
      </c>
      <c r="Y2586" s="50">
        <f>IFERROR(Q2586 * (1-R2586),0)</f>
        <v>0</v>
      </c>
      <c r="Z2586" s="51">
        <f>IF(R2586=1,0,0)</f>
        <v>0</v>
      </c>
      <c r="AA2586" s="51">
        <f>IFERROR((1-R2586) * Z2586 * 2%,0)</f>
        <v>0</v>
      </c>
      <c r="AB2586" s="52">
        <f>IF(R2586=0,0,0)</f>
        <v>0</v>
      </c>
      <c r="AC2586" s="52">
        <f> IFERROR(AB2586 * (1-R2586) * 2%,0)</f>
        <v>0</v>
      </c>
      <c r="AD2586" s="53">
        <f>T2586+V2586+W2586+X2586+AA2586+AC2586</f>
        <v>128588.2</v>
      </c>
    </row>
    <row r="2587">
      <c r="C2587" s="40" t="s">
        <v>4885</v>
      </c>
      <c r="D2587" s="41" t="s">
        <v>4886</v>
      </c>
      <c r="E2587" s="41"/>
      <c r="F2587" s="42">
        <v>41529.476423611108</v>
      </c>
      <c r="G2587" s="43">
        <v>58</v>
      </c>
      <c r="H2587" s="44">
        <v>43327</v>
      </c>
      <c r="I2587" s="44">
        <v>43342</v>
      </c>
      <c r="J2587" s="43">
        <v>9910800</v>
      </c>
      <c r="K2587" s="43">
        <v>0</v>
      </c>
      <c r="L2587" s="43">
        <v>0</v>
      </c>
      <c r="M2587" s="43">
        <f>IFERROR(J2587-K2587-L2587,0)</f>
        <v>9910800</v>
      </c>
      <c r="N2587" s="43">
        <v>10274836</v>
      </c>
      <c r="O2587" s="45">
        <f>IFERROR(IF(1 - M2587/N2587&lt;0,0,1-M2587/N2587),0)</f>
        <v>0.035429859902386784</v>
      </c>
      <c r="P2587" s="43">
        <v>0</v>
      </c>
      <c r="Q2587" s="43">
        <v>9910800</v>
      </c>
      <c r="R2587" s="46">
        <f>IF(F2587&lt;DATEVALUE("2018-07-01"),1,0)</f>
        <v>1</v>
      </c>
      <c r="S2587" s="47">
        <f>IF(R2587=1,1%,0)</f>
        <v>0.01</v>
      </c>
      <c r="T2587" s="46">
        <f>IFERROR(S2587*M2587,0)</f>
        <v>99108</v>
      </c>
      <c r="U2587" s="48">
        <f>IF(O2587&lt;=0.12,1,0)*(1-R2587)*M2587</f>
        <v>0</v>
      </c>
      <c r="V2587" s="49">
        <f>IF(0&lt;0.8,0,IF(0&lt;1,Sheet1!L590,1))*IF(G2587&lt;3,0.12 - O2587,0.01) *U2587</f>
        <v>0</v>
      </c>
      <c r="W2587" s="49">
        <f>IF(0&gt;1,IF(0&lt;=1.1,1,IF(0&lt;=1.2,2,IF(0&lt;=1.5,3,5))),0) * 1000000</f>
        <v>0</v>
      </c>
      <c r="X2587" s="50">
        <f>IF(AND(P2587&gt;=150000000,P2587&lt;300000000),5000000,IF(AND(P2587&gt;=300000000,P2587&lt;500000000),10000000,IF(AND(P2587&gt;=300000000,P2587&lt;500000000),15000000,IF(AND(P2587&gt;=500000000,P2587&lt;3000000000),20000000,IF(P2587&gt;=30000000000,35000000,0))))) * (1-R2587)</f>
        <v>0</v>
      </c>
      <c r="Y2587" s="50">
        <f>IFERROR(Q2587 * (1-R2587),0)</f>
        <v>0</v>
      </c>
      <c r="Z2587" s="51">
        <f>IF(R2587=1,0,0)</f>
        <v>0</v>
      </c>
      <c r="AA2587" s="51">
        <f>IFERROR((1-R2587) * Z2587 * 2%,0)</f>
        <v>0</v>
      </c>
      <c r="AB2587" s="52">
        <f>IF(R2587=0,0,0)</f>
        <v>0</v>
      </c>
      <c r="AC2587" s="52">
        <f> IFERROR(AB2587 * (1-R2587) * 2%,0)</f>
        <v>0</v>
      </c>
      <c r="AD2587" s="53">
        <f>T2587+V2587+W2587+X2587+AA2587+AC2587</f>
        <v>99108</v>
      </c>
    </row>
    <row r="2588">
      <c r="C2588" s="40" t="s">
        <v>4887</v>
      </c>
      <c r="D2588" s="41" t="s">
        <v>4888</v>
      </c>
      <c r="E2588" s="41"/>
      <c r="F2588" s="42">
        <v>41535.425879629627</v>
      </c>
      <c r="G2588" s="43">
        <v>58</v>
      </c>
      <c r="H2588" s="44">
        <v>43321</v>
      </c>
      <c r="I2588" s="44">
        <v>43357</v>
      </c>
      <c r="J2588" s="43">
        <v>409464</v>
      </c>
      <c r="K2588" s="43">
        <v>0</v>
      </c>
      <c r="L2588" s="43">
        <v>0</v>
      </c>
      <c r="M2588" s="43">
        <f>IFERROR(J2588-K2588-L2588,0)</f>
        <v>409464</v>
      </c>
      <c r="N2588" s="43">
        <v>409464</v>
      </c>
      <c r="O2588" s="45">
        <f>IFERROR(IF(1 - M2588/N2588&lt;0,0,1-M2588/N2588),0)</f>
        <v>0</v>
      </c>
      <c r="P2588" s="43">
        <v>0</v>
      </c>
      <c r="Q2588" s="43">
        <v>409464</v>
      </c>
      <c r="R2588" s="46">
        <f>IF(F2588&lt;DATEVALUE("2018-07-01"),1,0)</f>
        <v>1</v>
      </c>
      <c r="S2588" s="47">
        <f>IF(R2588=1,1%,0)</f>
        <v>0.01</v>
      </c>
      <c r="T2588" s="46">
        <f>IFERROR(S2588*M2588,0)</f>
        <v>4094.6399999999999</v>
      </c>
      <c r="U2588" s="48">
        <f>IF(O2588&lt;=0.12,1,0)*(1-R2588)*M2588</f>
        <v>0</v>
      </c>
      <c r="V2588" s="49">
        <f>IF(0&lt;0.8,0,IF(0&lt;1,Sheet1!L590,1))*IF(G2588&lt;3,0.12 - O2588,0.01) *U2588</f>
        <v>0</v>
      </c>
      <c r="W2588" s="49">
        <f>IF(0&gt;1,IF(0&lt;=1.1,1,IF(0&lt;=1.2,2,IF(0&lt;=1.5,3,5))),0) * 1000000</f>
        <v>0</v>
      </c>
      <c r="X2588" s="50">
        <f>IF(AND(P2588&gt;=150000000,P2588&lt;300000000),5000000,IF(AND(P2588&gt;=300000000,P2588&lt;500000000),10000000,IF(AND(P2588&gt;=300000000,P2588&lt;500000000),15000000,IF(AND(P2588&gt;=500000000,P2588&lt;3000000000),20000000,IF(P2588&gt;=30000000000,35000000,0))))) * (1-R2588)</f>
        <v>0</v>
      </c>
      <c r="Y2588" s="50">
        <f>IFERROR(Q2588 * (1-R2588),0)</f>
        <v>0</v>
      </c>
      <c r="Z2588" s="51">
        <f>IF(R2588=1,0,0)</f>
        <v>0</v>
      </c>
      <c r="AA2588" s="51">
        <f>IFERROR((1-R2588) * Z2588 * 2%,0)</f>
        <v>0</v>
      </c>
      <c r="AB2588" s="52">
        <f>IF(R2588=0,0,0)</f>
        <v>0</v>
      </c>
      <c r="AC2588" s="52">
        <f> IFERROR(AB2588 * (1-R2588) * 2%,0)</f>
        <v>0</v>
      </c>
      <c r="AD2588" s="53">
        <f>T2588+V2588+W2588+X2588+AA2588+AC2588</f>
        <v>4094.6399999999999</v>
      </c>
    </row>
    <row r="2589">
      <c r="C2589" s="40" t="s">
        <v>4889</v>
      </c>
      <c r="D2589" s="41" t="s">
        <v>4890</v>
      </c>
      <c r="E2589" s="41"/>
      <c r="F2589" s="42">
        <v>41542.417777777773</v>
      </c>
      <c r="G2589" s="43">
        <v>58</v>
      </c>
      <c r="H2589" s="44">
        <v>43320</v>
      </c>
      <c r="I2589" s="44">
        <v>43326</v>
      </c>
      <c r="J2589" s="43">
        <v>1569370</v>
      </c>
      <c r="K2589" s="43">
        <v>0</v>
      </c>
      <c r="L2589" s="43">
        <v>0</v>
      </c>
      <c r="M2589" s="43">
        <f>IFERROR(J2589-K2589-L2589,0)</f>
        <v>1569370</v>
      </c>
      <c r="N2589" s="43">
        <v>1569370</v>
      </c>
      <c r="O2589" s="45">
        <f>IFERROR(IF(1 - M2589/N2589&lt;0,0,1-M2589/N2589),0)</f>
        <v>0</v>
      </c>
      <c r="P2589" s="43">
        <v>0</v>
      </c>
      <c r="Q2589" s="43">
        <v>1569370</v>
      </c>
      <c r="R2589" s="46">
        <f>IF(F2589&lt;DATEVALUE("2018-07-01"),1,0)</f>
        <v>1</v>
      </c>
      <c r="S2589" s="47">
        <f>IF(R2589=1,1%,0)</f>
        <v>0.01</v>
      </c>
      <c r="T2589" s="46">
        <f>IFERROR(S2589*M2589,0)</f>
        <v>15693.700000000001</v>
      </c>
      <c r="U2589" s="48">
        <f>IF(O2589&lt;=0.12,1,0)*(1-R2589)*M2589</f>
        <v>0</v>
      </c>
      <c r="V2589" s="49">
        <f>IF(0&lt;0.8,0,IF(0&lt;1,Sheet1!L590,1))*IF(G2589&lt;3,0.12 - O2589,0.01) *U2589</f>
        <v>0</v>
      </c>
      <c r="W2589" s="49">
        <f>IF(0&gt;1,IF(0&lt;=1.1,1,IF(0&lt;=1.2,2,IF(0&lt;=1.5,3,5))),0) * 1000000</f>
        <v>0</v>
      </c>
      <c r="X2589" s="50">
        <f>IF(AND(P2589&gt;=150000000,P2589&lt;300000000),5000000,IF(AND(P2589&gt;=300000000,P2589&lt;500000000),10000000,IF(AND(P2589&gt;=300000000,P2589&lt;500000000),15000000,IF(AND(P2589&gt;=500000000,P2589&lt;3000000000),20000000,IF(P2589&gt;=30000000000,35000000,0))))) * (1-R2589)</f>
        <v>0</v>
      </c>
      <c r="Y2589" s="50">
        <f>IFERROR(Q2589 * (1-R2589),0)</f>
        <v>0</v>
      </c>
      <c r="Z2589" s="51">
        <f>IF(R2589=1,0,0)</f>
        <v>0</v>
      </c>
      <c r="AA2589" s="51">
        <f>IFERROR((1-R2589) * Z2589 * 2%,0)</f>
        <v>0</v>
      </c>
      <c r="AB2589" s="52">
        <f>IF(R2589=0,0,0)</f>
        <v>0</v>
      </c>
      <c r="AC2589" s="52">
        <f> IFERROR(AB2589 * (1-R2589) * 2%,0)</f>
        <v>0</v>
      </c>
      <c r="AD2589" s="53">
        <f>T2589+V2589+W2589+X2589+AA2589+AC2589</f>
        <v>15693.700000000001</v>
      </c>
    </row>
    <row r="2590">
      <c r="C2590" s="40" t="s">
        <v>4891</v>
      </c>
      <c r="D2590" s="41" t="s">
        <v>4892</v>
      </c>
      <c r="E2590" s="41"/>
      <c r="F2590" s="42">
        <v>41543.436678240738</v>
      </c>
      <c r="G2590" s="43">
        <v>58</v>
      </c>
      <c r="H2590" s="44">
        <v>43320</v>
      </c>
      <c r="I2590" s="44">
        <v>43356</v>
      </c>
      <c r="J2590" s="43">
        <v>1673309</v>
      </c>
      <c r="K2590" s="43">
        <v>0</v>
      </c>
      <c r="L2590" s="43">
        <v>0</v>
      </c>
      <c r="M2590" s="43">
        <f>IFERROR(J2590-K2590-L2590,0)</f>
        <v>1673309</v>
      </c>
      <c r="N2590" s="43">
        <v>1673309</v>
      </c>
      <c r="O2590" s="45">
        <f>IFERROR(IF(1 - M2590/N2590&lt;0,0,1-M2590/N2590),0)</f>
        <v>0</v>
      </c>
      <c r="P2590" s="43">
        <v>0</v>
      </c>
      <c r="Q2590" s="43">
        <v>1673309</v>
      </c>
      <c r="R2590" s="46">
        <f>IF(F2590&lt;DATEVALUE("2018-07-01"),1,0)</f>
        <v>1</v>
      </c>
      <c r="S2590" s="47">
        <f>IF(R2590=1,1%,0)</f>
        <v>0.01</v>
      </c>
      <c r="T2590" s="46">
        <f>IFERROR(S2590*M2590,0)</f>
        <v>16733.09</v>
      </c>
      <c r="U2590" s="48">
        <f>IF(O2590&lt;=0.12,1,0)*(1-R2590)*M2590</f>
        <v>0</v>
      </c>
      <c r="V2590" s="49">
        <f>IF(0&lt;0.8,0,IF(0&lt;1,Sheet1!L590,1))*IF(G2590&lt;3,0.12 - O2590,0.01) *U2590</f>
        <v>0</v>
      </c>
      <c r="W2590" s="49">
        <f>IF(0&gt;1,IF(0&lt;=1.1,1,IF(0&lt;=1.2,2,IF(0&lt;=1.5,3,5))),0) * 1000000</f>
        <v>0</v>
      </c>
      <c r="X2590" s="50">
        <f>IF(AND(P2590&gt;=150000000,P2590&lt;300000000),5000000,IF(AND(P2590&gt;=300000000,P2590&lt;500000000),10000000,IF(AND(P2590&gt;=300000000,P2590&lt;500000000),15000000,IF(AND(P2590&gt;=500000000,P2590&lt;3000000000),20000000,IF(P2590&gt;=30000000000,35000000,0))))) * (1-R2590)</f>
        <v>0</v>
      </c>
      <c r="Y2590" s="50">
        <f>IFERROR(Q2590 * (1-R2590),0)</f>
        <v>0</v>
      </c>
      <c r="Z2590" s="51">
        <f>IF(R2590=1,0,0)</f>
        <v>0</v>
      </c>
      <c r="AA2590" s="51">
        <f>IFERROR((1-R2590) * Z2590 * 2%,0)</f>
        <v>0</v>
      </c>
      <c r="AB2590" s="52">
        <f>IF(R2590=0,0,0)</f>
        <v>0</v>
      </c>
      <c r="AC2590" s="52">
        <f> IFERROR(AB2590 * (1-R2590) * 2%,0)</f>
        <v>0</v>
      </c>
      <c r="AD2590" s="53">
        <f>T2590+V2590+W2590+X2590+AA2590+AC2590</f>
        <v>16733.09</v>
      </c>
    </row>
    <row r="2591">
      <c r="C2591" s="40" t="s">
        <v>4893</v>
      </c>
      <c r="D2591" s="41" t="s">
        <v>4894</v>
      </c>
      <c r="E2591" s="41"/>
      <c r="F2591" s="42">
        <v>41562.376412037032</v>
      </c>
      <c r="G2591" s="43">
        <v>57</v>
      </c>
      <c r="H2591" s="44">
        <v>43344</v>
      </c>
      <c r="I2591" s="44">
        <v>43368</v>
      </c>
      <c r="J2591" s="43">
        <v>1655038</v>
      </c>
      <c r="K2591" s="43">
        <v>0</v>
      </c>
      <c r="L2591" s="43">
        <v>0</v>
      </c>
      <c r="M2591" s="43">
        <f>IFERROR(J2591-K2591-L2591,0)</f>
        <v>1655038</v>
      </c>
      <c r="N2591" s="43">
        <v>1655038</v>
      </c>
      <c r="O2591" s="45">
        <f>IFERROR(IF(1 - M2591/N2591&lt;0,0,1-M2591/N2591),0)</f>
        <v>0</v>
      </c>
      <c r="P2591" s="43">
        <v>0</v>
      </c>
      <c r="Q2591" s="43">
        <v>1655038</v>
      </c>
      <c r="R2591" s="46">
        <f>IF(F2591&lt;DATEVALUE("2018-07-01"),1,0)</f>
        <v>1</v>
      </c>
      <c r="S2591" s="47">
        <f>IF(R2591=1,1%,0)</f>
        <v>0.01</v>
      </c>
      <c r="T2591" s="46">
        <f>IFERROR(S2591*M2591,0)</f>
        <v>16550.380000000001</v>
      </c>
      <c r="U2591" s="48">
        <f>IF(O2591&lt;=0.12,1,0)*(1-R2591)*M2591</f>
        <v>0</v>
      </c>
      <c r="V2591" s="49">
        <f>IF(0&lt;0.8,0,IF(0&lt;1,Sheet1!L590,1))*IF(G2591&lt;3,0.12 - O2591,0.01) *U2591</f>
        <v>0</v>
      </c>
      <c r="W2591" s="49">
        <f>IF(0&gt;1,IF(0&lt;=1.1,1,IF(0&lt;=1.2,2,IF(0&lt;=1.5,3,5))),0) * 1000000</f>
        <v>0</v>
      </c>
      <c r="X2591" s="50">
        <f>IF(AND(P2591&gt;=150000000,P2591&lt;300000000),5000000,IF(AND(P2591&gt;=300000000,P2591&lt;500000000),10000000,IF(AND(P2591&gt;=300000000,P2591&lt;500000000),15000000,IF(AND(P2591&gt;=500000000,P2591&lt;3000000000),20000000,IF(P2591&gt;=30000000000,35000000,0))))) * (1-R2591)</f>
        <v>0</v>
      </c>
      <c r="Y2591" s="50">
        <f>IFERROR(Q2591 * (1-R2591),0)</f>
        <v>0</v>
      </c>
      <c r="Z2591" s="51">
        <f>IF(R2591=1,0,0)</f>
        <v>0</v>
      </c>
      <c r="AA2591" s="51">
        <f>IFERROR((1-R2591) * Z2591 * 2%,0)</f>
        <v>0</v>
      </c>
      <c r="AB2591" s="52">
        <f>IF(R2591=0,0,0)</f>
        <v>0</v>
      </c>
      <c r="AC2591" s="52">
        <f> IFERROR(AB2591 * (1-R2591) * 2%,0)</f>
        <v>0</v>
      </c>
      <c r="AD2591" s="53">
        <f>T2591+V2591+W2591+X2591+AA2591+AC2591</f>
        <v>16550.380000000001</v>
      </c>
    </row>
    <row r="2592">
      <c r="C2592" s="40" t="s">
        <v>4895</v>
      </c>
      <c r="D2592" s="41" t="s">
        <v>4896</v>
      </c>
      <c r="E2592" s="41"/>
      <c r="F2592" s="42">
        <v>41591.462187500001</v>
      </c>
      <c r="G2592" s="43">
        <v>56</v>
      </c>
      <c r="H2592" s="44">
        <v>43327</v>
      </c>
      <c r="I2592" s="44">
        <v>43351</v>
      </c>
      <c r="J2592" s="43">
        <v>4249762</v>
      </c>
      <c r="K2592" s="43">
        <v>0</v>
      </c>
      <c r="L2592" s="43">
        <v>0</v>
      </c>
      <c r="M2592" s="43">
        <f>IFERROR(J2592-K2592-L2592,0)</f>
        <v>4249762</v>
      </c>
      <c r="N2592" s="43">
        <v>4249762</v>
      </c>
      <c r="O2592" s="45">
        <f>IFERROR(IF(1 - M2592/N2592&lt;0,0,1-M2592/N2592),0)</f>
        <v>0</v>
      </c>
      <c r="P2592" s="43">
        <v>0</v>
      </c>
      <c r="Q2592" s="43">
        <v>4249762</v>
      </c>
      <c r="R2592" s="46">
        <f>IF(F2592&lt;DATEVALUE("2018-07-01"),1,0)</f>
        <v>1</v>
      </c>
      <c r="S2592" s="47">
        <f>IF(R2592=1,1%,0)</f>
        <v>0.01</v>
      </c>
      <c r="T2592" s="46">
        <f>IFERROR(S2592*M2592,0)</f>
        <v>42497.620000000003</v>
      </c>
      <c r="U2592" s="48">
        <f>IF(O2592&lt;=0.12,1,0)*(1-R2592)*M2592</f>
        <v>0</v>
      </c>
      <c r="V2592" s="49">
        <f>IF(0&lt;0.8,0,IF(0&lt;1,Sheet1!L590,1))*IF(G2592&lt;3,0.12 - O2592,0.01) *U2592</f>
        <v>0</v>
      </c>
      <c r="W2592" s="49">
        <f>IF(0&gt;1,IF(0&lt;=1.1,1,IF(0&lt;=1.2,2,IF(0&lt;=1.5,3,5))),0) * 1000000</f>
        <v>0</v>
      </c>
      <c r="X2592" s="50">
        <f>IF(AND(P2592&gt;=150000000,P2592&lt;300000000),5000000,IF(AND(P2592&gt;=300000000,P2592&lt;500000000),10000000,IF(AND(P2592&gt;=300000000,P2592&lt;500000000),15000000,IF(AND(P2592&gt;=500000000,P2592&lt;3000000000),20000000,IF(P2592&gt;=30000000000,35000000,0))))) * (1-R2592)</f>
        <v>0</v>
      </c>
      <c r="Y2592" s="50">
        <f>IFERROR(Q2592 * (1-R2592),0)</f>
        <v>0</v>
      </c>
      <c r="Z2592" s="51">
        <f>IF(R2592=1,0,0)</f>
        <v>0</v>
      </c>
      <c r="AA2592" s="51">
        <f>IFERROR((1-R2592) * Z2592 * 2%,0)</f>
        <v>0</v>
      </c>
      <c r="AB2592" s="52">
        <f>IF(R2592=0,0,0)</f>
        <v>0</v>
      </c>
      <c r="AC2592" s="52">
        <f> IFERROR(AB2592 * (1-R2592) * 2%,0)</f>
        <v>0</v>
      </c>
      <c r="AD2592" s="53">
        <f>T2592+V2592+W2592+X2592+AA2592+AC2592</f>
        <v>42497.620000000003</v>
      </c>
    </row>
    <row r="2593">
      <c r="C2593" s="40" t="s">
        <v>4897</v>
      </c>
      <c r="D2593" s="41" t="s">
        <v>4898</v>
      </c>
      <c r="E2593" s="41"/>
      <c r="F2593" s="42">
        <v>41599.464363425926</v>
      </c>
      <c r="G2593" s="43">
        <v>56</v>
      </c>
      <c r="H2593" s="44">
        <v>43312</v>
      </c>
      <c r="I2593" s="44">
        <v>43342</v>
      </c>
      <c r="J2593" s="43">
        <v>816145</v>
      </c>
      <c r="K2593" s="43">
        <v>0</v>
      </c>
      <c r="L2593" s="43">
        <v>0</v>
      </c>
      <c r="M2593" s="43">
        <f>IFERROR(J2593-K2593-L2593,0)</f>
        <v>816145</v>
      </c>
      <c r="N2593" s="43">
        <v>815219</v>
      </c>
      <c r="O2593" s="45">
        <f>IFERROR(IF(1 - M2593/N2593&lt;0,0,1-M2593/N2593),0)</f>
        <v>0</v>
      </c>
      <c r="P2593" s="43">
        <v>0</v>
      </c>
      <c r="Q2593" s="43">
        <v>816145</v>
      </c>
      <c r="R2593" s="46">
        <f>IF(F2593&lt;DATEVALUE("2018-07-01"),1,0)</f>
        <v>1</v>
      </c>
      <c r="S2593" s="47">
        <f>IF(R2593=1,1%,0)</f>
        <v>0.01</v>
      </c>
      <c r="T2593" s="46">
        <f>IFERROR(S2593*M2593,0)</f>
        <v>8161.4499999999998</v>
      </c>
      <c r="U2593" s="48">
        <f>IF(O2593&lt;=0.12,1,0)*(1-R2593)*M2593</f>
        <v>0</v>
      </c>
      <c r="V2593" s="49">
        <f>IF(0&lt;0.8,0,IF(0&lt;1,Sheet1!L590,1))*IF(G2593&lt;3,0.12 - O2593,0.01) *U2593</f>
        <v>0</v>
      </c>
      <c r="W2593" s="49">
        <f>IF(0&gt;1,IF(0&lt;=1.1,1,IF(0&lt;=1.2,2,IF(0&lt;=1.5,3,5))),0) * 1000000</f>
        <v>0</v>
      </c>
      <c r="X2593" s="50">
        <f>IF(AND(P2593&gt;=150000000,P2593&lt;300000000),5000000,IF(AND(P2593&gt;=300000000,P2593&lt;500000000),10000000,IF(AND(P2593&gt;=300000000,P2593&lt;500000000),15000000,IF(AND(P2593&gt;=500000000,P2593&lt;3000000000),20000000,IF(P2593&gt;=30000000000,35000000,0))))) * (1-R2593)</f>
        <v>0</v>
      </c>
      <c r="Y2593" s="50">
        <f>IFERROR(Q2593 * (1-R2593),0)</f>
        <v>0</v>
      </c>
      <c r="Z2593" s="51">
        <f>IF(R2593=1,0,0)</f>
        <v>0</v>
      </c>
      <c r="AA2593" s="51">
        <f>IFERROR((1-R2593) * Z2593 * 2%,0)</f>
        <v>0</v>
      </c>
      <c r="AB2593" s="52">
        <f>IF(R2593=0,0,0)</f>
        <v>0</v>
      </c>
      <c r="AC2593" s="52">
        <f> IFERROR(AB2593 * (1-R2593) * 2%,0)</f>
        <v>0</v>
      </c>
      <c r="AD2593" s="53">
        <f>T2593+V2593+W2593+X2593+AA2593+AC2593</f>
        <v>8161.4499999999998</v>
      </c>
    </row>
    <row r="2594">
      <c r="C2594" s="40" t="s">
        <v>4899</v>
      </c>
      <c r="D2594" s="41" t="s">
        <v>4900</v>
      </c>
      <c r="E2594" s="41"/>
      <c r="F2594" s="42">
        <v>41599.467453703699</v>
      </c>
      <c r="G2594" s="43">
        <v>56</v>
      </c>
      <c r="H2594" s="44">
        <v>43320</v>
      </c>
      <c r="I2594" s="44">
        <v>43335</v>
      </c>
      <c r="J2594" s="43">
        <v>1453331</v>
      </c>
      <c r="K2594" s="43">
        <v>0</v>
      </c>
      <c r="L2594" s="43">
        <v>0</v>
      </c>
      <c r="M2594" s="43">
        <f>IFERROR(J2594-K2594-L2594,0)</f>
        <v>1453331</v>
      </c>
      <c r="N2594" s="43">
        <v>1453331</v>
      </c>
      <c r="O2594" s="45">
        <f>IFERROR(IF(1 - M2594/N2594&lt;0,0,1-M2594/N2594),0)</f>
        <v>0</v>
      </c>
      <c r="P2594" s="43">
        <v>0</v>
      </c>
      <c r="Q2594" s="43">
        <v>1453331</v>
      </c>
      <c r="R2594" s="46">
        <f>IF(F2594&lt;DATEVALUE("2018-07-01"),1,0)</f>
        <v>1</v>
      </c>
      <c r="S2594" s="47">
        <f>IF(R2594=1,1%,0)</f>
        <v>0.01</v>
      </c>
      <c r="T2594" s="46">
        <f>IFERROR(S2594*M2594,0)</f>
        <v>14533.31</v>
      </c>
      <c r="U2594" s="48">
        <f>IF(O2594&lt;=0.12,1,0)*(1-R2594)*M2594</f>
        <v>0</v>
      </c>
      <c r="V2594" s="49">
        <f>IF(0&lt;0.8,0,IF(0&lt;1,Sheet1!L590,1))*IF(G2594&lt;3,0.12 - O2594,0.01) *U2594</f>
        <v>0</v>
      </c>
      <c r="W2594" s="49">
        <f>IF(0&gt;1,IF(0&lt;=1.1,1,IF(0&lt;=1.2,2,IF(0&lt;=1.5,3,5))),0) * 1000000</f>
        <v>0</v>
      </c>
      <c r="X2594" s="50">
        <f>IF(AND(P2594&gt;=150000000,P2594&lt;300000000),5000000,IF(AND(P2594&gt;=300000000,P2594&lt;500000000),10000000,IF(AND(P2594&gt;=300000000,P2594&lt;500000000),15000000,IF(AND(P2594&gt;=500000000,P2594&lt;3000000000),20000000,IF(P2594&gt;=30000000000,35000000,0))))) * (1-R2594)</f>
        <v>0</v>
      </c>
      <c r="Y2594" s="50">
        <f>IFERROR(Q2594 * (1-R2594),0)</f>
        <v>0</v>
      </c>
      <c r="Z2594" s="51">
        <f>IF(R2594=1,0,0)</f>
        <v>0</v>
      </c>
      <c r="AA2594" s="51">
        <f>IFERROR((1-R2594) * Z2594 * 2%,0)</f>
        <v>0</v>
      </c>
      <c r="AB2594" s="52">
        <f>IF(R2594=0,0,0)</f>
        <v>0</v>
      </c>
      <c r="AC2594" s="52">
        <f> IFERROR(AB2594 * (1-R2594) * 2%,0)</f>
        <v>0</v>
      </c>
      <c r="AD2594" s="53">
        <f>T2594+V2594+W2594+X2594+AA2594+AC2594</f>
        <v>14533.31</v>
      </c>
    </row>
    <row r="2595">
      <c r="C2595" s="40" t="s">
        <v>4901</v>
      </c>
      <c r="D2595" s="41" t="s">
        <v>4902</v>
      </c>
      <c r="E2595" s="41"/>
      <c r="F2595" s="42">
        <v>41642.403958333329</v>
      </c>
      <c r="G2595" s="43">
        <v>54</v>
      </c>
      <c r="H2595" s="44">
        <v>43312</v>
      </c>
      <c r="I2595" s="44">
        <v>43364</v>
      </c>
      <c r="J2595" s="43">
        <v>4214578</v>
      </c>
      <c r="K2595" s="43">
        <v>0</v>
      </c>
      <c r="L2595" s="43">
        <v>0</v>
      </c>
      <c r="M2595" s="43">
        <f>IFERROR(J2595-K2595-L2595,0)</f>
        <v>4214578</v>
      </c>
      <c r="N2595" s="43">
        <v>4243377</v>
      </c>
      <c r="O2595" s="45">
        <f>IFERROR(IF(1 - M2595/N2595&lt;0,0,1-M2595/N2595),0)</f>
        <v>0.006786811541845128</v>
      </c>
      <c r="P2595" s="43">
        <v>0</v>
      </c>
      <c r="Q2595" s="43">
        <v>4214578</v>
      </c>
      <c r="R2595" s="46">
        <f>IF(F2595&lt;DATEVALUE("2018-07-01"),1,0)</f>
        <v>1</v>
      </c>
      <c r="S2595" s="47">
        <f>IF(R2595=1,1%,0)</f>
        <v>0.01</v>
      </c>
      <c r="T2595" s="46">
        <f>IFERROR(S2595*M2595,0)</f>
        <v>42145.779999999999</v>
      </c>
      <c r="U2595" s="48">
        <f>IF(O2595&lt;=0.12,1,0)*(1-R2595)*M2595</f>
        <v>0</v>
      </c>
      <c r="V2595" s="49">
        <f>IF(0&lt;0.8,0,IF(0&lt;1,Sheet1!L590,1))*IF(G2595&lt;3,0.12 - O2595,0.01) *U2595</f>
        <v>0</v>
      </c>
      <c r="W2595" s="49">
        <f>IF(0&gt;1,IF(0&lt;=1.1,1,IF(0&lt;=1.2,2,IF(0&lt;=1.5,3,5))),0) * 1000000</f>
        <v>0</v>
      </c>
      <c r="X2595" s="50">
        <f>IF(AND(P2595&gt;=150000000,P2595&lt;300000000),5000000,IF(AND(P2595&gt;=300000000,P2595&lt;500000000),10000000,IF(AND(P2595&gt;=300000000,P2595&lt;500000000),15000000,IF(AND(P2595&gt;=500000000,P2595&lt;3000000000),20000000,IF(P2595&gt;=30000000000,35000000,0))))) * (1-R2595)</f>
        <v>0</v>
      </c>
      <c r="Y2595" s="50">
        <f>IFERROR(Q2595 * (1-R2595),0)</f>
        <v>0</v>
      </c>
      <c r="Z2595" s="51">
        <f>IF(R2595=1,0,0)</f>
        <v>0</v>
      </c>
      <c r="AA2595" s="51">
        <f>IFERROR((1-R2595) * Z2595 * 2%,0)</f>
        <v>0</v>
      </c>
      <c r="AB2595" s="52">
        <f>IF(R2595=0,0,0)</f>
        <v>0</v>
      </c>
      <c r="AC2595" s="52">
        <f> IFERROR(AB2595 * (1-R2595) * 2%,0)</f>
        <v>0</v>
      </c>
      <c r="AD2595" s="53">
        <f>T2595+V2595+W2595+X2595+AA2595+AC2595</f>
        <v>42145.779999999999</v>
      </c>
    </row>
    <row r="2596">
      <c r="C2596" s="40" t="s">
        <v>4903</v>
      </c>
      <c r="D2596" s="41" t="s">
        <v>4904</v>
      </c>
      <c r="E2596" s="41"/>
      <c r="F2596" s="42">
        <v>41646.392847222218</v>
      </c>
      <c r="G2596" s="43">
        <v>54</v>
      </c>
      <c r="H2596" s="44">
        <v>43327</v>
      </c>
      <c r="I2596" s="44">
        <v>43341</v>
      </c>
      <c r="J2596" s="43">
        <v>12840972</v>
      </c>
      <c r="K2596" s="43">
        <v>1697553</v>
      </c>
      <c r="L2596" s="43">
        <v>0</v>
      </c>
      <c r="M2596" s="43">
        <f>IFERROR(J2596-K2596-L2596,0)</f>
        <v>11143419</v>
      </c>
      <c r="N2596" s="43">
        <v>12739574</v>
      </c>
      <c r="O2596" s="45">
        <f>IFERROR(IF(1 - M2596/N2596&lt;0,0,1-M2596/N2596),0)</f>
        <v>0.12529108116174059</v>
      </c>
      <c r="P2596" s="43">
        <v>0</v>
      </c>
      <c r="Q2596" s="43">
        <v>12840972</v>
      </c>
      <c r="R2596" s="46">
        <f>IF(F2596&lt;DATEVALUE("2018-07-01"),1,0)</f>
        <v>1</v>
      </c>
      <c r="S2596" s="47">
        <f>IF(R2596=1,1%,0)</f>
        <v>0.01</v>
      </c>
      <c r="T2596" s="46">
        <f>IFERROR(S2596*M2596,0)</f>
        <v>111434.19</v>
      </c>
      <c r="U2596" s="48">
        <f>IF(O2596&lt;=0.12,1,0)*(1-R2596)*M2596</f>
        <v>0</v>
      </c>
      <c r="V2596" s="49">
        <f>IF(0&lt;0.8,0,IF(0&lt;1,Sheet1!L590,1))*IF(G2596&lt;3,0.12 - O2596,0.01) *U2596</f>
        <v>0</v>
      </c>
      <c r="W2596" s="49">
        <f>IF(0&gt;1,IF(0&lt;=1.1,1,IF(0&lt;=1.2,2,IF(0&lt;=1.5,3,5))),0) * 1000000</f>
        <v>0</v>
      </c>
      <c r="X2596" s="50">
        <f>IF(AND(P2596&gt;=150000000,P2596&lt;300000000),5000000,IF(AND(P2596&gt;=300000000,P2596&lt;500000000),10000000,IF(AND(P2596&gt;=300000000,P2596&lt;500000000),15000000,IF(AND(P2596&gt;=500000000,P2596&lt;3000000000),20000000,IF(P2596&gt;=30000000000,35000000,0))))) * (1-R2596)</f>
        <v>0</v>
      </c>
      <c r="Y2596" s="50">
        <f>IFERROR(Q2596 * (1-R2596),0)</f>
        <v>0</v>
      </c>
      <c r="Z2596" s="51">
        <f>IF(R2596=1,0,0)</f>
        <v>0</v>
      </c>
      <c r="AA2596" s="51">
        <f>IFERROR((1-R2596) * Z2596 * 2%,0)</f>
        <v>0</v>
      </c>
      <c r="AB2596" s="52">
        <f>IF(R2596=0,0,0)</f>
        <v>0</v>
      </c>
      <c r="AC2596" s="52">
        <f> IFERROR(AB2596 * (1-R2596) * 2%,0)</f>
        <v>0</v>
      </c>
      <c r="AD2596" s="53">
        <f>T2596+V2596+W2596+X2596+AA2596+AC2596</f>
        <v>111434.19</v>
      </c>
    </row>
    <row r="2597">
      <c r="C2597" s="40" t="s">
        <v>4905</v>
      </c>
      <c r="D2597" s="41" t="s">
        <v>4906</v>
      </c>
      <c r="E2597" s="41"/>
      <c r="F2597" s="42">
        <v>41682.475995370369</v>
      </c>
      <c r="G2597" s="43">
        <v>53</v>
      </c>
      <c r="H2597" s="44">
        <v>43376</v>
      </c>
      <c r="I2597" s="44">
        <v>43420</v>
      </c>
      <c r="J2597" s="43">
        <v>17000</v>
      </c>
      <c r="K2597" s="43">
        <v>0</v>
      </c>
      <c r="L2597" s="43">
        <v>0</v>
      </c>
      <c r="M2597" s="43">
        <f>IFERROR(J2597-K2597-L2597,0)</f>
        <v>17000</v>
      </c>
      <c r="N2597" s="43">
        <v>16577</v>
      </c>
      <c r="O2597" s="45">
        <f>IFERROR(IF(1 - M2597/N2597&lt;0,0,1-M2597/N2597),0)</f>
        <v>0</v>
      </c>
      <c r="P2597" s="43">
        <v>0</v>
      </c>
      <c r="Q2597" s="43">
        <v>17000</v>
      </c>
      <c r="R2597" s="46">
        <f>IF(F2597&lt;DATEVALUE("2018-07-01"),1,0)</f>
        <v>1</v>
      </c>
      <c r="S2597" s="47">
        <f>IF(R2597=1,1%,0)</f>
        <v>0.01</v>
      </c>
      <c r="T2597" s="46">
        <f>IFERROR(S2597*M2597,0)</f>
        <v>170</v>
      </c>
      <c r="U2597" s="48">
        <f>IF(O2597&lt;=0.12,1,0)*(1-R2597)*M2597</f>
        <v>0</v>
      </c>
      <c r="V2597" s="49">
        <f>IF(0&lt;0.8,0,IF(0&lt;1,Sheet1!L590,1))*IF(G2597&lt;3,0.12 - O2597,0.01) *U2597</f>
        <v>0</v>
      </c>
      <c r="W2597" s="49">
        <f>IF(0&gt;1,IF(0&lt;=1.1,1,IF(0&lt;=1.2,2,IF(0&lt;=1.5,3,5))),0) * 1000000</f>
        <v>0</v>
      </c>
      <c r="X2597" s="50">
        <f>IF(AND(P2597&gt;=150000000,P2597&lt;300000000),5000000,IF(AND(P2597&gt;=300000000,P2597&lt;500000000),10000000,IF(AND(P2597&gt;=300000000,P2597&lt;500000000),15000000,IF(AND(P2597&gt;=500000000,P2597&lt;3000000000),20000000,IF(P2597&gt;=30000000000,35000000,0))))) * (1-R2597)</f>
        <v>0</v>
      </c>
      <c r="Y2597" s="50">
        <f>IFERROR(Q2597 * (1-R2597),0)</f>
        <v>0</v>
      </c>
      <c r="Z2597" s="51">
        <f>IF(R2597=1,0,0)</f>
        <v>0</v>
      </c>
      <c r="AA2597" s="51">
        <f>IFERROR((1-R2597) * Z2597 * 2%,0)</f>
        <v>0</v>
      </c>
      <c r="AB2597" s="52">
        <f>IF(R2597=0,0,0)</f>
        <v>0</v>
      </c>
      <c r="AC2597" s="52">
        <f> IFERROR(AB2597 * (1-R2597) * 2%,0)</f>
        <v>0</v>
      </c>
      <c r="AD2597" s="53">
        <f>T2597+V2597+W2597+X2597+AA2597+AC2597</f>
        <v>170</v>
      </c>
    </row>
    <row r="2598">
      <c r="C2598" s="40" t="s">
        <v>4907</v>
      </c>
      <c r="D2598" s="41" t="s">
        <v>4908</v>
      </c>
      <c r="E2598" s="41"/>
      <c r="F2598" s="42">
        <v>41737.646932870368</v>
      </c>
      <c r="G2598" s="43">
        <v>51</v>
      </c>
      <c r="H2598" s="44">
        <v>43321</v>
      </c>
      <c r="I2598" s="44">
        <v>43329</v>
      </c>
      <c r="J2598" s="43">
        <v>447337</v>
      </c>
      <c r="K2598" s="43">
        <v>0</v>
      </c>
      <c r="L2598" s="43">
        <v>0</v>
      </c>
      <c r="M2598" s="43">
        <f>IFERROR(J2598-K2598-L2598,0)</f>
        <v>447337</v>
      </c>
      <c r="N2598" s="43">
        <v>447337</v>
      </c>
      <c r="O2598" s="45">
        <f>IFERROR(IF(1 - M2598/N2598&lt;0,0,1-M2598/N2598),0)</f>
        <v>0</v>
      </c>
      <c r="P2598" s="43">
        <v>0</v>
      </c>
      <c r="Q2598" s="43">
        <v>447337</v>
      </c>
      <c r="R2598" s="46">
        <f>IF(F2598&lt;DATEVALUE("2018-07-01"),1,0)</f>
        <v>1</v>
      </c>
      <c r="S2598" s="47">
        <f>IF(R2598=1,1%,0)</f>
        <v>0.01</v>
      </c>
      <c r="T2598" s="46">
        <f>IFERROR(S2598*M2598,0)</f>
        <v>4473.3699999999999</v>
      </c>
      <c r="U2598" s="48">
        <f>IF(O2598&lt;=0.12,1,0)*(1-R2598)*M2598</f>
        <v>0</v>
      </c>
      <c r="V2598" s="49">
        <f>IF(0&lt;0.8,0,IF(0&lt;1,Sheet1!L590,1))*IF(G2598&lt;3,0.12 - O2598,0.01) *U2598</f>
        <v>0</v>
      </c>
      <c r="W2598" s="49">
        <f>IF(0&gt;1,IF(0&lt;=1.1,1,IF(0&lt;=1.2,2,IF(0&lt;=1.5,3,5))),0) * 1000000</f>
        <v>0</v>
      </c>
      <c r="X2598" s="50">
        <f>IF(AND(P2598&gt;=150000000,P2598&lt;300000000),5000000,IF(AND(P2598&gt;=300000000,P2598&lt;500000000),10000000,IF(AND(P2598&gt;=300000000,P2598&lt;500000000),15000000,IF(AND(P2598&gt;=500000000,P2598&lt;3000000000),20000000,IF(P2598&gt;=30000000000,35000000,0))))) * (1-R2598)</f>
        <v>0</v>
      </c>
      <c r="Y2598" s="50">
        <f>IFERROR(Q2598 * (1-R2598),0)</f>
        <v>0</v>
      </c>
      <c r="Z2598" s="51">
        <f>IF(R2598=1,0,0)</f>
        <v>0</v>
      </c>
      <c r="AA2598" s="51">
        <f>IFERROR((1-R2598) * Z2598 * 2%,0)</f>
        <v>0</v>
      </c>
      <c r="AB2598" s="52">
        <f>IF(R2598=0,0,0)</f>
        <v>0</v>
      </c>
      <c r="AC2598" s="52">
        <f> IFERROR(AB2598 * (1-R2598) * 2%,0)</f>
        <v>0</v>
      </c>
      <c r="AD2598" s="53">
        <f>T2598+V2598+W2598+X2598+AA2598+AC2598</f>
        <v>4473.3699999999999</v>
      </c>
    </row>
    <row r="2599">
      <c r="C2599" s="40" t="s">
        <v>4909</v>
      </c>
      <c r="D2599" s="41" t="s">
        <v>4910</v>
      </c>
      <c r="E2599" s="41"/>
      <c r="F2599" s="42">
        <v>41782.402094907404</v>
      </c>
      <c r="G2599" s="43">
        <v>50</v>
      </c>
      <c r="H2599" s="44">
        <v>43312</v>
      </c>
      <c r="I2599" s="44">
        <v>43351</v>
      </c>
      <c r="J2599" s="43">
        <v>438625</v>
      </c>
      <c r="K2599" s="43">
        <v>0</v>
      </c>
      <c r="L2599" s="43">
        <v>0</v>
      </c>
      <c r="M2599" s="43">
        <f>IFERROR(J2599-K2599-L2599,0)</f>
        <v>438625</v>
      </c>
      <c r="N2599" s="43">
        <v>438625</v>
      </c>
      <c r="O2599" s="45">
        <f>IFERROR(IF(1 - M2599/N2599&lt;0,0,1-M2599/N2599),0)</f>
        <v>0</v>
      </c>
      <c r="P2599" s="43">
        <v>0</v>
      </c>
      <c r="Q2599" s="43">
        <v>438625</v>
      </c>
      <c r="R2599" s="46">
        <f>IF(F2599&lt;DATEVALUE("2018-07-01"),1,0)</f>
        <v>1</v>
      </c>
      <c r="S2599" s="47">
        <f>IF(R2599=1,1%,0)</f>
        <v>0.01</v>
      </c>
      <c r="T2599" s="46">
        <f>IFERROR(S2599*M2599,0)</f>
        <v>4386.25</v>
      </c>
      <c r="U2599" s="48">
        <f>IF(O2599&lt;=0.12,1,0)*(1-R2599)*M2599</f>
        <v>0</v>
      </c>
      <c r="V2599" s="49">
        <f>IF(0&lt;0.8,0,IF(0&lt;1,Sheet1!L590,1))*IF(G2599&lt;3,0.12 - O2599,0.01) *U2599</f>
        <v>0</v>
      </c>
      <c r="W2599" s="49">
        <f>IF(0&gt;1,IF(0&lt;=1.1,1,IF(0&lt;=1.2,2,IF(0&lt;=1.5,3,5))),0) * 1000000</f>
        <v>0</v>
      </c>
      <c r="X2599" s="50">
        <f>IF(AND(P2599&gt;=150000000,P2599&lt;300000000),5000000,IF(AND(P2599&gt;=300000000,P2599&lt;500000000),10000000,IF(AND(P2599&gt;=300000000,P2599&lt;500000000),15000000,IF(AND(P2599&gt;=500000000,P2599&lt;3000000000),20000000,IF(P2599&gt;=30000000000,35000000,0))))) * (1-R2599)</f>
        <v>0</v>
      </c>
      <c r="Y2599" s="50">
        <f>IFERROR(Q2599 * (1-R2599),0)</f>
        <v>0</v>
      </c>
      <c r="Z2599" s="51">
        <f>IF(R2599=1,0,0)</f>
        <v>0</v>
      </c>
      <c r="AA2599" s="51">
        <f>IFERROR((1-R2599) * Z2599 * 2%,0)</f>
        <v>0</v>
      </c>
      <c r="AB2599" s="52">
        <f>IF(R2599=0,0,0)</f>
        <v>0</v>
      </c>
      <c r="AC2599" s="52">
        <f> IFERROR(AB2599 * (1-R2599) * 2%,0)</f>
        <v>0</v>
      </c>
      <c r="AD2599" s="53">
        <f>T2599+V2599+W2599+X2599+AA2599+AC2599</f>
        <v>4386.25</v>
      </c>
    </row>
    <row r="2600">
      <c r="C2600" s="40" t="s">
        <v>4911</v>
      </c>
      <c r="D2600" s="41" t="s">
        <v>4912</v>
      </c>
      <c r="E2600" s="41"/>
      <c r="F2600" s="42">
        <v>41809.620706018519</v>
      </c>
      <c r="G2600" s="43">
        <v>49</v>
      </c>
      <c r="H2600" s="44">
        <v>43321</v>
      </c>
      <c r="I2600" s="44">
        <v>43342</v>
      </c>
      <c r="J2600" s="43">
        <v>322102</v>
      </c>
      <c r="K2600" s="43">
        <v>0</v>
      </c>
      <c r="L2600" s="43">
        <v>0</v>
      </c>
      <c r="M2600" s="43">
        <f>IFERROR(J2600-K2600-L2600,0)</f>
        <v>322102</v>
      </c>
      <c r="N2600" s="43">
        <v>322102</v>
      </c>
      <c r="O2600" s="45">
        <f>IFERROR(IF(1 - M2600/N2600&lt;0,0,1-M2600/N2600),0)</f>
        <v>0</v>
      </c>
      <c r="P2600" s="43">
        <v>0</v>
      </c>
      <c r="Q2600" s="43">
        <v>322102</v>
      </c>
      <c r="R2600" s="46">
        <f>IF(F2600&lt;DATEVALUE("2018-07-01"),1,0)</f>
        <v>1</v>
      </c>
      <c r="S2600" s="47">
        <f>IF(R2600=1,1%,0)</f>
        <v>0.01</v>
      </c>
      <c r="T2600" s="46">
        <f>IFERROR(S2600*M2600,0)</f>
        <v>3221.02</v>
      </c>
      <c r="U2600" s="48">
        <f>IF(O2600&lt;=0.12,1,0)*(1-R2600)*M2600</f>
        <v>0</v>
      </c>
      <c r="V2600" s="49">
        <f>IF(0&lt;0.8,0,IF(0&lt;1,Sheet1!L590,1))*IF(G2600&lt;3,0.12 - O2600,0.01) *U2600</f>
        <v>0</v>
      </c>
      <c r="W2600" s="49">
        <f>IF(0&gt;1,IF(0&lt;=1.1,1,IF(0&lt;=1.2,2,IF(0&lt;=1.5,3,5))),0) * 1000000</f>
        <v>0</v>
      </c>
      <c r="X2600" s="50">
        <f>IF(AND(P2600&gt;=150000000,P2600&lt;300000000),5000000,IF(AND(P2600&gt;=300000000,P2600&lt;500000000),10000000,IF(AND(P2600&gt;=300000000,P2600&lt;500000000),15000000,IF(AND(P2600&gt;=500000000,P2600&lt;3000000000),20000000,IF(P2600&gt;=30000000000,35000000,0))))) * (1-R2600)</f>
        <v>0</v>
      </c>
      <c r="Y2600" s="50">
        <f>IFERROR(Q2600 * (1-R2600),0)</f>
        <v>0</v>
      </c>
      <c r="Z2600" s="51">
        <f>IF(R2600=1,0,0)</f>
        <v>0</v>
      </c>
      <c r="AA2600" s="51">
        <f>IFERROR((1-R2600) * Z2600 * 2%,0)</f>
        <v>0</v>
      </c>
      <c r="AB2600" s="52">
        <f>IF(R2600=0,0,0)</f>
        <v>0</v>
      </c>
      <c r="AC2600" s="52">
        <f> IFERROR(AB2600 * (1-R2600) * 2%,0)</f>
        <v>0</v>
      </c>
      <c r="AD2600" s="53">
        <f>T2600+V2600+W2600+X2600+AA2600+AC2600</f>
        <v>3221.02</v>
      </c>
    </row>
    <row r="2601">
      <c r="C2601" s="40" t="s">
        <v>4913</v>
      </c>
      <c r="D2601" s="41" t="s">
        <v>4914</v>
      </c>
      <c r="E2601" s="41"/>
      <c r="F2601" s="42">
        <v>41849.384756944441</v>
      </c>
      <c r="G2601" s="43">
        <v>48</v>
      </c>
      <c r="H2601" s="44">
        <v>43335</v>
      </c>
      <c r="I2601" s="44">
        <v>43353</v>
      </c>
      <c r="J2601" s="43">
        <v>7038064</v>
      </c>
      <c r="K2601" s="43">
        <v>0</v>
      </c>
      <c r="L2601" s="43">
        <v>0</v>
      </c>
      <c r="M2601" s="43">
        <f>IFERROR(J2601-K2601-L2601,0)</f>
        <v>7038064</v>
      </c>
      <c r="N2601" s="43">
        <v>7034472</v>
      </c>
      <c r="O2601" s="45">
        <f>IFERROR(IF(1 - M2601/N2601&lt;0,0,1-M2601/N2601),0)</f>
        <v>0</v>
      </c>
      <c r="P2601" s="43">
        <v>0</v>
      </c>
      <c r="Q2601" s="43">
        <v>7038064</v>
      </c>
      <c r="R2601" s="46">
        <f>IF(F2601&lt;DATEVALUE("2018-07-01"),1,0)</f>
        <v>1</v>
      </c>
      <c r="S2601" s="47">
        <f>IF(R2601=1,1%,0)</f>
        <v>0.01</v>
      </c>
      <c r="T2601" s="46">
        <f>IFERROR(S2601*M2601,0)</f>
        <v>70380.639999999999</v>
      </c>
      <c r="U2601" s="48">
        <f>IF(O2601&lt;=0.12,1,0)*(1-R2601)*M2601</f>
        <v>0</v>
      </c>
      <c r="V2601" s="49">
        <f>IF(0&lt;0.8,0,IF(0&lt;1,Sheet1!L590,1))*IF(G2601&lt;3,0.12 - O2601,0.01) *U2601</f>
        <v>0</v>
      </c>
      <c r="W2601" s="49">
        <f>IF(0&gt;1,IF(0&lt;=1.1,1,IF(0&lt;=1.2,2,IF(0&lt;=1.5,3,5))),0) * 1000000</f>
        <v>0</v>
      </c>
      <c r="X2601" s="50">
        <f>IF(AND(P2601&gt;=150000000,P2601&lt;300000000),5000000,IF(AND(P2601&gt;=300000000,P2601&lt;500000000),10000000,IF(AND(P2601&gt;=300000000,P2601&lt;500000000),15000000,IF(AND(P2601&gt;=500000000,P2601&lt;3000000000),20000000,IF(P2601&gt;=30000000000,35000000,0))))) * (1-R2601)</f>
        <v>0</v>
      </c>
      <c r="Y2601" s="50">
        <f>IFERROR(Q2601 * (1-R2601),0)</f>
        <v>0</v>
      </c>
      <c r="Z2601" s="51">
        <f>IF(R2601=1,0,0)</f>
        <v>0</v>
      </c>
      <c r="AA2601" s="51">
        <f>IFERROR((1-R2601) * Z2601 * 2%,0)</f>
        <v>0</v>
      </c>
      <c r="AB2601" s="52">
        <f>IF(R2601=0,0,0)</f>
        <v>0</v>
      </c>
      <c r="AC2601" s="52">
        <f> IFERROR(AB2601 * (1-R2601) * 2%,0)</f>
        <v>0</v>
      </c>
      <c r="AD2601" s="53">
        <f>T2601+V2601+W2601+X2601+AA2601+AC2601</f>
        <v>70380.639999999999</v>
      </c>
    </row>
    <row r="2602">
      <c r="C2602" s="40" t="s">
        <v>4915</v>
      </c>
      <c r="D2602" s="41" t="s">
        <v>4916</v>
      </c>
      <c r="E2602" s="41"/>
      <c r="F2602" s="42">
        <v>41852.582592592589</v>
      </c>
      <c r="G2602" s="43">
        <v>47</v>
      </c>
      <c r="H2602" s="44">
        <v>43333</v>
      </c>
      <c r="I2602" s="44">
        <v>43344</v>
      </c>
      <c r="J2602" s="43">
        <v>3225265</v>
      </c>
      <c r="K2602" s="43">
        <v>0</v>
      </c>
      <c r="L2602" s="43">
        <v>0</v>
      </c>
      <c r="M2602" s="43">
        <f>IFERROR(J2602-K2602-L2602,0)</f>
        <v>3225265</v>
      </c>
      <c r="N2602" s="43">
        <v>3864893</v>
      </c>
      <c r="O2602" s="45">
        <f>IFERROR(IF(1 - M2602/N2602&lt;0,0,1-M2602/N2602),0)</f>
        <v>0.1654969490746574</v>
      </c>
      <c r="P2602" s="43">
        <v>0</v>
      </c>
      <c r="Q2602" s="43">
        <v>3225265</v>
      </c>
      <c r="R2602" s="46">
        <f>IF(F2602&lt;DATEVALUE("2018-07-01"),1,0)</f>
        <v>1</v>
      </c>
      <c r="S2602" s="47">
        <f>IF(R2602=1,1%,0)</f>
        <v>0.01</v>
      </c>
      <c r="T2602" s="46">
        <f>IFERROR(S2602*M2602,0)</f>
        <v>32252.650000000001</v>
      </c>
      <c r="U2602" s="48">
        <f>IF(O2602&lt;=0.12,1,0)*(1-R2602)*M2602</f>
        <v>0</v>
      </c>
      <c r="V2602" s="49">
        <f>IF(0&lt;0.8,0,IF(0&lt;1,Sheet1!L590,1))*IF(G2602&lt;3,0.12 - O2602,0.01) *U2602</f>
        <v>0</v>
      </c>
      <c r="W2602" s="49">
        <f>IF(0&gt;1,IF(0&lt;=1.1,1,IF(0&lt;=1.2,2,IF(0&lt;=1.5,3,5))),0) * 1000000</f>
        <v>0</v>
      </c>
      <c r="X2602" s="50">
        <f>IF(AND(P2602&gt;=150000000,P2602&lt;300000000),5000000,IF(AND(P2602&gt;=300000000,P2602&lt;500000000),10000000,IF(AND(P2602&gt;=300000000,P2602&lt;500000000),15000000,IF(AND(P2602&gt;=500000000,P2602&lt;3000000000),20000000,IF(P2602&gt;=30000000000,35000000,0))))) * (1-R2602)</f>
        <v>0</v>
      </c>
      <c r="Y2602" s="50">
        <f>IFERROR(Q2602 * (1-R2602),0)</f>
        <v>0</v>
      </c>
      <c r="Z2602" s="51">
        <f>IF(R2602=1,0,0)</f>
        <v>0</v>
      </c>
      <c r="AA2602" s="51">
        <f>IFERROR((1-R2602) * Z2602 * 2%,0)</f>
        <v>0</v>
      </c>
      <c r="AB2602" s="52">
        <f>IF(R2602=0,0,0)</f>
        <v>0</v>
      </c>
      <c r="AC2602" s="52">
        <f> IFERROR(AB2602 * (1-R2602) * 2%,0)</f>
        <v>0</v>
      </c>
      <c r="AD2602" s="53">
        <f>T2602+V2602+W2602+X2602+AA2602+AC2602</f>
        <v>32252.650000000001</v>
      </c>
    </row>
    <row r="2603">
      <c r="C2603" s="40" t="s">
        <v>4917</v>
      </c>
      <c r="D2603" s="41" t="s">
        <v>4918</v>
      </c>
      <c r="E2603" s="41"/>
      <c r="F2603" s="42">
        <v>41870.60869212963</v>
      </c>
      <c r="G2603" s="43">
        <v>47</v>
      </c>
      <c r="H2603" s="44">
        <v>43327</v>
      </c>
      <c r="I2603" s="44">
        <v>43356</v>
      </c>
      <c r="J2603" s="43">
        <v>27238815</v>
      </c>
      <c r="K2603" s="43">
        <v>0</v>
      </c>
      <c r="L2603" s="43">
        <v>0</v>
      </c>
      <c r="M2603" s="43">
        <f>IFERROR(J2603-K2603-L2603,0)</f>
        <v>27238815</v>
      </c>
      <c r="N2603" s="43">
        <v>27238815</v>
      </c>
      <c r="O2603" s="45">
        <f>IFERROR(IF(1 - M2603/N2603&lt;0,0,1-M2603/N2603),0)</f>
        <v>0</v>
      </c>
      <c r="P2603" s="43">
        <v>0</v>
      </c>
      <c r="Q2603" s="43">
        <v>27238815</v>
      </c>
      <c r="R2603" s="46">
        <f>IF(F2603&lt;DATEVALUE("2018-07-01"),1,0)</f>
        <v>1</v>
      </c>
      <c r="S2603" s="47">
        <f>IF(R2603=1,1%,0)</f>
        <v>0.01</v>
      </c>
      <c r="T2603" s="46">
        <f>IFERROR(S2603*M2603,0)</f>
        <v>272388.15000000002</v>
      </c>
      <c r="U2603" s="48">
        <f>IF(O2603&lt;=0.12,1,0)*(1-R2603)*M2603</f>
        <v>0</v>
      </c>
      <c r="V2603" s="49">
        <f>IF(0&lt;0.8,0,IF(0&lt;1,Sheet1!L590,1))*IF(G2603&lt;3,0.12 - O2603,0.01) *U2603</f>
        <v>0</v>
      </c>
      <c r="W2603" s="49">
        <f>IF(0&gt;1,IF(0&lt;=1.1,1,IF(0&lt;=1.2,2,IF(0&lt;=1.5,3,5))),0) * 1000000</f>
        <v>0</v>
      </c>
      <c r="X2603" s="50">
        <f>IF(AND(P2603&gt;=150000000,P2603&lt;300000000),5000000,IF(AND(P2603&gt;=300000000,P2603&lt;500000000),10000000,IF(AND(P2603&gt;=300000000,P2603&lt;500000000),15000000,IF(AND(P2603&gt;=500000000,P2603&lt;3000000000),20000000,IF(P2603&gt;=30000000000,35000000,0))))) * (1-R2603)</f>
        <v>0</v>
      </c>
      <c r="Y2603" s="50">
        <f>IFERROR(Q2603 * (1-R2603),0)</f>
        <v>0</v>
      </c>
      <c r="Z2603" s="51">
        <f>IF(R2603=1,0,0)</f>
        <v>0</v>
      </c>
      <c r="AA2603" s="51">
        <f>IFERROR((1-R2603) * Z2603 * 2%,0)</f>
        <v>0</v>
      </c>
      <c r="AB2603" s="52">
        <f>IF(R2603=0,0,0)</f>
        <v>0</v>
      </c>
      <c r="AC2603" s="52">
        <f> IFERROR(AB2603 * (1-R2603) * 2%,0)</f>
        <v>0</v>
      </c>
      <c r="AD2603" s="53">
        <f>T2603+V2603+W2603+X2603+AA2603+AC2603</f>
        <v>272388.15000000002</v>
      </c>
    </row>
    <row r="2604">
      <c r="C2604" s="40" t="s">
        <v>4919</v>
      </c>
      <c r="D2604" s="41" t="s">
        <v>4920</v>
      </c>
      <c r="E2604" s="41"/>
      <c r="F2604" s="42">
        <v>41885.587500000001</v>
      </c>
      <c r="G2604" s="43">
        <v>46</v>
      </c>
      <c r="H2604" s="44">
        <v>43372</v>
      </c>
      <c r="I2604" s="44">
        <v>43398</v>
      </c>
      <c r="J2604" s="43">
        <v>4559454</v>
      </c>
      <c r="K2604" s="43">
        <v>0</v>
      </c>
      <c r="L2604" s="43">
        <v>0</v>
      </c>
      <c r="M2604" s="43">
        <f>IFERROR(J2604-K2604-L2604,0)</f>
        <v>4559454</v>
      </c>
      <c r="N2604" s="43">
        <v>4553064</v>
      </c>
      <c r="O2604" s="45">
        <f>IFERROR(IF(1 - M2604/N2604&lt;0,0,1-M2604/N2604),0)</f>
        <v>0</v>
      </c>
      <c r="P2604" s="43">
        <v>0</v>
      </c>
      <c r="Q2604" s="43">
        <v>4572764</v>
      </c>
      <c r="R2604" s="46">
        <f>IF(F2604&lt;DATEVALUE("2018-07-01"),1,0)</f>
        <v>1</v>
      </c>
      <c r="S2604" s="47">
        <f>IF(R2604=1,1%,0)</f>
        <v>0.01</v>
      </c>
      <c r="T2604" s="46">
        <f>IFERROR(S2604*M2604,0)</f>
        <v>45594.540000000001</v>
      </c>
      <c r="U2604" s="48">
        <f>IF(O2604&lt;=0.12,1,0)*(1-R2604)*M2604</f>
        <v>0</v>
      </c>
      <c r="V2604" s="49">
        <f>IF(0&lt;0.8,0,IF(0&lt;1,Sheet1!L590,1))*IF(G2604&lt;3,0.12 - O2604,0.01) *U2604</f>
        <v>0</v>
      </c>
      <c r="W2604" s="49">
        <f>IF(0&gt;1,IF(0&lt;=1.1,1,IF(0&lt;=1.2,2,IF(0&lt;=1.5,3,5))),0) * 1000000</f>
        <v>0</v>
      </c>
      <c r="X2604" s="50">
        <f>IF(AND(P2604&gt;=150000000,P2604&lt;300000000),5000000,IF(AND(P2604&gt;=300000000,P2604&lt;500000000),10000000,IF(AND(P2604&gt;=300000000,P2604&lt;500000000),15000000,IF(AND(P2604&gt;=500000000,P2604&lt;3000000000),20000000,IF(P2604&gt;=30000000000,35000000,0))))) * (1-R2604)</f>
        <v>0</v>
      </c>
      <c r="Y2604" s="50">
        <f>IFERROR(Q2604 * (1-R2604),0)</f>
        <v>0</v>
      </c>
      <c r="Z2604" s="51">
        <f>IF(R2604=1,0,0)</f>
        <v>0</v>
      </c>
      <c r="AA2604" s="51">
        <f>IFERROR((1-R2604) * Z2604 * 2%,0)</f>
        <v>0</v>
      </c>
      <c r="AB2604" s="52">
        <f>IF(R2604=0,0,0)</f>
        <v>0</v>
      </c>
      <c r="AC2604" s="52">
        <f> IFERROR(AB2604 * (1-R2604) * 2%,0)</f>
        <v>0</v>
      </c>
      <c r="AD2604" s="53">
        <f>T2604+V2604+W2604+X2604+AA2604+AC2604</f>
        <v>45594.540000000001</v>
      </c>
    </row>
    <row r="2605">
      <c r="C2605" s="40" t="s">
        <v>4921</v>
      </c>
      <c r="D2605" s="41" t="s">
        <v>4922</v>
      </c>
      <c r="E2605" s="41"/>
      <c r="F2605" s="42">
        <v>41948.469282407408</v>
      </c>
      <c r="G2605" s="43">
        <v>44</v>
      </c>
      <c r="H2605" s="44">
        <v>43312</v>
      </c>
      <c r="I2605" s="44">
        <v>43360</v>
      </c>
      <c r="J2605" s="43">
        <v>501230</v>
      </c>
      <c r="K2605" s="43">
        <v>0</v>
      </c>
      <c r="L2605" s="43">
        <v>0</v>
      </c>
      <c r="M2605" s="43">
        <f>IFERROR(J2605-K2605-L2605,0)</f>
        <v>501230</v>
      </c>
      <c r="N2605" s="43">
        <v>501230</v>
      </c>
      <c r="O2605" s="45">
        <f>IFERROR(IF(1 - M2605/N2605&lt;0,0,1-M2605/N2605),0)</f>
        <v>0</v>
      </c>
      <c r="P2605" s="43">
        <v>0</v>
      </c>
      <c r="Q2605" s="43">
        <v>501230</v>
      </c>
      <c r="R2605" s="46">
        <f>IF(F2605&lt;DATEVALUE("2018-07-01"),1,0)</f>
        <v>1</v>
      </c>
      <c r="S2605" s="47">
        <f>IF(R2605=1,1%,0)</f>
        <v>0.01</v>
      </c>
      <c r="T2605" s="46">
        <f>IFERROR(S2605*M2605,0)</f>
        <v>5012.3000000000002</v>
      </c>
      <c r="U2605" s="48">
        <f>IF(O2605&lt;=0.12,1,0)*(1-R2605)*M2605</f>
        <v>0</v>
      </c>
      <c r="V2605" s="49">
        <f>IF(0&lt;0.8,0,IF(0&lt;1,Sheet1!L590,1))*IF(G2605&lt;3,0.12 - O2605,0.01) *U2605</f>
        <v>0</v>
      </c>
      <c r="W2605" s="49">
        <f>IF(0&gt;1,IF(0&lt;=1.1,1,IF(0&lt;=1.2,2,IF(0&lt;=1.5,3,5))),0) * 1000000</f>
        <v>0</v>
      </c>
      <c r="X2605" s="50">
        <f>IF(AND(P2605&gt;=150000000,P2605&lt;300000000),5000000,IF(AND(P2605&gt;=300000000,P2605&lt;500000000),10000000,IF(AND(P2605&gt;=300000000,P2605&lt;500000000),15000000,IF(AND(P2605&gt;=500000000,P2605&lt;3000000000),20000000,IF(P2605&gt;=30000000000,35000000,0))))) * (1-R2605)</f>
        <v>0</v>
      </c>
      <c r="Y2605" s="50">
        <f>IFERROR(Q2605 * (1-R2605),0)</f>
        <v>0</v>
      </c>
      <c r="Z2605" s="51">
        <f>IF(R2605=1,0,0)</f>
        <v>0</v>
      </c>
      <c r="AA2605" s="51">
        <f>IFERROR((1-R2605) * Z2605 * 2%,0)</f>
        <v>0</v>
      </c>
      <c r="AB2605" s="52">
        <f>IF(R2605=0,0,0)</f>
        <v>0</v>
      </c>
      <c r="AC2605" s="52">
        <f> IFERROR(AB2605 * (1-R2605) * 2%,0)</f>
        <v>0</v>
      </c>
      <c r="AD2605" s="53">
        <f>T2605+V2605+W2605+X2605+AA2605+AC2605</f>
        <v>5012.3000000000002</v>
      </c>
    </row>
    <row r="2606">
      <c r="C2606" s="40" t="s">
        <v>4923</v>
      </c>
      <c r="D2606" s="41" t="s">
        <v>4924</v>
      </c>
      <c r="E2606" s="41"/>
      <c r="F2606" s="42">
        <v>42007.628379629627</v>
      </c>
      <c r="G2606" s="43">
        <v>42</v>
      </c>
      <c r="H2606" s="44">
        <v>43327</v>
      </c>
      <c r="I2606" s="44">
        <v>43385</v>
      </c>
      <c r="J2606" s="43">
        <v>16493725</v>
      </c>
      <c r="K2606" s="43">
        <v>0</v>
      </c>
      <c r="L2606" s="43">
        <v>0</v>
      </c>
      <c r="M2606" s="43">
        <f>IFERROR(J2606-K2606-L2606,0)</f>
        <v>16493725</v>
      </c>
      <c r="N2606" s="43">
        <v>16493725</v>
      </c>
      <c r="O2606" s="45">
        <f>IFERROR(IF(1 - M2606/N2606&lt;0,0,1-M2606/N2606),0)</f>
        <v>0</v>
      </c>
      <c r="P2606" s="43">
        <v>0</v>
      </c>
      <c r="Q2606" s="43">
        <v>16493725</v>
      </c>
      <c r="R2606" s="46">
        <f>IF(F2606&lt;DATEVALUE("2018-07-01"),1,0)</f>
        <v>1</v>
      </c>
      <c r="S2606" s="47">
        <f>IF(R2606=1,1%,0)</f>
        <v>0.01</v>
      </c>
      <c r="T2606" s="46">
        <f>IFERROR(S2606*M2606,0)</f>
        <v>164937.25</v>
      </c>
      <c r="U2606" s="48">
        <f>IF(O2606&lt;=0.12,1,0)*(1-R2606)*M2606</f>
        <v>0</v>
      </c>
      <c r="V2606" s="49">
        <f>IF(0&lt;0.8,0,IF(0&lt;1,Sheet1!L590,1))*IF(G2606&lt;3,0.12 - O2606,0.01) *U2606</f>
        <v>0</v>
      </c>
      <c r="W2606" s="49">
        <f>IF(0&gt;1,IF(0&lt;=1.1,1,IF(0&lt;=1.2,2,IF(0&lt;=1.5,3,5))),0) * 1000000</f>
        <v>0</v>
      </c>
      <c r="X2606" s="50">
        <f>IF(AND(P2606&gt;=150000000,P2606&lt;300000000),5000000,IF(AND(P2606&gt;=300000000,P2606&lt;500000000),10000000,IF(AND(P2606&gt;=300000000,P2606&lt;500000000),15000000,IF(AND(P2606&gt;=500000000,P2606&lt;3000000000),20000000,IF(P2606&gt;=30000000000,35000000,0))))) * (1-R2606)</f>
        <v>0</v>
      </c>
      <c r="Y2606" s="50">
        <f>IFERROR(Q2606 * (1-R2606),0)</f>
        <v>0</v>
      </c>
      <c r="Z2606" s="51">
        <f>IF(R2606=1,0,0)</f>
        <v>0</v>
      </c>
      <c r="AA2606" s="51">
        <f>IFERROR((1-R2606) * Z2606 * 2%,0)</f>
        <v>0</v>
      </c>
      <c r="AB2606" s="52">
        <f>IF(R2606=0,0,0)</f>
        <v>0</v>
      </c>
      <c r="AC2606" s="52">
        <f> IFERROR(AB2606 * (1-R2606) * 2%,0)</f>
        <v>0</v>
      </c>
      <c r="AD2606" s="53">
        <f>T2606+V2606+W2606+X2606+AA2606+AC2606</f>
        <v>164937.25</v>
      </c>
    </row>
    <row r="2607">
      <c r="C2607" s="40" t="s">
        <v>4925</v>
      </c>
      <c r="D2607" s="41" t="s">
        <v>4926</v>
      </c>
      <c r="E2607" s="41"/>
      <c r="F2607" s="42">
        <v>42042.352650462963</v>
      </c>
      <c r="G2607" s="43">
        <v>41</v>
      </c>
      <c r="H2607" s="44">
        <v>43327</v>
      </c>
      <c r="I2607" s="44">
        <v>43343</v>
      </c>
      <c r="J2607" s="43">
        <v>3674044</v>
      </c>
      <c r="K2607" s="43">
        <v>0</v>
      </c>
      <c r="L2607" s="43">
        <v>0</v>
      </c>
      <c r="M2607" s="43">
        <f>IFERROR(J2607-K2607-L2607,0)</f>
        <v>3674044</v>
      </c>
      <c r="N2607" s="43">
        <v>3674044</v>
      </c>
      <c r="O2607" s="45">
        <f>IFERROR(IF(1 - M2607/N2607&lt;0,0,1-M2607/N2607),0)</f>
        <v>0</v>
      </c>
      <c r="P2607" s="43">
        <v>0</v>
      </c>
      <c r="Q2607" s="43">
        <v>3674044</v>
      </c>
      <c r="R2607" s="46">
        <f>IF(F2607&lt;DATEVALUE("2018-07-01"),1,0)</f>
        <v>1</v>
      </c>
      <c r="S2607" s="47">
        <f>IF(R2607=1,1%,0)</f>
        <v>0.01</v>
      </c>
      <c r="T2607" s="46">
        <f>IFERROR(S2607*M2607,0)</f>
        <v>36740.440000000002</v>
      </c>
      <c r="U2607" s="48">
        <f>IF(O2607&lt;=0.12,1,0)*(1-R2607)*M2607</f>
        <v>0</v>
      </c>
      <c r="V2607" s="49">
        <f>IF(0&lt;0.8,0,IF(0&lt;1,Sheet1!L590,1))*IF(G2607&lt;3,0.12 - O2607,0.01) *U2607</f>
        <v>0</v>
      </c>
      <c r="W2607" s="49">
        <f>IF(0&gt;1,IF(0&lt;=1.1,1,IF(0&lt;=1.2,2,IF(0&lt;=1.5,3,5))),0) * 1000000</f>
        <v>0</v>
      </c>
      <c r="X2607" s="50">
        <f>IF(AND(P2607&gt;=150000000,P2607&lt;300000000),5000000,IF(AND(P2607&gt;=300000000,P2607&lt;500000000),10000000,IF(AND(P2607&gt;=300000000,P2607&lt;500000000),15000000,IF(AND(P2607&gt;=500000000,P2607&lt;3000000000),20000000,IF(P2607&gt;=30000000000,35000000,0))))) * (1-R2607)</f>
        <v>0</v>
      </c>
      <c r="Y2607" s="50">
        <f>IFERROR(Q2607 * (1-R2607),0)</f>
        <v>0</v>
      </c>
      <c r="Z2607" s="51">
        <f>IF(R2607=1,0,0)</f>
        <v>0</v>
      </c>
      <c r="AA2607" s="51">
        <f>IFERROR((1-R2607) * Z2607 * 2%,0)</f>
        <v>0</v>
      </c>
      <c r="AB2607" s="52">
        <f>IF(R2607=0,0,0)</f>
        <v>0</v>
      </c>
      <c r="AC2607" s="52">
        <f> IFERROR(AB2607 * (1-R2607) * 2%,0)</f>
        <v>0</v>
      </c>
      <c r="AD2607" s="53">
        <f>T2607+V2607+W2607+X2607+AA2607+AC2607</f>
        <v>36740.440000000002</v>
      </c>
    </row>
    <row r="2608">
      <c r="C2608" s="40" t="s">
        <v>4927</v>
      </c>
      <c r="D2608" s="41" t="s">
        <v>4928</v>
      </c>
      <c r="E2608" s="41"/>
      <c r="F2608" s="42">
        <v>42065.524201388886</v>
      </c>
      <c r="G2608" s="43">
        <v>40</v>
      </c>
      <c r="H2608" s="44">
        <v>43343</v>
      </c>
      <c r="I2608" s="44">
        <v>43356</v>
      </c>
      <c r="J2608" s="43">
        <v>3460900</v>
      </c>
      <c r="K2608" s="43">
        <v>620727</v>
      </c>
      <c r="L2608" s="43">
        <v>0</v>
      </c>
      <c r="M2608" s="43">
        <f>IFERROR(J2608-K2608-L2608,0)</f>
        <v>2840173</v>
      </c>
      <c r="N2608" s="43">
        <v>5646989</v>
      </c>
      <c r="O2608" s="45">
        <f>IFERROR(IF(1 - M2608/N2608&lt;0,0,1-M2608/N2608),0)</f>
        <v>0.49704647910594479</v>
      </c>
      <c r="P2608" s="43">
        <v>0</v>
      </c>
      <c r="Q2608" s="43">
        <v>3460900</v>
      </c>
      <c r="R2608" s="46">
        <f>IF(F2608&lt;DATEVALUE("2018-07-01"),1,0)</f>
        <v>1</v>
      </c>
      <c r="S2608" s="47">
        <f>IF(R2608=1,1%,0)</f>
        <v>0.01</v>
      </c>
      <c r="T2608" s="46">
        <f>IFERROR(S2608*M2608,0)</f>
        <v>28401.73</v>
      </c>
      <c r="U2608" s="48">
        <f>IF(O2608&lt;=0.12,1,0)*(1-R2608)*M2608</f>
        <v>0</v>
      </c>
      <c r="V2608" s="49">
        <f>IF(0&lt;0.8,0,IF(0&lt;1,Sheet1!L590,1))*IF(G2608&lt;3,0.12 - O2608,0.01) *U2608</f>
        <v>0</v>
      </c>
      <c r="W2608" s="49">
        <f>IF(0&gt;1,IF(0&lt;=1.1,1,IF(0&lt;=1.2,2,IF(0&lt;=1.5,3,5))),0) * 1000000</f>
        <v>0</v>
      </c>
      <c r="X2608" s="50">
        <f>IF(AND(P2608&gt;=150000000,P2608&lt;300000000),5000000,IF(AND(P2608&gt;=300000000,P2608&lt;500000000),10000000,IF(AND(P2608&gt;=300000000,P2608&lt;500000000),15000000,IF(AND(P2608&gt;=500000000,P2608&lt;3000000000),20000000,IF(P2608&gt;=30000000000,35000000,0))))) * (1-R2608)</f>
        <v>0</v>
      </c>
      <c r="Y2608" s="50">
        <f>IFERROR(Q2608 * (1-R2608),0)</f>
        <v>0</v>
      </c>
      <c r="Z2608" s="51">
        <f>IF(R2608=1,0,0)</f>
        <v>0</v>
      </c>
      <c r="AA2608" s="51">
        <f>IFERROR((1-R2608) * Z2608 * 2%,0)</f>
        <v>0</v>
      </c>
      <c r="AB2608" s="52">
        <f>IF(R2608=0,0,0)</f>
        <v>0</v>
      </c>
      <c r="AC2608" s="52">
        <f> IFERROR(AB2608 * (1-R2608) * 2%,0)</f>
        <v>0</v>
      </c>
      <c r="AD2608" s="53">
        <f>T2608+V2608+W2608+X2608+AA2608+AC2608</f>
        <v>28401.73</v>
      </c>
    </row>
    <row r="2609">
      <c r="C2609" s="40" t="s">
        <v>4929</v>
      </c>
      <c r="D2609" s="41" t="s">
        <v>4930</v>
      </c>
      <c r="E2609" s="41"/>
      <c r="F2609" s="42">
        <v>42192.552395833329</v>
      </c>
      <c r="G2609" s="43">
        <v>36</v>
      </c>
      <c r="H2609" s="44">
        <v>43329</v>
      </c>
      <c r="I2609" s="44">
        <v>43358</v>
      </c>
      <c r="J2609" s="43">
        <v>1449459</v>
      </c>
      <c r="K2609" s="43">
        <v>0</v>
      </c>
      <c r="L2609" s="43">
        <v>0</v>
      </c>
      <c r="M2609" s="43">
        <f>IFERROR(J2609-K2609-L2609,0)</f>
        <v>1449459</v>
      </c>
      <c r="N2609" s="43">
        <v>1449459</v>
      </c>
      <c r="O2609" s="45">
        <f>IFERROR(IF(1 - M2609/N2609&lt;0,0,1-M2609/N2609),0)</f>
        <v>0</v>
      </c>
      <c r="P2609" s="43">
        <v>0</v>
      </c>
      <c r="Q2609" s="43">
        <v>1449459</v>
      </c>
      <c r="R2609" s="46">
        <f>IF(F2609&lt;DATEVALUE("2018-07-01"),1,0)</f>
        <v>1</v>
      </c>
      <c r="S2609" s="47">
        <f>IF(R2609=1,1%,0)</f>
        <v>0.01</v>
      </c>
      <c r="T2609" s="46">
        <f>IFERROR(S2609*M2609,0)</f>
        <v>14494.59</v>
      </c>
      <c r="U2609" s="48">
        <f>IF(O2609&lt;=0.12,1,0)*(1-R2609)*M2609</f>
        <v>0</v>
      </c>
      <c r="V2609" s="49">
        <f>IF(0&lt;0.8,0,IF(0&lt;1,Sheet1!L590,1))*IF(G2609&lt;3,0.12 - O2609,0.01) *U2609</f>
        <v>0</v>
      </c>
      <c r="W2609" s="49">
        <f>IF(0&gt;1,IF(0&lt;=1.1,1,IF(0&lt;=1.2,2,IF(0&lt;=1.5,3,5))),0) * 1000000</f>
        <v>0</v>
      </c>
      <c r="X2609" s="50">
        <f>IF(AND(P2609&gt;=150000000,P2609&lt;300000000),5000000,IF(AND(P2609&gt;=300000000,P2609&lt;500000000),10000000,IF(AND(P2609&gt;=300000000,P2609&lt;500000000),15000000,IF(AND(P2609&gt;=500000000,P2609&lt;3000000000),20000000,IF(P2609&gt;=30000000000,35000000,0))))) * (1-R2609)</f>
        <v>0</v>
      </c>
      <c r="Y2609" s="50">
        <f>IFERROR(Q2609 * (1-R2609),0)</f>
        <v>0</v>
      </c>
      <c r="Z2609" s="51">
        <f>IF(R2609=1,0,0)</f>
        <v>0</v>
      </c>
      <c r="AA2609" s="51">
        <f>IFERROR((1-R2609) * Z2609 * 2%,0)</f>
        <v>0</v>
      </c>
      <c r="AB2609" s="52">
        <f>IF(R2609=0,0,0)</f>
        <v>0</v>
      </c>
      <c r="AC2609" s="52">
        <f> IFERROR(AB2609 * (1-R2609) * 2%,0)</f>
        <v>0</v>
      </c>
      <c r="AD2609" s="53">
        <f>T2609+V2609+W2609+X2609+AA2609+AC2609</f>
        <v>14494.59</v>
      </c>
    </row>
    <row r="2610">
      <c r="C2610" s="40" t="s">
        <v>4931</v>
      </c>
      <c r="D2610" s="41" t="s">
        <v>4932</v>
      </c>
      <c r="E2610" s="41"/>
      <c r="F2610" s="42">
        <v>42203.420891203699</v>
      </c>
      <c r="G2610" s="43">
        <v>36</v>
      </c>
      <c r="H2610" s="44">
        <v>43313</v>
      </c>
      <c r="I2610" s="44">
        <v>43329</v>
      </c>
      <c r="J2610" s="43">
        <v>14794000</v>
      </c>
      <c r="K2610" s="43">
        <v>0</v>
      </c>
      <c r="L2610" s="43">
        <v>0</v>
      </c>
      <c r="M2610" s="43">
        <f>IFERROR(J2610-K2610-L2610,0)</f>
        <v>14794000</v>
      </c>
      <c r="N2610" s="43">
        <v>36191584</v>
      </c>
      <c r="O2610" s="45">
        <f>IFERROR(IF(1 - M2610/N2610&lt;0,0,1-M2610/N2610),0)</f>
        <v>0.59123093368889301</v>
      </c>
      <c r="P2610" s="43">
        <v>0</v>
      </c>
      <c r="Q2610" s="43">
        <v>14794000</v>
      </c>
      <c r="R2610" s="46">
        <f>IF(F2610&lt;DATEVALUE("2018-07-01"),1,0)</f>
        <v>1</v>
      </c>
      <c r="S2610" s="47">
        <f>IF(R2610=1,1%,0)</f>
        <v>0.01</v>
      </c>
      <c r="T2610" s="46">
        <f>IFERROR(S2610*M2610,0)</f>
        <v>147940</v>
      </c>
      <c r="U2610" s="48">
        <f>IF(O2610&lt;=0.12,1,0)*(1-R2610)*M2610</f>
        <v>0</v>
      </c>
      <c r="V2610" s="49">
        <f>IF(0&lt;0.8,0,IF(0&lt;1,Sheet1!L590,1))*IF(G2610&lt;3,0.12 - O2610,0.01) *U2610</f>
        <v>0</v>
      </c>
      <c r="W2610" s="49">
        <f>IF(0&gt;1,IF(0&lt;=1.1,1,IF(0&lt;=1.2,2,IF(0&lt;=1.5,3,5))),0) * 1000000</f>
        <v>0</v>
      </c>
      <c r="X2610" s="50">
        <f>IF(AND(P2610&gt;=150000000,P2610&lt;300000000),5000000,IF(AND(P2610&gt;=300000000,P2610&lt;500000000),10000000,IF(AND(P2610&gt;=300000000,P2610&lt;500000000),15000000,IF(AND(P2610&gt;=500000000,P2610&lt;3000000000),20000000,IF(P2610&gt;=30000000000,35000000,0))))) * (1-R2610)</f>
        <v>0</v>
      </c>
      <c r="Y2610" s="50">
        <f>IFERROR(Q2610 * (1-R2610),0)</f>
        <v>0</v>
      </c>
      <c r="Z2610" s="51">
        <f>IF(R2610=1,0,0)</f>
        <v>0</v>
      </c>
      <c r="AA2610" s="51">
        <f>IFERROR((1-R2610) * Z2610 * 2%,0)</f>
        <v>0</v>
      </c>
      <c r="AB2610" s="52">
        <f>IF(R2610=0,0,0)</f>
        <v>0</v>
      </c>
      <c r="AC2610" s="52">
        <f> IFERROR(AB2610 * (1-R2610) * 2%,0)</f>
        <v>0</v>
      </c>
      <c r="AD2610" s="53">
        <f>T2610+V2610+W2610+X2610+AA2610+AC2610</f>
        <v>147940</v>
      </c>
    </row>
    <row r="2611">
      <c r="C2611" s="40" t="s">
        <v>4933</v>
      </c>
      <c r="D2611" s="41" t="s">
        <v>4934</v>
      </c>
      <c r="E2611" s="41"/>
      <c r="F2611" s="42">
        <v>42276.70921296296</v>
      </c>
      <c r="G2611" s="43">
        <v>34</v>
      </c>
      <c r="H2611" s="44">
        <v>43312</v>
      </c>
      <c r="I2611" s="44">
        <v>43356</v>
      </c>
      <c r="J2611" s="43">
        <v>27861111</v>
      </c>
      <c r="K2611" s="43">
        <v>0</v>
      </c>
      <c r="L2611" s="43">
        <v>2172000</v>
      </c>
      <c r="M2611" s="43">
        <f>IFERROR(J2611-K2611-L2611,0)</f>
        <v>25689111</v>
      </c>
      <c r="N2611" s="43">
        <v>27861111</v>
      </c>
      <c r="O2611" s="45">
        <f>IFERROR(IF(1 - M2611/N2611&lt;0,0,1-M2611/N2611),0)</f>
        <v>0.077958125934030398</v>
      </c>
      <c r="P2611" s="43">
        <v>0</v>
      </c>
      <c r="Q2611" s="43">
        <v>32507911</v>
      </c>
      <c r="R2611" s="46">
        <f>IF(F2611&lt;DATEVALUE("2018-07-01"),1,0)</f>
        <v>1</v>
      </c>
      <c r="S2611" s="47">
        <f>IF(R2611=1,1%,0)</f>
        <v>0.01</v>
      </c>
      <c r="T2611" s="46">
        <f>IFERROR(S2611*M2611,0)</f>
        <v>256891.11000000002</v>
      </c>
      <c r="U2611" s="48">
        <f>IF(O2611&lt;=0.12,1,0)*(1-R2611)*M2611</f>
        <v>0</v>
      </c>
      <c r="V2611" s="49">
        <f>IF(0&lt;0.8,0,IF(0&lt;1,Sheet1!L590,1))*IF(G2611&lt;3,0.12 - O2611,0.01) *U2611</f>
        <v>0</v>
      </c>
      <c r="W2611" s="49">
        <f>IF(0&gt;1,IF(0&lt;=1.1,1,IF(0&lt;=1.2,2,IF(0&lt;=1.5,3,5))),0) * 1000000</f>
        <v>0</v>
      </c>
      <c r="X2611" s="50">
        <f>IF(AND(P2611&gt;=150000000,P2611&lt;300000000),5000000,IF(AND(P2611&gt;=300000000,P2611&lt;500000000),10000000,IF(AND(P2611&gt;=300000000,P2611&lt;500000000),15000000,IF(AND(P2611&gt;=500000000,P2611&lt;3000000000),20000000,IF(P2611&gt;=30000000000,35000000,0))))) * (1-R2611)</f>
        <v>0</v>
      </c>
      <c r="Y2611" s="50">
        <f>IFERROR(Q2611 * (1-R2611),0)</f>
        <v>0</v>
      </c>
      <c r="Z2611" s="51">
        <f>IF(R2611=1,0,0)</f>
        <v>0</v>
      </c>
      <c r="AA2611" s="51">
        <f>IFERROR((1-R2611) * Z2611 * 2%,0)</f>
        <v>0</v>
      </c>
      <c r="AB2611" s="52">
        <f>IF(R2611=0,0,0)</f>
        <v>0</v>
      </c>
      <c r="AC2611" s="52">
        <f> IFERROR(AB2611 * (1-R2611) * 2%,0)</f>
        <v>0</v>
      </c>
      <c r="AD2611" s="53">
        <f>T2611+V2611+W2611+X2611+AA2611+AC2611</f>
        <v>256891.11000000002</v>
      </c>
    </row>
    <row r="2612">
      <c r="C2612" s="40" t="s">
        <v>4935</v>
      </c>
      <c r="D2612" s="41" t="s">
        <v>4936</v>
      </c>
      <c r="E2612" s="41"/>
      <c r="F2612" s="42">
        <v>42311.689675925925</v>
      </c>
      <c r="G2612" s="43">
        <v>32</v>
      </c>
      <c r="H2612" s="44">
        <v>43312</v>
      </c>
      <c r="I2612" s="44">
        <v>43349</v>
      </c>
      <c r="J2612" s="43">
        <v>1281777</v>
      </c>
      <c r="K2612" s="43">
        <v>0</v>
      </c>
      <c r="L2612" s="43">
        <v>0</v>
      </c>
      <c r="M2612" s="43">
        <f>IFERROR(J2612-K2612-L2612,0)</f>
        <v>1281777</v>
      </c>
      <c r="N2612" s="43">
        <v>1281777</v>
      </c>
      <c r="O2612" s="45">
        <f>IFERROR(IF(1 - M2612/N2612&lt;0,0,1-M2612/N2612),0)</f>
        <v>0</v>
      </c>
      <c r="P2612" s="43">
        <v>0</v>
      </c>
      <c r="Q2612" s="43">
        <v>1281777</v>
      </c>
      <c r="R2612" s="46">
        <f>IF(F2612&lt;DATEVALUE("2018-07-01"),1,0)</f>
        <v>1</v>
      </c>
      <c r="S2612" s="47">
        <f>IF(R2612=1,1%,0)</f>
        <v>0.01</v>
      </c>
      <c r="T2612" s="46">
        <f>IFERROR(S2612*M2612,0)</f>
        <v>12817.77</v>
      </c>
      <c r="U2612" s="48">
        <f>IF(O2612&lt;=0.12,1,0)*(1-R2612)*M2612</f>
        <v>0</v>
      </c>
      <c r="V2612" s="49">
        <f>IF(0&lt;0.8,0,IF(0&lt;1,Sheet1!L590,1))*IF(G2612&lt;3,0.12 - O2612,0.01) *U2612</f>
        <v>0</v>
      </c>
      <c r="W2612" s="49">
        <f>IF(0&gt;1,IF(0&lt;=1.1,1,IF(0&lt;=1.2,2,IF(0&lt;=1.5,3,5))),0) * 1000000</f>
        <v>0</v>
      </c>
      <c r="X2612" s="50">
        <f>IF(AND(P2612&gt;=150000000,P2612&lt;300000000),5000000,IF(AND(P2612&gt;=300000000,P2612&lt;500000000),10000000,IF(AND(P2612&gt;=300000000,P2612&lt;500000000),15000000,IF(AND(P2612&gt;=500000000,P2612&lt;3000000000),20000000,IF(P2612&gt;=30000000000,35000000,0))))) * (1-R2612)</f>
        <v>0</v>
      </c>
      <c r="Y2612" s="50">
        <f>IFERROR(Q2612 * (1-R2612),0)</f>
        <v>0</v>
      </c>
      <c r="Z2612" s="51">
        <f>IF(R2612=1,0,0)</f>
        <v>0</v>
      </c>
      <c r="AA2612" s="51">
        <f>IFERROR((1-R2612) * Z2612 * 2%,0)</f>
        <v>0</v>
      </c>
      <c r="AB2612" s="52">
        <f>IF(R2612=0,0,0)</f>
        <v>0</v>
      </c>
      <c r="AC2612" s="52">
        <f> IFERROR(AB2612 * (1-R2612) * 2%,0)</f>
        <v>0</v>
      </c>
      <c r="AD2612" s="53">
        <f>T2612+V2612+W2612+X2612+AA2612+AC2612</f>
        <v>12817.77</v>
      </c>
    </row>
    <row r="2613">
      <c r="C2613" s="40" t="s">
        <v>4937</v>
      </c>
      <c r="D2613" s="41" t="s">
        <v>4938</v>
      </c>
      <c r="E2613" s="41"/>
      <c r="F2613" s="42">
        <v>42338.619791666664</v>
      </c>
      <c r="G2613" s="43">
        <v>32</v>
      </c>
      <c r="H2613" s="44">
        <v>43312</v>
      </c>
      <c r="I2613" s="44">
        <v>43327</v>
      </c>
      <c r="J2613" s="43">
        <v>2543678</v>
      </c>
      <c r="K2613" s="43">
        <v>0</v>
      </c>
      <c r="L2613" s="43">
        <v>0</v>
      </c>
      <c r="M2613" s="43">
        <f>IFERROR(J2613-K2613-L2613,0)</f>
        <v>2543678</v>
      </c>
      <c r="N2613" s="43">
        <v>2503248</v>
      </c>
      <c r="O2613" s="45">
        <f>IFERROR(IF(1 - M2613/N2613&lt;0,0,1-M2613/N2613),0)</f>
        <v>0</v>
      </c>
      <c r="P2613" s="43">
        <v>0</v>
      </c>
      <c r="Q2613" s="43">
        <v>2543678</v>
      </c>
      <c r="R2613" s="46">
        <f>IF(F2613&lt;DATEVALUE("2018-07-01"),1,0)</f>
        <v>1</v>
      </c>
      <c r="S2613" s="47">
        <f>IF(R2613=1,1%,0)</f>
        <v>0.01</v>
      </c>
      <c r="T2613" s="46">
        <f>IFERROR(S2613*M2613,0)</f>
        <v>25436.779999999999</v>
      </c>
      <c r="U2613" s="48">
        <f>IF(O2613&lt;=0.12,1,0)*(1-R2613)*M2613</f>
        <v>0</v>
      </c>
      <c r="V2613" s="49">
        <f>IF(0&lt;0.8,0,IF(0&lt;1,Sheet1!L590,1))*IF(G2613&lt;3,0.12 - O2613,0.01) *U2613</f>
        <v>0</v>
      </c>
      <c r="W2613" s="49">
        <f>IF(0&gt;1,IF(0&lt;=1.1,1,IF(0&lt;=1.2,2,IF(0&lt;=1.5,3,5))),0) * 1000000</f>
        <v>0</v>
      </c>
      <c r="X2613" s="50">
        <f>IF(AND(P2613&gt;=150000000,P2613&lt;300000000),5000000,IF(AND(P2613&gt;=300000000,P2613&lt;500000000),10000000,IF(AND(P2613&gt;=300000000,P2613&lt;500000000),15000000,IF(AND(P2613&gt;=500000000,P2613&lt;3000000000),20000000,IF(P2613&gt;=30000000000,35000000,0))))) * (1-R2613)</f>
        <v>0</v>
      </c>
      <c r="Y2613" s="50">
        <f>IFERROR(Q2613 * (1-R2613),0)</f>
        <v>0</v>
      </c>
      <c r="Z2613" s="51">
        <f>IF(R2613=1,0,0)</f>
        <v>0</v>
      </c>
      <c r="AA2613" s="51">
        <f>IFERROR((1-R2613) * Z2613 * 2%,0)</f>
        <v>0</v>
      </c>
      <c r="AB2613" s="52">
        <f>IF(R2613=0,0,0)</f>
        <v>0</v>
      </c>
      <c r="AC2613" s="52">
        <f> IFERROR(AB2613 * (1-R2613) * 2%,0)</f>
        <v>0</v>
      </c>
      <c r="AD2613" s="53">
        <f>T2613+V2613+W2613+X2613+AA2613+AC2613</f>
        <v>25436.779999999999</v>
      </c>
    </row>
    <row r="2614">
      <c r="C2614" s="40" t="s">
        <v>4939</v>
      </c>
      <c r="D2614" s="41" t="s">
        <v>4940</v>
      </c>
      <c r="E2614" s="41"/>
      <c r="F2614" s="42">
        <v>42389.391539351847</v>
      </c>
      <c r="G2614" s="43">
        <v>30</v>
      </c>
      <c r="H2614" s="44">
        <v>43320</v>
      </c>
      <c r="I2614" s="44">
        <v>43381</v>
      </c>
      <c r="J2614" s="43">
        <v>2836498</v>
      </c>
      <c r="K2614" s="43">
        <v>0</v>
      </c>
      <c r="L2614" s="43">
        <v>0</v>
      </c>
      <c r="M2614" s="43">
        <f>IFERROR(J2614-K2614-L2614,0)</f>
        <v>2836498</v>
      </c>
      <c r="N2614" s="43">
        <v>2836498</v>
      </c>
      <c r="O2614" s="45">
        <f>IFERROR(IF(1 - M2614/N2614&lt;0,0,1-M2614/N2614),0)</f>
        <v>0</v>
      </c>
      <c r="P2614" s="43">
        <v>0</v>
      </c>
      <c r="Q2614" s="43">
        <v>2836498</v>
      </c>
      <c r="R2614" s="46">
        <f>IF(F2614&lt;DATEVALUE("2018-07-01"),1,0)</f>
        <v>1</v>
      </c>
      <c r="S2614" s="47">
        <f>IF(R2614=1,1%,0)</f>
        <v>0.01</v>
      </c>
      <c r="T2614" s="46">
        <f>IFERROR(S2614*M2614,0)</f>
        <v>28364.98</v>
      </c>
      <c r="U2614" s="48">
        <f>IF(O2614&lt;=0.12,1,0)*(1-R2614)*M2614</f>
        <v>0</v>
      </c>
      <c r="V2614" s="49">
        <f>IF(0&lt;0.8,0,IF(0&lt;1,Sheet1!L590,1))*IF(G2614&lt;3,0.12 - O2614,0.01) *U2614</f>
        <v>0</v>
      </c>
      <c r="W2614" s="49">
        <f>IF(0&gt;1,IF(0&lt;=1.1,1,IF(0&lt;=1.2,2,IF(0&lt;=1.5,3,5))),0) * 1000000</f>
        <v>0</v>
      </c>
      <c r="X2614" s="50">
        <f>IF(AND(P2614&gt;=150000000,P2614&lt;300000000),5000000,IF(AND(P2614&gt;=300000000,P2614&lt;500000000),10000000,IF(AND(P2614&gt;=300000000,P2614&lt;500000000),15000000,IF(AND(P2614&gt;=500000000,P2614&lt;3000000000),20000000,IF(P2614&gt;=30000000000,35000000,0))))) * (1-R2614)</f>
        <v>0</v>
      </c>
      <c r="Y2614" s="50">
        <f>IFERROR(Q2614 * (1-R2614),0)</f>
        <v>0</v>
      </c>
      <c r="Z2614" s="51">
        <f>IF(R2614=1,0,0)</f>
        <v>0</v>
      </c>
      <c r="AA2614" s="51">
        <f>IFERROR((1-R2614) * Z2614 * 2%,0)</f>
        <v>0</v>
      </c>
      <c r="AB2614" s="52">
        <f>IF(R2614=0,0,0)</f>
        <v>0</v>
      </c>
      <c r="AC2614" s="52">
        <f> IFERROR(AB2614 * (1-R2614) * 2%,0)</f>
        <v>0</v>
      </c>
      <c r="AD2614" s="53">
        <f>T2614+V2614+W2614+X2614+AA2614+AC2614</f>
        <v>28364.98</v>
      </c>
    </row>
    <row r="2615">
      <c r="C2615" s="40" t="s">
        <v>4941</v>
      </c>
      <c r="D2615" s="41" t="s">
        <v>4942</v>
      </c>
      <c r="E2615" s="41"/>
      <c r="F2615" s="42">
        <v>42389.390520833331</v>
      </c>
      <c r="G2615" s="43">
        <v>30</v>
      </c>
      <c r="H2615" s="44">
        <v>43329</v>
      </c>
      <c r="I2615" s="44">
        <v>43343</v>
      </c>
      <c r="J2615" s="43">
        <v>677576</v>
      </c>
      <c r="K2615" s="43">
        <v>0</v>
      </c>
      <c r="L2615" s="43">
        <v>0</v>
      </c>
      <c r="M2615" s="43">
        <f>IFERROR(J2615-K2615-L2615,0)</f>
        <v>677576</v>
      </c>
      <c r="N2615" s="43">
        <v>677576</v>
      </c>
      <c r="O2615" s="45">
        <f>IFERROR(IF(1 - M2615/N2615&lt;0,0,1-M2615/N2615),0)</f>
        <v>0</v>
      </c>
      <c r="P2615" s="43">
        <v>0</v>
      </c>
      <c r="Q2615" s="43">
        <v>677576</v>
      </c>
      <c r="R2615" s="46">
        <f>IF(F2615&lt;DATEVALUE("2018-07-01"),1,0)</f>
        <v>1</v>
      </c>
      <c r="S2615" s="47">
        <f>IF(R2615=1,1%,0)</f>
        <v>0.01</v>
      </c>
      <c r="T2615" s="46">
        <f>IFERROR(S2615*M2615,0)</f>
        <v>6775.7600000000002</v>
      </c>
      <c r="U2615" s="48">
        <f>IF(O2615&lt;=0.12,1,0)*(1-R2615)*M2615</f>
        <v>0</v>
      </c>
      <c r="V2615" s="49">
        <f>IF(0&lt;0.8,0,IF(0&lt;1,Sheet1!L590,1))*IF(G2615&lt;3,0.12 - O2615,0.01) *U2615</f>
        <v>0</v>
      </c>
      <c r="W2615" s="49">
        <f>IF(0&gt;1,IF(0&lt;=1.1,1,IF(0&lt;=1.2,2,IF(0&lt;=1.5,3,5))),0) * 1000000</f>
        <v>0</v>
      </c>
      <c r="X2615" s="50">
        <f>IF(AND(P2615&gt;=150000000,P2615&lt;300000000),5000000,IF(AND(P2615&gt;=300000000,P2615&lt;500000000),10000000,IF(AND(P2615&gt;=300000000,P2615&lt;500000000),15000000,IF(AND(P2615&gt;=500000000,P2615&lt;3000000000),20000000,IF(P2615&gt;=30000000000,35000000,0))))) * (1-R2615)</f>
        <v>0</v>
      </c>
      <c r="Y2615" s="50">
        <f>IFERROR(Q2615 * (1-R2615),0)</f>
        <v>0</v>
      </c>
      <c r="Z2615" s="51">
        <f>IF(R2615=1,0,0)</f>
        <v>0</v>
      </c>
      <c r="AA2615" s="51">
        <f>IFERROR((1-R2615) * Z2615 * 2%,0)</f>
        <v>0</v>
      </c>
      <c r="AB2615" s="52">
        <f>IF(R2615=0,0,0)</f>
        <v>0</v>
      </c>
      <c r="AC2615" s="52">
        <f> IFERROR(AB2615 * (1-R2615) * 2%,0)</f>
        <v>0</v>
      </c>
      <c r="AD2615" s="53">
        <f>T2615+V2615+W2615+X2615+AA2615+AC2615</f>
        <v>6775.7600000000002</v>
      </c>
    </row>
    <row r="2616">
      <c r="C2616" s="40" t="s">
        <v>4943</v>
      </c>
      <c r="D2616" s="41" t="s">
        <v>4944</v>
      </c>
      <c r="E2616" s="41"/>
      <c r="F2616" s="42">
        <v>42440.68372685185</v>
      </c>
      <c r="G2616" s="43">
        <v>28</v>
      </c>
      <c r="H2616" s="44" t="s">
        <v>24</v>
      </c>
      <c r="I2616" s="44" t="s">
        <v>24</v>
      </c>
      <c r="J2616" s="43">
        <v>385505</v>
      </c>
      <c r="K2616" s="43">
        <v>0</v>
      </c>
      <c r="L2616" s="43">
        <v>0</v>
      </c>
      <c r="M2616" s="43">
        <f>IFERROR(J2616-K2616-L2616,0)</f>
        <v>385505</v>
      </c>
      <c r="N2616" s="43">
        <v>385505</v>
      </c>
      <c r="O2616" s="45">
        <f>IFERROR(IF(1 - M2616/N2616&lt;0,0,1-M2616/N2616),0)</f>
        <v>0</v>
      </c>
      <c r="P2616" s="43">
        <v>0</v>
      </c>
      <c r="Q2616" s="43">
        <v>385505</v>
      </c>
      <c r="R2616" s="46">
        <f>IF(F2616&lt;DATEVALUE("2018-07-01"),1,0)</f>
        <v>1</v>
      </c>
      <c r="S2616" s="47">
        <f>IF(R2616=1,1%,0)</f>
        <v>0.01</v>
      </c>
      <c r="T2616" s="46">
        <f>IFERROR(S2616*M2616,0)</f>
        <v>3855.0500000000002</v>
      </c>
      <c r="U2616" s="48">
        <f>IF(O2616&lt;=0.12,1,0)*(1-R2616)*M2616</f>
        <v>0</v>
      </c>
      <c r="V2616" s="49">
        <f>IF(0&lt;0.8,0,IF(0&lt;1,Sheet1!L590,1))*IF(G2616&lt;3,0.12 - O2616,0.01) *U2616</f>
        <v>0</v>
      </c>
      <c r="W2616" s="49">
        <f>IF(0&gt;1,IF(0&lt;=1.1,1,IF(0&lt;=1.2,2,IF(0&lt;=1.5,3,5))),0) * 1000000</f>
        <v>0</v>
      </c>
      <c r="X2616" s="50">
        <f>IF(AND(P2616&gt;=150000000,P2616&lt;300000000),5000000,IF(AND(P2616&gt;=300000000,P2616&lt;500000000),10000000,IF(AND(P2616&gt;=300000000,P2616&lt;500000000),15000000,IF(AND(P2616&gt;=500000000,P2616&lt;3000000000),20000000,IF(P2616&gt;=30000000000,35000000,0))))) * (1-R2616)</f>
        <v>0</v>
      </c>
      <c r="Y2616" s="50">
        <f>IFERROR(Q2616 * (1-R2616),0)</f>
        <v>0</v>
      </c>
      <c r="Z2616" s="51">
        <f>IF(R2616=1,0,0)</f>
        <v>0</v>
      </c>
      <c r="AA2616" s="51">
        <f>IFERROR((1-R2616) * Z2616 * 2%,0)</f>
        <v>0</v>
      </c>
      <c r="AB2616" s="52">
        <f>IF(R2616=0,0,0)</f>
        <v>0</v>
      </c>
      <c r="AC2616" s="52">
        <f> IFERROR(AB2616 * (1-R2616) * 2%,0)</f>
        <v>0</v>
      </c>
      <c r="AD2616" s="53">
        <f>T2616+V2616+W2616+X2616+AA2616+AC2616</f>
        <v>3855.0500000000002</v>
      </c>
    </row>
    <row r="2617">
      <c r="C2617" s="40" t="s">
        <v>4945</v>
      </c>
      <c r="D2617" s="41" t="s">
        <v>4946</v>
      </c>
      <c r="E2617" s="41"/>
      <c r="F2617" s="42">
        <v>42464.613657407404</v>
      </c>
      <c r="G2617" s="43">
        <v>27</v>
      </c>
      <c r="H2617" s="44">
        <v>43327</v>
      </c>
      <c r="I2617" s="44">
        <v>43334</v>
      </c>
      <c r="J2617" s="43">
        <v>24646437</v>
      </c>
      <c r="K2617" s="43">
        <v>0</v>
      </c>
      <c r="L2617" s="43">
        <v>2017000</v>
      </c>
      <c r="M2617" s="43">
        <f>IFERROR(J2617-K2617-L2617,0)</f>
        <v>22629437</v>
      </c>
      <c r="N2617" s="43">
        <v>27114000</v>
      </c>
      <c r="O2617" s="45">
        <f>IFERROR(IF(1 - M2617/N2617&lt;0,0,1-M2617/N2617),0)</f>
        <v>0.1653965847901453</v>
      </c>
      <c r="P2617" s="43">
        <v>0</v>
      </c>
      <c r="Q2617" s="43">
        <v>24646437</v>
      </c>
      <c r="R2617" s="46">
        <f>IF(F2617&lt;DATEVALUE("2018-07-01"),1,0)</f>
        <v>1</v>
      </c>
      <c r="S2617" s="47">
        <f>IF(R2617=1,1%,0)</f>
        <v>0.01</v>
      </c>
      <c r="T2617" s="46">
        <f>IFERROR(S2617*M2617,0)</f>
        <v>226294.37</v>
      </c>
      <c r="U2617" s="48">
        <f>IF(O2617&lt;=0.12,1,0)*(1-R2617)*M2617</f>
        <v>0</v>
      </c>
      <c r="V2617" s="49">
        <f>IF(0&lt;0.8,0,IF(0&lt;1,Sheet1!L590,1))*IF(G2617&lt;3,0.12 - O2617,0.01) *U2617</f>
        <v>0</v>
      </c>
      <c r="W2617" s="49">
        <f>IF(0&gt;1,IF(0&lt;=1.1,1,IF(0&lt;=1.2,2,IF(0&lt;=1.5,3,5))),0) * 1000000</f>
        <v>0</v>
      </c>
      <c r="X2617" s="50">
        <f>IF(AND(P2617&gt;=150000000,P2617&lt;300000000),5000000,IF(AND(P2617&gt;=300000000,P2617&lt;500000000),10000000,IF(AND(P2617&gt;=300000000,P2617&lt;500000000),15000000,IF(AND(P2617&gt;=500000000,P2617&lt;3000000000),20000000,IF(P2617&gt;=30000000000,35000000,0))))) * (1-R2617)</f>
        <v>0</v>
      </c>
      <c r="Y2617" s="50">
        <f>IFERROR(Q2617 * (1-R2617),0)</f>
        <v>0</v>
      </c>
      <c r="Z2617" s="51">
        <f>IF(R2617=1,0,0)</f>
        <v>0</v>
      </c>
      <c r="AA2617" s="51">
        <f>IFERROR((1-R2617) * Z2617 * 2%,0)</f>
        <v>0</v>
      </c>
      <c r="AB2617" s="52">
        <f>IF(R2617=0,0,0)</f>
        <v>0</v>
      </c>
      <c r="AC2617" s="52">
        <f> IFERROR(AB2617 * (1-R2617) * 2%,0)</f>
        <v>0</v>
      </c>
      <c r="AD2617" s="53">
        <f>T2617+V2617+W2617+X2617+AA2617+AC2617</f>
        <v>226294.37</v>
      </c>
    </row>
    <row r="2618">
      <c r="C2618" s="40" t="s">
        <v>4947</v>
      </c>
      <c r="D2618" s="41" t="s">
        <v>4948</v>
      </c>
      <c r="E2618" s="41"/>
      <c r="F2618" s="42">
        <v>42502.357928240737</v>
      </c>
      <c r="G2618" s="43">
        <v>26</v>
      </c>
      <c r="H2618" s="44">
        <v>43321</v>
      </c>
      <c r="I2618" s="44">
        <v>43334</v>
      </c>
      <c r="J2618" s="43">
        <v>543653</v>
      </c>
      <c r="K2618" s="43">
        <v>0</v>
      </c>
      <c r="L2618" s="43">
        <v>0</v>
      </c>
      <c r="M2618" s="43">
        <f>IFERROR(J2618-K2618-L2618,0)</f>
        <v>543653</v>
      </c>
      <c r="N2618" s="43">
        <v>543653</v>
      </c>
      <c r="O2618" s="45">
        <f>IFERROR(IF(1 - M2618/N2618&lt;0,0,1-M2618/N2618),0)</f>
        <v>0</v>
      </c>
      <c r="P2618" s="43">
        <v>0</v>
      </c>
      <c r="Q2618" s="43">
        <v>543653</v>
      </c>
      <c r="R2618" s="46">
        <f>IF(F2618&lt;DATEVALUE("2018-07-01"),1,0)</f>
        <v>1</v>
      </c>
      <c r="S2618" s="47">
        <f>IF(R2618=1,1%,0)</f>
        <v>0.01</v>
      </c>
      <c r="T2618" s="46">
        <f>IFERROR(S2618*M2618,0)</f>
        <v>5436.5299999999997</v>
      </c>
      <c r="U2618" s="48">
        <f>IF(O2618&lt;=0.12,1,0)*(1-R2618)*M2618</f>
        <v>0</v>
      </c>
      <c r="V2618" s="49">
        <f>IF(0&lt;0.8,0,IF(0&lt;1,Sheet1!L590,1))*IF(G2618&lt;3,0.12 - O2618,0.01) *U2618</f>
        <v>0</v>
      </c>
      <c r="W2618" s="49">
        <f>IF(0&gt;1,IF(0&lt;=1.1,1,IF(0&lt;=1.2,2,IF(0&lt;=1.5,3,5))),0) * 1000000</f>
        <v>0</v>
      </c>
      <c r="X2618" s="50">
        <f>IF(AND(P2618&gt;=150000000,P2618&lt;300000000),5000000,IF(AND(P2618&gt;=300000000,P2618&lt;500000000),10000000,IF(AND(P2618&gt;=300000000,P2618&lt;500000000),15000000,IF(AND(P2618&gt;=500000000,P2618&lt;3000000000),20000000,IF(P2618&gt;=30000000000,35000000,0))))) * (1-R2618)</f>
        <v>0</v>
      </c>
      <c r="Y2618" s="50">
        <f>IFERROR(Q2618 * (1-R2618),0)</f>
        <v>0</v>
      </c>
      <c r="Z2618" s="51">
        <f>IF(R2618=1,0,0)</f>
        <v>0</v>
      </c>
      <c r="AA2618" s="51">
        <f>IFERROR((1-R2618) * Z2618 * 2%,0)</f>
        <v>0</v>
      </c>
      <c r="AB2618" s="52">
        <f>IF(R2618=0,0,0)</f>
        <v>0</v>
      </c>
      <c r="AC2618" s="52">
        <f> IFERROR(AB2618 * (1-R2618) * 2%,0)</f>
        <v>0</v>
      </c>
      <c r="AD2618" s="53">
        <f>T2618+V2618+W2618+X2618+AA2618+AC2618</f>
        <v>5436.5299999999997</v>
      </c>
    </row>
    <row r="2619">
      <c r="C2619" s="40" t="s">
        <v>4949</v>
      </c>
      <c r="D2619" s="41" t="s">
        <v>4950</v>
      </c>
      <c r="E2619" s="41"/>
      <c r="F2619" s="42">
        <v>42515.138425925921</v>
      </c>
      <c r="G2619" s="43">
        <v>26</v>
      </c>
      <c r="H2619" s="44">
        <v>43321</v>
      </c>
      <c r="I2619" s="44">
        <v>43349</v>
      </c>
      <c r="J2619" s="43">
        <v>183896</v>
      </c>
      <c r="K2619" s="43">
        <v>0</v>
      </c>
      <c r="L2619" s="43">
        <v>0</v>
      </c>
      <c r="M2619" s="43">
        <f>IFERROR(J2619-K2619-L2619,0)</f>
        <v>183896</v>
      </c>
      <c r="N2619" s="43">
        <v>183896</v>
      </c>
      <c r="O2619" s="45">
        <f>IFERROR(IF(1 - M2619/N2619&lt;0,0,1-M2619/N2619),0)</f>
        <v>0</v>
      </c>
      <c r="P2619" s="43">
        <v>0</v>
      </c>
      <c r="Q2619" s="43">
        <v>183896</v>
      </c>
      <c r="R2619" s="46">
        <f>IF(F2619&lt;DATEVALUE("2018-07-01"),1,0)</f>
        <v>1</v>
      </c>
      <c r="S2619" s="47">
        <f>IF(R2619=1,1%,0)</f>
        <v>0.01</v>
      </c>
      <c r="T2619" s="46">
        <f>IFERROR(S2619*M2619,0)</f>
        <v>1838.96</v>
      </c>
      <c r="U2619" s="48">
        <f>IF(O2619&lt;=0.12,1,0)*(1-R2619)*M2619</f>
        <v>0</v>
      </c>
      <c r="V2619" s="49">
        <f>IF(0&lt;0.8,0,IF(0&lt;1,Sheet1!L590,1))*IF(G2619&lt;3,0.12 - O2619,0.01) *U2619</f>
        <v>0</v>
      </c>
      <c r="W2619" s="49">
        <f>IF(0&gt;1,IF(0&lt;=1.1,1,IF(0&lt;=1.2,2,IF(0&lt;=1.5,3,5))),0) * 1000000</f>
        <v>0</v>
      </c>
      <c r="X2619" s="50">
        <f>IF(AND(P2619&gt;=150000000,P2619&lt;300000000),5000000,IF(AND(P2619&gt;=300000000,P2619&lt;500000000),10000000,IF(AND(P2619&gt;=300000000,P2619&lt;500000000),15000000,IF(AND(P2619&gt;=500000000,P2619&lt;3000000000),20000000,IF(P2619&gt;=30000000000,35000000,0))))) * (1-R2619)</f>
        <v>0</v>
      </c>
      <c r="Y2619" s="50">
        <f>IFERROR(Q2619 * (1-R2619),0)</f>
        <v>0</v>
      </c>
      <c r="Z2619" s="51">
        <f>IF(R2619=1,0,0)</f>
        <v>0</v>
      </c>
      <c r="AA2619" s="51">
        <f>IFERROR((1-R2619) * Z2619 * 2%,0)</f>
        <v>0</v>
      </c>
      <c r="AB2619" s="52">
        <f>IF(R2619=0,0,0)</f>
        <v>0</v>
      </c>
      <c r="AC2619" s="52">
        <f> IFERROR(AB2619 * (1-R2619) * 2%,0)</f>
        <v>0</v>
      </c>
      <c r="AD2619" s="53">
        <f>T2619+V2619+W2619+X2619+AA2619+AC2619</f>
        <v>1838.96</v>
      </c>
    </row>
    <row r="2620">
      <c r="C2620" s="40" t="s">
        <v>4951</v>
      </c>
      <c r="D2620" s="41" t="s">
        <v>4952</v>
      </c>
      <c r="E2620" s="41"/>
      <c r="F2620" s="42">
        <v>42516.263472222221</v>
      </c>
      <c r="G2620" s="43">
        <v>26</v>
      </c>
      <c r="H2620" s="44">
        <v>43312</v>
      </c>
      <c r="I2620" s="44">
        <v>43323</v>
      </c>
      <c r="J2620" s="43">
        <v>295651</v>
      </c>
      <c r="K2620" s="43">
        <v>0</v>
      </c>
      <c r="L2620" s="43">
        <v>0</v>
      </c>
      <c r="M2620" s="43">
        <f>IFERROR(J2620-K2620-L2620,0)</f>
        <v>295651</v>
      </c>
      <c r="N2620" s="43">
        <v>295651</v>
      </c>
      <c r="O2620" s="45">
        <f>IFERROR(IF(1 - M2620/N2620&lt;0,0,1-M2620/N2620),0)</f>
        <v>0</v>
      </c>
      <c r="P2620" s="43">
        <v>0</v>
      </c>
      <c r="Q2620" s="43">
        <v>295651</v>
      </c>
      <c r="R2620" s="46">
        <f>IF(F2620&lt;DATEVALUE("2018-07-01"),1,0)</f>
        <v>1</v>
      </c>
      <c r="S2620" s="47">
        <f>IF(R2620=1,1%,0)</f>
        <v>0.01</v>
      </c>
      <c r="T2620" s="46">
        <f>IFERROR(S2620*M2620,0)</f>
        <v>2956.5100000000002</v>
      </c>
      <c r="U2620" s="48">
        <f>IF(O2620&lt;=0.12,1,0)*(1-R2620)*M2620</f>
        <v>0</v>
      </c>
      <c r="V2620" s="49">
        <f>IF(0&lt;0.8,0,IF(0&lt;1,Sheet1!L590,1))*IF(G2620&lt;3,0.12 - O2620,0.01) *U2620</f>
        <v>0</v>
      </c>
      <c r="W2620" s="49">
        <f>IF(0&gt;1,IF(0&lt;=1.1,1,IF(0&lt;=1.2,2,IF(0&lt;=1.5,3,5))),0) * 1000000</f>
        <v>0</v>
      </c>
      <c r="X2620" s="50">
        <f>IF(AND(P2620&gt;=150000000,P2620&lt;300000000),5000000,IF(AND(P2620&gt;=300000000,P2620&lt;500000000),10000000,IF(AND(P2620&gt;=300000000,P2620&lt;500000000),15000000,IF(AND(P2620&gt;=500000000,P2620&lt;3000000000),20000000,IF(P2620&gt;=30000000000,35000000,0))))) * (1-R2620)</f>
        <v>0</v>
      </c>
      <c r="Y2620" s="50">
        <f>IFERROR(Q2620 * (1-R2620),0)</f>
        <v>0</v>
      </c>
      <c r="Z2620" s="51">
        <f>IF(R2620=1,0,0)</f>
        <v>0</v>
      </c>
      <c r="AA2620" s="51">
        <f>IFERROR((1-R2620) * Z2620 * 2%,0)</f>
        <v>0</v>
      </c>
      <c r="AB2620" s="52">
        <f>IF(R2620=0,0,0)</f>
        <v>0</v>
      </c>
      <c r="AC2620" s="52">
        <f> IFERROR(AB2620 * (1-R2620) * 2%,0)</f>
        <v>0</v>
      </c>
      <c r="AD2620" s="53">
        <f>T2620+V2620+W2620+X2620+AA2620+AC2620</f>
        <v>2956.5100000000002</v>
      </c>
    </row>
    <row r="2621">
      <c r="C2621" s="40" t="s">
        <v>4953</v>
      </c>
      <c r="D2621" s="41" t="s">
        <v>24</v>
      </c>
      <c r="E2621" s="41"/>
      <c r="F2621" s="42" t="s">
        <v>24</v>
      </c>
      <c r="G2621" s="43" t="s">
        <v>24</v>
      </c>
      <c r="H2621" s="44" t="s">
        <v>24</v>
      </c>
      <c r="I2621" s="44" t="s">
        <v>24</v>
      </c>
      <c r="J2621" s="43">
        <v>2704802</v>
      </c>
      <c r="K2621" s="43">
        <v>0</v>
      </c>
      <c r="L2621" s="43">
        <v>0</v>
      </c>
      <c r="M2621" s="43">
        <f>IFERROR(J2621-K2621-L2621,0)</f>
        <v>2704802</v>
      </c>
      <c r="N2621" s="43" t="s">
        <v>24</v>
      </c>
      <c r="O2621" s="45">
        <f>IFERROR(IF(1 - M2621/N2621&lt;0,0,1-M2621/N2621),0)</f>
        <v>0</v>
      </c>
      <c r="P2621" s="43">
        <v>0</v>
      </c>
      <c r="Q2621" s="43">
        <v>0</v>
      </c>
      <c r="R2621" s="46">
        <f>IF(F2621&lt;DATEVALUE("2018-07-01"),1,0)</f>
        <v>0</v>
      </c>
      <c r="S2621" s="47">
        <f>IF(R2621=1,1%,0)</f>
        <v>0</v>
      </c>
      <c r="T2621" s="46">
        <f>IFERROR(S2621*M2621,0)</f>
        <v>0</v>
      </c>
      <c r="U2621" s="48">
        <f>IF(O2621&lt;=0.12,1,0)*(1-R2621)*M2621</f>
        <v>2704802</v>
      </c>
      <c r="V2621" s="49">
        <f>IF(0&lt;0.8,0,IF(0&lt;1,Sheet1!L590,1))*IF(G2621&lt;3,0.12 - O2621,0.01) *U2621</f>
        <v>0</v>
      </c>
      <c r="W2621" s="49">
        <f>IF(0&gt;1,IF(0&lt;=1.1,1,IF(0&lt;=1.2,2,IF(0&lt;=1.5,3,5))),0) * 1000000</f>
        <v>0</v>
      </c>
      <c r="X2621" s="50">
        <f>IF(AND(P2621&gt;=150000000,P2621&lt;300000000),5000000,IF(AND(P2621&gt;=300000000,P2621&lt;500000000),10000000,IF(AND(P2621&gt;=300000000,P2621&lt;500000000),15000000,IF(AND(P2621&gt;=500000000,P2621&lt;3000000000),20000000,IF(P2621&gt;=30000000000,35000000,0))))) * (1-R2621)</f>
        <v>0</v>
      </c>
      <c r="Y2621" s="50">
        <f>IFERROR(Q2621 * (1-R2621),0)</f>
        <v>0</v>
      </c>
      <c r="Z2621" s="51" t="str">
        <f>IF(R2621=1,0,"")</f>
        <v/>
      </c>
      <c r="AA2621" s="51">
        <f>IFERROR((1-R2621) * Z2621 * 2%,0)</f>
        <v>0</v>
      </c>
      <c r="AB2621" s="52" t="str">
        <f>IF(R2621=0,"",0)</f>
        <v/>
      </c>
      <c r="AC2621" s="52">
        <f> IFERROR(AB2621 * (1-R2621) * 2%,0)</f>
        <v>0</v>
      </c>
      <c r="AD2621" s="53">
        <f>T2621+V2621+W2621+X2621+AA2621+AC2621</f>
        <v>0</v>
      </c>
    </row>
    <row r="2622">
      <c r="C2622" s="40" t="s">
        <v>4954</v>
      </c>
      <c r="D2622" s="41" t="s">
        <v>4955</v>
      </c>
      <c r="E2622" s="41"/>
      <c r="F2622" s="42">
        <v>42564.175763888888</v>
      </c>
      <c r="G2622" s="43">
        <v>24</v>
      </c>
      <c r="H2622" s="44">
        <v>43312</v>
      </c>
      <c r="I2622" s="44">
        <v>43361</v>
      </c>
      <c r="J2622" s="43">
        <v>2520769</v>
      </c>
      <c r="K2622" s="43">
        <v>0</v>
      </c>
      <c r="L2622" s="43">
        <v>0</v>
      </c>
      <c r="M2622" s="43">
        <f>IFERROR(J2622-K2622-L2622,0)</f>
        <v>2520769</v>
      </c>
      <c r="N2622" s="43">
        <v>2520769</v>
      </c>
      <c r="O2622" s="45">
        <f>IFERROR(IF(1 - M2622/N2622&lt;0,0,1-M2622/N2622),0)</f>
        <v>0</v>
      </c>
      <c r="P2622" s="43">
        <v>0</v>
      </c>
      <c r="Q2622" s="43">
        <v>2520769</v>
      </c>
      <c r="R2622" s="46">
        <f>IF(F2622&lt;DATEVALUE("2018-07-01"),1,0)</f>
        <v>1</v>
      </c>
      <c r="S2622" s="47">
        <f>IF(R2622=1,1%,0)</f>
        <v>0.01</v>
      </c>
      <c r="T2622" s="46">
        <f>IFERROR(S2622*M2622,0)</f>
        <v>25207.690000000002</v>
      </c>
      <c r="U2622" s="48">
        <f>IF(O2622&lt;=0.12,1,0)*(1-R2622)*M2622</f>
        <v>0</v>
      </c>
      <c r="V2622" s="49">
        <f>IF(0&lt;0.8,0,IF(0&lt;1,Sheet1!L590,1))*IF(G2622&lt;3,0.12 - O2622,0.01) *U2622</f>
        <v>0</v>
      </c>
      <c r="W2622" s="49">
        <f>IF(0&gt;1,IF(0&lt;=1.1,1,IF(0&lt;=1.2,2,IF(0&lt;=1.5,3,5))),0) * 1000000</f>
        <v>0</v>
      </c>
      <c r="X2622" s="50">
        <f>IF(AND(P2622&gt;=150000000,P2622&lt;300000000),5000000,IF(AND(P2622&gt;=300000000,P2622&lt;500000000),10000000,IF(AND(P2622&gt;=300000000,P2622&lt;500000000),15000000,IF(AND(P2622&gt;=500000000,P2622&lt;3000000000),20000000,IF(P2622&gt;=30000000000,35000000,0))))) * (1-R2622)</f>
        <v>0</v>
      </c>
      <c r="Y2622" s="50">
        <f>IFERROR(Q2622 * (1-R2622),0)</f>
        <v>0</v>
      </c>
      <c r="Z2622" s="51">
        <f>IF(R2622=1,0,0)</f>
        <v>0</v>
      </c>
      <c r="AA2622" s="51">
        <f>IFERROR((1-R2622) * Z2622 * 2%,0)</f>
        <v>0</v>
      </c>
      <c r="AB2622" s="52">
        <f>IF(R2622=0,0,0)</f>
        <v>0</v>
      </c>
      <c r="AC2622" s="52">
        <f> IFERROR(AB2622 * (1-R2622) * 2%,0)</f>
        <v>0</v>
      </c>
      <c r="AD2622" s="53">
        <f>T2622+V2622+W2622+X2622+AA2622+AC2622</f>
        <v>25207.690000000002</v>
      </c>
    </row>
    <row r="2623">
      <c r="C2623" s="40" t="s">
        <v>4956</v>
      </c>
      <c r="D2623" s="41" t="s">
        <v>4957</v>
      </c>
      <c r="E2623" s="41"/>
      <c r="F2623" s="42">
        <v>42613.04886574074</v>
      </c>
      <c r="G2623" s="43">
        <v>23</v>
      </c>
      <c r="H2623" s="44">
        <v>43312</v>
      </c>
      <c r="I2623" s="44">
        <v>43356</v>
      </c>
      <c r="J2623" s="43">
        <v>8292330</v>
      </c>
      <c r="K2623" s="43">
        <v>0</v>
      </c>
      <c r="L2623" s="43">
        <v>0</v>
      </c>
      <c r="M2623" s="43">
        <f>IFERROR(J2623-K2623-L2623,0)</f>
        <v>8292330</v>
      </c>
      <c r="N2623" s="43">
        <v>8286688</v>
      </c>
      <c r="O2623" s="45">
        <f>IFERROR(IF(1 - M2623/N2623&lt;0,0,1-M2623/N2623),0)</f>
        <v>0</v>
      </c>
      <c r="P2623" s="43">
        <v>0</v>
      </c>
      <c r="Q2623" s="43">
        <v>12173526</v>
      </c>
      <c r="R2623" s="46">
        <f>IF(F2623&lt;DATEVALUE("2018-07-01"),1,0)</f>
        <v>1</v>
      </c>
      <c r="S2623" s="47">
        <f>IF(R2623=1,1%,0)</f>
        <v>0.01</v>
      </c>
      <c r="T2623" s="46">
        <f>IFERROR(S2623*M2623,0)</f>
        <v>82923.300000000003</v>
      </c>
      <c r="U2623" s="48">
        <f>IF(O2623&lt;=0.12,1,0)*(1-R2623)*M2623</f>
        <v>0</v>
      </c>
      <c r="V2623" s="49">
        <f>IF(0&lt;0.8,0,IF(0&lt;1,Sheet1!L590,1))*IF(G2623&lt;3,0.12 - O2623,0.01) *U2623</f>
        <v>0</v>
      </c>
      <c r="W2623" s="49">
        <f>IF(0&gt;1,IF(0&lt;=1.1,1,IF(0&lt;=1.2,2,IF(0&lt;=1.5,3,5))),0) * 1000000</f>
        <v>0</v>
      </c>
      <c r="X2623" s="50">
        <f>IF(AND(P2623&gt;=150000000,P2623&lt;300000000),5000000,IF(AND(P2623&gt;=300000000,P2623&lt;500000000),10000000,IF(AND(P2623&gt;=300000000,P2623&lt;500000000),15000000,IF(AND(P2623&gt;=500000000,P2623&lt;3000000000),20000000,IF(P2623&gt;=30000000000,35000000,0))))) * (1-R2623)</f>
        <v>0</v>
      </c>
      <c r="Y2623" s="50">
        <f>IFERROR(Q2623 * (1-R2623),0)</f>
        <v>0</v>
      </c>
      <c r="Z2623" s="51">
        <f>IF(R2623=1,0,0)</f>
        <v>0</v>
      </c>
      <c r="AA2623" s="51">
        <f>IFERROR((1-R2623) * Z2623 * 2%,0)</f>
        <v>0</v>
      </c>
      <c r="AB2623" s="52">
        <f>IF(R2623=0,0,0)</f>
        <v>0</v>
      </c>
      <c r="AC2623" s="52">
        <f> IFERROR(AB2623 * (1-R2623) * 2%,0)</f>
        <v>0</v>
      </c>
      <c r="AD2623" s="53">
        <f>T2623+V2623+W2623+X2623+AA2623+AC2623</f>
        <v>82923.300000000003</v>
      </c>
    </row>
    <row r="2624">
      <c r="C2624" s="40" t="s">
        <v>4958</v>
      </c>
      <c r="D2624" s="41" t="s">
        <v>4959</v>
      </c>
      <c r="E2624" s="41"/>
      <c r="F2624" s="42">
        <v>42618.179351851853</v>
      </c>
      <c r="G2624" s="43">
        <v>22</v>
      </c>
      <c r="H2624" s="44">
        <v>43340</v>
      </c>
      <c r="I2624" s="44">
        <v>43363</v>
      </c>
      <c r="J2624" s="43">
        <v>713234872</v>
      </c>
      <c r="K2624" s="43">
        <v>8660850</v>
      </c>
      <c r="L2624" s="43">
        <v>0</v>
      </c>
      <c r="M2624" s="43">
        <f>IFERROR(J2624-K2624-L2624,0)</f>
        <v>704574022</v>
      </c>
      <c r="N2624" s="43">
        <v>3526599563</v>
      </c>
      <c r="O2624" s="45">
        <f>IFERROR(IF(1 - M2624/N2624&lt;0,0,1-M2624/N2624),0)</f>
        <v>0.80021150419452936</v>
      </c>
      <c r="P2624" s="43">
        <v>0</v>
      </c>
      <c r="Q2624" s="43">
        <v>714565872</v>
      </c>
      <c r="R2624" s="46">
        <f>IF(F2624&lt;DATEVALUE("2018-07-01"),1,0)</f>
        <v>1</v>
      </c>
      <c r="S2624" s="47">
        <f>IF(R2624=1,1%,0)</f>
        <v>0.01</v>
      </c>
      <c r="T2624" s="46">
        <f>IFERROR(S2624*M2624,0)</f>
        <v>7045740.2199999997</v>
      </c>
      <c r="U2624" s="48">
        <f>IF(O2624&lt;=0.12,1,0)*(1-R2624)*M2624</f>
        <v>0</v>
      </c>
      <c r="V2624" s="49">
        <f>IF(0&lt;0.8,0,IF(0&lt;1,Sheet1!L590,1))*IF(G2624&lt;3,0.12 - O2624,0.01) *U2624</f>
        <v>0</v>
      </c>
      <c r="W2624" s="49">
        <f>IF(0&gt;1,IF(0&lt;=1.1,1,IF(0&lt;=1.2,2,IF(0&lt;=1.5,3,5))),0) * 1000000</f>
        <v>0</v>
      </c>
      <c r="X2624" s="50">
        <f>IF(AND(P2624&gt;=150000000,P2624&lt;300000000),5000000,IF(AND(P2624&gt;=300000000,P2624&lt;500000000),10000000,IF(AND(P2624&gt;=300000000,P2624&lt;500000000),15000000,IF(AND(P2624&gt;=500000000,P2624&lt;3000000000),20000000,IF(P2624&gt;=30000000000,35000000,0))))) * (1-R2624)</f>
        <v>0</v>
      </c>
      <c r="Y2624" s="50">
        <f>IFERROR(Q2624 * (1-R2624),0)</f>
        <v>0</v>
      </c>
      <c r="Z2624" s="51">
        <f>IF(R2624=1,0,0)</f>
        <v>0</v>
      </c>
      <c r="AA2624" s="51">
        <f>IFERROR((1-R2624) * Z2624 * 2%,0)</f>
        <v>0</v>
      </c>
      <c r="AB2624" s="52">
        <f>IF(R2624=0,0,0)</f>
        <v>0</v>
      </c>
      <c r="AC2624" s="52">
        <f> IFERROR(AB2624 * (1-R2624) * 2%,0)</f>
        <v>0</v>
      </c>
      <c r="AD2624" s="53">
        <f>T2624+V2624+W2624+X2624+AA2624+AC2624</f>
        <v>7045740.2199999997</v>
      </c>
    </row>
    <row r="2625">
      <c r="C2625" s="40" t="s">
        <v>4960</v>
      </c>
      <c r="D2625" s="41" t="s">
        <v>4961</v>
      </c>
      <c r="E2625" s="41"/>
      <c r="F2625" s="42">
        <v>42641.331273148149</v>
      </c>
      <c r="G2625" s="43">
        <v>22</v>
      </c>
      <c r="H2625" s="44">
        <v>43327</v>
      </c>
      <c r="I2625" s="44">
        <v>43356</v>
      </c>
      <c r="J2625" s="43">
        <v>3570888</v>
      </c>
      <c r="K2625" s="43">
        <v>0</v>
      </c>
      <c r="L2625" s="43">
        <v>0</v>
      </c>
      <c r="M2625" s="43">
        <f>IFERROR(J2625-K2625-L2625,0)</f>
        <v>3570888</v>
      </c>
      <c r="N2625" s="43">
        <v>3463679</v>
      </c>
      <c r="O2625" s="45">
        <f>IFERROR(IF(1 - M2625/N2625&lt;0,0,1-M2625/N2625),0)</f>
        <v>0</v>
      </c>
      <c r="P2625" s="43">
        <v>0</v>
      </c>
      <c r="Q2625" s="43">
        <v>3570888</v>
      </c>
      <c r="R2625" s="46">
        <f>IF(F2625&lt;DATEVALUE("2018-07-01"),1,0)</f>
        <v>1</v>
      </c>
      <c r="S2625" s="47">
        <f>IF(R2625=1,1%,0)</f>
        <v>0.01</v>
      </c>
      <c r="T2625" s="46">
        <f>IFERROR(S2625*M2625,0)</f>
        <v>35708.879999999997</v>
      </c>
      <c r="U2625" s="48">
        <f>IF(O2625&lt;=0.12,1,0)*(1-R2625)*M2625</f>
        <v>0</v>
      </c>
      <c r="V2625" s="49">
        <f>IF(0&lt;0.8,0,IF(0&lt;1,Sheet1!L590,1))*IF(G2625&lt;3,0.12 - O2625,0.01) *U2625</f>
        <v>0</v>
      </c>
      <c r="W2625" s="49">
        <f>IF(0&gt;1,IF(0&lt;=1.1,1,IF(0&lt;=1.2,2,IF(0&lt;=1.5,3,5))),0) * 1000000</f>
        <v>0</v>
      </c>
      <c r="X2625" s="50">
        <f>IF(AND(P2625&gt;=150000000,P2625&lt;300000000),5000000,IF(AND(P2625&gt;=300000000,P2625&lt;500000000),10000000,IF(AND(P2625&gt;=300000000,P2625&lt;500000000),15000000,IF(AND(P2625&gt;=500000000,P2625&lt;3000000000),20000000,IF(P2625&gt;=30000000000,35000000,0))))) * (1-R2625)</f>
        <v>0</v>
      </c>
      <c r="Y2625" s="50">
        <f>IFERROR(Q2625 * (1-R2625),0)</f>
        <v>0</v>
      </c>
      <c r="Z2625" s="51">
        <f>IF(R2625=1,0,0)</f>
        <v>0</v>
      </c>
      <c r="AA2625" s="51">
        <f>IFERROR((1-R2625) * Z2625 * 2%,0)</f>
        <v>0</v>
      </c>
      <c r="AB2625" s="52">
        <f>IF(R2625=0,0,0)</f>
        <v>0</v>
      </c>
      <c r="AC2625" s="52">
        <f> IFERROR(AB2625 * (1-R2625) * 2%,0)</f>
        <v>0</v>
      </c>
      <c r="AD2625" s="53">
        <f>T2625+V2625+W2625+X2625+AA2625+AC2625</f>
        <v>35708.879999999997</v>
      </c>
    </row>
    <row r="2626">
      <c r="C2626" s="40" t="s">
        <v>4962</v>
      </c>
      <c r="D2626" s="41" t="s">
        <v>4963</v>
      </c>
      <c r="E2626" s="41"/>
      <c r="F2626" s="42">
        <v>42674.18341435185</v>
      </c>
      <c r="G2626" s="43">
        <v>21</v>
      </c>
      <c r="H2626" s="44">
        <v>43321</v>
      </c>
      <c r="I2626" s="44">
        <v>43335</v>
      </c>
      <c r="J2626" s="43">
        <v>1573532</v>
      </c>
      <c r="K2626" s="43">
        <v>0</v>
      </c>
      <c r="L2626" s="43">
        <v>0</v>
      </c>
      <c r="M2626" s="43">
        <f>IFERROR(J2626-K2626-L2626,0)</f>
        <v>1573532</v>
      </c>
      <c r="N2626" s="43">
        <v>1573532</v>
      </c>
      <c r="O2626" s="45">
        <f>IFERROR(IF(1 - M2626/N2626&lt;0,0,1-M2626/N2626),0)</f>
        <v>0</v>
      </c>
      <c r="P2626" s="43">
        <v>0</v>
      </c>
      <c r="Q2626" s="43">
        <v>1573532</v>
      </c>
      <c r="R2626" s="46">
        <f>IF(F2626&lt;DATEVALUE("2018-07-01"),1,0)</f>
        <v>1</v>
      </c>
      <c r="S2626" s="47">
        <f>IF(R2626=1,1%,0)</f>
        <v>0.01</v>
      </c>
      <c r="T2626" s="46">
        <f>IFERROR(S2626*M2626,0)</f>
        <v>15735.32</v>
      </c>
      <c r="U2626" s="48">
        <f>IF(O2626&lt;=0.12,1,0)*(1-R2626)*M2626</f>
        <v>0</v>
      </c>
      <c r="V2626" s="49">
        <f>IF(0&lt;0.8,0,IF(0&lt;1,Sheet1!L590,1))*IF(G2626&lt;3,0.12 - O2626,0.01) *U2626</f>
        <v>0</v>
      </c>
      <c r="W2626" s="49">
        <f>IF(0&gt;1,IF(0&lt;=1.1,1,IF(0&lt;=1.2,2,IF(0&lt;=1.5,3,5))),0) * 1000000</f>
        <v>0</v>
      </c>
      <c r="X2626" s="50">
        <f>IF(AND(P2626&gt;=150000000,P2626&lt;300000000),5000000,IF(AND(P2626&gt;=300000000,P2626&lt;500000000),10000000,IF(AND(P2626&gt;=300000000,P2626&lt;500000000),15000000,IF(AND(P2626&gt;=500000000,P2626&lt;3000000000),20000000,IF(P2626&gt;=30000000000,35000000,0))))) * (1-R2626)</f>
        <v>0</v>
      </c>
      <c r="Y2626" s="50">
        <f>IFERROR(Q2626 * (1-R2626),0)</f>
        <v>0</v>
      </c>
      <c r="Z2626" s="51">
        <f>IF(R2626=1,0,0)</f>
        <v>0</v>
      </c>
      <c r="AA2626" s="51">
        <f>IFERROR((1-R2626) * Z2626 * 2%,0)</f>
        <v>0</v>
      </c>
      <c r="AB2626" s="52">
        <f>IF(R2626=0,0,0)</f>
        <v>0</v>
      </c>
      <c r="AC2626" s="52">
        <f> IFERROR(AB2626 * (1-R2626) * 2%,0)</f>
        <v>0</v>
      </c>
      <c r="AD2626" s="53">
        <f>T2626+V2626+W2626+X2626+AA2626+AC2626</f>
        <v>15735.32</v>
      </c>
    </row>
    <row r="2627">
      <c r="C2627" s="40" t="s">
        <v>4964</v>
      </c>
      <c r="D2627" s="41" t="s">
        <v>4965</v>
      </c>
      <c r="E2627" s="41"/>
      <c r="F2627" s="42">
        <v>42704.144699074073</v>
      </c>
      <c r="G2627" s="43">
        <v>20</v>
      </c>
      <c r="H2627" s="44">
        <v>43312</v>
      </c>
      <c r="I2627" s="44">
        <v>43381</v>
      </c>
      <c r="J2627" s="43">
        <v>1791667</v>
      </c>
      <c r="K2627" s="43">
        <v>0</v>
      </c>
      <c r="L2627" s="43">
        <v>0</v>
      </c>
      <c r="M2627" s="43">
        <f>IFERROR(J2627-K2627-L2627,0)</f>
        <v>1791667</v>
      </c>
      <c r="N2627" s="43">
        <v>1791550</v>
      </c>
      <c r="O2627" s="45">
        <f>IFERROR(IF(1 - M2627/N2627&lt;0,0,1-M2627/N2627),0)</f>
        <v>0</v>
      </c>
      <c r="P2627" s="43">
        <v>0</v>
      </c>
      <c r="Q2627" s="43">
        <v>1791667</v>
      </c>
      <c r="R2627" s="46">
        <f>IF(F2627&lt;DATEVALUE("2018-07-01"),1,0)</f>
        <v>1</v>
      </c>
      <c r="S2627" s="47">
        <f>IF(R2627=1,1%,0)</f>
        <v>0.01</v>
      </c>
      <c r="T2627" s="46">
        <f>IFERROR(S2627*M2627,0)</f>
        <v>17916.670000000002</v>
      </c>
      <c r="U2627" s="48">
        <f>IF(O2627&lt;=0.12,1,0)*(1-R2627)*M2627</f>
        <v>0</v>
      </c>
      <c r="V2627" s="49">
        <f>IF(0&lt;0.8,0,IF(0&lt;1,Sheet1!L590,1))*IF(G2627&lt;3,0.12 - O2627,0.01) *U2627</f>
        <v>0</v>
      </c>
      <c r="W2627" s="49">
        <f>IF(0&gt;1,IF(0&lt;=1.1,1,IF(0&lt;=1.2,2,IF(0&lt;=1.5,3,5))),0) * 1000000</f>
        <v>0</v>
      </c>
      <c r="X2627" s="50">
        <f>IF(AND(P2627&gt;=150000000,P2627&lt;300000000),5000000,IF(AND(P2627&gt;=300000000,P2627&lt;500000000),10000000,IF(AND(P2627&gt;=300000000,P2627&lt;500000000),15000000,IF(AND(P2627&gt;=500000000,P2627&lt;3000000000),20000000,IF(P2627&gt;=30000000000,35000000,0))))) * (1-R2627)</f>
        <v>0</v>
      </c>
      <c r="Y2627" s="50">
        <f>IFERROR(Q2627 * (1-R2627),0)</f>
        <v>0</v>
      </c>
      <c r="Z2627" s="51">
        <f>IF(R2627=1,0,0)</f>
        <v>0</v>
      </c>
      <c r="AA2627" s="51">
        <f>IFERROR((1-R2627) * Z2627 * 2%,0)</f>
        <v>0</v>
      </c>
      <c r="AB2627" s="52">
        <f>IF(R2627=0,0,0)</f>
        <v>0</v>
      </c>
      <c r="AC2627" s="52">
        <f> IFERROR(AB2627 * (1-R2627) * 2%,0)</f>
        <v>0</v>
      </c>
      <c r="AD2627" s="53">
        <f>T2627+V2627+W2627+X2627+AA2627+AC2627</f>
        <v>17916.670000000002</v>
      </c>
    </row>
    <row r="2628">
      <c r="C2628" s="40" t="s">
        <v>4966</v>
      </c>
      <c r="D2628" s="41" t="s">
        <v>4967</v>
      </c>
      <c r="E2628" s="41"/>
      <c r="F2628" s="42">
        <v>42720.15725694444</v>
      </c>
      <c r="G2628" s="43">
        <v>19</v>
      </c>
      <c r="H2628" s="44">
        <v>43333</v>
      </c>
      <c r="I2628" s="44">
        <v>43364</v>
      </c>
      <c r="J2628" s="43">
        <v>3218600</v>
      </c>
      <c r="K2628" s="43">
        <v>0</v>
      </c>
      <c r="L2628" s="43">
        <v>0</v>
      </c>
      <c r="M2628" s="43">
        <f>IFERROR(J2628-K2628-L2628,0)</f>
        <v>3218600</v>
      </c>
      <c r="N2628" s="43">
        <v>3218600</v>
      </c>
      <c r="O2628" s="45">
        <f>IFERROR(IF(1 - M2628/N2628&lt;0,0,1-M2628/N2628),0)</f>
        <v>0</v>
      </c>
      <c r="P2628" s="43">
        <v>0</v>
      </c>
      <c r="Q2628" s="43">
        <v>3218600</v>
      </c>
      <c r="R2628" s="46">
        <f>IF(F2628&lt;DATEVALUE("2018-07-01"),1,0)</f>
        <v>1</v>
      </c>
      <c r="S2628" s="47">
        <f>IF(R2628=1,1%,0)</f>
        <v>0.01</v>
      </c>
      <c r="T2628" s="46">
        <f>IFERROR(S2628*M2628,0)</f>
        <v>32186</v>
      </c>
      <c r="U2628" s="48">
        <f>IF(O2628&lt;=0.12,1,0)*(1-R2628)*M2628</f>
        <v>0</v>
      </c>
      <c r="V2628" s="49">
        <f>IF(0&lt;0.8,0,IF(0&lt;1,Sheet1!L590,1))*IF(G2628&lt;3,0.12 - O2628,0.01) *U2628</f>
        <v>0</v>
      </c>
      <c r="W2628" s="49">
        <f>IF(0&gt;1,IF(0&lt;=1.1,1,IF(0&lt;=1.2,2,IF(0&lt;=1.5,3,5))),0) * 1000000</f>
        <v>0</v>
      </c>
      <c r="X2628" s="50">
        <f>IF(AND(P2628&gt;=150000000,P2628&lt;300000000),5000000,IF(AND(P2628&gt;=300000000,P2628&lt;500000000),10000000,IF(AND(P2628&gt;=300000000,P2628&lt;500000000),15000000,IF(AND(P2628&gt;=500000000,P2628&lt;3000000000),20000000,IF(P2628&gt;=30000000000,35000000,0))))) * (1-R2628)</f>
        <v>0</v>
      </c>
      <c r="Y2628" s="50">
        <f>IFERROR(Q2628 * (1-R2628),0)</f>
        <v>0</v>
      </c>
      <c r="Z2628" s="51">
        <f>IF(R2628=1,0,0)</f>
        <v>0</v>
      </c>
      <c r="AA2628" s="51">
        <f>IFERROR((1-R2628) * Z2628 * 2%,0)</f>
        <v>0</v>
      </c>
      <c r="AB2628" s="52">
        <f>IF(R2628=0,0,0)</f>
        <v>0</v>
      </c>
      <c r="AC2628" s="52">
        <f> IFERROR(AB2628 * (1-R2628) * 2%,0)</f>
        <v>0</v>
      </c>
      <c r="AD2628" s="53">
        <f>T2628+V2628+W2628+X2628+AA2628+AC2628</f>
        <v>32186</v>
      </c>
    </row>
    <row r="2629">
      <c r="C2629" s="40" t="s">
        <v>4968</v>
      </c>
      <c r="D2629" s="41" t="s">
        <v>4969</v>
      </c>
      <c r="E2629" s="41"/>
      <c r="F2629" s="42">
        <v>42732.391793981478</v>
      </c>
      <c r="G2629" s="43">
        <v>19</v>
      </c>
      <c r="H2629" s="44">
        <v>43312</v>
      </c>
      <c r="I2629" s="44">
        <v>43325</v>
      </c>
      <c r="J2629" s="43">
        <v>4715536</v>
      </c>
      <c r="K2629" s="43">
        <v>0</v>
      </c>
      <c r="L2629" s="43">
        <v>0</v>
      </c>
      <c r="M2629" s="43">
        <f>IFERROR(J2629-K2629-L2629,0)</f>
        <v>4715536</v>
      </c>
      <c r="N2629" s="43">
        <v>4548036</v>
      </c>
      <c r="O2629" s="45">
        <f>IFERROR(IF(1 - M2629/N2629&lt;0,0,1-M2629/N2629),0)</f>
        <v>0</v>
      </c>
      <c r="P2629" s="43">
        <v>0</v>
      </c>
      <c r="Q2629" s="43">
        <v>4715536</v>
      </c>
      <c r="R2629" s="46">
        <f>IF(F2629&lt;DATEVALUE("2018-07-01"),1,0)</f>
        <v>1</v>
      </c>
      <c r="S2629" s="47">
        <f>IF(R2629=1,1%,0)</f>
        <v>0.01</v>
      </c>
      <c r="T2629" s="46">
        <f>IFERROR(S2629*M2629,0)</f>
        <v>47155.360000000001</v>
      </c>
      <c r="U2629" s="48">
        <f>IF(O2629&lt;=0.12,1,0)*(1-R2629)*M2629</f>
        <v>0</v>
      </c>
      <c r="V2629" s="49">
        <f>IF(0&lt;0.8,0,IF(0&lt;1,Sheet1!L590,1))*IF(G2629&lt;3,0.12 - O2629,0.01) *U2629</f>
        <v>0</v>
      </c>
      <c r="W2629" s="49">
        <f>IF(0&gt;1,IF(0&lt;=1.1,1,IF(0&lt;=1.2,2,IF(0&lt;=1.5,3,5))),0) * 1000000</f>
        <v>0</v>
      </c>
      <c r="X2629" s="50">
        <f>IF(AND(P2629&gt;=150000000,P2629&lt;300000000),5000000,IF(AND(P2629&gt;=300000000,P2629&lt;500000000),10000000,IF(AND(P2629&gt;=300000000,P2629&lt;500000000),15000000,IF(AND(P2629&gt;=500000000,P2629&lt;3000000000),20000000,IF(P2629&gt;=30000000000,35000000,0))))) * (1-R2629)</f>
        <v>0</v>
      </c>
      <c r="Y2629" s="50">
        <f>IFERROR(Q2629 * (1-R2629),0)</f>
        <v>0</v>
      </c>
      <c r="Z2629" s="51">
        <f>IF(R2629=1,0,0)</f>
        <v>0</v>
      </c>
      <c r="AA2629" s="51">
        <f>IFERROR((1-R2629) * Z2629 * 2%,0)</f>
        <v>0</v>
      </c>
      <c r="AB2629" s="52">
        <f>IF(R2629=0,0,0)</f>
        <v>0</v>
      </c>
      <c r="AC2629" s="52">
        <f> IFERROR(AB2629 * (1-R2629) * 2%,0)</f>
        <v>0</v>
      </c>
      <c r="AD2629" s="53">
        <f>T2629+V2629+W2629+X2629+AA2629+AC2629</f>
        <v>47155.360000000001</v>
      </c>
    </row>
    <row r="2630">
      <c r="C2630" s="40" t="s">
        <v>4970</v>
      </c>
      <c r="D2630" s="41" t="s">
        <v>4971</v>
      </c>
      <c r="E2630" s="41"/>
      <c r="F2630" s="42">
        <v>42746.103483796294</v>
      </c>
      <c r="G2630" s="43">
        <v>18</v>
      </c>
      <c r="H2630" s="44">
        <v>43312</v>
      </c>
      <c r="I2630" s="44">
        <v>43326</v>
      </c>
      <c r="J2630" s="43">
        <v>23962719</v>
      </c>
      <c r="K2630" s="43">
        <v>0</v>
      </c>
      <c r="L2630" s="43">
        <v>0</v>
      </c>
      <c r="M2630" s="43">
        <f>IFERROR(J2630-K2630-L2630,0)</f>
        <v>23962719</v>
      </c>
      <c r="N2630" s="43">
        <v>23962719</v>
      </c>
      <c r="O2630" s="45">
        <f>IFERROR(IF(1 - M2630/N2630&lt;0,0,1-M2630/N2630),0)</f>
        <v>0</v>
      </c>
      <c r="P2630" s="43">
        <v>0</v>
      </c>
      <c r="Q2630" s="43">
        <v>23962719</v>
      </c>
      <c r="R2630" s="46">
        <f>IF(F2630&lt;DATEVALUE("2018-07-01"),1,0)</f>
        <v>1</v>
      </c>
      <c r="S2630" s="47">
        <f>IF(R2630=1,1%,0)</f>
        <v>0.01</v>
      </c>
      <c r="T2630" s="46">
        <f>IFERROR(S2630*M2630,0)</f>
        <v>239627.19</v>
      </c>
      <c r="U2630" s="48">
        <f>IF(O2630&lt;=0.12,1,0)*(1-R2630)*M2630</f>
        <v>0</v>
      </c>
      <c r="V2630" s="49">
        <f>IF(0&lt;0.8,0,IF(0&lt;1,Sheet1!L590,1))*IF(G2630&lt;3,0.12 - O2630,0.01) *U2630</f>
        <v>0</v>
      </c>
      <c r="W2630" s="49">
        <f>IF(0&gt;1,IF(0&lt;=1.1,1,IF(0&lt;=1.2,2,IF(0&lt;=1.5,3,5))),0) * 1000000</f>
        <v>0</v>
      </c>
      <c r="X2630" s="50">
        <f>IF(AND(P2630&gt;=150000000,P2630&lt;300000000),5000000,IF(AND(P2630&gt;=300000000,P2630&lt;500000000),10000000,IF(AND(P2630&gt;=300000000,P2630&lt;500000000),15000000,IF(AND(P2630&gt;=500000000,P2630&lt;3000000000),20000000,IF(P2630&gt;=30000000000,35000000,0))))) * (1-R2630)</f>
        <v>0</v>
      </c>
      <c r="Y2630" s="50">
        <f>IFERROR(Q2630 * (1-R2630),0)</f>
        <v>0</v>
      </c>
      <c r="Z2630" s="51">
        <f>IF(R2630=1,0,0)</f>
        <v>0</v>
      </c>
      <c r="AA2630" s="51">
        <f>IFERROR((1-R2630) * Z2630 * 2%,0)</f>
        <v>0</v>
      </c>
      <c r="AB2630" s="52">
        <f>IF(R2630=0,0,0)</f>
        <v>0</v>
      </c>
      <c r="AC2630" s="52">
        <f> IFERROR(AB2630 * (1-R2630) * 2%,0)</f>
        <v>0</v>
      </c>
      <c r="AD2630" s="53">
        <f>T2630+V2630+W2630+X2630+AA2630+AC2630</f>
        <v>239627.19</v>
      </c>
    </row>
    <row r="2631">
      <c r="C2631" s="40" t="s">
        <v>4972</v>
      </c>
      <c r="D2631" s="41" t="s">
        <v>4973</v>
      </c>
      <c r="E2631" s="41"/>
      <c r="F2631" s="42">
        <v>42753.338541666664</v>
      </c>
      <c r="G2631" s="43">
        <v>18</v>
      </c>
      <c r="H2631" s="44">
        <v>43376</v>
      </c>
      <c r="I2631" s="44">
        <v>43420</v>
      </c>
      <c r="J2631" s="43">
        <v>2521858</v>
      </c>
      <c r="K2631" s="43">
        <v>0</v>
      </c>
      <c r="L2631" s="43">
        <v>0</v>
      </c>
      <c r="M2631" s="43">
        <f>IFERROR(J2631-K2631-L2631,0)</f>
        <v>2521858</v>
      </c>
      <c r="N2631" s="43">
        <v>1603157</v>
      </c>
      <c r="O2631" s="45">
        <f>IFERROR(IF(1 - M2631/N2631&lt;0,0,1-M2631/N2631),0)</f>
        <v>0</v>
      </c>
      <c r="P2631" s="43">
        <v>0</v>
      </c>
      <c r="Q2631" s="43">
        <v>2521858</v>
      </c>
      <c r="R2631" s="46">
        <f>IF(F2631&lt;DATEVALUE("2018-07-01"),1,0)</f>
        <v>1</v>
      </c>
      <c r="S2631" s="47">
        <f>IF(R2631=1,1%,0)</f>
        <v>0.01</v>
      </c>
      <c r="T2631" s="46">
        <f>IFERROR(S2631*M2631,0)</f>
        <v>25218.580000000002</v>
      </c>
      <c r="U2631" s="48">
        <f>IF(O2631&lt;=0.12,1,0)*(1-R2631)*M2631</f>
        <v>0</v>
      </c>
      <c r="V2631" s="49">
        <f>IF(0&lt;0.8,0,IF(0&lt;1,Sheet1!L590,1))*IF(G2631&lt;3,0.12 - O2631,0.01) *U2631</f>
        <v>0</v>
      </c>
      <c r="W2631" s="49">
        <f>IF(0&gt;1,IF(0&lt;=1.1,1,IF(0&lt;=1.2,2,IF(0&lt;=1.5,3,5))),0) * 1000000</f>
        <v>0</v>
      </c>
      <c r="X2631" s="50">
        <f>IF(AND(P2631&gt;=150000000,P2631&lt;300000000),5000000,IF(AND(P2631&gt;=300000000,P2631&lt;500000000),10000000,IF(AND(P2631&gt;=300000000,P2631&lt;500000000),15000000,IF(AND(P2631&gt;=500000000,P2631&lt;3000000000),20000000,IF(P2631&gt;=30000000000,35000000,0))))) * (1-R2631)</f>
        <v>0</v>
      </c>
      <c r="Y2631" s="50">
        <f>IFERROR(Q2631 * (1-R2631),0)</f>
        <v>0</v>
      </c>
      <c r="Z2631" s="51">
        <f>IF(R2631=1,0,0)</f>
        <v>0</v>
      </c>
      <c r="AA2631" s="51">
        <f>IFERROR((1-R2631) * Z2631 * 2%,0)</f>
        <v>0</v>
      </c>
      <c r="AB2631" s="52">
        <f>IF(R2631=0,919000,0)</f>
        <v>0</v>
      </c>
      <c r="AC2631" s="52">
        <f> IFERROR(AB2631 * (1-R2631) * 2%,0)</f>
        <v>0</v>
      </c>
      <c r="AD2631" s="53">
        <f>T2631+V2631+W2631+X2631+AA2631+AC2631</f>
        <v>25218.580000000002</v>
      </c>
    </row>
    <row r="2632">
      <c r="C2632" s="40" t="s">
        <v>4974</v>
      </c>
      <c r="D2632" s="41" t="s">
        <v>4975</v>
      </c>
      <c r="E2632" s="41"/>
      <c r="F2632" s="42">
        <v>42755.14267361111</v>
      </c>
      <c r="G2632" s="43">
        <v>18</v>
      </c>
      <c r="H2632" s="44">
        <v>43336</v>
      </c>
      <c r="I2632" s="44">
        <v>43362</v>
      </c>
      <c r="J2632" s="43">
        <v>11248691</v>
      </c>
      <c r="K2632" s="43">
        <v>0</v>
      </c>
      <c r="L2632" s="43">
        <v>0</v>
      </c>
      <c r="M2632" s="43">
        <f>IFERROR(J2632-K2632-L2632,0)</f>
        <v>11248691</v>
      </c>
      <c r="N2632" s="43">
        <v>12619145</v>
      </c>
      <c r="O2632" s="45">
        <f>IFERROR(IF(1 - M2632/N2632&lt;0,0,1-M2632/N2632),0)</f>
        <v>0.10860117702110561</v>
      </c>
      <c r="P2632" s="43">
        <v>0</v>
      </c>
      <c r="Q2632" s="43">
        <v>11248691</v>
      </c>
      <c r="R2632" s="46">
        <f>IF(F2632&lt;DATEVALUE("2018-07-01"),1,0)</f>
        <v>1</v>
      </c>
      <c r="S2632" s="47">
        <f>IF(R2632=1,1%,0)</f>
        <v>0.01</v>
      </c>
      <c r="T2632" s="46">
        <f>IFERROR(S2632*M2632,0)</f>
        <v>112486.91</v>
      </c>
      <c r="U2632" s="48">
        <f>IF(O2632&lt;=0.12,1,0)*(1-R2632)*M2632</f>
        <v>0</v>
      </c>
      <c r="V2632" s="49">
        <f>IF(0&lt;0.8,0,IF(0&lt;1,Sheet1!L590,1))*IF(G2632&lt;3,0.12 - O2632,0.01) *U2632</f>
        <v>0</v>
      </c>
      <c r="W2632" s="49">
        <f>IF(0&gt;1,IF(0&lt;=1.1,1,IF(0&lt;=1.2,2,IF(0&lt;=1.5,3,5))),0) * 1000000</f>
        <v>0</v>
      </c>
      <c r="X2632" s="50">
        <f>IF(AND(P2632&gt;=150000000,P2632&lt;300000000),5000000,IF(AND(P2632&gt;=300000000,P2632&lt;500000000),10000000,IF(AND(P2632&gt;=300000000,P2632&lt;500000000),15000000,IF(AND(P2632&gt;=500000000,P2632&lt;3000000000),20000000,IF(P2632&gt;=30000000000,35000000,0))))) * (1-R2632)</f>
        <v>0</v>
      </c>
      <c r="Y2632" s="50">
        <f>IFERROR(Q2632 * (1-R2632),0)</f>
        <v>0</v>
      </c>
      <c r="Z2632" s="51">
        <f>IF(R2632=1,0,0)</f>
        <v>0</v>
      </c>
      <c r="AA2632" s="51">
        <f>IFERROR((1-R2632) * Z2632 * 2%,0)</f>
        <v>0</v>
      </c>
      <c r="AB2632" s="52">
        <f>IF(R2632=0,0,0)</f>
        <v>0</v>
      </c>
      <c r="AC2632" s="52">
        <f> IFERROR(AB2632 * (1-R2632) * 2%,0)</f>
        <v>0</v>
      </c>
      <c r="AD2632" s="53">
        <f>T2632+V2632+W2632+X2632+AA2632+AC2632</f>
        <v>112486.91</v>
      </c>
    </row>
    <row r="2633">
      <c r="C2633" s="40" t="s">
        <v>4976</v>
      </c>
      <c r="D2633" s="41" t="s">
        <v>4977</v>
      </c>
      <c r="E2633" s="41"/>
      <c r="F2633" s="42">
        <v>42810.126585648148</v>
      </c>
      <c r="G2633" s="43">
        <v>16</v>
      </c>
      <c r="H2633" s="44">
        <v>43329</v>
      </c>
      <c r="I2633" s="44">
        <v>43363</v>
      </c>
      <c r="J2633" s="43">
        <v>232058948</v>
      </c>
      <c r="K2633" s="43">
        <v>8487246</v>
      </c>
      <c r="L2633" s="43">
        <v>0</v>
      </c>
      <c r="M2633" s="43">
        <f>IFERROR(J2633-K2633-L2633,0)</f>
        <v>223571702</v>
      </c>
      <c r="N2633" s="43">
        <v>324244935</v>
      </c>
      <c r="O2633" s="45">
        <f>IFERROR(IF(1 - M2633/N2633&lt;0,0,1-M2633/N2633),0)</f>
        <v>0.31048513679943834</v>
      </c>
      <c r="P2633" s="43">
        <v>0</v>
      </c>
      <c r="Q2633" s="43">
        <v>232058948</v>
      </c>
      <c r="R2633" s="46">
        <f>IF(F2633&lt;DATEVALUE("2018-07-01"),1,0)</f>
        <v>1</v>
      </c>
      <c r="S2633" s="47">
        <f>IF(R2633=1,1%,0)</f>
        <v>0.01</v>
      </c>
      <c r="T2633" s="46">
        <f>IFERROR(S2633*M2633,0)</f>
        <v>2235717.02</v>
      </c>
      <c r="U2633" s="48">
        <f>IF(O2633&lt;=0.12,1,0)*(1-R2633)*M2633</f>
        <v>0</v>
      </c>
      <c r="V2633" s="49">
        <f>IF(0&lt;0.8,0,IF(0&lt;1,Sheet1!L590,1))*IF(G2633&lt;3,0.12 - O2633,0.01) *U2633</f>
        <v>0</v>
      </c>
      <c r="W2633" s="49">
        <f>IF(0&gt;1,IF(0&lt;=1.1,1,IF(0&lt;=1.2,2,IF(0&lt;=1.5,3,5))),0) * 1000000</f>
        <v>0</v>
      </c>
      <c r="X2633" s="50">
        <f>IF(AND(P2633&gt;=150000000,P2633&lt;300000000),5000000,IF(AND(P2633&gt;=300000000,P2633&lt;500000000),10000000,IF(AND(P2633&gt;=300000000,P2633&lt;500000000),15000000,IF(AND(P2633&gt;=500000000,P2633&lt;3000000000),20000000,IF(P2633&gt;=30000000000,35000000,0))))) * (1-R2633)</f>
        <v>0</v>
      </c>
      <c r="Y2633" s="50">
        <f>IFERROR(Q2633 * (1-R2633),0)</f>
        <v>0</v>
      </c>
      <c r="Z2633" s="51">
        <f>IF(R2633=1,0,0)</f>
        <v>0</v>
      </c>
      <c r="AA2633" s="51">
        <f>IFERROR((1-R2633) * Z2633 * 2%,0)</f>
        <v>0</v>
      </c>
      <c r="AB2633" s="52">
        <f>IF(R2633=0,0,0)</f>
        <v>0</v>
      </c>
      <c r="AC2633" s="52">
        <f> IFERROR(AB2633 * (1-R2633) * 2%,0)</f>
        <v>0</v>
      </c>
      <c r="AD2633" s="53">
        <f>T2633+V2633+W2633+X2633+AA2633+AC2633</f>
        <v>2235717.02</v>
      </c>
    </row>
    <row r="2634">
      <c r="C2634" s="40" t="s">
        <v>4978</v>
      </c>
      <c r="D2634" s="41" t="s">
        <v>4979</v>
      </c>
      <c r="E2634" s="41"/>
      <c r="F2634" s="42">
        <v>42756.319594907407</v>
      </c>
      <c r="G2634" s="43">
        <v>18</v>
      </c>
      <c r="H2634" s="44">
        <v>43404</v>
      </c>
      <c r="I2634" s="44">
        <v>43439</v>
      </c>
      <c r="J2634" s="43">
        <v>12787082</v>
      </c>
      <c r="K2634" s="43">
        <v>0</v>
      </c>
      <c r="L2634" s="43">
        <v>0</v>
      </c>
      <c r="M2634" s="43">
        <f>IFERROR(J2634-K2634-L2634,0)</f>
        <v>12787082</v>
      </c>
      <c r="N2634" s="43">
        <v>34095754</v>
      </c>
      <c r="O2634" s="45">
        <f>IFERROR(IF(1 - M2634/N2634&lt;0,0,1-M2634/N2634),0)</f>
        <v>0.6249655602278219</v>
      </c>
      <c r="P2634" s="43">
        <v>0</v>
      </c>
      <c r="Q2634" s="43">
        <v>12843732</v>
      </c>
      <c r="R2634" s="46">
        <f>IF(F2634&lt;DATEVALUE("2018-07-01"),1,0)</f>
        <v>1</v>
      </c>
      <c r="S2634" s="47">
        <f>IF(R2634=1,1%,0)</f>
        <v>0.01</v>
      </c>
      <c r="T2634" s="46">
        <f>IFERROR(S2634*M2634,0)</f>
        <v>127870.82000000001</v>
      </c>
      <c r="U2634" s="48">
        <f>IF(O2634&lt;=0.12,1,0)*(1-R2634)*M2634</f>
        <v>0</v>
      </c>
      <c r="V2634" s="49">
        <f>IF(0&lt;0.8,0,IF(0&lt;1,Sheet1!L590,1))*IF(G2634&lt;3,0.12 - O2634,0.01) *U2634</f>
        <v>0</v>
      </c>
      <c r="W2634" s="49">
        <f>IF(0&gt;1,IF(0&lt;=1.1,1,IF(0&lt;=1.2,2,IF(0&lt;=1.5,3,5))),0) * 1000000</f>
        <v>0</v>
      </c>
      <c r="X2634" s="50">
        <f>IF(AND(P2634&gt;=150000000,P2634&lt;300000000),5000000,IF(AND(P2634&gt;=300000000,P2634&lt;500000000),10000000,IF(AND(P2634&gt;=300000000,P2634&lt;500000000),15000000,IF(AND(P2634&gt;=500000000,P2634&lt;3000000000),20000000,IF(P2634&gt;=30000000000,35000000,0))))) * (1-R2634)</f>
        <v>0</v>
      </c>
      <c r="Y2634" s="50">
        <f>IFERROR(Q2634 * (1-R2634),0)</f>
        <v>0</v>
      </c>
      <c r="Z2634" s="51">
        <f>IF(R2634=1,0,0)</f>
        <v>0</v>
      </c>
      <c r="AA2634" s="51">
        <f>IFERROR((1-R2634) * Z2634 * 2%,0)</f>
        <v>0</v>
      </c>
      <c r="AB2634" s="52">
        <f>IF(R2634=0,0,0)</f>
        <v>0</v>
      </c>
      <c r="AC2634" s="52">
        <f> IFERROR(AB2634 * (1-R2634) * 2%,0)</f>
        <v>0</v>
      </c>
      <c r="AD2634" s="53">
        <f>T2634+V2634+W2634+X2634+AA2634+AC2634</f>
        <v>127870.82000000001</v>
      </c>
    </row>
    <row r="2635">
      <c r="C2635" s="40" t="s">
        <v>4980</v>
      </c>
      <c r="D2635" s="41" t="s">
        <v>4981</v>
      </c>
      <c r="E2635" s="41"/>
      <c r="F2635" s="42">
        <v>42775.101018518515</v>
      </c>
      <c r="G2635" s="43">
        <v>17</v>
      </c>
      <c r="H2635" s="44">
        <v>43312</v>
      </c>
      <c r="I2635" s="44">
        <v>43343</v>
      </c>
      <c r="J2635" s="43">
        <v>1415821</v>
      </c>
      <c r="K2635" s="43">
        <v>0</v>
      </c>
      <c r="L2635" s="43">
        <v>0</v>
      </c>
      <c r="M2635" s="43">
        <f>IFERROR(J2635-K2635-L2635,0)</f>
        <v>1415821</v>
      </c>
      <c r="N2635" s="43">
        <v>1415821</v>
      </c>
      <c r="O2635" s="45">
        <f>IFERROR(IF(1 - M2635/N2635&lt;0,0,1-M2635/N2635),0)</f>
        <v>0</v>
      </c>
      <c r="P2635" s="43">
        <v>0</v>
      </c>
      <c r="Q2635" s="43">
        <v>1415821</v>
      </c>
      <c r="R2635" s="46">
        <f>IF(F2635&lt;DATEVALUE("2018-07-01"),1,0)</f>
        <v>1</v>
      </c>
      <c r="S2635" s="47">
        <f>IF(R2635=1,1%,0)</f>
        <v>0.01</v>
      </c>
      <c r="T2635" s="46">
        <f>IFERROR(S2635*M2635,0)</f>
        <v>14158.210000000001</v>
      </c>
      <c r="U2635" s="48">
        <f>IF(O2635&lt;=0.12,1,0)*(1-R2635)*M2635</f>
        <v>0</v>
      </c>
      <c r="V2635" s="49">
        <f>IF(0&lt;0.8,0,IF(0&lt;1,Sheet1!L590,1))*IF(G2635&lt;3,0.12 - O2635,0.01) *U2635</f>
        <v>0</v>
      </c>
      <c r="W2635" s="49">
        <f>IF(0&gt;1,IF(0&lt;=1.1,1,IF(0&lt;=1.2,2,IF(0&lt;=1.5,3,5))),0) * 1000000</f>
        <v>0</v>
      </c>
      <c r="X2635" s="50">
        <f>IF(AND(P2635&gt;=150000000,P2635&lt;300000000),5000000,IF(AND(P2635&gt;=300000000,P2635&lt;500000000),10000000,IF(AND(P2635&gt;=300000000,P2635&lt;500000000),15000000,IF(AND(P2635&gt;=500000000,P2635&lt;3000000000),20000000,IF(P2635&gt;=30000000000,35000000,0))))) * (1-R2635)</f>
        <v>0</v>
      </c>
      <c r="Y2635" s="50">
        <f>IFERROR(Q2635 * (1-R2635),0)</f>
        <v>0</v>
      </c>
      <c r="Z2635" s="51">
        <f>IF(R2635=1,0,0)</f>
        <v>0</v>
      </c>
      <c r="AA2635" s="51">
        <f>IFERROR((1-R2635) * Z2635 * 2%,0)</f>
        <v>0</v>
      </c>
      <c r="AB2635" s="52">
        <f>IF(R2635=0,0,0)</f>
        <v>0</v>
      </c>
      <c r="AC2635" s="52">
        <f> IFERROR(AB2635 * (1-R2635) * 2%,0)</f>
        <v>0</v>
      </c>
      <c r="AD2635" s="53">
        <f>T2635+V2635+W2635+X2635+AA2635+AC2635</f>
        <v>14158.210000000001</v>
      </c>
    </row>
    <row r="2636">
      <c r="C2636" s="40" t="s">
        <v>4982</v>
      </c>
      <c r="D2636" s="41" t="s">
        <v>4983</v>
      </c>
      <c r="E2636" s="41"/>
      <c r="F2636" s="42">
        <v>42780.134155092594</v>
      </c>
      <c r="G2636" s="43">
        <v>17</v>
      </c>
      <c r="H2636" s="44">
        <v>43327</v>
      </c>
      <c r="I2636" s="44">
        <v>43353</v>
      </c>
      <c r="J2636" s="43">
        <v>6748897</v>
      </c>
      <c r="K2636" s="43">
        <v>0</v>
      </c>
      <c r="L2636" s="43">
        <v>0</v>
      </c>
      <c r="M2636" s="43">
        <f>IFERROR(J2636-K2636-L2636,0)</f>
        <v>6748897</v>
      </c>
      <c r="N2636" s="43">
        <v>6748897</v>
      </c>
      <c r="O2636" s="45">
        <f>IFERROR(IF(1 - M2636/N2636&lt;0,0,1-M2636/N2636),0)</f>
        <v>0</v>
      </c>
      <c r="P2636" s="43">
        <v>0</v>
      </c>
      <c r="Q2636" s="43">
        <v>6748897</v>
      </c>
      <c r="R2636" s="46">
        <f>IF(F2636&lt;DATEVALUE("2018-07-01"),1,0)</f>
        <v>1</v>
      </c>
      <c r="S2636" s="47">
        <f>IF(R2636=1,1%,0)</f>
        <v>0.01</v>
      </c>
      <c r="T2636" s="46">
        <f>IFERROR(S2636*M2636,0)</f>
        <v>67488.970000000001</v>
      </c>
      <c r="U2636" s="48">
        <f>IF(O2636&lt;=0.12,1,0)*(1-R2636)*M2636</f>
        <v>0</v>
      </c>
      <c r="V2636" s="49">
        <f>IF(0&lt;0.8,0,IF(0&lt;1,Sheet1!L590,1))*IF(G2636&lt;3,0.12 - O2636,0.01) *U2636</f>
        <v>0</v>
      </c>
      <c r="W2636" s="49">
        <f>IF(0&gt;1,IF(0&lt;=1.1,1,IF(0&lt;=1.2,2,IF(0&lt;=1.5,3,5))),0) * 1000000</f>
        <v>0</v>
      </c>
      <c r="X2636" s="50">
        <f>IF(AND(P2636&gt;=150000000,P2636&lt;300000000),5000000,IF(AND(P2636&gt;=300000000,P2636&lt;500000000),10000000,IF(AND(P2636&gt;=300000000,P2636&lt;500000000),15000000,IF(AND(P2636&gt;=500000000,P2636&lt;3000000000),20000000,IF(P2636&gt;=30000000000,35000000,0))))) * (1-R2636)</f>
        <v>0</v>
      </c>
      <c r="Y2636" s="50">
        <f>IFERROR(Q2636 * (1-R2636),0)</f>
        <v>0</v>
      </c>
      <c r="Z2636" s="51">
        <f>IF(R2636=1,0,0)</f>
        <v>0</v>
      </c>
      <c r="AA2636" s="51">
        <f>IFERROR((1-R2636) * Z2636 * 2%,0)</f>
        <v>0</v>
      </c>
      <c r="AB2636" s="52">
        <f>IF(R2636=0,0,0)</f>
        <v>0</v>
      </c>
      <c r="AC2636" s="52">
        <f> IFERROR(AB2636 * (1-R2636) * 2%,0)</f>
        <v>0</v>
      </c>
      <c r="AD2636" s="53">
        <f>T2636+V2636+W2636+X2636+AA2636+AC2636</f>
        <v>67488.970000000001</v>
      </c>
    </row>
    <row r="2637">
      <c r="C2637" s="40" t="s">
        <v>4984</v>
      </c>
      <c r="D2637" s="41" t="s">
        <v>4985</v>
      </c>
      <c r="E2637" s="41"/>
      <c r="F2637" s="42">
        <v>42789.253437499996</v>
      </c>
      <c r="G2637" s="43">
        <v>17</v>
      </c>
      <c r="H2637" s="44">
        <v>43321</v>
      </c>
      <c r="I2637" s="44">
        <v>43328</v>
      </c>
      <c r="J2637" s="43">
        <v>431750</v>
      </c>
      <c r="K2637" s="43">
        <v>0</v>
      </c>
      <c r="L2637" s="43">
        <v>0</v>
      </c>
      <c r="M2637" s="43">
        <f>IFERROR(J2637-K2637-L2637,0)</f>
        <v>431750</v>
      </c>
      <c r="N2637" s="43">
        <v>541783</v>
      </c>
      <c r="O2637" s="45">
        <f>IFERROR(IF(1 - M2637/N2637&lt;0,0,1-M2637/N2637),0)</f>
        <v>0.20309422776277586</v>
      </c>
      <c r="P2637" s="43">
        <v>0</v>
      </c>
      <c r="Q2637" s="43">
        <v>431750</v>
      </c>
      <c r="R2637" s="46">
        <f>IF(F2637&lt;DATEVALUE("2018-07-01"),1,0)</f>
        <v>1</v>
      </c>
      <c r="S2637" s="47">
        <f>IF(R2637=1,1%,0)</f>
        <v>0.01</v>
      </c>
      <c r="T2637" s="46">
        <f>IFERROR(S2637*M2637,0)</f>
        <v>4317.5</v>
      </c>
      <c r="U2637" s="48">
        <f>IF(O2637&lt;=0.12,1,0)*(1-R2637)*M2637</f>
        <v>0</v>
      </c>
      <c r="V2637" s="49">
        <f>IF(0&lt;0.8,0,IF(0&lt;1,Sheet1!L590,1))*IF(G2637&lt;3,0.12 - O2637,0.01) *U2637</f>
        <v>0</v>
      </c>
      <c r="W2637" s="49">
        <f>IF(0&gt;1,IF(0&lt;=1.1,1,IF(0&lt;=1.2,2,IF(0&lt;=1.5,3,5))),0) * 1000000</f>
        <v>0</v>
      </c>
      <c r="X2637" s="50">
        <f>IF(AND(P2637&gt;=150000000,P2637&lt;300000000),5000000,IF(AND(P2637&gt;=300000000,P2637&lt;500000000),10000000,IF(AND(P2637&gt;=300000000,P2637&lt;500000000),15000000,IF(AND(P2637&gt;=500000000,P2637&lt;3000000000),20000000,IF(P2637&gt;=30000000000,35000000,0))))) * (1-R2637)</f>
        <v>0</v>
      </c>
      <c r="Y2637" s="50">
        <f>IFERROR(Q2637 * (1-R2637),0)</f>
        <v>0</v>
      </c>
      <c r="Z2637" s="51">
        <f>IF(R2637=1,0,0)</f>
        <v>0</v>
      </c>
      <c r="AA2637" s="51">
        <f>IFERROR((1-R2637) * Z2637 * 2%,0)</f>
        <v>0</v>
      </c>
      <c r="AB2637" s="52">
        <f>IF(R2637=0,0,0)</f>
        <v>0</v>
      </c>
      <c r="AC2637" s="52">
        <f> IFERROR(AB2637 * (1-R2637) * 2%,0)</f>
        <v>0</v>
      </c>
      <c r="AD2637" s="53">
        <f>T2637+V2637+W2637+X2637+AA2637+AC2637</f>
        <v>4317.5</v>
      </c>
    </row>
    <row r="2638">
      <c r="C2638" s="40" t="s">
        <v>4986</v>
      </c>
      <c r="D2638" s="41" t="s">
        <v>4987</v>
      </c>
      <c r="E2638" s="41"/>
      <c r="F2638" s="42">
        <v>42795.366597222222</v>
      </c>
      <c r="G2638" s="43">
        <v>16</v>
      </c>
      <c r="H2638" s="44">
        <v>43320</v>
      </c>
      <c r="I2638" s="44">
        <v>43344</v>
      </c>
      <c r="J2638" s="43">
        <v>2094147</v>
      </c>
      <c r="K2638" s="43">
        <v>0</v>
      </c>
      <c r="L2638" s="43">
        <v>0</v>
      </c>
      <c r="M2638" s="43">
        <f>IFERROR(J2638-K2638-L2638,0)</f>
        <v>2094147</v>
      </c>
      <c r="N2638" s="43">
        <v>2094147</v>
      </c>
      <c r="O2638" s="45">
        <f>IFERROR(IF(1 - M2638/N2638&lt;0,0,1-M2638/N2638),0)</f>
        <v>0</v>
      </c>
      <c r="P2638" s="43">
        <v>0</v>
      </c>
      <c r="Q2638" s="43">
        <v>2094147</v>
      </c>
      <c r="R2638" s="46">
        <f>IF(F2638&lt;DATEVALUE("2018-07-01"),1,0)</f>
        <v>1</v>
      </c>
      <c r="S2638" s="47">
        <f>IF(R2638=1,1%,0)</f>
        <v>0.01</v>
      </c>
      <c r="T2638" s="46">
        <f>IFERROR(S2638*M2638,0)</f>
        <v>20941.470000000001</v>
      </c>
      <c r="U2638" s="48">
        <f>IF(O2638&lt;=0.12,1,0)*(1-R2638)*M2638</f>
        <v>0</v>
      </c>
      <c r="V2638" s="49">
        <f>IF(0&lt;0.8,0,IF(0&lt;1,Sheet1!L590,1))*IF(G2638&lt;3,0.12 - O2638,0.01) *U2638</f>
        <v>0</v>
      </c>
      <c r="W2638" s="49">
        <f>IF(0&gt;1,IF(0&lt;=1.1,1,IF(0&lt;=1.2,2,IF(0&lt;=1.5,3,5))),0) * 1000000</f>
        <v>0</v>
      </c>
      <c r="X2638" s="50">
        <f>IF(AND(P2638&gt;=150000000,P2638&lt;300000000),5000000,IF(AND(P2638&gt;=300000000,P2638&lt;500000000),10000000,IF(AND(P2638&gt;=300000000,P2638&lt;500000000),15000000,IF(AND(P2638&gt;=500000000,P2638&lt;3000000000),20000000,IF(P2638&gt;=30000000000,35000000,0))))) * (1-R2638)</f>
        <v>0</v>
      </c>
      <c r="Y2638" s="50">
        <f>IFERROR(Q2638 * (1-R2638),0)</f>
        <v>0</v>
      </c>
      <c r="Z2638" s="51">
        <f>IF(R2638=1,0,0)</f>
        <v>0</v>
      </c>
      <c r="AA2638" s="51">
        <f>IFERROR((1-R2638) * Z2638 * 2%,0)</f>
        <v>0</v>
      </c>
      <c r="AB2638" s="52">
        <f>IF(R2638=0,0,0)</f>
        <v>0</v>
      </c>
      <c r="AC2638" s="52">
        <f> IFERROR(AB2638 * (1-R2638) * 2%,0)</f>
        <v>0</v>
      </c>
      <c r="AD2638" s="53">
        <f>T2638+V2638+W2638+X2638+AA2638+AC2638</f>
        <v>20941.470000000001</v>
      </c>
    </row>
    <row r="2639">
      <c r="C2639" s="40" t="s">
        <v>4988</v>
      </c>
      <c r="D2639" s="41" t="s">
        <v>4989</v>
      </c>
      <c r="E2639" s="41"/>
      <c r="F2639" s="42">
        <v>42810.147557870368</v>
      </c>
      <c r="G2639" s="43">
        <v>16</v>
      </c>
      <c r="H2639" s="44">
        <v>43320</v>
      </c>
      <c r="I2639" s="44">
        <v>43397</v>
      </c>
      <c r="J2639" s="43">
        <v>1742085</v>
      </c>
      <c r="K2639" s="43">
        <v>0</v>
      </c>
      <c r="L2639" s="43">
        <v>0</v>
      </c>
      <c r="M2639" s="43">
        <f>IFERROR(J2639-K2639-L2639,0)</f>
        <v>1742085</v>
      </c>
      <c r="N2639" s="43">
        <v>1742085</v>
      </c>
      <c r="O2639" s="45">
        <f>IFERROR(IF(1 - M2639/N2639&lt;0,0,1-M2639/N2639),0)</f>
        <v>0</v>
      </c>
      <c r="P2639" s="43">
        <v>0</v>
      </c>
      <c r="Q2639" s="43">
        <v>1742085</v>
      </c>
      <c r="R2639" s="46">
        <f>IF(F2639&lt;DATEVALUE("2018-07-01"),1,0)</f>
        <v>1</v>
      </c>
      <c r="S2639" s="47">
        <f>IF(R2639=1,1%,0)</f>
        <v>0.01</v>
      </c>
      <c r="T2639" s="46">
        <f>IFERROR(S2639*M2639,0)</f>
        <v>17420.849999999999</v>
      </c>
      <c r="U2639" s="48">
        <f>IF(O2639&lt;=0.12,1,0)*(1-R2639)*M2639</f>
        <v>0</v>
      </c>
      <c r="V2639" s="49">
        <f>IF(0&lt;0.8,0,IF(0&lt;1,Sheet1!L590,1))*IF(G2639&lt;3,0.12 - O2639,0.01) *U2639</f>
        <v>0</v>
      </c>
      <c r="W2639" s="49">
        <f>IF(0&gt;1,IF(0&lt;=1.1,1,IF(0&lt;=1.2,2,IF(0&lt;=1.5,3,5))),0) * 1000000</f>
        <v>0</v>
      </c>
      <c r="X2639" s="50">
        <f>IF(AND(P2639&gt;=150000000,P2639&lt;300000000),5000000,IF(AND(P2639&gt;=300000000,P2639&lt;500000000),10000000,IF(AND(P2639&gt;=300000000,P2639&lt;500000000),15000000,IF(AND(P2639&gt;=500000000,P2639&lt;3000000000),20000000,IF(P2639&gt;=30000000000,35000000,0))))) * (1-R2639)</f>
        <v>0</v>
      </c>
      <c r="Y2639" s="50">
        <f>IFERROR(Q2639 * (1-R2639),0)</f>
        <v>0</v>
      </c>
      <c r="Z2639" s="51">
        <f>IF(R2639=1,0,0)</f>
        <v>0</v>
      </c>
      <c r="AA2639" s="51">
        <f>IFERROR((1-R2639) * Z2639 * 2%,0)</f>
        <v>0</v>
      </c>
      <c r="AB2639" s="52">
        <f>IF(R2639=0,0,0)</f>
        <v>0</v>
      </c>
      <c r="AC2639" s="52">
        <f> IFERROR(AB2639 * (1-R2639) * 2%,0)</f>
        <v>0</v>
      </c>
      <c r="AD2639" s="53">
        <f>T2639+V2639+W2639+X2639+AA2639+AC2639</f>
        <v>17420.849999999999</v>
      </c>
    </row>
    <row r="2640">
      <c r="C2640" s="40" t="s">
        <v>4990</v>
      </c>
      <c r="D2640" s="41" t="s">
        <v>4991</v>
      </c>
      <c r="E2640" s="41"/>
      <c r="F2640" s="42">
        <v>42822.328958333332</v>
      </c>
      <c r="G2640" s="43">
        <v>16</v>
      </c>
      <c r="H2640" s="44">
        <v>43320</v>
      </c>
      <c r="I2640" s="44">
        <v>43360</v>
      </c>
      <c r="J2640" s="43">
        <v>1874895</v>
      </c>
      <c r="K2640" s="43">
        <v>0</v>
      </c>
      <c r="L2640" s="43">
        <v>0</v>
      </c>
      <c r="M2640" s="43">
        <f>IFERROR(J2640-K2640-L2640,0)</f>
        <v>1874895</v>
      </c>
      <c r="N2640" s="43">
        <v>1874895</v>
      </c>
      <c r="O2640" s="45">
        <f>IFERROR(IF(1 - M2640/N2640&lt;0,0,1-M2640/N2640),0)</f>
        <v>0</v>
      </c>
      <c r="P2640" s="43">
        <v>0</v>
      </c>
      <c r="Q2640" s="43">
        <v>1874895</v>
      </c>
      <c r="R2640" s="46">
        <f>IF(F2640&lt;DATEVALUE("2018-07-01"),1,0)</f>
        <v>1</v>
      </c>
      <c r="S2640" s="47">
        <f>IF(R2640=1,1%,0)</f>
        <v>0.01</v>
      </c>
      <c r="T2640" s="46">
        <f>IFERROR(S2640*M2640,0)</f>
        <v>18748.950000000001</v>
      </c>
      <c r="U2640" s="48">
        <f>IF(O2640&lt;=0.12,1,0)*(1-R2640)*M2640</f>
        <v>0</v>
      </c>
      <c r="V2640" s="49">
        <f>IF(0&lt;0.8,0,IF(0&lt;1,Sheet1!L590,1))*IF(G2640&lt;3,0.12 - O2640,0.01) *U2640</f>
        <v>0</v>
      </c>
      <c r="W2640" s="49">
        <f>IF(0&gt;1,IF(0&lt;=1.1,1,IF(0&lt;=1.2,2,IF(0&lt;=1.5,3,5))),0) * 1000000</f>
        <v>0</v>
      </c>
      <c r="X2640" s="50">
        <f>IF(AND(P2640&gt;=150000000,P2640&lt;300000000),5000000,IF(AND(P2640&gt;=300000000,P2640&lt;500000000),10000000,IF(AND(P2640&gt;=300000000,P2640&lt;500000000),15000000,IF(AND(P2640&gt;=500000000,P2640&lt;3000000000),20000000,IF(P2640&gt;=30000000000,35000000,0))))) * (1-R2640)</f>
        <v>0</v>
      </c>
      <c r="Y2640" s="50">
        <f>IFERROR(Q2640 * (1-R2640),0)</f>
        <v>0</v>
      </c>
      <c r="Z2640" s="51">
        <f>IF(R2640=1,0,0)</f>
        <v>0</v>
      </c>
      <c r="AA2640" s="51">
        <f>IFERROR((1-R2640) * Z2640 * 2%,0)</f>
        <v>0</v>
      </c>
      <c r="AB2640" s="52">
        <f>IF(R2640=0,0,0)</f>
        <v>0</v>
      </c>
      <c r="AC2640" s="52">
        <f> IFERROR(AB2640 * (1-R2640) * 2%,0)</f>
        <v>0</v>
      </c>
      <c r="AD2640" s="53">
        <f>T2640+V2640+W2640+X2640+AA2640+AC2640</f>
        <v>18748.950000000001</v>
      </c>
    </row>
    <row r="2641">
      <c r="C2641" s="40" t="s">
        <v>4992</v>
      </c>
      <c r="D2641" s="41" t="s">
        <v>24</v>
      </c>
      <c r="E2641" s="41"/>
      <c r="F2641" s="42" t="s">
        <v>24</v>
      </c>
      <c r="G2641" s="43" t="s">
        <v>24</v>
      </c>
      <c r="H2641" s="44" t="s">
        <v>24</v>
      </c>
      <c r="I2641" s="44" t="s">
        <v>24</v>
      </c>
      <c r="J2641" s="43">
        <v>234982</v>
      </c>
      <c r="K2641" s="43">
        <v>0</v>
      </c>
      <c r="L2641" s="43">
        <v>0</v>
      </c>
      <c r="M2641" s="43">
        <f>IFERROR(J2641-K2641-L2641,0)</f>
        <v>234982</v>
      </c>
      <c r="N2641" s="43" t="s">
        <v>24</v>
      </c>
      <c r="O2641" s="45">
        <f>IFERROR(IF(1 - M2641/N2641&lt;0,0,1-M2641/N2641),0)</f>
        <v>0</v>
      </c>
      <c r="P2641" s="43">
        <v>0</v>
      </c>
      <c r="Q2641" s="43">
        <v>0</v>
      </c>
      <c r="R2641" s="46">
        <f>IF(F2641&lt;DATEVALUE("2018-07-01"),1,0)</f>
        <v>0</v>
      </c>
      <c r="S2641" s="47">
        <f>IF(R2641=1,1%,0)</f>
        <v>0</v>
      </c>
      <c r="T2641" s="46">
        <f>IFERROR(S2641*M2641,0)</f>
        <v>0</v>
      </c>
      <c r="U2641" s="48">
        <f>IF(O2641&lt;=0.12,1,0)*(1-R2641)*M2641</f>
        <v>234982</v>
      </c>
      <c r="V2641" s="49">
        <f>IF(0&lt;0.8,0,IF(0&lt;1,Sheet1!L590,1))*IF(G2641&lt;3,0.12 - O2641,0.01) *U2641</f>
        <v>0</v>
      </c>
      <c r="W2641" s="49">
        <f>IF(0&gt;1,IF(0&lt;=1.1,1,IF(0&lt;=1.2,2,IF(0&lt;=1.5,3,5))),0) * 1000000</f>
        <v>0</v>
      </c>
      <c r="X2641" s="50">
        <f>IF(AND(P2641&gt;=150000000,P2641&lt;300000000),5000000,IF(AND(P2641&gt;=300000000,P2641&lt;500000000),10000000,IF(AND(P2641&gt;=300000000,P2641&lt;500000000),15000000,IF(AND(P2641&gt;=500000000,P2641&lt;3000000000),20000000,IF(P2641&gt;=30000000000,35000000,0))))) * (1-R2641)</f>
        <v>0</v>
      </c>
      <c r="Y2641" s="50">
        <f>IFERROR(Q2641 * (1-R2641),0)</f>
        <v>0</v>
      </c>
      <c r="Z2641" s="51" t="str">
        <f>IF(R2641=1,0,"")</f>
        <v/>
      </c>
      <c r="AA2641" s="51">
        <f>IFERROR((1-R2641) * Z2641 * 2%,0)</f>
        <v>0</v>
      </c>
      <c r="AB2641" s="52" t="str">
        <f>IF(R2641=0,"",0)</f>
        <v/>
      </c>
      <c r="AC2641" s="52">
        <f> IFERROR(AB2641 * (1-R2641) * 2%,0)</f>
        <v>0</v>
      </c>
      <c r="AD2641" s="53">
        <f>T2641+V2641+W2641+X2641+AA2641+AC2641</f>
        <v>0</v>
      </c>
    </row>
    <row r="2642">
      <c r="C2642" s="40" t="s">
        <v>4993</v>
      </c>
      <c r="D2642" s="41" t="s">
        <v>4994</v>
      </c>
      <c r="E2642" s="41"/>
      <c r="F2642" s="42">
        <v>42878.185208333329</v>
      </c>
      <c r="G2642" s="43">
        <v>14</v>
      </c>
      <c r="H2642" s="44">
        <v>43320</v>
      </c>
      <c r="I2642" s="44">
        <v>43326</v>
      </c>
      <c r="J2642" s="43">
        <v>1365221</v>
      </c>
      <c r="K2642" s="43">
        <v>0</v>
      </c>
      <c r="L2642" s="43">
        <v>0</v>
      </c>
      <c r="M2642" s="43">
        <f>IFERROR(J2642-K2642-L2642,0)</f>
        <v>1365221</v>
      </c>
      <c r="N2642" s="43">
        <v>1490841</v>
      </c>
      <c r="O2642" s="45">
        <f>IFERROR(IF(1 - M2642/N2642&lt;0,0,1-M2642/N2642),0)</f>
        <v>0.084261165342246369</v>
      </c>
      <c r="P2642" s="43">
        <v>0</v>
      </c>
      <c r="Q2642" s="43">
        <v>1365221</v>
      </c>
      <c r="R2642" s="46">
        <f>IF(F2642&lt;DATEVALUE("2018-07-01"),1,0)</f>
        <v>1</v>
      </c>
      <c r="S2642" s="47">
        <f>IF(R2642=1,1%,0)</f>
        <v>0.01</v>
      </c>
      <c r="T2642" s="46">
        <f>IFERROR(S2642*M2642,0)</f>
        <v>13652.210000000001</v>
      </c>
      <c r="U2642" s="48">
        <f>IF(O2642&lt;=0.12,1,0)*(1-R2642)*M2642</f>
        <v>0</v>
      </c>
      <c r="V2642" s="49">
        <f>IF(0&lt;0.8,0,IF(0&lt;1,Sheet1!L590,1))*IF(G2642&lt;3,0.12 - O2642,0.01) *U2642</f>
        <v>0</v>
      </c>
      <c r="W2642" s="49">
        <f>IF(0&gt;1,IF(0&lt;=1.1,1,IF(0&lt;=1.2,2,IF(0&lt;=1.5,3,5))),0) * 1000000</f>
        <v>0</v>
      </c>
      <c r="X2642" s="50">
        <f>IF(AND(P2642&gt;=150000000,P2642&lt;300000000),5000000,IF(AND(P2642&gt;=300000000,P2642&lt;500000000),10000000,IF(AND(P2642&gt;=300000000,P2642&lt;500000000),15000000,IF(AND(P2642&gt;=500000000,P2642&lt;3000000000),20000000,IF(P2642&gt;=30000000000,35000000,0))))) * (1-R2642)</f>
        <v>0</v>
      </c>
      <c r="Y2642" s="50">
        <f>IFERROR(Q2642 * (1-R2642),0)</f>
        <v>0</v>
      </c>
      <c r="Z2642" s="51">
        <f>IF(R2642=1,0,0)</f>
        <v>0</v>
      </c>
      <c r="AA2642" s="51">
        <f>IFERROR((1-R2642) * Z2642 * 2%,0)</f>
        <v>0</v>
      </c>
      <c r="AB2642" s="52">
        <f>IF(R2642=0,0,0)</f>
        <v>0</v>
      </c>
      <c r="AC2642" s="52">
        <f> IFERROR(AB2642 * (1-R2642) * 2%,0)</f>
        <v>0</v>
      </c>
      <c r="AD2642" s="53">
        <f>T2642+V2642+W2642+X2642+AA2642+AC2642</f>
        <v>13652.210000000001</v>
      </c>
    </row>
    <row r="2643">
      <c r="C2643" s="40" t="s">
        <v>4995</v>
      </c>
      <c r="D2643" s="41" t="s">
        <v>4996</v>
      </c>
      <c r="E2643" s="41"/>
      <c r="F2643" s="42">
        <v>42879.149351851847</v>
      </c>
      <c r="G2643" s="43">
        <v>14</v>
      </c>
      <c r="H2643" s="44">
        <v>43312</v>
      </c>
      <c r="I2643" s="44">
        <v>43328</v>
      </c>
      <c r="J2643" s="43">
        <v>3245631</v>
      </c>
      <c r="K2643" s="43">
        <v>0</v>
      </c>
      <c r="L2643" s="43">
        <v>0</v>
      </c>
      <c r="M2643" s="43">
        <f>IFERROR(J2643-K2643-L2643,0)</f>
        <v>3245631</v>
      </c>
      <c r="N2643" s="43">
        <v>3245631</v>
      </c>
      <c r="O2643" s="45">
        <f>IFERROR(IF(1 - M2643/N2643&lt;0,0,1-M2643/N2643),0)</f>
        <v>0</v>
      </c>
      <c r="P2643" s="43">
        <v>0</v>
      </c>
      <c r="Q2643" s="43">
        <v>3245631</v>
      </c>
      <c r="R2643" s="46">
        <f>IF(F2643&lt;DATEVALUE("2018-07-01"),1,0)</f>
        <v>1</v>
      </c>
      <c r="S2643" s="47">
        <f>IF(R2643=1,1%,0)</f>
        <v>0.01</v>
      </c>
      <c r="T2643" s="46">
        <f>IFERROR(S2643*M2643,0)</f>
        <v>32456.310000000001</v>
      </c>
      <c r="U2643" s="48">
        <f>IF(O2643&lt;=0.12,1,0)*(1-R2643)*M2643</f>
        <v>0</v>
      </c>
      <c r="V2643" s="49">
        <f>IF(0&lt;0.8,0,IF(0&lt;1,Sheet1!L590,1))*IF(G2643&lt;3,0.12 - O2643,0.01) *U2643</f>
        <v>0</v>
      </c>
      <c r="W2643" s="49">
        <f>IF(0&gt;1,IF(0&lt;=1.1,1,IF(0&lt;=1.2,2,IF(0&lt;=1.5,3,5))),0) * 1000000</f>
        <v>0</v>
      </c>
      <c r="X2643" s="50">
        <f>IF(AND(P2643&gt;=150000000,P2643&lt;300000000),5000000,IF(AND(P2643&gt;=300000000,P2643&lt;500000000),10000000,IF(AND(P2643&gt;=300000000,P2643&lt;500000000),15000000,IF(AND(P2643&gt;=500000000,P2643&lt;3000000000),20000000,IF(P2643&gt;=30000000000,35000000,0))))) * (1-R2643)</f>
        <v>0</v>
      </c>
      <c r="Y2643" s="50">
        <f>IFERROR(Q2643 * (1-R2643),0)</f>
        <v>0</v>
      </c>
      <c r="Z2643" s="51">
        <f>IF(R2643=1,0,0)</f>
        <v>0</v>
      </c>
      <c r="AA2643" s="51">
        <f>IFERROR((1-R2643) * Z2643 * 2%,0)</f>
        <v>0</v>
      </c>
      <c r="AB2643" s="52">
        <f>IF(R2643=0,0,0)</f>
        <v>0</v>
      </c>
      <c r="AC2643" s="52">
        <f> IFERROR(AB2643 * (1-R2643) * 2%,0)</f>
        <v>0</v>
      </c>
      <c r="AD2643" s="53">
        <f>T2643+V2643+W2643+X2643+AA2643+AC2643</f>
        <v>32456.310000000001</v>
      </c>
    </row>
    <row r="2644">
      <c r="C2644" s="40" t="s">
        <v>4997</v>
      </c>
      <c r="D2644" s="41" t="s">
        <v>4998</v>
      </c>
      <c r="E2644" s="41"/>
      <c r="F2644" s="42">
        <v>42919.082488425927</v>
      </c>
      <c r="G2644" s="43">
        <v>12</v>
      </c>
      <c r="H2644" s="44">
        <v>43321</v>
      </c>
      <c r="I2644" s="44">
        <v>43329</v>
      </c>
      <c r="J2644" s="43">
        <v>341462</v>
      </c>
      <c r="K2644" s="43">
        <v>0</v>
      </c>
      <c r="L2644" s="43">
        <v>0</v>
      </c>
      <c r="M2644" s="43">
        <f>IFERROR(J2644-K2644-L2644,0)</f>
        <v>341462</v>
      </c>
      <c r="N2644" s="43">
        <v>341462</v>
      </c>
      <c r="O2644" s="45">
        <f>IFERROR(IF(1 - M2644/N2644&lt;0,0,1-M2644/N2644),0)</f>
        <v>0</v>
      </c>
      <c r="P2644" s="43">
        <v>0</v>
      </c>
      <c r="Q2644" s="43">
        <v>341462</v>
      </c>
      <c r="R2644" s="46">
        <f>IF(F2644&lt;DATEVALUE("2018-07-01"),1,0)</f>
        <v>1</v>
      </c>
      <c r="S2644" s="47">
        <f>IF(R2644=1,1%,0)</f>
        <v>0.01</v>
      </c>
      <c r="T2644" s="46">
        <f>IFERROR(S2644*M2644,0)</f>
        <v>3414.6199999999999</v>
      </c>
      <c r="U2644" s="48">
        <f>IF(O2644&lt;=0.12,1,0)*(1-R2644)*M2644</f>
        <v>0</v>
      </c>
      <c r="V2644" s="49">
        <f>IF(0&lt;0.8,0,IF(0&lt;1,Sheet1!L590,1))*IF(G2644&lt;3,0.12 - O2644,0.01) *U2644</f>
        <v>0</v>
      </c>
      <c r="W2644" s="49">
        <f>IF(0&gt;1,IF(0&lt;=1.1,1,IF(0&lt;=1.2,2,IF(0&lt;=1.5,3,5))),0) * 1000000</f>
        <v>0</v>
      </c>
      <c r="X2644" s="50">
        <f>IF(AND(P2644&gt;=150000000,P2644&lt;300000000),5000000,IF(AND(P2644&gt;=300000000,P2644&lt;500000000),10000000,IF(AND(P2644&gt;=300000000,P2644&lt;500000000),15000000,IF(AND(P2644&gt;=500000000,P2644&lt;3000000000),20000000,IF(P2644&gt;=30000000000,35000000,0))))) * (1-R2644)</f>
        <v>0</v>
      </c>
      <c r="Y2644" s="50">
        <f>IFERROR(Q2644 * (1-R2644),0)</f>
        <v>0</v>
      </c>
      <c r="Z2644" s="51">
        <f>IF(R2644=1,0,0)</f>
        <v>0</v>
      </c>
      <c r="AA2644" s="51">
        <f>IFERROR((1-R2644) * Z2644 * 2%,0)</f>
        <v>0</v>
      </c>
      <c r="AB2644" s="52">
        <f>IF(R2644=0,0,0)</f>
        <v>0</v>
      </c>
      <c r="AC2644" s="52">
        <f> IFERROR(AB2644 * (1-R2644) * 2%,0)</f>
        <v>0</v>
      </c>
      <c r="AD2644" s="53">
        <f>T2644+V2644+W2644+X2644+AA2644+AC2644</f>
        <v>3414.6199999999999</v>
      </c>
    </row>
    <row r="2645">
      <c r="C2645" s="40" t="s">
        <v>4999</v>
      </c>
      <c r="D2645" s="41" t="s">
        <v>5000</v>
      </c>
      <c r="E2645" s="41"/>
      <c r="F2645" s="42">
        <v>42962.173009259255</v>
      </c>
      <c r="G2645" s="43">
        <v>11</v>
      </c>
      <c r="H2645" s="44">
        <v>43333</v>
      </c>
      <c r="I2645" s="44">
        <v>43362</v>
      </c>
      <c r="J2645" s="43">
        <v>2914477</v>
      </c>
      <c r="K2645" s="43">
        <v>0</v>
      </c>
      <c r="L2645" s="43">
        <v>0</v>
      </c>
      <c r="M2645" s="43">
        <f>IFERROR(J2645-K2645-L2645,0)</f>
        <v>2914477</v>
      </c>
      <c r="N2645" s="43">
        <v>2914477</v>
      </c>
      <c r="O2645" s="45">
        <f>IFERROR(IF(1 - M2645/N2645&lt;0,0,1-M2645/N2645),0)</f>
        <v>0</v>
      </c>
      <c r="P2645" s="43">
        <v>0</v>
      </c>
      <c r="Q2645" s="43">
        <v>2914477</v>
      </c>
      <c r="R2645" s="46">
        <f>IF(F2645&lt;DATEVALUE("2018-07-01"),1,0)</f>
        <v>1</v>
      </c>
      <c r="S2645" s="47">
        <f>IF(R2645=1,1%,0)</f>
        <v>0.01</v>
      </c>
      <c r="T2645" s="46">
        <f>IFERROR(S2645*M2645,0)</f>
        <v>29144.77</v>
      </c>
      <c r="U2645" s="48">
        <f>IF(O2645&lt;=0.12,1,0)*(1-R2645)*M2645</f>
        <v>0</v>
      </c>
      <c r="V2645" s="49">
        <f>IF(0&lt;0.8,0,IF(0&lt;1,Sheet1!L590,1))*IF(G2645&lt;3,0.12 - O2645,0.01) *U2645</f>
        <v>0</v>
      </c>
      <c r="W2645" s="49">
        <f>IF(0&gt;1,IF(0&lt;=1.1,1,IF(0&lt;=1.2,2,IF(0&lt;=1.5,3,5))),0) * 1000000</f>
        <v>0</v>
      </c>
      <c r="X2645" s="50">
        <f>IF(AND(P2645&gt;=150000000,P2645&lt;300000000),5000000,IF(AND(P2645&gt;=300000000,P2645&lt;500000000),10000000,IF(AND(P2645&gt;=300000000,P2645&lt;500000000),15000000,IF(AND(P2645&gt;=500000000,P2645&lt;3000000000),20000000,IF(P2645&gt;=30000000000,35000000,0))))) * (1-R2645)</f>
        <v>0</v>
      </c>
      <c r="Y2645" s="50">
        <f>IFERROR(Q2645 * (1-R2645),0)</f>
        <v>0</v>
      </c>
      <c r="Z2645" s="51">
        <f>IF(R2645=1,0,0)</f>
        <v>0</v>
      </c>
      <c r="AA2645" s="51">
        <f>IFERROR((1-R2645) * Z2645 * 2%,0)</f>
        <v>0</v>
      </c>
      <c r="AB2645" s="52">
        <f>IF(R2645=0,0,0)</f>
        <v>0</v>
      </c>
      <c r="AC2645" s="52">
        <f> IFERROR(AB2645 * (1-R2645) * 2%,0)</f>
        <v>0</v>
      </c>
      <c r="AD2645" s="53">
        <f>T2645+V2645+W2645+X2645+AA2645+AC2645</f>
        <v>29144.77</v>
      </c>
    </row>
    <row r="2646">
      <c r="C2646" s="40" t="s">
        <v>5001</v>
      </c>
      <c r="D2646" s="41" t="s">
        <v>5002</v>
      </c>
      <c r="E2646" s="41"/>
      <c r="F2646" s="42">
        <v>42986.389444444445</v>
      </c>
      <c r="G2646" s="43">
        <v>10</v>
      </c>
      <c r="H2646" s="44">
        <v>43321</v>
      </c>
      <c r="I2646" s="44">
        <v>43334</v>
      </c>
      <c r="J2646" s="43">
        <v>4573800</v>
      </c>
      <c r="K2646" s="43">
        <v>0</v>
      </c>
      <c r="L2646" s="43">
        <v>0</v>
      </c>
      <c r="M2646" s="43">
        <f>IFERROR(J2646-K2646-L2646,0)</f>
        <v>4573800</v>
      </c>
      <c r="N2646" s="43">
        <v>4573800</v>
      </c>
      <c r="O2646" s="45">
        <f>IFERROR(IF(1 - M2646/N2646&lt;0,0,1-M2646/N2646),0)</f>
        <v>0</v>
      </c>
      <c r="P2646" s="43">
        <v>0</v>
      </c>
      <c r="Q2646" s="43">
        <v>4573800</v>
      </c>
      <c r="R2646" s="46">
        <f>IF(F2646&lt;DATEVALUE("2018-07-01"),1,0)</f>
        <v>1</v>
      </c>
      <c r="S2646" s="47">
        <f>IF(R2646=1,1%,0)</f>
        <v>0.01</v>
      </c>
      <c r="T2646" s="46">
        <f>IFERROR(S2646*M2646,0)</f>
        <v>45738</v>
      </c>
      <c r="U2646" s="48">
        <f>IF(O2646&lt;=0.12,1,0)*(1-R2646)*M2646</f>
        <v>0</v>
      </c>
      <c r="V2646" s="49">
        <f>IF(0&lt;0.8,0,IF(0&lt;1,Sheet1!L590,1))*IF(G2646&lt;3,0.12 - O2646,0.01) *U2646</f>
        <v>0</v>
      </c>
      <c r="W2646" s="49">
        <f>IF(0&gt;1,IF(0&lt;=1.1,1,IF(0&lt;=1.2,2,IF(0&lt;=1.5,3,5))),0) * 1000000</f>
        <v>0</v>
      </c>
      <c r="X2646" s="50">
        <f>IF(AND(P2646&gt;=150000000,P2646&lt;300000000),5000000,IF(AND(P2646&gt;=300000000,P2646&lt;500000000),10000000,IF(AND(P2646&gt;=300000000,P2646&lt;500000000),15000000,IF(AND(P2646&gt;=500000000,P2646&lt;3000000000),20000000,IF(P2646&gt;=30000000000,35000000,0))))) * (1-R2646)</f>
        <v>0</v>
      </c>
      <c r="Y2646" s="50">
        <f>IFERROR(Q2646 * (1-R2646),0)</f>
        <v>0</v>
      </c>
      <c r="Z2646" s="51">
        <f>IF(R2646=1,0,0)</f>
        <v>0</v>
      </c>
      <c r="AA2646" s="51">
        <f>IFERROR((1-R2646) * Z2646 * 2%,0)</f>
        <v>0</v>
      </c>
      <c r="AB2646" s="52">
        <f>IF(R2646=0,0,0)</f>
        <v>0</v>
      </c>
      <c r="AC2646" s="52">
        <f> IFERROR(AB2646 * (1-R2646) * 2%,0)</f>
        <v>0</v>
      </c>
      <c r="AD2646" s="53">
        <f>T2646+V2646+W2646+X2646+AA2646+AC2646</f>
        <v>45738</v>
      </c>
    </row>
    <row r="2647">
      <c r="C2647" s="40" t="s">
        <v>5003</v>
      </c>
      <c r="D2647" s="41" t="s">
        <v>5004</v>
      </c>
      <c r="E2647" s="41"/>
      <c r="F2647" s="42">
        <v>43001.146701388891</v>
      </c>
      <c r="G2647" s="43">
        <v>10</v>
      </c>
      <c r="H2647" s="44">
        <v>43386</v>
      </c>
      <c r="I2647" s="44">
        <v>43398</v>
      </c>
      <c r="J2647" s="43">
        <v>190127198</v>
      </c>
      <c r="K2647" s="43">
        <v>16786092</v>
      </c>
      <c r="L2647" s="43">
        <v>0</v>
      </c>
      <c r="M2647" s="43">
        <f>IFERROR(J2647-K2647-L2647,0)</f>
        <v>173341106</v>
      </c>
      <c r="N2647" s="43">
        <v>237116129</v>
      </c>
      <c r="O2647" s="45">
        <f>IFERROR(IF(1 - M2647/N2647&lt;0,0,1-M2647/N2647),0)</f>
        <v>0.26896113422971746</v>
      </c>
      <c r="P2647" s="43">
        <v>0</v>
      </c>
      <c r="Q2647" s="43">
        <v>220022998</v>
      </c>
      <c r="R2647" s="46">
        <f>IF(F2647&lt;DATEVALUE("2018-07-01"),1,0)</f>
        <v>1</v>
      </c>
      <c r="S2647" s="47">
        <f>IF(R2647=1,1%,0)</f>
        <v>0.01</v>
      </c>
      <c r="T2647" s="46">
        <f>IFERROR(S2647*M2647,0)</f>
        <v>1733411.0600000001</v>
      </c>
      <c r="U2647" s="48">
        <f>IF(O2647&lt;=0.12,1,0)*(1-R2647)*M2647</f>
        <v>0</v>
      </c>
      <c r="V2647" s="49">
        <f>IF(0&lt;0.8,0,IF(0&lt;1,Sheet1!L590,1))*IF(G2647&lt;3,0.12 - O2647,0.01) *U2647</f>
        <v>0</v>
      </c>
      <c r="W2647" s="49">
        <f>IF(0&gt;1,IF(0&lt;=1.1,1,IF(0&lt;=1.2,2,IF(0&lt;=1.5,3,5))),0) * 1000000</f>
        <v>0</v>
      </c>
      <c r="X2647" s="50">
        <f>IF(AND(P2647&gt;=150000000,P2647&lt;300000000),5000000,IF(AND(P2647&gt;=300000000,P2647&lt;500000000),10000000,IF(AND(P2647&gt;=300000000,P2647&lt;500000000),15000000,IF(AND(P2647&gt;=500000000,P2647&lt;3000000000),20000000,IF(P2647&gt;=30000000000,35000000,0))))) * (1-R2647)</f>
        <v>0</v>
      </c>
      <c r="Y2647" s="50">
        <f>IFERROR(Q2647 * (1-R2647),0)</f>
        <v>0</v>
      </c>
      <c r="Z2647" s="51">
        <f>IF(R2647=1,0,0)</f>
        <v>0</v>
      </c>
      <c r="AA2647" s="51">
        <f>IFERROR((1-R2647) * Z2647 * 2%,0)</f>
        <v>0</v>
      </c>
      <c r="AB2647" s="52">
        <f>IF(R2647=0,0,0)</f>
        <v>0</v>
      </c>
      <c r="AC2647" s="52">
        <f> IFERROR(AB2647 * (1-R2647) * 2%,0)</f>
        <v>0</v>
      </c>
      <c r="AD2647" s="53">
        <f>T2647+V2647+W2647+X2647+AA2647+AC2647</f>
        <v>1733411.0600000001</v>
      </c>
    </row>
    <row r="2648">
      <c r="C2648" s="40" t="s">
        <v>5005</v>
      </c>
      <c r="D2648" s="41" t="s">
        <v>24</v>
      </c>
      <c r="E2648" s="41"/>
      <c r="F2648" s="42" t="s">
        <v>24</v>
      </c>
      <c r="G2648" s="43" t="s">
        <v>24</v>
      </c>
      <c r="H2648" s="44" t="s">
        <v>24</v>
      </c>
      <c r="I2648" s="44" t="s">
        <v>24</v>
      </c>
      <c r="J2648" s="43">
        <v>68244</v>
      </c>
      <c r="K2648" s="43">
        <v>0</v>
      </c>
      <c r="L2648" s="43">
        <v>0</v>
      </c>
      <c r="M2648" s="43">
        <f>IFERROR(J2648-K2648-L2648,0)</f>
        <v>68244</v>
      </c>
      <c r="N2648" s="43" t="s">
        <v>24</v>
      </c>
      <c r="O2648" s="45">
        <f>IFERROR(IF(1 - M2648/N2648&lt;0,0,1-M2648/N2648),0)</f>
        <v>0</v>
      </c>
      <c r="P2648" s="43">
        <v>0</v>
      </c>
      <c r="Q2648" s="43">
        <v>0</v>
      </c>
      <c r="R2648" s="46">
        <f>IF(F2648&lt;DATEVALUE("2018-07-01"),1,0)</f>
        <v>0</v>
      </c>
      <c r="S2648" s="47">
        <f>IF(R2648=1,1%,0)</f>
        <v>0</v>
      </c>
      <c r="T2648" s="46">
        <f>IFERROR(S2648*M2648,0)</f>
        <v>0</v>
      </c>
      <c r="U2648" s="48">
        <f>IF(O2648&lt;=0.12,1,0)*(1-R2648)*M2648</f>
        <v>68244</v>
      </c>
      <c r="V2648" s="49">
        <f>IF(0&lt;0.8,0,IF(0&lt;1,Sheet1!L590,1))*IF(G2648&lt;3,0.12 - O2648,0.01) *U2648</f>
        <v>0</v>
      </c>
      <c r="W2648" s="49">
        <f>IF(0&gt;1,IF(0&lt;=1.1,1,IF(0&lt;=1.2,2,IF(0&lt;=1.5,3,5))),0) * 1000000</f>
        <v>0</v>
      </c>
      <c r="X2648" s="50">
        <f>IF(AND(P2648&gt;=150000000,P2648&lt;300000000),5000000,IF(AND(P2648&gt;=300000000,P2648&lt;500000000),10000000,IF(AND(P2648&gt;=300000000,P2648&lt;500000000),15000000,IF(AND(P2648&gt;=500000000,P2648&lt;3000000000),20000000,IF(P2648&gt;=30000000000,35000000,0))))) * (1-R2648)</f>
        <v>0</v>
      </c>
      <c r="Y2648" s="50">
        <f>IFERROR(Q2648 * (1-R2648),0)</f>
        <v>0</v>
      </c>
      <c r="Z2648" s="51" t="str">
        <f>IF(R2648=1,0,"")</f>
        <v/>
      </c>
      <c r="AA2648" s="51">
        <f>IFERROR((1-R2648) * Z2648 * 2%,0)</f>
        <v>0</v>
      </c>
      <c r="AB2648" s="52" t="str">
        <f>IF(R2648=0,"",0)</f>
        <v/>
      </c>
      <c r="AC2648" s="52">
        <f> IFERROR(AB2648 * (1-R2648) * 2%,0)</f>
        <v>0</v>
      </c>
      <c r="AD2648" s="53">
        <f>T2648+V2648+W2648+X2648+AA2648+AC2648</f>
        <v>0</v>
      </c>
    </row>
    <row r="2649">
      <c r="C2649" s="40" t="s">
        <v>5006</v>
      </c>
      <c r="D2649" s="41" t="s">
        <v>5007</v>
      </c>
      <c r="E2649" s="41"/>
      <c r="F2649" s="42">
        <v>43007.321851851848</v>
      </c>
      <c r="G2649" s="43">
        <v>10</v>
      </c>
      <c r="H2649" s="44">
        <v>43320</v>
      </c>
      <c r="I2649" s="44">
        <v>43391</v>
      </c>
      <c r="J2649" s="43">
        <v>1667338</v>
      </c>
      <c r="K2649" s="43">
        <v>0</v>
      </c>
      <c r="L2649" s="43">
        <v>0</v>
      </c>
      <c r="M2649" s="43">
        <f>IFERROR(J2649-K2649-L2649,0)</f>
        <v>1667338</v>
      </c>
      <c r="N2649" s="43">
        <v>1774500</v>
      </c>
      <c r="O2649" s="45">
        <f>IFERROR(IF(1 - M2649/N2649&lt;0,0,1-M2649/N2649),0)</f>
        <v>0.06038996900535365</v>
      </c>
      <c r="P2649" s="43">
        <v>0</v>
      </c>
      <c r="Q2649" s="43">
        <v>1667338</v>
      </c>
      <c r="R2649" s="46">
        <f>IF(F2649&lt;DATEVALUE("2018-07-01"),1,0)</f>
        <v>1</v>
      </c>
      <c r="S2649" s="47">
        <f>IF(R2649=1,1%,0)</f>
        <v>0.01</v>
      </c>
      <c r="T2649" s="46">
        <f>IFERROR(S2649*M2649,0)</f>
        <v>16673.380000000001</v>
      </c>
      <c r="U2649" s="48">
        <f>IF(O2649&lt;=0.12,1,0)*(1-R2649)*M2649</f>
        <v>0</v>
      </c>
      <c r="V2649" s="49">
        <f>IF(0&lt;0.8,0,IF(0&lt;1,Sheet1!L590,1))*IF(G2649&lt;3,0.12 - O2649,0.01) *U2649</f>
        <v>0</v>
      </c>
      <c r="W2649" s="49">
        <f>IF(0&gt;1,IF(0&lt;=1.1,1,IF(0&lt;=1.2,2,IF(0&lt;=1.5,3,5))),0) * 1000000</f>
        <v>0</v>
      </c>
      <c r="X2649" s="50">
        <f>IF(AND(P2649&gt;=150000000,P2649&lt;300000000),5000000,IF(AND(P2649&gt;=300000000,P2649&lt;500000000),10000000,IF(AND(P2649&gt;=300000000,P2649&lt;500000000),15000000,IF(AND(P2649&gt;=500000000,P2649&lt;3000000000),20000000,IF(P2649&gt;=30000000000,35000000,0))))) * (1-R2649)</f>
        <v>0</v>
      </c>
      <c r="Y2649" s="50">
        <f>IFERROR(Q2649 * (1-R2649),0)</f>
        <v>0</v>
      </c>
      <c r="Z2649" s="51">
        <f>IF(R2649=1,0,0)</f>
        <v>0</v>
      </c>
      <c r="AA2649" s="51">
        <f>IFERROR((1-R2649) * Z2649 * 2%,0)</f>
        <v>0</v>
      </c>
      <c r="AB2649" s="52">
        <f>IF(R2649=0,0,0)</f>
        <v>0</v>
      </c>
      <c r="AC2649" s="52">
        <f> IFERROR(AB2649 * (1-R2649) * 2%,0)</f>
        <v>0</v>
      </c>
      <c r="AD2649" s="53">
        <f>T2649+V2649+W2649+X2649+AA2649+AC2649</f>
        <v>16673.380000000001</v>
      </c>
    </row>
    <row r="2650">
      <c r="C2650" s="40" t="s">
        <v>5008</v>
      </c>
      <c r="D2650" s="41" t="s">
        <v>5009</v>
      </c>
      <c r="E2650" s="41"/>
      <c r="F2650" s="42">
        <v>43054.089108796295</v>
      </c>
      <c r="G2650" s="43">
        <v>8</v>
      </c>
      <c r="H2650" s="44">
        <v>43376</v>
      </c>
      <c r="I2650" s="44">
        <v>43384</v>
      </c>
      <c r="J2650" s="43">
        <v>86700</v>
      </c>
      <c r="K2650" s="43">
        <v>0</v>
      </c>
      <c r="L2650" s="43">
        <v>0</v>
      </c>
      <c r="M2650" s="43">
        <f>IFERROR(J2650-K2650-L2650,0)</f>
        <v>86700</v>
      </c>
      <c r="N2650" s="43">
        <v>94380</v>
      </c>
      <c r="O2650" s="45">
        <f>IFERROR(IF(1 - M2650/N2650&lt;0,0,1-M2650/N2650),0)</f>
        <v>0.081373172282263151</v>
      </c>
      <c r="P2650" s="43">
        <v>0</v>
      </c>
      <c r="Q2650" s="43">
        <v>86700</v>
      </c>
      <c r="R2650" s="46">
        <f>IF(F2650&lt;DATEVALUE("2018-07-01"),1,0)</f>
        <v>1</v>
      </c>
      <c r="S2650" s="47">
        <f>IF(R2650=1,1%,0)</f>
        <v>0.01</v>
      </c>
      <c r="T2650" s="46">
        <f>IFERROR(S2650*M2650,0)</f>
        <v>867</v>
      </c>
      <c r="U2650" s="48">
        <f>IF(O2650&lt;=0.12,1,0)*(1-R2650)*M2650</f>
        <v>0</v>
      </c>
      <c r="V2650" s="49">
        <f>IF(0&lt;0.8,0,IF(0&lt;1,Sheet1!L590,1))*IF(G2650&lt;3,0.12 - O2650,0.01) *U2650</f>
        <v>0</v>
      </c>
      <c r="W2650" s="49">
        <f>IF(0&gt;1,IF(0&lt;=1.1,1,IF(0&lt;=1.2,2,IF(0&lt;=1.5,3,5))),0) * 1000000</f>
        <v>0</v>
      </c>
      <c r="X2650" s="50">
        <f>IF(AND(P2650&gt;=150000000,P2650&lt;300000000),5000000,IF(AND(P2650&gt;=300000000,P2650&lt;500000000),10000000,IF(AND(P2650&gt;=300000000,P2650&lt;500000000),15000000,IF(AND(P2650&gt;=500000000,P2650&lt;3000000000),20000000,IF(P2650&gt;=30000000000,35000000,0))))) * (1-R2650)</f>
        <v>0</v>
      </c>
      <c r="Y2650" s="50">
        <f>IFERROR(Q2650 * (1-R2650),0)</f>
        <v>0</v>
      </c>
      <c r="Z2650" s="51">
        <f>IF(R2650=1,0,0)</f>
        <v>0</v>
      </c>
      <c r="AA2650" s="51">
        <f>IFERROR((1-R2650) * Z2650 * 2%,0)</f>
        <v>0</v>
      </c>
      <c r="AB2650" s="52">
        <f>IF(R2650=0,0,0)</f>
        <v>0</v>
      </c>
      <c r="AC2650" s="52">
        <f> IFERROR(AB2650 * (1-R2650) * 2%,0)</f>
        <v>0</v>
      </c>
      <c r="AD2650" s="53">
        <f>T2650+V2650+W2650+X2650+AA2650+AC2650</f>
        <v>867</v>
      </c>
    </row>
    <row r="2651">
      <c r="C2651" s="40" t="s">
        <v>5010</v>
      </c>
      <c r="D2651" s="41" t="s">
        <v>5011</v>
      </c>
      <c r="E2651" s="41"/>
      <c r="F2651" s="42">
        <v>43060.133414351847</v>
      </c>
      <c r="G2651" s="43">
        <v>8</v>
      </c>
      <c r="H2651" s="44">
        <v>43336</v>
      </c>
      <c r="I2651" s="44">
        <v>43362</v>
      </c>
      <c r="J2651" s="43">
        <v>5250502</v>
      </c>
      <c r="K2651" s="43">
        <v>0</v>
      </c>
      <c r="L2651" s="43">
        <v>0</v>
      </c>
      <c r="M2651" s="43">
        <f>IFERROR(J2651-K2651-L2651,0)</f>
        <v>5250502</v>
      </c>
      <c r="N2651" s="43">
        <v>7740690</v>
      </c>
      <c r="O2651" s="45">
        <f>IFERROR(IF(1 - M2651/N2651&lt;0,0,1-M2651/N2651),0)</f>
        <v>0.32170103698765873</v>
      </c>
      <c r="P2651" s="43">
        <v>0</v>
      </c>
      <c r="Q2651" s="43">
        <v>5241790</v>
      </c>
      <c r="R2651" s="46">
        <f>IF(F2651&lt;DATEVALUE("2018-07-01"),1,0)</f>
        <v>1</v>
      </c>
      <c r="S2651" s="47">
        <f>IF(R2651=1,1%,0)</f>
        <v>0.01</v>
      </c>
      <c r="T2651" s="46">
        <f>IFERROR(S2651*M2651,0)</f>
        <v>52505.020000000004</v>
      </c>
      <c r="U2651" s="48">
        <f>IF(O2651&lt;=0.12,1,0)*(1-R2651)*M2651</f>
        <v>0</v>
      </c>
      <c r="V2651" s="49">
        <f>IF(0&lt;0.8,0,IF(0&lt;1,Sheet1!L590,1))*IF(G2651&lt;3,0.12 - O2651,0.01) *U2651</f>
        <v>0</v>
      </c>
      <c r="W2651" s="49">
        <f>IF(0&gt;1,IF(0&lt;=1.1,1,IF(0&lt;=1.2,2,IF(0&lt;=1.5,3,5))),0) * 1000000</f>
        <v>0</v>
      </c>
      <c r="X2651" s="50">
        <f>IF(AND(P2651&gt;=150000000,P2651&lt;300000000),5000000,IF(AND(P2651&gt;=300000000,P2651&lt;500000000),10000000,IF(AND(P2651&gt;=300000000,P2651&lt;500000000),15000000,IF(AND(P2651&gt;=500000000,P2651&lt;3000000000),20000000,IF(P2651&gt;=30000000000,35000000,0))))) * (1-R2651)</f>
        <v>0</v>
      </c>
      <c r="Y2651" s="50">
        <f>IFERROR(Q2651 * (1-R2651),0)</f>
        <v>0</v>
      </c>
      <c r="Z2651" s="51">
        <f>IF(R2651=1,0,0)</f>
        <v>0</v>
      </c>
      <c r="AA2651" s="51">
        <f>IFERROR((1-R2651) * Z2651 * 2%,0)</f>
        <v>0</v>
      </c>
      <c r="AB2651" s="52">
        <f>IF(R2651=0,0,0)</f>
        <v>0</v>
      </c>
      <c r="AC2651" s="52">
        <f> IFERROR(AB2651 * (1-R2651) * 2%,0)</f>
        <v>0</v>
      </c>
      <c r="AD2651" s="53">
        <f>T2651+V2651+W2651+X2651+AA2651+AC2651</f>
        <v>52505.020000000004</v>
      </c>
    </row>
    <row r="2652">
      <c r="C2652" s="40" t="s">
        <v>5012</v>
      </c>
      <c r="D2652" s="41" t="s">
        <v>5013</v>
      </c>
      <c r="E2652" s="41"/>
      <c r="F2652" s="42">
        <v>43110.267905092594</v>
      </c>
      <c r="G2652" s="43">
        <v>6</v>
      </c>
      <c r="H2652" s="44">
        <v>43320</v>
      </c>
      <c r="I2652" s="44">
        <v>43329</v>
      </c>
      <c r="J2652" s="43">
        <v>788678</v>
      </c>
      <c r="K2652" s="43">
        <v>0</v>
      </c>
      <c r="L2652" s="43">
        <v>0</v>
      </c>
      <c r="M2652" s="43">
        <f>IFERROR(J2652-K2652-L2652,0)</f>
        <v>788678</v>
      </c>
      <c r="N2652" s="43">
        <v>788678</v>
      </c>
      <c r="O2652" s="45">
        <f>IFERROR(IF(1 - M2652/N2652&lt;0,0,1-M2652/N2652),0)</f>
        <v>0</v>
      </c>
      <c r="P2652" s="43">
        <v>0</v>
      </c>
      <c r="Q2652" s="43">
        <v>788678</v>
      </c>
      <c r="R2652" s="46">
        <f>IF(F2652&lt;DATEVALUE("2018-07-01"),1,0)</f>
        <v>1</v>
      </c>
      <c r="S2652" s="47">
        <f>IF(R2652=1,1%,0)</f>
        <v>0.01</v>
      </c>
      <c r="T2652" s="46">
        <f>IFERROR(S2652*M2652,0)</f>
        <v>7886.7799999999997</v>
      </c>
      <c r="U2652" s="48">
        <f>IF(O2652&lt;=0.12,1,0)*(1-R2652)*M2652</f>
        <v>0</v>
      </c>
      <c r="V2652" s="49">
        <f>IF(0&lt;0.8,0,IF(0&lt;1,Sheet1!L590,1))*IF(G2652&lt;3,0.12 - O2652,0.01) *U2652</f>
        <v>0</v>
      </c>
      <c r="W2652" s="49">
        <f>IF(0&gt;1,IF(0&lt;=1.1,1,IF(0&lt;=1.2,2,IF(0&lt;=1.5,3,5))),0) * 1000000</f>
        <v>0</v>
      </c>
      <c r="X2652" s="50">
        <f>IF(AND(P2652&gt;=150000000,P2652&lt;300000000),5000000,IF(AND(P2652&gt;=300000000,P2652&lt;500000000),10000000,IF(AND(P2652&gt;=300000000,P2652&lt;500000000),15000000,IF(AND(P2652&gt;=500000000,P2652&lt;3000000000),20000000,IF(P2652&gt;=30000000000,35000000,0))))) * (1-R2652)</f>
        <v>0</v>
      </c>
      <c r="Y2652" s="50">
        <f>IFERROR(Q2652 * (1-R2652),0)</f>
        <v>0</v>
      </c>
      <c r="Z2652" s="51">
        <f>IF(R2652=1,0,0)</f>
        <v>0</v>
      </c>
      <c r="AA2652" s="51">
        <f>IFERROR((1-R2652) * Z2652 * 2%,0)</f>
        <v>0</v>
      </c>
      <c r="AB2652" s="52">
        <f>IF(R2652=0,0,0)</f>
        <v>0</v>
      </c>
      <c r="AC2652" s="52">
        <f> IFERROR(AB2652 * (1-R2652) * 2%,0)</f>
        <v>0</v>
      </c>
      <c r="AD2652" s="53">
        <f>T2652+V2652+W2652+X2652+AA2652+AC2652</f>
        <v>7886.7799999999997</v>
      </c>
    </row>
    <row r="2653">
      <c r="C2653" s="40" t="s">
        <v>5014</v>
      </c>
      <c r="D2653" s="41" t="s">
        <v>5015</v>
      </c>
      <c r="E2653" s="41"/>
      <c r="F2653" s="42">
        <v>43164.41606481481</v>
      </c>
      <c r="G2653" s="43">
        <v>4</v>
      </c>
      <c r="H2653" s="44">
        <v>43333</v>
      </c>
      <c r="I2653" s="44">
        <v>43343</v>
      </c>
      <c r="J2653" s="43">
        <v>2177839</v>
      </c>
      <c r="K2653" s="43">
        <v>0</v>
      </c>
      <c r="L2653" s="43">
        <v>0</v>
      </c>
      <c r="M2653" s="43">
        <f>IFERROR(J2653-K2653-L2653,0)</f>
        <v>2177839</v>
      </c>
      <c r="N2653" s="43">
        <v>2177720</v>
      </c>
      <c r="O2653" s="45">
        <f>IFERROR(IF(1 - M2653/N2653&lt;0,0,1-M2653/N2653),0)</f>
        <v>0</v>
      </c>
      <c r="P2653" s="43">
        <v>0</v>
      </c>
      <c r="Q2653" s="43">
        <v>2177839</v>
      </c>
      <c r="R2653" s="46">
        <f>IF(F2653&lt;DATEVALUE("2018-07-01"),1,0)</f>
        <v>1</v>
      </c>
      <c r="S2653" s="47">
        <f>IF(R2653=1,1%,0)</f>
        <v>0.01</v>
      </c>
      <c r="T2653" s="46">
        <f>IFERROR(S2653*M2653,0)</f>
        <v>21778.389999999999</v>
      </c>
      <c r="U2653" s="48">
        <f>IF(O2653&lt;=0.12,1,0)*(1-R2653)*M2653</f>
        <v>0</v>
      </c>
      <c r="V2653" s="49">
        <f>IF(0&lt;0.8,0,IF(0&lt;1,Sheet1!L590,1))*IF(G2653&lt;3,0.12 - O2653,0.01) *U2653</f>
        <v>0</v>
      </c>
      <c r="W2653" s="49">
        <f>IF(0&gt;1,IF(0&lt;=1.1,1,IF(0&lt;=1.2,2,IF(0&lt;=1.5,3,5))),0) * 1000000</f>
        <v>0</v>
      </c>
      <c r="X2653" s="50">
        <f>IF(AND(P2653&gt;=150000000,P2653&lt;300000000),5000000,IF(AND(P2653&gt;=300000000,P2653&lt;500000000),10000000,IF(AND(P2653&gt;=300000000,P2653&lt;500000000),15000000,IF(AND(P2653&gt;=500000000,P2653&lt;3000000000),20000000,IF(P2653&gt;=30000000000,35000000,0))))) * (1-R2653)</f>
        <v>0</v>
      </c>
      <c r="Y2653" s="50">
        <f>IFERROR(Q2653 * (1-R2653),0)</f>
        <v>0</v>
      </c>
      <c r="Z2653" s="51">
        <f>IF(R2653=1,0,0)</f>
        <v>0</v>
      </c>
      <c r="AA2653" s="51">
        <f>IFERROR((1-R2653) * Z2653 * 2%,0)</f>
        <v>0</v>
      </c>
      <c r="AB2653" s="52">
        <f>IF(R2653=0,0,0)</f>
        <v>0</v>
      </c>
      <c r="AC2653" s="52">
        <f> IFERROR(AB2653 * (1-R2653) * 2%,0)</f>
        <v>0</v>
      </c>
      <c r="AD2653" s="53">
        <f>T2653+V2653+W2653+X2653+AA2653+AC2653</f>
        <v>21778.389999999999</v>
      </c>
    </row>
    <row r="2654">
      <c r="C2654" s="40" t="s">
        <v>5016</v>
      </c>
      <c r="D2654" s="41" t="s">
        <v>5017</v>
      </c>
      <c r="E2654" s="41"/>
      <c r="F2654" s="42">
        <v>43188.137407407405</v>
      </c>
      <c r="G2654" s="43">
        <v>4</v>
      </c>
      <c r="H2654" s="44">
        <v>43320</v>
      </c>
      <c r="I2654" s="44">
        <v>43326</v>
      </c>
      <c r="J2654" s="43">
        <v>1091000</v>
      </c>
      <c r="K2654" s="43">
        <v>0</v>
      </c>
      <c r="L2654" s="43">
        <v>0</v>
      </c>
      <c r="M2654" s="43">
        <f>IFERROR(J2654-K2654-L2654,0)</f>
        <v>1091000</v>
      </c>
      <c r="N2654" s="43">
        <v>1170776</v>
      </c>
      <c r="O2654" s="45">
        <f>IFERROR(IF(1 - M2654/N2654&lt;0,0,1-M2654/N2654),0)</f>
        <v>0.068139422058532073</v>
      </c>
      <c r="P2654" s="43">
        <v>0</v>
      </c>
      <c r="Q2654" s="43">
        <v>1091000</v>
      </c>
      <c r="R2654" s="46">
        <f>IF(F2654&lt;DATEVALUE("2018-07-01"),1,0)</f>
        <v>1</v>
      </c>
      <c r="S2654" s="47">
        <f>IF(R2654=1,1%,0)</f>
        <v>0.01</v>
      </c>
      <c r="T2654" s="46">
        <f>IFERROR(S2654*M2654,0)</f>
        <v>10910</v>
      </c>
      <c r="U2654" s="48">
        <f>IF(O2654&lt;=0.12,1,0)*(1-R2654)*M2654</f>
        <v>0</v>
      </c>
      <c r="V2654" s="49">
        <f>IF(0&lt;0.8,0,IF(0&lt;1,Sheet1!L590,1))*IF(G2654&lt;3,0.12 - O2654,0.01) *U2654</f>
        <v>0</v>
      </c>
      <c r="W2654" s="49">
        <f>IF(0&gt;1,IF(0&lt;=1.1,1,IF(0&lt;=1.2,2,IF(0&lt;=1.5,3,5))),0) * 1000000</f>
        <v>0</v>
      </c>
      <c r="X2654" s="50">
        <f>IF(AND(P2654&gt;=150000000,P2654&lt;300000000),5000000,IF(AND(P2654&gt;=300000000,P2654&lt;500000000),10000000,IF(AND(P2654&gt;=300000000,P2654&lt;500000000),15000000,IF(AND(P2654&gt;=500000000,P2654&lt;3000000000),20000000,IF(P2654&gt;=30000000000,35000000,0))))) * (1-R2654)</f>
        <v>0</v>
      </c>
      <c r="Y2654" s="50">
        <f>IFERROR(Q2654 * (1-R2654),0)</f>
        <v>0</v>
      </c>
      <c r="Z2654" s="51">
        <f>IF(R2654=1,0,0)</f>
        <v>0</v>
      </c>
      <c r="AA2654" s="51">
        <f>IFERROR((1-R2654) * Z2654 * 2%,0)</f>
        <v>0</v>
      </c>
      <c r="AB2654" s="52">
        <f>IF(R2654=0,0,0)</f>
        <v>0</v>
      </c>
      <c r="AC2654" s="52">
        <f> IFERROR(AB2654 * (1-R2654) * 2%,0)</f>
        <v>0</v>
      </c>
      <c r="AD2654" s="53">
        <f>T2654+V2654+W2654+X2654+AA2654+AC2654</f>
        <v>10910</v>
      </c>
    </row>
    <row r="2655">
      <c r="C2655" s="40" t="s">
        <v>5018</v>
      </c>
      <c r="D2655" s="41" t="s">
        <v>5019</v>
      </c>
      <c r="E2655" s="41"/>
      <c r="F2655" s="42">
        <v>43188.140787037039</v>
      </c>
      <c r="G2655" s="43">
        <v>4</v>
      </c>
      <c r="H2655" s="44">
        <v>43327</v>
      </c>
      <c r="I2655" s="44">
        <v>43371</v>
      </c>
      <c r="J2655" s="43">
        <v>25423332</v>
      </c>
      <c r="K2655" s="43">
        <v>0</v>
      </c>
      <c r="L2655" s="43">
        <v>0</v>
      </c>
      <c r="M2655" s="43">
        <f>IFERROR(J2655-K2655-L2655,0)</f>
        <v>25423332</v>
      </c>
      <c r="N2655" s="43">
        <v>27953420</v>
      </c>
      <c r="O2655" s="45">
        <f>IFERROR(IF(1 - M2655/N2655&lt;0,0,1-M2655/N2655),0)</f>
        <v>0.090510856989949762</v>
      </c>
      <c r="P2655" s="43">
        <v>0</v>
      </c>
      <c r="Q2655" s="43">
        <v>25423332</v>
      </c>
      <c r="R2655" s="46">
        <f>IF(F2655&lt;DATEVALUE("2018-07-01"),1,0)</f>
        <v>1</v>
      </c>
      <c r="S2655" s="47">
        <f>IF(R2655=1,1%,0)</f>
        <v>0.01</v>
      </c>
      <c r="T2655" s="46">
        <f>IFERROR(S2655*M2655,0)</f>
        <v>254233.32000000001</v>
      </c>
      <c r="U2655" s="48">
        <f>IF(O2655&lt;=0.12,1,0)*(1-R2655)*M2655</f>
        <v>0</v>
      </c>
      <c r="V2655" s="49">
        <f>IF(0&lt;0.8,0,IF(0&lt;1,Sheet1!L590,1))*IF(G2655&lt;3,0.12 - O2655,0.01) *U2655</f>
        <v>0</v>
      </c>
      <c r="W2655" s="49">
        <f>IF(0&gt;1,IF(0&lt;=1.1,1,IF(0&lt;=1.2,2,IF(0&lt;=1.5,3,5))),0) * 1000000</f>
        <v>0</v>
      </c>
      <c r="X2655" s="50">
        <f>IF(AND(P2655&gt;=150000000,P2655&lt;300000000),5000000,IF(AND(P2655&gt;=300000000,P2655&lt;500000000),10000000,IF(AND(P2655&gt;=300000000,P2655&lt;500000000),15000000,IF(AND(P2655&gt;=500000000,P2655&lt;3000000000),20000000,IF(P2655&gt;=30000000000,35000000,0))))) * (1-R2655)</f>
        <v>0</v>
      </c>
      <c r="Y2655" s="50">
        <f>IFERROR(Q2655 * (1-R2655),0)</f>
        <v>0</v>
      </c>
      <c r="Z2655" s="51">
        <f>IF(R2655=1,0,0)</f>
        <v>0</v>
      </c>
      <c r="AA2655" s="51">
        <f>IFERROR((1-R2655) * Z2655 * 2%,0)</f>
        <v>0</v>
      </c>
      <c r="AB2655" s="52">
        <f>IF(R2655=0,0,0)</f>
        <v>0</v>
      </c>
      <c r="AC2655" s="52">
        <f> IFERROR(AB2655 * (1-R2655) * 2%,0)</f>
        <v>0</v>
      </c>
      <c r="AD2655" s="53">
        <f>T2655+V2655+W2655+X2655+AA2655+AC2655</f>
        <v>254233.32000000001</v>
      </c>
    </row>
    <row r="2656">
      <c r="C2656" s="40" t="s">
        <v>5020</v>
      </c>
      <c r="D2656" s="41" t="s">
        <v>5021</v>
      </c>
      <c r="E2656" s="41"/>
      <c r="F2656" s="42">
        <v>43192.342418981483</v>
      </c>
      <c r="G2656" s="43">
        <v>3</v>
      </c>
      <c r="H2656" s="44">
        <v>43344</v>
      </c>
      <c r="I2656" s="44">
        <v>43391</v>
      </c>
      <c r="J2656" s="43">
        <v>318151520</v>
      </c>
      <c r="K2656" s="43">
        <v>23483085</v>
      </c>
      <c r="L2656" s="43">
        <v>0</v>
      </c>
      <c r="M2656" s="43">
        <f>IFERROR(J2656-K2656-L2656,0)</f>
        <v>294668435</v>
      </c>
      <c r="N2656" s="43">
        <v>517253915</v>
      </c>
      <c r="O2656" s="45">
        <f>IFERROR(IF(1 - M2656/N2656&lt;0,0,1-M2656/N2656),0)</f>
        <v>0.43032149887159388</v>
      </c>
      <c r="P2656" s="43">
        <v>0</v>
      </c>
      <c r="Q2656" s="43">
        <v>0</v>
      </c>
      <c r="R2656" s="46">
        <f>IF(F2656&lt;DATEVALUE("2018-07-01"),1,0)</f>
        <v>1</v>
      </c>
      <c r="S2656" s="47">
        <f>IF(R2656=1,1%,0)</f>
        <v>0.01</v>
      </c>
      <c r="T2656" s="46">
        <f>IFERROR(S2656*M2656,0)</f>
        <v>2946684.3500000001</v>
      </c>
      <c r="U2656" s="48">
        <f>IF(O2656&lt;=0.12,1,0)*(1-R2656)*M2656</f>
        <v>0</v>
      </c>
      <c r="V2656" s="49">
        <f>IF(0&lt;0.8,0,IF(0&lt;1,Sheet1!L590,1))*IF(G2656&lt;3,0.12 - O2656,0.01) *U2656</f>
        <v>0</v>
      </c>
      <c r="W2656" s="49">
        <f>IF(0&gt;1,IF(0&lt;=1.1,1,IF(0&lt;=1.2,2,IF(0&lt;=1.5,3,5))),0) * 1000000</f>
        <v>0</v>
      </c>
      <c r="X2656" s="50">
        <f>IF(AND(P2656&gt;=150000000,P2656&lt;300000000),5000000,IF(AND(P2656&gt;=300000000,P2656&lt;500000000),10000000,IF(AND(P2656&gt;=300000000,P2656&lt;500000000),15000000,IF(AND(P2656&gt;=500000000,P2656&lt;3000000000),20000000,IF(P2656&gt;=30000000000,35000000,0))))) * (1-R2656)</f>
        <v>0</v>
      </c>
      <c r="Y2656" s="50">
        <f>IFERROR(Q2656 * (1-R2656),0)</f>
        <v>0</v>
      </c>
      <c r="Z2656" s="51">
        <f>IF(R2656=1,0,0)</f>
        <v>0</v>
      </c>
      <c r="AA2656" s="51">
        <f>IFERROR((1-R2656) * Z2656 * 2%,0)</f>
        <v>0</v>
      </c>
      <c r="AB2656" s="52">
        <f>IF(R2656=0,0,0)</f>
        <v>0</v>
      </c>
      <c r="AC2656" s="52">
        <f> IFERROR(AB2656 * (1-R2656) * 2%,0)</f>
        <v>0</v>
      </c>
      <c r="AD2656" s="53">
        <f>T2656+V2656+W2656+X2656+AA2656+AC2656</f>
        <v>2946684.3500000001</v>
      </c>
    </row>
    <row r="2657">
      <c r="C2657" s="40" t="s">
        <v>5022</v>
      </c>
      <c r="D2657" s="41" t="s">
        <v>5023</v>
      </c>
      <c r="E2657" s="41"/>
      <c r="F2657" s="42">
        <v>43192.220601851848</v>
      </c>
      <c r="G2657" s="43">
        <v>3</v>
      </c>
      <c r="H2657" s="44">
        <v>43321</v>
      </c>
      <c r="I2657" s="44">
        <v>43327</v>
      </c>
      <c r="J2657" s="43">
        <v>200200</v>
      </c>
      <c r="K2657" s="43">
        <v>0</v>
      </c>
      <c r="L2657" s="43">
        <v>0</v>
      </c>
      <c r="M2657" s="43">
        <f>IFERROR(J2657-K2657-L2657,0)</f>
        <v>200200</v>
      </c>
      <c r="N2657" s="43">
        <v>234982</v>
      </c>
      <c r="O2657" s="45">
        <f>IFERROR(IF(1 - M2657/N2657&lt;0,0,1-M2657/N2657),0)</f>
        <v>0.14801984832880821</v>
      </c>
      <c r="P2657" s="43">
        <v>0</v>
      </c>
      <c r="Q2657" s="43">
        <v>0</v>
      </c>
      <c r="R2657" s="46">
        <f>IF(F2657&lt;DATEVALUE("2018-07-01"),1,0)</f>
        <v>1</v>
      </c>
      <c r="S2657" s="47">
        <f>IF(R2657=1,1%,0)</f>
        <v>0.01</v>
      </c>
      <c r="T2657" s="46">
        <f>IFERROR(S2657*M2657,0)</f>
        <v>2002</v>
      </c>
      <c r="U2657" s="48">
        <f>IF(O2657&lt;=0.12,1,0)*(1-R2657)*M2657</f>
        <v>0</v>
      </c>
      <c r="V2657" s="49">
        <f>IF(0&lt;0.8,0,IF(0&lt;1,Sheet1!L590,1))*IF(G2657&lt;3,0.12 - O2657,0.01) *U2657</f>
        <v>0</v>
      </c>
      <c r="W2657" s="49">
        <f>IF(0&gt;1,IF(0&lt;=1.1,1,IF(0&lt;=1.2,2,IF(0&lt;=1.5,3,5))),0) * 1000000</f>
        <v>0</v>
      </c>
      <c r="X2657" s="50">
        <f>IF(AND(P2657&gt;=150000000,P2657&lt;300000000),5000000,IF(AND(P2657&gt;=300000000,P2657&lt;500000000),10000000,IF(AND(P2657&gt;=300000000,P2657&lt;500000000),15000000,IF(AND(P2657&gt;=500000000,P2657&lt;3000000000),20000000,IF(P2657&gt;=30000000000,35000000,0))))) * (1-R2657)</f>
        <v>0</v>
      </c>
      <c r="Y2657" s="50">
        <f>IFERROR(Q2657 * (1-R2657),0)</f>
        <v>0</v>
      </c>
      <c r="Z2657" s="51">
        <f>IF(R2657=1,0,0)</f>
        <v>0</v>
      </c>
      <c r="AA2657" s="51">
        <f>IFERROR((1-R2657) * Z2657 * 2%,0)</f>
        <v>0</v>
      </c>
      <c r="AB2657" s="52">
        <f>IF(R2657=0,0,0)</f>
        <v>0</v>
      </c>
      <c r="AC2657" s="52">
        <f> IFERROR(AB2657 * (1-R2657) * 2%,0)</f>
        <v>0</v>
      </c>
      <c r="AD2657" s="53">
        <f>T2657+V2657+W2657+X2657+AA2657+AC2657</f>
        <v>2002</v>
      </c>
    </row>
    <row r="2658">
      <c r="C2658" s="40" t="s">
        <v>5024</v>
      </c>
      <c r="D2658" s="41" t="s">
        <v>5025</v>
      </c>
      <c r="E2658" s="41"/>
      <c r="F2658" s="42">
        <v>43229.290300925924</v>
      </c>
      <c r="G2658" s="43">
        <v>2</v>
      </c>
      <c r="H2658" s="44">
        <v>43321</v>
      </c>
      <c r="I2658" s="44">
        <v>43334</v>
      </c>
      <c r="J2658" s="43">
        <v>268136</v>
      </c>
      <c r="K2658" s="43">
        <v>0</v>
      </c>
      <c r="L2658" s="43">
        <v>0</v>
      </c>
      <c r="M2658" s="43">
        <f>IFERROR(J2658-K2658-L2658,0)</f>
        <v>268136</v>
      </c>
      <c r="N2658" s="43">
        <v>268136</v>
      </c>
      <c r="O2658" s="45">
        <f>IFERROR(IF(1 - M2658/N2658&lt;0,0,1-M2658/N2658),0)</f>
        <v>0</v>
      </c>
      <c r="P2658" s="43">
        <v>268136</v>
      </c>
      <c r="Q2658" s="43">
        <v>0</v>
      </c>
      <c r="R2658" s="46">
        <f>IF(F2658&lt;DATEVALUE("2018-07-01"),1,0)</f>
        <v>1</v>
      </c>
      <c r="S2658" s="47">
        <f>IF(R2658=1,1%,0)</f>
        <v>0.01</v>
      </c>
      <c r="T2658" s="46">
        <f>IFERROR(S2658*M2658,0)</f>
        <v>2681.3600000000001</v>
      </c>
      <c r="U2658" s="48">
        <f>IF(O2658&lt;=0.12,1,0)*(1-R2658)*M2658</f>
        <v>0</v>
      </c>
      <c r="V2658" s="49">
        <f>IF(0&lt;0.8,0,IF(0&lt;1,Sheet1!L590,1))*IF(G2658&lt;3,0.12 - O2658,0.01) *U2658</f>
        <v>0</v>
      </c>
      <c r="W2658" s="49">
        <f>IF(0&gt;1,IF(0&lt;=1.1,1,IF(0&lt;=1.2,2,IF(0&lt;=1.5,3,5))),0) * 1000000</f>
        <v>0</v>
      </c>
      <c r="X2658" s="50">
        <f>IF(AND(P2658&gt;=150000000,P2658&lt;300000000),5000000,IF(AND(P2658&gt;=300000000,P2658&lt;500000000),10000000,IF(AND(P2658&gt;=300000000,P2658&lt;500000000),15000000,IF(AND(P2658&gt;=500000000,P2658&lt;3000000000),20000000,IF(P2658&gt;=30000000000,35000000,0))))) * (1-R2658)</f>
        <v>0</v>
      </c>
      <c r="Y2658" s="50">
        <f>IFERROR(Q2658 * (1-R2658),0)</f>
        <v>0</v>
      </c>
      <c r="Z2658" s="51">
        <f>IF(R2658=1,0,0)</f>
        <v>0</v>
      </c>
      <c r="AA2658" s="51">
        <f>IFERROR((1-R2658) * Z2658 * 2%,0)</f>
        <v>0</v>
      </c>
      <c r="AB2658" s="52">
        <f>IF(R2658=0,0,0)</f>
        <v>0</v>
      </c>
      <c r="AC2658" s="52">
        <f> IFERROR(AB2658 * (1-R2658) * 2%,0)</f>
        <v>0</v>
      </c>
      <c r="AD2658" s="53">
        <f>T2658+V2658+W2658+X2658+AA2658+AC2658</f>
        <v>2681.3600000000001</v>
      </c>
    </row>
    <row r="2659">
      <c r="C2659" s="40" t="s">
        <v>5026</v>
      </c>
      <c r="D2659" s="41" t="s">
        <v>5027</v>
      </c>
      <c r="E2659" s="41"/>
      <c r="F2659" s="42">
        <v>43234.077060185184</v>
      </c>
      <c r="G2659" s="43">
        <v>2</v>
      </c>
      <c r="H2659" s="44">
        <v>43370</v>
      </c>
      <c r="I2659" s="44">
        <v>43426</v>
      </c>
      <c r="J2659" s="43">
        <v>225949101</v>
      </c>
      <c r="K2659" s="43">
        <v>107999632</v>
      </c>
      <c r="L2659" s="43">
        <v>0</v>
      </c>
      <c r="M2659" s="43">
        <f>IFERROR(J2659-K2659-L2659,0)</f>
        <v>117949469</v>
      </c>
      <c r="N2659" s="43">
        <v>861140944</v>
      </c>
      <c r="O2659" s="45">
        <f>IFERROR(IF(1 - M2659/N2659&lt;0,0,1-M2659/N2659),0)</f>
        <v>0.86303116833334548</v>
      </c>
      <c r="P2659" s="43">
        <v>225949101</v>
      </c>
      <c r="Q2659" s="43">
        <v>0</v>
      </c>
      <c r="R2659" s="46">
        <f>IF(F2659&lt;DATEVALUE("2018-07-01"),1,0)</f>
        <v>1</v>
      </c>
      <c r="S2659" s="47">
        <f>IF(R2659=1,1%,0)</f>
        <v>0.01</v>
      </c>
      <c r="T2659" s="46">
        <f>IFERROR(S2659*M2659,0)</f>
        <v>1179494.6899999999</v>
      </c>
      <c r="U2659" s="48">
        <f>IF(O2659&lt;=0.12,1,0)*(1-R2659)*M2659</f>
        <v>0</v>
      </c>
      <c r="V2659" s="49">
        <f>IF(0&lt;0.8,0,IF(0&lt;1,Sheet1!L590,1))*IF(G2659&lt;3,0.12 - O2659,0.01) *U2659</f>
        <v>0</v>
      </c>
      <c r="W2659" s="49">
        <f>IF(0&gt;1,IF(0&lt;=1.1,1,IF(0&lt;=1.2,2,IF(0&lt;=1.5,3,5))),0) * 1000000</f>
        <v>0</v>
      </c>
      <c r="X2659" s="50">
        <f>IF(AND(P2659&gt;=150000000,P2659&lt;300000000),5000000,IF(AND(P2659&gt;=300000000,P2659&lt;500000000),10000000,IF(AND(P2659&gt;=300000000,P2659&lt;500000000),15000000,IF(AND(P2659&gt;=500000000,P2659&lt;3000000000),20000000,IF(P2659&gt;=30000000000,35000000,0))))) * (1-R2659)</f>
        <v>0</v>
      </c>
      <c r="Y2659" s="50">
        <f>IFERROR(Q2659 * (1-R2659),0)</f>
        <v>0</v>
      </c>
      <c r="Z2659" s="51">
        <f>IF(R2659=1,0,0)</f>
        <v>0</v>
      </c>
      <c r="AA2659" s="51">
        <f>IFERROR((1-R2659) * Z2659 * 2%,0)</f>
        <v>0</v>
      </c>
      <c r="AB2659" s="52">
        <f>IF(R2659=0,0,0)</f>
        <v>0</v>
      </c>
      <c r="AC2659" s="52">
        <f> IFERROR(AB2659 * (1-R2659) * 2%,0)</f>
        <v>0</v>
      </c>
      <c r="AD2659" s="53">
        <f>T2659+V2659+W2659+X2659+AA2659+AC2659</f>
        <v>1179494.6899999999</v>
      </c>
    </row>
    <row r="2660">
      <c r="C2660" s="40" t="s">
        <v>5028</v>
      </c>
      <c r="D2660" s="41" t="s">
        <v>5029</v>
      </c>
      <c r="E2660" s="41"/>
      <c r="F2660" s="42">
        <v>43250.452557870369</v>
      </c>
      <c r="G2660" s="43">
        <v>2</v>
      </c>
      <c r="H2660" s="44">
        <v>43328</v>
      </c>
      <c r="I2660" s="44">
        <v>43354</v>
      </c>
      <c r="J2660" s="43">
        <v>2119920</v>
      </c>
      <c r="K2660" s="43">
        <v>0</v>
      </c>
      <c r="L2660" s="43">
        <v>0</v>
      </c>
      <c r="M2660" s="43">
        <f>IFERROR(J2660-K2660-L2660,0)</f>
        <v>2119920</v>
      </c>
      <c r="N2660" s="43">
        <v>2119920</v>
      </c>
      <c r="O2660" s="45">
        <f>IFERROR(IF(1 - M2660/N2660&lt;0,0,1-M2660/N2660),0)</f>
        <v>0</v>
      </c>
      <c r="P2660" s="43">
        <v>2119920</v>
      </c>
      <c r="Q2660" s="43">
        <v>0</v>
      </c>
      <c r="R2660" s="46">
        <f>IF(F2660&lt;DATEVALUE("2018-07-01"),1,0)</f>
        <v>1</v>
      </c>
      <c r="S2660" s="47">
        <f>IF(R2660=1,1%,0)</f>
        <v>0.01</v>
      </c>
      <c r="T2660" s="46">
        <f>IFERROR(S2660*M2660,0)</f>
        <v>21199.200000000001</v>
      </c>
      <c r="U2660" s="48">
        <f>IF(O2660&lt;=0.12,1,0)*(1-R2660)*M2660</f>
        <v>0</v>
      </c>
      <c r="V2660" s="49">
        <f>IF(0&lt;0.8,0,IF(0&lt;1,Sheet1!L590,1))*IF(G2660&lt;3,0.12 - O2660,0.01) *U2660</f>
        <v>0</v>
      </c>
      <c r="W2660" s="49">
        <f>IF(0&gt;1,IF(0&lt;=1.1,1,IF(0&lt;=1.2,2,IF(0&lt;=1.5,3,5))),0) * 1000000</f>
        <v>0</v>
      </c>
      <c r="X2660" s="50">
        <f>IF(AND(P2660&gt;=150000000,P2660&lt;300000000),5000000,IF(AND(P2660&gt;=300000000,P2660&lt;500000000),10000000,IF(AND(P2660&gt;=300000000,P2660&lt;500000000),15000000,IF(AND(P2660&gt;=500000000,P2660&lt;3000000000),20000000,IF(P2660&gt;=30000000000,35000000,0))))) * (1-R2660)</f>
        <v>0</v>
      </c>
      <c r="Y2660" s="50">
        <f>IFERROR(Q2660 * (1-R2660),0)</f>
        <v>0</v>
      </c>
      <c r="Z2660" s="51">
        <f>IF(R2660=1,0,0)</f>
        <v>0</v>
      </c>
      <c r="AA2660" s="51">
        <f>IFERROR((1-R2660) * Z2660 * 2%,0)</f>
        <v>0</v>
      </c>
      <c r="AB2660" s="52">
        <f>IF(R2660=0,0,0)</f>
        <v>0</v>
      </c>
      <c r="AC2660" s="52">
        <f> IFERROR(AB2660 * (1-R2660) * 2%,0)</f>
        <v>0</v>
      </c>
      <c r="AD2660" s="53">
        <f>T2660+V2660+W2660+X2660+AA2660+AC2660</f>
        <v>21199.200000000001</v>
      </c>
    </row>
    <row r="2661">
      <c r="C2661" s="40" t="s">
        <v>5030</v>
      </c>
      <c r="D2661" s="41" t="s">
        <v>2816</v>
      </c>
      <c r="E2661" s="41"/>
      <c r="F2661" s="42">
        <v>43298.16674768518</v>
      </c>
      <c r="G2661" s="43">
        <v>0</v>
      </c>
      <c r="H2661" s="44" t="s">
        <v>24</v>
      </c>
      <c r="I2661" s="44" t="s">
        <v>24</v>
      </c>
      <c r="J2661" s="43">
        <v>1971406</v>
      </c>
      <c r="K2661" s="43">
        <v>0</v>
      </c>
      <c r="L2661" s="43">
        <v>0</v>
      </c>
      <c r="M2661" s="43">
        <f>IFERROR(J2661-K2661-L2661,0)</f>
        <v>1971406</v>
      </c>
      <c r="N2661" s="43" t="s">
        <v>24</v>
      </c>
      <c r="O2661" s="45">
        <f>IFERROR(IF(1 - M2661/N2661&lt;0,0,1-M2661/N2661),0)</f>
        <v>0</v>
      </c>
      <c r="P2661" s="43">
        <v>0</v>
      </c>
      <c r="Q2661" s="43">
        <v>0</v>
      </c>
      <c r="R2661" s="46">
        <f>IF(F2661&lt;DATEVALUE("2018-07-01"),1,0)</f>
        <v>0</v>
      </c>
      <c r="S2661" s="47">
        <f>IF(R2661=1,1%,0)</f>
        <v>0</v>
      </c>
      <c r="T2661" s="46">
        <f>IFERROR(S2661*M2661,0)</f>
        <v>0</v>
      </c>
      <c r="U2661" s="48">
        <f>IF(O2661&lt;=0.12,1,0)*(1-R2661)*M2661</f>
        <v>1971406</v>
      </c>
      <c r="V2661" s="49">
        <f>IF(0&lt;0.8,0,IF(0&lt;1,Sheet1!L590,1))*IF(G2661&lt;3,0.12 - O2661,0.01) *U2661</f>
        <v>0</v>
      </c>
      <c r="W2661" s="49">
        <f>IF(0&gt;1,IF(0&lt;=1.1,1,IF(0&lt;=1.2,2,IF(0&lt;=1.5,3,5))),0) * 1000000</f>
        <v>0</v>
      </c>
      <c r="X2661" s="50">
        <f>IF(AND(P2661&gt;=150000000,P2661&lt;300000000),5000000,IF(AND(P2661&gt;=300000000,P2661&lt;500000000),10000000,IF(AND(P2661&gt;=300000000,P2661&lt;500000000),15000000,IF(AND(P2661&gt;=500000000,P2661&lt;3000000000),20000000,IF(P2661&gt;=30000000000,35000000,0))))) * (1-R2661)</f>
        <v>0</v>
      </c>
      <c r="Y2661" s="50">
        <f>IFERROR(Q2661 * (1-R2661),0)</f>
        <v>0</v>
      </c>
      <c r="Z2661" s="51" t="str">
        <f>IF(R2661=1,0,"")</f>
        <v/>
      </c>
      <c r="AA2661" s="51">
        <f>IFERROR((1-R2661) * Z2661 * 2%,0)</f>
        <v>0</v>
      </c>
      <c r="AB2661" s="52" t="str">
        <f>IF(R2661=0,"",0)</f>
        <v/>
      </c>
      <c r="AC2661" s="52">
        <f> IFERROR(AB2661 * (1-R2661) * 2%,0)</f>
        <v>0</v>
      </c>
      <c r="AD2661" s="53">
        <f>T2661+V2661+W2661+X2661+AA2661+AC2661</f>
        <v>0</v>
      </c>
    </row>
    <row r="2662">
      <c r="C2662" s="40" t="s">
        <v>5031</v>
      </c>
      <c r="D2662" s="41" t="s">
        <v>5032</v>
      </c>
      <c r="E2662" s="41"/>
      <c r="F2662" s="42">
        <v>39275.117534722223</v>
      </c>
      <c r="G2662" s="43">
        <v>132</v>
      </c>
      <c r="H2662" s="44">
        <v>43327</v>
      </c>
      <c r="I2662" s="44">
        <v>43343</v>
      </c>
      <c r="J2662" s="43">
        <v>247179</v>
      </c>
      <c r="K2662" s="43">
        <v>0</v>
      </c>
      <c r="L2662" s="43">
        <v>0</v>
      </c>
      <c r="M2662" s="43">
        <f>IFERROR(J2662-K2662-L2662,0)</f>
        <v>247179</v>
      </c>
      <c r="N2662" s="43">
        <v>247179</v>
      </c>
      <c r="O2662" s="45">
        <f>IFERROR(IF(1 - M2662/N2662&lt;0,0,1-M2662/N2662),0)</f>
        <v>0</v>
      </c>
      <c r="P2662" s="43">
        <v>0</v>
      </c>
      <c r="Q2662" s="43">
        <v>247179</v>
      </c>
      <c r="R2662" s="46">
        <f>IF(F2662&lt;DATEVALUE("2018-07-01"),1,0)</f>
        <v>1</v>
      </c>
      <c r="S2662" s="47">
        <f>IF(R2662=1,1%,0)</f>
        <v>0.01</v>
      </c>
      <c r="T2662" s="46">
        <f>IFERROR(S2662*M2662,0)</f>
        <v>2471.79</v>
      </c>
      <c r="U2662" s="48">
        <f>IF(O2662&lt;=0.12,1,0)*(1-R2662)*M2662</f>
        <v>0</v>
      </c>
      <c r="V2662" s="49">
        <f>IF(0&lt;0.8,0,IF(0&lt;1,Sheet1!L590,1))*IF(G2662&lt;3,0.12 - O2662,0.01) *U2662</f>
        <v>0</v>
      </c>
      <c r="W2662" s="49">
        <f>IF(0&gt;1,IF(0&lt;=1.1,1,IF(0&lt;=1.2,2,IF(0&lt;=1.5,3,5))),0) * 1000000</f>
        <v>0</v>
      </c>
      <c r="X2662" s="50">
        <f>IF(AND(P2662&gt;=150000000,P2662&lt;300000000),5000000,IF(AND(P2662&gt;=300000000,P2662&lt;500000000),10000000,IF(AND(P2662&gt;=300000000,P2662&lt;500000000),15000000,IF(AND(P2662&gt;=500000000,P2662&lt;3000000000),20000000,IF(P2662&gt;=30000000000,35000000,0))))) * (1-R2662)</f>
        <v>0</v>
      </c>
      <c r="Y2662" s="50">
        <f>IFERROR(Q2662 * (1-R2662),0)</f>
        <v>0</v>
      </c>
      <c r="Z2662" s="51">
        <f>IF(R2662=1,0,0)</f>
        <v>0</v>
      </c>
      <c r="AA2662" s="51">
        <f>IFERROR((1-R2662) * Z2662 * 2%,0)</f>
        <v>0</v>
      </c>
      <c r="AB2662" s="52">
        <f>IF(R2662=0,0,0)</f>
        <v>0</v>
      </c>
      <c r="AC2662" s="52">
        <f> IFERROR(AB2662 * (1-R2662) * 2%,0)</f>
        <v>0</v>
      </c>
      <c r="AD2662" s="53">
        <f>T2662+V2662+W2662+X2662+AA2662+AC2662</f>
        <v>2471.79</v>
      </c>
    </row>
    <row r="2663">
      <c r="C2663" s="40" t="s">
        <v>5033</v>
      </c>
      <c r="D2663" s="41" t="s">
        <v>5034</v>
      </c>
      <c r="E2663" s="41"/>
      <c r="F2663" s="42">
        <v>40303.419618055552</v>
      </c>
      <c r="G2663" s="43">
        <v>98</v>
      </c>
      <c r="H2663" s="44">
        <v>43327</v>
      </c>
      <c r="I2663" s="44">
        <v>43364</v>
      </c>
      <c r="J2663" s="43">
        <v>5956177</v>
      </c>
      <c r="K2663" s="43">
        <v>0</v>
      </c>
      <c r="L2663" s="43">
        <v>0</v>
      </c>
      <c r="M2663" s="43">
        <f>IFERROR(J2663-K2663-L2663,0)</f>
        <v>5956177</v>
      </c>
      <c r="N2663" s="43">
        <v>5956177</v>
      </c>
      <c r="O2663" s="45">
        <f>IFERROR(IF(1 - M2663/N2663&lt;0,0,1-M2663/N2663),0)</f>
        <v>0</v>
      </c>
      <c r="P2663" s="43">
        <v>0</v>
      </c>
      <c r="Q2663" s="43">
        <v>5956177</v>
      </c>
      <c r="R2663" s="46">
        <f>IF(F2663&lt;DATEVALUE("2018-07-01"),1,0)</f>
        <v>1</v>
      </c>
      <c r="S2663" s="47">
        <f>IF(R2663=1,1%,0)</f>
        <v>0.01</v>
      </c>
      <c r="T2663" s="46">
        <f>IFERROR(S2663*M2663,0)</f>
        <v>59561.770000000004</v>
      </c>
      <c r="U2663" s="48">
        <f>IF(O2663&lt;=0.12,1,0)*(1-R2663)*M2663</f>
        <v>0</v>
      </c>
      <c r="V2663" s="49">
        <f>IF(0&lt;0.8,0,IF(0&lt;1,Sheet1!L590,1))*IF(G2663&lt;3,0.12 - O2663,0.01) *U2663</f>
        <v>0</v>
      </c>
      <c r="W2663" s="49">
        <f>IF(0&gt;1,IF(0&lt;=1.1,1,IF(0&lt;=1.2,2,IF(0&lt;=1.5,3,5))),0) * 1000000</f>
        <v>0</v>
      </c>
      <c r="X2663" s="50">
        <f>IF(AND(P2663&gt;=150000000,P2663&lt;300000000),5000000,IF(AND(P2663&gt;=300000000,P2663&lt;500000000),10000000,IF(AND(P2663&gt;=300000000,P2663&lt;500000000),15000000,IF(AND(P2663&gt;=500000000,P2663&lt;3000000000),20000000,IF(P2663&gt;=30000000000,35000000,0))))) * (1-R2663)</f>
        <v>0</v>
      </c>
      <c r="Y2663" s="50">
        <f>IFERROR(Q2663 * (1-R2663),0)</f>
        <v>0</v>
      </c>
      <c r="Z2663" s="51">
        <f>IF(R2663=1,0,0)</f>
        <v>0</v>
      </c>
      <c r="AA2663" s="51">
        <f>IFERROR((1-R2663) * Z2663 * 2%,0)</f>
        <v>0</v>
      </c>
      <c r="AB2663" s="52">
        <f>IF(R2663=0,0,0)</f>
        <v>0</v>
      </c>
      <c r="AC2663" s="52">
        <f> IFERROR(AB2663 * (1-R2663) * 2%,0)</f>
        <v>0</v>
      </c>
      <c r="AD2663" s="53">
        <f>T2663+V2663+W2663+X2663+AA2663+AC2663</f>
        <v>59561.770000000004</v>
      </c>
    </row>
    <row r="2664">
      <c r="C2664" s="40" t="s">
        <v>5035</v>
      </c>
      <c r="D2664" s="41" t="s">
        <v>5036</v>
      </c>
      <c r="E2664" s="41"/>
      <c r="F2664" s="42">
        <v>40303.493564814817</v>
      </c>
      <c r="G2664" s="43">
        <v>98</v>
      </c>
      <c r="H2664" s="44">
        <v>43327</v>
      </c>
      <c r="I2664" s="44">
        <v>43347</v>
      </c>
      <c r="J2664" s="43">
        <v>7786579</v>
      </c>
      <c r="K2664" s="43">
        <v>0</v>
      </c>
      <c r="L2664" s="43">
        <v>0</v>
      </c>
      <c r="M2664" s="43">
        <f>IFERROR(J2664-K2664-L2664,0)</f>
        <v>7786579</v>
      </c>
      <c r="N2664" s="43">
        <v>7785889</v>
      </c>
      <c r="O2664" s="45">
        <f>IFERROR(IF(1 - M2664/N2664&lt;0,0,1-M2664/N2664),0)</f>
        <v>0</v>
      </c>
      <c r="P2664" s="43">
        <v>0</v>
      </c>
      <c r="Q2664" s="43">
        <v>7786579</v>
      </c>
      <c r="R2664" s="46">
        <f>IF(F2664&lt;DATEVALUE("2018-07-01"),1,0)</f>
        <v>1</v>
      </c>
      <c r="S2664" s="47">
        <f>IF(R2664=1,1%,0)</f>
        <v>0.01</v>
      </c>
      <c r="T2664" s="46">
        <f>IFERROR(S2664*M2664,0)</f>
        <v>77865.790000000008</v>
      </c>
      <c r="U2664" s="48">
        <f>IF(O2664&lt;=0.12,1,0)*(1-R2664)*M2664</f>
        <v>0</v>
      </c>
      <c r="V2664" s="49">
        <f>IF(0&lt;0.8,0,IF(0&lt;1,Sheet1!L590,1))*IF(G2664&lt;3,0.12 - O2664,0.01) *U2664</f>
        <v>0</v>
      </c>
      <c r="W2664" s="49">
        <f>IF(0&gt;1,IF(0&lt;=1.1,1,IF(0&lt;=1.2,2,IF(0&lt;=1.5,3,5))),0) * 1000000</f>
        <v>0</v>
      </c>
      <c r="X2664" s="50">
        <f>IF(AND(P2664&gt;=150000000,P2664&lt;300000000),5000000,IF(AND(P2664&gt;=300000000,P2664&lt;500000000),10000000,IF(AND(P2664&gt;=300000000,P2664&lt;500000000),15000000,IF(AND(P2664&gt;=500000000,P2664&lt;3000000000),20000000,IF(P2664&gt;=30000000000,35000000,0))))) * (1-R2664)</f>
        <v>0</v>
      </c>
      <c r="Y2664" s="50">
        <f>IFERROR(Q2664 * (1-R2664),0)</f>
        <v>0</v>
      </c>
      <c r="Z2664" s="51">
        <f>IF(R2664=1,0,0)</f>
        <v>0</v>
      </c>
      <c r="AA2664" s="51">
        <f>IFERROR((1-R2664) * Z2664 * 2%,0)</f>
        <v>0</v>
      </c>
      <c r="AB2664" s="52">
        <f>IF(R2664=0,0,0)</f>
        <v>0</v>
      </c>
      <c r="AC2664" s="52">
        <f> IFERROR(AB2664 * (1-R2664) * 2%,0)</f>
        <v>0</v>
      </c>
      <c r="AD2664" s="53">
        <f>T2664+V2664+W2664+X2664+AA2664+AC2664</f>
        <v>77865.790000000008</v>
      </c>
    </row>
    <row r="2665">
      <c r="C2665" s="40" t="s">
        <v>5037</v>
      </c>
      <c r="D2665" s="41" t="s">
        <v>5038</v>
      </c>
      <c r="E2665" s="41"/>
      <c r="F2665" s="42">
        <v>40526.445960648147</v>
      </c>
      <c r="G2665" s="43">
        <v>91</v>
      </c>
      <c r="H2665" s="44">
        <v>43327</v>
      </c>
      <c r="I2665" s="44">
        <v>43336</v>
      </c>
      <c r="J2665" s="43">
        <v>1461136</v>
      </c>
      <c r="K2665" s="43">
        <v>0</v>
      </c>
      <c r="L2665" s="43">
        <v>0</v>
      </c>
      <c r="M2665" s="43">
        <f>IFERROR(J2665-K2665-L2665,0)</f>
        <v>1461136</v>
      </c>
      <c r="N2665" s="43">
        <v>1461136</v>
      </c>
      <c r="O2665" s="45">
        <f>IFERROR(IF(1 - M2665/N2665&lt;0,0,1-M2665/N2665),0)</f>
        <v>0</v>
      </c>
      <c r="P2665" s="43">
        <v>0</v>
      </c>
      <c r="Q2665" s="43">
        <v>1719472</v>
      </c>
      <c r="R2665" s="46">
        <f>IF(F2665&lt;DATEVALUE("2018-07-01"),1,0)</f>
        <v>1</v>
      </c>
      <c r="S2665" s="47">
        <f>IF(R2665=1,1%,0)</f>
        <v>0.01</v>
      </c>
      <c r="T2665" s="46">
        <f>IFERROR(S2665*M2665,0)</f>
        <v>14611.360000000001</v>
      </c>
      <c r="U2665" s="48">
        <f>IF(O2665&lt;=0.12,1,0)*(1-R2665)*M2665</f>
        <v>0</v>
      </c>
      <c r="V2665" s="49">
        <f>IF(0&lt;0.8,0,IF(0&lt;1,Sheet1!L590,1))*IF(G2665&lt;3,0.12 - O2665,0.01) *U2665</f>
        <v>0</v>
      </c>
      <c r="W2665" s="49">
        <f>IF(0&gt;1,IF(0&lt;=1.1,1,IF(0&lt;=1.2,2,IF(0&lt;=1.5,3,5))),0) * 1000000</f>
        <v>0</v>
      </c>
      <c r="X2665" s="50">
        <f>IF(AND(P2665&gt;=150000000,P2665&lt;300000000),5000000,IF(AND(P2665&gt;=300000000,P2665&lt;500000000),10000000,IF(AND(P2665&gt;=300000000,P2665&lt;500000000),15000000,IF(AND(P2665&gt;=500000000,P2665&lt;3000000000),20000000,IF(P2665&gt;=30000000000,35000000,0))))) * (1-R2665)</f>
        <v>0</v>
      </c>
      <c r="Y2665" s="50">
        <f>IFERROR(Q2665 * (1-R2665),0)</f>
        <v>0</v>
      </c>
      <c r="Z2665" s="51">
        <f>IF(R2665=1,0,0)</f>
        <v>0</v>
      </c>
      <c r="AA2665" s="51">
        <f>IFERROR((1-R2665) * Z2665 * 2%,0)</f>
        <v>0</v>
      </c>
      <c r="AB2665" s="52">
        <f>IF(R2665=0,0,0)</f>
        <v>0</v>
      </c>
      <c r="AC2665" s="52">
        <f> IFERROR(AB2665 * (1-R2665) * 2%,0)</f>
        <v>0</v>
      </c>
      <c r="AD2665" s="53">
        <f>T2665+V2665+W2665+X2665+AA2665+AC2665</f>
        <v>14611.360000000001</v>
      </c>
    </row>
    <row r="2666">
      <c r="C2666" s="40" t="s">
        <v>5039</v>
      </c>
      <c r="D2666" s="41" t="s">
        <v>5040</v>
      </c>
      <c r="E2666" s="41"/>
      <c r="F2666" s="42">
        <v>40815.655972222223</v>
      </c>
      <c r="G2666" s="43">
        <v>82</v>
      </c>
      <c r="H2666" s="44">
        <v>43312</v>
      </c>
      <c r="I2666" s="44">
        <v>43367</v>
      </c>
      <c r="J2666" s="43">
        <v>983730</v>
      </c>
      <c r="K2666" s="43">
        <v>0</v>
      </c>
      <c r="L2666" s="43">
        <v>0</v>
      </c>
      <c r="M2666" s="43">
        <f>IFERROR(J2666-K2666-L2666,0)</f>
        <v>983730</v>
      </c>
      <c r="N2666" s="43">
        <v>983730</v>
      </c>
      <c r="O2666" s="45">
        <f>IFERROR(IF(1 - M2666/N2666&lt;0,0,1-M2666/N2666),0)</f>
        <v>0</v>
      </c>
      <c r="P2666" s="43">
        <v>0</v>
      </c>
      <c r="Q2666" s="43">
        <v>983730</v>
      </c>
      <c r="R2666" s="46">
        <f>IF(F2666&lt;DATEVALUE("2018-07-01"),1,0)</f>
        <v>1</v>
      </c>
      <c r="S2666" s="47">
        <f>IF(R2666=1,1%,0)</f>
        <v>0.01</v>
      </c>
      <c r="T2666" s="46">
        <f>IFERROR(S2666*M2666,0)</f>
        <v>9837.3000000000011</v>
      </c>
      <c r="U2666" s="48">
        <f>IF(O2666&lt;=0.12,1,0)*(1-R2666)*M2666</f>
        <v>0</v>
      </c>
      <c r="V2666" s="49">
        <f>IF(0&lt;0.8,0,IF(0&lt;1,Sheet1!L590,1))*IF(G2666&lt;3,0.12 - O2666,0.01) *U2666</f>
        <v>0</v>
      </c>
      <c r="W2666" s="49">
        <f>IF(0&gt;1,IF(0&lt;=1.1,1,IF(0&lt;=1.2,2,IF(0&lt;=1.5,3,5))),0) * 1000000</f>
        <v>0</v>
      </c>
      <c r="X2666" s="50">
        <f>IF(AND(P2666&gt;=150000000,P2666&lt;300000000),5000000,IF(AND(P2666&gt;=300000000,P2666&lt;500000000),10000000,IF(AND(P2666&gt;=300000000,P2666&lt;500000000),15000000,IF(AND(P2666&gt;=500000000,P2666&lt;3000000000),20000000,IF(P2666&gt;=30000000000,35000000,0))))) * (1-R2666)</f>
        <v>0</v>
      </c>
      <c r="Y2666" s="50">
        <f>IFERROR(Q2666 * (1-R2666),0)</f>
        <v>0</v>
      </c>
      <c r="Z2666" s="51">
        <f>IF(R2666=1,0,0)</f>
        <v>0</v>
      </c>
      <c r="AA2666" s="51">
        <f>IFERROR((1-R2666) * Z2666 * 2%,0)</f>
        <v>0</v>
      </c>
      <c r="AB2666" s="52">
        <f>IF(R2666=0,0,0)</f>
        <v>0</v>
      </c>
      <c r="AC2666" s="52">
        <f> IFERROR(AB2666 * (1-R2666) * 2%,0)</f>
        <v>0</v>
      </c>
      <c r="AD2666" s="53">
        <f>T2666+V2666+W2666+X2666+AA2666+AC2666</f>
        <v>9837.3000000000011</v>
      </c>
    </row>
    <row r="2667">
      <c r="C2667" s="40" t="s">
        <v>5041</v>
      </c>
      <c r="D2667" s="41" t="s">
        <v>5042</v>
      </c>
      <c r="E2667" s="41"/>
      <c r="F2667" s="42">
        <v>40836.666805555556</v>
      </c>
      <c r="G2667" s="43">
        <v>81</v>
      </c>
      <c r="H2667" s="44">
        <v>43329</v>
      </c>
      <c r="I2667" s="44">
        <v>43335</v>
      </c>
      <c r="J2667" s="43">
        <v>304436</v>
      </c>
      <c r="K2667" s="43">
        <v>0</v>
      </c>
      <c r="L2667" s="43">
        <v>0</v>
      </c>
      <c r="M2667" s="43">
        <f>IFERROR(J2667-K2667-L2667,0)</f>
        <v>304436</v>
      </c>
      <c r="N2667" s="43">
        <v>304436</v>
      </c>
      <c r="O2667" s="45">
        <f>IFERROR(IF(1 - M2667/N2667&lt;0,0,1-M2667/N2667),0)</f>
        <v>0</v>
      </c>
      <c r="P2667" s="43">
        <v>0</v>
      </c>
      <c r="Q2667" s="43">
        <v>304436</v>
      </c>
      <c r="R2667" s="46">
        <f>IF(F2667&lt;DATEVALUE("2018-07-01"),1,0)</f>
        <v>1</v>
      </c>
      <c r="S2667" s="47">
        <f>IF(R2667=1,1%,0)</f>
        <v>0.01</v>
      </c>
      <c r="T2667" s="46">
        <f>IFERROR(S2667*M2667,0)</f>
        <v>3044.3600000000001</v>
      </c>
      <c r="U2667" s="48">
        <f>IF(O2667&lt;=0.12,1,0)*(1-R2667)*M2667</f>
        <v>0</v>
      </c>
      <c r="V2667" s="49">
        <f>IF(0&lt;0.8,0,IF(0&lt;1,Sheet1!L590,1))*IF(G2667&lt;3,0.12 - O2667,0.01) *U2667</f>
        <v>0</v>
      </c>
      <c r="W2667" s="49">
        <f>IF(0&gt;1,IF(0&lt;=1.1,1,IF(0&lt;=1.2,2,IF(0&lt;=1.5,3,5))),0) * 1000000</f>
        <v>0</v>
      </c>
      <c r="X2667" s="50">
        <f>IF(AND(P2667&gt;=150000000,P2667&lt;300000000),5000000,IF(AND(P2667&gt;=300000000,P2667&lt;500000000),10000000,IF(AND(P2667&gt;=300000000,P2667&lt;500000000),15000000,IF(AND(P2667&gt;=500000000,P2667&lt;3000000000),20000000,IF(P2667&gt;=30000000000,35000000,0))))) * (1-R2667)</f>
        <v>0</v>
      </c>
      <c r="Y2667" s="50">
        <f>IFERROR(Q2667 * (1-R2667),0)</f>
        <v>0</v>
      </c>
      <c r="Z2667" s="51">
        <f>IF(R2667=1,0,0)</f>
        <v>0</v>
      </c>
      <c r="AA2667" s="51">
        <f>IFERROR((1-R2667) * Z2667 * 2%,0)</f>
        <v>0</v>
      </c>
      <c r="AB2667" s="52">
        <f>IF(R2667=0,0,0)</f>
        <v>0</v>
      </c>
      <c r="AC2667" s="52">
        <f> IFERROR(AB2667 * (1-R2667) * 2%,0)</f>
        <v>0</v>
      </c>
      <c r="AD2667" s="53">
        <f>T2667+V2667+W2667+X2667+AA2667+AC2667</f>
        <v>3044.3600000000001</v>
      </c>
    </row>
    <row r="2668">
      <c r="C2668" s="40" t="s">
        <v>5043</v>
      </c>
      <c r="D2668" s="41" t="s">
        <v>5044</v>
      </c>
      <c r="E2668" s="41"/>
      <c r="F2668" s="42">
        <v>40836.664918981478</v>
      </c>
      <c r="G2668" s="43">
        <v>81</v>
      </c>
      <c r="H2668" s="44">
        <v>43327</v>
      </c>
      <c r="I2668" s="44">
        <v>43342</v>
      </c>
      <c r="J2668" s="43">
        <v>873890</v>
      </c>
      <c r="K2668" s="43">
        <v>0</v>
      </c>
      <c r="L2668" s="43">
        <v>0</v>
      </c>
      <c r="M2668" s="43">
        <f>IFERROR(J2668-K2668-L2668,0)</f>
        <v>873890</v>
      </c>
      <c r="N2668" s="43">
        <v>873696</v>
      </c>
      <c r="O2668" s="45">
        <f>IFERROR(IF(1 - M2668/N2668&lt;0,0,1-M2668/N2668),0)</f>
        <v>0</v>
      </c>
      <c r="P2668" s="43">
        <v>0</v>
      </c>
      <c r="Q2668" s="43">
        <v>873890</v>
      </c>
      <c r="R2668" s="46">
        <f>IF(F2668&lt;DATEVALUE("2018-07-01"),1,0)</f>
        <v>1</v>
      </c>
      <c r="S2668" s="47">
        <f>IF(R2668=1,1%,0)</f>
        <v>0.01</v>
      </c>
      <c r="T2668" s="46">
        <f>IFERROR(S2668*M2668,0)</f>
        <v>8738.8999999999996</v>
      </c>
      <c r="U2668" s="48">
        <f>IF(O2668&lt;=0.12,1,0)*(1-R2668)*M2668</f>
        <v>0</v>
      </c>
      <c r="V2668" s="49">
        <f>IF(0&lt;0.8,0,IF(0&lt;1,Sheet1!L590,1))*IF(G2668&lt;3,0.12 - O2668,0.01) *U2668</f>
        <v>0</v>
      </c>
      <c r="W2668" s="49">
        <f>IF(0&gt;1,IF(0&lt;=1.1,1,IF(0&lt;=1.2,2,IF(0&lt;=1.5,3,5))),0) * 1000000</f>
        <v>0</v>
      </c>
      <c r="X2668" s="50">
        <f>IF(AND(P2668&gt;=150000000,P2668&lt;300000000),5000000,IF(AND(P2668&gt;=300000000,P2668&lt;500000000),10000000,IF(AND(P2668&gt;=300000000,P2668&lt;500000000),15000000,IF(AND(P2668&gt;=500000000,P2668&lt;3000000000),20000000,IF(P2668&gt;=30000000000,35000000,0))))) * (1-R2668)</f>
        <v>0</v>
      </c>
      <c r="Y2668" s="50">
        <f>IFERROR(Q2668 * (1-R2668),0)</f>
        <v>0</v>
      </c>
      <c r="Z2668" s="51">
        <f>IF(R2668=1,0,0)</f>
        <v>0</v>
      </c>
      <c r="AA2668" s="51">
        <f>IFERROR((1-R2668) * Z2668 * 2%,0)</f>
        <v>0</v>
      </c>
      <c r="AB2668" s="52">
        <f>IF(R2668=0,0,0)</f>
        <v>0</v>
      </c>
      <c r="AC2668" s="52">
        <f> IFERROR(AB2668 * (1-R2668) * 2%,0)</f>
        <v>0</v>
      </c>
      <c r="AD2668" s="53">
        <f>T2668+V2668+W2668+X2668+AA2668+AC2668</f>
        <v>8738.8999999999996</v>
      </c>
    </row>
    <row r="2669">
      <c r="C2669" s="40" t="s">
        <v>5045</v>
      </c>
      <c r="D2669" s="41" t="s">
        <v>5046</v>
      </c>
      <c r="E2669" s="41"/>
      <c r="F2669" s="42">
        <v>41122.402627314812</v>
      </c>
      <c r="G2669" s="43">
        <v>71</v>
      </c>
      <c r="H2669" s="44">
        <v>43327</v>
      </c>
      <c r="I2669" s="44">
        <v>43376</v>
      </c>
      <c r="J2669" s="43">
        <v>3755864</v>
      </c>
      <c r="K2669" s="43">
        <v>0</v>
      </c>
      <c r="L2669" s="43">
        <v>0</v>
      </c>
      <c r="M2669" s="43">
        <f>IFERROR(J2669-K2669-L2669,0)</f>
        <v>3755864</v>
      </c>
      <c r="N2669" s="43">
        <v>3755864</v>
      </c>
      <c r="O2669" s="45">
        <f>IFERROR(IF(1 - M2669/N2669&lt;0,0,1-M2669/N2669),0)</f>
        <v>0</v>
      </c>
      <c r="P2669" s="43">
        <v>0</v>
      </c>
      <c r="Q2669" s="43">
        <v>3755864</v>
      </c>
      <c r="R2669" s="46">
        <f>IF(F2669&lt;DATEVALUE("2018-07-01"),1,0)</f>
        <v>1</v>
      </c>
      <c r="S2669" s="47">
        <f>IF(R2669=1,1%,0)</f>
        <v>0.01</v>
      </c>
      <c r="T2669" s="46">
        <f>IFERROR(S2669*M2669,0)</f>
        <v>37558.639999999999</v>
      </c>
      <c r="U2669" s="48">
        <f>IF(O2669&lt;=0.12,1,0)*(1-R2669)*M2669</f>
        <v>0</v>
      </c>
      <c r="V2669" s="49">
        <f>IF(0&lt;0.8,0,IF(0&lt;1,Sheet1!L590,1))*IF(G2669&lt;3,0.12 - O2669,0.01) *U2669</f>
        <v>0</v>
      </c>
      <c r="W2669" s="49">
        <f>IF(0&gt;1,IF(0&lt;=1.1,1,IF(0&lt;=1.2,2,IF(0&lt;=1.5,3,5))),0) * 1000000</f>
        <v>0</v>
      </c>
      <c r="X2669" s="50">
        <f>IF(AND(P2669&gt;=150000000,P2669&lt;300000000),5000000,IF(AND(P2669&gt;=300000000,P2669&lt;500000000),10000000,IF(AND(P2669&gt;=300000000,P2669&lt;500000000),15000000,IF(AND(P2669&gt;=500000000,P2669&lt;3000000000),20000000,IF(P2669&gt;=30000000000,35000000,0))))) * (1-R2669)</f>
        <v>0</v>
      </c>
      <c r="Y2669" s="50">
        <f>IFERROR(Q2669 * (1-R2669),0)</f>
        <v>0</v>
      </c>
      <c r="Z2669" s="51">
        <f>IF(R2669=1,0,0)</f>
        <v>0</v>
      </c>
      <c r="AA2669" s="51">
        <f>IFERROR((1-R2669) * Z2669 * 2%,0)</f>
        <v>0</v>
      </c>
      <c r="AB2669" s="52">
        <f>IF(R2669=0,0,0)</f>
        <v>0</v>
      </c>
      <c r="AC2669" s="52">
        <f> IFERROR(AB2669 * (1-R2669) * 2%,0)</f>
        <v>0</v>
      </c>
      <c r="AD2669" s="53">
        <f>T2669+V2669+W2669+X2669+AA2669+AC2669</f>
        <v>37558.639999999999</v>
      </c>
    </row>
    <row r="2670">
      <c r="C2670" s="40" t="s">
        <v>5047</v>
      </c>
      <c r="D2670" s="41" t="s">
        <v>5048</v>
      </c>
      <c r="E2670" s="41"/>
      <c r="F2670" s="42">
        <v>41298.397268518514</v>
      </c>
      <c r="G2670" s="43">
        <v>66</v>
      </c>
      <c r="H2670" s="44">
        <v>43327</v>
      </c>
      <c r="I2670" s="44">
        <v>43404</v>
      </c>
      <c r="J2670" s="43">
        <v>1124090</v>
      </c>
      <c r="K2670" s="43">
        <v>0</v>
      </c>
      <c r="L2670" s="43">
        <v>0</v>
      </c>
      <c r="M2670" s="43">
        <f>IFERROR(J2670-K2670-L2670,0)</f>
        <v>1124090</v>
      </c>
      <c r="N2670" s="43">
        <v>1124090</v>
      </c>
      <c r="O2670" s="45">
        <f>IFERROR(IF(1 - M2670/N2670&lt;0,0,1-M2670/N2670),0)</f>
        <v>0</v>
      </c>
      <c r="P2670" s="43">
        <v>0</v>
      </c>
      <c r="Q2670" s="43">
        <v>1124090</v>
      </c>
      <c r="R2670" s="46">
        <f>IF(F2670&lt;DATEVALUE("2018-07-01"),1,0)</f>
        <v>1</v>
      </c>
      <c r="S2670" s="47">
        <f>IF(R2670=1,1%,0)</f>
        <v>0.01</v>
      </c>
      <c r="T2670" s="46">
        <f>IFERROR(S2670*M2670,0)</f>
        <v>11240.9</v>
      </c>
      <c r="U2670" s="48">
        <f>IF(O2670&lt;=0.12,1,0)*(1-R2670)*M2670</f>
        <v>0</v>
      </c>
      <c r="V2670" s="49">
        <f>IF(0&lt;0.8,0,IF(0&lt;1,Sheet1!L590,1))*IF(G2670&lt;3,0.12 - O2670,0.01) *U2670</f>
        <v>0</v>
      </c>
      <c r="W2670" s="49">
        <f>IF(0&gt;1,IF(0&lt;=1.1,1,IF(0&lt;=1.2,2,IF(0&lt;=1.5,3,5))),0) * 1000000</f>
        <v>0</v>
      </c>
      <c r="X2670" s="50">
        <f>IF(AND(P2670&gt;=150000000,P2670&lt;300000000),5000000,IF(AND(P2670&gt;=300000000,P2670&lt;500000000),10000000,IF(AND(P2670&gt;=300000000,P2670&lt;500000000),15000000,IF(AND(P2670&gt;=500000000,P2670&lt;3000000000),20000000,IF(P2670&gt;=30000000000,35000000,0))))) * (1-R2670)</f>
        <v>0</v>
      </c>
      <c r="Y2670" s="50">
        <f>IFERROR(Q2670 * (1-R2670),0)</f>
        <v>0</v>
      </c>
      <c r="Z2670" s="51">
        <f>IF(R2670=1,0,0)</f>
        <v>0</v>
      </c>
      <c r="AA2670" s="51">
        <f>IFERROR((1-R2670) * Z2670 * 2%,0)</f>
        <v>0</v>
      </c>
      <c r="AB2670" s="52">
        <f>IF(R2670=0,0,0)</f>
        <v>0</v>
      </c>
      <c r="AC2670" s="52">
        <f> IFERROR(AB2670 * (1-R2670) * 2%,0)</f>
        <v>0</v>
      </c>
      <c r="AD2670" s="53">
        <f>T2670+V2670+W2670+X2670+AA2670+AC2670</f>
        <v>11240.9</v>
      </c>
    </row>
    <row r="2671">
      <c r="C2671" s="40" t="s">
        <v>5049</v>
      </c>
      <c r="D2671" s="41" t="s">
        <v>5050</v>
      </c>
      <c r="E2671" s="41"/>
      <c r="F2671" s="42">
        <v>41307.47960648148</v>
      </c>
      <c r="G2671" s="43">
        <v>65</v>
      </c>
      <c r="H2671" s="44">
        <v>43329</v>
      </c>
      <c r="I2671" s="44">
        <v>43372</v>
      </c>
      <c r="J2671" s="43">
        <v>2187393</v>
      </c>
      <c r="K2671" s="43">
        <v>0</v>
      </c>
      <c r="L2671" s="43">
        <v>0</v>
      </c>
      <c r="M2671" s="43">
        <f>IFERROR(J2671-K2671-L2671,0)</f>
        <v>2187393</v>
      </c>
      <c r="N2671" s="43">
        <v>2187393</v>
      </c>
      <c r="O2671" s="45">
        <f>IFERROR(IF(1 - M2671/N2671&lt;0,0,1-M2671/N2671),0)</f>
        <v>0</v>
      </c>
      <c r="P2671" s="43">
        <v>0</v>
      </c>
      <c r="Q2671" s="43">
        <v>2187393</v>
      </c>
      <c r="R2671" s="46">
        <f>IF(F2671&lt;DATEVALUE("2018-07-01"),1,0)</f>
        <v>1</v>
      </c>
      <c r="S2671" s="47">
        <f>IF(R2671=1,1%,0)</f>
        <v>0.01</v>
      </c>
      <c r="T2671" s="46">
        <f>IFERROR(S2671*M2671,0)</f>
        <v>21873.93</v>
      </c>
      <c r="U2671" s="48">
        <f>IF(O2671&lt;=0.12,1,0)*(1-R2671)*M2671</f>
        <v>0</v>
      </c>
      <c r="V2671" s="49">
        <f>IF(0&lt;0.8,0,IF(0&lt;1,Sheet1!L590,1))*IF(G2671&lt;3,0.12 - O2671,0.01) *U2671</f>
        <v>0</v>
      </c>
      <c r="W2671" s="49">
        <f>IF(0&gt;1,IF(0&lt;=1.1,1,IF(0&lt;=1.2,2,IF(0&lt;=1.5,3,5))),0) * 1000000</f>
        <v>0</v>
      </c>
      <c r="X2671" s="50">
        <f>IF(AND(P2671&gt;=150000000,P2671&lt;300000000),5000000,IF(AND(P2671&gt;=300000000,P2671&lt;500000000),10000000,IF(AND(P2671&gt;=300000000,P2671&lt;500000000),15000000,IF(AND(P2671&gt;=500000000,P2671&lt;3000000000),20000000,IF(P2671&gt;=30000000000,35000000,0))))) * (1-R2671)</f>
        <v>0</v>
      </c>
      <c r="Y2671" s="50">
        <f>IFERROR(Q2671 * (1-R2671),0)</f>
        <v>0</v>
      </c>
      <c r="Z2671" s="51">
        <f>IF(R2671=1,0,0)</f>
        <v>0</v>
      </c>
      <c r="AA2671" s="51">
        <f>IFERROR((1-R2671) * Z2671 * 2%,0)</f>
        <v>0</v>
      </c>
      <c r="AB2671" s="52">
        <f>IF(R2671=0,0,0)</f>
        <v>0</v>
      </c>
      <c r="AC2671" s="52">
        <f> IFERROR(AB2671 * (1-R2671) * 2%,0)</f>
        <v>0</v>
      </c>
      <c r="AD2671" s="53">
        <f>T2671+V2671+W2671+X2671+AA2671+AC2671</f>
        <v>21873.93</v>
      </c>
    </row>
    <row r="2672">
      <c r="C2672" s="40" t="s">
        <v>5051</v>
      </c>
      <c r="D2672" s="41" t="s">
        <v>5052</v>
      </c>
      <c r="E2672" s="41"/>
      <c r="F2672" s="42">
        <v>41339.436203703699</v>
      </c>
      <c r="G2672" s="43">
        <v>64</v>
      </c>
      <c r="H2672" s="44">
        <v>43312</v>
      </c>
      <c r="I2672" s="44">
        <v>43360</v>
      </c>
      <c r="J2672" s="43">
        <v>1584368</v>
      </c>
      <c r="K2672" s="43">
        <v>0</v>
      </c>
      <c r="L2672" s="43">
        <v>0</v>
      </c>
      <c r="M2672" s="43">
        <f>IFERROR(J2672-K2672-L2672,0)</f>
        <v>1584368</v>
      </c>
      <c r="N2672" s="43">
        <v>1583938</v>
      </c>
      <c r="O2672" s="45">
        <f>IFERROR(IF(1 - M2672/N2672&lt;0,0,1-M2672/N2672),0)</f>
        <v>0</v>
      </c>
      <c r="P2672" s="43">
        <v>0</v>
      </c>
      <c r="Q2672" s="43">
        <v>1584368</v>
      </c>
      <c r="R2672" s="46">
        <f>IF(F2672&lt;DATEVALUE("2018-07-01"),1,0)</f>
        <v>1</v>
      </c>
      <c r="S2672" s="47">
        <f>IF(R2672=1,1%,0)</f>
        <v>0.01</v>
      </c>
      <c r="T2672" s="46">
        <f>IFERROR(S2672*M2672,0)</f>
        <v>15843.68</v>
      </c>
      <c r="U2672" s="48">
        <f>IF(O2672&lt;=0.12,1,0)*(1-R2672)*M2672</f>
        <v>0</v>
      </c>
      <c r="V2672" s="49">
        <f>IF(0&lt;0.8,0,IF(0&lt;1,Sheet1!L590,1))*IF(G2672&lt;3,0.12 - O2672,0.01) *U2672</f>
        <v>0</v>
      </c>
      <c r="W2672" s="49">
        <f>IF(0&gt;1,IF(0&lt;=1.1,1,IF(0&lt;=1.2,2,IF(0&lt;=1.5,3,5))),0) * 1000000</f>
        <v>0</v>
      </c>
      <c r="X2672" s="50">
        <f>IF(AND(P2672&gt;=150000000,P2672&lt;300000000),5000000,IF(AND(P2672&gt;=300000000,P2672&lt;500000000),10000000,IF(AND(P2672&gt;=300000000,P2672&lt;500000000),15000000,IF(AND(P2672&gt;=500000000,P2672&lt;3000000000),20000000,IF(P2672&gt;=30000000000,35000000,0))))) * (1-R2672)</f>
        <v>0</v>
      </c>
      <c r="Y2672" s="50">
        <f>IFERROR(Q2672 * (1-R2672),0)</f>
        <v>0</v>
      </c>
      <c r="Z2672" s="51">
        <f>IF(R2672=1,0,0)</f>
        <v>0</v>
      </c>
      <c r="AA2672" s="51">
        <f>IFERROR((1-R2672) * Z2672 * 2%,0)</f>
        <v>0</v>
      </c>
      <c r="AB2672" s="52">
        <f>IF(R2672=0,0,0)</f>
        <v>0</v>
      </c>
      <c r="AC2672" s="52">
        <f> IFERROR(AB2672 * (1-R2672) * 2%,0)</f>
        <v>0</v>
      </c>
      <c r="AD2672" s="53">
        <f>T2672+V2672+W2672+X2672+AA2672+AC2672</f>
        <v>15843.68</v>
      </c>
    </row>
    <row r="2673">
      <c r="C2673" s="40" t="s">
        <v>5053</v>
      </c>
      <c r="D2673" s="41" t="s">
        <v>5054</v>
      </c>
      <c r="E2673" s="41"/>
      <c r="F2673" s="42">
        <v>41340.36987268518</v>
      </c>
      <c r="G2673" s="43">
        <v>64</v>
      </c>
      <c r="H2673" s="44" t="s">
        <v>24</v>
      </c>
      <c r="I2673" s="44" t="s">
        <v>24</v>
      </c>
      <c r="J2673" s="43">
        <v>5053448</v>
      </c>
      <c r="K2673" s="43">
        <v>0</v>
      </c>
      <c r="L2673" s="43">
        <v>0</v>
      </c>
      <c r="M2673" s="43">
        <f>IFERROR(J2673-K2673-L2673,0)</f>
        <v>5053448</v>
      </c>
      <c r="N2673" s="43">
        <v>5052758</v>
      </c>
      <c r="O2673" s="45">
        <f>IFERROR(IF(1 - M2673/N2673&lt;0,0,1-M2673/N2673),0)</f>
        <v>0</v>
      </c>
      <c r="P2673" s="43">
        <v>0</v>
      </c>
      <c r="Q2673" s="43">
        <v>5053448</v>
      </c>
      <c r="R2673" s="46">
        <f>IF(F2673&lt;DATEVALUE("2018-07-01"),1,0)</f>
        <v>1</v>
      </c>
      <c r="S2673" s="47">
        <f>IF(R2673=1,1%,0)</f>
        <v>0.01</v>
      </c>
      <c r="T2673" s="46">
        <f>IFERROR(S2673*M2673,0)</f>
        <v>50534.480000000003</v>
      </c>
      <c r="U2673" s="48">
        <f>IF(O2673&lt;=0.12,1,0)*(1-R2673)*M2673</f>
        <v>0</v>
      </c>
      <c r="V2673" s="49">
        <f>IF(0&lt;0.8,0,IF(0&lt;1,Sheet1!L590,1))*IF(G2673&lt;3,0.12 - O2673,0.01) *U2673</f>
        <v>0</v>
      </c>
      <c r="W2673" s="49">
        <f>IF(0&gt;1,IF(0&lt;=1.1,1,IF(0&lt;=1.2,2,IF(0&lt;=1.5,3,5))),0) * 1000000</f>
        <v>0</v>
      </c>
      <c r="X2673" s="50">
        <f>IF(AND(P2673&gt;=150000000,P2673&lt;300000000),5000000,IF(AND(P2673&gt;=300000000,P2673&lt;500000000),10000000,IF(AND(P2673&gt;=300000000,P2673&lt;500000000),15000000,IF(AND(P2673&gt;=500000000,P2673&lt;3000000000),20000000,IF(P2673&gt;=30000000000,35000000,0))))) * (1-R2673)</f>
        <v>0</v>
      </c>
      <c r="Y2673" s="50">
        <f>IFERROR(Q2673 * (1-R2673),0)</f>
        <v>0</v>
      </c>
      <c r="Z2673" s="51">
        <f>IF(R2673=1,0,0)</f>
        <v>0</v>
      </c>
      <c r="AA2673" s="51">
        <f>IFERROR((1-R2673) * Z2673 * 2%,0)</f>
        <v>0</v>
      </c>
      <c r="AB2673" s="52">
        <f>IF(R2673=0,0,0)</f>
        <v>0</v>
      </c>
      <c r="AC2673" s="52">
        <f> IFERROR(AB2673 * (1-R2673) * 2%,0)</f>
        <v>0</v>
      </c>
      <c r="AD2673" s="53">
        <f>T2673+V2673+W2673+X2673+AA2673+AC2673</f>
        <v>50534.480000000003</v>
      </c>
    </row>
    <row r="2674">
      <c r="C2674" s="40" t="s">
        <v>5055</v>
      </c>
      <c r="D2674" s="41" t="s">
        <v>5056</v>
      </c>
      <c r="E2674" s="41"/>
      <c r="F2674" s="42">
        <v>41471.424953703703</v>
      </c>
      <c r="G2674" s="43">
        <v>60</v>
      </c>
      <c r="H2674" s="44">
        <v>43327</v>
      </c>
      <c r="I2674" s="44">
        <v>43335</v>
      </c>
      <c r="J2674" s="43">
        <v>5452856</v>
      </c>
      <c r="K2674" s="43">
        <v>0</v>
      </c>
      <c r="L2674" s="43">
        <v>0</v>
      </c>
      <c r="M2674" s="43">
        <f>IFERROR(J2674-K2674-L2674,0)</f>
        <v>5452856</v>
      </c>
      <c r="N2674" s="43">
        <v>5452856</v>
      </c>
      <c r="O2674" s="45">
        <f>IFERROR(IF(1 - M2674/N2674&lt;0,0,1-M2674/N2674),0)</f>
        <v>0</v>
      </c>
      <c r="P2674" s="43">
        <v>0</v>
      </c>
      <c r="Q2674" s="43">
        <v>5452856</v>
      </c>
      <c r="R2674" s="46">
        <f>IF(F2674&lt;DATEVALUE("2018-07-01"),1,0)</f>
        <v>1</v>
      </c>
      <c r="S2674" s="47">
        <f>IF(R2674=1,1%,0)</f>
        <v>0.01</v>
      </c>
      <c r="T2674" s="46">
        <f>IFERROR(S2674*M2674,0)</f>
        <v>54528.559999999998</v>
      </c>
      <c r="U2674" s="48">
        <f>IF(O2674&lt;=0.12,1,0)*(1-R2674)*M2674</f>
        <v>0</v>
      </c>
      <c r="V2674" s="49">
        <f>IF(0&lt;0.8,0,IF(0&lt;1,Sheet1!L590,1))*IF(G2674&lt;3,0.12 - O2674,0.01) *U2674</f>
        <v>0</v>
      </c>
      <c r="W2674" s="49">
        <f>IF(0&gt;1,IF(0&lt;=1.1,1,IF(0&lt;=1.2,2,IF(0&lt;=1.5,3,5))),0) * 1000000</f>
        <v>0</v>
      </c>
      <c r="X2674" s="50">
        <f>IF(AND(P2674&gt;=150000000,P2674&lt;300000000),5000000,IF(AND(P2674&gt;=300000000,P2674&lt;500000000),10000000,IF(AND(P2674&gt;=300000000,P2674&lt;500000000),15000000,IF(AND(P2674&gt;=500000000,P2674&lt;3000000000),20000000,IF(P2674&gt;=30000000000,35000000,0))))) * (1-R2674)</f>
        <v>0</v>
      </c>
      <c r="Y2674" s="50">
        <f>IFERROR(Q2674 * (1-R2674),0)</f>
        <v>0</v>
      </c>
      <c r="Z2674" s="51">
        <f>IF(R2674=1,0,0)</f>
        <v>0</v>
      </c>
      <c r="AA2674" s="51">
        <f>IFERROR((1-R2674) * Z2674 * 2%,0)</f>
        <v>0</v>
      </c>
      <c r="AB2674" s="52">
        <f>IF(R2674=0,0,0)</f>
        <v>0</v>
      </c>
      <c r="AC2674" s="52">
        <f> IFERROR(AB2674 * (1-R2674) * 2%,0)</f>
        <v>0</v>
      </c>
      <c r="AD2674" s="53">
        <f>T2674+V2674+W2674+X2674+AA2674+AC2674</f>
        <v>54528.559999999998</v>
      </c>
    </row>
    <row r="2675">
      <c r="C2675" s="40" t="s">
        <v>5057</v>
      </c>
      <c r="D2675" s="41" t="s">
        <v>5058</v>
      </c>
      <c r="E2675" s="41"/>
      <c r="F2675" s="42">
        <v>41739.584386574075</v>
      </c>
      <c r="G2675" s="43">
        <v>51</v>
      </c>
      <c r="H2675" s="44">
        <v>43329</v>
      </c>
      <c r="I2675" s="44">
        <v>43353</v>
      </c>
      <c r="J2675" s="43">
        <v>1101826</v>
      </c>
      <c r="K2675" s="43">
        <v>0</v>
      </c>
      <c r="L2675" s="43">
        <v>0</v>
      </c>
      <c r="M2675" s="43">
        <f>IFERROR(J2675-K2675-L2675,0)</f>
        <v>1101826</v>
      </c>
      <c r="N2675" s="43">
        <v>1101826</v>
      </c>
      <c r="O2675" s="45">
        <f>IFERROR(IF(1 - M2675/N2675&lt;0,0,1-M2675/N2675),0)</f>
        <v>0</v>
      </c>
      <c r="P2675" s="43">
        <v>0</v>
      </c>
      <c r="Q2675" s="43">
        <v>1101826</v>
      </c>
      <c r="R2675" s="46">
        <f>IF(F2675&lt;DATEVALUE("2018-07-01"),1,0)</f>
        <v>1</v>
      </c>
      <c r="S2675" s="47">
        <f>IF(R2675=1,1%,0)</f>
        <v>0.01</v>
      </c>
      <c r="T2675" s="46">
        <f>IFERROR(S2675*M2675,0)</f>
        <v>11018.26</v>
      </c>
      <c r="U2675" s="48">
        <f>IF(O2675&lt;=0.12,1,0)*(1-R2675)*M2675</f>
        <v>0</v>
      </c>
      <c r="V2675" s="49">
        <f>IF(0&lt;0.8,0,IF(0&lt;1,Sheet1!L590,1))*IF(G2675&lt;3,0.12 - O2675,0.01) *U2675</f>
        <v>0</v>
      </c>
      <c r="W2675" s="49">
        <f>IF(0&gt;1,IF(0&lt;=1.1,1,IF(0&lt;=1.2,2,IF(0&lt;=1.5,3,5))),0) * 1000000</f>
        <v>0</v>
      </c>
      <c r="X2675" s="50">
        <f>IF(AND(P2675&gt;=150000000,P2675&lt;300000000),5000000,IF(AND(P2675&gt;=300000000,P2675&lt;500000000),10000000,IF(AND(P2675&gt;=300000000,P2675&lt;500000000),15000000,IF(AND(P2675&gt;=500000000,P2675&lt;3000000000),20000000,IF(P2675&gt;=30000000000,35000000,0))))) * (1-R2675)</f>
        <v>0</v>
      </c>
      <c r="Y2675" s="50">
        <f>IFERROR(Q2675 * (1-R2675),0)</f>
        <v>0</v>
      </c>
      <c r="Z2675" s="51">
        <f>IF(R2675=1,0,0)</f>
        <v>0</v>
      </c>
      <c r="AA2675" s="51">
        <f>IFERROR((1-R2675) * Z2675 * 2%,0)</f>
        <v>0</v>
      </c>
      <c r="AB2675" s="52">
        <f>IF(R2675=0,0,0)</f>
        <v>0</v>
      </c>
      <c r="AC2675" s="52">
        <f> IFERROR(AB2675 * (1-R2675) * 2%,0)</f>
        <v>0</v>
      </c>
      <c r="AD2675" s="53">
        <f>T2675+V2675+W2675+X2675+AA2675+AC2675</f>
        <v>11018.26</v>
      </c>
    </row>
    <row r="2676">
      <c r="C2676" s="40" t="s">
        <v>5059</v>
      </c>
      <c r="D2676" s="41" t="s">
        <v>5060</v>
      </c>
      <c r="E2676" s="41"/>
      <c r="F2676" s="42">
        <v>41787.44694444444</v>
      </c>
      <c r="G2676" s="43">
        <v>50</v>
      </c>
      <c r="H2676" s="44">
        <v>43312</v>
      </c>
      <c r="I2676" s="44">
        <v>43325</v>
      </c>
      <c r="J2676" s="43">
        <v>1266623</v>
      </c>
      <c r="K2676" s="43">
        <v>0</v>
      </c>
      <c r="L2676" s="43">
        <v>0</v>
      </c>
      <c r="M2676" s="43">
        <f>IFERROR(J2676-K2676-L2676,0)</f>
        <v>1266623</v>
      </c>
      <c r="N2676" s="43">
        <v>1266623</v>
      </c>
      <c r="O2676" s="45">
        <f>IFERROR(IF(1 - M2676/N2676&lt;0,0,1-M2676/N2676),0)</f>
        <v>0</v>
      </c>
      <c r="P2676" s="43">
        <v>0</v>
      </c>
      <c r="Q2676" s="43">
        <v>1266623</v>
      </c>
      <c r="R2676" s="46">
        <f>IF(F2676&lt;DATEVALUE("2018-07-01"),1,0)</f>
        <v>1</v>
      </c>
      <c r="S2676" s="47">
        <f>IF(R2676=1,1%,0)</f>
        <v>0.01</v>
      </c>
      <c r="T2676" s="46">
        <f>IFERROR(S2676*M2676,0)</f>
        <v>12666.23</v>
      </c>
      <c r="U2676" s="48">
        <f>IF(O2676&lt;=0.12,1,0)*(1-R2676)*M2676</f>
        <v>0</v>
      </c>
      <c r="V2676" s="49">
        <f>IF(0&lt;0.8,0,IF(0&lt;1,Sheet1!L590,1))*IF(G2676&lt;3,0.12 - O2676,0.01) *U2676</f>
        <v>0</v>
      </c>
      <c r="W2676" s="49">
        <f>IF(0&gt;1,IF(0&lt;=1.1,1,IF(0&lt;=1.2,2,IF(0&lt;=1.5,3,5))),0) * 1000000</f>
        <v>0</v>
      </c>
      <c r="X2676" s="50">
        <f>IF(AND(P2676&gt;=150000000,P2676&lt;300000000),5000000,IF(AND(P2676&gt;=300000000,P2676&lt;500000000),10000000,IF(AND(P2676&gt;=300000000,P2676&lt;500000000),15000000,IF(AND(P2676&gt;=500000000,P2676&lt;3000000000),20000000,IF(P2676&gt;=30000000000,35000000,0))))) * (1-R2676)</f>
        <v>0</v>
      </c>
      <c r="Y2676" s="50">
        <f>IFERROR(Q2676 * (1-R2676),0)</f>
        <v>0</v>
      </c>
      <c r="Z2676" s="51">
        <f>IF(R2676=1,0,0)</f>
        <v>0</v>
      </c>
      <c r="AA2676" s="51">
        <f>IFERROR((1-R2676) * Z2676 * 2%,0)</f>
        <v>0</v>
      </c>
      <c r="AB2676" s="52">
        <f>IF(R2676=0,0,0)</f>
        <v>0</v>
      </c>
      <c r="AC2676" s="52">
        <f> IFERROR(AB2676 * (1-R2676) * 2%,0)</f>
        <v>0</v>
      </c>
      <c r="AD2676" s="53">
        <f>T2676+V2676+W2676+X2676+AA2676+AC2676</f>
        <v>12666.23</v>
      </c>
    </row>
    <row r="2677">
      <c r="C2677" s="40" t="s">
        <v>5061</v>
      </c>
      <c r="D2677" s="41" t="s">
        <v>5062</v>
      </c>
      <c r="E2677" s="41"/>
      <c r="F2677" s="42">
        <v>41792.586377314816</v>
      </c>
      <c r="G2677" s="43">
        <v>49</v>
      </c>
      <c r="H2677" s="44">
        <v>43329</v>
      </c>
      <c r="I2677" s="44">
        <v>43354</v>
      </c>
      <c r="J2677" s="43">
        <v>1974841</v>
      </c>
      <c r="K2677" s="43">
        <v>0</v>
      </c>
      <c r="L2677" s="43">
        <v>0</v>
      </c>
      <c r="M2677" s="43">
        <f>IFERROR(J2677-K2677-L2677,0)</f>
        <v>1974841</v>
      </c>
      <c r="N2677" s="43">
        <v>1974841</v>
      </c>
      <c r="O2677" s="45">
        <f>IFERROR(IF(1 - M2677/N2677&lt;0,0,1-M2677/N2677),0)</f>
        <v>0</v>
      </c>
      <c r="P2677" s="43">
        <v>0</v>
      </c>
      <c r="Q2677" s="43">
        <v>1974841</v>
      </c>
      <c r="R2677" s="46">
        <f>IF(F2677&lt;DATEVALUE("2018-07-01"),1,0)</f>
        <v>1</v>
      </c>
      <c r="S2677" s="47">
        <f>IF(R2677=1,1%,0)</f>
        <v>0.01</v>
      </c>
      <c r="T2677" s="46">
        <f>IFERROR(S2677*M2677,0)</f>
        <v>19748.41</v>
      </c>
      <c r="U2677" s="48">
        <f>IF(O2677&lt;=0.12,1,0)*(1-R2677)*M2677</f>
        <v>0</v>
      </c>
      <c r="V2677" s="49">
        <f>IF(0&lt;0.8,0,IF(0&lt;1,Sheet1!L590,1))*IF(G2677&lt;3,0.12 - O2677,0.01) *U2677</f>
        <v>0</v>
      </c>
      <c r="W2677" s="49">
        <f>IF(0&gt;1,IF(0&lt;=1.1,1,IF(0&lt;=1.2,2,IF(0&lt;=1.5,3,5))),0) * 1000000</f>
        <v>0</v>
      </c>
      <c r="X2677" s="50">
        <f>IF(AND(P2677&gt;=150000000,P2677&lt;300000000),5000000,IF(AND(P2677&gt;=300000000,P2677&lt;500000000),10000000,IF(AND(P2677&gt;=300000000,P2677&lt;500000000),15000000,IF(AND(P2677&gt;=500000000,P2677&lt;3000000000),20000000,IF(P2677&gt;=30000000000,35000000,0))))) * (1-R2677)</f>
        <v>0</v>
      </c>
      <c r="Y2677" s="50">
        <f>IFERROR(Q2677 * (1-R2677),0)</f>
        <v>0</v>
      </c>
      <c r="Z2677" s="51">
        <f>IF(R2677=1,0,0)</f>
        <v>0</v>
      </c>
      <c r="AA2677" s="51">
        <f>IFERROR((1-R2677) * Z2677 * 2%,0)</f>
        <v>0</v>
      </c>
      <c r="AB2677" s="52">
        <f>IF(R2677=0,0,0)</f>
        <v>0</v>
      </c>
      <c r="AC2677" s="52">
        <f> IFERROR(AB2677 * (1-R2677) * 2%,0)</f>
        <v>0</v>
      </c>
      <c r="AD2677" s="53">
        <f>T2677+V2677+W2677+X2677+AA2677+AC2677</f>
        <v>19748.41</v>
      </c>
    </row>
    <row r="2678">
      <c r="C2678" s="40" t="s">
        <v>5063</v>
      </c>
      <c r="D2678" s="41" t="s">
        <v>5064</v>
      </c>
      <c r="E2678" s="41"/>
      <c r="F2678" s="42">
        <v>41849.382268518515</v>
      </c>
      <c r="G2678" s="43">
        <v>48</v>
      </c>
      <c r="H2678" s="44">
        <v>43333</v>
      </c>
      <c r="I2678" s="44">
        <v>43351</v>
      </c>
      <c r="J2678" s="43">
        <v>358886</v>
      </c>
      <c r="K2678" s="43">
        <v>0</v>
      </c>
      <c r="L2678" s="43">
        <v>0</v>
      </c>
      <c r="M2678" s="43">
        <f>IFERROR(J2678-K2678-L2678,0)</f>
        <v>358886</v>
      </c>
      <c r="N2678" s="43">
        <v>345576</v>
      </c>
      <c r="O2678" s="45">
        <f>IFERROR(IF(1 - M2678/N2678&lt;0,0,1-M2678/N2678),0)</f>
        <v>0</v>
      </c>
      <c r="P2678" s="43">
        <v>0</v>
      </c>
      <c r="Q2678" s="43">
        <v>358886</v>
      </c>
      <c r="R2678" s="46">
        <f>IF(F2678&lt;DATEVALUE("2018-07-01"),1,0)</f>
        <v>1</v>
      </c>
      <c r="S2678" s="47">
        <f>IF(R2678=1,1%,0)</f>
        <v>0.01</v>
      </c>
      <c r="T2678" s="46">
        <f>IFERROR(S2678*M2678,0)</f>
        <v>3588.8600000000001</v>
      </c>
      <c r="U2678" s="48">
        <f>IF(O2678&lt;=0.12,1,0)*(1-R2678)*M2678</f>
        <v>0</v>
      </c>
      <c r="V2678" s="49">
        <f>IF(0&lt;0.8,0,IF(0&lt;1,Sheet1!L590,1))*IF(G2678&lt;3,0.12 - O2678,0.01) *U2678</f>
        <v>0</v>
      </c>
      <c r="W2678" s="49">
        <f>IF(0&gt;1,IF(0&lt;=1.1,1,IF(0&lt;=1.2,2,IF(0&lt;=1.5,3,5))),0) * 1000000</f>
        <v>0</v>
      </c>
      <c r="X2678" s="50">
        <f>IF(AND(P2678&gt;=150000000,P2678&lt;300000000),5000000,IF(AND(P2678&gt;=300000000,P2678&lt;500000000),10000000,IF(AND(P2678&gt;=300000000,P2678&lt;500000000),15000000,IF(AND(P2678&gt;=500000000,P2678&lt;3000000000),20000000,IF(P2678&gt;=30000000000,35000000,0))))) * (1-R2678)</f>
        <v>0</v>
      </c>
      <c r="Y2678" s="50">
        <f>IFERROR(Q2678 * (1-R2678),0)</f>
        <v>0</v>
      </c>
      <c r="Z2678" s="51">
        <f>IF(R2678=1,0,0)</f>
        <v>0</v>
      </c>
      <c r="AA2678" s="51">
        <f>IFERROR((1-R2678) * Z2678 * 2%,0)</f>
        <v>0</v>
      </c>
      <c r="AB2678" s="52">
        <f>IF(R2678=0,0,0)</f>
        <v>0</v>
      </c>
      <c r="AC2678" s="52">
        <f> IFERROR(AB2678 * (1-R2678) * 2%,0)</f>
        <v>0</v>
      </c>
      <c r="AD2678" s="53">
        <f>T2678+V2678+W2678+X2678+AA2678+AC2678</f>
        <v>3588.8600000000001</v>
      </c>
    </row>
    <row r="2679">
      <c r="C2679" s="40" t="s">
        <v>5065</v>
      </c>
      <c r="D2679" s="41" t="s">
        <v>5066</v>
      </c>
      <c r="E2679" s="41"/>
      <c r="F2679" s="42">
        <v>41900.400601851848</v>
      </c>
      <c r="G2679" s="43">
        <v>46</v>
      </c>
      <c r="H2679" s="44">
        <v>43312</v>
      </c>
      <c r="I2679" s="44">
        <v>43318</v>
      </c>
      <c r="J2679" s="43">
        <v>746207</v>
      </c>
      <c r="K2679" s="43">
        <v>0</v>
      </c>
      <c r="L2679" s="43">
        <v>0</v>
      </c>
      <c r="M2679" s="43">
        <f>IFERROR(J2679-K2679-L2679,0)</f>
        <v>746207</v>
      </c>
      <c r="N2679" s="43">
        <v>746207</v>
      </c>
      <c r="O2679" s="45">
        <f>IFERROR(IF(1 - M2679/N2679&lt;0,0,1-M2679/N2679),0)</f>
        <v>0</v>
      </c>
      <c r="P2679" s="43">
        <v>0</v>
      </c>
      <c r="Q2679" s="43">
        <v>746207</v>
      </c>
      <c r="R2679" s="46">
        <f>IF(F2679&lt;DATEVALUE("2018-07-01"),1,0)</f>
        <v>1</v>
      </c>
      <c r="S2679" s="47">
        <f>IF(R2679=1,1%,0)</f>
        <v>0.01</v>
      </c>
      <c r="T2679" s="46">
        <f>IFERROR(S2679*M2679,0)</f>
        <v>7462.0699999999997</v>
      </c>
      <c r="U2679" s="48">
        <f>IF(O2679&lt;=0.12,1,0)*(1-R2679)*M2679</f>
        <v>0</v>
      </c>
      <c r="V2679" s="49">
        <f>IF(0&lt;0.8,0,IF(0&lt;1,Sheet1!L590,1))*IF(G2679&lt;3,0.12 - O2679,0.01) *U2679</f>
        <v>0</v>
      </c>
      <c r="W2679" s="49">
        <f>IF(0&gt;1,IF(0&lt;=1.1,1,IF(0&lt;=1.2,2,IF(0&lt;=1.5,3,5))),0) * 1000000</f>
        <v>0</v>
      </c>
      <c r="X2679" s="50">
        <f>IF(AND(P2679&gt;=150000000,P2679&lt;300000000),5000000,IF(AND(P2679&gt;=300000000,P2679&lt;500000000),10000000,IF(AND(P2679&gt;=300000000,P2679&lt;500000000),15000000,IF(AND(P2679&gt;=500000000,P2679&lt;3000000000),20000000,IF(P2679&gt;=30000000000,35000000,0))))) * (1-R2679)</f>
        <v>0</v>
      </c>
      <c r="Y2679" s="50">
        <f>IFERROR(Q2679 * (1-R2679),0)</f>
        <v>0</v>
      </c>
      <c r="Z2679" s="51">
        <f>IF(R2679=1,0,0)</f>
        <v>0</v>
      </c>
      <c r="AA2679" s="51">
        <f>IFERROR((1-R2679) * Z2679 * 2%,0)</f>
        <v>0</v>
      </c>
      <c r="AB2679" s="52">
        <f>IF(R2679=0,0,0)</f>
        <v>0</v>
      </c>
      <c r="AC2679" s="52">
        <f> IFERROR(AB2679 * (1-R2679) * 2%,0)</f>
        <v>0</v>
      </c>
      <c r="AD2679" s="53">
        <f>T2679+V2679+W2679+X2679+AA2679+AC2679</f>
        <v>7462.0699999999997</v>
      </c>
    </row>
    <row r="2680">
      <c r="C2680" s="40" t="s">
        <v>5067</v>
      </c>
      <c r="D2680" s="41" t="s">
        <v>5068</v>
      </c>
      <c r="E2680" s="41"/>
      <c r="F2680" s="42">
        <v>41953.386759259258</v>
      </c>
      <c r="G2680" s="43">
        <v>44</v>
      </c>
      <c r="H2680" s="44">
        <v>43327</v>
      </c>
      <c r="I2680" s="44">
        <v>43351</v>
      </c>
      <c r="J2680" s="43">
        <v>1782211</v>
      </c>
      <c r="K2680" s="43">
        <v>0</v>
      </c>
      <c r="L2680" s="43">
        <v>0</v>
      </c>
      <c r="M2680" s="43">
        <f>IFERROR(J2680-K2680-L2680,0)</f>
        <v>1782211</v>
      </c>
      <c r="N2680" s="43">
        <v>1932733</v>
      </c>
      <c r="O2680" s="45">
        <f>IFERROR(IF(1 - M2680/N2680&lt;0,0,1-M2680/N2680),0)</f>
        <v>0.077880390100443231</v>
      </c>
      <c r="P2680" s="43">
        <v>0</v>
      </c>
      <c r="Q2680" s="43">
        <v>1782211</v>
      </c>
      <c r="R2680" s="46">
        <f>IF(F2680&lt;DATEVALUE("2018-07-01"),1,0)</f>
        <v>1</v>
      </c>
      <c r="S2680" s="47">
        <f>IF(R2680=1,1%,0)</f>
        <v>0.01</v>
      </c>
      <c r="T2680" s="46">
        <f>IFERROR(S2680*M2680,0)</f>
        <v>17822.110000000001</v>
      </c>
      <c r="U2680" s="48">
        <f>IF(O2680&lt;=0.12,1,0)*(1-R2680)*M2680</f>
        <v>0</v>
      </c>
      <c r="V2680" s="49">
        <f>IF(0&lt;0.8,0,IF(0&lt;1,Sheet1!L590,1))*IF(G2680&lt;3,0.12 - O2680,0.01) *U2680</f>
        <v>0</v>
      </c>
      <c r="W2680" s="49">
        <f>IF(0&gt;1,IF(0&lt;=1.1,1,IF(0&lt;=1.2,2,IF(0&lt;=1.5,3,5))),0) * 1000000</f>
        <v>0</v>
      </c>
      <c r="X2680" s="50">
        <f>IF(AND(P2680&gt;=150000000,P2680&lt;300000000),5000000,IF(AND(P2680&gt;=300000000,P2680&lt;500000000),10000000,IF(AND(P2680&gt;=300000000,P2680&lt;500000000),15000000,IF(AND(P2680&gt;=500000000,P2680&lt;3000000000),20000000,IF(P2680&gt;=30000000000,35000000,0))))) * (1-R2680)</f>
        <v>0</v>
      </c>
      <c r="Y2680" s="50">
        <f>IFERROR(Q2680 * (1-R2680),0)</f>
        <v>0</v>
      </c>
      <c r="Z2680" s="51">
        <f>IF(R2680=1,0,0)</f>
        <v>0</v>
      </c>
      <c r="AA2680" s="51">
        <f>IFERROR((1-R2680) * Z2680 * 2%,0)</f>
        <v>0</v>
      </c>
      <c r="AB2680" s="52">
        <f>IF(R2680=0,0,0)</f>
        <v>0</v>
      </c>
      <c r="AC2680" s="52">
        <f> IFERROR(AB2680 * (1-R2680) * 2%,0)</f>
        <v>0</v>
      </c>
      <c r="AD2680" s="53">
        <f>T2680+V2680+W2680+X2680+AA2680+AC2680</f>
        <v>17822.110000000001</v>
      </c>
    </row>
    <row r="2681">
      <c r="C2681" s="40" t="s">
        <v>5069</v>
      </c>
      <c r="D2681" s="41" t="s">
        <v>5070</v>
      </c>
      <c r="E2681" s="41"/>
      <c r="F2681" s="42">
        <v>42126.431967592594</v>
      </c>
      <c r="G2681" s="43">
        <v>38</v>
      </c>
      <c r="H2681" s="44">
        <v>43327</v>
      </c>
      <c r="I2681" s="44">
        <v>43340</v>
      </c>
      <c r="J2681" s="43">
        <v>289246</v>
      </c>
      <c r="K2681" s="43">
        <v>0</v>
      </c>
      <c r="L2681" s="43">
        <v>0</v>
      </c>
      <c r="M2681" s="43">
        <f>IFERROR(J2681-K2681-L2681,0)</f>
        <v>289246</v>
      </c>
      <c r="N2681" s="43">
        <v>324401</v>
      </c>
      <c r="O2681" s="45">
        <f>IFERROR(IF(1 - M2681/N2681&lt;0,0,1-M2681/N2681),0)</f>
        <v>0.1083689631043061</v>
      </c>
      <c r="P2681" s="43">
        <v>0</v>
      </c>
      <c r="Q2681" s="43">
        <v>289246</v>
      </c>
      <c r="R2681" s="46">
        <f>IF(F2681&lt;DATEVALUE("2018-07-01"),1,0)</f>
        <v>1</v>
      </c>
      <c r="S2681" s="47">
        <f>IF(R2681=1,1%,0)</f>
        <v>0.01</v>
      </c>
      <c r="T2681" s="46">
        <f>IFERROR(S2681*M2681,0)</f>
        <v>2892.46</v>
      </c>
      <c r="U2681" s="48">
        <f>IF(O2681&lt;=0.12,1,0)*(1-R2681)*M2681</f>
        <v>0</v>
      </c>
      <c r="V2681" s="49">
        <f>IF(0&lt;0.8,0,IF(0&lt;1,Sheet1!L590,1))*IF(G2681&lt;3,0.12 - O2681,0.01) *U2681</f>
        <v>0</v>
      </c>
      <c r="W2681" s="49">
        <f>IF(0&gt;1,IF(0&lt;=1.1,1,IF(0&lt;=1.2,2,IF(0&lt;=1.5,3,5))),0) * 1000000</f>
        <v>0</v>
      </c>
      <c r="X2681" s="50">
        <f>IF(AND(P2681&gt;=150000000,P2681&lt;300000000),5000000,IF(AND(P2681&gt;=300000000,P2681&lt;500000000),10000000,IF(AND(P2681&gt;=300000000,P2681&lt;500000000),15000000,IF(AND(P2681&gt;=500000000,P2681&lt;3000000000),20000000,IF(P2681&gt;=30000000000,35000000,0))))) * (1-R2681)</f>
        <v>0</v>
      </c>
      <c r="Y2681" s="50">
        <f>IFERROR(Q2681 * (1-R2681),0)</f>
        <v>0</v>
      </c>
      <c r="Z2681" s="51">
        <f>IF(R2681=1,0,0)</f>
        <v>0</v>
      </c>
      <c r="AA2681" s="51">
        <f>IFERROR((1-R2681) * Z2681 * 2%,0)</f>
        <v>0</v>
      </c>
      <c r="AB2681" s="52">
        <f>IF(R2681=0,0,0)</f>
        <v>0</v>
      </c>
      <c r="AC2681" s="52">
        <f> IFERROR(AB2681 * (1-R2681) * 2%,0)</f>
        <v>0</v>
      </c>
      <c r="AD2681" s="53">
        <f>T2681+V2681+W2681+X2681+AA2681+AC2681</f>
        <v>2892.46</v>
      </c>
    </row>
    <row r="2682">
      <c r="C2682" s="40" t="s">
        <v>5071</v>
      </c>
      <c r="D2682" s="41" t="s">
        <v>24</v>
      </c>
      <c r="E2682" s="41"/>
      <c r="F2682" s="42" t="s">
        <v>24</v>
      </c>
      <c r="G2682" s="43" t="s">
        <v>24</v>
      </c>
      <c r="H2682" s="44" t="s">
        <v>24</v>
      </c>
      <c r="I2682" s="44" t="s">
        <v>24</v>
      </c>
      <c r="J2682" s="43">
        <v>173030</v>
      </c>
      <c r="K2682" s="43">
        <v>0</v>
      </c>
      <c r="L2682" s="43">
        <v>0</v>
      </c>
      <c r="M2682" s="43">
        <f>IFERROR(J2682-K2682-L2682,0)</f>
        <v>173030</v>
      </c>
      <c r="N2682" s="43" t="s">
        <v>24</v>
      </c>
      <c r="O2682" s="45">
        <f>IFERROR(IF(1 - M2682/N2682&lt;0,0,1-M2682/N2682),0)</f>
        <v>0</v>
      </c>
      <c r="P2682" s="43">
        <v>0</v>
      </c>
      <c r="Q2682" s="43">
        <v>0</v>
      </c>
      <c r="R2682" s="46">
        <f>IF(F2682&lt;DATEVALUE("2018-07-01"),1,0)</f>
        <v>0</v>
      </c>
      <c r="S2682" s="47">
        <f>IF(R2682=1,1%,0)</f>
        <v>0</v>
      </c>
      <c r="T2682" s="46">
        <f>IFERROR(S2682*M2682,0)</f>
        <v>0</v>
      </c>
      <c r="U2682" s="48">
        <f>IF(O2682&lt;=0.12,1,0)*(1-R2682)*M2682</f>
        <v>173030</v>
      </c>
      <c r="V2682" s="49">
        <f>IF(0&lt;0.8,0,IF(0&lt;1,Sheet1!L590,1))*IF(G2682&lt;3,0.12 - O2682,0.01) *U2682</f>
        <v>0</v>
      </c>
      <c r="W2682" s="49">
        <f>IF(0&gt;1,IF(0&lt;=1.1,1,IF(0&lt;=1.2,2,IF(0&lt;=1.5,3,5))),0) * 1000000</f>
        <v>0</v>
      </c>
      <c r="X2682" s="50">
        <f>IF(AND(P2682&gt;=150000000,P2682&lt;300000000),5000000,IF(AND(P2682&gt;=300000000,P2682&lt;500000000),10000000,IF(AND(P2682&gt;=300000000,P2682&lt;500000000),15000000,IF(AND(P2682&gt;=500000000,P2682&lt;3000000000),20000000,IF(P2682&gt;=30000000000,35000000,0))))) * (1-R2682)</f>
        <v>0</v>
      </c>
      <c r="Y2682" s="50">
        <f>IFERROR(Q2682 * (1-R2682),0)</f>
        <v>0</v>
      </c>
      <c r="Z2682" s="51" t="str">
        <f>IF(R2682=1,0,"")</f>
        <v/>
      </c>
      <c r="AA2682" s="51">
        <f>IFERROR((1-R2682) * Z2682 * 2%,0)</f>
        <v>0</v>
      </c>
      <c r="AB2682" s="52" t="str">
        <f>IF(R2682=0,"",0)</f>
        <v/>
      </c>
      <c r="AC2682" s="52">
        <f> IFERROR(AB2682 * (1-R2682) * 2%,0)</f>
        <v>0</v>
      </c>
      <c r="AD2682" s="53">
        <f>T2682+V2682+W2682+X2682+AA2682+AC2682</f>
        <v>0</v>
      </c>
    </row>
    <row r="2683">
      <c r="C2683" s="40" t="s">
        <v>5072</v>
      </c>
      <c r="D2683" s="41" t="s">
        <v>5073</v>
      </c>
      <c r="E2683" s="41"/>
      <c r="F2683" s="42">
        <v>42199.577384259261</v>
      </c>
      <c r="G2683" s="43">
        <v>36</v>
      </c>
      <c r="H2683" s="44">
        <v>43329</v>
      </c>
      <c r="I2683" s="44">
        <v>43351</v>
      </c>
      <c r="J2683" s="43">
        <v>684255</v>
      </c>
      <c r="K2683" s="43">
        <v>0</v>
      </c>
      <c r="L2683" s="43">
        <v>0</v>
      </c>
      <c r="M2683" s="43">
        <f>IFERROR(J2683-K2683-L2683,0)</f>
        <v>684255</v>
      </c>
      <c r="N2683" s="43">
        <v>684255</v>
      </c>
      <c r="O2683" s="45">
        <f>IFERROR(IF(1 - M2683/N2683&lt;0,0,1-M2683/N2683),0)</f>
        <v>0</v>
      </c>
      <c r="P2683" s="43">
        <v>0</v>
      </c>
      <c r="Q2683" s="43">
        <v>684255</v>
      </c>
      <c r="R2683" s="46">
        <f>IF(F2683&lt;DATEVALUE("2018-07-01"),1,0)</f>
        <v>1</v>
      </c>
      <c r="S2683" s="47">
        <f>IF(R2683=1,1%,0)</f>
        <v>0.01</v>
      </c>
      <c r="T2683" s="46">
        <f>IFERROR(S2683*M2683,0)</f>
        <v>6842.5500000000002</v>
      </c>
      <c r="U2683" s="48">
        <f>IF(O2683&lt;=0.12,1,0)*(1-R2683)*M2683</f>
        <v>0</v>
      </c>
      <c r="V2683" s="49">
        <f>IF(0&lt;0.8,0,IF(0&lt;1,Sheet1!L590,1))*IF(G2683&lt;3,0.12 - O2683,0.01) *U2683</f>
        <v>0</v>
      </c>
      <c r="W2683" s="49">
        <f>IF(0&gt;1,IF(0&lt;=1.1,1,IF(0&lt;=1.2,2,IF(0&lt;=1.5,3,5))),0) * 1000000</f>
        <v>0</v>
      </c>
      <c r="X2683" s="50">
        <f>IF(AND(P2683&gt;=150000000,P2683&lt;300000000),5000000,IF(AND(P2683&gt;=300000000,P2683&lt;500000000),10000000,IF(AND(P2683&gt;=300000000,P2683&lt;500000000),15000000,IF(AND(P2683&gt;=500000000,P2683&lt;3000000000),20000000,IF(P2683&gt;=30000000000,35000000,0))))) * (1-R2683)</f>
        <v>0</v>
      </c>
      <c r="Y2683" s="50">
        <f>IFERROR(Q2683 * (1-R2683),0)</f>
        <v>0</v>
      </c>
      <c r="Z2683" s="51">
        <f>IF(R2683=1,0,0)</f>
        <v>0</v>
      </c>
      <c r="AA2683" s="51">
        <f>IFERROR((1-R2683) * Z2683 * 2%,0)</f>
        <v>0</v>
      </c>
      <c r="AB2683" s="52">
        <f>IF(R2683=0,0,0)</f>
        <v>0</v>
      </c>
      <c r="AC2683" s="52">
        <f> IFERROR(AB2683 * (1-R2683) * 2%,0)</f>
        <v>0</v>
      </c>
      <c r="AD2683" s="53">
        <f>T2683+V2683+W2683+X2683+AA2683+AC2683</f>
        <v>6842.5500000000002</v>
      </c>
    </row>
    <row r="2684">
      <c r="C2684" s="40" t="s">
        <v>5074</v>
      </c>
      <c r="D2684" s="41" t="s">
        <v>5075</v>
      </c>
      <c r="E2684" s="41"/>
      <c r="F2684" s="42">
        <v>42201.617465277777</v>
      </c>
      <c r="G2684" s="43">
        <v>36</v>
      </c>
      <c r="H2684" s="44">
        <v>43327</v>
      </c>
      <c r="I2684" s="44">
        <v>43342</v>
      </c>
      <c r="J2684" s="43">
        <v>1435302</v>
      </c>
      <c r="K2684" s="43">
        <v>0</v>
      </c>
      <c r="L2684" s="43">
        <v>0</v>
      </c>
      <c r="M2684" s="43">
        <f>IFERROR(J2684-K2684-L2684,0)</f>
        <v>1435302</v>
      </c>
      <c r="N2684" s="43">
        <v>1435302</v>
      </c>
      <c r="O2684" s="45">
        <f>IFERROR(IF(1 - M2684/N2684&lt;0,0,1-M2684/N2684),0)</f>
        <v>0</v>
      </c>
      <c r="P2684" s="43">
        <v>0</v>
      </c>
      <c r="Q2684" s="43">
        <v>1435302</v>
      </c>
      <c r="R2684" s="46">
        <f>IF(F2684&lt;DATEVALUE("2018-07-01"),1,0)</f>
        <v>1</v>
      </c>
      <c r="S2684" s="47">
        <f>IF(R2684=1,1%,0)</f>
        <v>0.01</v>
      </c>
      <c r="T2684" s="46">
        <f>IFERROR(S2684*M2684,0)</f>
        <v>14353.02</v>
      </c>
      <c r="U2684" s="48">
        <f>IF(O2684&lt;=0.12,1,0)*(1-R2684)*M2684</f>
        <v>0</v>
      </c>
      <c r="V2684" s="49">
        <f>IF(0&lt;0.8,0,IF(0&lt;1,Sheet1!L590,1))*IF(G2684&lt;3,0.12 - O2684,0.01) *U2684</f>
        <v>0</v>
      </c>
      <c r="W2684" s="49">
        <f>IF(0&gt;1,IF(0&lt;=1.1,1,IF(0&lt;=1.2,2,IF(0&lt;=1.5,3,5))),0) * 1000000</f>
        <v>0</v>
      </c>
      <c r="X2684" s="50">
        <f>IF(AND(P2684&gt;=150000000,P2684&lt;300000000),5000000,IF(AND(P2684&gt;=300000000,P2684&lt;500000000),10000000,IF(AND(P2684&gt;=300000000,P2684&lt;500000000),15000000,IF(AND(P2684&gt;=500000000,P2684&lt;3000000000),20000000,IF(P2684&gt;=30000000000,35000000,0))))) * (1-R2684)</f>
        <v>0</v>
      </c>
      <c r="Y2684" s="50">
        <f>IFERROR(Q2684 * (1-R2684),0)</f>
        <v>0</v>
      </c>
      <c r="Z2684" s="51">
        <f>IF(R2684=1,0,0)</f>
        <v>0</v>
      </c>
      <c r="AA2684" s="51">
        <f>IFERROR((1-R2684) * Z2684 * 2%,0)</f>
        <v>0</v>
      </c>
      <c r="AB2684" s="52">
        <f>IF(R2684=0,0,0)</f>
        <v>0</v>
      </c>
      <c r="AC2684" s="52">
        <f> IFERROR(AB2684 * (1-R2684) * 2%,0)</f>
        <v>0</v>
      </c>
      <c r="AD2684" s="53">
        <f>T2684+V2684+W2684+X2684+AA2684+AC2684</f>
        <v>14353.02</v>
      </c>
    </row>
    <row r="2685">
      <c r="C2685" s="40" t="s">
        <v>5076</v>
      </c>
      <c r="D2685" s="41" t="s">
        <v>5077</v>
      </c>
      <c r="E2685" s="41"/>
      <c r="F2685" s="42">
        <v>42277.35423611111</v>
      </c>
      <c r="G2685" s="43">
        <v>34</v>
      </c>
      <c r="H2685" s="44">
        <v>43335</v>
      </c>
      <c r="I2685" s="44">
        <v>43403</v>
      </c>
      <c r="J2685" s="43">
        <v>904641</v>
      </c>
      <c r="K2685" s="43">
        <v>0</v>
      </c>
      <c r="L2685" s="43">
        <v>0</v>
      </c>
      <c r="M2685" s="43">
        <f>IFERROR(J2685-K2685-L2685,0)</f>
        <v>904641</v>
      </c>
      <c r="N2685" s="43">
        <v>902951</v>
      </c>
      <c r="O2685" s="45">
        <f>IFERROR(IF(1 - M2685/N2685&lt;0,0,1-M2685/N2685),0)</f>
        <v>0</v>
      </c>
      <c r="P2685" s="43">
        <v>0</v>
      </c>
      <c r="Q2685" s="43">
        <v>904641</v>
      </c>
      <c r="R2685" s="46">
        <f>IF(F2685&lt;DATEVALUE("2018-07-01"),1,0)</f>
        <v>1</v>
      </c>
      <c r="S2685" s="47">
        <f>IF(R2685=1,1%,0)</f>
        <v>0.01</v>
      </c>
      <c r="T2685" s="46">
        <f>IFERROR(S2685*M2685,0)</f>
        <v>9046.4099999999999</v>
      </c>
      <c r="U2685" s="48">
        <f>IF(O2685&lt;=0.12,1,0)*(1-R2685)*M2685</f>
        <v>0</v>
      </c>
      <c r="V2685" s="49">
        <f>IF(0&lt;0.8,0,IF(0&lt;1,Sheet1!L590,1))*IF(G2685&lt;3,0.12 - O2685,0.01) *U2685</f>
        <v>0</v>
      </c>
      <c r="W2685" s="49">
        <f>IF(0&gt;1,IF(0&lt;=1.1,1,IF(0&lt;=1.2,2,IF(0&lt;=1.5,3,5))),0) * 1000000</f>
        <v>0</v>
      </c>
      <c r="X2685" s="50">
        <f>IF(AND(P2685&gt;=150000000,P2685&lt;300000000),5000000,IF(AND(P2685&gt;=300000000,P2685&lt;500000000),10000000,IF(AND(P2685&gt;=300000000,P2685&lt;500000000),15000000,IF(AND(P2685&gt;=500000000,P2685&lt;3000000000),20000000,IF(P2685&gt;=30000000000,35000000,0))))) * (1-R2685)</f>
        <v>0</v>
      </c>
      <c r="Y2685" s="50">
        <f>IFERROR(Q2685 * (1-R2685),0)</f>
        <v>0</v>
      </c>
      <c r="Z2685" s="51">
        <f>IF(R2685=1,0,0)</f>
        <v>0</v>
      </c>
      <c r="AA2685" s="51">
        <f>IFERROR((1-R2685) * Z2685 * 2%,0)</f>
        <v>0</v>
      </c>
      <c r="AB2685" s="52">
        <f>IF(R2685=0,0,0)</f>
        <v>0</v>
      </c>
      <c r="AC2685" s="52">
        <f> IFERROR(AB2685 * (1-R2685) * 2%,0)</f>
        <v>0</v>
      </c>
      <c r="AD2685" s="53">
        <f>T2685+V2685+W2685+X2685+AA2685+AC2685</f>
        <v>9046.4099999999999</v>
      </c>
    </row>
    <row r="2686">
      <c r="C2686" s="40" t="s">
        <v>5078</v>
      </c>
      <c r="D2686" s="41" t="s">
        <v>5079</v>
      </c>
      <c r="E2686" s="41"/>
      <c r="F2686" s="42">
        <v>42313.613356481481</v>
      </c>
      <c r="G2686" s="43">
        <v>32</v>
      </c>
      <c r="H2686" s="44">
        <v>43343</v>
      </c>
      <c r="I2686" s="44">
        <v>43363</v>
      </c>
      <c r="J2686" s="43">
        <v>313289650</v>
      </c>
      <c r="K2686" s="43">
        <v>0</v>
      </c>
      <c r="L2686" s="43">
        <v>0</v>
      </c>
      <c r="M2686" s="43">
        <f>IFERROR(J2686-K2686-L2686,0)</f>
        <v>313289650</v>
      </c>
      <c r="N2686" s="43">
        <v>643587240</v>
      </c>
      <c r="O2686" s="45">
        <f>IFERROR(IF(1 - M2686/N2686&lt;0,0,1-M2686/N2686),0)</f>
        <v>0.51321339124125576</v>
      </c>
      <c r="P2686" s="43">
        <v>0</v>
      </c>
      <c r="Q2686" s="43">
        <v>313289650</v>
      </c>
      <c r="R2686" s="46">
        <f>IF(F2686&lt;DATEVALUE("2018-07-01"),1,0)</f>
        <v>1</v>
      </c>
      <c r="S2686" s="47">
        <f>IF(R2686=1,1%,0)</f>
        <v>0.01</v>
      </c>
      <c r="T2686" s="46">
        <f>IFERROR(S2686*M2686,0)</f>
        <v>3132896.5</v>
      </c>
      <c r="U2686" s="48">
        <f>IF(O2686&lt;=0.12,1,0)*(1-R2686)*M2686</f>
        <v>0</v>
      </c>
      <c r="V2686" s="49">
        <f>IF(0&lt;0.8,0,IF(0&lt;1,Sheet1!L590,1))*IF(G2686&lt;3,0.12 - O2686,0.01) *U2686</f>
        <v>0</v>
      </c>
      <c r="W2686" s="49">
        <f>IF(0&gt;1,IF(0&lt;=1.1,1,IF(0&lt;=1.2,2,IF(0&lt;=1.5,3,5))),0) * 1000000</f>
        <v>0</v>
      </c>
      <c r="X2686" s="50">
        <f>IF(AND(P2686&gt;=150000000,P2686&lt;300000000),5000000,IF(AND(P2686&gt;=300000000,P2686&lt;500000000),10000000,IF(AND(P2686&gt;=300000000,P2686&lt;500000000),15000000,IF(AND(P2686&gt;=500000000,P2686&lt;3000000000),20000000,IF(P2686&gt;=30000000000,35000000,0))))) * (1-R2686)</f>
        <v>0</v>
      </c>
      <c r="Y2686" s="50">
        <f>IFERROR(Q2686 * (1-R2686),0)</f>
        <v>0</v>
      </c>
      <c r="Z2686" s="51">
        <f>IF(R2686=1,0,0)</f>
        <v>0</v>
      </c>
      <c r="AA2686" s="51">
        <f>IFERROR((1-R2686) * Z2686 * 2%,0)</f>
        <v>0</v>
      </c>
      <c r="AB2686" s="52">
        <f>IF(R2686=0,0,0)</f>
        <v>0</v>
      </c>
      <c r="AC2686" s="52">
        <f> IFERROR(AB2686 * (1-R2686) * 2%,0)</f>
        <v>0</v>
      </c>
      <c r="AD2686" s="53">
        <f>T2686+V2686+W2686+X2686+AA2686+AC2686</f>
        <v>3132896.5</v>
      </c>
    </row>
    <row r="2687">
      <c r="C2687" s="40" t="s">
        <v>5080</v>
      </c>
      <c r="D2687" s="41" t="s">
        <v>5081</v>
      </c>
      <c r="E2687" s="41"/>
      <c r="F2687" s="42">
        <v>42462.463865740741</v>
      </c>
      <c r="G2687" s="43">
        <v>27</v>
      </c>
      <c r="H2687" s="44">
        <v>43329</v>
      </c>
      <c r="I2687" s="44">
        <v>43343</v>
      </c>
      <c r="J2687" s="43">
        <v>1072810</v>
      </c>
      <c r="K2687" s="43">
        <v>0</v>
      </c>
      <c r="L2687" s="43">
        <v>0</v>
      </c>
      <c r="M2687" s="43">
        <f>IFERROR(J2687-K2687-L2687,0)</f>
        <v>1072810</v>
      </c>
      <c r="N2687" s="43">
        <v>1072810</v>
      </c>
      <c r="O2687" s="45">
        <f>IFERROR(IF(1 - M2687/N2687&lt;0,0,1-M2687/N2687),0)</f>
        <v>0</v>
      </c>
      <c r="P2687" s="43">
        <v>0</v>
      </c>
      <c r="Q2687" s="43">
        <v>1072810</v>
      </c>
      <c r="R2687" s="46">
        <f>IF(F2687&lt;DATEVALUE("2018-07-01"),1,0)</f>
        <v>1</v>
      </c>
      <c r="S2687" s="47">
        <f>IF(R2687=1,1%,0)</f>
        <v>0.01</v>
      </c>
      <c r="T2687" s="46">
        <f>IFERROR(S2687*M2687,0)</f>
        <v>10728.1</v>
      </c>
      <c r="U2687" s="48">
        <f>IF(O2687&lt;=0.12,1,0)*(1-R2687)*M2687</f>
        <v>0</v>
      </c>
      <c r="V2687" s="49">
        <f>IF(0&lt;0.8,0,IF(0&lt;1,Sheet1!L590,1))*IF(G2687&lt;3,0.12 - O2687,0.01) *U2687</f>
        <v>0</v>
      </c>
      <c r="W2687" s="49">
        <f>IF(0&gt;1,IF(0&lt;=1.1,1,IF(0&lt;=1.2,2,IF(0&lt;=1.5,3,5))),0) * 1000000</f>
        <v>0</v>
      </c>
      <c r="X2687" s="50">
        <f>IF(AND(P2687&gt;=150000000,P2687&lt;300000000),5000000,IF(AND(P2687&gt;=300000000,P2687&lt;500000000),10000000,IF(AND(P2687&gt;=300000000,P2687&lt;500000000),15000000,IF(AND(P2687&gt;=500000000,P2687&lt;3000000000),20000000,IF(P2687&gt;=30000000000,35000000,0))))) * (1-R2687)</f>
        <v>0</v>
      </c>
      <c r="Y2687" s="50">
        <f>IFERROR(Q2687 * (1-R2687),0)</f>
        <v>0</v>
      </c>
      <c r="Z2687" s="51">
        <f>IF(R2687=1,0,0)</f>
        <v>0</v>
      </c>
      <c r="AA2687" s="51">
        <f>IFERROR((1-R2687) * Z2687 * 2%,0)</f>
        <v>0</v>
      </c>
      <c r="AB2687" s="52">
        <f>IF(R2687=0,0,0)</f>
        <v>0</v>
      </c>
      <c r="AC2687" s="52">
        <f> IFERROR(AB2687 * (1-R2687) * 2%,0)</f>
        <v>0</v>
      </c>
      <c r="AD2687" s="53">
        <f>T2687+V2687+W2687+X2687+AA2687+AC2687</f>
        <v>10728.1</v>
      </c>
    </row>
    <row r="2688">
      <c r="C2688" s="40" t="s">
        <v>5082</v>
      </c>
      <c r="D2688" s="41" t="s">
        <v>5083</v>
      </c>
      <c r="E2688" s="41"/>
      <c r="F2688" s="42">
        <v>42516.265173611107</v>
      </c>
      <c r="G2688" s="43">
        <v>26</v>
      </c>
      <c r="H2688" s="44">
        <v>43329</v>
      </c>
      <c r="I2688" s="44">
        <v>43353</v>
      </c>
      <c r="J2688" s="43">
        <v>206184</v>
      </c>
      <c r="K2688" s="43">
        <v>0</v>
      </c>
      <c r="L2688" s="43">
        <v>0</v>
      </c>
      <c r="M2688" s="43">
        <f>IFERROR(J2688-K2688-L2688,0)</f>
        <v>206184</v>
      </c>
      <c r="N2688" s="43">
        <v>206184</v>
      </c>
      <c r="O2688" s="45">
        <f>IFERROR(IF(1 - M2688/N2688&lt;0,0,1-M2688/N2688),0)</f>
        <v>0</v>
      </c>
      <c r="P2688" s="43">
        <v>0</v>
      </c>
      <c r="Q2688" s="43">
        <v>206184</v>
      </c>
      <c r="R2688" s="46">
        <f>IF(F2688&lt;DATEVALUE("2018-07-01"),1,0)</f>
        <v>1</v>
      </c>
      <c r="S2688" s="47">
        <f>IF(R2688=1,1%,0)</f>
        <v>0.01</v>
      </c>
      <c r="T2688" s="46">
        <f>IFERROR(S2688*M2688,0)</f>
        <v>2061.8400000000001</v>
      </c>
      <c r="U2688" s="48">
        <f>IF(O2688&lt;=0.12,1,0)*(1-R2688)*M2688</f>
        <v>0</v>
      </c>
      <c r="V2688" s="49">
        <f>IF(0&lt;0.8,0,IF(0&lt;1,Sheet1!L590,1))*IF(G2688&lt;3,0.12 - O2688,0.01) *U2688</f>
        <v>0</v>
      </c>
      <c r="W2688" s="49">
        <f>IF(0&gt;1,IF(0&lt;=1.1,1,IF(0&lt;=1.2,2,IF(0&lt;=1.5,3,5))),0) * 1000000</f>
        <v>0</v>
      </c>
      <c r="X2688" s="50">
        <f>IF(AND(P2688&gt;=150000000,P2688&lt;300000000),5000000,IF(AND(P2688&gt;=300000000,P2688&lt;500000000),10000000,IF(AND(P2688&gt;=300000000,P2688&lt;500000000),15000000,IF(AND(P2688&gt;=500000000,P2688&lt;3000000000),20000000,IF(P2688&gt;=30000000000,35000000,0))))) * (1-R2688)</f>
        <v>0</v>
      </c>
      <c r="Y2688" s="50">
        <f>IFERROR(Q2688 * (1-R2688),0)</f>
        <v>0</v>
      </c>
      <c r="Z2688" s="51">
        <f>IF(R2688=1,0,0)</f>
        <v>0</v>
      </c>
      <c r="AA2688" s="51">
        <f>IFERROR((1-R2688) * Z2688 * 2%,0)</f>
        <v>0</v>
      </c>
      <c r="AB2688" s="52">
        <f>IF(R2688=0,0,0)</f>
        <v>0</v>
      </c>
      <c r="AC2688" s="52">
        <f> IFERROR(AB2688 * (1-R2688) * 2%,0)</f>
        <v>0</v>
      </c>
      <c r="AD2688" s="53">
        <f>T2688+V2688+W2688+X2688+AA2688+AC2688</f>
        <v>2061.8400000000001</v>
      </c>
    </row>
    <row r="2689">
      <c r="C2689" s="40" t="s">
        <v>5084</v>
      </c>
      <c r="D2689" s="41" t="s">
        <v>5085</v>
      </c>
      <c r="E2689" s="41"/>
      <c r="F2689" s="42">
        <v>42530.188217592593</v>
      </c>
      <c r="G2689" s="43">
        <v>25</v>
      </c>
      <c r="H2689" s="44">
        <v>43329</v>
      </c>
      <c r="I2689" s="44">
        <v>43343</v>
      </c>
      <c r="J2689" s="43">
        <v>1261473</v>
      </c>
      <c r="K2689" s="43">
        <v>0</v>
      </c>
      <c r="L2689" s="43">
        <v>0</v>
      </c>
      <c r="M2689" s="43">
        <f>IFERROR(J2689-K2689-L2689,0)</f>
        <v>1261473</v>
      </c>
      <c r="N2689" s="43">
        <v>1261473</v>
      </c>
      <c r="O2689" s="45">
        <f>IFERROR(IF(1 - M2689/N2689&lt;0,0,1-M2689/N2689),0)</f>
        <v>0</v>
      </c>
      <c r="P2689" s="43">
        <v>0</v>
      </c>
      <c r="Q2689" s="43">
        <v>1261473</v>
      </c>
      <c r="R2689" s="46">
        <f>IF(F2689&lt;DATEVALUE("2018-07-01"),1,0)</f>
        <v>1</v>
      </c>
      <c r="S2689" s="47">
        <f>IF(R2689=1,1%,0)</f>
        <v>0.01</v>
      </c>
      <c r="T2689" s="46">
        <f>IFERROR(S2689*M2689,0)</f>
        <v>12614.73</v>
      </c>
      <c r="U2689" s="48">
        <f>IF(O2689&lt;=0.12,1,0)*(1-R2689)*M2689</f>
        <v>0</v>
      </c>
      <c r="V2689" s="49">
        <f>IF(0&lt;0.8,0,IF(0&lt;1,Sheet1!L590,1))*IF(G2689&lt;3,0.12 - O2689,0.01) *U2689</f>
        <v>0</v>
      </c>
      <c r="W2689" s="49">
        <f>IF(0&gt;1,IF(0&lt;=1.1,1,IF(0&lt;=1.2,2,IF(0&lt;=1.5,3,5))),0) * 1000000</f>
        <v>0</v>
      </c>
      <c r="X2689" s="50">
        <f>IF(AND(P2689&gt;=150000000,P2689&lt;300000000),5000000,IF(AND(P2689&gt;=300000000,P2689&lt;500000000),10000000,IF(AND(P2689&gt;=300000000,P2689&lt;500000000),15000000,IF(AND(P2689&gt;=500000000,P2689&lt;3000000000),20000000,IF(P2689&gt;=30000000000,35000000,0))))) * (1-R2689)</f>
        <v>0</v>
      </c>
      <c r="Y2689" s="50">
        <f>IFERROR(Q2689 * (1-R2689),0)</f>
        <v>0</v>
      </c>
      <c r="Z2689" s="51">
        <f>IF(R2689=1,0,0)</f>
        <v>0</v>
      </c>
      <c r="AA2689" s="51">
        <f>IFERROR((1-R2689) * Z2689 * 2%,0)</f>
        <v>0</v>
      </c>
      <c r="AB2689" s="52">
        <f>IF(R2689=0,0,0)</f>
        <v>0</v>
      </c>
      <c r="AC2689" s="52">
        <f> IFERROR(AB2689 * (1-R2689) * 2%,0)</f>
        <v>0</v>
      </c>
      <c r="AD2689" s="53">
        <f>T2689+V2689+W2689+X2689+AA2689+AC2689</f>
        <v>12614.73</v>
      </c>
    </row>
    <row r="2690">
      <c r="C2690" s="40" t="s">
        <v>5086</v>
      </c>
      <c r="D2690" s="41" t="s">
        <v>5087</v>
      </c>
      <c r="E2690" s="41"/>
      <c r="F2690" s="42">
        <v>42571.356504629628</v>
      </c>
      <c r="G2690" s="43">
        <v>24</v>
      </c>
      <c r="H2690" s="44">
        <v>43301</v>
      </c>
      <c r="I2690" s="44">
        <v>43406</v>
      </c>
      <c r="J2690" s="43">
        <v>4688216</v>
      </c>
      <c r="K2690" s="43">
        <v>0</v>
      </c>
      <c r="L2690" s="43">
        <v>0</v>
      </c>
      <c r="M2690" s="43">
        <f>IFERROR(J2690-K2690-L2690,0)</f>
        <v>4688216</v>
      </c>
      <c r="N2690" s="43">
        <v>4687286</v>
      </c>
      <c r="O2690" s="45">
        <f>IFERROR(IF(1 - M2690/N2690&lt;0,0,1-M2690/N2690),0)</f>
        <v>0</v>
      </c>
      <c r="P2690" s="43">
        <v>0</v>
      </c>
      <c r="Q2690" s="43">
        <v>4688216</v>
      </c>
      <c r="R2690" s="46">
        <f>IF(F2690&lt;DATEVALUE("2018-07-01"),1,0)</f>
        <v>1</v>
      </c>
      <c r="S2690" s="47">
        <f>IF(R2690=1,1%,0)</f>
        <v>0.01</v>
      </c>
      <c r="T2690" s="46">
        <f>IFERROR(S2690*M2690,0)</f>
        <v>46882.160000000003</v>
      </c>
      <c r="U2690" s="48">
        <f>IF(O2690&lt;=0.12,1,0)*(1-R2690)*M2690</f>
        <v>0</v>
      </c>
      <c r="V2690" s="49">
        <f>IF(0&lt;0.8,0,IF(0&lt;1,Sheet1!L590,1))*IF(G2690&lt;3,0.12 - O2690,0.01) *U2690</f>
        <v>0</v>
      </c>
      <c r="W2690" s="49">
        <f>IF(0&gt;1,IF(0&lt;=1.1,1,IF(0&lt;=1.2,2,IF(0&lt;=1.5,3,5))),0) * 1000000</f>
        <v>0</v>
      </c>
      <c r="X2690" s="50">
        <f>IF(AND(P2690&gt;=150000000,P2690&lt;300000000),5000000,IF(AND(P2690&gt;=300000000,P2690&lt;500000000),10000000,IF(AND(P2690&gt;=300000000,P2690&lt;500000000),15000000,IF(AND(P2690&gt;=500000000,P2690&lt;3000000000),20000000,IF(P2690&gt;=30000000000,35000000,0))))) * (1-R2690)</f>
        <v>0</v>
      </c>
      <c r="Y2690" s="50">
        <f>IFERROR(Q2690 * (1-R2690),0)</f>
        <v>0</v>
      </c>
      <c r="Z2690" s="51">
        <f>IF(R2690=1,0,0)</f>
        <v>0</v>
      </c>
      <c r="AA2690" s="51">
        <f>IFERROR((1-R2690) * Z2690 * 2%,0)</f>
        <v>0</v>
      </c>
      <c r="AB2690" s="52">
        <f>IF(R2690=0,0,0)</f>
        <v>0</v>
      </c>
      <c r="AC2690" s="52">
        <f> IFERROR(AB2690 * (1-R2690) * 2%,0)</f>
        <v>0</v>
      </c>
      <c r="AD2690" s="53">
        <f>T2690+V2690+W2690+X2690+AA2690+AC2690</f>
        <v>46882.160000000003</v>
      </c>
    </row>
    <row r="2691">
      <c r="C2691" s="40" t="s">
        <v>5088</v>
      </c>
      <c r="D2691" s="41" t="s">
        <v>5089</v>
      </c>
      <c r="E2691" s="41"/>
      <c r="F2691" s="42">
        <v>42613.157916666663</v>
      </c>
      <c r="G2691" s="43">
        <v>23</v>
      </c>
      <c r="H2691" s="44">
        <v>43329</v>
      </c>
      <c r="I2691" s="44">
        <v>43351</v>
      </c>
      <c r="J2691" s="43">
        <v>497310</v>
      </c>
      <c r="K2691" s="43">
        <v>0</v>
      </c>
      <c r="L2691" s="43">
        <v>0</v>
      </c>
      <c r="M2691" s="43">
        <f>IFERROR(J2691-K2691-L2691,0)</f>
        <v>497310</v>
      </c>
      <c r="N2691" s="43">
        <v>497310</v>
      </c>
      <c r="O2691" s="45">
        <f>IFERROR(IF(1 - M2691/N2691&lt;0,0,1-M2691/N2691),0)</f>
        <v>0</v>
      </c>
      <c r="P2691" s="43">
        <v>0</v>
      </c>
      <c r="Q2691" s="43">
        <v>497310</v>
      </c>
      <c r="R2691" s="46">
        <f>IF(F2691&lt;DATEVALUE("2018-07-01"),1,0)</f>
        <v>1</v>
      </c>
      <c r="S2691" s="47">
        <f>IF(R2691=1,1%,0)</f>
        <v>0.01</v>
      </c>
      <c r="T2691" s="46">
        <f>IFERROR(S2691*M2691,0)</f>
        <v>4973.1000000000004</v>
      </c>
      <c r="U2691" s="48">
        <f>IF(O2691&lt;=0.12,1,0)*(1-R2691)*M2691</f>
        <v>0</v>
      </c>
      <c r="V2691" s="49">
        <f>IF(0&lt;0.8,0,IF(0&lt;1,Sheet1!L590,1))*IF(G2691&lt;3,0.12 - O2691,0.01) *U2691</f>
        <v>0</v>
      </c>
      <c r="W2691" s="49">
        <f>IF(0&gt;1,IF(0&lt;=1.1,1,IF(0&lt;=1.2,2,IF(0&lt;=1.5,3,5))),0) * 1000000</f>
        <v>0</v>
      </c>
      <c r="X2691" s="50">
        <f>IF(AND(P2691&gt;=150000000,P2691&lt;300000000),5000000,IF(AND(P2691&gt;=300000000,P2691&lt;500000000),10000000,IF(AND(P2691&gt;=300000000,P2691&lt;500000000),15000000,IF(AND(P2691&gt;=500000000,P2691&lt;3000000000),20000000,IF(P2691&gt;=30000000000,35000000,0))))) * (1-R2691)</f>
        <v>0</v>
      </c>
      <c r="Y2691" s="50">
        <f>IFERROR(Q2691 * (1-R2691),0)</f>
        <v>0</v>
      </c>
      <c r="Z2691" s="51">
        <f>IF(R2691=1,0,0)</f>
        <v>0</v>
      </c>
      <c r="AA2691" s="51">
        <f>IFERROR((1-R2691) * Z2691 * 2%,0)</f>
        <v>0</v>
      </c>
      <c r="AB2691" s="52">
        <f>IF(R2691=0,0,0)</f>
        <v>0</v>
      </c>
      <c r="AC2691" s="52">
        <f> IFERROR(AB2691 * (1-R2691) * 2%,0)</f>
        <v>0</v>
      </c>
      <c r="AD2691" s="53">
        <f>T2691+V2691+W2691+X2691+AA2691+AC2691</f>
        <v>4973.1000000000004</v>
      </c>
    </row>
    <row r="2692">
      <c r="C2692" s="40" t="s">
        <v>5090</v>
      </c>
      <c r="D2692" s="41" t="s">
        <v>5091</v>
      </c>
      <c r="E2692" s="41"/>
      <c r="F2692" s="42">
        <v>42714.127210648148</v>
      </c>
      <c r="G2692" s="43">
        <v>19</v>
      </c>
      <c r="H2692" s="44">
        <v>43327</v>
      </c>
      <c r="I2692" s="44">
        <v>43368</v>
      </c>
      <c r="J2692" s="43">
        <v>1762970</v>
      </c>
      <c r="K2692" s="43">
        <v>0</v>
      </c>
      <c r="L2692" s="43">
        <v>0</v>
      </c>
      <c r="M2692" s="43">
        <f>IFERROR(J2692-K2692-L2692,0)</f>
        <v>1762970</v>
      </c>
      <c r="N2692" s="43">
        <v>1762970</v>
      </c>
      <c r="O2692" s="45">
        <f>IFERROR(IF(1 - M2692/N2692&lt;0,0,1-M2692/N2692),0)</f>
        <v>0</v>
      </c>
      <c r="P2692" s="43">
        <v>0</v>
      </c>
      <c r="Q2692" s="43">
        <v>1762970</v>
      </c>
      <c r="R2692" s="46">
        <f>IF(F2692&lt;DATEVALUE("2018-07-01"),1,0)</f>
        <v>1</v>
      </c>
      <c r="S2692" s="47">
        <f>IF(R2692=1,1%,0)</f>
        <v>0.01</v>
      </c>
      <c r="T2692" s="46">
        <f>IFERROR(S2692*M2692,0)</f>
        <v>17629.700000000001</v>
      </c>
      <c r="U2692" s="48">
        <f>IF(O2692&lt;=0.12,1,0)*(1-R2692)*M2692</f>
        <v>0</v>
      </c>
      <c r="V2692" s="49">
        <f>IF(0&lt;0.8,0,IF(0&lt;1,Sheet1!L590,1))*IF(G2692&lt;3,0.12 - O2692,0.01) *U2692</f>
        <v>0</v>
      </c>
      <c r="W2692" s="49">
        <f>IF(0&gt;1,IF(0&lt;=1.1,1,IF(0&lt;=1.2,2,IF(0&lt;=1.5,3,5))),0) * 1000000</f>
        <v>0</v>
      </c>
      <c r="X2692" s="50">
        <f>IF(AND(P2692&gt;=150000000,P2692&lt;300000000),5000000,IF(AND(P2692&gt;=300000000,P2692&lt;500000000),10000000,IF(AND(P2692&gt;=300000000,P2692&lt;500000000),15000000,IF(AND(P2692&gt;=500000000,P2692&lt;3000000000),20000000,IF(P2692&gt;=30000000000,35000000,0))))) * (1-R2692)</f>
        <v>0</v>
      </c>
      <c r="Y2692" s="50">
        <f>IFERROR(Q2692 * (1-R2692),0)</f>
        <v>0</v>
      </c>
      <c r="Z2692" s="51">
        <f>IF(R2692=1,0,0)</f>
        <v>0</v>
      </c>
      <c r="AA2692" s="51">
        <f>IFERROR((1-R2692) * Z2692 * 2%,0)</f>
        <v>0</v>
      </c>
      <c r="AB2692" s="52">
        <f>IF(R2692=0,0,0)</f>
        <v>0</v>
      </c>
      <c r="AC2692" s="52">
        <f> IFERROR(AB2692 * (1-R2692) * 2%,0)</f>
        <v>0</v>
      </c>
      <c r="AD2692" s="53">
        <f>T2692+V2692+W2692+X2692+AA2692+AC2692</f>
        <v>17629.700000000001</v>
      </c>
    </row>
    <row r="2693">
      <c r="C2693" s="40" t="s">
        <v>5092</v>
      </c>
      <c r="D2693" s="41" t="s">
        <v>5093</v>
      </c>
      <c r="E2693" s="41"/>
      <c r="F2693" s="42">
        <v>42795.204791666663</v>
      </c>
      <c r="G2693" s="43">
        <v>16</v>
      </c>
      <c r="H2693" s="44">
        <v>43329</v>
      </c>
      <c r="I2693" s="44">
        <v>43335</v>
      </c>
      <c r="J2693" s="43">
        <v>498520</v>
      </c>
      <c r="K2693" s="43">
        <v>0</v>
      </c>
      <c r="L2693" s="43">
        <v>0</v>
      </c>
      <c r="M2693" s="43">
        <f>IFERROR(J2693-K2693-L2693,0)</f>
        <v>498520</v>
      </c>
      <c r="N2693" s="43">
        <v>498520</v>
      </c>
      <c r="O2693" s="45">
        <f>IFERROR(IF(1 - M2693/N2693&lt;0,0,1-M2693/N2693),0)</f>
        <v>0</v>
      </c>
      <c r="P2693" s="43">
        <v>0</v>
      </c>
      <c r="Q2693" s="43">
        <v>498520</v>
      </c>
      <c r="R2693" s="46">
        <f>IF(F2693&lt;DATEVALUE("2018-07-01"),1,0)</f>
        <v>1</v>
      </c>
      <c r="S2693" s="47">
        <f>IF(R2693=1,1%,0)</f>
        <v>0.01</v>
      </c>
      <c r="T2693" s="46">
        <f>IFERROR(S2693*M2693,0)</f>
        <v>4985.1999999999998</v>
      </c>
      <c r="U2693" s="48">
        <f>IF(O2693&lt;=0.12,1,0)*(1-R2693)*M2693</f>
        <v>0</v>
      </c>
      <c r="V2693" s="49">
        <f>IF(0&lt;0.8,0,IF(0&lt;1,Sheet1!L590,1))*IF(G2693&lt;3,0.12 - O2693,0.01) *U2693</f>
        <v>0</v>
      </c>
      <c r="W2693" s="49">
        <f>IF(0&gt;1,IF(0&lt;=1.1,1,IF(0&lt;=1.2,2,IF(0&lt;=1.5,3,5))),0) * 1000000</f>
        <v>0</v>
      </c>
      <c r="X2693" s="50">
        <f>IF(AND(P2693&gt;=150000000,P2693&lt;300000000),5000000,IF(AND(P2693&gt;=300000000,P2693&lt;500000000),10000000,IF(AND(P2693&gt;=300000000,P2693&lt;500000000),15000000,IF(AND(P2693&gt;=500000000,P2693&lt;3000000000),20000000,IF(P2693&gt;=30000000000,35000000,0))))) * (1-R2693)</f>
        <v>0</v>
      </c>
      <c r="Y2693" s="50">
        <f>IFERROR(Q2693 * (1-R2693),0)</f>
        <v>0</v>
      </c>
      <c r="Z2693" s="51">
        <f>IF(R2693=1,0,0)</f>
        <v>0</v>
      </c>
      <c r="AA2693" s="51">
        <f>IFERROR((1-R2693) * Z2693 * 2%,0)</f>
        <v>0</v>
      </c>
      <c r="AB2693" s="52">
        <f>IF(R2693=0,0,0)</f>
        <v>0</v>
      </c>
      <c r="AC2693" s="52">
        <f> IFERROR(AB2693 * (1-R2693) * 2%,0)</f>
        <v>0</v>
      </c>
      <c r="AD2693" s="53">
        <f>T2693+V2693+W2693+X2693+AA2693+AC2693</f>
        <v>4985.1999999999998</v>
      </c>
    </row>
    <row r="2694">
      <c r="C2694" s="40" t="s">
        <v>5094</v>
      </c>
      <c r="D2694" s="41" t="s">
        <v>5095</v>
      </c>
      <c r="E2694" s="41"/>
      <c r="F2694" s="42">
        <v>42835.295532407406</v>
      </c>
      <c r="G2694" s="43">
        <v>15</v>
      </c>
      <c r="H2694" s="44">
        <v>43329</v>
      </c>
      <c r="I2694" s="44">
        <v>43368</v>
      </c>
      <c r="J2694" s="43">
        <v>16214</v>
      </c>
      <c r="K2694" s="43">
        <v>0</v>
      </c>
      <c r="L2694" s="43">
        <v>0</v>
      </c>
      <c r="M2694" s="43">
        <f>IFERROR(J2694-K2694-L2694,0)</f>
        <v>16214</v>
      </c>
      <c r="N2694" s="43">
        <v>16214</v>
      </c>
      <c r="O2694" s="45">
        <f>IFERROR(IF(1 - M2694/N2694&lt;0,0,1-M2694/N2694),0)</f>
        <v>0</v>
      </c>
      <c r="P2694" s="43">
        <v>0</v>
      </c>
      <c r="Q2694" s="43">
        <v>16214</v>
      </c>
      <c r="R2694" s="46">
        <f>IF(F2694&lt;DATEVALUE("2018-07-01"),1,0)</f>
        <v>1</v>
      </c>
      <c r="S2694" s="47">
        <f>IF(R2694=1,1%,0)</f>
        <v>0.01</v>
      </c>
      <c r="T2694" s="46">
        <f>IFERROR(S2694*M2694,0)</f>
        <v>162.14000000000002</v>
      </c>
      <c r="U2694" s="48">
        <f>IF(O2694&lt;=0.12,1,0)*(1-R2694)*M2694</f>
        <v>0</v>
      </c>
      <c r="V2694" s="49">
        <f>IF(0&lt;0.8,0,IF(0&lt;1,Sheet1!L590,1))*IF(G2694&lt;3,0.12 - O2694,0.01) *U2694</f>
        <v>0</v>
      </c>
      <c r="W2694" s="49">
        <f>IF(0&gt;1,IF(0&lt;=1.1,1,IF(0&lt;=1.2,2,IF(0&lt;=1.5,3,5))),0) * 1000000</f>
        <v>0</v>
      </c>
      <c r="X2694" s="50">
        <f>IF(AND(P2694&gt;=150000000,P2694&lt;300000000),5000000,IF(AND(P2694&gt;=300000000,P2694&lt;500000000),10000000,IF(AND(P2694&gt;=300000000,P2694&lt;500000000),15000000,IF(AND(P2694&gt;=500000000,P2694&lt;3000000000),20000000,IF(P2694&gt;=30000000000,35000000,0))))) * (1-R2694)</f>
        <v>0</v>
      </c>
      <c r="Y2694" s="50">
        <f>IFERROR(Q2694 * (1-R2694),0)</f>
        <v>0</v>
      </c>
      <c r="Z2694" s="51">
        <f>IF(R2694=1,0,0)</f>
        <v>0</v>
      </c>
      <c r="AA2694" s="51">
        <f>IFERROR((1-R2694) * Z2694 * 2%,0)</f>
        <v>0</v>
      </c>
      <c r="AB2694" s="52">
        <f>IF(R2694=0,0,0)</f>
        <v>0</v>
      </c>
      <c r="AC2694" s="52">
        <f> IFERROR(AB2694 * (1-R2694) * 2%,0)</f>
        <v>0</v>
      </c>
      <c r="AD2694" s="53">
        <f>T2694+V2694+W2694+X2694+AA2694+AC2694</f>
        <v>162.14000000000002</v>
      </c>
    </row>
    <row r="2695">
      <c r="C2695" s="40" t="s">
        <v>5096</v>
      </c>
      <c r="D2695" s="41" t="s">
        <v>5097</v>
      </c>
      <c r="E2695" s="41"/>
      <c r="F2695" s="42">
        <v>42846.107743055552</v>
      </c>
      <c r="G2695" s="43">
        <v>15</v>
      </c>
      <c r="H2695" s="44">
        <v>43327</v>
      </c>
      <c r="I2695" s="44">
        <v>43398</v>
      </c>
      <c r="J2695" s="43">
        <v>4036984</v>
      </c>
      <c r="K2695" s="43">
        <v>0</v>
      </c>
      <c r="L2695" s="43">
        <v>0</v>
      </c>
      <c r="M2695" s="43">
        <f>IFERROR(J2695-K2695-L2695,0)</f>
        <v>4036984</v>
      </c>
      <c r="N2695" s="43">
        <v>4036984</v>
      </c>
      <c r="O2695" s="45">
        <f>IFERROR(IF(1 - M2695/N2695&lt;0,0,1-M2695/N2695),0)</f>
        <v>0</v>
      </c>
      <c r="P2695" s="43">
        <v>0</v>
      </c>
      <c r="Q2695" s="43">
        <v>4036984</v>
      </c>
      <c r="R2695" s="46">
        <f>IF(F2695&lt;DATEVALUE("2018-07-01"),1,0)</f>
        <v>1</v>
      </c>
      <c r="S2695" s="47">
        <f>IF(R2695=1,1%,0)</f>
        <v>0.01</v>
      </c>
      <c r="T2695" s="46">
        <f>IFERROR(S2695*M2695,0)</f>
        <v>40369.840000000004</v>
      </c>
      <c r="U2695" s="48">
        <f>IF(O2695&lt;=0.12,1,0)*(1-R2695)*M2695</f>
        <v>0</v>
      </c>
      <c r="V2695" s="49">
        <f>IF(0&lt;0.8,0,IF(0&lt;1,Sheet1!L590,1))*IF(G2695&lt;3,0.12 - O2695,0.01) *U2695</f>
        <v>0</v>
      </c>
      <c r="W2695" s="49">
        <f>IF(0&gt;1,IF(0&lt;=1.1,1,IF(0&lt;=1.2,2,IF(0&lt;=1.5,3,5))),0) * 1000000</f>
        <v>0</v>
      </c>
      <c r="X2695" s="50">
        <f>IF(AND(P2695&gt;=150000000,P2695&lt;300000000),5000000,IF(AND(P2695&gt;=300000000,P2695&lt;500000000),10000000,IF(AND(P2695&gt;=300000000,P2695&lt;500000000),15000000,IF(AND(P2695&gt;=500000000,P2695&lt;3000000000),20000000,IF(P2695&gt;=30000000000,35000000,0))))) * (1-R2695)</f>
        <v>0</v>
      </c>
      <c r="Y2695" s="50">
        <f>IFERROR(Q2695 * (1-R2695),0)</f>
        <v>0</v>
      </c>
      <c r="Z2695" s="51">
        <f>IF(R2695=1,0,0)</f>
        <v>0</v>
      </c>
      <c r="AA2695" s="51">
        <f>IFERROR((1-R2695) * Z2695 * 2%,0)</f>
        <v>0</v>
      </c>
      <c r="AB2695" s="52">
        <f>IF(R2695=0,0,0)</f>
        <v>0</v>
      </c>
      <c r="AC2695" s="52">
        <f> IFERROR(AB2695 * (1-R2695) * 2%,0)</f>
        <v>0</v>
      </c>
      <c r="AD2695" s="53">
        <f>T2695+V2695+W2695+X2695+AA2695+AC2695</f>
        <v>40369.840000000004</v>
      </c>
    </row>
    <row r="2696">
      <c r="C2696" s="40" t="s">
        <v>5098</v>
      </c>
      <c r="D2696" s="41" t="s">
        <v>5099</v>
      </c>
      <c r="E2696" s="41"/>
      <c r="F2696" s="42">
        <v>42923.282731481479</v>
      </c>
      <c r="G2696" s="43">
        <v>12</v>
      </c>
      <c r="H2696" s="44">
        <v>43327</v>
      </c>
      <c r="I2696" s="44">
        <v>43399</v>
      </c>
      <c r="J2696" s="43">
        <v>5767405</v>
      </c>
      <c r="K2696" s="43">
        <v>0</v>
      </c>
      <c r="L2696" s="43">
        <v>0</v>
      </c>
      <c r="M2696" s="43">
        <f>IFERROR(J2696-K2696-L2696,0)</f>
        <v>5767405</v>
      </c>
      <c r="N2696" s="43">
        <v>5767405</v>
      </c>
      <c r="O2696" s="45">
        <f>IFERROR(IF(1 - M2696/N2696&lt;0,0,1-M2696/N2696),0)</f>
        <v>0</v>
      </c>
      <c r="P2696" s="43">
        <v>0</v>
      </c>
      <c r="Q2696" s="43">
        <v>5767405</v>
      </c>
      <c r="R2696" s="46">
        <f>IF(F2696&lt;DATEVALUE("2018-07-01"),1,0)</f>
        <v>1</v>
      </c>
      <c r="S2696" s="47">
        <f>IF(R2696=1,1%,0)</f>
        <v>0.01</v>
      </c>
      <c r="T2696" s="46">
        <f>IFERROR(S2696*M2696,0)</f>
        <v>57674.050000000003</v>
      </c>
      <c r="U2696" s="48">
        <f>IF(O2696&lt;=0.12,1,0)*(1-R2696)*M2696</f>
        <v>0</v>
      </c>
      <c r="V2696" s="49">
        <f>IF(0&lt;0.8,0,IF(0&lt;1,Sheet1!L590,1))*IF(G2696&lt;3,0.12 - O2696,0.01) *U2696</f>
        <v>0</v>
      </c>
      <c r="W2696" s="49">
        <f>IF(0&gt;1,IF(0&lt;=1.1,1,IF(0&lt;=1.2,2,IF(0&lt;=1.5,3,5))),0) * 1000000</f>
        <v>0</v>
      </c>
      <c r="X2696" s="50">
        <f>IF(AND(P2696&gt;=150000000,P2696&lt;300000000),5000000,IF(AND(P2696&gt;=300000000,P2696&lt;500000000),10000000,IF(AND(P2696&gt;=300000000,P2696&lt;500000000),15000000,IF(AND(P2696&gt;=500000000,P2696&lt;3000000000),20000000,IF(P2696&gt;=30000000000,35000000,0))))) * (1-R2696)</f>
        <v>0</v>
      </c>
      <c r="Y2696" s="50">
        <f>IFERROR(Q2696 * (1-R2696),0)</f>
        <v>0</v>
      </c>
      <c r="Z2696" s="51">
        <f>IF(R2696=1,0,0)</f>
        <v>0</v>
      </c>
      <c r="AA2696" s="51">
        <f>IFERROR((1-R2696) * Z2696 * 2%,0)</f>
        <v>0</v>
      </c>
      <c r="AB2696" s="52">
        <f>IF(R2696=0,0,0)</f>
        <v>0</v>
      </c>
      <c r="AC2696" s="52">
        <f> IFERROR(AB2696 * (1-R2696) * 2%,0)</f>
        <v>0</v>
      </c>
      <c r="AD2696" s="53">
        <f>T2696+V2696+W2696+X2696+AA2696+AC2696</f>
        <v>57674.050000000003</v>
      </c>
    </row>
    <row r="2697">
      <c r="C2697" s="40" t="s">
        <v>5100</v>
      </c>
      <c r="D2697" s="41" t="s">
        <v>5101</v>
      </c>
      <c r="E2697" s="41"/>
      <c r="F2697" s="42">
        <v>42961.198437499996</v>
      </c>
      <c r="G2697" s="43">
        <v>11</v>
      </c>
      <c r="H2697" s="44">
        <v>43327</v>
      </c>
      <c r="I2697" s="44">
        <v>43356</v>
      </c>
      <c r="J2697" s="43">
        <v>3044571</v>
      </c>
      <c r="K2697" s="43">
        <v>0</v>
      </c>
      <c r="L2697" s="43">
        <v>0</v>
      </c>
      <c r="M2697" s="43">
        <f>IFERROR(J2697-K2697-L2697,0)</f>
        <v>3044571</v>
      </c>
      <c r="N2697" s="43">
        <v>3015531</v>
      </c>
      <c r="O2697" s="45">
        <f>IFERROR(IF(1 - M2697/N2697&lt;0,0,1-M2697/N2697),0)</f>
        <v>0</v>
      </c>
      <c r="P2697" s="43">
        <v>0</v>
      </c>
      <c r="Q2697" s="43">
        <v>3044571</v>
      </c>
      <c r="R2697" s="46">
        <f>IF(F2697&lt;DATEVALUE("2018-07-01"),1,0)</f>
        <v>1</v>
      </c>
      <c r="S2697" s="47">
        <f>IF(R2697=1,1%,0)</f>
        <v>0.01</v>
      </c>
      <c r="T2697" s="46">
        <f>IFERROR(S2697*M2697,0)</f>
        <v>30445.709999999999</v>
      </c>
      <c r="U2697" s="48">
        <f>IF(O2697&lt;=0.12,1,0)*(1-R2697)*M2697</f>
        <v>0</v>
      </c>
      <c r="V2697" s="49">
        <f>IF(0&lt;0.8,0,IF(0&lt;1,Sheet1!L590,1))*IF(G2697&lt;3,0.12 - O2697,0.01) *U2697</f>
        <v>0</v>
      </c>
      <c r="W2697" s="49">
        <f>IF(0&gt;1,IF(0&lt;=1.1,1,IF(0&lt;=1.2,2,IF(0&lt;=1.5,3,5))),0) * 1000000</f>
        <v>0</v>
      </c>
      <c r="X2697" s="50">
        <f>IF(AND(P2697&gt;=150000000,P2697&lt;300000000),5000000,IF(AND(P2697&gt;=300000000,P2697&lt;500000000),10000000,IF(AND(P2697&gt;=300000000,P2697&lt;500000000),15000000,IF(AND(P2697&gt;=500000000,P2697&lt;3000000000),20000000,IF(P2697&gt;=30000000000,35000000,0))))) * (1-R2697)</f>
        <v>0</v>
      </c>
      <c r="Y2697" s="50">
        <f>IFERROR(Q2697 * (1-R2697),0)</f>
        <v>0</v>
      </c>
      <c r="Z2697" s="51">
        <f>IF(R2697=1,0,0)</f>
        <v>0</v>
      </c>
      <c r="AA2697" s="51">
        <f>IFERROR((1-R2697) * Z2697 * 2%,0)</f>
        <v>0</v>
      </c>
      <c r="AB2697" s="52">
        <f>IF(R2697=0,0,0)</f>
        <v>0</v>
      </c>
      <c r="AC2697" s="52">
        <f> IFERROR(AB2697 * (1-R2697) * 2%,0)</f>
        <v>0</v>
      </c>
      <c r="AD2697" s="53">
        <f>T2697+V2697+W2697+X2697+AA2697+AC2697</f>
        <v>30445.709999999999</v>
      </c>
    </row>
    <row r="2698">
      <c r="C2698" s="40" t="s">
        <v>5102</v>
      </c>
      <c r="D2698" s="41" t="s">
        <v>5103</v>
      </c>
      <c r="E2698" s="41"/>
      <c r="F2698" s="42">
        <v>43117.125752314816</v>
      </c>
      <c r="G2698" s="43">
        <v>6</v>
      </c>
      <c r="H2698" s="44">
        <v>43327</v>
      </c>
      <c r="I2698" s="44">
        <v>43332</v>
      </c>
      <c r="J2698" s="43">
        <v>3800830</v>
      </c>
      <c r="K2698" s="43">
        <v>0</v>
      </c>
      <c r="L2698" s="43">
        <v>0</v>
      </c>
      <c r="M2698" s="43">
        <f>IFERROR(J2698-K2698-L2698,0)</f>
        <v>3800830</v>
      </c>
      <c r="N2698" s="43">
        <v>3706164</v>
      </c>
      <c r="O2698" s="45">
        <f>IFERROR(IF(1 - M2698/N2698&lt;0,0,1-M2698/N2698),0)</f>
        <v>0</v>
      </c>
      <c r="P2698" s="43">
        <v>0</v>
      </c>
      <c r="Q2698" s="43">
        <v>3800830</v>
      </c>
      <c r="R2698" s="46">
        <f>IF(F2698&lt;DATEVALUE("2018-07-01"),1,0)</f>
        <v>1</v>
      </c>
      <c r="S2698" s="47">
        <f>IF(R2698=1,1%,0)</f>
        <v>0.01</v>
      </c>
      <c r="T2698" s="46">
        <f>IFERROR(S2698*M2698,0)</f>
        <v>38008.300000000003</v>
      </c>
      <c r="U2698" s="48">
        <f>IF(O2698&lt;=0.12,1,0)*(1-R2698)*M2698</f>
        <v>0</v>
      </c>
      <c r="V2698" s="49">
        <f>IF(0&lt;0.8,0,IF(0&lt;1,Sheet1!L590,1))*IF(G2698&lt;3,0.12 - O2698,0.01) *U2698</f>
        <v>0</v>
      </c>
      <c r="W2698" s="49">
        <f>IF(0&gt;1,IF(0&lt;=1.1,1,IF(0&lt;=1.2,2,IF(0&lt;=1.5,3,5))),0) * 1000000</f>
        <v>0</v>
      </c>
      <c r="X2698" s="50">
        <f>IF(AND(P2698&gt;=150000000,P2698&lt;300000000),5000000,IF(AND(P2698&gt;=300000000,P2698&lt;500000000),10000000,IF(AND(P2698&gt;=300000000,P2698&lt;500000000),15000000,IF(AND(P2698&gt;=500000000,P2698&lt;3000000000),20000000,IF(P2698&gt;=30000000000,35000000,0))))) * (1-R2698)</f>
        <v>0</v>
      </c>
      <c r="Y2698" s="50">
        <f>IFERROR(Q2698 * (1-R2698),0)</f>
        <v>0</v>
      </c>
      <c r="Z2698" s="51">
        <f>IF(R2698=1,0,0)</f>
        <v>0</v>
      </c>
      <c r="AA2698" s="51">
        <f>IFERROR((1-R2698) * Z2698 * 2%,0)</f>
        <v>0</v>
      </c>
      <c r="AB2698" s="52">
        <f>IF(R2698=0,0,0)</f>
        <v>0</v>
      </c>
      <c r="AC2698" s="52">
        <f> IFERROR(AB2698 * (1-R2698) * 2%,0)</f>
        <v>0</v>
      </c>
      <c r="AD2698" s="53">
        <f>T2698+V2698+W2698+X2698+AA2698+AC2698</f>
        <v>38008.300000000003</v>
      </c>
    </row>
    <row r="2699">
      <c r="C2699" s="40" t="s">
        <v>5104</v>
      </c>
      <c r="D2699" s="41" t="s">
        <v>5105</v>
      </c>
      <c r="E2699" s="41"/>
      <c r="F2699" s="42">
        <v>43188.159699074073</v>
      </c>
      <c r="G2699" s="43">
        <v>4</v>
      </c>
      <c r="H2699" s="44">
        <v>43301</v>
      </c>
      <c r="I2699" s="44">
        <v>43313</v>
      </c>
      <c r="J2699" s="43">
        <v>1576630</v>
      </c>
      <c r="K2699" s="43">
        <v>0</v>
      </c>
      <c r="L2699" s="43">
        <v>0</v>
      </c>
      <c r="M2699" s="43">
        <f>IFERROR(J2699-K2699-L2699,0)</f>
        <v>1576630</v>
      </c>
      <c r="N2699" s="43">
        <v>1576630</v>
      </c>
      <c r="O2699" s="45">
        <f>IFERROR(IF(1 - M2699/N2699&lt;0,0,1-M2699/N2699),0)</f>
        <v>0</v>
      </c>
      <c r="P2699" s="43">
        <v>0</v>
      </c>
      <c r="Q2699" s="43">
        <v>1576630</v>
      </c>
      <c r="R2699" s="46">
        <f>IF(F2699&lt;DATEVALUE("2018-07-01"),1,0)</f>
        <v>1</v>
      </c>
      <c r="S2699" s="47">
        <f>IF(R2699=1,1%,0)</f>
        <v>0.01</v>
      </c>
      <c r="T2699" s="46">
        <f>IFERROR(S2699*M2699,0)</f>
        <v>15766.300000000001</v>
      </c>
      <c r="U2699" s="48">
        <f>IF(O2699&lt;=0.12,1,0)*(1-R2699)*M2699</f>
        <v>0</v>
      </c>
      <c r="V2699" s="49">
        <f>IF(0&lt;0.8,0,IF(0&lt;1,Sheet1!L590,1))*IF(G2699&lt;3,0.12 - O2699,0.01) *U2699</f>
        <v>0</v>
      </c>
      <c r="W2699" s="49">
        <f>IF(0&gt;1,IF(0&lt;=1.1,1,IF(0&lt;=1.2,2,IF(0&lt;=1.5,3,5))),0) * 1000000</f>
        <v>0</v>
      </c>
      <c r="X2699" s="50">
        <f>IF(AND(P2699&gt;=150000000,P2699&lt;300000000),5000000,IF(AND(P2699&gt;=300000000,P2699&lt;500000000),10000000,IF(AND(P2699&gt;=300000000,P2699&lt;500000000),15000000,IF(AND(P2699&gt;=500000000,P2699&lt;3000000000),20000000,IF(P2699&gt;=30000000000,35000000,0))))) * (1-R2699)</f>
        <v>0</v>
      </c>
      <c r="Y2699" s="50">
        <f>IFERROR(Q2699 * (1-R2699),0)</f>
        <v>0</v>
      </c>
      <c r="Z2699" s="51">
        <f>IF(R2699=1,0,0)</f>
        <v>0</v>
      </c>
      <c r="AA2699" s="51">
        <f>IFERROR((1-R2699) * Z2699 * 2%,0)</f>
        <v>0</v>
      </c>
      <c r="AB2699" s="52">
        <f>IF(R2699=0,0,0)</f>
        <v>0</v>
      </c>
      <c r="AC2699" s="52">
        <f> IFERROR(AB2699 * (1-R2699) * 2%,0)</f>
        <v>0</v>
      </c>
      <c r="AD2699" s="53">
        <f>T2699+V2699+W2699+X2699+AA2699+AC2699</f>
        <v>15766.300000000001</v>
      </c>
    </row>
    <row r="2700">
      <c r="C2700" s="40" t="s">
        <v>5106</v>
      </c>
      <c r="D2700" s="41" t="s">
        <v>5107</v>
      </c>
      <c r="E2700" s="41"/>
      <c r="F2700" s="42">
        <v>43196.208460648144</v>
      </c>
      <c r="G2700" s="43">
        <v>3</v>
      </c>
      <c r="H2700" s="44">
        <v>43327</v>
      </c>
      <c r="I2700" s="44">
        <v>43353</v>
      </c>
      <c r="J2700" s="43">
        <v>3754630</v>
      </c>
      <c r="K2700" s="43">
        <v>0</v>
      </c>
      <c r="L2700" s="43">
        <v>0</v>
      </c>
      <c r="M2700" s="43">
        <f>IFERROR(J2700-K2700-L2700,0)</f>
        <v>3754630</v>
      </c>
      <c r="N2700" s="43">
        <v>3754630</v>
      </c>
      <c r="O2700" s="45">
        <f>IFERROR(IF(1 - M2700/N2700&lt;0,0,1-M2700/N2700),0)</f>
        <v>0</v>
      </c>
      <c r="P2700" s="43">
        <v>0</v>
      </c>
      <c r="Q2700" s="43">
        <v>0</v>
      </c>
      <c r="R2700" s="46">
        <f>IF(F2700&lt;DATEVALUE("2018-07-01"),1,0)</f>
        <v>1</v>
      </c>
      <c r="S2700" s="47">
        <f>IF(R2700=1,1%,0)</f>
        <v>0.01</v>
      </c>
      <c r="T2700" s="46">
        <f>IFERROR(S2700*M2700,0)</f>
        <v>37546.300000000003</v>
      </c>
      <c r="U2700" s="48">
        <f>IF(O2700&lt;=0.12,1,0)*(1-R2700)*M2700</f>
        <v>0</v>
      </c>
      <c r="V2700" s="49">
        <f>IF(0&lt;0.8,0,IF(0&lt;1,Sheet1!L590,1))*IF(G2700&lt;3,0.12 - O2700,0.01) *U2700</f>
        <v>0</v>
      </c>
      <c r="W2700" s="49">
        <f>IF(0&gt;1,IF(0&lt;=1.1,1,IF(0&lt;=1.2,2,IF(0&lt;=1.5,3,5))),0) * 1000000</f>
        <v>0</v>
      </c>
      <c r="X2700" s="50">
        <f>IF(AND(P2700&gt;=150000000,P2700&lt;300000000),5000000,IF(AND(P2700&gt;=300000000,P2700&lt;500000000),10000000,IF(AND(P2700&gt;=300000000,P2700&lt;500000000),15000000,IF(AND(P2700&gt;=500000000,P2700&lt;3000000000),20000000,IF(P2700&gt;=30000000000,35000000,0))))) * (1-R2700)</f>
        <v>0</v>
      </c>
      <c r="Y2700" s="50">
        <f>IFERROR(Q2700 * (1-R2700),0)</f>
        <v>0</v>
      </c>
      <c r="Z2700" s="51">
        <f>IF(R2700=1,0,0)</f>
        <v>0</v>
      </c>
      <c r="AA2700" s="51">
        <f>IFERROR((1-R2700) * Z2700 * 2%,0)</f>
        <v>0</v>
      </c>
      <c r="AB2700" s="52">
        <f>IF(R2700=0,0,0)</f>
        <v>0</v>
      </c>
      <c r="AC2700" s="52">
        <f> IFERROR(AB2700 * (1-R2700) * 2%,0)</f>
        <v>0</v>
      </c>
      <c r="AD2700" s="53">
        <f>T2700+V2700+W2700+X2700+AA2700+AC2700</f>
        <v>37546.300000000003</v>
      </c>
    </row>
    <row r="2701">
      <c r="C2701" s="40" t="s">
        <v>5108</v>
      </c>
      <c r="D2701" s="41" t="s">
        <v>5109</v>
      </c>
      <c r="E2701" s="41"/>
      <c r="F2701" s="42">
        <v>43206.181886574072</v>
      </c>
      <c r="G2701" s="43">
        <v>3</v>
      </c>
      <c r="H2701" s="44" t="s">
        <v>24</v>
      </c>
      <c r="I2701" s="44" t="s">
        <v>24</v>
      </c>
      <c r="J2701" s="43">
        <v>1415040</v>
      </c>
      <c r="K2701" s="43">
        <v>0</v>
      </c>
      <c r="L2701" s="43">
        <v>0</v>
      </c>
      <c r="M2701" s="43">
        <f>IFERROR(J2701-K2701-L2701,0)</f>
        <v>1415040</v>
      </c>
      <c r="N2701" s="43">
        <v>1774960</v>
      </c>
      <c r="O2701" s="45">
        <f>IFERROR(IF(1 - M2701/N2701&lt;0,0,1-M2701/N2701),0)</f>
        <v>0.20277640059494295</v>
      </c>
      <c r="P2701" s="43">
        <v>0</v>
      </c>
      <c r="Q2701" s="43">
        <v>0</v>
      </c>
      <c r="R2701" s="46">
        <f>IF(F2701&lt;DATEVALUE("2018-07-01"),1,0)</f>
        <v>1</v>
      </c>
      <c r="S2701" s="47">
        <f>IF(R2701=1,1%,0)</f>
        <v>0.01</v>
      </c>
      <c r="T2701" s="46">
        <f>IFERROR(S2701*M2701,0)</f>
        <v>14150.4</v>
      </c>
      <c r="U2701" s="48">
        <f>IF(O2701&lt;=0.12,1,0)*(1-R2701)*M2701</f>
        <v>0</v>
      </c>
      <c r="V2701" s="49">
        <f>IF(0&lt;0.8,0,IF(0&lt;1,Sheet1!L590,1))*IF(G2701&lt;3,0.12 - O2701,0.01) *U2701</f>
        <v>0</v>
      </c>
      <c r="W2701" s="49">
        <f>IF(0&gt;1,IF(0&lt;=1.1,1,IF(0&lt;=1.2,2,IF(0&lt;=1.5,3,5))),0) * 1000000</f>
        <v>0</v>
      </c>
      <c r="X2701" s="50">
        <f>IF(AND(P2701&gt;=150000000,P2701&lt;300000000),5000000,IF(AND(P2701&gt;=300000000,P2701&lt;500000000),10000000,IF(AND(P2701&gt;=300000000,P2701&lt;500000000),15000000,IF(AND(P2701&gt;=500000000,P2701&lt;3000000000),20000000,IF(P2701&gt;=30000000000,35000000,0))))) * (1-R2701)</f>
        <v>0</v>
      </c>
      <c r="Y2701" s="50">
        <f>IFERROR(Q2701 * (1-R2701),0)</f>
        <v>0</v>
      </c>
      <c r="Z2701" s="51">
        <f>IF(R2701=1,0,0)</f>
        <v>0</v>
      </c>
      <c r="AA2701" s="51">
        <f>IFERROR((1-R2701) * Z2701 * 2%,0)</f>
        <v>0</v>
      </c>
      <c r="AB2701" s="52">
        <f>IF(R2701=0,0,0)</f>
        <v>0</v>
      </c>
      <c r="AC2701" s="52">
        <f> IFERROR(AB2701 * (1-R2701) * 2%,0)</f>
        <v>0</v>
      </c>
      <c r="AD2701" s="53">
        <f>T2701+V2701+W2701+X2701+AA2701+AC2701</f>
        <v>14150.4</v>
      </c>
    </row>
    <row r="2702">
      <c r="C2702" s="40" t="s">
        <v>5110</v>
      </c>
      <c r="D2702" s="41" t="s">
        <v>5111</v>
      </c>
      <c r="E2702" s="41"/>
      <c r="F2702" s="42">
        <v>39980.632708333331</v>
      </c>
      <c r="G2702" s="43">
        <v>109</v>
      </c>
      <c r="H2702" s="44" t="s">
        <v>24</v>
      </c>
      <c r="I2702" s="44" t="s">
        <v>24</v>
      </c>
      <c r="J2702" s="43">
        <v>527221</v>
      </c>
      <c r="K2702" s="43">
        <v>0</v>
      </c>
      <c r="L2702" s="43">
        <v>0</v>
      </c>
      <c r="M2702" s="43">
        <f>IFERROR(J2702-K2702-L2702,0)</f>
        <v>527221</v>
      </c>
      <c r="N2702" s="43">
        <v>527221</v>
      </c>
      <c r="O2702" s="45">
        <f>IFERROR(IF(1 - M2702/N2702&lt;0,0,1-M2702/N2702),0)</f>
        <v>0</v>
      </c>
      <c r="P2702" s="43">
        <v>0</v>
      </c>
      <c r="Q2702" s="43">
        <v>527221</v>
      </c>
      <c r="R2702" s="46">
        <f>IF(F2702&lt;DATEVALUE("2018-07-01"),1,0)</f>
        <v>1</v>
      </c>
      <c r="S2702" s="47">
        <f>IF(R2702=1,1%,0)</f>
        <v>0.01</v>
      </c>
      <c r="T2702" s="46">
        <f>IFERROR(S2702*M2702,0)</f>
        <v>5272.21</v>
      </c>
      <c r="U2702" s="48">
        <f>IF(O2702&lt;=0.12,1,0)*(1-R2702)*M2702</f>
        <v>0</v>
      </c>
      <c r="V2702" s="49">
        <f>IF(0&lt;0.8,0,IF(0&lt;1,Sheet1!L590,1))*IF(G2702&lt;3,0.12 - O2702,0.01) *U2702</f>
        <v>0</v>
      </c>
      <c r="W2702" s="49">
        <f>IF(0&gt;1,IF(0&lt;=1.1,1,IF(0&lt;=1.2,2,IF(0&lt;=1.5,3,5))),0) * 1000000</f>
        <v>0</v>
      </c>
      <c r="X2702" s="50">
        <f>IF(AND(P2702&gt;=150000000,P2702&lt;300000000),5000000,IF(AND(P2702&gt;=300000000,P2702&lt;500000000),10000000,IF(AND(P2702&gt;=300000000,P2702&lt;500000000),15000000,IF(AND(P2702&gt;=500000000,P2702&lt;3000000000),20000000,IF(P2702&gt;=30000000000,35000000,0))))) * (1-R2702)</f>
        <v>0</v>
      </c>
      <c r="Y2702" s="50">
        <f>IFERROR(Q2702 * (1-R2702),0)</f>
        <v>0</v>
      </c>
      <c r="Z2702" s="51">
        <f>IF(R2702=1,0,0)</f>
        <v>0</v>
      </c>
      <c r="AA2702" s="51">
        <f>IFERROR((1-R2702) * Z2702 * 2%,0)</f>
        <v>0</v>
      </c>
      <c r="AB2702" s="52">
        <f>IF(R2702=0,0,0)</f>
        <v>0</v>
      </c>
      <c r="AC2702" s="52">
        <f> IFERROR(AB2702 * (1-R2702) * 2%,0)</f>
        <v>0</v>
      </c>
      <c r="AD2702" s="53">
        <f>T2702+V2702+W2702+X2702+AA2702+AC2702</f>
        <v>5272.21</v>
      </c>
    </row>
    <row r="2703">
      <c r="C2703" s="40" t="s">
        <v>5112</v>
      </c>
      <c r="D2703" s="41" t="s">
        <v>5113</v>
      </c>
      <c r="E2703" s="41"/>
      <c r="F2703" s="42">
        <v>40597.361620370371</v>
      </c>
      <c r="G2703" s="43">
        <v>89</v>
      </c>
      <c r="H2703" s="44">
        <v>43327</v>
      </c>
      <c r="I2703" s="44">
        <v>43343</v>
      </c>
      <c r="J2703" s="43">
        <v>27813340</v>
      </c>
      <c r="K2703" s="43">
        <v>0</v>
      </c>
      <c r="L2703" s="43">
        <v>1237000</v>
      </c>
      <c r="M2703" s="43">
        <f>IFERROR(J2703-K2703-L2703,0)</f>
        <v>26576340</v>
      </c>
      <c r="N2703" s="43">
        <v>27758410</v>
      </c>
      <c r="O2703" s="45">
        <f>IFERROR(IF(1 - M2703/N2703&lt;0,0,1-M2703/N2703),0)</f>
        <v>0.042584211415567341</v>
      </c>
      <c r="P2703" s="43">
        <v>0</v>
      </c>
      <c r="Q2703" s="43">
        <v>27813340</v>
      </c>
      <c r="R2703" s="46">
        <f>IF(F2703&lt;DATEVALUE("2018-07-01"),1,0)</f>
        <v>1</v>
      </c>
      <c r="S2703" s="47">
        <f>IF(R2703=1,1%,0)</f>
        <v>0.01</v>
      </c>
      <c r="T2703" s="46">
        <f>IFERROR(S2703*M2703,0)</f>
        <v>265763.40000000002</v>
      </c>
      <c r="U2703" s="48">
        <f>IF(O2703&lt;=0.12,1,0)*(1-R2703)*M2703</f>
        <v>0</v>
      </c>
      <c r="V2703" s="49">
        <f>IF(0&lt;0.8,0,IF(0&lt;1,Sheet1!L590,1))*IF(G2703&lt;3,0.12 - O2703,0.01) *U2703</f>
        <v>0</v>
      </c>
      <c r="W2703" s="49">
        <f>IF(0&gt;1,IF(0&lt;=1.1,1,IF(0&lt;=1.2,2,IF(0&lt;=1.5,3,5))),0) * 1000000</f>
        <v>0</v>
      </c>
      <c r="X2703" s="50">
        <f>IF(AND(P2703&gt;=150000000,P2703&lt;300000000),5000000,IF(AND(P2703&gt;=300000000,P2703&lt;500000000),10000000,IF(AND(P2703&gt;=300000000,P2703&lt;500000000),15000000,IF(AND(P2703&gt;=500000000,P2703&lt;3000000000),20000000,IF(P2703&gt;=30000000000,35000000,0))))) * (1-R2703)</f>
        <v>0</v>
      </c>
      <c r="Y2703" s="50">
        <f>IFERROR(Q2703 * (1-R2703),0)</f>
        <v>0</v>
      </c>
      <c r="Z2703" s="51">
        <f>IF(R2703=1,0,0)</f>
        <v>0</v>
      </c>
      <c r="AA2703" s="51">
        <f>IFERROR((1-R2703) * Z2703 * 2%,0)</f>
        <v>0</v>
      </c>
      <c r="AB2703" s="52">
        <f>IF(R2703=0,0,0)</f>
        <v>0</v>
      </c>
      <c r="AC2703" s="52">
        <f> IFERROR(AB2703 * (1-R2703) * 2%,0)</f>
        <v>0</v>
      </c>
      <c r="AD2703" s="53">
        <f>T2703+V2703+W2703+X2703+AA2703+AC2703</f>
        <v>265763.40000000002</v>
      </c>
    </row>
    <row r="2704">
      <c r="C2704" s="40" t="s">
        <v>5114</v>
      </c>
      <c r="D2704" s="41" t="s">
        <v>5115</v>
      </c>
      <c r="E2704" s="41"/>
      <c r="F2704" s="42">
        <v>40785.478738425925</v>
      </c>
      <c r="G2704" s="43">
        <v>83</v>
      </c>
      <c r="H2704" s="44">
        <v>43327</v>
      </c>
      <c r="I2704" s="44">
        <v>43355</v>
      </c>
      <c r="J2704" s="43">
        <v>697444</v>
      </c>
      <c r="K2704" s="43">
        <v>0</v>
      </c>
      <c r="L2704" s="43">
        <v>0</v>
      </c>
      <c r="M2704" s="43">
        <f>IFERROR(J2704-K2704-L2704,0)</f>
        <v>697444</v>
      </c>
      <c r="N2704" s="43">
        <v>697444</v>
      </c>
      <c r="O2704" s="45">
        <f>IFERROR(IF(1 - M2704/N2704&lt;0,0,1-M2704/N2704),0)</f>
        <v>0</v>
      </c>
      <c r="P2704" s="43">
        <v>0</v>
      </c>
      <c r="Q2704" s="43">
        <v>697444</v>
      </c>
      <c r="R2704" s="46">
        <f>IF(F2704&lt;DATEVALUE("2018-07-01"),1,0)</f>
        <v>1</v>
      </c>
      <c r="S2704" s="47">
        <f>IF(R2704=1,1%,0)</f>
        <v>0.01</v>
      </c>
      <c r="T2704" s="46">
        <f>IFERROR(S2704*M2704,0)</f>
        <v>6974.4400000000005</v>
      </c>
      <c r="U2704" s="48">
        <f>IF(O2704&lt;=0.12,1,0)*(1-R2704)*M2704</f>
        <v>0</v>
      </c>
      <c r="V2704" s="49">
        <f>IF(0&lt;0.8,0,IF(0&lt;1,Sheet1!L590,1))*IF(G2704&lt;3,0.12 - O2704,0.01) *U2704</f>
        <v>0</v>
      </c>
      <c r="W2704" s="49">
        <f>IF(0&gt;1,IF(0&lt;=1.1,1,IF(0&lt;=1.2,2,IF(0&lt;=1.5,3,5))),0) * 1000000</f>
        <v>0</v>
      </c>
      <c r="X2704" s="50">
        <f>IF(AND(P2704&gt;=150000000,P2704&lt;300000000),5000000,IF(AND(P2704&gt;=300000000,P2704&lt;500000000),10000000,IF(AND(P2704&gt;=300000000,P2704&lt;500000000),15000000,IF(AND(P2704&gt;=500000000,P2704&lt;3000000000),20000000,IF(P2704&gt;=30000000000,35000000,0))))) * (1-R2704)</f>
        <v>0</v>
      </c>
      <c r="Y2704" s="50">
        <f>IFERROR(Q2704 * (1-R2704),0)</f>
        <v>0</v>
      </c>
      <c r="Z2704" s="51">
        <f>IF(R2704=1,0,0)</f>
        <v>0</v>
      </c>
      <c r="AA2704" s="51">
        <f>IFERROR((1-R2704) * Z2704 * 2%,0)</f>
        <v>0</v>
      </c>
      <c r="AB2704" s="52">
        <f>IF(R2704=0,0,0)</f>
        <v>0</v>
      </c>
      <c r="AC2704" s="52">
        <f> IFERROR(AB2704 * (1-R2704) * 2%,0)</f>
        <v>0</v>
      </c>
      <c r="AD2704" s="53">
        <f>T2704+V2704+W2704+X2704+AA2704+AC2704</f>
        <v>6974.4400000000005</v>
      </c>
    </row>
    <row r="2705">
      <c r="C2705" s="40" t="s">
        <v>5116</v>
      </c>
      <c r="D2705" s="41" t="s">
        <v>5117</v>
      </c>
      <c r="E2705" s="41"/>
      <c r="F2705" s="42">
        <v>40812.379837962959</v>
      </c>
      <c r="G2705" s="43">
        <v>82</v>
      </c>
      <c r="H2705" s="44">
        <v>43333</v>
      </c>
      <c r="I2705" s="44">
        <v>43365</v>
      </c>
      <c r="J2705" s="43">
        <v>1015432</v>
      </c>
      <c r="K2705" s="43">
        <v>0</v>
      </c>
      <c r="L2705" s="43">
        <v>0</v>
      </c>
      <c r="M2705" s="43">
        <f>IFERROR(J2705-K2705-L2705,0)</f>
        <v>1015432</v>
      </c>
      <c r="N2705" s="43">
        <v>1015432</v>
      </c>
      <c r="O2705" s="45">
        <f>IFERROR(IF(1 - M2705/N2705&lt;0,0,1-M2705/N2705),0)</f>
        <v>0</v>
      </c>
      <c r="P2705" s="43">
        <v>0</v>
      </c>
      <c r="Q2705" s="43">
        <v>1015432</v>
      </c>
      <c r="R2705" s="46">
        <f>IF(F2705&lt;DATEVALUE("2018-07-01"),1,0)</f>
        <v>1</v>
      </c>
      <c r="S2705" s="47">
        <f>IF(R2705=1,1%,0)</f>
        <v>0.01</v>
      </c>
      <c r="T2705" s="46">
        <f>IFERROR(S2705*M2705,0)</f>
        <v>10154.32</v>
      </c>
      <c r="U2705" s="48">
        <f>IF(O2705&lt;=0.12,1,0)*(1-R2705)*M2705</f>
        <v>0</v>
      </c>
      <c r="V2705" s="49">
        <f>IF(0&lt;0.8,0,IF(0&lt;1,Sheet1!L590,1))*IF(G2705&lt;3,0.12 - O2705,0.01) *U2705</f>
        <v>0</v>
      </c>
      <c r="W2705" s="49">
        <f>IF(0&gt;1,IF(0&lt;=1.1,1,IF(0&lt;=1.2,2,IF(0&lt;=1.5,3,5))),0) * 1000000</f>
        <v>0</v>
      </c>
      <c r="X2705" s="50">
        <f>IF(AND(P2705&gt;=150000000,P2705&lt;300000000),5000000,IF(AND(P2705&gt;=300000000,P2705&lt;500000000),10000000,IF(AND(P2705&gt;=300000000,P2705&lt;500000000),15000000,IF(AND(P2705&gt;=500000000,P2705&lt;3000000000),20000000,IF(P2705&gt;=30000000000,35000000,0))))) * (1-R2705)</f>
        <v>0</v>
      </c>
      <c r="Y2705" s="50">
        <f>IFERROR(Q2705 * (1-R2705),0)</f>
        <v>0</v>
      </c>
      <c r="Z2705" s="51">
        <f>IF(R2705=1,0,0)</f>
        <v>0</v>
      </c>
      <c r="AA2705" s="51">
        <f>IFERROR((1-R2705) * Z2705 * 2%,0)</f>
        <v>0</v>
      </c>
      <c r="AB2705" s="52">
        <f>IF(R2705=0,0,0)</f>
        <v>0</v>
      </c>
      <c r="AC2705" s="52">
        <f> IFERROR(AB2705 * (1-R2705) * 2%,0)</f>
        <v>0</v>
      </c>
      <c r="AD2705" s="53">
        <f>T2705+V2705+W2705+X2705+AA2705+AC2705</f>
        <v>10154.32</v>
      </c>
    </row>
    <row r="2706">
      <c r="C2706" s="40" t="s">
        <v>5118</v>
      </c>
      <c r="D2706" s="41" t="s">
        <v>5119</v>
      </c>
      <c r="E2706" s="41"/>
      <c r="F2706" s="42">
        <v>41068.560115740736</v>
      </c>
      <c r="G2706" s="43">
        <v>73</v>
      </c>
      <c r="H2706" s="44">
        <v>43327</v>
      </c>
      <c r="I2706" s="44">
        <v>43355</v>
      </c>
      <c r="J2706" s="43">
        <v>3778904</v>
      </c>
      <c r="K2706" s="43">
        <v>0</v>
      </c>
      <c r="L2706" s="43">
        <v>0</v>
      </c>
      <c r="M2706" s="43">
        <f>IFERROR(J2706-K2706-L2706,0)</f>
        <v>3778904</v>
      </c>
      <c r="N2706" s="43">
        <v>3351580</v>
      </c>
      <c r="O2706" s="45">
        <f>IFERROR(IF(1 - M2706/N2706&lt;0,0,1-M2706/N2706),0)</f>
        <v>0</v>
      </c>
      <c r="P2706" s="43">
        <v>0</v>
      </c>
      <c r="Q2706" s="43">
        <v>3778904</v>
      </c>
      <c r="R2706" s="46">
        <f>IF(F2706&lt;DATEVALUE("2018-07-01"),1,0)</f>
        <v>1</v>
      </c>
      <c r="S2706" s="47">
        <f>IF(R2706=1,1%,0)</f>
        <v>0.01</v>
      </c>
      <c r="T2706" s="46">
        <f>IFERROR(S2706*M2706,0)</f>
        <v>37789.040000000001</v>
      </c>
      <c r="U2706" s="48">
        <f>IF(O2706&lt;=0.12,1,0)*(1-R2706)*M2706</f>
        <v>0</v>
      </c>
      <c r="V2706" s="49">
        <f>IF(0&lt;0.8,0,IF(0&lt;1,Sheet1!L590,1))*IF(G2706&lt;3,0.12 - O2706,0.01) *U2706</f>
        <v>0</v>
      </c>
      <c r="W2706" s="49">
        <f>IF(0&gt;1,IF(0&lt;=1.1,1,IF(0&lt;=1.2,2,IF(0&lt;=1.5,3,5))),0) * 1000000</f>
        <v>0</v>
      </c>
      <c r="X2706" s="50">
        <f>IF(AND(P2706&gt;=150000000,P2706&lt;300000000),5000000,IF(AND(P2706&gt;=300000000,P2706&lt;500000000),10000000,IF(AND(P2706&gt;=300000000,P2706&lt;500000000),15000000,IF(AND(P2706&gt;=500000000,P2706&lt;3000000000),20000000,IF(P2706&gt;=30000000000,35000000,0))))) * (1-R2706)</f>
        <v>0</v>
      </c>
      <c r="Y2706" s="50">
        <f>IFERROR(Q2706 * (1-R2706),0)</f>
        <v>0</v>
      </c>
      <c r="Z2706" s="51">
        <f>IF(R2706=1,0,0)</f>
        <v>0</v>
      </c>
      <c r="AA2706" s="51">
        <f>IFERROR((1-R2706) * Z2706 * 2%,0)</f>
        <v>0</v>
      </c>
      <c r="AB2706" s="52">
        <f>IF(R2706=0,0,0)</f>
        <v>0</v>
      </c>
      <c r="AC2706" s="52">
        <f> IFERROR(AB2706 * (1-R2706) * 2%,0)</f>
        <v>0</v>
      </c>
      <c r="AD2706" s="53">
        <f>T2706+V2706+W2706+X2706+AA2706+AC2706</f>
        <v>37789.040000000001</v>
      </c>
    </row>
    <row r="2707">
      <c r="C2707" s="40" t="s">
        <v>5120</v>
      </c>
      <c r="D2707" s="41" t="s">
        <v>5121</v>
      </c>
      <c r="E2707" s="41"/>
      <c r="F2707" s="42">
        <v>41130.684212962959</v>
      </c>
      <c r="G2707" s="43">
        <v>71</v>
      </c>
      <c r="H2707" s="44">
        <v>43327</v>
      </c>
      <c r="I2707" s="44">
        <v>43347</v>
      </c>
      <c r="J2707" s="43">
        <v>985399</v>
      </c>
      <c r="K2707" s="43">
        <v>0</v>
      </c>
      <c r="L2707" s="43">
        <v>0</v>
      </c>
      <c r="M2707" s="43">
        <f>IFERROR(J2707-K2707-L2707,0)</f>
        <v>985399</v>
      </c>
      <c r="N2707" s="43">
        <v>1081029</v>
      </c>
      <c r="O2707" s="45">
        <f>IFERROR(IF(1 - M2707/N2707&lt;0,0,1-M2707/N2707),0)</f>
        <v>0.088462011657411632</v>
      </c>
      <c r="P2707" s="43">
        <v>0</v>
      </c>
      <c r="Q2707" s="43">
        <v>985399</v>
      </c>
      <c r="R2707" s="46">
        <f>IF(F2707&lt;DATEVALUE("2018-07-01"),1,0)</f>
        <v>1</v>
      </c>
      <c r="S2707" s="47">
        <f>IF(R2707=1,1%,0)</f>
        <v>0.01</v>
      </c>
      <c r="T2707" s="46">
        <f>IFERROR(S2707*M2707,0)</f>
        <v>9853.9899999999998</v>
      </c>
      <c r="U2707" s="48">
        <f>IF(O2707&lt;=0.12,1,0)*(1-R2707)*M2707</f>
        <v>0</v>
      </c>
      <c r="V2707" s="49">
        <f>IF(0&lt;0.8,0,IF(0&lt;1,Sheet1!L590,1))*IF(G2707&lt;3,0.12 - O2707,0.01) *U2707</f>
        <v>0</v>
      </c>
      <c r="W2707" s="49">
        <f>IF(0&gt;1,IF(0&lt;=1.1,1,IF(0&lt;=1.2,2,IF(0&lt;=1.5,3,5))),0) * 1000000</f>
        <v>0</v>
      </c>
      <c r="X2707" s="50">
        <f>IF(AND(P2707&gt;=150000000,P2707&lt;300000000),5000000,IF(AND(P2707&gt;=300000000,P2707&lt;500000000),10000000,IF(AND(P2707&gt;=300000000,P2707&lt;500000000),15000000,IF(AND(P2707&gt;=500000000,P2707&lt;3000000000),20000000,IF(P2707&gt;=30000000000,35000000,0))))) * (1-R2707)</f>
        <v>0</v>
      </c>
      <c r="Y2707" s="50">
        <f>IFERROR(Q2707 * (1-R2707),0)</f>
        <v>0</v>
      </c>
      <c r="Z2707" s="51">
        <f>IF(R2707=1,0,0)</f>
        <v>0</v>
      </c>
      <c r="AA2707" s="51">
        <f>IFERROR((1-R2707) * Z2707 * 2%,0)</f>
        <v>0</v>
      </c>
      <c r="AB2707" s="52">
        <f>IF(R2707=0,0,0)</f>
        <v>0</v>
      </c>
      <c r="AC2707" s="52">
        <f> IFERROR(AB2707 * (1-R2707) * 2%,0)</f>
        <v>0</v>
      </c>
      <c r="AD2707" s="53">
        <f>T2707+V2707+W2707+X2707+AA2707+AC2707</f>
        <v>9853.9899999999998</v>
      </c>
    </row>
    <row r="2708">
      <c r="C2708" s="40" t="s">
        <v>5122</v>
      </c>
      <c r="D2708" s="41" t="s">
        <v>5123</v>
      </c>
      <c r="E2708" s="41"/>
      <c r="F2708" s="42">
        <v>41268.606400462959</v>
      </c>
      <c r="G2708" s="43">
        <v>67</v>
      </c>
      <c r="H2708" s="44">
        <v>43327</v>
      </c>
      <c r="I2708" s="44">
        <v>43355</v>
      </c>
      <c r="J2708" s="43">
        <v>944282</v>
      </c>
      <c r="K2708" s="43">
        <v>0</v>
      </c>
      <c r="L2708" s="43">
        <v>0</v>
      </c>
      <c r="M2708" s="43">
        <f>IFERROR(J2708-K2708-L2708,0)</f>
        <v>944282</v>
      </c>
      <c r="N2708" s="43">
        <v>890074</v>
      </c>
      <c r="O2708" s="45">
        <f>IFERROR(IF(1 - M2708/N2708&lt;0,0,1-M2708/N2708),0)</f>
        <v>0</v>
      </c>
      <c r="P2708" s="43">
        <v>0</v>
      </c>
      <c r="Q2708" s="43">
        <v>944282</v>
      </c>
      <c r="R2708" s="46">
        <f>IF(F2708&lt;DATEVALUE("2018-07-01"),1,0)</f>
        <v>1</v>
      </c>
      <c r="S2708" s="47">
        <f>IF(R2708=1,1%,0)</f>
        <v>0.01</v>
      </c>
      <c r="T2708" s="46">
        <f>IFERROR(S2708*M2708,0)</f>
        <v>9442.8199999999997</v>
      </c>
      <c r="U2708" s="48">
        <f>IF(O2708&lt;=0.12,1,0)*(1-R2708)*M2708</f>
        <v>0</v>
      </c>
      <c r="V2708" s="49">
        <f>IF(0&lt;0.8,0,IF(0&lt;1,Sheet1!L590,1))*IF(G2708&lt;3,0.12 - O2708,0.01) *U2708</f>
        <v>0</v>
      </c>
      <c r="W2708" s="49">
        <f>IF(0&gt;1,IF(0&lt;=1.1,1,IF(0&lt;=1.2,2,IF(0&lt;=1.5,3,5))),0) * 1000000</f>
        <v>0</v>
      </c>
      <c r="X2708" s="50">
        <f>IF(AND(P2708&gt;=150000000,P2708&lt;300000000),5000000,IF(AND(P2708&gt;=300000000,P2708&lt;500000000),10000000,IF(AND(P2708&gt;=300000000,P2708&lt;500000000),15000000,IF(AND(P2708&gt;=500000000,P2708&lt;3000000000),20000000,IF(P2708&gt;=30000000000,35000000,0))))) * (1-R2708)</f>
        <v>0</v>
      </c>
      <c r="Y2708" s="50">
        <f>IFERROR(Q2708 * (1-R2708),0)</f>
        <v>0</v>
      </c>
      <c r="Z2708" s="51">
        <f>IF(R2708=1,0,0)</f>
        <v>0</v>
      </c>
      <c r="AA2708" s="51">
        <f>IFERROR((1-R2708) * Z2708 * 2%,0)</f>
        <v>0</v>
      </c>
      <c r="AB2708" s="52">
        <f>IF(R2708=0,0,0)</f>
        <v>0</v>
      </c>
      <c r="AC2708" s="52">
        <f> IFERROR(AB2708 * (1-R2708) * 2%,0)</f>
        <v>0</v>
      </c>
      <c r="AD2708" s="53">
        <f>T2708+V2708+W2708+X2708+AA2708+AC2708</f>
        <v>9442.8199999999997</v>
      </c>
    </row>
    <row r="2709">
      <c r="C2709" s="40" t="s">
        <v>5124</v>
      </c>
      <c r="D2709" s="41" t="s">
        <v>5125</v>
      </c>
      <c r="E2709" s="41"/>
      <c r="F2709" s="42">
        <v>41478.41606481481</v>
      </c>
      <c r="G2709" s="43">
        <v>60</v>
      </c>
      <c r="H2709" s="44">
        <v>43326</v>
      </c>
      <c r="I2709" s="44">
        <v>43382</v>
      </c>
      <c r="J2709" s="43">
        <v>4765197</v>
      </c>
      <c r="K2709" s="43">
        <v>0</v>
      </c>
      <c r="L2709" s="43">
        <v>0</v>
      </c>
      <c r="M2709" s="43">
        <f>IFERROR(J2709-K2709-L2709,0)</f>
        <v>4765197</v>
      </c>
      <c r="N2709" s="43">
        <v>4732357</v>
      </c>
      <c r="O2709" s="45">
        <f>IFERROR(IF(1 - M2709/N2709&lt;0,0,1-M2709/N2709),0)</f>
        <v>0</v>
      </c>
      <c r="P2709" s="43">
        <v>0</v>
      </c>
      <c r="Q2709" s="43">
        <v>4765197</v>
      </c>
      <c r="R2709" s="46">
        <f>IF(F2709&lt;DATEVALUE("2018-07-01"),1,0)</f>
        <v>1</v>
      </c>
      <c r="S2709" s="47">
        <f>IF(R2709=1,1%,0)</f>
        <v>0.01</v>
      </c>
      <c r="T2709" s="46">
        <f>IFERROR(S2709*M2709,0)</f>
        <v>47651.970000000001</v>
      </c>
      <c r="U2709" s="48">
        <f>IF(O2709&lt;=0.12,1,0)*(1-R2709)*M2709</f>
        <v>0</v>
      </c>
      <c r="V2709" s="49">
        <f>IF(0&lt;0.8,0,IF(0&lt;1,Sheet1!L590,1))*IF(G2709&lt;3,0.12 - O2709,0.01) *U2709</f>
        <v>0</v>
      </c>
      <c r="W2709" s="49">
        <f>IF(0&gt;1,IF(0&lt;=1.1,1,IF(0&lt;=1.2,2,IF(0&lt;=1.5,3,5))),0) * 1000000</f>
        <v>0</v>
      </c>
      <c r="X2709" s="50">
        <f>IF(AND(P2709&gt;=150000000,P2709&lt;300000000),5000000,IF(AND(P2709&gt;=300000000,P2709&lt;500000000),10000000,IF(AND(P2709&gt;=300000000,P2709&lt;500000000),15000000,IF(AND(P2709&gt;=500000000,P2709&lt;3000000000),20000000,IF(P2709&gt;=30000000000,35000000,0))))) * (1-R2709)</f>
        <v>0</v>
      </c>
      <c r="Y2709" s="50">
        <f>IFERROR(Q2709 * (1-R2709),0)</f>
        <v>0</v>
      </c>
      <c r="Z2709" s="51">
        <f>IF(R2709=1,0,0)</f>
        <v>0</v>
      </c>
      <c r="AA2709" s="51">
        <f>IFERROR((1-R2709) * Z2709 * 2%,0)</f>
        <v>0</v>
      </c>
      <c r="AB2709" s="52">
        <f>IF(R2709=0,0,0)</f>
        <v>0</v>
      </c>
      <c r="AC2709" s="52">
        <f> IFERROR(AB2709 * (1-R2709) * 2%,0)</f>
        <v>0</v>
      </c>
      <c r="AD2709" s="53">
        <f>T2709+V2709+W2709+X2709+AA2709+AC2709</f>
        <v>47651.970000000001</v>
      </c>
    </row>
    <row r="2710">
      <c r="C2710" s="40" t="s">
        <v>5126</v>
      </c>
      <c r="D2710" s="41" t="s">
        <v>5127</v>
      </c>
      <c r="E2710" s="41"/>
      <c r="F2710" s="42">
        <v>41541.388240740736</v>
      </c>
      <c r="G2710" s="43">
        <v>58</v>
      </c>
      <c r="H2710" s="44">
        <v>43312</v>
      </c>
      <c r="I2710" s="44">
        <v>43402</v>
      </c>
      <c r="J2710" s="43">
        <v>788678</v>
      </c>
      <c r="K2710" s="43">
        <v>0</v>
      </c>
      <c r="L2710" s="43">
        <v>0</v>
      </c>
      <c r="M2710" s="43">
        <f>IFERROR(J2710-K2710-L2710,0)</f>
        <v>788678</v>
      </c>
      <c r="N2710" s="43">
        <v>788678</v>
      </c>
      <c r="O2710" s="45">
        <f>IFERROR(IF(1 - M2710/N2710&lt;0,0,1-M2710/N2710),0)</f>
        <v>0</v>
      </c>
      <c r="P2710" s="43">
        <v>0</v>
      </c>
      <c r="Q2710" s="43">
        <v>788678</v>
      </c>
      <c r="R2710" s="46">
        <f>IF(F2710&lt;DATEVALUE("2018-07-01"),1,0)</f>
        <v>1</v>
      </c>
      <c r="S2710" s="47">
        <f>IF(R2710=1,1%,0)</f>
        <v>0.01</v>
      </c>
      <c r="T2710" s="46">
        <f>IFERROR(S2710*M2710,0)</f>
        <v>7886.7799999999997</v>
      </c>
      <c r="U2710" s="48">
        <f>IF(O2710&lt;=0.12,1,0)*(1-R2710)*M2710</f>
        <v>0</v>
      </c>
      <c r="V2710" s="49">
        <f>IF(0&lt;0.8,0,IF(0&lt;1,Sheet1!L590,1))*IF(G2710&lt;3,0.12 - O2710,0.01) *U2710</f>
        <v>0</v>
      </c>
      <c r="W2710" s="49">
        <f>IF(0&gt;1,IF(0&lt;=1.1,1,IF(0&lt;=1.2,2,IF(0&lt;=1.5,3,5))),0) * 1000000</f>
        <v>0</v>
      </c>
      <c r="X2710" s="50">
        <f>IF(AND(P2710&gt;=150000000,P2710&lt;300000000),5000000,IF(AND(P2710&gt;=300000000,P2710&lt;500000000),10000000,IF(AND(P2710&gt;=300000000,P2710&lt;500000000),15000000,IF(AND(P2710&gt;=500000000,P2710&lt;3000000000),20000000,IF(P2710&gt;=30000000000,35000000,0))))) * (1-R2710)</f>
        <v>0</v>
      </c>
      <c r="Y2710" s="50">
        <f>IFERROR(Q2710 * (1-R2710),0)</f>
        <v>0</v>
      </c>
      <c r="Z2710" s="51">
        <f>IF(R2710=1,0,0)</f>
        <v>0</v>
      </c>
      <c r="AA2710" s="51">
        <f>IFERROR((1-R2710) * Z2710 * 2%,0)</f>
        <v>0</v>
      </c>
      <c r="AB2710" s="52">
        <f>IF(R2710=0,0,0)</f>
        <v>0</v>
      </c>
      <c r="AC2710" s="52">
        <f> IFERROR(AB2710 * (1-R2710) * 2%,0)</f>
        <v>0</v>
      </c>
      <c r="AD2710" s="53">
        <f>T2710+V2710+W2710+X2710+AA2710+AC2710</f>
        <v>7886.7799999999997</v>
      </c>
    </row>
    <row r="2711">
      <c r="C2711" s="40" t="s">
        <v>5128</v>
      </c>
      <c r="D2711" s="41" t="s">
        <v>5129</v>
      </c>
      <c r="E2711" s="41"/>
      <c r="F2711" s="42">
        <v>41541.386874999997</v>
      </c>
      <c r="G2711" s="43">
        <v>58</v>
      </c>
      <c r="H2711" s="44">
        <v>43327</v>
      </c>
      <c r="I2711" s="44">
        <v>43355</v>
      </c>
      <c r="J2711" s="43">
        <v>662354</v>
      </c>
      <c r="K2711" s="43">
        <v>0</v>
      </c>
      <c r="L2711" s="43">
        <v>0</v>
      </c>
      <c r="M2711" s="43">
        <f>IFERROR(J2711-K2711-L2711,0)</f>
        <v>662354</v>
      </c>
      <c r="N2711" s="43">
        <v>662354</v>
      </c>
      <c r="O2711" s="45">
        <f>IFERROR(IF(1 - M2711/N2711&lt;0,0,1-M2711/N2711),0)</f>
        <v>0</v>
      </c>
      <c r="P2711" s="43">
        <v>0</v>
      </c>
      <c r="Q2711" s="43">
        <v>662354</v>
      </c>
      <c r="R2711" s="46">
        <f>IF(F2711&lt;DATEVALUE("2018-07-01"),1,0)</f>
        <v>1</v>
      </c>
      <c r="S2711" s="47">
        <f>IF(R2711=1,1%,0)</f>
        <v>0.01</v>
      </c>
      <c r="T2711" s="46">
        <f>IFERROR(S2711*M2711,0)</f>
        <v>6623.54</v>
      </c>
      <c r="U2711" s="48">
        <f>IF(O2711&lt;=0.12,1,0)*(1-R2711)*M2711</f>
        <v>0</v>
      </c>
      <c r="V2711" s="49">
        <f>IF(0&lt;0.8,0,IF(0&lt;1,Sheet1!L590,1))*IF(G2711&lt;3,0.12 - O2711,0.01) *U2711</f>
        <v>0</v>
      </c>
      <c r="W2711" s="49">
        <f>IF(0&gt;1,IF(0&lt;=1.1,1,IF(0&lt;=1.2,2,IF(0&lt;=1.5,3,5))),0) * 1000000</f>
        <v>0</v>
      </c>
      <c r="X2711" s="50">
        <f>IF(AND(P2711&gt;=150000000,P2711&lt;300000000),5000000,IF(AND(P2711&gt;=300000000,P2711&lt;500000000),10000000,IF(AND(P2711&gt;=300000000,P2711&lt;500000000),15000000,IF(AND(P2711&gt;=500000000,P2711&lt;3000000000),20000000,IF(P2711&gt;=30000000000,35000000,0))))) * (1-R2711)</f>
        <v>0</v>
      </c>
      <c r="Y2711" s="50">
        <f>IFERROR(Q2711 * (1-R2711),0)</f>
        <v>0</v>
      </c>
      <c r="Z2711" s="51">
        <f>IF(R2711=1,0,0)</f>
        <v>0</v>
      </c>
      <c r="AA2711" s="51">
        <f>IFERROR((1-R2711) * Z2711 * 2%,0)</f>
        <v>0</v>
      </c>
      <c r="AB2711" s="52">
        <f>IF(R2711=0,0,0)</f>
        <v>0</v>
      </c>
      <c r="AC2711" s="52">
        <f> IFERROR(AB2711 * (1-R2711) * 2%,0)</f>
        <v>0</v>
      </c>
      <c r="AD2711" s="53">
        <f>T2711+V2711+W2711+X2711+AA2711+AC2711</f>
        <v>6623.54</v>
      </c>
    </row>
    <row r="2712">
      <c r="C2712" s="40" t="s">
        <v>5130</v>
      </c>
      <c r="D2712" s="41" t="s">
        <v>5131</v>
      </c>
      <c r="E2712" s="41"/>
      <c r="F2712" s="42">
        <v>41864.635995370372</v>
      </c>
      <c r="G2712" s="43">
        <v>47</v>
      </c>
      <c r="H2712" s="44">
        <v>43335</v>
      </c>
      <c r="I2712" s="44">
        <v>43342</v>
      </c>
      <c r="J2712" s="43">
        <v>1009475</v>
      </c>
      <c r="K2712" s="43">
        <v>0</v>
      </c>
      <c r="L2712" s="43">
        <v>0</v>
      </c>
      <c r="M2712" s="43">
        <f>IFERROR(J2712-K2712-L2712,0)</f>
        <v>1009475</v>
      </c>
      <c r="N2712" s="43">
        <v>1482976</v>
      </c>
      <c r="O2712" s="45">
        <f>IFERROR(IF(1 - M2712/N2712&lt;0,0,1-M2712/N2712),0)</f>
        <v>0.31929107416438296</v>
      </c>
      <c r="P2712" s="43">
        <v>0</v>
      </c>
      <c r="Q2712" s="43">
        <v>1009475</v>
      </c>
      <c r="R2712" s="46">
        <f>IF(F2712&lt;DATEVALUE("2018-07-01"),1,0)</f>
        <v>1</v>
      </c>
      <c r="S2712" s="47">
        <f>IF(R2712=1,1%,0)</f>
        <v>0.01</v>
      </c>
      <c r="T2712" s="46">
        <f>IFERROR(S2712*M2712,0)</f>
        <v>10094.75</v>
      </c>
      <c r="U2712" s="48">
        <f>IF(O2712&lt;=0.12,1,0)*(1-R2712)*M2712</f>
        <v>0</v>
      </c>
      <c r="V2712" s="49">
        <f>IF(0&lt;0.8,0,IF(0&lt;1,Sheet1!L590,1))*IF(G2712&lt;3,0.12 - O2712,0.01) *U2712</f>
        <v>0</v>
      </c>
      <c r="W2712" s="49">
        <f>IF(0&gt;1,IF(0&lt;=1.1,1,IF(0&lt;=1.2,2,IF(0&lt;=1.5,3,5))),0) * 1000000</f>
        <v>0</v>
      </c>
      <c r="X2712" s="50">
        <f>IF(AND(P2712&gt;=150000000,P2712&lt;300000000),5000000,IF(AND(P2712&gt;=300000000,P2712&lt;500000000),10000000,IF(AND(P2712&gt;=300000000,P2712&lt;500000000),15000000,IF(AND(P2712&gt;=500000000,P2712&lt;3000000000),20000000,IF(P2712&gt;=30000000000,35000000,0))))) * (1-R2712)</f>
        <v>0</v>
      </c>
      <c r="Y2712" s="50">
        <f>IFERROR(Q2712 * (1-R2712),0)</f>
        <v>0</v>
      </c>
      <c r="Z2712" s="51">
        <f>IF(R2712=1,0,0)</f>
        <v>0</v>
      </c>
      <c r="AA2712" s="51">
        <f>IFERROR((1-R2712) * Z2712 * 2%,0)</f>
        <v>0</v>
      </c>
      <c r="AB2712" s="52">
        <f>IF(R2712=0,0,0)</f>
        <v>0</v>
      </c>
      <c r="AC2712" s="52">
        <f> IFERROR(AB2712 * (1-R2712) * 2%,0)</f>
        <v>0</v>
      </c>
      <c r="AD2712" s="53">
        <f>T2712+V2712+W2712+X2712+AA2712+AC2712</f>
        <v>10094.75</v>
      </c>
    </row>
    <row r="2713">
      <c r="C2713" s="40" t="s">
        <v>5132</v>
      </c>
      <c r="D2713" s="41" t="s">
        <v>5133</v>
      </c>
      <c r="E2713" s="41"/>
      <c r="F2713" s="42">
        <v>42018.669687499998</v>
      </c>
      <c r="G2713" s="43">
        <v>42</v>
      </c>
      <c r="H2713" s="44">
        <v>43333</v>
      </c>
      <c r="I2713" s="44">
        <v>43342</v>
      </c>
      <c r="J2713" s="43">
        <v>3547309</v>
      </c>
      <c r="K2713" s="43">
        <v>0</v>
      </c>
      <c r="L2713" s="43">
        <v>0</v>
      </c>
      <c r="M2713" s="43">
        <f>IFERROR(J2713-K2713-L2713,0)</f>
        <v>3547309</v>
      </c>
      <c r="N2713" s="43">
        <v>2921303</v>
      </c>
      <c r="O2713" s="45">
        <f>IFERROR(IF(1 - M2713/N2713&lt;0,0,1-M2713/N2713),0)</f>
        <v>0</v>
      </c>
      <c r="P2713" s="43">
        <v>0</v>
      </c>
      <c r="Q2713" s="43">
        <v>3547309</v>
      </c>
      <c r="R2713" s="46">
        <f>IF(F2713&lt;DATEVALUE("2018-07-01"),1,0)</f>
        <v>1</v>
      </c>
      <c r="S2713" s="47">
        <f>IF(R2713=1,1%,0)</f>
        <v>0.01</v>
      </c>
      <c r="T2713" s="46">
        <f>IFERROR(S2713*M2713,0)</f>
        <v>35473.090000000004</v>
      </c>
      <c r="U2713" s="48">
        <f>IF(O2713&lt;=0.12,1,0)*(1-R2713)*M2713</f>
        <v>0</v>
      </c>
      <c r="V2713" s="49">
        <f>IF(0&lt;0.8,0,IF(0&lt;1,Sheet1!L590,1))*IF(G2713&lt;3,0.12 - O2713,0.01) *U2713</f>
        <v>0</v>
      </c>
      <c r="W2713" s="49">
        <f>IF(0&gt;1,IF(0&lt;=1.1,1,IF(0&lt;=1.2,2,IF(0&lt;=1.5,3,5))),0) * 1000000</f>
        <v>0</v>
      </c>
      <c r="X2713" s="50">
        <f>IF(AND(P2713&gt;=150000000,P2713&lt;300000000),5000000,IF(AND(P2713&gt;=300000000,P2713&lt;500000000),10000000,IF(AND(P2713&gt;=300000000,P2713&lt;500000000),15000000,IF(AND(P2713&gt;=500000000,P2713&lt;3000000000),20000000,IF(P2713&gt;=30000000000,35000000,0))))) * (1-R2713)</f>
        <v>0</v>
      </c>
      <c r="Y2713" s="50">
        <f>IFERROR(Q2713 * (1-R2713),0)</f>
        <v>0</v>
      </c>
      <c r="Z2713" s="51">
        <f>IF(R2713=1,0,0)</f>
        <v>0</v>
      </c>
      <c r="AA2713" s="51">
        <f>IFERROR((1-R2713) * Z2713 * 2%,0)</f>
        <v>0</v>
      </c>
      <c r="AB2713" s="52">
        <f>IF(R2713=0,0,0)</f>
        <v>0</v>
      </c>
      <c r="AC2713" s="52">
        <f> IFERROR(AB2713 * (1-R2713) * 2%,0)</f>
        <v>0</v>
      </c>
      <c r="AD2713" s="53">
        <f>T2713+V2713+W2713+X2713+AA2713+AC2713</f>
        <v>35473.090000000004</v>
      </c>
    </row>
    <row r="2714">
      <c r="C2714" s="40" t="s">
        <v>5134</v>
      </c>
      <c r="D2714" s="41" t="s">
        <v>5135</v>
      </c>
      <c r="E2714" s="41"/>
      <c r="F2714" s="42">
        <v>42137.435023148144</v>
      </c>
      <c r="G2714" s="43">
        <v>38</v>
      </c>
      <c r="H2714" s="44">
        <v>43312</v>
      </c>
      <c r="I2714" s="44">
        <v>43329</v>
      </c>
      <c r="J2714" s="43">
        <v>980463</v>
      </c>
      <c r="K2714" s="43">
        <v>0</v>
      </c>
      <c r="L2714" s="43">
        <v>0</v>
      </c>
      <c r="M2714" s="43">
        <f>IFERROR(J2714-K2714-L2714,0)</f>
        <v>980463</v>
      </c>
      <c r="N2714" s="43">
        <v>980463</v>
      </c>
      <c r="O2714" s="45">
        <f>IFERROR(IF(1 - M2714/N2714&lt;0,0,1-M2714/N2714),0)</f>
        <v>0</v>
      </c>
      <c r="P2714" s="43">
        <v>0</v>
      </c>
      <c r="Q2714" s="43">
        <v>980463</v>
      </c>
      <c r="R2714" s="46">
        <f>IF(F2714&lt;DATEVALUE("2018-07-01"),1,0)</f>
        <v>1</v>
      </c>
      <c r="S2714" s="47">
        <f>IF(R2714=1,1%,0)</f>
        <v>0.01</v>
      </c>
      <c r="T2714" s="46">
        <f>IFERROR(S2714*M2714,0)</f>
        <v>9804.630000000001</v>
      </c>
      <c r="U2714" s="48">
        <f>IF(O2714&lt;=0.12,1,0)*(1-R2714)*M2714</f>
        <v>0</v>
      </c>
      <c r="V2714" s="49">
        <f>IF(0&lt;0.8,0,IF(0&lt;1,Sheet1!L590,1))*IF(G2714&lt;3,0.12 - O2714,0.01) *U2714</f>
        <v>0</v>
      </c>
      <c r="W2714" s="49">
        <f>IF(0&gt;1,IF(0&lt;=1.1,1,IF(0&lt;=1.2,2,IF(0&lt;=1.5,3,5))),0) * 1000000</f>
        <v>0</v>
      </c>
      <c r="X2714" s="50">
        <f>IF(AND(P2714&gt;=150000000,P2714&lt;300000000),5000000,IF(AND(P2714&gt;=300000000,P2714&lt;500000000),10000000,IF(AND(P2714&gt;=300000000,P2714&lt;500000000),15000000,IF(AND(P2714&gt;=500000000,P2714&lt;3000000000),20000000,IF(P2714&gt;=30000000000,35000000,0))))) * (1-R2714)</f>
        <v>0</v>
      </c>
      <c r="Y2714" s="50">
        <f>IFERROR(Q2714 * (1-R2714),0)</f>
        <v>0</v>
      </c>
      <c r="Z2714" s="51">
        <f>IF(R2714=1,0,0)</f>
        <v>0</v>
      </c>
      <c r="AA2714" s="51">
        <f>IFERROR((1-R2714) * Z2714 * 2%,0)</f>
        <v>0</v>
      </c>
      <c r="AB2714" s="52">
        <f>IF(R2714=0,0,0)</f>
        <v>0</v>
      </c>
      <c r="AC2714" s="52">
        <f> IFERROR(AB2714 * (1-R2714) * 2%,0)</f>
        <v>0</v>
      </c>
      <c r="AD2714" s="53">
        <f>T2714+V2714+W2714+X2714+AA2714+AC2714</f>
        <v>9804.630000000001</v>
      </c>
    </row>
    <row r="2715">
      <c r="C2715" s="40" t="s">
        <v>5136</v>
      </c>
      <c r="D2715" s="41" t="s">
        <v>5137</v>
      </c>
      <c r="E2715" s="41"/>
      <c r="F2715" s="42">
        <v>42452.583680555552</v>
      </c>
      <c r="G2715" s="43">
        <v>28</v>
      </c>
      <c r="H2715" s="44">
        <v>43335</v>
      </c>
      <c r="I2715" s="44">
        <v>43342</v>
      </c>
      <c r="J2715" s="43">
        <v>604848</v>
      </c>
      <c r="K2715" s="43">
        <v>0</v>
      </c>
      <c r="L2715" s="43">
        <v>0</v>
      </c>
      <c r="M2715" s="43">
        <f>IFERROR(J2715-K2715-L2715,0)</f>
        <v>604848</v>
      </c>
      <c r="N2715" s="43">
        <v>872955</v>
      </c>
      <c r="O2715" s="45">
        <f>IFERROR(IF(1 - M2715/N2715&lt;0,0,1-M2715/N2715),0)</f>
        <v>0.30712579686238117</v>
      </c>
      <c r="P2715" s="43">
        <v>0</v>
      </c>
      <c r="Q2715" s="43">
        <v>604848</v>
      </c>
      <c r="R2715" s="46">
        <f>IF(F2715&lt;DATEVALUE("2018-07-01"),1,0)</f>
        <v>1</v>
      </c>
      <c r="S2715" s="47">
        <f>IF(R2715=1,1%,0)</f>
        <v>0.01</v>
      </c>
      <c r="T2715" s="46">
        <f>IFERROR(S2715*M2715,0)</f>
        <v>6048.4800000000005</v>
      </c>
      <c r="U2715" s="48">
        <f>IF(O2715&lt;=0.12,1,0)*(1-R2715)*M2715</f>
        <v>0</v>
      </c>
      <c r="V2715" s="49">
        <f>IF(0&lt;0.8,0,IF(0&lt;1,Sheet1!L590,1))*IF(G2715&lt;3,0.12 - O2715,0.01) *U2715</f>
        <v>0</v>
      </c>
      <c r="W2715" s="49">
        <f>IF(0&gt;1,IF(0&lt;=1.1,1,IF(0&lt;=1.2,2,IF(0&lt;=1.5,3,5))),0) * 1000000</f>
        <v>0</v>
      </c>
      <c r="X2715" s="50">
        <f>IF(AND(P2715&gt;=150000000,P2715&lt;300000000),5000000,IF(AND(P2715&gt;=300000000,P2715&lt;500000000),10000000,IF(AND(P2715&gt;=300000000,P2715&lt;500000000),15000000,IF(AND(P2715&gt;=500000000,P2715&lt;3000000000),20000000,IF(P2715&gt;=30000000000,35000000,0))))) * (1-R2715)</f>
        <v>0</v>
      </c>
      <c r="Y2715" s="50">
        <f>IFERROR(Q2715 * (1-R2715),0)</f>
        <v>0</v>
      </c>
      <c r="Z2715" s="51">
        <f>IF(R2715=1,0,0)</f>
        <v>0</v>
      </c>
      <c r="AA2715" s="51">
        <f>IFERROR((1-R2715) * Z2715 * 2%,0)</f>
        <v>0</v>
      </c>
      <c r="AB2715" s="52">
        <f>IF(R2715=0,0,0)</f>
        <v>0</v>
      </c>
      <c r="AC2715" s="52">
        <f> IFERROR(AB2715 * (1-R2715) * 2%,0)</f>
        <v>0</v>
      </c>
      <c r="AD2715" s="53">
        <f>T2715+V2715+W2715+X2715+AA2715+AC2715</f>
        <v>6048.4800000000005</v>
      </c>
    </row>
    <row r="2716">
      <c r="C2716" s="40" t="s">
        <v>5138</v>
      </c>
      <c r="D2716" s="41" t="s">
        <v>5139</v>
      </c>
      <c r="E2716" s="41"/>
      <c r="F2716" s="42">
        <v>42495.308402777773</v>
      </c>
      <c r="G2716" s="43">
        <v>26</v>
      </c>
      <c r="H2716" s="44">
        <v>43326</v>
      </c>
      <c r="I2716" s="44">
        <v>43367</v>
      </c>
      <c r="J2716" s="43">
        <v>1356575</v>
      </c>
      <c r="K2716" s="43">
        <v>0</v>
      </c>
      <c r="L2716" s="43">
        <v>0</v>
      </c>
      <c r="M2716" s="43">
        <f>IFERROR(J2716-K2716-L2716,0)</f>
        <v>1356575</v>
      </c>
      <c r="N2716" s="43">
        <v>1353748</v>
      </c>
      <c r="O2716" s="45">
        <f>IFERROR(IF(1 - M2716/N2716&lt;0,0,1-M2716/N2716),0)</f>
        <v>0</v>
      </c>
      <c r="P2716" s="43">
        <v>0</v>
      </c>
      <c r="Q2716" s="43">
        <v>1356575</v>
      </c>
      <c r="R2716" s="46">
        <f>IF(F2716&lt;DATEVALUE("2018-07-01"),1,0)</f>
        <v>1</v>
      </c>
      <c r="S2716" s="47">
        <f>IF(R2716=1,1%,0)</f>
        <v>0.01</v>
      </c>
      <c r="T2716" s="46">
        <f>IFERROR(S2716*M2716,0)</f>
        <v>13565.75</v>
      </c>
      <c r="U2716" s="48">
        <f>IF(O2716&lt;=0.12,1,0)*(1-R2716)*M2716</f>
        <v>0</v>
      </c>
      <c r="V2716" s="49">
        <f>IF(0&lt;0.8,0,IF(0&lt;1,Sheet1!L590,1))*IF(G2716&lt;3,0.12 - O2716,0.01) *U2716</f>
        <v>0</v>
      </c>
      <c r="W2716" s="49">
        <f>IF(0&gt;1,IF(0&lt;=1.1,1,IF(0&lt;=1.2,2,IF(0&lt;=1.5,3,5))),0) * 1000000</f>
        <v>0</v>
      </c>
      <c r="X2716" s="50">
        <f>IF(AND(P2716&gt;=150000000,P2716&lt;300000000),5000000,IF(AND(P2716&gt;=300000000,P2716&lt;500000000),10000000,IF(AND(P2716&gt;=300000000,P2716&lt;500000000),15000000,IF(AND(P2716&gt;=500000000,P2716&lt;3000000000),20000000,IF(P2716&gt;=30000000000,35000000,0))))) * (1-R2716)</f>
        <v>0</v>
      </c>
      <c r="Y2716" s="50">
        <f>IFERROR(Q2716 * (1-R2716),0)</f>
        <v>0</v>
      </c>
      <c r="Z2716" s="51">
        <f>IF(R2716=1,0,0)</f>
        <v>0</v>
      </c>
      <c r="AA2716" s="51">
        <f>IFERROR((1-R2716) * Z2716 * 2%,0)</f>
        <v>0</v>
      </c>
      <c r="AB2716" s="52">
        <f>IF(R2716=0,0,0)</f>
        <v>0</v>
      </c>
      <c r="AC2716" s="52">
        <f> IFERROR(AB2716 * (1-R2716) * 2%,0)</f>
        <v>0</v>
      </c>
      <c r="AD2716" s="53">
        <f>T2716+V2716+W2716+X2716+AA2716+AC2716</f>
        <v>13565.75</v>
      </c>
    </row>
    <row r="2717">
      <c r="C2717" s="40" t="s">
        <v>5140</v>
      </c>
      <c r="D2717" s="41" t="s">
        <v>5141</v>
      </c>
      <c r="E2717" s="41"/>
      <c r="F2717" s="42">
        <v>42599.286296296297</v>
      </c>
      <c r="G2717" s="43">
        <v>23</v>
      </c>
      <c r="H2717" s="44">
        <v>43343</v>
      </c>
      <c r="I2717" s="44">
        <v>43374</v>
      </c>
      <c r="J2717" s="43">
        <v>868417</v>
      </c>
      <c r="K2717" s="43">
        <v>0</v>
      </c>
      <c r="L2717" s="43">
        <v>0</v>
      </c>
      <c r="M2717" s="43">
        <f>IFERROR(J2717-K2717-L2717,0)</f>
        <v>868417</v>
      </c>
      <c r="N2717" s="43">
        <v>868417</v>
      </c>
      <c r="O2717" s="45">
        <f>IFERROR(IF(1 - M2717/N2717&lt;0,0,1-M2717/N2717),0)</f>
        <v>0</v>
      </c>
      <c r="P2717" s="43">
        <v>0</v>
      </c>
      <c r="Q2717" s="43">
        <v>868417</v>
      </c>
      <c r="R2717" s="46">
        <f>IF(F2717&lt;DATEVALUE("2018-07-01"),1,0)</f>
        <v>1</v>
      </c>
      <c r="S2717" s="47">
        <f>IF(R2717=1,1%,0)</f>
        <v>0.01</v>
      </c>
      <c r="T2717" s="46">
        <f>IFERROR(S2717*M2717,0)</f>
        <v>8684.1700000000001</v>
      </c>
      <c r="U2717" s="48">
        <f>IF(O2717&lt;=0.12,1,0)*(1-R2717)*M2717</f>
        <v>0</v>
      </c>
      <c r="V2717" s="49">
        <f>IF(0&lt;0.8,0,IF(0&lt;1,Sheet1!L590,1))*IF(G2717&lt;3,0.12 - O2717,0.01) *U2717</f>
        <v>0</v>
      </c>
      <c r="W2717" s="49">
        <f>IF(0&gt;1,IF(0&lt;=1.1,1,IF(0&lt;=1.2,2,IF(0&lt;=1.5,3,5))),0) * 1000000</f>
        <v>0</v>
      </c>
      <c r="X2717" s="50">
        <f>IF(AND(P2717&gt;=150000000,P2717&lt;300000000),5000000,IF(AND(P2717&gt;=300000000,P2717&lt;500000000),10000000,IF(AND(P2717&gt;=300000000,P2717&lt;500000000),15000000,IF(AND(P2717&gt;=500000000,P2717&lt;3000000000),20000000,IF(P2717&gt;=30000000000,35000000,0))))) * (1-R2717)</f>
        <v>0</v>
      </c>
      <c r="Y2717" s="50">
        <f>IFERROR(Q2717 * (1-R2717),0)</f>
        <v>0</v>
      </c>
      <c r="Z2717" s="51">
        <f>IF(R2717=1,0,0)</f>
        <v>0</v>
      </c>
      <c r="AA2717" s="51">
        <f>IFERROR((1-R2717) * Z2717 * 2%,0)</f>
        <v>0</v>
      </c>
      <c r="AB2717" s="52">
        <f>IF(R2717=0,0,0)</f>
        <v>0</v>
      </c>
      <c r="AC2717" s="52">
        <f> IFERROR(AB2717 * (1-R2717) * 2%,0)</f>
        <v>0</v>
      </c>
      <c r="AD2717" s="53">
        <f>T2717+V2717+W2717+X2717+AA2717+AC2717</f>
        <v>8684.1700000000001</v>
      </c>
    </row>
    <row r="2718">
      <c r="C2718" s="40" t="s">
        <v>5142</v>
      </c>
      <c r="D2718" s="41" t="s">
        <v>5143</v>
      </c>
      <c r="E2718" s="41"/>
      <c r="F2718" s="42">
        <v>42630.093449074069</v>
      </c>
      <c r="G2718" s="43">
        <v>22</v>
      </c>
      <c r="H2718" s="44">
        <v>43327</v>
      </c>
      <c r="I2718" s="44">
        <v>43353</v>
      </c>
      <c r="J2718" s="43">
        <v>170610</v>
      </c>
      <c r="K2718" s="43">
        <v>0</v>
      </c>
      <c r="L2718" s="43">
        <v>0</v>
      </c>
      <c r="M2718" s="43">
        <f>IFERROR(J2718-K2718-L2718,0)</f>
        <v>170610</v>
      </c>
      <c r="N2718" s="43">
        <v>170610</v>
      </c>
      <c r="O2718" s="45">
        <f>IFERROR(IF(1 - M2718/N2718&lt;0,0,1-M2718/N2718),0)</f>
        <v>0</v>
      </c>
      <c r="P2718" s="43">
        <v>0</v>
      </c>
      <c r="Q2718" s="43">
        <v>170610</v>
      </c>
      <c r="R2718" s="46">
        <f>IF(F2718&lt;DATEVALUE("2018-07-01"),1,0)</f>
        <v>1</v>
      </c>
      <c r="S2718" s="47">
        <f>IF(R2718=1,1%,0)</f>
        <v>0.01</v>
      </c>
      <c r="T2718" s="46">
        <f>IFERROR(S2718*M2718,0)</f>
        <v>1706.1000000000001</v>
      </c>
      <c r="U2718" s="48">
        <f>IF(O2718&lt;=0.12,1,0)*(1-R2718)*M2718</f>
        <v>0</v>
      </c>
      <c r="V2718" s="49">
        <f>IF(0&lt;0.8,0,IF(0&lt;1,Sheet1!L590,1))*IF(G2718&lt;3,0.12 - O2718,0.01) *U2718</f>
        <v>0</v>
      </c>
      <c r="W2718" s="49">
        <f>IF(0&gt;1,IF(0&lt;=1.1,1,IF(0&lt;=1.2,2,IF(0&lt;=1.5,3,5))),0) * 1000000</f>
        <v>0</v>
      </c>
      <c r="X2718" s="50">
        <f>IF(AND(P2718&gt;=150000000,P2718&lt;300000000),5000000,IF(AND(P2718&gt;=300000000,P2718&lt;500000000),10000000,IF(AND(P2718&gt;=300000000,P2718&lt;500000000),15000000,IF(AND(P2718&gt;=500000000,P2718&lt;3000000000),20000000,IF(P2718&gt;=30000000000,35000000,0))))) * (1-R2718)</f>
        <v>0</v>
      </c>
      <c r="Y2718" s="50">
        <f>IFERROR(Q2718 * (1-R2718),0)</f>
        <v>0</v>
      </c>
      <c r="Z2718" s="51">
        <f>IF(R2718=1,0,0)</f>
        <v>0</v>
      </c>
      <c r="AA2718" s="51">
        <f>IFERROR((1-R2718) * Z2718 * 2%,0)</f>
        <v>0</v>
      </c>
      <c r="AB2718" s="52">
        <f>IF(R2718=0,0,0)</f>
        <v>0</v>
      </c>
      <c r="AC2718" s="52">
        <f> IFERROR(AB2718 * (1-R2718) * 2%,0)</f>
        <v>0</v>
      </c>
      <c r="AD2718" s="53">
        <f>T2718+V2718+W2718+X2718+AA2718+AC2718</f>
        <v>1706.1000000000001</v>
      </c>
    </row>
    <row r="2719">
      <c r="C2719" s="40" t="s">
        <v>5144</v>
      </c>
      <c r="D2719" s="41" t="s">
        <v>5145</v>
      </c>
      <c r="E2719" s="41"/>
      <c r="F2719" s="42">
        <v>42672.374583333331</v>
      </c>
      <c r="G2719" s="43">
        <v>21</v>
      </c>
      <c r="H2719" s="44">
        <v>43327</v>
      </c>
      <c r="I2719" s="44">
        <v>43335</v>
      </c>
      <c r="J2719" s="43">
        <v>3624179</v>
      </c>
      <c r="K2719" s="43">
        <v>0</v>
      </c>
      <c r="L2719" s="43">
        <v>0</v>
      </c>
      <c r="M2719" s="43">
        <f>IFERROR(J2719-K2719-L2719,0)</f>
        <v>3624179</v>
      </c>
      <c r="N2719" s="43">
        <v>3557279</v>
      </c>
      <c r="O2719" s="45">
        <f>IFERROR(IF(1 - M2719/N2719&lt;0,0,1-M2719/N2719),0)</f>
        <v>0</v>
      </c>
      <c r="P2719" s="43">
        <v>0</v>
      </c>
      <c r="Q2719" s="43">
        <v>3624179</v>
      </c>
      <c r="R2719" s="46">
        <f>IF(F2719&lt;DATEVALUE("2018-07-01"),1,0)</f>
        <v>1</v>
      </c>
      <c r="S2719" s="47">
        <f>IF(R2719=1,1%,0)</f>
        <v>0.01</v>
      </c>
      <c r="T2719" s="46">
        <f>IFERROR(S2719*M2719,0)</f>
        <v>36241.790000000001</v>
      </c>
      <c r="U2719" s="48">
        <f>IF(O2719&lt;=0.12,1,0)*(1-R2719)*M2719</f>
        <v>0</v>
      </c>
      <c r="V2719" s="49">
        <f>IF(0&lt;0.8,0,IF(0&lt;1,Sheet1!L590,1))*IF(G2719&lt;3,0.12 - O2719,0.01) *U2719</f>
        <v>0</v>
      </c>
      <c r="W2719" s="49">
        <f>IF(0&gt;1,IF(0&lt;=1.1,1,IF(0&lt;=1.2,2,IF(0&lt;=1.5,3,5))),0) * 1000000</f>
        <v>0</v>
      </c>
      <c r="X2719" s="50">
        <f>IF(AND(P2719&gt;=150000000,P2719&lt;300000000),5000000,IF(AND(P2719&gt;=300000000,P2719&lt;500000000),10000000,IF(AND(P2719&gt;=300000000,P2719&lt;500000000),15000000,IF(AND(P2719&gt;=500000000,P2719&lt;3000000000),20000000,IF(P2719&gt;=30000000000,35000000,0))))) * (1-R2719)</f>
        <v>0</v>
      </c>
      <c r="Y2719" s="50">
        <f>IFERROR(Q2719 * (1-R2719),0)</f>
        <v>0</v>
      </c>
      <c r="Z2719" s="51">
        <f>IF(R2719=1,0,0)</f>
        <v>0</v>
      </c>
      <c r="AA2719" s="51">
        <f>IFERROR((1-R2719) * Z2719 * 2%,0)</f>
        <v>0</v>
      </c>
      <c r="AB2719" s="52">
        <f>IF(R2719=0,0,0)</f>
        <v>0</v>
      </c>
      <c r="AC2719" s="52">
        <f> IFERROR(AB2719 * (1-R2719) * 2%,0)</f>
        <v>0</v>
      </c>
      <c r="AD2719" s="53">
        <f>T2719+V2719+W2719+X2719+AA2719+AC2719</f>
        <v>36241.790000000001</v>
      </c>
    </row>
    <row r="2720">
      <c r="C2720" s="40" t="s">
        <v>5146</v>
      </c>
      <c r="D2720" s="41" t="s">
        <v>5147</v>
      </c>
      <c r="E2720" s="41"/>
      <c r="F2720" s="42">
        <v>43161.253101851849</v>
      </c>
      <c r="G2720" s="43">
        <v>4</v>
      </c>
      <c r="H2720" s="44">
        <v>43319</v>
      </c>
      <c r="I2720" s="44">
        <v>43342</v>
      </c>
      <c r="J2720" s="43">
        <v>4391211</v>
      </c>
      <c r="K2720" s="43">
        <v>0</v>
      </c>
      <c r="L2720" s="43">
        <v>0</v>
      </c>
      <c r="M2720" s="43">
        <f>IFERROR(J2720-K2720-L2720,0)</f>
        <v>4391211</v>
      </c>
      <c r="N2720" s="43">
        <v>4391211</v>
      </c>
      <c r="O2720" s="45">
        <f>IFERROR(IF(1 - M2720/N2720&lt;0,0,1-M2720/N2720),0)</f>
        <v>0</v>
      </c>
      <c r="P2720" s="43">
        <v>0</v>
      </c>
      <c r="Q2720" s="43">
        <v>7905656</v>
      </c>
      <c r="R2720" s="46">
        <f>IF(F2720&lt;DATEVALUE("2018-07-01"),1,0)</f>
        <v>1</v>
      </c>
      <c r="S2720" s="47">
        <f>IF(R2720=1,1%,0)</f>
        <v>0.01</v>
      </c>
      <c r="T2720" s="46">
        <f>IFERROR(S2720*M2720,0)</f>
        <v>43912.110000000001</v>
      </c>
      <c r="U2720" s="48">
        <f>IF(O2720&lt;=0.12,1,0)*(1-R2720)*M2720</f>
        <v>0</v>
      </c>
      <c r="V2720" s="49">
        <f>IF(0&lt;0.8,0,IF(0&lt;1,Sheet1!L590,1))*IF(G2720&lt;3,0.12 - O2720,0.01) *U2720</f>
        <v>0</v>
      </c>
      <c r="W2720" s="49">
        <f>IF(0&gt;1,IF(0&lt;=1.1,1,IF(0&lt;=1.2,2,IF(0&lt;=1.5,3,5))),0) * 1000000</f>
        <v>0</v>
      </c>
      <c r="X2720" s="50">
        <f>IF(AND(P2720&gt;=150000000,P2720&lt;300000000),5000000,IF(AND(P2720&gt;=300000000,P2720&lt;500000000),10000000,IF(AND(P2720&gt;=300000000,P2720&lt;500000000),15000000,IF(AND(P2720&gt;=500000000,P2720&lt;3000000000),20000000,IF(P2720&gt;=30000000000,35000000,0))))) * (1-R2720)</f>
        <v>0</v>
      </c>
      <c r="Y2720" s="50">
        <f>IFERROR(Q2720 * (1-R2720),0)</f>
        <v>0</v>
      </c>
      <c r="Z2720" s="51">
        <f>IF(R2720=1,0,0)</f>
        <v>0</v>
      </c>
      <c r="AA2720" s="51">
        <f>IFERROR((1-R2720) * Z2720 * 2%,0)</f>
        <v>0</v>
      </c>
      <c r="AB2720" s="52">
        <f>IF(R2720=0,0,0)</f>
        <v>0</v>
      </c>
      <c r="AC2720" s="52">
        <f> IFERROR(AB2720 * (1-R2720) * 2%,0)</f>
        <v>0</v>
      </c>
      <c r="AD2720" s="53">
        <f>T2720+V2720+W2720+X2720+AA2720+AC2720</f>
        <v>43912.110000000001</v>
      </c>
    </row>
    <row r="2721">
      <c r="C2721" s="40" t="s">
        <v>5148</v>
      </c>
      <c r="D2721" s="41" t="s">
        <v>5149</v>
      </c>
      <c r="E2721" s="41"/>
      <c r="F2721" s="42">
        <v>43203.355636574073</v>
      </c>
      <c r="G2721" s="43">
        <v>3</v>
      </c>
      <c r="H2721" s="44">
        <v>43314</v>
      </c>
      <c r="I2721" s="44">
        <v>43342</v>
      </c>
      <c r="J2721" s="43">
        <v>39930</v>
      </c>
      <c r="K2721" s="43">
        <v>0</v>
      </c>
      <c r="L2721" s="43">
        <v>0</v>
      </c>
      <c r="M2721" s="43">
        <f>IFERROR(J2721-K2721-L2721,0)</f>
        <v>39930</v>
      </c>
      <c r="N2721" s="43">
        <v>39930</v>
      </c>
      <c r="O2721" s="45">
        <f>IFERROR(IF(1 - M2721/N2721&lt;0,0,1-M2721/N2721),0)</f>
        <v>0</v>
      </c>
      <c r="P2721" s="43">
        <v>0</v>
      </c>
      <c r="Q2721" s="43">
        <v>0</v>
      </c>
      <c r="R2721" s="46">
        <f>IF(F2721&lt;DATEVALUE("2018-07-01"),1,0)</f>
        <v>1</v>
      </c>
      <c r="S2721" s="47">
        <f>IF(R2721=1,1%,0)</f>
        <v>0.01</v>
      </c>
      <c r="T2721" s="46">
        <f>IFERROR(S2721*M2721,0)</f>
        <v>399.30000000000001</v>
      </c>
      <c r="U2721" s="48">
        <f>IF(O2721&lt;=0.12,1,0)*(1-R2721)*M2721</f>
        <v>0</v>
      </c>
      <c r="V2721" s="49">
        <f>IF(0&lt;0.8,0,IF(0&lt;1,Sheet1!L590,1))*IF(G2721&lt;3,0.12 - O2721,0.01) *U2721</f>
        <v>0</v>
      </c>
      <c r="W2721" s="49">
        <f>IF(0&gt;1,IF(0&lt;=1.1,1,IF(0&lt;=1.2,2,IF(0&lt;=1.5,3,5))),0) * 1000000</f>
        <v>0</v>
      </c>
      <c r="X2721" s="50">
        <f>IF(AND(P2721&gt;=150000000,P2721&lt;300000000),5000000,IF(AND(P2721&gt;=300000000,P2721&lt;500000000),10000000,IF(AND(P2721&gt;=300000000,P2721&lt;500000000),15000000,IF(AND(P2721&gt;=500000000,P2721&lt;3000000000),20000000,IF(P2721&gt;=30000000000,35000000,0))))) * (1-R2721)</f>
        <v>0</v>
      </c>
      <c r="Y2721" s="50">
        <f>IFERROR(Q2721 * (1-R2721),0)</f>
        <v>0</v>
      </c>
      <c r="Z2721" s="51">
        <f>IF(R2721=1,0,0)</f>
        <v>0</v>
      </c>
      <c r="AA2721" s="51">
        <f>IFERROR((1-R2721) * Z2721 * 2%,0)</f>
        <v>0</v>
      </c>
      <c r="AB2721" s="52">
        <f>IF(R2721=0,0,0)</f>
        <v>0</v>
      </c>
      <c r="AC2721" s="52">
        <f> IFERROR(AB2721 * (1-R2721) * 2%,0)</f>
        <v>0</v>
      </c>
      <c r="AD2721" s="53">
        <f>T2721+V2721+W2721+X2721+AA2721+AC2721</f>
        <v>399.30000000000001</v>
      </c>
    </row>
    <row r="2722">
      <c r="C2722" s="40" t="s">
        <v>5150</v>
      </c>
      <c r="D2722" s="41" t="s">
        <v>5151</v>
      </c>
      <c r="E2722" s="41"/>
      <c r="F2722" s="42">
        <v>39678.463101851848</v>
      </c>
      <c r="G2722" s="43">
        <v>119</v>
      </c>
      <c r="H2722" s="44">
        <v>43333</v>
      </c>
      <c r="I2722" s="44">
        <v>43368</v>
      </c>
      <c r="J2722" s="43">
        <v>4690640</v>
      </c>
      <c r="K2722" s="43">
        <v>0</v>
      </c>
      <c r="L2722" s="43">
        <v>0</v>
      </c>
      <c r="M2722" s="43">
        <f>IFERROR(J2722-K2722-L2722,0)</f>
        <v>4690640</v>
      </c>
      <c r="N2722" s="43">
        <v>4554024</v>
      </c>
      <c r="O2722" s="45">
        <f>IFERROR(IF(1 - M2722/N2722&lt;0,0,1-M2722/N2722),0)</f>
        <v>0</v>
      </c>
      <c r="P2722" s="43">
        <v>0</v>
      </c>
      <c r="Q2722" s="43">
        <v>4690640</v>
      </c>
      <c r="R2722" s="46">
        <f>IF(F2722&lt;DATEVALUE("2018-07-01"),1,0)</f>
        <v>1</v>
      </c>
      <c r="S2722" s="47">
        <f>IF(R2722=1,1%,0)</f>
        <v>0.01</v>
      </c>
      <c r="T2722" s="46">
        <f>IFERROR(S2722*M2722,0)</f>
        <v>46906.400000000001</v>
      </c>
      <c r="U2722" s="48">
        <f>IF(O2722&lt;=0.12,1,0)*(1-R2722)*M2722</f>
        <v>0</v>
      </c>
      <c r="V2722" s="49">
        <f>IF(0&lt;0.8,0,IF(0&lt;1,Sheet1!L590,1))*IF(G2722&lt;3,0.12 - O2722,0.01) *U2722</f>
        <v>0</v>
      </c>
      <c r="W2722" s="49">
        <f>IF(0&gt;1,IF(0&lt;=1.1,1,IF(0&lt;=1.2,2,IF(0&lt;=1.5,3,5))),0) * 1000000</f>
        <v>0</v>
      </c>
      <c r="X2722" s="50">
        <f>IF(AND(P2722&gt;=150000000,P2722&lt;300000000),5000000,IF(AND(P2722&gt;=300000000,P2722&lt;500000000),10000000,IF(AND(P2722&gt;=300000000,P2722&lt;500000000),15000000,IF(AND(P2722&gt;=500000000,P2722&lt;3000000000),20000000,IF(P2722&gt;=30000000000,35000000,0))))) * (1-R2722)</f>
        <v>0</v>
      </c>
      <c r="Y2722" s="50">
        <f>IFERROR(Q2722 * (1-R2722),0)</f>
        <v>0</v>
      </c>
      <c r="Z2722" s="51">
        <f>IF(R2722=1,0,0)</f>
        <v>0</v>
      </c>
      <c r="AA2722" s="51">
        <f>IFERROR((1-R2722) * Z2722 * 2%,0)</f>
        <v>0</v>
      </c>
      <c r="AB2722" s="52">
        <f>IF(R2722=0,0,0)</f>
        <v>0</v>
      </c>
      <c r="AC2722" s="52">
        <f> IFERROR(AB2722 * (1-R2722) * 2%,0)</f>
        <v>0</v>
      </c>
      <c r="AD2722" s="53">
        <f>T2722+V2722+W2722+X2722+AA2722+AC2722</f>
        <v>46906.400000000001</v>
      </c>
    </row>
    <row r="2723">
      <c r="C2723" s="40" t="s">
        <v>5152</v>
      </c>
      <c r="D2723" s="41" t="s">
        <v>5153</v>
      </c>
      <c r="E2723" s="41"/>
      <c r="F2723" s="42">
        <v>40071.369432870371</v>
      </c>
      <c r="G2723" s="43">
        <v>106</v>
      </c>
      <c r="H2723" s="44">
        <v>43327</v>
      </c>
      <c r="I2723" s="44">
        <v>43339</v>
      </c>
      <c r="J2723" s="43">
        <v>48310</v>
      </c>
      <c r="K2723" s="43">
        <v>0</v>
      </c>
      <c r="L2723" s="43">
        <v>0</v>
      </c>
      <c r="M2723" s="43">
        <f>IFERROR(J2723-K2723-L2723,0)</f>
        <v>48310</v>
      </c>
      <c r="N2723" s="43">
        <v>49087</v>
      </c>
      <c r="O2723" s="45">
        <f>IFERROR(IF(1 - M2723/N2723&lt;0,0,1-M2723/N2723),0)</f>
        <v>0.01582903823823012</v>
      </c>
      <c r="P2723" s="43">
        <v>0</v>
      </c>
      <c r="Q2723" s="43">
        <v>48310</v>
      </c>
      <c r="R2723" s="46">
        <f>IF(F2723&lt;DATEVALUE("2018-07-01"),1,0)</f>
        <v>1</v>
      </c>
      <c r="S2723" s="47">
        <f>IF(R2723=1,1%,0)</f>
        <v>0.01</v>
      </c>
      <c r="T2723" s="46">
        <f>IFERROR(S2723*M2723,0)</f>
        <v>483.10000000000002</v>
      </c>
      <c r="U2723" s="48">
        <f>IF(O2723&lt;=0.12,1,0)*(1-R2723)*M2723</f>
        <v>0</v>
      </c>
      <c r="V2723" s="49">
        <f>IF(0&lt;0.8,0,IF(0&lt;1,Sheet1!L590,1))*IF(G2723&lt;3,0.12 - O2723,0.01) *U2723</f>
        <v>0</v>
      </c>
      <c r="W2723" s="49">
        <f>IF(0&gt;1,IF(0&lt;=1.1,1,IF(0&lt;=1.2,2,IF(0&lt;=1.5,3,5))),0) * 1000000</f>
        <v>0</v>
      </c>
      <c r="X2723" s="50">
        <f>IF(AND(P2723&gt;=150000000,P2723&lt;300000000),5000000,IF(AND(P2723&gt;=300000000,P2723&lt;500000000),10000000,IF(AND(P2723&gt;=300000000,P2723&lt;500000000),15000000,IF(AND(P2723&gt;=500000000,P2723&lt;3000000000),20000000,IF(P2723&gt;=30000000000,35000000,0))))) * (1-R2723)</f>
        <v>0</v>
      </c>
      <c r="Y2723" s="50">
        <f>IFERROR(Q2723 * (1-R2723),0)</f>
        <v>0</v>
      </c>
      <c r="Z2723" s="51">
        <f>IF(R2723=1,0,0)</f>
        <v>0</v>
      </c>
      <c r="AA2723" s="51">
        <f>IFERROR((1-R2723) * Z2723 * 2%,0)</f>
        <v>0</v>
      </c>
      <c r="AB2723" s="52">
        <f>IF(R2723=0,0,0)</f>
        <v>0</v>
      </c>
      <c r="AC2723" s="52">
        <f> IFERROR(AB2723 * (1-R2723) * 2%,0)</f>
        <v>0</v>
      </c>
      <c r="AD2723" s="53">
        <f>T2723+V2723+W2723+X2723+AA2723+AC2723</f>
        <v>483.10000000000002</v>
      </c>
    </row>
    <row r="2724">
      <c r="C2724" s="40" t="s">
        <v>5154</v>
      </c>
      <c r="D2724" s="41" t="s">
        <v>5155</v>
      </c>
      <c r="E2724" s="41"/>
      <c r="F2724" s="42">
        <v>40180.468483796292</v>
      </c>
      <c r="G2724" s="43">
        <v>102</v>
      </c>
      <c r="H2724" s="44">
        <v>43332</v>
      </c>
      <c r="I2724" s="44">
        <v>43355</v>
      </c>
      <c r="J2724" s="43">
        <v>73810</v>
      </c>
      <c r="K2724" s="43">
        <v>0</v>
      </c>
      <c r="L2724" s="43">
        <v>0</v>
      </c>
      <c r="M2724" s="43">
        <f>IFERROR(J2724-K2724-L2724,0)</f>
        <v>73810</v>
      </c>
      <c r="N2724" s="43">
        <v>73810</v>
      </c>
      <c r="O2724" s="45">
        <f>IFERROR(IF(1 - M2724/N2724&lt;0,0,1-M2724/N2724),0)</f>
        <v>0</v>
      </c>
      <c r="P2724" s="43">
        <v>0</v>
      </c>
      <c r="Q2724" s="43">
        <v>73810</v>
      </c>
      <c r="R2724" s="46">
        <f>IF(F2724&lt;DATEVALUE("2018-07-01"),1,0)</f>
        <v>1</v>
      </c>
      <c r="S2724" s="47">
        <f>IF(R2724=1,1%,0)</f>
        <v>0.01</v>
      </c>
      <c r="T2724" s="46">
        <f>IFERROR(S2724*M2724,0)</f>
        <v>738.10000000000002</v>
      </c>
      <c r="U2724" s="48">
        <f>IF(O2724&lt;=0.12,1,0)*(1-R2724)*M2724</f>
        <v>0</v>
      </c>
      <c r="V2724" s="49">
        <f>IF(0&lt;0.8,0,IF(0&lt;1,Sheet1!L590,1))*IF(G2724&lt;3,0.12 - O2724,0.01) *U2724</f>
        <v>0</v>
      </c>
      <c r="W2724" s="49">
        <f>IF(0&gt;1,IF(0&lt;=1.1,1,IF(0&lt;=1.2,2,IF(0&lt;=1.5,3,5))),0) * 1000000</f>
        <v>0</v>
      </c>
      <c r="X2724" s="50">
        <f>IF(AND(P2724&gt;=150000000,P2724&lt;300000000),5000000,IF(AND(P2724&gt;=300000000,P2724&lt;500000000),10000000,IF(AND(P2724&gt;=300000000,P2724&lt;500000000),15000000,IF(AND(P2724&gt;=500000000,P2724&lt;3000000000),20000000,IF(P2724&gt;=30000000000,35000000,0))))) * (1-R2724)</f>
        <v>0</v>
      </c>
      <c r="Y2724" s="50">
        <f>IFERROR(Q2724 * (1-R2724),0)</f>
        <v>0</v>
      </c>
      <c r="Z2724" s="51">
        <f>IF(R2724=1,0,0)</f>
        <v>0</v>
      </c>
      <c r="AA2724" s="51">
        <f>IFERROR((1-R2724) * Z2724 * 2%,0)</f>
        <v>0</v>
      </c>
      <c r="AB2724" s="52">
        <f>IF(R2724=0,0,0)</f>
        <v>0</v>
      </c>
      <c r="AC2724" s="52">
        <f> IFERROR(AB2724 * (1-R2724) * 2%,0)</f>
        <v>0</v>
      </c>
      <c r="AD2724" s="53">
        <f>T2724+V2724+W2724+X2724+AA2724+AC2724</f>
        <v>738.10000000000002</v>
      </c>
    </row>
    <row r="2725">
      <c r="C2725" s="40" t="s">
        <v>5156</v>
      </c>
      <c r="D2725" s="41" t="s">
        <v>5157</v>
      </c>
      <c r="E2725" s="41"/>
      <c r="F2725" s="42">
        <v>40180.469780092593</v>
      </c>
      <c r="G2725" s="43">
        <v>102</v>
      </c>
      <c r="H2725" s="44">
        <v>43333</v>
      </c>
      <c r="I2725" s="44">
        <v>43355</v>
      </c>
      <c r="J2725" s="43">
        <v>2750764</v>
      </c>
      <c r="K2725" s="43">
        <v>0</v>
      </c>
      <c r="L2725" s="43">
        <v>0</v>
      </c>
      <c r="M2725" s="43">
        <f>IFERROR(J2725-K2725-L2725,0)</f>
        <v>2750764</v>
      </c>
      <c r="N2725" s="43">
        <v>2750764</v>
      </c>
      <c r="O2725" s="45">
        <f>IFERROR(IF(1 - M2725/N2725&lt;0,0,1-M2725/N2725),0)</f>
        <v>0</v>
      </c>
      <c r="P2725" s="43">
        <v>0</v>
      </c>
      <c r="Q2725" s="43">
        <v>3147644</v>
      </c>
      <c r="R2725" s="46">
        <f>IF(F2725&lt;DATEVALUE("2018-07-01"),1,0)</f>
        <v>1</v>
      </c>
      <c r="S2725" s="47">
        <f>IF(R2725=1,1%,0)</f>
        <v>0.01</v>
      </c>
      <c r="T2725" s="46">
        <f>IFERROR(S2725*M2725,0)</f>
        <v>27507.639999999999</v>
      </c>
      <c r="U2725" s="48">
        <f>IF(O2725&lt;=0.12,1,0)*(1-R2725)*M2725</f>
        <v>0</v>
      </c>
      <c r="V2725" s="49">
        <f>IF(0&lt;0.8,0,IF(0&lt;1,Sheet1!L590,1))*IF(G2725&lt;3,0.12 - O2725,0.01) *U2725</f>
        <v>0</v>
      </c>
      <c r="W2725" s="49">
        <f>IF(0&gt;1,IF(0&lt;=1.1,1,IF(0&lt;=1.2,2,IF(0&lt;=1.5,3,5))),0) * 1000000</f>
        <v>0</v>
      </c>
      <c r="X2725" s="50">
        <f>IF(AND(P2725&gt;=150000000,P2725&lt;300000000),5000000,IF(AND(P2725&gt;=300000000,P2725&lt;500000000),10000000,IF(AND(P2725&gt;=300000000,P2725&lt;500000000),15000000,IF(AND(P2725&gt;=500000000,P2725&lt;3000000000),20000000,IF(P2725&gt;=30000000000,35000000,0))))) * (1-R2725)</f>
        <v>0</v>
      </c>
      <c r="Y2725" s="50">
        <f>IFERROR(Q2725 * (1-R2725),0)</f>
        <v>0</v>
      </c>
      <c r="Z2725" s="51">
        <f>IF(R2725=1,0,0)</f>
        <v>0</v>
      </c>
      <c r="AA2725" s="51">
        <f>IFERROR((1-R2725) * Z2725 * 2%,0)</f>
        <v>0</v>
      </c>
      <c r="AB2725" s="52">
        <f>IF(R2725=0,0,0)</f>
        <v>0</v>
      </c>
      <c r="AC2725" s="52">
        <f> IFERROR(AB2725 * (1-R2725) * 2%,0)</f>
        <v>0</v>
      </c>
      <c r="AD2725" s="53">
        <f>T2725+V2725+W2725+X2725+AA2725+AC2725</f>
        <v>27507.639999999999</v>
      </c>
    </row>
    <row r="2726">
      <c r="C2726" s="40" t="s">
        <v>5158</v>
      </c>
      <c r="D2726" s="41" t="s">
        <v>5159</v>
      </c>
      <c r="E2726" s="41"/>
      <c r="F2726" s="42">
        <v>40180.451932870368</v>
      </c>
      <c r="G2726" s="43">
        <v>102</v>
      </c>
      <c r="H2726" s="44">
        <v>43329</v>
      </c>
      <c r="I2726" s="44">
        <v>43372</v>
      </c>
      <c r="J2726" s="43">
        <v>4018047</v>
      </c>
      <c r="K2726" s="43">
        <v>0</v>
      </c>
      <c r="L2726" s="43">
        <v>0</v>
      </c>
      <c r="M2726" s="43">
        <f>IFERROR(J2726-K2726-L2726,0)</f>
        <v>4018047</v>
      </c>
      <c r="N2726" s="43">
        <v>4018047</v>
      </c>
      <c r="O2726" s="45">
        <f>IFERROR(IF(1 - M2726/N2726&lt;0,0,1-M2726/N2726),0)</f>
        <v>0</v>
      </c>
      <c r="P2726" s="43">
        <v>0</v>
      </c>
      <c r="Q2726" s="43">
        <v>4018047</v>
      </c>
      <c r="R2726" s="46">
        <f>IF(F2726&lt;DATEVALUE("2018-07-01"),1,0)</f>
        <v>1</v>
      </c>
      <c r="S2726" s="47">
        <f>IF(R2726=1,1%,0)</f>
        <v>0.01</v>
      </c>
      <c r="T2726" s="46">
        <f>IFERROR(S2726*M2726,0)</f>
        <v>40180.470000000001</v>
      </c>
      <c r="U2726" s="48">
        <f>IF(O2726&lt;=0.12,1,0)*(1-R2726)*M2726</f>
        <v>0</v>
      </c>
      <c r="V2726" s="49">
        <f>IF(0&lt;0.8,0,IF(0&lt;1,Sheet1!L590,1))*IF(G2726&lt;3,0.12 - O2726,0.01) *U2726</f>
        <v>0</v>
      </c>
      <c r="W2726" s="49">
        <f>IF(0&gt;1,IF(0&lt;=1.1,1,IF(0&lt;=1.2,2,IF(0&lt;=1.5,3,5))),0) * 1000000</f>
        <v>0</v>
      </c>
      <c r="X2726" s="50">
        <f>IF(AND(P2726&gt;=150000000,P2726&lt;300000000),5000000,IF(AND(P2726&gt;=300000000,P2726&lt;500000000),10000000,IF(AND(P2726&gt;=300000000,P2726&lt;500000000),15000000,IF(AND(P2726&gt;=500000000,P2726&lt;3000000000),20000000,IF(P2726&gt;=30000000000,35000000,0))))) * (1-R2726)</f>
        <v>0</v>
      </c>
      <c r="Y2726" s="50">
        <f>IFERROR(Q2726 * (1-R2726),0)</f>
        <v>0</v>
      </c>
      <c r="Z2726" s="51">
        <f>IF(R2726=1,0,0)</f>
        <v>0</v>
      </c>
      <c r="AA2726" s="51">
        <f>IFERROR((1-R2726) * Z2726 * 2%,0)</f>
        <v>0</v>
      </c>
      <c r="AB2726" s="52">
        <f>IF(R2726=0,0,0)</f>
        <v>0</v>
      </c>
      <c r="AC2726" s="52">
        <f> IFERROR(AB2726 * (1-R2726) * 2%,0)</f>
        <v>0</v>
      </c>
      <c r="AD2726" s="53">
        <f>T2726+V2726+W2726+X2726+AA2726+AC2726</f>
        <v>40180.470000000001</v>
      </c>
    </row>
    <row r="2727">
      <c r="C2727" s="40" t="s">
        <v>5160</v>
      </c>
      <c r="D2727" s="41" t="s">
        <v>5161</v>
      </c>
      <c r="E2727" s="41"/>
      <c r="F2727" s="42">
        <v>40180.44976851852</v>
      </c>
      <c r="G2727" s="43">
        <v>102</v>
      </c>
      <c r="H2727" s="44">
        <v>43333</v>
      </c>
      <c r="I2727" s="44">
        <v>43347</v>
      </c>
      <c r="J2727" s="43">
        <v>292578</v>
      </c>
      <c r="K2727" s="43">
        <v>0</v>
      </c>
      <c r="L2727" s="43">
        <v>0</v>
      </c>
      <c r="M2727" s="43">
        <f>IFERROR(J2727-K2727-L2727,0)</f>
        <v>292578</v>
      </c>
      <c r="N2727" s="43">
        <v>292578</v>
      </c>
      <c r="O2727" s="45">
        <f>IFERROR(IF(1 - M2727/N2727&lt;0,0,1-M2727/N2727),0)</f>
        <v>0</v>
      </c>
      <c r="P2727" s="43">
        <v>0</v>
      </c>
      <c r="Q2727" s="43">
        <v>292578</v>
      </c>
      <c r="R2727" s="46">
        <f>IF(F2727&lt;DATEVALUE("2018-07-01"),1,0)</f>
        <v>1</v>
      </c>
      <c r="S2727" s="47">
        <f>IF(R2727=1,1%,0)</f>
        <v>0.01</v>
      </c>
      <c r="T2727" s="46">
        <f>IFERROR(S2727*M2727,0)</f>
        <v>2925.7800000000002</v>
      </c>
      <c r="U2727" s="48">
        <f>IF(O2727&lt;=0.12,1,0)*(1-R2727)*M2727</f>
        <v>0</v>
      </c>
      <c r="V2727" s="49">
        <f>IF(0&lt;0.8,0,IF(0&lt;1,Sheet1!L590,1))*IF(G2727&lt;3,0.12 - O2727,0.01) *U2727</f>
        <v>0</v>
      </c>
      <c r="W2727" s="49">
        <f>IF(0&gt;1,IF(0&lt;=1.1,1,IF(0&lt;=1.2,2,IF(0&lt;=1.5,3,5))),0) * 1000000</f>
        <v>0</v>
      </c>
      <c r="X2727" s="50">
        <f>IF(AND(P2727&gt;=150000000,P2727&lt;300000000),5000000,IF(AND(P2727&gt;=300000000,P2727&lt;500000000),10000000,IF(AND(P2727&gt;=300000000,P2727&lt;500000000),15000000,IF(AND(P2727&gt;=500000000,P2727&lt;3000000000),20000000,IF(P2727&gt;=30000000000,35000000,0))))) * (1-R2727)</f>
        <v>0</v>
      </c>
      <c r="Y2727" s="50">
        <f>IFERROR(Q2727 * (1-R2727),0)</f>
        <v>0</v>
      </c>
      <c r="Z2727" s="51">
        <f>IF(R2727=1,0,0)</f>
        <v>0</v>
      </c>
      <c r="AA2727" s="51">
        <f>IFERROR((1-R2727) * Z2727 * 2%,0)</f>
        <v>0</v>
      </c>
      <c r="AB2727" s="52">
        <f>IF(R2727=0,0,0)</f>
        <v>0</v>
      </c>
      <c r="AC2727" s="52">
        <f> IFERROR(AB2727 * (1-R2727) * 2%,0)</f>
        <v>0</v>
      </c>
      <c r="AD2727" s="53">
        <f>T2727+V2727+W2727+X2727+AA2727+AC2727</f>
        <v>2925.7800000000002</v>
      </c>
    </row>
    <row r="2728">
      <c r="C2728" s="40" t="s">
        <v>5162</v>
      </c>
      <c r="D2728" s="41" t="s">
        <v>5163</v>
      </c>
      <c r="E2728" s="41"/>
      <c r="F2728" s="42">
        <v>40697.412939814814</v>
      </c>
      <c r="G2728" s="43">
        <v>85</v>
      </c>
      <c r="H2728" s="44">
        <v>43343</v>
      </c>
      <c r="I2728" s="44">
        <v>43406</v>
      </c>
      <c r="J2728" s="43">
        <v>444715721</v>
      </c>
      <c r="K2728" s="43">
        <v>12129131</v>
      </c>
      <c r="L2728" s="43">
        <v>35395000</v>
      </c>
      <c r="M2728" s="43">
        <f>IFERROR(J2728-K2728-L2728,0)</f>
        <v>397191590</v>
      </c>
      <c r="N2728" s="43">
        <v>1167800590</v>
      </c>
      <c r="O2728" s="45">
        <f>IFERROR(IF(1 - M2728/N2728&lt;0,0,1-M2728/N2728),0)</f>
        <v>0.6598806393821055</v>
      </c>
      <c r="P2728" s="43">
        <v>0</v>
      </c>
      <c r="Q2728" s="43">
        <v>445662161</v>
      </c>
      <c r="R2728" s="46">
        <f>IF(F2728&lt;DATEVALUE("2018-07-01"),1,0)</f>
        <v>1</v>
      </c>
      <c r="S2728" s="47">
        <f>IF(R2728=1,1%,0)</f>
        <v>0.01</v>
      </c>
      <c r="T2728" s="46">
        <f>IFERROR(S2728*M2728,0)</f>
        <v>3971915.8999999999</v>
      </c>
      <c r="U2728" s="48">
        <f>IF(O2728&lt;=0.12,1,0)*(1-R2728)*M2728</f>
        <v>0</v>
      </c>
      <c r="V2728" s="49">
        <f>IF(0&lt;0.8,0,IF(0&lt;1,Sheet1!L590,1))*IF(G2728&lt;3,0.12 - O2728,0.01) *U2728</f>
        <v>0</v>
      </c>
      <c r="W2728" s="49">
        <f>IF(0&gt;1,IF(0&lt;=1.1,1,IF(0&lt;=1.2,2,IF(0&lt;=1.5,3,5))),0) * 1000000</f>
        <v>0</v>
      </c>
      <c r="X2728" s="50">
        <f>IF(AND(P2728&gt;=150000000,P2728&lt;300000000),5000000,IF(AND(P2728&gt;=300000000,P2728&lt;500000000),10000000,IF(AND(P2728&gt;=300000000,P2728&lt;500000000),15000000,IF(AND(P2728&gt;=500000000,P2728&lt;3000000000),20000000,IF(P2728&gt;=30000000000,35000000,0))))) * (1-R2728)</f>
        <v>0</v>
      </c>
      <c r="Y2728" s="50">
        <f>IFERROR(Q2728 * (1-R2728),0)</f>
        <v>0</v>
      </c>
      <c r="Z2728" s="51">
        <f>IF(R2728=1,0,0)</f>
        <v>0</v>
      </c>
      <c r="AA2728" s="51">
        <f>IFERROR((1-R2728) * Z2728 * 2%,0)</f>
        <v>0</v>
      </c>
      <c r="AB2728" s="52">
        <f>IF(R2728=0,0,0)</f>
        <v>0</v>
      </c>
      <c r="AC2728" s="52">
        <f> IFERROR(AB2728 * (1-R2728) * 2%,0)</f>
        <v>0</v>
      </c>
      <c r="AD2728" s="53">
        <f>T2728+V2728+W2728+X2728+AA2728+AC2728</f>
        <v>3971915.8999999999</v>
      </c>
    </row>
    <row r="2729">
      <c r="C2729" s="40" t="s">
        <v>5164</v>
      </c>
      <c r="D2729" s="41" t="s">
        <v>5165</v>
      </c>
      <c r="E2729" s="41"/>
      <c r="F2729" s="42">
        <v>42186.568773148145</v>
      </c>
      <c r="G2729" s="43">
        <v>36</v>
      </c>
      <c r="H2729" s="44">
        <v>43333</v>
      </c>
      <c r="I2729" s="44">
        <v>43342</v>
      </c>
      <c r="J2729" s="43">
        <v>1159896</v>
      </c>
      <c r="K2729" s="43">
        <v>66446</v>
      </c>
      <c r="L2729" s="43">
        <v>0</v>
      </c>
      <c r="M2729" s="43">
        <f>IFERROR(J2729-K2729-L2729,0)</f>
        <v>1093450</v>
      </c>
      <c r="N2729" s="43">
        <v>904270</v>
      </c>
      <c r="O2729" s="45">
        <f>IFERROR(IF(1 - M2729/N2729&lt;0,0,1-M2729/N2729),0)</f>
        <v>0</v>
      </c>
      <c r="P2729" s="43">
        <v>0</v>
      </c>
      <c r="Q2729" s="43">
        <v>1159896</v>
      </c>
      <c r="R2729" s="46">
        <f>IF(F2729&lt;DATEVALUE("2018-07-01"),1,0)</f>
        <v>1</v>
      </c>
      <c r="S2729" s="47">
        <f>IF(R2729=1,1%,0)</f>
        <v>0.01</v>
      </c>
      <c r="T2729" s="46">
        <f>IFERROR(S2729*M2729,0)</f>
        <v>10934.5</v>
      </c>
      <c r="U2729" s="48">
        <f>IF(O2729&lt;=0.12,1,0)*(1-R2729)*M2729</f>
        <v>0</v>
      </c>
      <c r="V2729" s="49">
        <f>IF(0&lt;0.8,0,IF(0&lt;1,Sheet1!L590,1))*IF(G2729&lt;3,0.12 - O2729,0.01) *U2729</f>
        <v>0</v>
      </c>
      <c r="W2729" s="49">
        <f>IF(0&gt;1,IF(0&lt;=1.1,1,IF(0&lt;=1.2,2,IF(0&lt;=1.5,3,5))),0) * 1000000</f>
        <v>0</v>
      </c>
      <c r="X2729" s="50">
        <f>IF(AND(P2729&gt;=150000000,P2729&lt;300000000),5000000,IF(AND(P2729&gt;=300000000,P2729&lt;500000000),10000000,IF(AND(P2729&gt;=300000000,P2729&lt;500000000),15000000,IF(AND(P2729&gt;=500000000,P2729&lt;3000000000),20000000,IF(P2729&gt;=30000000000,35000000,0))))) * (1-R2729)</f>
        <v>0</v>
      </c>
      <c r="Y2729" s="50">
        <f>IFERROR(Q2729 * (1-R2729),0)</f>
        <v>0</v>
      </c>
      <c r="Z2729" s="51">
        <f>IF(R2729=1,0,0)</f>
        <v>0</v>
      </c>
      <c r="AA2729" s="51">
        <f>IFERROR((1-R2729) * Z2729 * 2%,0)</f>
        <v>0</v>
      </c>
      <c r="AB2729" s="52">
        <f>IF(R2729=0,0,0)</f>
        <v>0</v>
      </c>
      <c r="AC2729" s="52">
        <f> IFERROR(AB2729 * (1-R2729) * 2%,0)</f>
        <v>0</v>
      </c>
      <c r="AD2729" s="53">
        <f>T2729+V2729+W2729+X2729+AA2729+AC2729</f>
        <v>10934.5</v>
      </c>
    </row>
    <row r="2730">
      <c r="C2730" s="40" t="s">
        <v>5166</v>
      </c>
      <c r="D2730" s="41" t="s">
        <v>5167</v>
      </c>
      <c r="E2730" s="41"/>
      <c r="F2730" s="42">
        <v>42221.709733796291</v>
      </c>
      <c r="G2730" s="43">
        <v>35</v>
      </c>
      <c r="H2730" s="44">
        <v>43329</v>
      </c>
      <c r="I2730" s="44">
        <v>43361</v>
      </c>
      <c r="J2730" s="43">
        <v>7010044</v>
      </c>
      <c r="K2730" s="43">
        <v>318638</v>
      </c>
      <c r="L2730" s="43">
        <v>0</v>
      </c>
      <c r="M2730" s="43">
        <f>IFERROR(J2730-K2730-L2730,0)</f>
        <v>6691406</v>
      </c>
      <c r="N2730" s="43">
        <v>7315491</v>
      </c>
      <c r="O2730" s="45">
        <f>IFERROR(IF(1 - M2730/N2730&lt;0,0,1-M2730/N2730),0)</f>
        <v>0.085310063261645697</v>
      </c>
      <c r="P2730" s="43">
        <v>0</v>
      </c>
      <c r="Q2730" s="43">
        <v>7010044</v>
      </c>
      <c r="R2730" s="46">
        <f>IF(F2730&lt;DATEVALUE("2018-07-01"),1,0)</f>
        <v>1</v>
      </c>
      <c r="S2730" s="47">
        <f>IF(R2730=1,1%,0)</f>
        <v>0.01</v>
      </c>
      <c r="T2730" s="46">
        <f>IFERROR(S2730*M2730,0)</f>
        <v>66914.059999999998</v>
      </c>
      <c r="U2730" s="48">
        <f>IF(O2730&lt;=0.12,1,0)*(1-R2730)*M2730</f>
        <v>0</v>
      </c>
      <c r="V2730" s="49">
        <f>IF(0&lt;0.8,0,IF(0&lt;1,Sheet1!L590,1))*IF(G2730&lt;3,0.12 - O2730,0.01) *U2730</f>
        <v>0</v>
      </c>
      <c r="W2730" s="49">
        <f>IF(0&gt;1,IF(0&lt;=1.1,1,IF(0&lt;=1.2,2,IF(0&lt;=1.5,3,5))),0) * 1000000</f>
        <v>0</v>
      </c>
      <c r="X2730" s="50">
        <f>IF(AND(P2730&gt;=150000000,P2730&lt;300000000),5000000,IF(AND(P2730&gt;=300000000,P2730&lt;500000000),10000000,IF(AND(P2730&gt;=300000000,P2730&lt;500000000),15000000,IF(AND(P2730&gt;=500000000,P2730&lt;3000000000),20000000,IF(P2730&gt;=30000000000,35000000,0))))) * (1-R2730)</f>
        <v>0</v>
      </c>
      <c r="Y2730" s="50">
        <f>IFERROR(Q2730 * (1-R2730),0)</f>
        <v>0</v>
      </c>
      <c r="Z2730" s="51">
        <f>IF(R2730=1,0,0)</f>
        <v>0</v>
      </c>
      <c r="AA2730" s="51">
        <f>IFERROR((1-R2730) * Z2730 * 2%,0)</f>
        <v>0</v>
      </c>
      <c r="AB2730" s="52">
        <f>IF(R2730=0,0,0)</f>
        <v>0</v>
      </c>
      <c r="AC2730" s="52">
        <f> IFERROR(AB2730 * (1-R2730) * 2%,0)</f>
        <v>0</v>
      </c>
      <c r="AD2730" s="53">
        <f>T2730+V2730+W2730+X2730+AA2730+AC2730</f>
        <v>66914.059999999998</v>
      </c>
    </row>
    <row r="2731">
      <c r="C2731" s="40" t="s">
        <v>5168</v>
      </c>
      <c r="D2731" s="41" t="s">
        <v>5169</v>
      </c>
      <c r="E2731" s="41"/>
      <c r="F2731" s="42">
        <v>42227.359988425924</v>
      </c>
      <c r="G2731" s="43">
        <v>35</v>
      </c>
      <c r="H2731" s="44">
        <v>43329</v>
      </c>
      <c r="I2731" s="44">
        <v>43355</v>
      </c>
      <c r="J2731" s="43">
        <v>1007676</v>
      </c>
      <c r="K2731" s="43">
        <v>0</v>
      </c>
      <c r="L2731" s="43">
        <v>0</v>
      </c>
      <c r="M2731" s="43">
        <f>IFERROR(J2731-K2731-L2731,0)</f>
        <v>1007676</v>
      </c>
      <c r="N2731" s="43">
        <v>1007325</v>
      </c>
      <c r="O2731" s="45">
        <f>IFERROR(IF(1 - M2731/N2731&lt;0,0,1-M2731/N2731),0)</f>
        <v>0</v>
      </c>
      <c r="P2731" s="43">
        <v>0</v>
      </c>
      <c r="Q2731" s="43">
        <v>1007676</v>
      </c>
      <c r="R2731" s="46">
        <f>IF(F2731&lt;DATEVALUE("2018-07-01"),1,0)</f>
        <v>1</v>
      </c>
      <c r="S2731" s="47">
        <f>IF(R2731=1,1%,0)</f>
        <v>0.01</v>
      </c>
      <c r="T2731" s="46">
        <f>IFERROR(S2731*M2731,0)</f>
        <v>10076.76</v>
      </c>
      <c r="U2731" s="48">
        <f>IF(O2731&lt;=0.12,1,0)*(1-R2731)*M2731</f>
        <v>0</v>
      </c>
      <c r="V2731" s="49">
        <f>IF(0&lt;0.8,0,IF(0&lt;1,Sheet1!L590,1))*IF(G2731&lt;3,0.12 - O2731,0.01) *U2731</f>
        <v>0</v>
      </c>
      <c r="W2731" s="49">
        <f>IF(0&gt;1,IF(0&lt;=1.1,1,IF(0&lt;=1.2,2,IF(0&lt;=1.5,3,5))),0) * 1000000</f>
        <v>0</v>
      </c>
      <c r="X2731" s="50">
        <f>IF(AND(P2731&gt;=150000000,P2731&lt;300000000),5000000,IF(AND(P2731&gt;=300000000,P2731&lt;500000000),10000000,IF(AND(P2731&gt;=300000000,P2731&lt;500000000),15000000,IF(AND(P2731&gt;=500000000,P2731&lt;3000000000),20000000,IF(P2731&gt;=30000000000,35000000,0))))) * (1-R2731)</f>
        <v>0</v>
      </c>
      <c r="Y2731" s="50">
        <f>IFERROR(Q2731 * (1-R2731),0)</f>
        <v>0</v>
      </c>
      <c r="Z2731" s="51">
        <f>IF(R2731=1,0,0)</f>
        <v>0</v>
      </c>
      <c r="AA2731" s="51">
        <f>IFERROR((1-R2731) * Z2731 * 2%,0)</f>
        <v>0</v>
      </c>
      <c r="AB2731" s="52">
        <f>IF(R2731=0,0,0)</f>
        <v>0</v>
      </c>
      <c r="AC2731" s="52">
        <f> IFERROR(AB2731 * (1-R2731) * 2%,0)</f>
        <v>0</v>
      </c>
      <c r="AD2731" s="53">
        <f>T2731+V2731+W2731+X2731+AA2731+AC2731</f>
        <v>10076.76</v>
      </c>
    </row>
    <row r="2732">
      <c r="C2732" s="40" t="s">
        <v>5170</v>
      </c>
      <c r="D2732" s="41" t="s">
        <v>5171</v>
      </c>
      <c r="E2732" s="41"/>
      <c r="F2732" s="42">
        <v>42236.438321759255</v>
      </c>
      <c r="G2732" s="43">
        <v>35</v>
      </c>
      <c r="H2732" s="44">
        <v>43327</v>
      </c>
      <c r="I2732" s="44">
        <v>43355</v>
      </c>
      <c r="J2732" s="43">
        <v>918511</v>
      </c>
      <c r="K2732" s="43">
        <v>0</v>
      </c>
      <c r="L2732" s="43">
        <v>0</v>
      </c>
      <c r="M2732" s="43">
        <f>IFERROR(J2732-K2732-L2732,0)</f>
        <v>918511</v>
      </c>
      <c r="N2732" s="43">
        <v>918511</v>
      </c>
      <c r="O2732" s="45">
        <f>IFERROR(IF(1 - M2732/N2732&lt;0,0,1-M2732/N2732),0)</f>
        <v>0</v>
      </c>
      <c r="P2732" s="43">
        <v>0</v>
      </c>
      <c r="Q2732" s="43">
        <v>918511</v>
      </c>
      <c r="R2732" s="46">
        <f>IF(F2732&lt;DATEVALUE("2018-07-01"),1,0)</f>
        <v>1</v>
      </c>
      <c r="S2732" s="47">
        <f>IF(R2732=1,1%,0)</f>
        <v>0.01</v>
      </c>
      <c r="T2732" s="46">
        <f>IFERROR(S2732*M2732,0)</f>
        <v>9185.1100000000006</v>
      </c>
      <c r="U2732" s="48">
        <f>IF(O2732&lt;=0.12,1,0)*(1-R2732)*M2732</f>
        <v>0</v>
      </c>
      <c r="V2732" s="49">
        <f>IF(0&lt;0.8,0,IF(0&lt;1,Sheet1!L590,1))*IF(G2732&lt;3,0.12 - O2732,0.01) *U2732</f>
        <v>0</v>
      </c>
      <c r="W2732" s="49">
        <f>IF(0&gt;1,IF(0&lt;=1.1,1,IF(0&lt;=1.2,2,IF(0&lt;=1.5,3,5))),0) * 1000000</f>
        <v>0</v>
      </c>
      <c r="X2732" s="50">
        <f>IF(AND(P2732&gt;=150000000,P2732&lt;300000000),5000000,IF(AND(P2732&gt;=300000000,P2732&lt;500000000),10000000,IF(AND(P2732&gt;=300000000,P2732&lt;500000000),15000000,IF(AND(P2732&gt;=500000000,P2732&lt;3000000000),20000000,IF(P2732&gt;=30000000000,35000000,0))))) * (1-R2732)</f>
        <v>0</v>
      </c>
      <c r="Y2732" s="50">
        <f>IFERROR(Q2732 * (1-R2732),0)</f>
        <v>0</v>
      </c>
      <c r="Z2732" s="51">
        <f>IF(R2732=1,0,0)</f>
        <v>0</v>
      </c>
      <c r="AA2732" s="51">
        <f>IFERROR((1-R2732) * Z2732 * 2%,0)</f>
        <v>0</v>
      </c>
      <c r="AB2732" s="52">
        <f>IF(R2732=0,0,0)</f>
        <v>0</v>
      </c>
      <c r="AC2732" s="52">
        <f> IFERROR(AB2732 * (1-R2732) * 2%,0)</f>
        <v>0</v>
      </c>
      <c r="AD2732" s="53">
        <f>T2732+V2732+W2732+X2732+AA2732+AC2732</f>
        <v>9185.1100000000006</v>
      </c>
    </row>
    <row r="2733">
      <c r="C2733" s="40" t="s">
        <v>5172</v>
      </c>
      <c r="D2733" s="41" t="s">
        <v>5173</v>
      </c>
      <c r="E2733" s="41"/>
      <c r="F2733" s="42">
        <v>42402.366319444445</v>
      </c>
      <c r="G2733" s="43">
        <v>29</v>
      </c>
      <c r="H2733" s="44">
        <v>43327</v>
      </c>
      <c r="I2733" s="44">
        <v>43340</v>
      </c>
      <c r="J2733" s="43">
        <v>1095050</v>
      </c>
      <c r="K2733" s="43">
        <v>0</v>
      </c>
      <c r="L2733" s="43">
        <v>0</v>
      </c>
      <c r="M2733" s="43">
        <f>IFERROR(J2733-K2733-L2733,0)</f>
        <v>1095050</v>
      </c>
      <c r="N2733" s="43">
        <v>1095050</v>
      </c>
      <c r="O2733" s="45">
        <f>IFERROR(IF(1 - M2733/N2733&lt;0,0,1-M2733/N2733),0)</f>
        <v>0</v>
      </c>
      <c r="P2733" s="43">
        <v>0</v>
      </c>
      <c r="Q2733" s="43">
        <v>1095050</v>
      </c>
      <c r="R2733" s="46">
        <f>IF(F2733&lt;DATEVALUE("2018-07-01"),1,0)</f>
        <v>1</v>
      </c>
      <c r="S2733" s="47">
        <f>IF(R2733=1,1%,0)</f>
        <v>0.01</v>
      </c>
      <c r="T2733" s="46">
        <f>IFERROR(S2733*M2733,0)</f>
        <v>10950.5</v>
      </c>
      <c r="U2733" s="48">
        <f>IF(O2733&lt;=0.12,1,0)*(1-R2733)*M2733</f>
        <v>0</v>
      </c>
      <c r="V2733" s="49">
        <f>IF(0&lt;0.8,0,IF(0&lt;1,Sheet1!L590,1))*IF(G2733&lt;3,0.12 - O2733,0.01) *U2733</f>
        <v>0</v>
      </c>
      <c r="W2733" s="49">
        <f>IF(0&gt;1,IF(0&lt;=1.1,1,IF(0&lt;=1.2,2,IF(0&lt;=1.5,3,5))),0) * 1000000</f>
        <v>0</v>
      </c>
      <c r="X2733" s="50">
        <f>IF(AND(P2733&gt;=150000000,P2733&lt;300000000),5000000,IF(AND(P2733&gt;=300000000,P2733&lt;500000000),10000000,IF(AND(P2733&gt;=300000000,P2733&lt;500000000),15000000,IF(AND(P2733&gt;=500000000,P2733&lt;3000000000),20000000,IF(P2733&gt;=30000000000,35000000,0))))) * (1-R2733)</f>
        <v>0</v>
      </c>
      <c r="Y2733" s="50">
        <f>IFERROR(Q2733 * (1-R2733),0)</f>
        <v>0</v>
      </c>
      <c r="Z2733" s="51">
        <f>IF(R2733=1,0,0)</f>
        <v>0</v>
      </c>
      <c r="AA2733" s="51">
        <f>IFERROR((1-R2733) * Z2733 * 2%,0)</f>
        <v>0</v>
      </c>
      <c r="AB2733" s="52">
        <f>IF(R2733=0,0,0)</f>
        <v>0</v>
      </c>
      <c r="AC2733" s="52">
        <f> IFERROR(AB2733 * (1-R2733) * 2%,0)</f>
        <v>0</v>
      </c>
      <c r="AD2733" s="53">
        <f>T2733+V2733+W2733+X2733+AA2733+AC2733</f>
        <v>10950.5</v>
      </c>
    </row>
    <row r="2734">
      <c r="C2734" s="40" t="s">
        <v>5174</v>
      </c>
      <c r="D2734" s="41" t="s">
        <v>5175</v>
      </c>
      <c r="E2734" s="41"/>
      <c r="F2734" s="42">
        <v>42402.585821759254</v>
      </c>
      <c r="G2734" s="43">
        <v>29</v>
      </c>
      <c r="H2734" s="44">
        <v>43329</v>
      </c>
      <c r="I2734" s="44">
        <v>43355</v>
      </c>
      <c r="J2734" s="43">
        <v>3447459</v>
      </c>
      <c r="K2734" s="43">
        <v>0</v>
      </c>
      <c r="L2734" s="43">
        <v>0</v>
      </c>
      <c r="M2734" s="43">
        <f>IFERROR(J2734-K2734-L2734,0)</f>
        <v>3447459</v>
      </c>
      <c r="N2734" s="43">
        <v>3447459</v>
      </c>
      <c r="O2734" s="45">
        <f>IFERROR(IF(1 - M2734/N2734&lt;0,0,1-M2734/N2734),0)</f>
        <v>0</v>
      </c>
      <c r="P2734" s="43">
        <v>0</v>
      </c>
      <c r="Q2734" s="43">
        <v>3447459</v>
      </c>
      <c r="R2734" s="46">
        <f>IF(F2734&lt;DATEVALUE("2018-07-01"),1,0)</f>
        <v>1</v>
      </c>
      <c r="S2734" s="47">
        <f>IF(R2734=1,1%,0)</f>
        <v>0.01</v>
      </c>
      <c r="T2734" s="46">
        <f>IFERROR(S2734*M2734,0)</f>
        <v>34474.590000000004</v>
      </c>
      <c r="U2734" s="48">
        <f>IF(O2734&lt;=0.12,1,0)*(1-R2734)*M2734</f>
        <v>0</v>
      </c>
      <c r="V2734" s="49">
        <f>IF(0&lt;0.8,0,IF(0&lt;1,Sheet1!L590,1))*IF(G2734&lt;3,0.12 - O2734,0.01) *U2734</f>
        <v>0</v>
      </c>
      <c r="W2734" s="49">
        <f>IF(0&gt;1,IF(0&lt;=1.1,1,IF(0&lt;=1.2,2,IF(0&lt;=1.5,3,5))),0) * 1000000</f>
        <v>0</v>
      </c>
      <c r="X2734" s="50">
        <f>IF(AND(P2734&gt;=150000000,P2734&lt;300000000),5000000,IF(AND(P2734&gt;=300000000,P2734&lt;500000000),10000000,IF(AND(P2734&gt;=300000000,P2734&lt;500000000),15000000,IF(AND(P2734&gt;=500000000,P2734&lt;3000000000),20000000,IF(P2734&gt;=30000000000,35000000,0))))) * (1-R2734)</f>
        <v>0</v>
      </c>
      <c r="Y2734" s="50">
        <f>IFERROR(Q2734 * (1-R2734),0)</f>
        <v>0</v>
      </c>
      <c r="Z2734" s="51">
        <f>IF(R2734=1,0,0)</f>
        <v>0</v>
      </c>
      <c r="AA2734" s="51">
        <f>IFERROR((1-R2734) * Z2734 * 2%,0)</f>
        <v>0</v>
      </c>
      <c r="AB2734" s="52">
        <f>IF(R2734=0,0,0)</f>
        <v>0</v>
      </c>
      <c r="AC2734" s="52">
        <f> IFERROR(AB2734 * (1-R2734) * 2%,0)</f>
        <v>0</v>
      </c>
      <c r="AD2734" s="53">
        <f>T2734+V2734+W2734+X2734+AA2734+AC2734</f>
        <v>34474.590000000004</v>
      </c>
    </row>
    <row r="2735">
      <c r="C2735" s="40" t="s">
        <v>5176</v>
      </c>
      <c r="D2735" s="41" t="s">
        <v>5177</v>
      </c>
      <c r="E2735" s="41"/>
      <c r="F2735" s="42">
        <v>42417.572037037033</v>
      </c>
      <c r="G2735" s="43">
        <v>29</v>
      </c>
      <c r="H2735" s="44">
        <v>43312</v>
      </c>
      <c r="I2735" s="44">
        <v>43339</v>
      </c>
      <c r="J2735" s="43">
        <v>411642</v>
      </c>
      <c r="K2735" s="43">
        <v>0</v>
      </c>
      <c r="L2735" s="43">
        <v>0</v>
      </c>
      <c r="M2735" s="43">
        <f>IFERROR(J2735-K2735-L2735,0)</f>
        <v>411642</v>
      </c>
      <c r="N2735" s="43">
        <v>411642</v>
      </c>
      <c r="O2735" s="45">
        <f>IFERROR(IF(1 - M2735/N2735&lt;0,0,1-M2735/N2735),0)</f>
        <v>0</v>
      </c>
      <c r="P2735" s="43">
        <v>0</v>
      </c>
      <c r="Q2735" s="43">
        <v>411642</v>
      </c>
      <c r="R2735" s="46">
        <f>IF(F2735&lt;DATEVALUE("2018-07-01"),1,0)</f>
        <v>1</v>
      </c>
      <c r="S2735" s="47">
        <f>IF(R2735=1,1%,0)</f>
        <v>0.01</v>
      </c>
      <c r="T2735" s="46">
        <f>IFERROR(S2735*M2735,0)</f>
        <v>4116.4200000000001</v>
      </c>
      <c r="U2735" s="48">
        <f>IF(O2735&lt;=0.12,1,0)*(1-R2735)*M2735</f>
        <v>0</v>
      </c>
      <c r="V2735" s="49">
        <f>IF(0&lt;0.8,0,IF(0&lt;1,Sheet1!L590,1))*IF(G2735&lt;3,0.12 - O2735,0.01) *U2735</f>
        <v>0</v>
      </c>
      <c r="W2735" s="49">
        <f>IF(0&gt;1,IF(0&lt;=1.1,1,IF(0&lt;=1.2,2,IF(0&lt;=1.5,3,5))),0) * 1000000</f>
        <v>0</v>
      </c>
      <c r="X2735" s="50">
        <f>IF(AND(P2735&gt;=150000000,P2735&lt;300000000),5000000,IF(AND(P2735&gt;=300000000,P2735&lt;500000000),10000000,IF(AND(P2735&gt;=300000000,P2735&lt;500000000),15000000,IF(AND(P2735&gt;=500000000,P2735&lt;3000000000),20000000,IF(P2735&gt;=30000000000,35000000,0))))) * (1-R2735)</f>
        <v>0</v>
      </c>
      <c r="Y2735" s="50">
        <f>IFERROR(Q2735 * (1-R2735),0)</f>
        <v>0</v>
      </c>
      <c r="Z2735" s="51">
        <f>IF(R2735=1,0,0)</f>
        <v>0</v>
      </c>
      <c r="AA2735" s="51">
        <f>IFERROR((1-R2735) * Z2735 * 2%,0)</f>
        <v>0</v>
      </c>
      <c r="AB2735" s="52">
        <f>IF(R2735=0,0,0)</f>
        <v>0</v>
      </c>
      <c r="AC2735" s="52">
        <f> IFERROR(AB2735 * (1-R2735) * 2%,0)</f>
        <v>0</v>
      </c>
      <c r="AD2735" s="53">
        <f>T2735+V2735+W2735+X2735+AA2735+AC2735</f>
        <v>4116.4200000000001</v>
      </c>
    </row>
    <row r="2736">
      <c r="C2736" s="40" t="s">
        <v>5178</v>
      </c>
      <c r="D2736" s="41" t="s">
        <v>5179</v>
      </c>
      <c r="E2736" s="41"/>
      <c r="F2736" s="42">
        <v>42487.572083333333</v>
      </c>
      <c r="G2736" s="43">
        <v>27</v>
      </c>
      <c r="H2736" s="44">
        <v>43327</v>
      </c>
      <c r="I2736" s="44">
        <v>43347</v>
      </c>
      <c r="J2736" s="43">
        <v>4191260</v>
      </c>
      <c r="K2736" s="43">
        <v>0</v>
      </c>
      <c r="L2736" s="43">
        <v>0</v>
      </c>
      <c r="M2736" s="43">
        <f>IFERROR(J2736-K2736-L2736,0)</f>
        <v>4191260</v>
      </c>
      <c r="N2736" s="43">
        <v>4191260</v>
      </c>
      <c r="O2736" s="45">
        <f>IFERROR(IF(1 - M2736/N2736&lt;0,0,1-M2736/N2736),0)</f>
        <v>0</v>
      </c>
      <c r="P2736" s="43">
        <v>0</v>
      </c>
      <c r="Q2736" s="43">
        <v>4191260</v>
      </c>
      <c r="R2736" s="46">
        <f>IF(F2736&lt;DATEVALUE("2018-07-01"),1,0)</f>
        <v>1</v>
      </c>
      <c r="S2736" s="47">
        <f>IF(R2736=1,1%,0)</f>
        <v>0.01</v>
      </c>
      <c r="T2736" s="46">
        <f>IFERROR(S2736*M2736,0)</f>
        <v>41912.599999999999</v>
      </c>
      <c r="U2736" s="48">
        <f>IF(O2736&lt;=0.12,1,0)*(1-R2736)*M2736</f>
        <v>0</v>
      </c>
      <c r="V2736" s="49">
        <f>IF(0&lt;0.8,0,IF(0&lt;1,Sheet1!L590,1))*IF(G2736&lt;3,0.12 - O2736,0.01) *U2736</f>
        <v>0</v>
      </c>
      <c r="W2736" s="49">
        <f>IF(0&gt;1,IF(0&lt;=1.1,1,IF(0&lt;=1.2,2,IF(0&lt;=1.5,3,5))),0) * 1000000</f>
        <v>0</v>
      </c>
      <c r="X2736" s="50">
        <f>IF(AND(P2736&gt;=150000000,P2736&lt;300000000),5000000,IF(AND(P2736&gt;=300000000,P2736&lt;500000000),10000000,IF(AND(P2736&gt;=300000000,P2736&lt;500000000),15000000,IF(AND(P2736&gt;=500000000,P2736&lt;3000000000),20000000,IF(P2736&gt;=30000000000,35000000,0))))) * (1-R2736)</f>
        <v>0</v>
      </c>
      <c r="Y2736" s="50">
        <f>IFERROR(Q2736 * (1-R2736),0)</f>
        <v>0</v>
      </c>
      <c r="Z2736" s="51">
        <f>IF(R2736=1,0,0)</f>
        <v>0</v>
      </c>
      <c r="AA2736" s="51">
        <f>IFERROR((1-R2736) * Z2736 * 2%,0)</f>
        <v>0</v>
      </c>
      <c r="AB2736" s="52">
        <f>IF(R2736=0,0,0)</f>
        <v>0</v>
      </c>
      <c r="AC2736" s="52">
        <f> IFERROR(AB2736 * (1-R2736) * 2%,0)</f>
        <v>0</v>
      </c>
      <c r="AD2736" s="53">
        <f>T2736+V2736+W2736+X2736+AA2736+AC2736</f>
        <v>41912.599999999999</v>
      </c>
    </row>
    <row r="2737">
      <c r="C2737" s="40" t="s">
        <v>5180</v>
      </c>
      <c r="D2737" s="41" t="s">
        <v>5181</v>
      </c>
      <c r="E2737" s="41"/>
      <c r="F2737" s="42">
        <v>42495.38826388889</v>
      </c>
      <c r="G2737" s="43">
        <v>26</v>
      </c>
      <c r="H2737" s="44">
        <v>43329</v>
      </c>
      <c r="I2737" s="44">
        <v>43382</v>
      </c>
      <c r="J2737" s="43">
        <v>362879</v>
      </c>
      <c r="K2737" s="43">
        <v>0</v>
      </c>
      <c r="L2737" s="43">
        <v>0</v>
      </c>
      <c r="M2737" s="43">
        <f>IFERROR(J2737-K2737-L2737,0)</f>
        <v>362879</v>
      </c>
      <c r="N2737" s="43">
        <v>362879</v>
      </c>
      <c r="O2737" s="45">
        <f>IFERROR(IF(1 - M2737/N2737&lt;0,0,1-M2737/N2737),0)</f>
        <v>0</v>
      </c>
      <c r="P2737" s="43">
        <v>0</v>
      </c>
      <c r="Q2737" s="43">
        <v>362879</v>
      </c>
      <c r="R2737" s="46">
        <f>IF(F2737&lt;DATEVALUE("2018-07-01"),1,0)</f>
        <v>1</v>
      </c>
      <c r="S2737" s="47">
        <f>IF(R2737=1,1%,0)</f>
        <v>0.01</v>
      </c>
      <c r="T2737" s="46">
        <f>IFERROR(S2737*M2737,0)</f>
        <v>3628.79</v>
      </c>
      <c r="U2737" s="48">
        <f>IF(O2737&lt;=0.12,1,0)*(1-R2737)*M2737</f>
        <v>0</v>
      </c>
      <c r="V2737" s="49">
        <f>IF(0&lt;0.8,0,IF(0&lt;1,Sheet1!L590,1))*IF(G2737&lt;3,0.12 - O2737,0.01) *U2737</f>
        <v>0</v>
      </c>
      <c r="W2737" s="49">
        <f>IF(0&gt;1,IF(0&lt;=1.1,1,IF(0&lt;=1.2,2,IF(0&lt;=1.5,3,5))),0) * 1000000</f>
        <v>0</v>
      </c>
      <c r="X2737" s="50">
        <f>IF(AND(P2737&gt;=150000000,P2737&lt;300000000),5000000,IF(AND(P2737&gt;=300000000,P2737&lt;500000000),10000000,IF(AND(P2737&gt;=300000000,P2737&lt;500000000),15000000,IF(AND(P2737&gt;=500000000,P2737&lt;3000000000),20000000,IF(P2737&gt;=30000000000,35000000,0))))) * (1-R2737)</f>
        <v>0</v>
      </c>
      <c r="Y2737" s="50">
        <f>IFERROR(Q2737 * (1-R2737),0)</f>
        <v>0</v>
      </c>
      <c r="Z2737" s="51">
        <f>IF(R2737=1,0,0)</f>
        <v>0</v>
      </c>
      <c r="AA2737" s="51">
        <f>IFERROR((1-R2737) * Z2737 * 2%,0)</f>
        <v>0</v>
      </c>
      <c r="AB2737" s="52">
        <f>IF(R2737=0,0,0)</f>
        <v>0</v>
      </c>
      <c r="AC2737" s="52">
        <f> IFERROR(AB2737 * (1-R2737) * 2%,0)</f>
        <v>0</v>
      </c>
      <c r="AD2737" s="53">
        <f>T2737+V2737+W2737+X2737+AA2737+AC2737</f>
        <v>3628.79</v>
      </c>
    </row>
    <row r="2738">
      <c r="C2738" s="40" t="s">
        <v>5182</v>
      </c>
      <c r="D2738" s="41" t="s">
        <v>5183</v>
      </c>
      <c r="E2738" s="41"/>
      <c r="F2738" s="42">
        <v>42497.110208333332</v>
      </c>
      <c r="G2738" s="43">
        <v>26</v>
      </c>
      <c r="H2738" s="44">
        <v>43333</v>
      </c>
      <c r="I2738" s="44">
        <v>43342</v>
      </c>
      <c r="J2738" s="43">
        <v>687885</v>
      </c>
      <c r="K2738" s="43">
        <v>0</v>
      </c>
      <c r="L2738" s="43">
        <v>0</v>
      </c>
      <c r="M2738" s="43">
        <f>IFERROR(J2738-K2738-L2738,0)</f>
        <v>687885</v>
      </c>
      <c r="N2738" s="43">
        <v>642184</v>
      </c>
      <c r="O2738" s="45">
        <f>IFERROR(IF(1 - M2738/N2738&lt;0,0,1-M2738/N2738),0)</f>
        <v>0</v>
      </c>
      <c r="P2738" s="43">
        <v>0</v>
      </c>
      <c r="Q2738" s="43">
        <v>687885</v>
      </c>
      <c r="R2738" s="46">
        <f>IF(F2738&lt;DATEVALUE("2018-07-01"),1,0)</f>
        <v>1</v>
      </c>
      <c r="S2738" s="47">
        <f>IF(R2738=1,1%,0)</f>
        <v>0.01</v>
      </c>
      <c r="T2738" s="46">
        <f>IFERROR(S2738*M2738,0)</f>
        <v>6878.8500000000004</v>
      </c>
      <c r="U2738" s="48">
        <f>IF(O2738&lt;=0.12,1,0)*(1-R2738)*M2738</f>
        <v>0</v>
      </c>
      <c r="V2738" s="49">
        <f>IF(0&lt;0.8,0,IF(0&lt;1,Sheet1!L590,1))*IF(G2738&lt;3,0.12 - O2738,0.01) *U2738</f>
        <v>0</v>
      </c>
      <c r="W2738" s="49">
        <f>IF(0&gt;1,IF(0&lt;=1.1,1,IF(0&lt;=1.2,2,IF(0&lt;=1.5,3,5))),0) * 1000000</f>
        <v>0</v>
      </c>
      <c r="X2738" s="50">
        <f>IF(AND(P2738&gt;=150000000,P2738&lt;300000000),5000000,IF(AND(P2738&gt;=300000000,P2738&lt;500000000),10000000,IF(AND(P2738&gt;=300000000,P2738&lt;500000000),15000000,IF(AND(P2738&gt;=500000000,P2738&lt;3000000000),20000000,IF(P2738&gt;=30000000000,35000000,0))))) * (1-R2738)</f>
        <v>0</v>
      </c>
      <c r="Y2738" s="50">
        <f>IFERROR(Q2738 * (1-R2738),0)</f>
        <v>0</v>
      </c>
      <c r="Z2738" s="51">
        <f>IF(R2738=1,0,0)</f>
        <v>0</v>
      </c>
      <c r="AA2738" s="51">
        <f>IFERROR((1-R2738) * Z2738 * 2%,0)</f>
        <v>0</v>
      </c>
      <c r="AB2738" s="52">
        <f>IF(R2738=0,0,0)</f>
        <v>0</v>
      </c>
      <c r="AC2738" s="52">
        <f> IFERROR(AB2738 * (1-R2738) * 2%,0)</f>
        <v>0</v>
      </c>
      <c r="AD2738" s="53">
        <f>T2738+V2738+W2738+X2738+AA2738+AC2738</f>
        <v>6878.8500000000004</v>
      </c>
    </row>
    <row r="2739">
      <c r="C2739" s="40" t="s">
        <v>5184</v>
      </c>
      <c r="D2739" s="41" t="s">
        <v>5185</v>
      </c>
      <c r="E2739" s="41"/>
      <c r="F2739" s="42">
        <v>42504.11478009259</v>
      </c>
      <c r="G2739" s="43">
        <v>26</v>
      </c>
      <c r="H2739" s="44">
        <v>43327</v>
      </c>
      <c r="I2739" s="44">
        <v>43403</v>
      </c>
      <c r="J2739" s="43">
        <v>950576</v>
      </c>
      <c r="K2739" s="43">
        <v>0</v>
      </c>
      <c r="L2739" s="43">
        <v>0</v>
      </c>
      <c r="M2739" s="43">
        <f>IFERROR(J2739-K2739-L2739,0)</f>
        <v>950576</v>
      </c>
      <c r="N2739" s="43">
        <v>950576</v>
      </c>
      <c r="O2739" s="45">
        <f>IFERROR(IF(1 - M2739/N2739&lt;0,0,1-M2739/N2739),0)</f>
        <v>0</v>
      </c>
      <c r="P2739" s="43">
        <v>0</v>
      </c>
      <c r="Q2739" s="43">
        <v>950576</v>
      </c>
      <c r="R2739" s="46">
        <f>IF(F2739&lt;DATEVALUE("2018-07-01"),1,0)</f>
        <v>1</v>
      </c>
      <c r="S2739" s="47">
        <f>IF(R2739=1,1%,0)</f>
        <v>0.01</v>
      </c>
      <c r="T2739" s="46">
        <f>IFERROR(S2739*M2739,0)</f>
        <v>9505.7600000000002</v>
      </c>
      <c r="U2739" s="48">
        <f>IF(O2739&lt;=0.12,1,0)*(1-R2739)*M2739</f>
        <v>0</v>
      </c>
      <c r="V2739" s="49">
        <f>IF(0&lt;0.8,0,IF(0&lt;1,Sheet1!L590,1))*IF(G2739&lt;3,0.12 - O2739,0.01) *U2739</f>
        <v>0</v>
      </c>
      <c r="W2739" s="49">
        <f>IF(0&gt;1,IF(0&lt;=1.1,1,IF(0&lt;=1.2,2,IF(0&lt;=1.5,3,5))),0) * 1000000</f>
        <v>0</v>
      </c>
      <c r="X2739" s="50">
        <f>IF(AND(P2739&gt;=150000000,P2739&lt;300000000),5000000,IF(AND(P2739&gt;=300000000,P2739&lt;500000000),10000000,IF(AND(P2739&gt;=300000000,P2739&lt;500000000),15000000,IF(AND(P2739&gt;=500000000,P2739&lt;3000000000),20000000,IF(P2739&gt;=30000000000,35000000,0))))) * (1-R2739)</f>
        <v>0</v>
      </c>
      <c r="Y2739" s="50">
        <f>IFERROR(Q2739 * (1-R2739),0)</f>
        <v>0</v>
      </c>
      <c r="Z2739" s="51">
        <f>IF(R2739=1,0,0)</f>
        <v>0</v>
      </c>
      <c r="AA2739" s="51">
        <f>IFERROR((1-R2739) * Z2739 * 2%,0)</f>
        <v>0</v>
      </c>
      <c r="AB2739" s="52">
        <f>IF(R2739=0,0,0)</f>
        <v>0</v>
      </c>
      <c r="AC2739" s="52">
        <f> IFERROR(AB2739 * (1-R2739) * 2%,0)</f>
        <v>0</v>
      </c>
      <c r="AD2739" s="53">
        <f>T2739+V2739+W2739+X2739+AA2739+AC2739</f>
        <v>9505.7600000000002</v>
      </c>
    </row>
    <row r="2740">
      <c r="C2740" s="40" t="s">
        <v>5186</v>
      </c>
      <c r="D2740" s="41" t="s">
        <v>5187</v>
      </c>
      <c r="E2740" s="41"/>
      <c r="F2740" s="42">
        <v>42536.107731481483</v>
      </c>
      <c r="G2740" s="43">
        <v>25</v>
      </c>
      <c r="H2740" s="44">
        <v>43329</v>
      </c>
      <c r="I2740" s="44">
        <v>43326</v>
      </c>
      <c r="J2740" s="43">
        <v>2420290</v>
      </c>
      <c r="K2740" s="43">
        <v>0</v>
      </c>
      <c r="L2740" s="43">
        <v>0</v>
      </c>
      <c r="M2740" s="43">
        <f>IFERROR(J2740-K2740-L2740,0)</f>
        <v>2420290</v>
      </c>
      <c r="N2740" s="43">
        <v>2420290</v>
      </c>
      <c r="O2740" s="45">
        <f>IFERROR(IF(1 - M2740/N2740&lt;0,0,1-M2740/N2740),0)</f>
        <v>0</v>
      </c>
      <c r="P2740" s="43">
        <v>0</v>
      </c>
      <c r="Q2740" s="43">
        <v>2420290</v>
      </c>
      <c r="R2740" s="46">
        <f>IF(F2740&lt;DATEVALUE("2018-07-01"),1,0)</f>
        <v>1</v>
      </c>
      <c r="S2740" s="47">
        <f>IF(R2740=1,1%,0)</f>
        <v>0.01</v>
      </c>
      <c r="T2740" s="46">
        <f>IFERROR(S2740*M2740,0)</f>
        <v>24202.900000000001</v>
      </c>
      <c r="U2740" s="48">
        <f>IF(O2740&lt;=0.12,1,0)*(1-R2740)*M2740</f>
        <v>0</v>
      </c>
      <c r="V2740" s="49">
        <f>IF(0&lt;0.8,0,IF(0&lt;1,Sheet1!L590,1))*IF(G2740&lt;3,0.12 - O2740,0.01) *U2740</f>
        <v>0</v>
      </c>
      <c r="W2740" s="49">
        <f>IF(0&gt;1,IF(0&lt;=1.1,1,IF(0&lt;=1.2,2,IF(0&lt;=1.5,3,5))),0) * 1000000</f>
        <v>0</v>
      </c>
      <c r="X2740" s="50">
        <f>IF(AND(P2740&gt;=150000000,P2740&lt;300000000),5000000,IF(AND(P2740&gt;=300000000,P2740&lt;500000000),10000000,IF(AND(P2740&gt;=300000000,P2740&lt;500000000),15000000,IF(AND(P2740&gt;=500000000,P2740&lt;3000000000),20000000,IF(P2740&gt;=30000000000,35000000,0))))) * (1-R2740)</f>
        <v>0</v>
      </c>
      <c r="Y2740" s="50">
        <f>IFERROR(Q2740 * (1-R2740),0)</f>
        <v>0</v>
      </c>
      <c r="Z2740" s="51">
        <f>IF(R2740=1,0,0)</f>
        <v>0</v>
      </c>
      <c r="AA2740" s="51">
        <f>IFERROR((1-R2740) * Z2740 * 2%,0)</f>
        <v>0</v>
      </c>
      <c r="AB2740" s="52">
        <f>IF(R2740=0,0,0)</f>
        <v>0</v>
      </c>
      <c r="AC2740" s="52">
        <f> IFERROR(AB2740 * (1-R2740) * 2%,0)</f>
        <v>0</v>
      </c>
      <c r="AD2740" s="53">
        <f>T2740+V2740+W2740+X2740+AA2740+AC2740</f>
        <v>24202.900000000001</v>
      </c>
    </row>
    <row r="2741">
      <c r="C2741" s="40" t="s">
        <v>5188</v>
      </c>
      <c r="D2741" s="41" t="s">
        <v>5189</v>
      </c>
      <c r="E2741" s="41"/>
      <c r="F2741" s="42">
        <v>42664.101805555554</v>
      </c>
      <c r="G2741" s="43">
        <v>21</v>
      </c>
      <c r="H2741" s="44">
        <v>43327</v>
      </c>
      <c r="I2741" s="44">
        <v>43355</v>
      </c>
      <c r="J2741" s="43">
        <v>159720</v>
      </c>
      <c r="K2741" s="43">
        <v>0</v>
      </c>
      <c r="L2741" s="43">
        <v>0</v>
      </c>
      <c r="M2741" s="43">
        <f>IFERROR(J2741-K2741-L2741,0)</f>
        <v>159720</v>
      </c>
      <c r="N2741" s="43">
        <v>159720</v>
      </c>
      <c r="O2741" s="45">
        <f>IFERROR(IF(1 - M2741/N2741&lt;0,0,1-M2741/N2741),0)</f>
        <v>0</v>
      </c>
      <c r="P2741" s="43">
        <v>0</v>
      </c>
      <c r="Q2741" s="43">
        <v>159720</v>
      </c>
      <c r="R2741" s="46">
        <f>IF(F2741&lt;DATEVALUE("2018-07-01"),1,0)</f>
        <v>1</v>
      </c>
      <c r="S2741" s="47">
        <f>IF(R2741=1,1%,0)</f>
        <v>0.01</v>
      </c>
      <c r="T2741" s="46">
        <f>IFERROR(S2741*M2741,0)</f>
        <v>1597.2000000000001</v>
      </c>
      <c r="U2741" s="48">
        <f>IF(O2741&lt;=0.12,1,0)*(1-R2741)*M2741</f>
        <v>0</v>
      </c>
      <c r="V2741" s="49">
        <f>IF(0&lt;0.8,0,IF(0&lt;1,Sheet1!L590,1))*IF(G2741&lt;3,0.12 - O2741,0.01) *U2741</f>
        <v>0</v>
      </c>
      <c r="W2741" s="49">
        <f>IF(0&gt;1,IF(0&lt;=1.1,1,IF(0&lt;=1.2,2,IF(0&lt;=1.5,3,5))),0) * 1000000</f>
        <v>0</v>
      </c>
      <c r="X2741" s="50">
        <f>IF(AND(P2741&gt;=150000000,P2741&lt;300000000),5000000,IF(AND(P2741&gt;=300000000,P2741&lt;500000000),10000000,IF(AND(P2741&gt;=300000000,P2741&lt;500000000),15000000,IF(AND(P2741&gt;=500000000,P2741&lt;3000000000),20000000,IF(P2741&gt;=30000000000,35000000,0))))) * (1-R2741)</f>
        <v>0</v>
      </c>
      <c r="Y2741" s="50">
        <f>IFERROR(Q2741 * (1-R2741),0)</f>
        <v>0</v>
      </c>
      <c r="Z2741" s="51">
        <f>IF(R2741=1,0,0)</f>
        <v>0</v>
      </c>
      <c r="AA2741" s="51">
        <f>IFERROR((1-R2741) * Z2741 * 2%,0)</f>
        <v>0</v>
      </c>
      <c r="AB2741" s="52">
        <f>IF(R2741=0,0,0)</f>
        <v>0</v>
      </c>
      <c r="AC2741" s="52">
        <f> IFERROR(AB2741 * (1-R2741) * 2%,0)</f>
        <v>0</v>
      </c>
      <c r="AD2741" s="53">
        <f>T2741+V2741+W2741+X2741+AA2741+AC2741</f>
        <v>1597.2000000000001</v>
      </c>
    </row>
    <row r="2742">
      <c r="C2742" s="40" t="s">
        <v>5190</v>
      </c>
      <c r="D2742" s="41" t="s">
        <v>5191</v>
      </c>
      <c r="E2742" s="41"/>
      <c r="F2742" s="42">
        <v>42693.418668981481</v>
      </c>
      <c r="G2742" s="43">
        <v>20</v>
      </c>
      <c r="H2742" s="44">
        <v>43333</v>
      </c>
      <c r="I2742" s="44">
        <v>43362</v>
      </c>
      <c r="J2742" s="43">
        <v>5657238</v>
      </c>
      <c r="K2742" s="43">
        <v>0</v>
      </c>
      <c r="L2742" s="43">
        <v>0</v>
      </c>
      <c r="M2742" s="43">
        <f>IFERROR(J2742-K2742-L2742,0)</f>
        <v>5657238</v>
      </c>
      <c r="N2742" s="43">
        <v>5495348</v>
      </c>
      <c r="O2742" s="45">
        <f>IFERROR(IF(1 - M2742/N2742&lt;0,0,1-M2742/N2742),0)</f>
        <v>0</v>
      </c>
      <c r="P2742" s="43">
        <v>0</v>
      </c>
      <c r="Q2742" s="43">
        <v>5657238</v>
      </c>
      <c r="R2742" s="46">
        <f>IF(F2742&lt;DATEVALUE("2018-07-01"),1,0)</f>
        <v>1</v>
      </c>
      <c r="S2742" s="47">
        <f>IF(R2742=1,1%,0)</f>
        <v>0.01</v>
      </c>
      <c r="T2742" s="46">
        <f>IFERROR(S2742*M2742,0)</f>
        <v>56572.380000000005</v>
      </c>
      <c r="U2742" s="48">
        <f>IF(O2742&lt;=0.12,1,0)*(1-R2742)*M2742</f>
        <v>0</v>
      </c>
      <c r="V2742" s="49">
        <f>IF(0&lt;0.8,0,IF(0&lt;1,Sheet1!L590,1))*IF(G2742&lt;3,0.12 - O2742,0.01) *U2742</f>
        <v>0</v>
      </c>
      <c r="W2742" s="49">
        <f>IF(0&gt;1,IF(0&lt;=1.1,1,IF(0&lt;=1.2,2,IF(0&lt;=1.5,3,5))),0) * 1000000</f>
        <v>0</v>
      </c>
      <c r="X2742" s="50">
        <f>IF(AND(P2742&gt;=150000000,P2742&lt;300000000),5000000,IF(AND(P2742&gt;=300000000,P2742&lt;500000000),10000000,IF(AND(P2742&gt;=300000000,P2742&lt;500000000),15000000,IF(AND(P2742&gt;=500000000,P2742&lt;3000000000),20000000,IF(P2742&gt;=30000000000,35000000,0))))) * (1-R2742)</f>
        <v>0</v>
      </c>
      <c r="Y2742" s="50">
        <f>IFERROR(Q2742 * (1-R2742),0)</f>
        <v>0</v>
      </c>
      <c r="Z2742" s="51">
        <f>IF(R2742=1,0,0)</f>
        <v>0</v>
      </c>
      <c r="AA2742" s="51">
        <f>IFERROR((1-R2742) * Z2742 * 2%,0)</f>
        <v>0</v>
      </c>
      <c r="AB2742" s="52">
        <f>IF(R2742=0,0,0)</f>
        <v>0</v>
      </c>
      <c r="AC2742" s="52">
        <f> IFERROR(AB2742 * (1-R2742) * 2%,0)</f>
        <v>0</v>
      </c>
      <c r="AD2742" s="53">
        <f>T2742+V2742+W2742+X2742+AA2742+AC2742</f>
        <v>56572.380000000005</v>
      </c>
    </row>
    <row r="2743">
      <c r="C2743" s="40" t="s">
        <v>5192</v>
      </c>
      <c r="D2743" s="41" t="s">
        <v>5193</v>
      </c>
      <c r="E2743" s="41"/>
      <c r="F2743" s="42">
        <v>42707.377604166664</v>
      </c>
      <c r="G2743" s="43">
        <v>19</v>
      </c>
      <c r="H2743" s="44">
        <v>43333</v>
      </c>
      <c r="I2743" s="44">
        <v>43342</v>
      </c>
      <c r="J2743" s="43">
        <v>416350</v>
      </c>
      <c r="K2743" s="43">
        <v>100000</v>
      </c>
      <c r="L2743" s="43">
        <v>0</v>
      </c>
      <c r="M2743" s="43">
        <f>IFERROR(J2743-K2743-L2743,0)</f>
        <v>316350</v>
      </c>
      <c r="N2743" s="43">
        <v>361911</v>
      </c>
      <c r="O2743" s="45">
        <f>IFERROR(IF(1 - M2743/N2743&lt;0,0,1-M2743/N2743),0)</f>
        <v>0.12589006689489957</v>
      </c>
      <c r="P2743" s="43">
        <v>0</v>
      </c>
      <c r="Q2743" s="43">
        <v>416350</v>
      </c>
      <c r="R2743" s="46">
        <f>IF(F2743&lt;DATEVALUE("2018-07-01"),1,0)</f>
        <v>1</v>
      </c>
      <c r="S2743" s="47">
        <f>IF(R2743=1,1%,0)</f>
        <v>0.01</v>
      </c>
      <c r="T2743" s="46">
        <f>IFERROR(S2743*M2743,0)</f>
        <v>3163.5</v>
      </c>
      <c r="U2743" s="48">
        <f>IF(O2743&lt;=0.12,1,0)*(1-R2743)*M2743</f>
        <v>0</v>
      </c>
      <c r="V2743" s="49">
        <f>IF(0&lt;0.8,0,IF(0&lt;1,Sheet1!L590,1))*IF(G2743&lt;3,0.12 - O2743,0.01) *U2743</f>
        <v>0</v>
      </c>
      <c r="W2743" s="49">
        <f>IF(0&gt;1,IF(0&lt;=1.1,1,IF(0&lt;=1.2,2,IF(0&lt;=1.5,3,5))),0) * 1000000</f>
        <v>0</v>
      </c>
      <c r="X2743" s="50">
        <f>IF(AND(P2743&gt;=150000000,P2743&lt;300000000),5000000,IF(AND(P2743&gt;=300000000,P2743&lt;500000000),10000000,IF(AND(P2743&gt;=300000000,P2743&lt;500000000),15000000,IF(AND(P2743&gt;=500000000,P2743&lt;3000000000),20000000,IF(P2743&gt;=30000000000,35000000,0))))) * (1-R2743)</f>
        <v>0</v>
      </c>
      <c r="Y2743" s="50">
        <f>IFERROR(Q2743 * (1-R2743),0)</f>
        <v>0</v>
      </c>
      <c r="Z2743" s="51">
        <f>IF(R2743=1,0,0)</f>
        <v>0</v>
      </c>
      <c r="AA2743" s="51">
        <f>IFERROR((1-R2743) * Z2743 * 2%,0)</f>
        <v>0</v>
      </c>
      <c r="AB2743" s="52">
        <f>IF(R2743=0,0,0)</f>
        <v>0</v>
      </c>
      <c r="AC2743" s="52">
        <f> IFERROR(AB2743 * (1-R2743) * 2%,0)</f>
        <v>0</v>
      </c>
      <c r="AD2743" s="53">
        <f>T2743+V2743+W2743+X2743+AA2743+AC2743</f>
        <v>3163.5</v>
      </c>
    </row>
    <row r="2744">
      <c r="C2744" s="40" t="s">
        <v>5194</v>
      </c>
      <c r="D2744" s="41" t="s">
        <v>5195</v>
      </c>
      <c r="E2744" s="41"/>
      <c r="F2744" s="42">
        <v>42839.154652777775</v>
      </c>
      <c r="G2744" s="43">
        <v>15</v>
      </c>
      <c r="H2744" s="44" t="s">
        <v>24</v>
      </c>
      <c r="I2744" s="44" t="s">
        <v>24</v>
      </c>
      <c r="J2744" s="43">
        <v>222417</v>
      </c>
      <c r="K2744" s="43">
        <v>0</v>
      </c>
      <c r="L2744" s="43">
        <v>0</v>
      </c>
      <c r="M2744" s="43">
        <f>IFERROR(J2744-K2744-L2744,0)</f>
        <v>222417</v>
      </c>
      <c r="N2744" s="43">
        <v>222417</v>
      </c>
      <c r="O2744" s="45">
        <f>IFERROR(IF(1 - M2744/N2744&lt;0,0,1-M2744/N2744),0)</f>
        <v>0</v>
      </c>
      <c r="P2744" s="43">
        <v>0</v>
      </c>
      <c r="Q2744" s="43">
        <v>222417</v>
      </c>
      <c r="R2744" s="46">
        <f>IF(F2744&lt;DATEVALUE("2018-07-01"),1,0)</f>
        <v>1</v>
      </c>
      <c r="S2744" s="47">
        <f>IF(R2744=1,1%,0)</f>
        <v>0.01</v>
      </c>
      <c r="T2744" s="46">
        <f>IFERROR(S2744*M2744,0)</f>
        <v>2224.1700000000001</v>
      </c>
      <c r="U2744" s="48">
        <f>IF(O2744&lt;=0.12,1,0)*(1-R2744)*M2744</f>
        <v>0</v>
      </c>
      <c r="V2744" s="49">
        <f>IF(0&lt;0.8,0,IF(0&lt;1,Sheet1!L590,1))*IF(G2744&lt;3,0.12 - O2744,0.01) *U2744</f>
        <v>0</v>
      </c>
      <c r="W2744" s="49">
        <f>IF(0&gt;1,IF(0&lt;=1.1,1,IF(0&lt;=1.2,2,IF(0&lt;=1.5,3,5))),0) * 1000000</f>
        <v>0</v>
      </c>
      <c r="X2744" s="50">
        <f>IF(AND(P2744&gt;=150000000,P2744&lt;300000000),5000000,IF(AND(P2744&gt;=300000000,P2744&lt;500000000),10000000,IF(AND(P2744&gt;=300000000,P2744&lt;500000000),15000000,IF(AND(P2744&gt;=500000000,P2744&lt;3000000000),20000000,IF(P2744&gt;=30000000000,35000000,0))))) * (1-R2744)</f>
        <v>0</v>
      </c>
      <c r="Y2744" s="50">
        <f>IFERROR(Q2744 * (1-R2744),0)</f>
        <v>0</v>
      </c>
      <c r="Z2744" s="51">
        <f>IF(R2744=1,0,0)</f>
        <v>0</v>
      </c>
      <c r="AA2744" s="51">
        <f>IFERROR((1-R2744) * Z2744 * 2%,0)</f>
        <v>0</v>
      </c>
      <c r="AB2744" s="52">
        <f>IF(R2744=0,0,0)</f>
        <v>0</v>
      </c>
      <c r="AC2744" s="52">
        <f> IFERROR(AB2744 * (1-R2744) * 2%,0)</f>
        <v>0</v>
      </c>
      <c r="AD2744" s="53">
        <f>T2744+V2744+W2744+X2744+AA2744+AC2744</f>
        <v>2224.1700000000001</v>
      </c>
    </row>
    <row r="2745">
      <c r="C2745" s="40" t="s">
        <v>5196</v>
      </c>
      <c r="D2745" s="41" t="s">
        <v>5197</v>
      </c>
      <c r="E2745" s="41"/>
      <c r="F2745" s="42">
        <v>42902.101226851853</v>
      </c>
      <c r="G2745" s="43">
        <v>13</v>
      </c>
      <c r="H2745" s="44">
        <v>43361</v>
      </c>
      <c r="I2745" s="44">
        <v>43410</v>
      </c>
      <c r="J2745" s="43">
        <v>74536</v>
      </c>
      <c r="K2745" s="43">
        <v>0</v>
      </c>
      <c r="L2745" s="43">
        <v>0</v>
      </c>
      <c r="M2745" s="43">
        <f>IFERROR(J2745-K2745-L2745,0)</f>
        <v>74536</v>
      </c>
      <c r="N2745" s="43">
        <v>74536</v>
      </c>
      <c r="O2745" s="45">
        <f>IFERROR(IF(1 - M2745/N2745&lt;0,0,1-M2745/N2745),0)</f>
        <v>0</v>
      </c>
      <c r="P2745" s="43">
        <v>0</v>
      </c>
      <c r="Q2745" s="43">
        <v>74536</v>
      </c>
      <c r="R2745" s="46">
        <f>IF(F2745&lt;DATEVALUE("2018-07-01"),1,0)</f>
        <v>1</v>
      </c>
      <c r="S2745" s="47">
        <f>IF(R2745=1,1%,0)</f>
        <v>0.01</v>
      </c>
      <c r="T2745" s="46">
        <f>IFERROR(S2745*M2745,0)</f>
        <v>745.36000000000001</v>
      </c>
      <c r="U2745" s="48">
        <f>IF(O2745&lt;=0.12,1,0)*(1-R2745)*M2745</f>
        <v>0</v>
      </c>
      <c r="V2745" s="49">
        <f>IF(0&lt;0.8,0,IF(0&lt;1,Sheet1!L590,1))*IF(G2745&lt;3,0.12 - O2745,0.01) *U2745</f>
        <v>0</v>
      </c>
      <c r="W2745" s="49">
        <f>IF(0&gt;1,IF(0&lt;=1.1,1,IF(0&lt;=1.2,2,IF(0&lt;=1.5,3,5))),0) * 1000000</f>
        <v>0</v>
      </c>
      <c r="X2745" s="50">
        <f>IF(AND(P2745&gt;=150000000,P2745&lt;300000000),5000000,IF(AND(P2745&gt;=300000000,P2745&lt;500000000),10000000,IF(AND(P2745&gt;=300000000,P2745&lt;500000000),15000000,IF(AND(P2745&gt;=500000000,P2745&lt;3000000000),20000000,IF(P2745&gt;=30000000000,35000000,0))))) * (1-R2745)</f>
        <v>0</v>
      </c>
      <c r="Y2745" s="50">
        <f>IFERROR(Q2745 * (1-R2745),0)</f>
        <v>0</v>
      </c>
      <c r="Z2745" s="51">
        <f>IF(R2745=1,0,0)</f>
        <v>0</v>
      </c>
      <c r="AA2745" s="51">
        <f>IFERROR((1-R2745) * Z2745 * 2%,0)</f>
        <v>0</v>
      </c>
      <c r="AB2745" s="52">
        <f>IF(R2745=0,0,0)</f>
        <v>0</v>
      </c>
      <c r="AC2745" s="52">
        <f> IFERROR(AB2745 * (1-R2745) * 2%,0)</f>
        <v>0</v>
      </c>
      <c r="AD2745" s="53">
        <f>T2745+V2745+W2745+X2745+AA2745+AC2745</f>
        <v>745.36000000000001</v>
      </c>
    </row>
    <row r="2746">
      <c r="C2746" s="40" t="s">
        <v>5198</v>
      </c>
      <c r="D2746" s="41" t="s">
        <v>5199</v>
      </c>
      <c r="E2746" s="41"/>
      <c r="F2746" s="42">
        <v>42955.077199074076</v>
      </c>
      <c r="G2746" s="43">
        <v>11</v>
      </c>
      <c r="H2746" s="44">
        <v>43327</v>
      </c>
      <c r="I2746" s="44">
        <v>43405</v>
      </c>
      <c r="J2746" s="43">
        <v>2113676</v>
      </c>
      <c r="K2746" s="43">
        <v>0</v>
      </c>
      <c r="L2746" s="43">
        <v>0</v>
      </c>
      <c r="M2746" s="43">
        <f>IFERROR(J2746-K2746-L2746,0)</f>
        <v>2113676</v>
      </c>
      <c r="N2746" s="43">
        <v>2113676</v>
      </c>
      <c r="O2746" s="45">
        <f>IFERROR(IF(1 - M2746/N2746&lt;0,0,1-M2746/N2746),0)</f>
        <v>0</v>
      </c>
      <c r="P2746" s="43">
        <v>0</v>
      </c>
      <c r="Q2746" s="43">
        <v>2113676</v>
      </c>
      <c r="R2746" s="46">
        <f>IF(F2746&lt;DATEVALUE("2018-07-01"),1,0)</f>
        <v>1</v>
      </c>
      <c r="S2746" s="47">
        <f>IF(R2746=1,1%,0)</f>
        <v>0.01</v>
      </c>
      <c r="T2746" s="46">
        <f>IFERROR(S2746*M2746,0)</f>
        <v>21136.760000000002</v>
      </c>
      <c r="U2746" s="48">
        <f>IF(O2746&lt;=0.12,1,0)*(1-R2746)*M2746</f>
        <v>0</v>
      </c>
      <c r="V2746" s="49">
        <f>IF(0&lt;0.8,0,IF(0&lt;1,Sheet1!L590,1))*IF(G2746&lt;3,0.12 - O2746,0.01) *U2746</f>
        <v>0</v>
      </c>
      <c r="W2746" s="49">
        <f>IF(0&gt;1,IF(0&lt;=1.1,1,IF(0&lt;=1.2,2,IF(0&lt;=1.5,3,5))),0) * 1000000</f>
        <v>0</v>
      </c>
      <c r="X2746" s="50">
        <f>IF(AND(P2746&gt;=150000000,P2746&lt;300000000),5000000,IF(AND(P2746&gt;=300000000,P2746&lt;500000000),10000000,IF(AND(P2746&gt;=300000000,P2746&lt;500000000),15000000,IF(AND(P2746&gt;=500000000,P2746&lt;3000000000),20000000,IF(P2746&gt;=30000000000,35000000,0))))) * (1-R2746)</f>
        <v>0</v>
      </c>
      <c r="Y2746" s="50">
        <f>IFERROR(Q2746 * (1-R2746),0)</f>
        <v>0</v>
      </c>
      <c r="Z2746" s="51">
        <f>IF(R2746=1,0,0)</f>
        <v>0</v>
      </c>
      <c r="AA2746" s="51">
        <f>IFERROR((1-R2746) * Z2746 * 2%,0)</f>
        <v>0</v>
      </c>
      <c r="AB2746" s="52">
        <f>IF(R2746=0,0,0)</f>
        <v>0</v>
      </c>
      <c r="AC2746" s="52">
        <f> IFERROR(AB2746 * (1-R2746) * 2%,0)</f>
        <v>0</v>
      </c>
      <c r="AD2746" s="53">
        <f>T2746+V2746+W2746+X2746+AA2746+AC2746</f>
        <v>21136.760000000002</v>
      </c>
    </row>
    <row r="2747">
      <c r="C2747" s="40" t="s">
        <v>5200</v>
      </c>
      <c r="D2747" s="41" t="s">
        <v>5201</v>
      </c>
      <c r="E2747" s="41"/>
      <c r="F2747" s="42">
        <v>42968.292280092588</v>
      </c>
      <c r="G2747" s="43">
        <v>11</v>
      </c>
      <c r="H2747" s="44">
        <v>43312</v>
      </c>
      <c r="I2747" s="44">
        <v>43328</v>
      </c>
      <c r="J2747" s="43">
        <v>819412</v>
      </c>
      <c r="K2747" s="43">
        <v>0</v>
      </c>
      <c r="L2747" s="43">
        <v>0</v>
      </c>
      <c r="M2747" s="43">
        <f>IFERROR(J2747-K2747-L2747,0)</f>
        <v>819412</v>
      </c>
      <c r="N2747" s="43">
        <v>819412</v>
      </c>
      <c r="O2747" s="45">
        <f>IFERROR(IF(1 - M2747/N2747&lt;0,0,1-M2747/N2747),0)</f>
        <v>0</v>
      </c>
      <c r="P2747" s="43">
        <v>0</v>
      </c>
      <c r="Q2747" s="43">
        <v>819412</v>
      </c>
      <c r="R2747" s="46">
        <f>IF(F2747&lt;DATEVALUE("2018-07-01"),1,0)</f>
        <v>1</v>
      </c>
      <c r="S2747" s="47">
        <f>IF(R2747=1,1%,0)</f>
        <v>0.01</v>
      </c>
      <c r="T2747" s="46">
        <f>IFERROR(S2747*M2747,0)</f>
        <v>8194.1200000000008</v>
      </c>
      <c r="U2747" s="48">
        <f>IF(O2747&lt;=0.12,1,0)*(1-R2747)*M2747</f>
        <v>0</v>
      </c>
      <c r="V2747" s="49">
        <f>IF(0&lt;0.8,0,IF(0&lt;1,Sheet1!L590,1))*IF(G2747&lt;3,0.12 - O2747,0.01) *U2747</f>
        <v>0</v>
      </c>
      <c r="W2747" s="49">
        <f>IF(0&gt;1,IF(0&lt;=1.1,1,IF(0&lt;=1.2,2,IF(0&lt;=1.5,3,5))),0) * 1000000</f>
        <v>0</v>
      </c>
      <c r="X2747" s="50">
        <f>IF(AND(P2747&gt;=150000000,P2747&lt;300000000),5000000,IF(AND(P2747&gt;=300000000,P2747&lt;500000000),10000000,IF(AND(P2747&gt;=300000000,P2747&lt;500000000),15000000,IF(AND(P2747&gt;=500000000,P2747&lt;3000000000),20000000,IF(P2747&gt;=30000000000,35000000,0))))) * (1-R2747)</f>
        <v>0</v>
      </c>
      <c r="Y2747" s="50">
        <f>IFERROR(Q2747 * (1-R2747),0)</f>
        <v>0</v>
      </c>
      <c r="Z2747" s="51">
        <f>IF(R2747=1,0,0)</f>
        <v>0</v>
      </c>
      <c r="AA2747" s="51">
        <f>IFERROR((1-R2747) * Z2747 * 2%,0)</f>
        <v>0</v>
      </c>
      <c r="AB2747" s="52">
        <f>IF(R2747=0,0,0)</f>
        <v>0</v>
      </c>
      <c r="AC2747" s="52">
        <f> IFERROR(AB2747 * (1-R2747) * 2%,0)</f>
        <v>0</v>
      </c>
      <c r="AD2747" s="53">
        <f>T2747+V2747+W2747+X2747+AA2747+AC2747</f>
        <v>8194.1200000000008</v>
      </c>
    </row>
    <row r="2748">
      <c r="C2748" s="40" t="s">
        <v>5202</v>
      </c>
      <c r="D2748" s="41" t="s">
        <v>503</v>
      </c>
      <c r="E2748" s="41"/>
      <c r="F2748" s="42">
        <v>42976.163321759261</v>
      </c>
      <c r="G2748" s="43">
        <v>11</v>
      </c>
      <c r="H2748" s="44">
        <v>43404</v>
      </c>
      <c r="I2748" s="44">
        <v>43440</v>
      </c>
      <c r="J2748" s="43">
        <v>93012659</v>
      </c>
      <c r="K2748" s="43">
        <v>0</v>
      </c>
      <c r="L2748" s="43">
        <v>0</v>
      </c>
      <c r="M2748" s="43">
        <f>IFERROR(J2748-K2748-L2748,0)</f>
        <v>93012659</v>
      </c>
      <c r="N2748" s="43">
        <v>126269412</v>
      </c>
      <c r="O2748" s="45">
        <f>IFERROR(IF(1 - M2748/N2748&lt;0,0,1-M2748/N2748),0)</f>
        <v>0.26337932895418881</v>
      </c>
      <c r="P2748" s="43">
        <v>0</v>
      </c>
      <c r="Q2748" s="43">
        <v>97502337</v>
      </c>
      <c r="R2748" s="46">
        <f>IF(F2748&lt;DATEVALUE("2018-07-01"),1,0)</f>
        <v>1</v>
      </c>
      <c r="S2748" s="47">
        <f>IF(R2748=1,1%,0)</f>
        <v>0.01</v>
      </c>
      <c r="T2748" s="46">
        <f>IFERROR(S2748*M2748,0)</f>
        <v>930126.58999999997</v>
      </c>
      <c r="U2748" s="48">
        <f>IF(O2748&lt;=0.12,1,0)*(1-R2748)*M2748</f>
        <v>0</v>
      </c>
      <c r="V2748" s="49">
        <f>IF(0&lt;0.8,0,IF(0&lt;1,Sheet1!L590,1))*IF(G2748&lt;3,0.12 - O2748,0.01) *U2748</f>
        <v>0</v>
      </c>
      <c r="W2748" s="49">
        <f>IF(0&gt;1,IF(0&lt;=1.1,1,IF(0&lt;=1.2,2,IF(0&lt;=1.5,3,5))),0) * 1000000</f>
        <v>0</v>
      </c>
      <c r="X2748" s="50">
        <f>IF(AND(P2748&gt;=150000000,P2748&lt;300000000),5000000,IF(AND(P2748&gt;=300000000,P2748&lt;500000000),10000000,IF(AND(P2748&gt;=300000000,P2748&lt;500000000),15000000,IF(AND(P2748&gt;=500000000,P2748&lt;3000000000),20000000,IF(P2748&gt;=30000000000,35000000,0))))) * (1-R2748)</f>
        <v>0</v>
      </c>
      <c r="Y2748" s="50">
        <f>IFERROR(Q2748 * (1-R2748),0)</f>
        <v>0</v>
      </c>
      <c r="Z2748" s="51">
        <f>IF(R2748=1,0,0)</f>
        <v>0</v>
      </c>
      <c r="AA2748" s="51">
        <f>IFERROR((1-R2748) * Z2748 * 2%,0)</f>
        <v>0</v>
      </c>
      <c r="AB2748" s="52">
        <f>IF(R2748=0,2578456,0)</f>
        <v>0</v>
      </c>
      <c r="AC2748" s="52">
        <f> IFERROR(AB2748 * (1-R2748) * 2%,0)</f>
        <v>0</v>
      </c>
      <c r="AD2748" s="53">
        <f>T2748+V2748+W2748+X2748+AA2748+AC2748</f>
        <v>930126.58999999997</v>
      </c>
    </row>
    <row r="2749">
      <c r="C2749" s="40" t="s">
        <v>5203</v>
      </c>
      <c r="D2749" s="41" t="s">
        <v>5204</v>
      </c>
      <c r="E2749" s="41"/>
      <c r="F2749" s="42">
        <v>42979.395740740736</v>
      </c>
      <c r="G2749" s="43">
        <v>10</v>
      </c>
      <c r="H2749" s="44">
        <v>43332</v>
      </c>
      <c r="I2749" s="44">
        <v>43343</v>
      </c>
      <c r="J2749" s="43">
        <v>242968</v>
      </c>
      <c r="K2749" s="43">
        <v>0</v>
      </c>
      <c r="L2749" s="43">
        <v>0</v>
      </c>
      <c r="M2749" s="43">
        <f>IFERROR(J2749-K2749-L2749,0)</f>
        <v>242968</v>
      </c>
      <c r="N2749" s="43">
        <v>242968</v>
      </c>
      <c r="O2749" s="45">
        <f>IFERROR(IF(1 - M2749/N2749&lt;0,0,1-M2749/N2749),0)</f>
        <v>0</v>
      </c>
      <c r="P2749" s="43">
        <v>0</v>
      </c>
      <c r="Q2749" s="43">
        <v>242968</v>
      </c>
      <c r="R2749" s="46">
        <f>IF(F2749&lt;DATEVALUE("2018-07-01"),1,0)</f>
        <v>1</v>
      </c>
      <c r="S2749" s="47">
        <f>IF(R2749=1,1%,0)</f>
        <v>0.01</v>
      </c>
      <c r="T2749" s="46">
        <f>IFERROR(S2749*M2749,0)</f>
        <v>2429.6799999999998</v>
      </c>
      <c r="U2749" s="48">
        <f>IF(O2749&lt;=0.12,1,0)*(1-R2749)*M2749</f>
        <v>0</v>
      </c>
      <c r="V2749" s="49">
        <f>IF(0&lt;0.8,0,IF(0&lt;1,Sheet1!L590,1))*IF(G2749&lt;3,0.12 - O2749,0.01) *U2749</f>
        <v>0</v>
      </c>
      <c r="W2749" s="49">
        <f>IF(0&gt;1,IF(0&lt;=1.1,1,IF(0&lt;=1.2,2,IF(0&lt;=1.5,3,5))),0) * 1000000</f>
        <v>0</v>
      </c>
      <c r="X2749" s="50">
        <f>IF(AND(P2749&gt;=150000000,P2749&lt;300000000),5000000,IF(AND(P2749&gt;=300000000,P2749&lt;500000000),10000000,IF(AND(P2749&gt;=300000000,P2749&lt;500000000),15000000,IF(AND(P2749&gt;=500000000,P2749&lt;3000000000),20000000,IF(P2749&gt;=30000000000,35000000,0))))) * (1-R2749)</f>
        <v>0</v>
      </c>
      <c r="Y2749" s="50">
        <f>IFERROR(Q2749 * (1-R2749),0)</f>
        <v>0</v>
      </c>
      <c r="Z2749" s="51">
        <f>IF(R2749=1,0,0)</f>
        <v>0</v>
      </c>
      <c r="AA2749" s="51">
        <f>IFERROR((1-R2749) * Z2749 * 2%,0)</f>
        <v>0</v>
      </c>
      <c r="AB2749" s="52">
        <f>IF(R2749=0,0,0)</f>
        <v>0</v>
      </c>
      <c r="AC2749" s="52">
        <f> IFERROR(AB2749 * (1-R2749) * 2%,0)</f>
        <v>0</v>
      </c>
      <c r="AD2749" s="53">
        <f>T2749+V2749+W2749+X2749+AA2749+AC2749</f>
        <v>2429.6799999999998</v>
      </c>
    </row>
    <row r="2750">
      <c r="C2750" s="40" t="s">
        <v>5205</v>
      </c>
      <c r="D2750" s="41" t="s">
        <v>5206</v>
      </c>
      <c r="E2750" s="41"/>
      <c r="F2750" s="42">
        <v>43066.179189814815</v>
      </c>
      <c r="G2750" s="43">
        <v>8</v>
      </c>
      <c r="H2750" s="44">
        <v>43327</v>
      </c>
      <c r="I2750" s="44">
        <v>43341</v>
      </c>
      <c r="J2750" s="43">
        <v>679526</v>
      </c>
      <c r="K2750" s="43">
        <v>0</v>
      </c>
      <c r="L2750" s="43">
        <v>0</v>
      </c>
      <c r="M2750" s="43">
        <f>IFERROR(J2750-K2750-L2750,0)</f>
        <v>679526</v>
      </c>
      <c r="N2750" s="43">
        <v>218525</v>
      </c>
      <c r="O2750" s="45">
        <f>IFERROR(IF(1 - M2750/N2750&lt;0,0,1-M2750/N2750),0)</f>
        <v>0</v>
      </c>
      <c r="P2750" s="43">
        <v>0</v>
      </c>
      <c r="Q2750" s="43">
        <v>679526</v>
      </c>
      <c r="R2750" s="46">
        <f>IF(F2750&lt;DATEVALUE("2018-07-01"),1,0)</f>
        <v>1</v>
      </c>
      <c r="S2750" s="47">
        <f>IF(R2750=1,1%,0)</f>
        <v>0.01</v>
      </c>
      <c r="T2750" s="46">
        <f>IFERROR(S2750*M2750,0)</f>
        <v>6795.2600000000002</v>
      </c>
      <c r="U2750" s="48">
        <f>IF(O2750&lt;=0.12,1,0)*(1-R2750)*M2750</f>
        <v>0</v>
      </c>
      <c r="V2750" s="49">
        <f>IF(0&lt;0.8,0,IF(0&lt;1,Sheet1!L590,1))*IF(G2750&lt;3,0.12 - O2750,0.01) *U2750</f>
        <v>0</v>
      </c>
      <c r="W2750" s="49">
        <f>IF(0&gt;1,IF(0&lt;=1.1,1,IF(0&lt;=1.2,2,IF(0&lt;=1.5,3,5))),0) * 1000000</f>
        <v>0</v>
      </c>
      <c r="X2750" s="50">
        <f>IF(AND(P2750&gt;=150000000,P2750&lt;300000000),5000000,IF(AND(P2750&gt;=300000000,P2750&lt;500000000),10000000,IF(AND(P2750&gt;=300000000,P2750&lt;500000000),15000000,IF(AND(P2750&gt;=500000000,P2750&lt;3000000000),20000000,IF(P2750&gt;=30000000000,35000000,0))))) * (1-R2750)</f>
        <v>0</v>
      </c>
      <c r="Y2750" s="50">
        <f>IFERROR(Q2750 * (1-R2750),0)</f>
        <v>0</v>
      </c>
      <c r="Z2750" s="51">
        <f>IF(R2750=1,0,0)</f>
        <v>0</v>
      </c>
      <c r="AA2750" s="51">
        <f>IFERROR((1-R2750) * Z2750 * 2%,0)</f>
        <v>0</v>
      </c>
      <c r="AB2750" s="52">
        <f>IF(R2750=0,461000,0)</f>
        <v>0</v>
      </c>
      <c r="AC2750" s="52">
        <f> IFERROR(AB2750 * (1-R2750) * 2%,0)</f>
        <v>0</v>
      </c>
      <c r="AD2750" s="53">
        <f>T2750+V2750+W2750+X2750+AA2750+AC2750</f>
        <v>6795.2600000000002</v>
      </c>
    </row>
    <row r="2751">
      <c r="C2751" s="40" t="s">
        <v>5207</v>
      </c>
      <c r="D2751" s="41" t="s">
        <v>5208</v>
      </c>
      <c r="E2751" s="41"/>
      <c r="F2751" s="42">
        <v>43076.267604166664</v>
      </c>
      <c r="G2751" s="43">
        <v>7</v>
      </c>
      <c r="H2751" s="44">
        <v>43301</v>
      </c>
      <c r="I2751" s="44">
        <v>43367</v>
      </c>
      <c r="J2751" s="43">
        <v>5365746</v>
      </c>
      <c r="K2751" s="43">
        <v>0</v>
      </c>
      <c r="L2751" s="43">
        <v>0</v>
      </c>
      <c r="M2751" s="43">
        <f>IFERROR(J2751-K2751-L2751,0)</f>
        <v>5365746</v>
      </c>
      <c r="N2751" s="43">
        <v>5365746</v>
      </c>
      <c r="O2751" s="45">
        <f>IFERROR(IF(1 - M2751/N2751&lt;0,0,1-M2751/N2751),0)</f>
        <v>0</v>
      </c>
      <c r="P2751" s="43">
        <v>0</v>
      </c>
      <c r="Q2751" s="43">
        <v>5365746</v>
      </c>
      <c r="R2751" s="46">
        <f>IF(F2751&lt;DATEVALUE("2018-07-01"),1,0)</f>
        <v>1</v>
      </c>
      <c r="S2751" s="47">
        <f>IF(R2751=1,1%,0)</f>
        <v>0.01</v>
      </c>
      <c r="T2751" s="46">
        <f>IFERROR(S2751*M2751,0)</f>
        <v>53657.459999999999</v>
      </c>
      <c r="U2751" s="48">
        <f>IF(O2751&lt;=0.12,1,0)*(1-R2751)*M2751</f>
        <v>0</v>
      </c>
      <c r="V2751" s="49">
        <f>IF(0&lt;0.8,0,IF(0&lt;1,Sheet1!L590,1))*IF(G2751&lt;3,0.12 - O2751,0.01) *U2751</f>
        <v>0</v>
      </c>
      <c r="W2751" s="49">
        <f>IF(0&gt;1,IF(0&lt;=1.1,1,IF(0&lt;=1.2,2,IF(0&lt;=1.5,3,5))),0) * 1000000</f>
        <v>0</v>
      </c>
      <c r="X2751" s="50">
        <f>IF(AND(P2751&gt;=150000000,P2751&lt;300000000),5000000,IF(AND(P2751&gt;=300000000,P2751&lt;500000000),10000000,IF(AND(P2751&gt;=300000000,P2751&lt;500000000),15000000,IF(AND(P2751&gt;=500000000,P2751&lt;3000000000),20000000,IF(P2751&gt;=30000000000,35000000,0))))) * (1-R2751)</f>
        <v>0</v>
      </c>
      <c r="Y2751" s="50">
        <f>IFERROR(Q2751 * (1-R2751),0)</f>
        <v>0</v>
      </c>
      <c r="Z2751" s="51">
        <f>IF(R2751=1,0,0)</f>
        <v>0</v>
      </c>
      <c r="AA2751" s="51">
        <f>IFERROR((1-R2751) * Z2751 * 2%,0)</f>
        <v>0</v>
      </c>
      <c r="AB2751" s="52">
        <f>IF(R2751=0,0,0)</f>
        <v>0</v>
      </c>
      <c r="AC2751" s="52">
        <f> IFERROR(AB2751 * (1-R2751) * 2%,0)</f>
        <v>0</v>
      </c>
      <c r="AD2751" s="53">
        <f>T2751+V2751+W2751+X2751+AA2751+AC2751</f>
        <v>53657.459999999999</v>
      </c>
    </row>
    <row r="2752">
      <c r="C2752" s="40" t="s">
        <v>5209</v>
      </c>
      <c r="D2752" s="41" t="s">
        <v>5210</v>
      </c>
      <c r="E2752" s="41"/>
      <c r="F2752" s="42">
        <v>43091.383796296293</v>
      </c>
      <c r="G2752" s="43">
        <v>7</v>
      </c>
      <c r="H2752" s="44">
        <v>43327</v>
      </c>
      <c r="I2752" s="44">
        <v>43341</v>
      </c>
      <c r="J2752" s="43">
        <v>8797946</v>
      </c>
      <c r="K2752" s="43">
        <v>0</v>
      </c>
      <c r="L2752" s="43">
        <v>0</v>
      </c>
      <c r="M2752" s="43">
        <f>IFERROR(J2752-K2752-L2752,0)</f>
        <v>8797946</v>
      </c>
      <c r="N2752" s="43">
        <v>8677916</v>
      </c>
      <c r="O2752" s="45">
        <f>IFERROR(IF(1 - M2752/N2752&lt;0,0,1-M2752/N2752),0)</f>
        <v>0</v>
      </c>
      <c r="P2752" s="43">
        <v>0</v>
      </c>
      <c r="Q2752" s="43">
        <v>8797946</v>
      </c>
      <c r="R2752" s="46">
        <f>IF(F2752&lt;DATEVALUE("2018-07-01"),1,0)</f>
        <v>1</v>
      </c>
      <c r="S2752" s="47">
        <f>IF(R2752=1,1%,0)</f>
        <v>0.01</v>
      </c>
      <c r="T2752" s="46">
        <f>IFERROR(S2752*M2752,0)</f>
        <v>87979.460000000006</v>
      </c>
      <c r="U2752" s="48">
        <f>IF(O2752&lt;=0.12,1,0)*(1-R2752)*M2752</f>
        <v>0</v>
      </c>
      <c r="V2752" s="49">
        <f>IF(0&lt;0.8,0,IF(0&lt;1,Sheet1!L590,1))*IF(G2752&lt;3,0.12 - O2752,0.01) *U2752</f>
        <v>0</v>
      </c>
      <c r="W2752" s="49">
        <f>IF(0&gt;1,IF(0&lt;=1.1,1,IF(0&lt;=1.2,2,IF(0&lt;=1.5,3,5))),0) * 1000000</f>
        <v>0</v>
      </c>
      <c r="X2752" s="50">
        <f>IF(AND(P2752&gt;=150000000,P2752&lt;300000000),5000000,IF(AND(P2752&gt;=300000000,P2752&lt;500000000),10000000,IF(AND(P2752&gt;=300000000,P2752&lt;500000000),15000000,IF(AND(P2752&gt;=500000000,P2752&lt;3000000000),20000000,IF(P2752&gt;=30000000000,35000000,0))))) * (1-R2752)</f>
        <v>0</v>
      </c>
      <c r="Y2752" s="50">
        <f>IFERROR(Q2752 * (1-R2752),0)</f>
        <v>0</v>
      </c>
      <c r="Z2752" s="51">
        <f>IF(R2752=1,0,0)</f>
        <v>0</v>
      </c>
      <c r="AA2752" s="51">
        <f>IFERROR((1-R2752) * Z2752 * 2%,0)</f>
        <v>0</v>
      </c>
      <c r="AB2752" s="52">
        <f>IF(R2752=0,0,0)</f>
        <v>0</v>
      </c>
      <c r="AC2752" s="52">
        <f> IFERROR(AB2752 * (1-R2752) * 2%,0)</f>
        <v>0</v>
      </c>
      <c r="AD2752" s="53">
        <f>T2752+V2752+W2752+X2752+AA2752+AC2752</f>
        <v>87979.460000000006</v>
      </c>
    </row>
    <row r="2753">
      <c r="C2753" s="40" t="s">
        <v>5211</v>
      </c>
      <c r="D2753" s="41" t="s">
        <v>5212</v>
      </c>
      <c r="E2753" s="41"/>
      <c r="F2753" s="42">
        <v>43203.294108796297</v>
      </c>
      <c r="G2753" s="43">
        <v>3</v>
      </c>
      <c r="H2753" s="44">
        <v>43327</v>
      </c>
      <c r="I2753" s="44">
        <v>43332</v>
      </c>
      <c r="J2753" s="43">
        <v>2648448</v>
      </c>
      <c r="K2753" s="43">
        <v>0</v>
      </c>
      <c r="L2753" s="43">
        <v>0</v>
      </c>
      <c r="M2753" s="43">
        <f>IFERROR(J2753-K2753-L2753,0)</f>
        <v>2648448</v>
      </c>
      <c r="N2753" s="43">
        <v>2648448</v>
      </c>
      <c r="O2753" s="45">
        <f>IFERROR(IF(1 - M2753/N2753&lt;0,0,1-M2753/N2753),0)</f>
        <v>0</v>
      </c>
      <c r="P2753" s="43">
        <v>0</v>
      </c>
      <c r="Q2753" s="43">
        <v>0</v>
      </c>
      <c r="R2753" s="46">
        <f>IF(F2753&lt;DATEVALUE("2018-07-01"),1,0)</f>
        <v>1</v>
      </c>
      <c r="S2753" s="47">
        <f>IF(R2753=1,1%,0)</f>
        <v>0.01</v>
      </c>
      <c r="T2753" s="46">
        <f>IFERROR(S2753*M2753,0)</f>
        <v>26484.48</v>
      </c>
      <c r="U2753" s="48">
        <f>IF(O2753&lt;=0.12,1,0)*(1-R2753)*M2753</f>
        <v>0</v>
      </c>
      <c r="V2753" s="49">
        <f>IF(0&lt;0.8,0,IF(0&lt;1,Sheet1!L590,1))*IF(G2753&lt;3,0.12 - O2753,0.01) *U2753</f>
        <v>0</v>
      </c>
      <c r="W2753" s="49">
        <f>IF(0&gt;1,IF(0&lt;=1.1,1,IF(0&lt;=1.2,2,IF(0&lt;=1.5,3,5))),0) * 1000000</f>
        <v>0</v>
      </c>
      <c r="X2753" s="50">
        <f>IF(AND(P2753&gt;=150000000,P2753&lt;300000000),5000000,IF(AND(P2753&gt;=300000000,P2753&lt;500000000),10000000,IF(AND(P2753&gt;=300000000,P2753&lt;500000000),15000000,IF(AND(P2753&gt;=500000000,P2753&lt;3000000000),20000000,IF(P2753&gt;=30000000000,35000000,0))))) * (1-R2753)</f>
        <v>0</v>
      </c>
      <c r="Y2753" s="50">
        <f>IFERROR(Q2753 * (1-R2753),0)</f>
        <v>0</v>
      </c>
      <c r="Z2753" s="51">
        <f>IF(R2753=1,0,0)</f>
        <v>0</v>
      </c>
      <c r="AA2753" s="51">
        <f>IFERROR((1-R2753) * Z2753 * 2%,0)</f>
        <v>0</v>
      </c>
      <c r="AB2753" s="52">
        <f>IF(R2753=0,0,0)</f>
        <v>0</v>
      </c>
      <c r="AC2753" s="52">
        <f> IFERROR(AB2753 * (1-R2753) * 2%,0)</f>
        <v>0</v>
      </c>
      <c r="AD2753" s="53">
        <f>T2753+V2753+W2753+X2753+AA2753+AC2753</f>
        <v>26484.48</v>
      </c>
    </row>
    <row r="2754">
      <c r="C2754" s="40" t="s">
        <v>5213</v>
      </c>
      <c r="D2754" s="41" t="s">
        <v>5214</v>
      </c>
      <c r="E2754" s="41"/>
      <c r="F2754" s="42">
        <v>43231.366284722222</v>
      </c>
      <c r="G2754" s="43">
        <v>2</v>
      </c>
      <c r="H2754" s="44">
        <v>43329</v>
      </c>
      <c r="I2754" s="44">
        <v>43343</v>
      </c>
      <c r="J2754" s="43">
        <v>827761</v>
      </c>
      <c r="K2754" s="43">
        <v>0</v>
      </c>
      <c r="L2754" s="43">
        <v>0</v>
      </c>
      <c r="M2754" s="43">
        <f>IFERROR(J2754-K2754-L2754,0)</f>
        <v>827761</v>
      </c>
      <c r="N2754" s="43">
        <v>827761</v>
      </c>
      <c r="O2754" s="45">
        <f>IFERROR(IF(1 - M2754/N2754&lt;0,0,1-M2754/N2754),0)</f>
        <v>0</v>
      </c>
      <c r="P2754" s="43">
        <v>827761</v>
      </c>
      <c r="Q2754" s="43">
        <v>0</v>
      </c>
      <c r="R2754" s="46">
        <f>IF(F2754&lt;DATEVALUE("2018-07-01"),1,0)</f>
        <v>1</v>
      </c>
      <c r="S2754" s="47">
        <f>IF(R2754=1,1%,0)</f>
        <v>0.01</v>
      </c>
      <c r="T2754" s="46">
        <f>IFERROR(S2754*M2754,0)</f>
        <v>8277.6100000000006</v>
      </c>
      <c r="U2754" s="48">
        <f>IF(O2754&lt;=0.12,1,0)*(1-R2754)*M2754</f>
        <v>0</v>
      </c>
      <c r="V2754" s="49">
        <f>IF(0&lt;0.8,0,IF(0&lt;1,Sheet1!L590,1))*IF(G2754&lt;3,0.12 - O2754,0.01) *U2754</f>
        <v>0</v>
      </c>
      <c r="W2754" s="49">
        <f>IF(0&gt;1,IF(0&lt;=1.1,1,IF(0&lt;=1.2,2,IF(0&lt;=1.5,3,5))),0) * 1000000</f>
        <v>0</v>
      </c>
      <c r="X2754" s="50">
        <f>IF(AND(P2754&gt;=150000000,P2754&lt;300000000),5000000,IF(AND(P2754&gt;=300000000,P2754&lt;500000000),10000000,IF(AND(P2754&gt;=300000000,P2754&lt;500000000),15000000,IF(AND(P2754&gt;=500000000,P2754&lt;3000000000),20000000,IF(P2754&gt;=30000000000,35000000,0))))) * (1-R2754)</f>
        <v>0</v>
      </c>
      <c r="Y2754" s="50">
        <f>IFERROR(Q2754 * (1-R2754),0)</f>
        <v>0</v>
      </c>
      <c r="Z2754" s="51">
        <f>IF(R2754=1,0,0)</f>
        <v>0</v>
      </c>
      <c r="AA2754" s="51">
        <f>IFERROR((1-R2754) * Z2754 * 2%,0)</f>
        <v>0</v>
      </c>
      <c r="AB2754" s="52">
        <f>IF(R2754=0,0,0)</f>
        <v>0</v>
      </c>
      <c r="AC2754" s="52">
        <f> IFERROR(AB2754 * (1-R2754) * 2%,0)</f>
        <v>0</v>
      </c>
      <c r="AD2754" s="53">
        <f>T2754+V2754+W2754+X2754+AA2754+AC2754</f>
        <v>8277.6100000000006</v>
      </c>
    </row>
    <row r="2755">
      <c r="C2755" s="40" t="s">
        <v>5215</v>
      </c>
      <c r="D2755" s="41" t="s">
        <v>24</v>
      </c>
      <c r="E2755" s="41"/>
      <c r="F2755" s="42" t="s">
        <v>24</v>
      </c>
      <c r="G2755" s="43" t="s">
        <v>24</v>
      </c>
      <c r="H2755" s="44" t="s">
        <v>24</v>
      </c>
      <c r="I2755" s="44" t="s">
        <v>24</v>
      </c>
      <c r="J2755" s="43">
        <v>3713267</v>
      </c>
      <c r="K2755" s="43">
        <v>0</v>
      </c>
      <c r="L2755" s="43">
        <v>0</v>
      </c>
      <c r="M2755" s="43">
        <f>IFERROR(J2755-K2755-L2755,0)</f>
        <v>3713267</v>
      </c>
      <c r="N2755" s="43" t="s">
        <v>24</v>
      </c>
      <c r="O2755" s="45">
        <f>IFERROR(IF(1 - M2755/N2755&lt;0,0,1-M2755/N2755),0)</f>
        <v>0</v>
      </c>
      <c r="P2755" s="43">
        <v>0</v>
      </c>
      <c r="Q2755" s="43">
        <v>0</v>
      </c>
      <c r="R2755" s="46">
        <f>IF(F2755&lt;DATEVALUE("2018-07-01"),1,0)</f>
        <v>0</v>
      </c>
      <c r="S2755" s="47">
        <f>IF(R2755=1,1%,0)</f>
        <v>0</v>
      </c>
      <c r="T2755" s="46">
        <f>IFERROR(S2755*M2755,0)</f>
        <v>0</v>
      </c>
      <c r="U2755" s="48">
        <f>IF(O2755&lt;=0.12,1,0)*(1-R2755)*M2755</f>
        <v>3713267</v>
      </c>
      <c r="V2755" s="49">
        <f>IF(0&lt;0.8,0,IF(0&lt;1,Sheet1!L590,1))*IF(G2755&lt;3,0.12 - O2755,0.01) *U2755</f>
        <v>0</v>
      </c>
      <c r="W2755" s="49">
        <f>IF(0&gt;1,IF(0&lt;=1.1,1,IF(0&lt;=1.2,2,IF(0&lt;=1.5,3,5))),0) * 1000000</f>
        <v>0</v>
      </c>
      <c r="X2755" s="50">
        <f>IF(AND(P2755&gt;=150000000,P2755&lt;300000000),5000000,IF(AND(P2755&gt;=300000000,P2755&lt;500000000),10000000,IF(AND(P2755&gt;=300000000,P2755&lt;500000000),15000000,IF(AND(P2755&gt;=500000000,P2755&lt;3000000000),20000000,IF(P2755&gt;=30000000000,35000000,0))))) * (1-R2755)</f>
        <v>0</v>
      </c>
      <c r="Y2755" s="50">
        <f>IFERROR(Q2755 * (1-R2755),0)</f>
        <v>0</v>
      </c>
      <c r="Z2755" s="51" t="str">
        <f>IF(R2755=1,0,"")</f>
        <v/>
      </c>
      <c r="AA2755" s="51">
        <f>IFERROR((1-R2755) * Z2755 * 2%,0)</f>
        <v>0</v>
      </c>
      <c r="AB2755" s="52" t="str">
        <f>IF(R2755=0,"",0)</f>
        <v/>
      </c>
      <c r="AC2755" s="52">
        <f> IFERROR(AB2755 * (1-R2755) * 2%,0)</f>
        <v>0</v>
      </c>
      <c r="AD2755" s="53">
        <f>T2755+V2755+W2755+X2755+AA2755+AC2755</f>
        <v>0</v>
      </c>
    </row>
    <row r="2756">
      <c r="C2756" s="40" t="s">
        <v>5216</v>
      </c>
      <c r="D2756" s="41" t="s">
        <v>5217</v>
      </c>
      <c r="E2756" s="41"/>
      <c r="F2756" s="42">
        <v>43306.177974537037</v>
      </c>
      <c r="G2756" s="43">
        <v>0</v>
      </c>
      <c r="H2756" s="44">
        <v>43343</v>
      </c>
      <c r="I2756" s="44">
        <v>43350</v>
      </c>
      <c r="J2756" s="43">
        <v>4481066</v>
      </c>
      <c r="K2756" s="43">
        <v>0</v>
      </c>
      <c r="L2756" s="43">
        <v>0</v>
      </c>
      <c r="M2756" s="43">
        <f>IFERROR(J2756-K2756-L2756,0)</f>
        <v>4481066</v>
      </c>
      <c r="N2756" s="43">
        <v>4481066</v>
      </c>
      <c r="O2756" s="45">
        <f>IFERROR(IF(1 - M2756/N2756&lt;0,0,1-M2756/N2756),0)</f>
        <v>0</v>
      </c>
      <c r="P2756" s="43">
        <v>0</v>
      </c>
      <c r="Q2756" s="43">
        <v>0</v>
      </c>
      <c r="R2756" s="46">
        <f>IF(F2756&lt;DATEVALUE("2018-07-01"),1,0)</f>
        <v>0</v>
      </c>
      <c r="S2756" s="47">
        <f>IF(R2756=1,1%,0)</f>
        <v>0</v>
      </c>
      <c r="T2756" s="46">
        <f>IFERROR(S2756*M2756,0)</f>
        <v>0</v>
      </c>
      <c r="U2756" s="48">
        <f>IF(O2756&lt;=0.12,1,0)*(1-R2756)*M2756</f>
        <v>4481066</v>
      </c>
      <c r="V2756" s="49">
        <f>IF(0&lt;0.8,0,IF(0&lt;1,Sheet1!L590,1))*IF(G2756&lt;3,0.12 - O2756,0.01) *U2756</f>
        <v>0</v>
      </c>
      <c r="W2756" s="49">
        <f>IF(0&gt;1,IF(0&lt;=1.1,1,IF(0&lt;=1.2,2,IF(0&lt;=1.5,3,5))),0) * 1000000</f>
        <v>0</v>
      </c>
      <c r="X2756" s="50">
        <f>IF(AND(P2756&gt;=150000000,P2756&lt;300000000),5000000,IF(AND(P2756&gt;=300000000,P2756&lt;500000000),10000000,IF(AND(P2756&gt;=300000000,P2756&lt;500000000),15000000,IF(AND(P2756&gt;=500000000,P2756&lt;3000000000),20000000,IF(P2756&gt;=30000000000,35000000,0))))) * (1-R2756)</f>
        <v>0</v>
      </c>
      <c r="Y2756" s="50">
        <f>IFERROR(Q2756 * (1-R2756),0)</f>
        <v>0</v>
      </c>
      <c r="Z2756" s="51">
        <f>IF(R2756=1,0,0)</f>
        <v>0</v>
      </c>
      <c r="AA2756" s="51">
        <f>IFERROR((1-R2756) * Z2756 * 2%,0)</f>
        <v>0</v>
      </c>
      <c r="AB2756" s="52">
        <f>IF(R2756=0,0,0)</f>
        <v>0</v>
      </c>
      <c r="AC2756" s="52">
        <f> IFERROR(AB2756 * (1-R2756) * 2%,0)</f>
        <v>0</v>
      </c>
      <c r="AD2756" s="53">
        <f>T2756+V2756+W2756+X2756+AA2756+AC2756</f>
        <v>0</v>
      </c>
    </row>
    <row r="2757">
      <c r="C2757" s="40" t="s">
        <v>5218</v>
      </c>
      <c r="D2757" s="41" t="s">
        <v>5219</v>
      </c>
      <c r="E2757" s="41"/>
      <c r="F2757" s="42">
        <v>41716.94081018518</v>
      </c>
      <c r="G2757" s="43">
        <v>52</v>
      </c>
      <c r="H2757" s="44" t="s">
        <v>24</v>
      </c>
      <c r="I2757" s="44" t="s">
        <v>24</v>
      </c>
      <c r="J2757" s="43">
        <v>9157559</v>
      </c>
      <c r="K2757" s="43">
        <v>0</v>
      </c>
      <c r="L2757" s="43">
        <v>0</v>
      </c>
      <c r="M2757" s="43">
        <f>IFERROR(J2757-K2757-L2757,0)</f>
        <v>9157559</v>
      </c>
      <c r="N2757" s="43">
        <v>135138209</v>
      </c>
      <c r="O2757" s="45">
        <f>IFERROR(IF(1 - M2757/N2757&lt;0,0,1-M2757/N2757),0)</f>
        <v>0.93223560480959167</v>
      </c>
      <c r="P2757" s="43">
        <v>0</v>
      </c>
      <c r="Q2757" s="43">
        <v>0</v>
      </c>
      <c r="R2757" s="46">
        <f>IF(F2757&lt;DATEVALUE("2018-07-01"),1,0)</f>
        <v>1</v>
      </c>
      <c r="S2757" s="47">
        <f>IF(R2757=1,1%,0)</f>
        <v>0.01</v>
      </c>
      <c r="T2757" s="46">
        <f>IFERROR(S2757*M2757,0)</f>
        <v>91575.589999999997</v>
      </c>
      <c r="U2757" s="48">
        <f>IF(O2757&lt;=0.12,1,0)*(1-R2757)*M2757</f>
        <v>0</v>
      </c>
      <c r="V2757" s="49">
        <f>IF(0&lt;0.8,0,IF(0&lt;1,Sheet1!L590,1))*IF(G2757&lt;3,0.12 - O2757,0.01) *U2757</f>
        <v>0</v>
      </c>
      <c r="W2757" s="49">
        <f>IF(0&gt;1,IF(0&lt;=1.1,1,IF(0&lt;=1.2,2,IF(0&lt;=1.5,3,5))),0) * 1000000</f>
        <v>0</v>
      </c>
      <c r="X2757" s="50">
        <f>IF(AND(P2757&gt;=150000000,P2757&lt;300000000),5000000,IF(AND(P2757&gt;=300000000,P2757&lt;500000000),10000000,IF(AND(P2757&gt;=300000000,P2757&lt;500000000),15000000,IF(AND(P2757&gt;=500000000,P2757&lt;3000000000),20000000,IF(P2757&gt;=30000000000,35000000,0))))) * (1-R2757)</f>
        <v>0</v>
      </c>
      <c r="Y2757" s="50">
        <f>IFERROR(Q2757 * (1-R2757),0)</f>
        <v>0</v>
      </c>
      <c r="Z2757" s="51">
        <f>IF(R2757=1,0,0)</f>
        <v>0</v>
      </c>
      <c r="AA2757" s="51">
        <f>IFERROR((1-R2757) * Z2757 * 2%,0)</f>
        <v>0</v>
      </c>
      <c r="AB2757" s="52">
        <f>IF(R2757=0,0,0)</f>
        <v>0</v>
      </c>
      <c r="AC2757" s="52">
        <f> IFERROR(AB2757 * (1-R2757) * 2%,0)</f>
        <v>0</v>
      </c>
      <c r="AD2757" s="53">
        <f>T2757+V2757+W2757+X2757+AA2757+AC2757</f>
        <v>91575.589999999997</v>
      </c>
    </row>
    <row r="2758">
      <c r="C2758" s="40" t="s">
        <v>5220</v>
      </c>
      <c r="D2758" s="41" t="s">
        <v>5221</v>
      </c>
      <c r="E2758" s="41"/>
      <c r="F2758" s="42">
        <v>42107.538425925923</v>
      </c>
      <c r="G2758" s="43">
        <v>39</v>
      </c>
      <c r="H2758" s="44">
        <v>43376</v>
      </c>
      <c r="I2758" s="44">
        <v>43413</v>
      </c>
      <c r="J2758" s="43">
        <v>1190077</v>
      </c>
      <c r="K2758" s="43">
        <v>0</v>
      </c>
      <c r="L2758" s="43">
        <v>0</v>
      </c>
      <c r="M2758" s="43">
        <f>IFERROR(J2758-K2758-L2758,0)</f>
        <v>1190077</v>
      </c>
      <c r="N2758" s="43">
        <v>1683000</v>
      </c>
      <c r="O2758" s="45">
        <f>IFERROR(IF(1 - M2758/N2758&lt;0,0,1-M2758/N2758),0)</f>
        <v>0.29288354129530603</v>
      </c>
      <c r="P2758" s="43">
        <v>0</v>
      </c>
      <c r="Q2758" s="43">
        <v>1203937</v>
      </c>
      <c r="R2758" s="46">
        <f>IF(F2758&lt;DATEVALUE("2018-07-01"),1,0)</f>
        <v>1</v>
      </c>
      <c r="S2758" s="47">
        <f>IF(R2758=1,1%,0)</f>
        <v>0.01</v>
      </c>
      <c r="T2758" s="46">
        <f>IFERROR(S2758*M2758,0)</f>
        <v>11900.77</v>
      </c>
      <c r="U2758" s="48">
        <f>IF(O2758&lt;=0.12,1,0)*(1-R2758)*M2758</f>
        <v>0</v>
      </c>
      <c r="V2758" s="49">
        <f>IF(0&lt;0.8,0,IF(0&lt;1,Sheet1!L590,1))*IF(G2758&lt;3,0.12 - O2758,0.01) *U2758</f>
        <v>0</v>
      </c>
      <c r="W2758" s="49">
        <f>IF(0&gt;1,IF(0&lt;=1.1,1,IF(0&lt;=1.2,2,IF(0&lt;=1.5,3,5))),0) * 1000000</f>
        <v>0</v>
      </c>
      <c r="X2758" s="50">
        <f>IF(AND(P2758&gt;=150000000,P2758&lt;300000000),5000000,IF(AND(P2758&gt;=300000000,P2758&lt;500000000),10000000,IF(AND(P2758&gt;=300000000,P2758&lt;500000000),15000000,IF(AND(P2758&gt;=500000000,P2758&lt;3000000000),20000000,IF(P2758&gt;=30000000000,35000000,0))))) * (1-R2758)</f>
        <v>0</v>
      </c>
      <c r="Y2758" s="50">
        <f>IFERROR(Q2758 * (1-R2758),0)</f>
        <v>0</v>
      </c>
      <c r="Z2758" s="51">
        <f>IF(R2758=1,0,0)</f>
        <v>0</v>
      </c>
      <c r="AA2758" s="51">
        <f>IFERROR((1-R2758) * Z2758 * 2%,0)</f>
        <v>0</v>
      </c>
      <c r="AB2758" s="52">
        <f>IF(R2758=0,0,0)</f>
        <v>0</v>
      </c>
      <c r="AC2758" s="52">
        <f> IFERROR(AB2758 * (1-R2758) * 2%,0)</f>
        <v>0</v>
      </c>
      <c r="AD2758" s="53">
        <f>T2758+V2758+W2758+X2758+AA2758+AC2758</f>
        <v>11900.77</v>
      </c>
    </row>
    <row r="2759">
      <c r="C2759" s="40" t="s">
        <v>5222</v>
      </c>
      <c r="D2759" s="41" t="s">
        <v>5223</v>
      </c>
      <c r="E2759" s="41"/>
      <c r="F2759" s="42">
        <v>42203.424317129626</v>
      </c>
      <c r="G2759" s="43">
        <v>36</v>
      </c>
      <c r="H2759" s="44">
        <v>43313</v>
      </c>
      <c r="I2759" s="44">
        <v>43329</v>
      </c>
      <c r="J2759" s="43">
        <v>1648381</v>
      </c>
      <c r="K2759" s="43">
        <v>0</v>
      </c>
      <c r="L2759" s="43">
        <v>0</v>
      </c>
      <c r="M2759" s="43">
        <f>IFERROR(J2759-K2759-L2759,0)</f>
        <v>1648381</v>
      </c>
      <c r="N2759" s="43">
        <v>5824500</v>
      </c>
      <c r="O2759" s="45">
        <f>IFERROR(IF(1 - M2759/N2759&lt;0,0,1-M2759/N2759),0)</f>
        <v>0.7169918447935445</v>
      </c>
      <c r="P2759" s="43">
        <v>0</v>
      </c>
      <c r="Q2759" s="43">
        <v>1648381</v>
      </c>
      <c r="R2759" s="46">
        <f>IF(F2759&lt;DATEVALUE("2018-07-01"),1,0)</f>
        <v>1</v>
      </c>
      <c r="S2759" s="47">
        <f>IF(R2759=1,1%,0)</f>
        <v>0.01</v>
      </c>
      <c r="T2759" s="46">
        <f>IFERROR(S2759*M2759,0)</f>
        <v>16483.810000000001</v>
      </c>
      <c r="U2759" s="48">
        <f>IF(O2759&lt;=0.12,1,0)*(1-R2759)*M2759</f>
        <v>0</v>
      </c>
      <c r="V2759" s="49">
        <f>IF(0&lt;0.8,0,IF(0&lt;1,Sheet1!L590,1))*IF(G2759&lt;3,0.12 - O2759,0.01) *U2759</f>
        <v>0</v>
      </c>
      <c r="W2759" s="49">
        <f>IF(0&gt;1,IF(0&lt;=1.1,1,IF(0&lt;=1.2,2,IF(0&lt;=1.5,3,5))),0) * 1000000</f>
        <v>0</v>
      </c>
      <c r="X2759" s="50">
        <f>IF(AND(P2759&gt;=150000000,P2759&lt;300000000),5000000,IF(AND(P2759&gt;=300000000,P2759&lt;500000000),10000000,IF(AND(P2759&gt;=300000000,P2759&lt;500000000),15000000,IF(AND(P2759&gt;=500000000,P2759&lt;3000000000),20000000,IF(P2759&gt;=30000000000,35000000,0))))) * (1-R2759)</f>
        <v>0</v>
      </c>
      <c r="Y2759" s="50">
        <f>IFERROR(Q2759 * (1-R2759),0)</f>
        <v>0</v>
      </c>
      <c r="Z2759" s="51">
        <f>IF(R2759=1,0,0)</f>
        <v>0</v>
      </c>
      <c r="AA2759" s="51">
        <f>IFERROR((1-R2759) * Z2759 * 2%,0)</f>
        <v>0</v>
      </c>
      <c r="AB2759" s="52">
        <f>IF(R2759=0,0,0)</f>
        <v>0</v>
      </c>
      <c r="AC2759" s="52">
        <f> IFERROR(AB2759 * (1-R2759) * 2%,0)</f>
        <v>0</v>
      </c>
      <c r="AD2759" s="53">
        <f>T2759+V2759+W2759+X2759+AA2759+AC2759</f>
        <v>16483.810000000001</v>
      </c>
    </row>
    <row r="2760">
      <c r="C2760" s="40" t="s">
        <v>5224</v>
      </c>
      <c r="D2760" s="41" t="s">
        <v>5225</v>
      </c>
      <c r="E2760" s="41"/>
      <c r="F2760" s="42">
        <v>42314.703287037039</v>
      </c>
      <c r="G2760" s="43">
        <v>32</v>
      </c>
      <c r="H2760" s="44" t="s">
        <v>24</v>
      </c>
      <c r="I2760" s="44" t="s">
        <v>24</v>
      </c>
      <c r="J2760" s="43">
        <v>0</v>
      </c>
      <c r="K2760" s="43">
        <v>0</v>
      </c>
      <c r="L2760" s="43">
        <v>0</v>
      </c>
      <c r="M2760" s="43">
        <f>IFERROR(J2760-K2760-L2760,0)</f>
        <v>0</v>
      </c>
      <c r="N2760" s="43">
        <v>91476000</v>
      </c>
      <c r="O2760" s="45">
        <f>IFERROR(IF(1 - M2760/N2760&lt;0,0,1-M2760/N2760),0)</f>
        <v>1</v>
      </c>
      <c r="P2760" s="43">
        <v>0</v>
      </c>
      <c r="Q2760" s="43">
        <v>0</v>
      </c>
      <c r="R2760" s="46">
        <f>IF(F2760&lt;DATEVALUE("2018-07-01"),1,0)</f>
        <v>1</v>
      </c>
      <c r="S2760" s="47">
        <f>IF(R2760=1,1%,0)</f>
        <v>0.01</v>
      </c>
      <c r="T2760" s="46">
        <f>IFERROR(S2760*M2760,0)</f>
        <v>0</v>
      </c>
      <c r="U2760" s="48">
        <f>IF(O2760&lt;=0.12,1,0)*(1-R2760)*M2760</f>
        <v>0</v>
      </c>
      <c r="V2760" s="49">
        <f>IF(0&lt;0.8,0,IF(0&lt;1,Sheet1!L590,1))*IF(G2760&lt;3,0.12 - O2760,0.01) *U2760</f>
        <v>0</v>
      </c>
      <c r="W2760" s="49">
        <f>IF(0&gt;1,IF(0&lt;=1.1,1,IF(0&lt;=1.2,2,IF(0&lt;=1.5,3,5))),0) * 1000000</f>
        <v>0</v>
      </c>
      <c r="X2760" s="50">
        <f>IF(AND(P2760&gt;=150000000,P2760&lt;300000000),5000000,IF(AND(P2760&gt;=300000000,P2760&lt;500000000),10000000,IF(AND(P2760&gt;=300000000,P2760&lt;500000000),15000000,IF(AND(P2760&gt;=500000000,P2760&lt;3000000000),20000000,IF(P2760&gt;=30000000000,35000000,0))))) * (1-R2760)</f>
        <v>0</v>
      </c>
      <c r="Y2760" s="50">
        <f>IFERROR(Q2760 * (1-R2760),0)</f>
        <v>0</v>
      </c>
      <c r="Z2760" s="51">
        <f>IF(R2760=1,0,"")</f>
        <v>0</v>
      </c>
      <c r="AA2760" s="51">
        <f>IFERROR((1-R2760) * Z2760 * 2%,0)</f>
        <v>0</v>
      </c>
      <c r="AB2760" s="52">
        <f>IF(R2760=0,"",0)</f>
        <v>0</v>
      </c>
      <c r="AC2760" s="52">
        <f> IFERROR(AB2760 * (1-R2760) * 2%,0)</f>
        <v>0</v>
      </c>
      <c r="AD2760" s="53">
        <f>T2760+V2760+W2760+X2760+AA2760+AC2760</f>
        <v>0</v>
      </c>
    </row>
    <row r="2761">
      <c r="C2761" s="40" t="s">
        <v>5226</v>
      </c>
      <c r="D2761" s="41" t="s">
        <v>5227</v>
      </c>
      <c r="E2761" s="41"/>
      <c r="F2761" s="42">
        <v>42447.451631944445</v>
      </c>
      <c r="G2761" s="43">
        <v>28</v>
      </c>
      <c r="H2761" s="44">
        <v>43355</v>
      </c>
      <c r="I2761" s="44">
        <v>43392</v>
      </c>
      <c r="J2761" s="43">
        <v>375958</v>
      </c>
      <c r="K2761" s="43">
        <v>0</v>
      </c>
      <c r="L2761" s="43">
        <v>0</v>
      </c>
      <c r="M2761" s="43">
        <f>IFERROR(J2761-K2761-L2761,0)</f>
        <v>375958</v>
      </c>
      <c r="N2761" s="43">
        <v>82500</v>
      </c>
      <c r="O2761" s="45">
        <f>IFERROR(IF(1 - M2761/N2761&lt;0,0,1-M2761/N2761),0)</f>
        <v>0</v>
      </c>
      <c r="P2761" s="43">
        <v>0</v>
      </c>
      <c r="Q2761" s="43">
        <v>621808</v>
      </c>
      <c r="R2761" s="46">
        <f>IF(F2761&lt;DATEVALUE("2018-07-01"),1,0)</f>
        <v>1</v>
      </c>
      <c r="S2761" s="47">
        <f>IF(R2761=1,1%,0)</f>
        <v>0.01</v>
      </c>
      <c r="T2761" s="46">
        <f>IFERROR(S2761*M2761,0)</f>
        <v>3759.5799999999999</v>
      </c>
      <c r="U2761" s="48">
        <f>IF(O2761&lt;=0.12,1,0)*(1-R2761)*M2761</f>
        <v>0</v>
      </c>
      <c r="V2761" s="49">
        <f>IF(0&lt;0.8,0,IF(0&lt;1,Sheet1!L590,1))*IF(G2761&lt;3,0.12 - O2761,0.01) *U2761</f>
        <v>0</v>
      </c>
      <c r="W2761" s="49">
        <f>IF(0&gt;1,IF(0&lt;=1.1,1,IF(0&lt;=1.2,2,IF(0&lt;=1.5,3,5))),0) * 1000000</f>
        <v>0</v>
      </c>
      <c r="X2761" s="50">
        <f>IF(AND(P2761&gt;=150000000,P2761&lt;300000000),5000000,IF(AND(P2761&gt;=300000000,P2761&lt;500000000),10000000,IF(AND(P2761&gt;=300000000,P2761&lt;500000000),15000000,IF(AND(P2761&gt;=500000000,P2761&lt;3000000000),20000000,IF(P2761&gt;=30000000000,35000000,0))))) * (1-R2761)</f>
        <v>0</v>
      </c>
      <c r="Y2761" s="50">
        <f>IFERROR(Q2761 * (1-R2761),0)</f>
        <v>0</v>
      </c>
      <c r="Z2761" s="51">
        <f>IF(R2761=1,0,0)</f>
        <v>0</v>
      </c>
      <c r="AA2761" s="51">
        <f>IFERROR((1-R2761) * Z2761 * 2%,0)</f>
        <v>0</v>
      </c>
      <c r="AB2761" s="52">
        <f>IF(R2761=0,0,0)</f>
        <v>0</v>
      </c>
      <c r="AC2761" s="52">
        <f> IFERROR(AB2761 * (1-R2761) * 2%,0)</f>
        <v>0</v>
      </c>
      <c r="AD2761" s="53">
        <f>T2761+V2761+W2761+X2761+AA2761+AC2761</f>
        <v>3759.5799999999999</v>
      </c>
    </row>
    <row r="2762">
      <c r="C2762" s="40" t="s">
        <v>5228</v>
      </c>
      <c r="D2762" s="41" t="s">
        <v>5229</v>
      </c>
      <c r="E2762" s="41"/>
      <c r="F2762" s="42">
        <v>42515.436342592591</v>
      </c>
      <c r="G2762" s="43">
        <v>26</v>
      </c>
      <c r="H2762" s="44">
        <v>43381</v>
      </c>
      <c r="I2762" s="44">
        <v>43403</v>
      </c>
      <c r="J2762" s="43">
        <v>2036000</v>
      </c>
      <c r="K2762" s="43">
        <v>0</v>
      </c>
      <c r="L2762" s="43">
        <v>0</v>
      </c>
      <c r="M2762" s="43">
        <f>IFERROR(J2762-K2762-L2762,0)</f>
        <v>2036000</v>
      </c>
      <c r="N2762" s="43">
        <v>1105500</v>
      </c>
      <c r="O2762" s="45">
        <f>IFERROR(IF(1 - M2762/N2762&lt;0,0,1-M2762/N2762),0)</f>
        <v>0</v>
      </c>
      <c r="P2762" s="43">
        <v>0</v>
      </c>
      <c r="Q2762" s="43">
        <v>2036000</v>
      </c>
      <c r="R2762" s="46">
        <f>IF(F2762&lt;DATEVALUE("2018-07-01"),1,0)</f>
        <v>1</v>
      </c>
      <c r="S2762" s="47">
        <f>IF(R2762=1,1%,0)</f>
        <v>0.01</v>
      </c>
      <c r="T2762" s="46">
        <f>IFERROR(S2762*M2762,0)</f>
        <v>20360</v>
      </c>
      <c r="U2762" s="48">
        <f>IF(O2762&lt;=0.12,1,0)*(1-R2762)*M2762</f>
        <v>0</v>
      </c>
      <c r="V2762" s="49">
        <f>IF(0&lt;0.8,0,IF(0&lt;1,Sheet1!L590,1))*IF(G2762&lt;3,0.12 - O2762,0.01) *U2762</f>
        <v>0</v>
      </c>
      <c r="W2762" s="49">
        <f>IF(0&gt;1,IF(0&lt;=1.1,1,IF(0&lt;=1.2,2,IF(0&lt;=1.5,3,5))),0) * 1000000</f>
        <v>0</v>
      </c>
      <c r="X2762" s="50">
        <f>IF(AND(P2762&gt;=150000000,P2762&lt;300000000),5000000,IF(AND(P2762&gt;=300000000,P2762&lt;500000000),10000000,IF(AND(P2762&gt;=300000000,P2762&lt;500000000),15000000,IF(AND(P2762&gt;=500000000,P2762&lt;3000000000),20000000,IF(P2762&gt;=30000000000,35000000,0))))) * (1-R2762)</f>
        <v>0</v>
      </c>
      <c r="Y2762" s="50">
        <f>IFERROR(Q2762 * (1-R2762),0)</f>
        <v>0</v>
      </c>
      <c r="Z2762" s="51">
        <f>IF(R2762=1,0,0)</f>
        <v>0</v>
      </c>
      <c r="AA2762" s="51">
        <f>IFERROR((1-R2762) * Z2762 * 2%,0)</f>
        <v>0</v>
      </c>
      <c r="AB2762" s="52">
        <f>IF(R2762=0,0,0)</f>
        <v>0</v>
      </c>
      <c r="AC2762" s="52">
        <f> IFERROR(AB2762 * (1-R2762) * 2%,0)</f>
        <v>0</v>
      </c>
      <c r="AD2762" s="53">
        <f>T2762+V2762+W2762+X2762+AA2762+AC2762</f>
        <v>20360</v>
      </c>
    </row>
    <row r="2763">
      <c r="C2763" s="40" t="s">
        <v>5230</v>
      </c>
      <c r="D2763" s="41" t="s">
        <v>5231</v>
      </c>
      <c r="E2763" s="41"/>
      <c r="F2763" s="42">
        <v>42635.159803240742</v>
      </c>
      <c r="G2763" s="43">
        <v>22</v>
      </c>
      <c r="H2763" s="44" t="s">
        <v>24</v>
      </c>
      <c r="I2763" s="44" t="s">
        <v>24</v>
      </c>
      <c r="J2763" s="43">
        <v>585970</v>
      </c>
      <c r="K2763" s="43">
        <v>0</v>
      </c>
      <c r="L2763" s="43">
        <v>0</v>
      </c>
      <c r="M2763" s="43">
        <f>IFERROR(J2763-K2763-L2763,0)</f>
        <v>585970</v>
      </c>
      <c r="N2763" s="43">
        <v>82500</v>
      </c>
      <c r="O2763" s="45">
        <f>IFERROR(IF(1 - M2763/N2763&lt;0,0,1-M2763/N2763),0)</f>
        <v>0</v>
      </c>
      <c r="P2763" s="43">
        <v>0</v>
      </c>
      <c r="Q2763" s="43">
        <v>585970</v>
      </c>
      <c r="R2763" s="46">
        <f>IF(F2763&lt;DATEVALUE("2018-07-01"),1,0)</f>
        <v>1</v>
      </c>
      <c r="S2763" s="47">
        <f>IF(R2763=1,1%,0)</f>
        <v>0.01</v>
      </c>
      <c r="T2763" s="46">
        <f>IFERROR(S2763*M2763,0)</f>
        <v>5859.6999999999998</v>
      </c>
      <c r="U2763" s="48">
        <f>IF(O2763&lt;=0.12,1,0)*(1-R2763)*M2763</f>
        <v>0</v>
      </c>
      <c r="V2763" s="49">
        <f>IF(0&lt;0.8,0,IF(0&lt;1,Sheet1!L590,1))*IF(G2763&lt;3,0.12 - O2763,0.01) *U2763</f>
        <v>0</v>
      </c>
      <c r="W2763" s="49">
        <f>IF(0&gt;1,IF(0&lt;=1.1,1,IF(0&lt;=1.2,2,IF(0&lt;=1.5,3,5))),0) * 1000000</f>
        <v>0</v>
      </c>
      <c r="X2763" s="50">
        <f>IF(AND(P2763&gt;=150000000,P2763&lt;300000000),5000000,IF(AND(P2763&gt;=300000000,P2763&lt;500000000),10000000,IF(AND(P2763&gt;=300000000,P2763&lt;500000000),15000000,IF(AND(P2763&gt;=500000000,P2763&lt;3000000000),20000000,IF(P2763&gt;=30000000000,35000000,0))))) * (1-R2763)</f>
        <v>0</v>
      </c>
      <c r="Y2763" s="50">
        <f>IFERROR(Q2763 * (1-R2763),0)</f>
        <v>0</v>
      </c>
      <c r="Z2763" s="51">
        <f>IF(R2763=1,0,0)</f>
        <v>0</v>
      </c>
      <c r="AA2763" s="51">
        <f>IFERROR((1-R2763) * Z2763 * 2%,0)</f>
        <v>0</v>
      </c>
      <c r="AB2763" s="52">
        <f>IF(R2763=0,0,0)</f>
        <v>0</v>
      </c>
      <c r="AC2763" s="52">
        <f> IFERROR(AB2763 * (1-R2763) * 2%,0)</f>
        <v>0</v>
      </c>
      <c r="AD2763" s="53">
        <f>T2763+V2763+W2763+X2763+AA2763+AC2763</f>
        <v>5859.6999999999998</v>
      </c>
    </row>
    <row r="2764">
      <c r="C2764" s="40" t="s">
        <v>5232</v>
      </c>
      <c r="D2764" s="41" t="s">
        <v>5233</v>
      </c>
      <c r="E2764" s="41"/>
      <c r="F2764" s="42">
        <v>42650.339988425927</v>
      </c>
      <c r="G2764" s="43">
        <v>21</v>
      </c>
      <c r="H2764" s="44">
        <v>43381</v>
      </c>
      <c r="I2764" s="44">
        <v>43403</v>
      </c>
      <c r="J2764" s="43">
        <v>273350</v>
      </c>
      <c r="K2764" s="43">
        <v>0</v>
      </c>
      <c r="L2764" s="43">
        <v>0</v>
      </c>
      <c r="M2764" s="43">
        <f>IFERROR(J2764-K2764-L2764,0)</f>
        <v>273350</v>
      </c>
      <c r="N2764" s="43">
        <v>313500</v>
      </c>
      <c r="O2764" s="45">
        <f>IFERROR(IF(1 - M2764/N2764&lt;0,0,1-M2764/N2764),0)</f>
        <v>0.12807017543859645</v>
      </c>
      <c r="P2764" s="43">
        <v>0</v>
      </c>
      <c r="Q2764" s="43">
        <v>287650</v>
      </c>
      <c r="R2764" s="46">
        <f>IF(F2764&lt;DATEVALUE("2018-07-01"),1,0)</f>
        <v>1</v>
      </c>
      <c r="S2764" s="47">
        <f>IF(R2764=1,1%,0)</f>
        <v>0.01</v>
      </c>
      <c r="T2764" s="46">
        <f>IFERROR(S2764*M2764,0)</f>
        <v>2733.5</v>
      </c>
      <c r="U2764" s="48">
        <f>IF(O2764&lt;=0.12,1,0)*(1-R2764)*M2764</f>
        <v>0</v>
      </c>
      <c r="V2764" s="49">
        <f>IF(0&lt;0.8,0,IF(0&lt;1,Sheet1!L590,1))*IF(G2764&lt;3,0.12 - O2764,0.01) *U2764</f>
        <v>0</v>
      </c>
      <c r="W2764" s="49">
        <f>IF(0&gt;1,IF(0&lt;=1.1,1,IF(0&lt;=1.2,2,IF(0&lt;=1.5,3,5))),0) * 1000000</f>
        <v>0</v>
      </c>
      <c r="X2764" s="50">
        <f>IF(AND(P2764&gt;=150000000,P2764&lt;300000000),5000000,IF(AND(P2764&gt;=300000000,P2764&lt;500000000),10000000,IF(AND(P2764&gt;=300000000,P2764&lt;500000000),15000000,IF(AND(P2764&gt;=500000000,P2764&lt;3000000000),20000000,IF(P2764&gt;=30000000000,35000000,0))))) * (1-R2764)</f>
        <v>0</v>
      </c>
      <c r="Y2764" s="50">
        <f>IFERROR(Q2764 * (1-R2764),0)</f>
        <v>0</v>
      </c>
      <c r="Z2764" s="51">
        <f>IF(R2764=1,0,0)</f>
        <v>0</v>
      </c>
      <c r="AA2764" s="51">
        <f>IFERROR((1-R2764) * Z2764 * 2%,0)</f>
        <v>0</v>
      </c>
      <c r="AB2764" s="52">
        <f>IF(R2764=0,0,0)</f>
        <v>0</v>
      </c>
      <c r="AC2764" s="52">
        <f> IFERROR(AB2764 * (1-R2764) * 2%,0)</f>
        <v>0</v>
      </c>
      <c r="AD2764" s="53">
        <f>T2764+V2764+W2764+X2764+AA2764+AC2764</f>
        <v>2733.5</v>
      </c>
    </row>
    <row r="2765">
      <c r="C2765" s="40" t="s">
        <v>5234</v>
      </c>
      <c r="D2765" s="41" t="s">
        <v>5235</v>
      </c>
      <c r="E2765" s="41"/>
      <c r="F2765" s="42">
        <v>42775.182314814811</v>
      </c>
      <c r="G2765" s="43">
        <v>17</v>
      </c>
      <c r="H2765" s="44">
        <v>43404</v>
      </c>
      <c r="I2765" s="44">
        <v>43417</v>
      </c>
      <c r="J2765" s="43">
        <v>2428321</v>
      </c>
      <c r="K2765" s="43">
        <v>0</v>
      </c>
      <c r="L2765" s="43">
        <v>0</v>
      </c>
      <c r="M2765" s="43">
        <f>IFERROR(J2765-K2765-L2765,0)</f>
        <v>2428321</v>
      </c>
      <c r="N2765" s="43">
        <v>792000</v>
      </c>
      <c r="O2765" s="45">
        <f>IFERROR(IF(1 - M2765/N2765&lt;0,0,1-M2765/N2765),0)</f>
        <v>0</v>
      </c>
      <c r="P2765" s="43">
        <v>0</v>
      </c>
      <c r="Q2765" s="43">
        <v>2539856</v>
      </c>
      <c r="R2765" s="46">
        <f>IF(F2765&lt;DATEVALUE("2018-07-01"),1,0)</f>
        <v>1</v>
      </c>
      <c r="S2765" s="47">
        <f>IF(R2765=1,1%,0)</f>
        <v>0.01</v>
      </c>
      <c r="T2765" s="46">
        <f>IFERROR(S2765*M2765,0)</f>
        <v>24283.209999999999</v>
      </c>
      <c r="U2765" s="48">
        <f>IF(O2765&lt;=0.12,1,0)*(1-R2765)*M2765</f>
        <v>0</v>
      </c>
      <c r="V2765" s="49">
        <f>IF(0&lt;0.8,0,IF(0&lt;1,Sheet1!L590,1))*IF(G2765&lt;3,0.12 - O2765,0.01) *U2765</f>
        <v>0</v>
      </c>
      <c r="W2765" s="49">
        <f>IF(0&gt;1,IF(0&lt;=1.1,1,IF(0&lt;=1.2,2,IF(0&lt;=1.5,3,5))),0) * 1000000</f>
        <v>0</v>
      </c>
      <c r="X2765" s="50">
        <f>IF(AND(P2765&gt;=150000000,P2765&lt;300000000),5000000,IF(AND(P2765&gt;=300000000,P2765&lt;500000000),10000000,IF(AND(P2765&gt;=300000000,P2765&lt;500000000),15000000,IF(AND(P2765&gt;=500000000,P2765&lt;3000000000),20000000,IF(P2765&gt;=30000000000,35000000,0))))) * (1-R2765)</f>
        <v>0</v>
      </c>
      <c r="Y2765" s="50">
        <f>IFERROR(Q2765 * (1-R2765),0)</f>
        <v>0</v>
      </c>
      <c r="Z2765" s="51">
        <f>IF(R2765=1,0,0)</f>
        <v>0</v>
      </c>
      <c r="AA2765" s="51">
        <f>IFERROR((1-R2765) * Z2765 * 2%,0)</f>
        <v>0</v>
      </c>
      <c r="AB2765" s="52">
        <f>IF(R2765=0,0,0)</f>
        <v>0</v>
      </c>
      <c r="AC2765" s="52">
        <f> IFERROR(AB2765 * (1-R2765) * 2%,0)</f>
        <v>0</v>
      </c>
      <c r="AD2765" s="53">
        <f>T2765+V2765+W2765+X2765+AA2765+AC2765</f>
        <v>24283.209999999999</v>
      </c>
    </row>
    <row r="2766">
      <c r="C2766" s="40" t="s">
        <v>5236</v>
      </c>
      <c r="D2766" s="41" t="s">
        <v>5237</v>
      </c>
      <c r="E2766" s="41"/>
      <c r="F2766" s="42">
        <v>42787.191874999997</v>
      </c>
      <c r="G2766" s="43">
        <v>17</v>
      </c>
      <c r="H2766" s="44">
        <v>43376</v>
      </c>
      <c r="I2766" s="44">
        <v>43405</v>
      </c>
      <c r="J2766" s="43">
        <v>331331</v>
      </c>
      <c r="K2766" s="43">
        <v>0</v>
      </c>
      <c r="L2766" s="43">
        <v>0</v>
      </c>
      <c r="M2766" s="43">
        <f>IFERROR(J2766-K2766-L2766,0)</f>
        <v>331331</v>
      </c>
      <c r="N2766" s="43">
        <v>280500</v>
      </c>
      <c r="O2766" s="45">
        <f>IFERROR(IF(1 - M2766/N2766&lt;0,0,1-M2766/N2766),0)</f>
        <v>0</v>
      </c>
      <c r="P2766" s="43">
        <v>0</v>
      </c>
      <c r="Q2766" s="43">
        <v>395681</v>
      </c>
      <c r="R2766" s="46">
        <f>IF(F2766&lt;DATEVALUE("2018-07-01"),1,0)</f>
        <v>1</v>
      </c>
      <c r="S2766" s="47">
        <f>IF(R2766=1,1%,0)</f>
        <v>0.01</v>
      </c>
      <c r="T2766" s="46">
        <f>IFERROR(S2766*M2766,0)</f>
        <v>3313.3099999999999</v>
      </c>
      <c r="U2766" s="48">
        <f>IF(O2766&lt;=0.12,1,0)*(1-R2766)*M2766</f>
        <v>0</v>
      </c>
      <c r="V2766" s="49">
        <f>IF(0&lt;0.8,0,IF(0&lt;1,Sheet1!L590,1))*IF(G2766&lt;3,0.12 - O2766,0.01) *U2766</f>
        <v>0</v>
      </c>
      <c r="W2766" s="49">
        <f>IF(0&gt;1,IF(0&lt;=1.1,1,IF(0&lt;=1.2,2,IF(0&lt;=1.5,3,5))),0) * 1000000</f>
        <v>0</v>
      </c>
      <c r="X2766" s="50">
        <f>IF(AND(P2766&gt;=150000000,P2766&lt;300000000),5000000,IF(AND(P2766&gt;=300000000,P2766&lt;500000000),10000000,IF(AND(P2766&gt;=300000000,P2766&lt;500000000),15000000,IF(AND(P2766&gt;=500000000,P2766&lt;3000000000),20000000,IF(P2766&gt;=30000000000,35000000,0))))) * (1-R2766)</f>
        <v>0</v>
      </c>
      <c r="Y2766" s="50">
        <f>IFERROR(Q2766 * (1-R2766),0)</f>
        <v>0</v>
      </c>
      <c r="Z2766" s="51">
        <f>IF(R2766=1,0,0)</f>
        <v>0</v>
      </c>
      <c r="AA2766" s="51">
        <f>IFERROR((1-R2766) * Z2766 * 2%,0)</f>
        <v>0</v>
      </c>
      <c r="AB2766" s="52">
        <f>IF(R2766=0,0,0)</f>
        <v>0</v>
      </c>
      <c r="AC2766" s="52">
        <f> IFERROR(AB2766 * (1-R2766) * 2%,0)</f>
        <v>0</v>
      </c>
      <c r="AD2766" s="53">
        <f>T2766+V2766+W2766+X2766+AA2766+AC2766</f>
        <v>3313.3099999999999</v>
      </c>
    </row>
    <row r="2767">
      <c r="C2767" s="40" t="s">
        <v>5238</v>
      </c>
      <c r="D2767" s="41" t="s">
        <v>5239</v>
      </c>
      <c r="E2767" s="41"/>
      <c r="F2767" s="42">
        <v>42884.403067129628</v>
      </c>
      <c r="G2767" s="43">
        <v>14</v>
      </c>
      <c r="H2767" s="44" t="s">
        <v>24</v>
      </c>
      <c r="I2767" s="44" t="s">
        <v>24</v>
      </c>
      <c r="J2767" s="43">
        <v>256500</v>
      </c>
      <c r="K2767" s="43">
        <v>0</v>
      </c>
      <c r="L2767" s="43">
        <v>0</v>
      </c>
      <c r="M2767" s="43">
        <f>IFERROR(J2767-K2767-L2767,0)</f>
        <v>256500</v>
      </c>
      <c r="N2767" s="43">
        <v>214500</v>
      </c>
      <c r="O2767" s="45">
        <f>IFERROR(IF(1 - M2767/N2767&lt;0,0,1-M2767/N2767),0)</f>
        <v>0</v>
      </c>
      <c r="P2767" s="43">
        <v>0</v>
      </c>
      <c r="Q2767" s="43">
        <v>256500</v>
      </c>
      <c r="R2767" s="46">
        <f>IF(F2767&lt;DATEVALUE("2018-07-01"),1,0)</f>
        <v>1</v>
      </c>
      <c r="S2767" s="47">
        <f>IF(R2767=1,1%,0)</f>
        <v>0.01</v>
      </c>
      <c r="T2767" s="46">
        <f>IFERROR(S2767*M2767,0)</f>
        <v>2565</v>
      </c>
      <c r="U2767" s="48">
        <f>IF(O2767&lt;=0.12,1,0)*(1-R2767)*M2767</f>
        <v>0</v>
      </c>
      <c r="V2767" s="49">
        <f>IF(0&lt;0.8,0,IF(0&lt;1,Sheet1!L590,1))*IF(G2767&lt;3,0.12 - O2767,0.01) *U2767</f>
        <v>0</v>
      </c>
      <c r="W2767" s="49">
        <f>IF(0&gt;1,IF(0&lt;=1.1,1,IF(0&lt;=1.2,2,IF(0&lt;=1.5,3,5))),0) * 1000000</f>
        <v>0</v>
      </c>
      <c r="X2767" s="50">
        <f>IF(AND(P2767&gt;=150000000,P2767&lt;300000000),5000000,IF(AND(P2767&gt;=300000000,P2767&lt;500000000),10000000,IF(AND(P2767&gt;=300000000,P2767&lt;500000000),15000000,IF(AND(P2767&gt;=500000000,P2767&lt;3000000000),20000000,IF(P2767&gt;=30000000000,35000000,0))))) * (1-R2767)</f>
        <v>0</v>
      </c>
      <c r="Y2767" s="50">
        <f>IFERROR(Q2767 * (1-R2767),0)</f>
        <v>0</v>
      </c>
      <c r="Z2767" s="51">
        <f>IF(R2767=1,0,0)</f>
        <v>0</v>
      </c>
      <c r="AA2767" s="51">
        <f>IFERROR((1-R2767) * Z2767 * 2%,0)</f>
        <v>0</v>
      </c>
      <c r="AB2767" s="52">
        <f>IF(R2767=0,0,0)</f>
        <v>0</v>
      </c>
      <c r="AC2767" s="52">
        <f> IFERROR(AB2767 * (1-R2767) * 2%,0)</f>
        <v>0</v>
      </c>
      <c r="AD2767" s="53">
        <f>T2767+V2767+W2767+X2767+AA2767+AC2767</f>
        <v>2565</v>
      </c>
    </row>
    <row r="2768">
      <c r="C2768" s="40" t="s">
        <v>5240</v>
      </c>
      <c r="D2768" s="41" t="s">
        <v>5241</v>
      </c>
      <c r="E2768" s="41"/>
      <c r="F2768" s="42">
        <v>42947.345497685186</v>
      </c>
      <c r="G2768" s="43">
        <v>12</v>
      </c>
      <c r="H2768" s="44">
        <v>43381</v>
      </c>
      <c r="I2768" s="44">
        <v>43403</v>
      </c>
      <c r="J2768" s="43">
        <v>9005769</v>
      </c>
      <c r="K2768" s="43">
        <v>0</v>
      </c>
      <c r="L2768" s="43">
        <v>0</v>
      </c>
      <c r="M2768" s="43">
        <f>IFERROR(J2768-K2768-L2768,0)</f>
        <v>9005769</v>
      </c>
      <c r="N2768" s="43">
        <v>3729000</v>
      </c>
      <c r="O2768" s="45">
        <f>IFERROR(IF(1 - M2768/N2768&lt;0,0,1-M2768/N2768),0)</f>
        <v>0</v>
      </c>
      <c r="P2768" s="43">
        <v>0</v>
      </c>
      <c r="Q2768" s="43">
        <v>9005769</v>
      </c>
      <c r="R2768" s="46">
        <f>IF(F2768&lt;DATEVALUE("2018-07-01"),1,0)</f>
        <v>1</v>
      </c>
      <c r="S2768" s="47">
        <f>IF(R2768=1,1%,0)</f>
        <v>0.01</v>
      </c>
      <c r="T2768" s="46">
        <f>IFERROR(S2768*M2768,0)</f>
        <v>90057.690000000002</v>
      </c>
      <c r="U2768" s="48">
        <f>IF(O2768&lt;=0.12,1,0)*(1-R2768)*M2768</f>
        <v>0</v>
      </c>
      <c r="V2768" s="49">
        <f>IF(0&lt;0.8,0,IF(0&lt;1,Sheet1!L590,1))*IF(G2768&lt;3,0.12 - O2768,0.01) *U2768</f>
        <v>0</v>
      </c>
      <c r="W2768" s="49">
        <f>IF(0&gt;1,IF(0&lt;=1.1,1,IF(0&lt;=1.2,2,IF(0&lt;=1.5,3,5))),0) * 1000000</f>
        <v>0</v>
      </c>
      <c r="X2768" s="50">
        <f>IF(AND(P2768&gt;=150000000,P2768&lt;300000000),5000000,IF(AND(P2768&gt;=300000000,P2768&lt;500000000),10000000,IF(AND(P2768&gt;=300000000,P2768&lt;500000000),15000000,IF(AND(P2768&gt;=500000000,P2768&lt;3000000000),20000000,IF(P2768&gt;=30000000000,35000000,0))))) * (1-R2768)</f>
        <v>0</v>
      </c>
      <c r="Y2768" s="50">
        <f>IFERROR(Q2768 * (1-R2768),0)</f>
        <v>0</v>
      </c>
      <c r="Z2768" s="51">
        <f>IF(R2768=1,0,0)</f>
        <v>0</v>
      </c>
      <c r="AA2768" s="51">
        <f>IFERROR((1-R2768) * Z2768 * 2%,0)</f>
        <v>0</v>
      </c>
      <c r="AB2768" s="52">
        <f>IF(R2768=0,0,0)</f>
        <v>0</v>
      </c>
      <c r="AC2768" s="52">
        <f> IFERROR(AB2768 * (1-R2768) * 2%,0)</f>
        <v>0</v>
      </c>
      <c r="AD2768" s="53">
        <f>T2768+V2768+W2768+X2768+AA2768+AC2768</f>
        <v>90057.690000000002</v>
      </c>
    </row>
    <row r="2769">
      <c r="C2769" s="40" t="s">
        <v>5242</v>
      </c>
      <c r="D2769" s="41" t="s">
        <v>5243</v>
      </c>
      <c r="E2769" s="41"/>
      <c r="F2769" s="42">
        <v>43073.11137731481</v>
      </c>
      <c r="G2769" s="43">
        <v>7</v>
      </c>
      <c r="H2769" s="44" t="s">
        <v>24</v>
      </c>
      <c r="I2769" s="44" t="s">
        <v>24</v>
      </c>
      <c r="J2769" s="43">
        <v>0</v>
      </c>
      <c r="K2769" s="43">
        <v>0</v>
      </c>
      <c r="L2769" s="43">
        <v>0</v>
      </c>
      <c r="M2769" s="43">
        <f>IFERROR(J2769-K2769-L2769,0)</f>
        <v>0</v>
      </c>
      <c r="N2769" s="43">
        <v>11550000</v>
      </c>
      <c r="O2769" s="45">
        <f>IFERROR(IF(1 - M2769/N2769&lt;0,0,1-M2769/N2769),0)</f>
        <v>1</v>
      </c>
      <c r="P2769" s="43">
        <v>0</v>
      </c>
      <c r="Q2769" s="43">
        <v>0</v>
      </c>
      <c r="R2769" s="46">
        <f>IF(F2769&lt;DATEVALUE("2018-07-01"),1,0)</f>
        <v>1</v>
      </c>
      <c r="S2769" s="47">
        <f>IF(R2769=1,1%,0)</f>
        <v>0.01</v>
      </c>
      <c r="T2769" s="46">
        <f>IFERROR(S2769*M2769,0)</f>
        <v>0</v>
      </c>
      <c r="U2769" s="48">
        <f>IF(O2769&lt;=0.12,1,0)*(1-R2769)*M2769</f>
        <v>0</v>
      </c>
      <c r="V2769" s="49">
        <f>IF(0&lt;0.8,0,IF(0&lt;1,Sheet1!L590,1))*IF(G2769&lt;3,0.12 - O2769,0.01) *U2769</f>
        <v>0</v>
      </c>
      <c r="W2769" s="49">
        <f>IF(0&gt;1,IF(0&lt;=1.1,1,IF(0&lt;=1.2,2,IF(0&lt;=1.5,3,5))),0) * 1000000</f>
        <v>0</v>
      </c>
      <c r="X2769" s="50">
        <f>IF(AND(P2769&gt;=150000000,P2769&lt;300000000),5000000,IF(AND(P2769&gt;=300000000,P2769&lt;500000000),10000000,IF(AND(P2769&gt;=300000000,P2769&lt;500000000),15000000,IF(AND(P2769&gt;=500000000,P2769&lt;3000000000),20000000,IF(P2769&gt;=30000000000,35000000,0))))) * (1-R2769)</f>
        <v>0</v>
      </c>
      <c r="Y2769" s="50">
        <f>IFERROR(Q2769 * (1-R2769),0)</f>
        <v>0</v>
      </c>
      <c r="Z2769" s="51">
        <f>IF(R2769=1,0,"")</f>
        <v>0</v>
      </c>
      <c r="AA2769" s="51">
        <f>IFERROR((1-R2769) * Z2769 * 2%,0)</f>
        <v>0</v>
      </c>
      <c r="AB2769" s="52">
        <f>IF(R2769=0,"",0)</f>
        <v>0</v>
      </c>
      <c r="AC2769" s="52">
        <f> IFERROR(AB2769 * (1-R2769) * 2%,0)</f>
        <v>0</v>
      </c>
      <c r="AD2769" s="53">
        <f>T2769+V2769+W2769+X2769+AA2769+AC2769</f>
        <v>0</v>
      </c>
    </row>
    <row r="2770">
      <c r="C2770" s="40" t="s">
        <v>5244</v>
      </c>
      <c r="D2770" s="41" t="s">
        <v>5245</v>
      </c>
      <c r="E2770" s="41"/>
      <c r="F2770" s="42">
        <v>43193.48165509259</v>
      </c>
      <c r="G2770" s="43">
        <v>3</v>
      </c>
      <c r="H2770" s="44" t="s">
        <v>24</v>
      </c>
      <c r="I2770" s="44" t="s">
        <v>24</v>
      </c>
      <c r="J2770" s="43">
        <v>0</v>
      </c>
      <c r="K2770" s="43">
        <v>0</v>
      </c>
      <c r="L2770" s="43">
        <v>0</v>
      </c>
      <c r="M2770" s="43">
        <f>IFERROR(J2770-K2770-L2770,0)</f>
        <v>0</v>
      </c>
      <c r="N2770" s="43">
        <v>1633500</v>
      </c>
      <c r="O2770" s="45">
        <f>IFERROR(IF(1 - M2770/N2770&lt;0,0,1-M2770/N2770),0)</f>
        <v>1</v>
      </c>
      <c r="P2770" s="43">
        <v>0</v>
      </c>
      <c r="Q2770" s="43">
        <v>0</v>
      </c>
      <c r="R2770" s="46">
        <f>IF(F2770&lt;DATEVALUE("2018-07-01"),1,0)</f>
        <v>1</v>
      </c>
      <c r="S2770" s="47">
        <f>IF(R2770=1,1%,0)</f>
        <v>0.01</v>
      </c>
      <c r="T2770" s="46">
        <f>IFERROR(S2770*M2770,0)</f>
        <v>0</v>
      </c>
      <c r="U2770" s="48">
        <f>IF(O2770&lt;=0.12,1,0)*(1-R2770)*M2770</f>
        <v>0</v>
      </c>
      <c r="V2770" s="49">
        <f>IF(0&lt;0.8,0,IF(0&lt;1,Sheet1!L590,1))*IF(G2770&lt;3,0.12 - O2770,0.01) *U2770</f>
        <v>0</v>
      </c>
      <c r="W2770" s="49">
        <f>IF(0&gt;1,IF(0&lt;=1.1,1,IF(0&lt;=1.2,2,IF(0&lt;=1.5,3,5))),0) * 1000000</f>
        <v>0</v>
      </c>
      <c r="X2770" s="50">
        <f>IF(AND(P2770&gt;=150000000,P2770&lt;300000000),5000000,IF(AND(P2770&gt;=300000000,P2770&lt;500000000),10000000,IF(AND(P2770&gt;=300000000,P2770&lt;500000000),15000000,IF(AND(P2770&gt;=500000000,P2770&lt;3000000000),20000000,IF(P2770&gt;=30000000000,35000000,0))))) * (1-R2770)</f>
        <v>0</v>
      </c>
      <c r="Y2770" s="50">
        <f>IFERROR(Q2770 * (1-R2770),0)</f>
        <v>0</v>
      </c>
      <c r="Z2770" s="51">
        <f>IF(R2770=1,0,"")</f>
        <v>0</v>
      </c>
      <c r="AA2770" s="51">
        <f>IFERROR((1-R2770) * Z2770 * 2%,0)</f>
        <v>0</v>
      </c>
      <c r="AB2770" s="52">
        <f>IF(R2770=0,"",0)</f>
        <v>0</v>
      </c>
      <c r="AC2770" s="52">
        <f> IFERROR(AB2770 * (1-R2770) * 2%,0)</f>
        <v>0</v>
      </c>
      <c r="AD2770" s="53">
        <f>T2770+V2770+W2770+X2770+AA2770+AC2770</f>
        <v>0</v>
      </c>
    </row>
    <row r="2771">
      <c r="C2771" s="40" t="s">
        <v>5246</v>
      </c>
      <c r="D2771" s="41" t="s">
        <v>5247</v>
      </c>
      <c r="E2771" s="41"/>
      <c r="F2771" s="42">
        <v>43244.295740740738</v>
      </c>
      <c r="G2771" s="43">
        <v>2</v>
      </c>
      <c r="H2771" s="44" t="s">
        <v>24</v>
      </c>
      <c r="I2771" s="44" t="s">
        <v>24</v>
      </c>
      <c r="J2771" s="43">
        <v>24000</v>
      </c>
      <c r="K2771" s="43">
        <v>0</v>
      </c>
      <c r="L2771" s="43">
        <v>0</v>
      </c>
      <c r="M2771" s="43">
        <f>IFERROR(J2771-K2771-L2771,0)</f>
        <v>24000</v>
      </c>
      <c r="N2771" s="43">
        <v>33000</v>
      </c>
      <c r="O2771" s="45">
        <f>IFERROR(IF(1 - M2771/N2771&lt;0,0,1-M2771/N2771),0)</f>
        <v>0.27272727272727271</v>
      </c>
      <c r="P2771" s="43">
        <v>24000</v>
      </c>
      <c r="Q2771" s="43">
        <v>0</v>
      </c>
      <c r="R2771" s="46">
        <f>IF(F2771&lt;DATEVALUE("2018-07-01"),1,0)</f>
        <v>1</v>
      </c>
      <c r="S2771" s="47">
        <f>IF(R2771=1,1%,0)</f>
        <v>0.01</v>
      </c>
      <c r="T2771" s="46">
        <f>IFERROR(S2771*M2771,0)</f>
        <v>240</v>
      </c>
      <c r="U2771" s="48">
        <f>IF(O2771&lt;=0.12,1,0)*(1-R2771)*M2771</f>
        <v>0</v>
      </c>
      <c r="V2771" s="49">
        <f>IF(0&lt;0.8,0,IF(0&lt;1,Sheet1!L590,1))*IF(G2771&lt;3,0.12 - O2771,0.01) *U2771</f>
        <v>0</v>
      </c>
      <c r="W2771" s="49">
        <f>IF(0&gt;1,IF(0&lt;=1.1,1,IF(0&lt;=1.2,2,IF(0&lt;=1.5,3,5))),0) * 1000000</f>
        <v>0</v>
      </c>
      <c r="X2771" s="50">
        <f>IF(AND(P2771&gt;=150000000,P2771&lt;300000000),5000000,IF(AND(P2771&gt;=300000000,P2771&lt;500000000),10000000,IF(AND(P2771&gt;=300000000,P2771&lt;500000000),15000000,IF(AND(P2771&gt;=500000000,P2771&lt;3000000000),20000000,IF(P2771&gt;=30000000000,35000000,0))))) * (1-R2771)</f>
        <v>0</v>
      </c>
      <c r="Y2771" s="50">
        <f>IFERROR(Q2771 * (1-R2771),0)</f>
        <v>0</v>
      </c>
      <c r="Z2771" s="51">
        <f>IF(R2771=1,0,0)</f>
        <v>0</v>
      </c>
      <c r="AA2771" s="51">
        <f>IFERROR((1-R2771) * Z2771 * 2%,0)</f>
        <v>0</v>
      </c>
      <c r="AB2771" s="52">
        <f>IF(R2771=0,0,0)</f>
        <v>0</v>
      </c>
      <c r="AC2771" s="52">
        <f> IFERROR(AB2771 * (1-R2771) * 2%,0)</f>
        <v>0</v>
      </c>
      <c r="AD2771" s="53">
        <f>T2771+V2771+W2771+X2771+AA2771+AC2771</f>
        <v>240</v>
      </c>
    </row>
    <row r="2772">
      <c r="C2772" s="40" t="s">
        <v>5248</v>
      </c>
      <c r="D2772" s="41" t="s">
        <v>5249</v>
      </c>
      <c r="E2772" s="41"/>
      <c r="F2772" s="42">
        <v>43288.168692129628</v>
      </c>
      <c r="G2772" s="43">
        <v>0</v>
      </c>
      <c r="H2772" s="44" t="s">
        <v>24</v>
      </c>
      <c r="I2772" s="44" t="s">
        <v>24</v>
      </c>
      <c r="J2772" s="43">
        <v>0</v>
      </c>
      <c r="K2772" s="43">
        <v>0</v>
      </c>
      <c r="L2772" s="43">
        <v>0</v>
      </c>
      <c r="M2772" s="43">
        <f>IFERROR(J2772-K2772-L2772,0)</f>
        <v>0</v>
      </c>
      <c r="N2772" s="43">
        <v>18447000</v>
      </c>
      <c r="O2772" s="45">
        <f>IFERROR(IF(1 - M2772/N2772&lt;0,0,1-M2772/N2772),0)</f>
        <v>1</v>
      </c>
      <c r="P2772" s="43">
        <v>0</v>
      </c>
      <c r="Q2772" s="43">
        <v>0</v>
      </c>
      <c r="R2772" s="46">
        <f>IF(F2772&lt;DATEVALUE("2018-07-01"),1,0)</f>
        <v>0</v>
      </c>
      <c r="S2772" s="47">
        <f>IF(R2772=1,1%,0)</f>
        <v>0</v>
      </c>
      <c r="T2772" s="46">
        <f>IFERROR(S2772*M2772,0)</f>
        <v>0</v>
      </c>
      <c r="U2772" s="48">
        <f>IF(O2772&lt;=0.12,1,0)*(1-R2772)*M2772</f>
        <v>0</v>
      </c>
      <c r="V2772" s="49">
        <f>IF(0&lt;0.8,0,IF(0&lt;1,Sheet1!L590,1))*IF(G2772&lt;3,0.12 - O2772,0.01) *U2772</f>
        <v>0</v>
      </c>
      <c r="W2772" s="49">
        <f>IF(0&gt;1,IF(0&lt;=1.1,1,IF(0&lt;=1.2,2,IF(0&lt;=1.5,3,5))),0) * 1000000</f>
        <v>0</v>
      </c>
      <c r="X2772" s="50">
        <f>IF(AND(P2772&gt;=150000000,P2772&lt;300000000),5000000,IF(AND(P2772&gt;=300000000,P2772&lt;500000000),10000000,IF(AND(P2772&gt;=300000000,P2772&lt;500000000),15000000,IF(AND(P2772&gt;=500000000,P2772&lt;3000000000),20000000,IF(P2772&gt;=30000000000,35000000,0))))) * (1-R2772)</f>
        <v>0</v>
      </c>
      <c r="Y2772" s="50">
        <f>IFERROR(Q2772 * (1-R2772),0)</f>
        <v>0</v>
      </c>
      <c r="Z2772" s="51" t="str">
        <f>IF(R2772=1,0,"")</f>
        <v/>
      </c>
      <c r="AA2772" s="51">
        <f>IFERROR((1-R2772) * Z2772 * 2%,0)</f>
        <v>0</v>
      </c>
      <c r="AB2772" s="52" t="str">
        <f>IF(R2772=0,"",0)</f>
        <v/>
      </c>
      <c r="AC2772" s="52">
        <f> IFERROR(AB2772 * (1-R2772) * 2%,0)</f>
        <v>0</v>
      </c>
      <c r="AD2772" s="53">
        <f>T2772+V2772+W2772+X2772+AA2772+AC2772</f>
        <v>0</v>
      </c>
    </row>
    <row r="2773">
      <c r="C2773" s="40" t="s">
        <v>5250</v>
      </c>
      <c r="D2773" s="41" t="s">
        <v>5251</v>
      </c>
      <c r="E2773" s="41"/>
      <c r="F2773" s="42">
        <v>41401.399976851848</v>
      </c>
      <c r="G2773" s="43">
        <v>62</v>
      </c>
      <c r="H2773" s="44">
        <v>43326</v>
      </c>
      <c r="I2773" s="44">
        <v>43342</v>
      </c>
      <c r="J2773" s="43">
        <v>3047425</v>
      </c>
      <c r="K2773" s="43">
        <v>0</v>
      </c>
      <c r="L2773" s="43">
        <v>0</v>
      </c>
      <c r="M2773" s="43">
        <f>IFERROR(J2773-K2773-L2773,0)</f>
        <v>3047425</v>
      </c>
      <c r="N2773" s="43">
        <v>6583500</v>
      </c>
      <c r="O2773" s="45">
        <f>IFERROR(IF(1 - M2773/N2773&lt;0,0,1-M2773/N2773),0)</f>
        <v>0.53711171869066598</v>
      </c>
      <c r="P2773" s="43">
        <v>0</v>
      </c>
      <c r="Q2773" s="43">
        <v>3047425</v>
      </c>
      <c r="R2773" s="46">
        <f>IF(F2773&lt;DATEVALUE("2018-07-01"),1,0)</f>
        <v>1</v>
      </c>
      <c r="S2773" s="47">
        <f>IF(R2773=1,1%,0)</f>
        <v>0.01</v>
      </c>
      <c r="T2773" s="46">
        <f>IFERROR(S2773*M2773,0)</f>
        <v>30474.25</v>
      </c>
      <c r="U2773" s="48">
        <f>IF(O2773&lt;=0.12,1,0)*(1-R2773)*M2773</f>
        <v>0</v>
      </c>
      <c r="V2773" s="49">
        <f>IF(0&lt;0.8,0,IF(0&lt;1,Sheet1!L590,1))*IF(G2773&lt;3,0.12 - O2773,0.01) *U2773</f>
        <v>0</v>
      </c>
      <c r="W2773" s="49">
        <f>IF(0&gt;1,IF(0&lt;=1.1,1,IF(0&lt;=1.2,2,IF(0&lt;=1.5,3,5))),0) * 1000000</f>
        <v>0</v>
      </c>
      <c r="X2773" s="50">
        <f>IF(AND(P2773&gt;=150000000,P2773&lt;300000000),5000000,IF(AND(P2773&gt;=300000000,P2773&lt;500000000),10000000,IF(AND(P2773&gt;=300000000,P2773&lt;500000000),15000000,IF(AND(P2773&gt;=500000000,P2773&lt;3000000000),20000000,IF(P2773&gt;=30000000000,35000000,0))))) * (1-R2773)</f>
        <v>0</v>
      </c>
      <c r="Y2773" s="50">
        <f>IFERROR(Q2773 * (1-R2773),0)</f>
        <v>0</v>
      </c>
      <c r="Z2773" s="51">
        <f>IF(R2773=1,0,0)</f>
        <v>0</v>
      </c>
      <c r="AA2773" s="51">
        <f>IFERROR((1-R2773) * Z2773 * 2%,0)</f>
        <v>0</v>
      </c>
      <c r="AB2773" s="52">
        <f>IF(R2773=0,0,0)</f>
        <v>0</v>
      </c>
      <c r="AC2773" s="52">
        <f> IFERROR(AB2773 * (1-R2773) * 2%,0)</f>
        <v>0</v>
      </c>
      <c r="AD2773" s="53">
        <f>T2773+V2773+W2773+X2773+AA2773+AC2773</f>
        <v>30474.25</v>
      </c>
    </row>
    <row r="2774">
      <c r="C2774" s="40" t="s">
        <v>5252</v>
      </c>
      <c r="D2774" s="41" t="s">
        <v>5253</v>
      </c>
      <c r="E2774" s="41"/>
      <c r="F2774" s="42">
        <v>41401.400324074071</v>
      </c>
      <c r="G2774" s="43">
        <v>62</v>
      </c>
      <c r="H2774" s="44">
        <v>43404</v>
      </c>
      <c r="I2774" s="44">
        <v>43391</v>
      </c>
      <c r="J2774" s="43">
        <v>37035</v>
      </c>
      <c r="K2774" s="43">
        <v>0</v>
      </c>
      <c r="L2774" s="43">
        <v>0</v>
      </c>
      <c r="M2774" s="43">
        <f>IFERROR(J2774-K2774-L2774,0)</f>
        <v>37035</v>
      </c>
      <c r="N2774" s="43">
        <v>16500</v>
      </c>
      <c r="O2774" s="45">
        <f>IFERROR(IF(1 - M2774/N2774&lt;0,0,1-M2774/N2774),0)</f>
        <v>0</v>
      </c>
      <c r="P2774" s="43">
        <v>0</v>
      </c>
      <c r="Q2774" s="43">
        <v>37035</v>
      </c>
      <c r="R2774" s="46">
        <f>IF(F2774&lt;DATEVALUE("2018-07-01"),1,0)</f>
        <v>1</v>
      </c>
      <c r="S2774" s="47">
        <f>IF(R2774=1,1%,0)</f>
        <v>0.01</v>
      </c>
      <c r="T2774" s="46">
        <f>IFERROR(S2774*M2774,0)</f>
        <v>370.35000000000002</v>
      </c>
      <c r="U2774" s="48">
        <f>IF(O2774&lt;=0.12,1,0)*(1-R2774)*M2774</f>
        <v>0</v>
      </c>
      <c r="V2774" s="49">
        <f>IF(0&lt;0.8,0,IF(0&lt;1,Sheet1!L590,1))*IF(G2774&lt;3,0.12 - O2774,0.01) *U2774</f>
        <v>0</v>
      </c>
      <c r="W2774" s="49">
        <f>IF(0&gt;1,IF(0&lt;=1.1,1,IF(0&lt;=1.2,2,IF(0&lt;=1.5,3,5))),0) * 1000000</f>
        <v>0</v>
      </c>
      <c r="X2774" s="50">
        <f>IF(AND(P2774&gt;=150000000,P2774&lt;300000000),5000000,IF(AND(P2774&gt;=300000000,P2774&lt;500000000),10000000,IF(AND(P2774&gt;=300000000,P2774&lt;500000000),15000000,IF(AND(P2774&gt;=500000000,P2774&lt;3000000000),20000000,IF(P2774&gt;=30000000000,35000000,0))))) * (1-R2774)</f>
        <v>0</v>
      </c>
      <c r="Y2774" s="50">
        <f>IFERROR(Q2774 * (1-R2774),0)</f>
        <v>0</v>
      </c>
      <c r="Z2774" s="51">
        <f>IF(R2774=1,0,0)</f>
        <v>0</v>
      </c>
      <c r="AA2774" s="51">
        <f>IFERROR((1-R2774) * Z2774 * 2%,0)</f>
        <v>0</v>
      </c>
      <c r="AB2774" s="52">
        <f>IF(R2774=0,0,0)</f>
        <v>0</v>
      </c>
      <c r="AC2774" s="52">
        <f> IFERROR(AB2774 * (1-R2774) * 2%,0)</f>
        <v>0</v>
      </c>
      <c r="AD2774" s="53">
        <f>T2774+V2774+W2774+X2774+AA2774+AC2774</f>
        <v>370.35000000000002</v>
      </c>
    </row>
    <row r="2775">
      <c r="C2775" s="40" t="s">
        <v>5254</v>
      </c>
      <c r="D2775" s="41" t="s">
        <v>5255</v>
      </c>
      <c r="E2775" s="41"/>
      <c r="F2775" s="42">
        <v>38961.726284722223</v>
      </c>
      <c r="G2775" s="43">
        <v>142</v>
      </c>
      <c r="H2775" s="44">
        <v>43343</v>
      </c>
      <c r="I2775" s="44">
        <v>43355</v>
      </c>
      <c r="J2775" s="43">
        <v>6042823</v>
      </c>
      <c r="K2775" s="43">
        <v>0</v>
      </c>
      <c r="L2775" s="43">
        <v>0</v>
      </c>
      <c r="M2775" s="43">
        <f>IFERROR(J2775-K2775-L2775,0)</f>
        <v>6042823</v>
      </c>
      <c r="N2775" s="43">
        <v>5998767</v>
      </c>
      <c r="O2775" s="45">
        <f>IFERROR(IF(1 - M2775/N2775&lt;0,0,1-M2775/N2775),0)</f>
        <v>0</v>
      </c>
      <c r="P2775" s="43">
        <v>0</v>
      </c>
      <c r="Q2775" s="43">
        <v>6042823</v>
      </c>
      <c r="R2775" s="46">
        <f>IF(F2775&lt;DATEVALUE("2018-07-01"),1,0)</f>
        <v>1</v>
      </c>
      <c r="S2775" s="47">
        <f>IF(R2775=1,1%,0)</f>
        <v>0.01</v>
      </c>
      <c r="T2775" s="46">
        <f>IFERROR(S2775*M2775,0)</f>
        <v>60428.230000000003</v>
      </c>
      <c r="U2775" s="48">
        <f>IF(O2775&lt;=0.12,1,0)*(1-R2775)*M2775</f>
        <v>0</v>
      </c>
      <c r="V2775" s="49">
        <f>IF(0&lt;0.8,0,IF(0&lt;1,Sheet1!L590,1))*IF(G2775&lt;3,0.12 - O2775,0.01) *U2775</f>
        <v>0</v>
      </c>
      <c r="W2775" s="49">
        <f>IF(0&gt;1,IF(0&lt;=1.1,1,IF(0&lt;=1.2,2,IF(0&lt;=1.5,3,5))),0) * 1000000</f>
        <v>0</v>
      </c>
      <c r="X2775" s="50">
        <f>IF(AND(P2775&gt;=150000000,P2775&lt;300000000),5000000,IF(AND(P2775&gt;=300000000,P2775&lt;500000000),10000000,IF(AND(P2775&gt;=300000000,P2775&lt;500000000),15000000,IF(AND(P2775&gt;=500000000,P2775&lt;3000000000),20000000,IF(P2775&gt;=30000000000,35000000,0))))) * (1-R2775)</f>
        <v>0</v>
      </c>
      <c r="Y2775" s="50">
        <f>IFERROR(Q2775 * (1-R2775),0)</f>
        <v>0</v>
      </c>
      <c r="Z2775" s="51">
        <f>IF(R2775=1,0,0)</f>
        <v>0</v>
      </c>
      <c r="AA2775" s="51">
        <f>IFERROR((1-R2775) * Z2775 * 2%,0)</f>
        <v>0</v>
      </c>
      <c r="AB2775" s="52">
        <f>IF(R2775=0,0,0)</f>
        <v>0</v>
      </c>
      <c r="AC2775" s="52">
        <f> IFERROR(AB2775 * (1-R2775) * 2%,0)</f>
        <v>0</v>
      </c>
      <c r="AD2775" s="53">
        <f>T2775+V2775+W2775+X2775+AA2775+AC2775</f>
        <v>60428.230000000003</v>
      </c>
    </row>
    <row r="2776">
      <c r="C2776" s="40" t="s">
        <v>5256</v>
      </c>
      <c r="D2776" s="41" t="s">
        <v>5257</v>
      </c>
      <c r="E2776" s="41"/>
      <c r="F2776" s="42">
        <v>38964.616585648146</v>
      </c>
      <c r="G2776" s="43">
        <v>142</v>
      </c>
      <c r="H2776" s="44">
        <v>43312</v>
      </c>
      <c r="I2776" s="44">
        <v>43340</v>
      </c>
      <c r="J2776" s="43">
        <v>219857</v>
      </c>
      <c r="K2776" s="43">
        <v>0</v>
      </c>
      <c r="L2776" s="43">
        <v>0</v>
      </c>
      <c r="M2776" s="43">
        <f>IFERROR(J2776-K2776-L2776,0)</f>
        <v>219857</v>
      </c>
      <c r="N2776" s="43">
        <v>219857</v>
      </c>
      <c r="O2776" s="45">
        <f>IFERROR(IF(1 - M2776/N2776&lt;0,0,1-M2776/N2776),0)</f>
        <v>0</v>
      </c>
      <c r="P2776" s="43">
        <v>0</v>
      </c>
      <c r="Q2776" s="43">
        <v>219857</v>
      </c>
      <c r="R2776" s="46">
        <f>IF(F2776&lt;DATEVALUE("2018-07-01"),1,0)</f>
        <v>1</v>
      </c>
      <c r="S2776" s="47">
        <f>IF(R2776=1,1%,0)</f>
        <v>0.01</v>
      </c>
      <c r="T2776" s="46">
        <f>IFERROR(S2776*M2776,0)</f>
        <v>2198.5700000000002</v>
      </c>
      <c r="U2776" s="48">
        <f>IF(O2776&lt;=0.12,1,0)*(1-R2776)*M2776</f>
        <v>0</v>
      </c>
      <c r="V2776" s="49">
        <f>IF(0&lt;0.8,0,IF(0&lt;1,Sheet1!L590,1))*IF(G2776&lt;3,0.12 - O2776,0.01) *U2776</f>
        <v>0</v>
      </c>
      <c r="W2776" s="49">
        <f>IF(0&gt;1,IF(0&lt;=1.1,1,IF(0&lt;=1.2,2,IF(0&lt;=1.5,3,5))),0) * 1000000</f>
        <v>0</v>
      </c>
      <c r="X2776" s="50">
        <f>IF(AND(P2776&gt;=150000000,P2776&lt;300000000),5000000,IF(AND(P2776&gt;=300000000,P2776&lt;500000000),10000000,IF(AND(P2776&gt;=300000000,P2776&lt;500000000),15000000,IF(AND(P2776&gt;=500000000,P2776&lt;3000000000),20000000,IF(P2776&gt;=30000000000,35000000,0))))) * (1-R2776)</f>
        <v>0</v>
      </c>
      <c r="Y2776" s="50">
        <f>IFERROR(Q2776 * (1-R2776),0)</f>
        <v>0</v>
      </c>
      <c r="Z2776" s="51">
        <f>IF(R2776=1,0,0)</f>
        <v>0</v>
      </c>
      <c r="AA2776" s="51">
        <f>IFERROR((1-R2776) * Z2776 * 2%,0)</f>
        <v>0</v>
      </c>
      <c r="AB2776" s="52">
        <f>IF(R2776=0,0,0)</f>
        <v>0</v>
      </c>
      <c r="AC2776" s="52">
        <f> IFERROR(AB2776 * (1-R2776) * 2%,0)</f>
        <v>0</v>
      </c>
      <c r="AD2776" s="53">
        <f>T2776+V2776+W2776+X2776+AA2776+AC2776</f>
        <v>2198.5700000000002</v>
      </c>
    </row>
    <row r="2777">
      <c r="C2777" s="40" t="s">
        <v>5258</v>
      </c>
      <c r="D2777" s="41" t="s">
        <v>5259</v>
      </c>
      <c r="E2777" s="41"/>
      <c r="F2777" s="42">
        <v>38964.707731481481</v>
      </c>
      <c r="G2777" s="43">
        <v>142</v>
      </c>
      <c r="H2777" s="44">
        <v>43343</v>
      </c>
      <c r="I2777" s="44">
        <v>43388</v>
      </c>
      <c r="J2777" s="43">
        <v>32239286</v>
      </c>
      <c r="K2777" s="43">
        <v>929273</v>
      </c>
      <c r="L2777" s="43">
        <v>0</v>
      </c>
      <c r="M2777" s="43">
        <f>IFERROR(J2777-K2777-L2777,0)</f>
        <v>31310013</v>
      </c>
      <c r="N2777" s="43">
        <v>33718882</v>
      </c>
      <c r="O2777" s="45">
        <f>IFERROR(IF(1 - M2777/N2777&lt;0,0,1-M2777/N2777),0)</f>
        <v>0.071439764817825213</v>
      </c>
      <c r="P2777" s="43">
        <v>0</v>
      </c>
      <c r="Q2777" s="43">
        <v>32239286</v>
      </c>
      <c r="R2777" s="46">
        <f>IF(F2777&lt;DATEVALUE("2018-07-01"),1,0)</f>
        <v>1</v>
      </c>
      <c r="S2777" s="47">
        <f>IF(R2777=1,1%,0)</f>
        <v>0.01</v>
      </c>
      <c r="T2777" s="46">
        <f>IFERROR(S2777*M2777,0)</f>
        <v>313100.13</v>
      </c>
      <c r="U2777" s="48">
        <f>IF(O2777&lt;=0.12,1,0)*(1-R2777)*M2777</f>
        <v>0</v>
      </c>
      <c r="V2777" s="49">
        <f>IF(0&lt;0.8,0,IF(0&lt;1,Sheet1!L590,1))*IF(G2777&lt;3,0.12 - O2777,0.01) *U2777</f>
        <v>0</v>
      </c>
      <c r="W2777" s="49">
        <f>IF(0&gt;1,IF(0&lt;=1.1,1,IF(0&lt;=1.2,2,IF(0&lt;=1.5,3,5))),0) * 1000000</f>
        <v>0</v>
      </c>
      <c r="X2777" s="50">
        <f>IF(AND(P2777&gt;=150000000,P2777&lt;300000000),5000000,IF(AND(P2777&gt;=300000000,P2777&lt;500000000),10000000,IF(AND(P2777&gt;=300000000,P2777&lt;500000000),15000000,IF(AND(P2777&gt;=500000000,P2777&lt;3000000000),20000000,IF(P2777&gt;=30000000000,35000000,0))))) * (1-R2777)</f>
        <v>0</v>
      </c>
      <c r="Y2777" s="50">
        <f>IFERROR(Q2777 * (1-R2777),0)</f>
        <v>0</v>
      </c>
      <c r="Z2777" s="51">
        <f>IF(R2777=1,0,0)</f>
        <v>0</v>
      </c>
      <c r="AA2777" s="51">
        <f>IFERROR((1-R2777) * Z2777 * 2%,0)</f>
        <v>0</v>
      </c>
      <c r="AB2777" s="52">
        <f>IF(R2777=0,0,0)</f>
        <v>0</v>
      </c>
      <c r="AC2777" s="52">
        <f> IFERROR(AB2777 * (1-R2777) * 2%,0)</f>
        <v>0</v>
      </c>
      <c r="AD2777" s="53">
        <f>T2777+V2777+W2777+X2777+AA2777+AC2777</f>
        <v>313100.13</v>
      </c>
    </row>
    <row r="2778">
      <c r="C2778" s="40" t="s">
        <v>5260</v>
      </c>
      <c r="D2778" s="41" t="s">
        <v>5261</v>
      </c>
      <c r="E2778" s="41"/>
      <c r="F2778" s="42">
        <v>38964.719317129631</v>
      </c>
      <c r="G2778" s="43">
        <v>142</v>
      </c>
      <c r="H2778" s="44">
        <v>43312</v>
      </c>
      <c r="I2778" s="44">
        <v>43349</v>
      </c>
      <c r="J2778" s="43">
        <v>4759806</v>
      </c>
      <c r="K2778" s="43">
        <v>0</v>
      </c>
      <c r="L2778" s="43">
        <v>0</v>
      </c>
      <c r="M2778" s="43">
        <f>IFERROR(J2778-K2778-L2778,0)</f>
        <v>4759806</v>
      </c>
      <c r="N2778" s="43">
        <v>3593132</v>
      </c>
      <c r="O2778" s="45">
        <f>IFERROR(IF(1 - M2778/N2778&lt;0,0,1-M2778/N2778),0)</f>
        <v>0</v>
      </c>
      <c r="P2778" s="43">
        <v>0</v>
      </c>
      <c r="Q2778" s="43">
        <v>4759806</v>
      </c>
      <c r="R2778" s="46">
        <f>IF(F2778&lt;DATEVALUE("2018-07-01"),1,0)</f>
        <v>1</v>
      </c>
      <c r="S2778" s="47">
        <f>IF(R2778=1,1%,0)</f>
        <v>0.01</v>
      </c>
      <c r="T2778" s="46">
        <f>IFERROR(S2778*M2778,0)</f>
        <v>47598.059999999998</v>
      </c>
      <c r="U2778" s="48">
        <f>IF(O2778&lt;=0.12,1,0)*(1-R2778)*M2778</f>
        <v>0</v>
      </c>
      <c r="V2778" s="49">
        <f>IF(0&lt;0.8,0,IF(0&lt;1,Sheet1!L590,1))*IF(G2778&lt;3,0.12 - O2778,0.01) *U2778</f>
        <v>0</v>
      </c>
      <c r="W2778" s="49">
        <f>IF(0&gt;1,IF(0&lt;=1.1,1,IF(0&lt;=1.2,2,IF(0&lt;=1.5,3,5))),0) * 1000000</f>
        <v>0</v>
      </c>
      <c r="X2778" s="50">
        <f>IF(AND(P2778&gt;=150000000,P2778&lt;300000000),5000000,IF(AND(P2778&gt;=300000000,P2778&lt;500000000),10000000,IF(AND(P2778&gt;=300000000,P2778&lt;500000000),15000000,IF(AND(P2778&gt;=500000000,P2778&lt;3000000000),20000000,IF(P2778&gt;=30000000000,35000000,0))))) * (1-R2778)</f>
        <v>0</v>
      </c>
      <c r="Y2778" s="50">
        <f>IFERROR(Q2778 * (1-R2778),0)</f>
        <v>0</v>
      </c>
      <c r="Z2778" s="51">
        <f>IF(R2778=1,0,0)</f>
        <v>0</v>
      </c>
      <c r="AA2778" s="51">
        <f>IFERROR((1-R2778) * Z2778 * 2%,0)</f>
        <v>0</v>
      </c>
      <c r="AB2778" s="52">
        <f>IF(R2778=0,0,0)</f>
        <v>0</v>
      </c>
      <c r="AC2778" s="52">
        <f> IFERROR(AB2778 * (1-R2778) * 2%,0)</f>
        <v>0</v>
      </c>
      <c r="AD2778" s="53">
        <f>T2778+V2778+W2778+X2778+AA2778+AC2778</f>
        <v>47598.059999999998</v>
      </c>
    </row>
    <row r="2779">
      <c r="C2779" s="40" t="s">
        <v>5262</v>
      </c>
      <c r="D2779" s="41" t="s">
        <v>5263</v>
      </c>
      <c r="E2779" s="41"/>
      <c r="F2779" s="42">
        <v>39279.592638888884</v>
      </c>
      <c r="G2779" s="43">
        <v>132</v>
      </c>
      <c r="H2779" s="44">
        <v>43449</v>
      </c>
      <c r="I2779" s="44">
        <v>43462</v>
      </c>
      <c r="J2779" s="43">
        <v>323523221</v>
      </c>
      <c r="K2779" s="43">
        <v>0</v>
      </c>
      <c r="L2779" s="43">
        <v>0</v>
      </c>
      <c r="M2779" s="43">
        <f>IFERROR(J2779-K2779-L2779,0)</f>
        <v>323523221</v>
      </c>
      <c r="N2779" s="43">
        <v>593657672</v>
      </c>
      <c r="O2779" s="45">
        <f>IFERROR(IF(1 - M2779/N2779&lt;0,0,1-M2779/N2779),0)</f>
        <v>0.45503404359271882</v>
      </c>
      <c r="P2779" s="43">
        <v>0</v>
      </c>
      <c r="Q2779" s="43">
        <v>324645221</v>
      </c>
      <c r="R2779" s="46">
        <f>IF(F2779&lt;DATEVALUE("2018-07-01"),1,0)</f>
        <v>1</v>
      </c>
      <c r="S2779" s="47">
        <f>IF(R2779=1,1%,0)</f>
        <v>0.01</v>
      </c>
      <c r="T2779" s="46">
        <f>IFERROR(S2779*M2779,0)</f>
        <v>3235232.21</v>
      </c>
      <c r="U2779" s="48">
        <f>IF(O2779&lt;=0.12,1,0)*(1-R2779)*M2779</f>
        <v>0</v>
      </c>
      <c r="V2779" s="49">
        <f>IF(0&lt;0.8,0,IF(0&lt;1,Sheet1!L590,1))*IF(G2779&lt;3,0.12 - O2779,0.01) *U2779</f>
        <v>0</v>
      </c>
      <c r="W2779" s="49">
        <f>IF(0&gt;1,IF(0&lt;=1.1,1,IF(0&lt;=1.2,2,IF(0&lt;=1.5,3,5))),0) * 1000000</f>
        <v>0</v>
      </c>
      <c r="X2779" s="50">
        <f>IF(AND(P2779&gt;=150000000,P2779&lt;300000000),5000000,IF(AND(P2779&gt;=300000000,P2779&lt;500000000),10000000,IF(AND(P2779&gt;=300000000,P2779&lt;500000000),15000000,IF(AND(P2779&gt;=500000000,P2779&lt;3000000000),20000000,IF(P2779&gt;=30000000000,35000000,0))))) * (1-R2779)</f>
        <v>0</v>
      </c>
      <c r="Y2779" s="50">
        <f>IFERROR(Q2779 * (1-R2779),0)</f>
        <v>0</v>
      </c>
      <c r="Z2779" s="51">
        <f>IF(R2779=1,0,0)</f>
        <v>0</v>
      </c>
      <c r="AA2779" s="51">
        <f>IFERROR((1-R2779) * Z2779 * 2%,0)</f>
        <v>0</v>
      </c>
      <c r="AB2779" s="52">
        <f>IF(R2779=0,0,0)</f>
        <v>0</v>
      </c>
      <c r="AC2779" s="52">
        <f> IFERROR(AB2779 * (1-R2779) * 2%,0)</f>
        <v>0</v>
      </c>
      <c r="AD2779" s="53">
        <f>T2779+V2779+W2779+X2779+AA2779+AC2779</f>
        <v>3235232.21</v>
      </c>
    </row>
    <row r="2780">
      <c r="C2780" s="40" t="s">
        <v>5264</v>
      </c>
      <c r="D2780" s="41" t="s">
        <v>5265</v>
      </c>
      <c r="E2780" s="41"/>
      <c r="F2780" s="42">
        <v>39338.647986111107</v>
      </c>
      <c r="G2780" s="43">
        <v>130</v>
      </c>
      <c r="H2780" s="44">
        <v>43343</v>
      </c>
      <c r="I2780" s="44">
        <v>43406</v>
      </c>
      <c r="J2780" s="43">
        <v>17433865</v>
      </c>
      <c r="K2780" s="43">
        <v>0</v>
      </c>
      <c r="L2780" s="43">
        <v>0</v>
      </c>
      <c r="M2780" s="43">
        <f>IFERROR(J2780-K2780-L2780,0)</f>
        <v>17433865</v>
      </c>
      <c r="N2780" s="43">
        <v>17433865</v>
      </c>
      <c r="O2780" s="45">
        <f>IFERROR(IF(1 - M2780/N2780&lt;0,0,1-M2780/N2780),0)</f>
        <v>0</v>
      </c>
      <c r="P2780" s="43">
        <v>0</v>
      </c>
      <c r="Q2780" s="43">
        <v>17433865</v>
      </c>
      <c r="R2780" s="46">
        <f>IF(F2780&lt;DATEVALUE("2018-07-01"),1,0)</f>
        <v>1</v>
      </c>
      <c r="S2780" s="47">
        <f>IF(R2780=1,1%,0)</f>
        <v>0.01</v>
      </c>
      <c r="T2780" s="46">
        <f>IFERROR(S2780*M2780,0)</f>
        <v>174338.64999999999</v>
      </c>
      <c r="U2780" s="48">
        <f>IF(O2780&lt;=0.12,1,0)*(1-R2780)*M2780</f>
        <v>0</v>
      </c>
      <c r="V2780" s="49">
        <f>IF(0&lt;0.8,0,IF(0&lt;1,Sheet1!L590,1))*IF(G2780&lt;3,0.12 - O2780,0.01) *U2780</f>
        <v>0</v>
      </c>
      <c r="W2780" s="49">
        <f>IF(0&gt;1,IF(0&lt;=1.1,1,IF(0&lt;=1.2,2,IF(0&lt;=1.5,3,5))),0) * 1000000</f>
        <v>0</v>
      </c>
      <c r="X2780" s="50">
        <f>IF(AND(P2780&gt;=150000000,P2780&lt;300000000),5000000,IF(AND(P2780&gt;=300000000,P2780&lt;500000000),10000000,IF(AND(P2780&gt;=300000000,P2780&lt;500000000),15000000,IF(AND(P2780&gt;=500000000,P2780&lt;3000000000),20000000,IF(P2780&gt;=30000000000,35000000,0))))) * (1-R2780)</f>
        <v>0</v>
      </c>
      <c r="Y2780" s="50">
        <f>IFERROR(Q2780 * (1-R2780),0)</f>
        <v>0</v>
      </c>
      <c r="Z2780" s="51">
        <f>IF(R2780=1,0,0)</f>
        <v>0</v>
      </c>
      <c r="AA2780" s="51">
        <f>IFERROR((1-R2780) * Z2780 * 2%,0)</f>
        <v>0</v>
      </c>
      <c r="AB2780" s="52">
        <f>IF(R2780=0,0,0)</f>
        <v>0</v>
      </c>
      <c r="AC2780" s="52">
        <f> IFERROR(AB2780 * (1-R2780) * 2%,0)</f>
        <v>0</v>
      </c>
      <c r="AD2780" s="53">
        <f>T2780+V2780+W2780+X2780+AA2780+AC2780</f>
        <v>174338.64999999999</v>
      </c>
    </row>
    <row r="2781">
      <c r="C2781" s="40" t="s">
        <v>5266</v>
      </c>
      <c r="D2781" s="41" t="s">
        <v>5267</v>
      </c>
      <c r="E2781" s="41"/>
      <c r="F2781" s="42">
        <v>39373.352719907409</v>
      </c>
      <c r="G2781" s="43">
        <v>129</v>
      </c>
      <c r="H2781" s="44">
        <v>43312</v>
      </c>
      <c r="I2781" s="44">
        <v>43327</v>
      </c>
      <c r="J2781" s="43">
        <v>130922</v>
      </c>
      <c r="K2781" s="43">
        <v>0</v>
      </c>
      <c r="L2781" s="43">
        <v>0</v>
      </c>
      <c r="M2781" s="43">
        <f>IFERROR(J2781-K2781-L2781,0)</f>
        <v>130922</v>
      </c>
      <c r="N2781" s="43">
        <v>130922</v>
      </c>
      <c r="O2781" s="45">
        <f>IFERROR(IF(1 - M2781/N2781&lt;0,0,1-M2781/N2781),0)</f>
        <v>0</v>
      </c>
      <c r="P2781" s="43">
        <v>0</v>
      </c>
      <c r="Q2781" s="43">
        <v>130922</v>
      </c>
      <c r="R2781" s="46">
        <f>IF(F2781&lt;DATEVALUE("2018-07-01"),1,0)</f>
        <v>1</v>
      </c>
      <c r="S2781" s="47">
        <f>IF(R2781=1,1%,0)</f>
        <v>0.01</v>
      </c>
      <c r="T2781" s="46">
        <f>IFERROR(S2781*M2781,0)</f>
        <v>1309.22</v>
      </c>
      <c r="U2781" s="48">
        <f>IF(O2781&lt;=0.12,1,0)*(1-R2781)*M2781</f>
        <v>0</v>
      </c>
      <c r="V2781" s="49">
        <f>IF(0&lt;0.8,0,IF(0&lt;1,Sheet1!L590,1))*IF(G2781&lt;3,0.12 - O2781,0.01) *U2781</f>
        <v>0</v>
      </c>
      <c r="W2781" s="49">
        <f>IF(0&gt;1,IF(0&lt;=1.1,1,IF(0&lt;=1.2,2,IF(0&lt;=1.5,3,5))),0) * 1000000</f>
        <v>0</v>
      </c>
      <c r="X2781" s="50">
        <f>IF(AND(P2781&gt;=150000000,P2781&lt;300000000),5000000,IF(AND(P2781&gt;=300000000,P2781&lt;500000000),10000000,IF(AND(P2781&gt;=300000000,P2781&lt;500000000),15000000,IF(AND(P2781&gt;=500000000,P2781&lt;3000000000),20000000,IF(P2781&gt;=30000000000,35000000,0))))) * (1-R2781)</f>
        <v>0</v>
      </c>
      <c r="Y2781" s="50">
        <f>IFERROR(Q2781 * (1-R2781),0)</f>
        <v>0</v>
      </c>
      <c r="Z2781" s="51">
        <f>IF(R2781=1,0,0)</f>
        <v>0</v>
      </c>
      <c r="AA2781" s="51">
        <f>IFERROR((1-R2781) * Z2781 * 2%,0)</f>
        <v>0</v>
      </c>
      <c r="AB2781" s="52">
        <f>IF(R2781=0,0,0)</f>
        <v>0</v>
      </c>
      <c r="AC2781" s="52">
        <f> IFERROR(AB2781 * (1-R2781) * 2%,0)</f>
        <v>0</v>
      </c>
      <c r="AD2781" s="53">
        <f>T2781+V2781+W2781+X2781+AA2781+AC2781</f>
        <v>1309.22</v>
      </c>
    </row>
    <row r="2782">
      <c r="C2782" s="40" t="s">
        <v>5268</v>
      </c>
      <c r="D2782" s="41" t="s">
        <v>5269</v>
      </c>
      <c r="E2782" s="41"/>
      <c r="F2782" s="42">
        <v>39521.640567129631</v>
      </c>
      <c r="G2782" s="43">
        <v>124</v>
      </c>
      <c r="H2782" s="44">
        <v>43339</v>
      </c>
      <c r="I2782" s="44">
        <v>43362</v>
      </c>
      <c r="J2782" s="43">
        <v>17311763</v>
      </c>
      <c r="K2782" s="43">
        <v>0</v>
      </c>
      <c r="L2782" s="43">
        <v>0</v>
      </c>
      <c r="M2782" s="43">
        <f>IFERROR(J2782-K2782-L2782,0)</f>
        <v>17311763</v>
      </c>
      <c r="N2782" s="43">
        <v>18847759</v>
      </c>
      <c r="O2782" s="45">
        <f>IFERROR(IF(1 - M2782/N2782&lt;0,0,1-M2782/N2782),0)</f>
        <v>0.081494887535435878</v>
      </c>
      <c r="P2782" s="43">
        <v>0</v>
      </c>
      <c r="Q2782" s="43">
        <v>17311763</v>
      </c>
      <c r="R2782" s="46">
        <f>IF(F2782&lt;DATEVALUE("2018-07-01"),1,0)</f>
        <v>1</v>
      </c>
      <c r="S2782" s="47">
        <f>IF(R2782=1,1%,0)</f>
        <v>0.01</v>
      </c>
      <c r="T2782" s="46">
        <f>IFERROR(S2782*M2782,0)</f>
        <v>173117.63000000001</v>
      </c>
      <c r="U2782" s="48">
        <f>IF(O2782&lt;=0.12,1,0)*(1-R2782)*M2782</f>
        <v>0</v>
      </c>
      <c r="V2782" s="49">
        <f>IF(0&lt;0.8,0,IF(0&lt;1,Sheet1!L590,1))*IF(G2782&lt;3,0.12 - O2782,0.01) *U2782</f>
        <v>0</v>
      </c>
      <c r="W2782" s="49">
        <f>IF(0&gt;1,IF(0&lt;=1.1,1,IF(0&lt;=1.2,2,IF(0&lt;=1.5,3,5))),0) * 1000000</f>
        <v>0</v>
      </c>
      <c r="X2782" s="50">
        <f>IF(AND(P2782&gt;=150000000,P2782&lt;300000000),5000000,IF(AND(P2782&gt;=300000000,P2782&lt;500000000),10000000,IF(AND(P2782&gt;=300000000,P2782&lt;500000000),15000000,IF(AND(P2782&gt;=500000000,P2782&lt;3000000000),20000000,IF(P2782&gt;=30000000000,35000000,0))))) * (1-R2782)</f>
        <v>0</v>
      </c>
      <c r="Y2782" s="50">
        <f>IFERROR(Q2782 * (1-R2782),0)</f>
        <v>0</v>
      </c>
      <c r="Z2782" s="51">
        <f>IF(R2782=1,0,0)</f>
        <v>0</v>
      </c>
      <c r="AA2782" s="51">
        <f>IFERROR((1-R2782) * Z2782 * 2%,0)</f>
        <v>0</v>
      </c>
      <c r="AB2782" s="52">
        <f>IF(R2782=0,0,0)</f>
        <v>0</v>
      </c>
      <c r="AC2782" s="52">
        <f> IFERROR(AB2782 * (1-R2782) * 2%,0)</f>
        <v>0</v>
      </c>
      <c r="AD2782" s="53">
        <f>T2782+V2782+W2782+X2782+AA2782+AC2782</f>
        <v>173117.63000000001</v>
      </c>
    </row>
    <row r="2783">
      <c r="C2783" s="40" t="s">
        <v>5270</v>
      </c>
      <c r="D2783" s="41" t="s">
        <v>5271</v>
      </c>
      <c r="E2783" s="41"/>
      <c r="F2783" s="42">
        <v>41877.438564814816</v>
      </c>
      <c r="G2783" s="43">
        <v>47</v>
      </c>
      <c r="H2783" s="44">
        <v>43312</v>
      </c>
      <c r="I2783" s="44">
        <v>43349</v>
      </c>
      <c r="J2783" s="43">
        <v>2317574</v>
      </c>
      <c r="K2783" s="43">
        <v>0</v>
      </c>
      <c r="L2783" s="43">
        <v>0</v>
      </c>
      <c r="M2783" s="43">
        <f>IFERROR(J2783-K2783-L2783,0)</f>
        <v>2317574</v>
      </c>
      <c r="N2783" s="43">
        <v>2317574</v>
      </c>
      <c r="O2783" s="45">
        <f>IFERROR(IF(1 - M2783/N2783&lt;0,0,1-M2783/N2783),0)</f>
        <v>0</v>
      </c>
      <c r="P2783" s="43">
        <v>0</v>
      </c>
      <c r="Q2783" s="43">
        <v>2317574</v>
      </c>
      <c r="R2783" s="46">
        <f>IF(F2783&lt;DATEVALUE("2018-07-01"),1,0)</f>
        <v>1</v>
      </c>
      <c r="S2783" s="47">
        <f>IF(R2783=1,1%,0)</f>
        <v>0.01</v>
      </c>
      <c r="T2783" s="46">
        <f>IFERROR(S2783*M2783,0)</f>
        <v>23175.740000000002</v>
      </c>
      <c r="U2783" s="48">
        <f>IF(O2783&lt;=0.12,1,0)*(1-R2783)*M2783</f>
        <v>0</v>
      </c>
      <c r="V2783" s="49">
        <f>IF(0&lt;0.8,0,IF(0&lt;1,Sheet1!L590,1))*IF(G2783&lt;3,0.12 - O2783,0.01) *U2783</f>
        <v>0</v>
      </c>
      <c r="W2783" s="49">
        <f>IF(0&gt;1,IF(0&lt;=1.1,1,IF(0&lt;=1.2,2,IF(0&lt;=1.5,3,5))),0) * 1000000</f>
        <v>0</v>
      </c>
      <c r="X2783" s="50">
        <f>IF(AND(P2783&gt;=150000000,P2783&lt;300000000),5000000,IF(AND(P2783&gt;=300000000,P2783&lt;500000000),10000000,IF(AND(P2783&gt;=300000000,P2783&lt;500000000),15000000,IF(AND(P2783&gt;=500000000,P2783&lt;3000000000),20000000,IF(P2783&gt;=30000000000,35000000,0))))) * (1-R2783)</f>
        <v>0</v>
      </c>
      <c r="Y2783" s="50">
        <f>IFERROR(Q2783 * (1-R2783),0)</f>
        <v>0</v>
      </c>
      <c r="Z2783" s="51">
        <f>IF(R2783=1,0,0)</f>
        <v>0</v>
      </c>
      <c r="AA2783" s="51">
        <f>IFERROR((1-R2783) * Z2783 * 2%,0)</f>
        <v>0</v>
      </c>
      <c r="AB2783" s="52">
        <f>IF(R2783=0,0,0)</f>
        <v>0</v>
      </c>
      <c r="AC2783" s="52">
        <f> IFERROR(AB2783 * (1-R2783) * 2%,0)</f>
        <v>0</v>
      </c>
      <c r="AD2783" s="53">
        <f>T2783+V2783+W2783+X2783+AA2783+AC2783</f>
        <v>23175.740000000002</v>
      </c>
    </row>
    <row r="2784">
      <c r="C2784" s="40" t="s">
        <v>5272</v>
      </c>
      <c r="D2784" s="41" t="s">
        <v>5273</v>
      </c>
      <c r="E2784" s="41"/>
      <c r="F2784" s="42">
        <v>40065.376203703701</v>
      </c>
      <c r="G2784" s="43">
        <v>106</v>
      </c>
      <c r="H2784" s="44">
        <v>43320</v>
      </c>
      <c r="I2784" s="44">
        <v>43325</v>
      </c>
      <c r="J2784" s="43">
        <v>1748280</v>
      </c>
      <c r="K2784" s="43">
        <v>0</v>
      </c>
      <c r="L2784" s="43">
        <v>0</v>
      </c>
      <c r="M2784" s="43">
        <f>IFERROR(J2784-K2784-L2784,0)</f>
        <v>1748280</v>
      </c>
      <c r="N2784" s="43">
        <v>1748280</v>
      </c>
      <c r="O2784" s="45">
        <f>IFERROR(IF(1 - M2784/N2784&lt;0,0,1-M2784/N2784),0)</f>
        <v>0</v>
      </c>
      <c r="P2784" s="43">
        <v>0</v>
      </c>
      <c r="Q2784" s="43">
        <v>1748280</v>
      </c>
      <c r="R2784" s="46">
        <f>IF(F2784&lt;DATEVALUE("2018-07-01"),1,0)</f>
        <v>1</v>
      </c>
      <c r="S2784" s="47">
        <f>IF(R2784=1,1%,0)</f>
        <v>0.01</v>
      </c>
      <c r="T2784" s="46">
        <f>IFERROR(S2784*M2784,0)</f>
        <v>17482.799999999999</v>
      </c>
      <c r="U2784" s="48">
        <f>IF(O2784&lt;=0.12,1,0)*(1-R2784)*M2784</f>
        <v>0</v>
      </c>
      <c r="V2784" s="49">
        <f>IF(0&lt;0.8,0,IF(0&lt;1,Sheet1!L590,1))*IF(G2784&lt;3,0.12 - O2784,0.01) *U2784</f>
        <v>0</v>
      </c>
      <c r="W2784" s="49">
        <f>IF(0&gt;1,IF(0&lt;=1.1,1,IF(0&lt;=1.2,2,IF(0&lt;=1.5,3,5))),0) * 1000000</f>
        <v>0</v>
      </c>
      <c r="X2784" s="50">
        <f>IF(AND(P2784&gt;=150000000,P2784&lt;300000000),5000000,IF(AND(P2784&gt;=300000000,P2784&lt;500000000),10000000,IF(AND(P2784&gt;=300000000,P2784&lt;500000000),15000000,IF(AND(P2784&gt;=500000000,P2784&lt;3000000000),20000000,IF(P2784&gt;=30000000000,35000000,0))))) * (1-R2784)</f>
        <v>0</v>
      </c>
      <c r="Y2784" s="50">
        <f>IFERROR(Q2784 * (1-R2784),0)</f>
        <v>0</v>
      </c>
      <c r="Z2784" s="51">
        <f>IF(R2784=1,0,0)</f>
        <v>0</v>
      </c>
      <c r="AA2784" s="51">
        <f>IFERROR((1-R2784) * Z2784 * 2%,0)</f>
        <v>0</v>
      </c>
      <c r="AB2784" s="52">
        <f>IF(R2784=0,0,0)</f>
        <v>0</v>
      </c>
      <c r="AC2784" s="52">
        <f> IFERROR(AB2784 * (1-R2784) * 2%,0)</f>
        <v>0</v>
      </c>
      <c r="AD2784" s="53">
        <f>T2784+V2784+W2784+X2784+AA2784+AC2784</f>
        <v>17482.799999999999</v>
      </c>
    </row>
    <row r="2785">
      <c r="C2785" s="40" t="s">
        <v>5274</v>
      </c>
      <c r="D2785" s="41" t="s">
        <v>5275</v>
      </c>
      <c r="E2785" s="41"/>
      <c r="F2785" s="42">
        <v>40333.609293981477</v>
      </c>
      <c r="G2785" s="43">
        <v>97</v>
      </c>
      <c r="H2785" s="44">
        <v>43340</v>
      </c>
      <c r="I2785" s="44">
        <v>43368</v>
      </c>
      <c r="J2785" s="43">
        <v>186200089</v>
      </c>
      <c r="K2785" s="43">
        <v>0</v>
      </c>
      <c r="L2785" s="43">
        <v>0</v>
      </c>
      <c r="M2785" s="43">
        <f>IFERROR(J2785-K2785-L2785,0)</f>
        <v>186200089</v>
      </c>
      <c r="N2785" s="43">
        <v>186472633</v>
      </c>
      <c r="O2785" s="45">
        <f>IFERROR(IF(1 - M2785/N2785&lt;0,0,1-M2785/N2785),0)</f>
        <v>0.0014615764019377808</v>
      </c>
      <c r="P2785" s="43">
        <v>0</v>
      </c>
      <c r="Q2785" s="43">
        <v>186200089</v>
      </c>
      <c r="R2785" s="46">
        <f>IF(F2785&lt;DATEVALUE("2018-07-01"),1,0)</f>
        <v>1</v>
      </c>
      <c r="S2785" s="47">
        <f>IF(R2785=1,1%,0)</f>
        <v>0.01</v>
      </c>
      <c r="T2785" s="46">
        <f>IFERROR(S2785*M2785,0)</f>
        <v>1862000.8900000001</v>
      </c>
      <c r="U2785" s="48">
        <f>IF(O2785&lt;=0.12,1,0)*(1-R2785)*M2785</f>
        <v>0</v>
      </c>
      <c r="V2785" s="49">
        <f>IF(0&lt;0.8,0,IF(0&lt;1,Sheet1!L590,1))*IF(G2785&lt;3,0.12 - O2785,0.01) *U2785</f>
        <v>0</v>
      </c>
      <c r="W2785" s="49">
        <f>IF(0&gt;1,IF(0&lt;=1.1,1,IF(0&lt;=1.2,2,IF(0&lt;=1.5,3,5))),0) * 1000000</f>
        <v>0</v>
      </c>
      <c r="X2785" s="50">
        <f>IF(AND(P2785&gt;=150000000,P2785&lt;300000000),5000000,IF(AND(P2785&gt;=300000000,P2785&lt;500000000),10000000,IF(AND(P2785&gt;=300000000,P2785&lt;500000000),15000000,IF(AND(P2785&gt;=500000000,P2785&lt;3000000000),20000000,IF(P2785&gt;=30000000000,35000000,0))))) * (1-R2785)</f>
        <v>0</v>
      </c>
      <c r="Y2785" s="50">
        <f>IFERROR(Q2785 * (1-R2785),0)</f>
        <v>0</v>
      </c>
      <c r="Z2785" s="51">
        <f>IF(R2785=1,0,0)</f>
        <v>0</v>
      </c>
      <c r="AA2785" s="51">
        <f>IFERROR((1-R2785) * Z2785 * 2%,0)</f>
        <v>0</v>
      </c>
      <c r="AB2785" s="52">
        <f>IF(R2785=0,0,0)</f>
        <v>0</v>
      </c>
      <c r="AC2785" s="52">
        <f> IFERROR(AB2785 * (1-R2785) * 2%,0)</f>
        <v>0</v>
      </c>
      <c r="AD2785" s="53">
        <f>T2785+V2785+W2785+X2785+AA2785+AC2785</f>
        <v>1862000.8900000001</v>
      </c>
    </row>
    <row r="2786">
      <c r="C2786" s="40" t="s">
        <v>5276</v>
      </c>
      <c r="D2786" s="41" t="s">
        <v>5277</v>
      </c>
      <c r="E2786" s="41"/>
      <c r="F2786" s="42">
        <v>40892.642731481479</v>
      </c>
      <c r="G2786" s="43">
        <v>79</v>
      </c>
      <c r="H2786" s="44">
        <v>43343</v>
      </c>
      <c r="I2786" s="44">
        <v>43382</v>
      </c>
      <c r="J2786" s="43">
        <v>99975749</v>
      </c>
      <c r="K2786" s="43">
        <v>0</v>
      </c>
      <c r="L2786" s="43">
        <v>0</v>
      </c>
      <c r="M2786" s="43">
        <f>IFERROR(J2786-K2786-L2786,0)</f>
        <v>99975749</v>
      </c>
      <c r="N2786" s="43">
        <v>96556928</v>
      </c>
      <c r="O2786" s="45">
        <f>IFERROR(IF(1 - M2786/N2786&lt;0,0,1-M2786/N2786),0)</f>
        <v>0</v>
      </c>
      <c r="P2786" s="43">
        <v>0</v>
      </c>
      <c r="Q2786" s="43">
        <v>99975749</v>
      </c>
      <c r="R2786" s="46">
        <f>IF(F2786&lt;DATEVALUE("2018-07-01"),1,0)</f>
        <v>1</v>
      </c>
      <c r="S2786" s="47">
        <f>IF(R2786=1,1%,0)</f>
        <v>0.01</v>
      </c>
      <c r="T2786" s="46">
        <f>IFERROR(S2786*M2786,0)</f>
        <v>999757.48999999999</v>
      </c>
      <c r="U2786" s="48">
        <f>IF(O2786&lt;=0.12,1,0)*(1-R2786)*M2786</f>
        <v>0</v>
      </c>
      <c r="V2786" s="49">
        <f>IF(0&lt;0.8,0,IF(0&lt;1,Sheet1!L590,1))*IF(G2786&lt;3,0.12 - O2786,0.01) *U2786</f>
        <v>0</v>
      </c>
      <c r="W2786" s="49">
        <f>IF(0&gt;1,IF(0&lt;=1.1,1,IF(0&lt;=1.2,2,IF(0&lt;=1.5,3,5))),0) * 1000000</f>
        <v>0</v>
      </c>
      <c r="X2786" s="50">
        <f>IF(AND(P2786&gt;=150000000,P2786&lt;300000000),5000000,IF(AND(P2786&gt;=300000000,P2786&lt;500000000),10000000,IF(AND(P2786&gt;=300000000,P2786&lt;500000000),15000000,IF(AND(P2786&gt;=500000000,P2786&lt;3000000000),20000000,IF(P2786&gt;=30000000000,35000000,0))))) * (1-R2786)</f>
        <v>0</v>
      </c>
      <c r="Y2786" s="50">
        <f>IFERROR(Q2786 * (1-R2786),0)</f>
        <v>0</v>
      </c>
      <c r="Z2786" s="51">
        <f>IF(R2786=1,0,0)</f>
        <v>0</v>
      </c>
      <c r="AA2786" s="51">
        <f>IFERROR((1-R2786) * Z2786 * 2%,0)</f>
        <v>0</v>
      </c>
      <c r="AB2786" s="52">
        <f>IF(R2786=0,0,0)</f>
        <v>0</v>
      </c>
      <c r="AC2786" s="52">
        <f> IFERROR(AB2786 * (1-R2786) * 2%,0)</f>
        <v>0</v>
      </c>
      <c r="AD2786" s="53">
        <f>T2786+V2786+W2786+X2786+AA2786+AC2786</f>
        <v>999757.48999999999</v>
      </c>
    </row>
    <row r="2787">
      <c r="C2787" s="40" t="s">
        <v>5278</v>
      </c>
      <c r="D2787" s="41" t="s">
        <v>5279</v>
      </c>
      <c r="E2787" s="41"/>
      <c r="F2787" s="42">
        <v>40130.410543981481</v>
      </c>
      <c r="G2787" s="43">
        <v>104</v>
      </c>
      <c r="H2787" s="44">
        <v>43364</v>
      </c>
      <c r="I2787" s="44">
        <v>43411</v>
      </c>
      <c r="J2787" s="43">
        <v>44383713</v>
      </c>
      <c r="K2787" s="43">
        <v>1813988</v>
      </c>
      <c r="L2787" s="43">
        <v>0</v>
      </c>
      <c r="M2787" s="43">
        <f>IFERROR(J2787-K2787-L2787,0)</f>
        <v>42569725</v>
      </c>
      <c r="N2787" s="43">
        <v>34580977</v>
      </c>
      <c r="O2787" s="45">
        <f>IFERROR(IF(1 - M2787/N2787&lt;0,0,1-M2787/N2787),0)</f>
        <v>0</v>
      </c>
      <c r="P2787" s="43">
        <v>0</v>
      </c>
      <c r="Q2787" s="43">
        <v>44383713</v>
      </c>
      <c r="R2787" s="46">
        <f>IF(F2787&lt;DATEVALUE("2018-07-01"),1,0)</f>
        <v>1</v>
      </c>
      <c r="S2787" s="47">
        <f>IF(R2787=1,1%,0)</f>
        <v>0.01</v>
      </c>
      <c r="T2787" s="46">
        <f>IFERROR(S2787*M2787,0)</f>
        <v>425697.25</v>
      </c>
      <c r="U2787" s="48">
        <f>IF(O2787&lt;=0.12,1,0)*(1-R2787)*M2787</f>
        <v>0</v>
      </c>
      <c r="V2787" s="49">
        <f>IF(0&lt;0.8,0,IF(0&lt;1,Sheet1!L590,1))*IF(G2787&lt;3,0.12 - O2787,0.01) *U2787</f>
        <v>0</v>
      </c>
      <c r="W2787" s="49">
        <f>IF(0&gt;1,IF(0&lt;=1.1,1,IF(0&lt;=1.2,2,IF(0&lt;=1.5,3,5))),0) * 1000000</f>
        <v>0</v>
      </c>
      <c r="X2787" s="50">
        <f>IF(AND(P2787&gt;=150000000,P2787&lt;300000000),5000000,IF(AND(P2787&gt;=300000000,P2787&lt;500000000),10000000,IF(AND(P2787&gt;=300000000,P2787&lt;500000000),15000000,IF(AND(P2787&gt;=500000000,P2787&lt;3000000000),20000000,IF(P2787&gt;=30000000000,35000000,0))))) * (1-R2787)</f>
        <v>0</v>
      </c>
      <c r="Y2787" s="50">
        <f>IFERROR(Q2787 * (1-R2787),0)</f>
        <v>0</v>
      </c>
      <c r="Z2787" s="51">
        <f>IF(R2787=1,0,0)</f>
        <v>0</v>
      </c>
      <c r="AA2787" s="51">
        <f>IFERROR((1-R2787) * Z2787 * 2%,0)</f>
        <v>0</v>
      </c>
      <c r="AB2787" s="52">
        <f>IF(R2787=0,0,0)</f>
        <v>0</v>
      </c>
      <c r="AC2787" s="52">
        <f> IFERROR(AB2787 * (1-R2787) * 2%,0)</f>
        <v>0</v>
      </c>
      <c r="AD2787" s="53">
        <f>T2787+V2787+W2787+X2787+AA2787+AC2787</f>
        <v>425697.25</v>
      </c>
    </row>
    <row r="2788">
      <c r="C2788" s="40" t="s">
        <v>5280</v>
      </c>
      <c r="D2788" s="41" t="s">
        <v>5281</v>
      </c>
      <c r="E2788" s="41"/>
      <c r="F2788" s="42">
        <v>40992.458067129628</v>
      </c>
      <c r="G2788" s="43">
        <v>76</v>
      </c>
      <c r="H2788" s="44">
        <v>43312</v>
      </c>
      <c r="I2788" s="44">
        <v>43328</v>
      </c>
      <c r="J2788" s="43">
        <v>826309</v>
      </c>
      <c r="K2788" s="43">
        <v>0</v>
      </c>
      <c r="L2788" s="43">
        <v>0</v>
      </c>
      <c r="M2788" s="43">
        <f>IFERROR(J2788-K2788-L2788,0)</f>
        <v>826309</v>
      </c>
      <c r="N2788" s="43">
        <v>826309</v>
      </c>
      <c r="O2788" s="45">
        <f>IFERROR(IF(1 - M2788/N2788&lt;0,0,1-M2788/N2788),0)</f>
        <v>0</v>
      </c>
      <c r="P2788" s="43">
        <v>0</v>
      </c>
      <c r="Q2788" s="43">
        <v>826309</v>
      </c>
      <c r="R2788" s="46">
        <f>IF(F2788&lt;DATEVALUE("2018-07-01"),1,0)</f>
        <v>1</v>
      </c>
      <c r="S2788" s="47">
        <f>IF(R2788=1,1%,0)</f>
        <v>0.01</v>
      </c>
      <c r="T2788" s="46">
        <f>IFERROR(S2788*M2788,0)</f>
        <v>8263.0900000000001</v>
      </c>
      <c r="U2788" s="48">
        <f>IF(O2788&lt;=0.12,1,0)*(1-R2788)*M2788</f>
        <v>0</v>
      </c>
      <c r="V2788" s="49">
        <f>IF(0&lt;0.8,0,IF(0&lt;1,Sheet1!L590,1))*IF(G2788&lt;3,0.12 - O2788,0.01) *U2788</f>
        <v>0</v>
      </c>
      <c r="W2788" s="49">
        <f>IF(0&gt;1,IF(0&lt;=1.1,1,IF(0&lt;=1.2,2,IF(0&lt;=1.5,3,5))),0) * 1000000</f>
        <v>0</v>
      </c>
      <c r="X2788" s="50">
        <f>IF(AND(P2788&gt;=150000000,P2788&lt;300000000),5000000,IF(AND(P2788&gt;=300000000,P2788&lt;500000000),10000000,IF(AND(P2788&gt;=300000000,P2788&lt;500000000),15000000,IF(AND(P2788&gt;=500000000,P2788&lt;3000000000),20000000,IF(P2788&gt;=30000000000,35000000,0))))) * (1-R2788)</f>
        <v>0</v>
      </c>
      <c r="Y2788" s="50">
        <f>IFERROR(Q2788 * (1-R2788),0)</f>
        <v>0</v>
      </c>
      <c r="Z2788" s="51">
        <f>IF(R2788=1,0,0)</f>
        <v>0</v>
      </c>
      <c r="AA2788" s="51">
        <f>IFERROR((1-R2788) * Z2788 * 2%,0)</f>
        <v>0</v>
      </c>
      <c r="AB2788" s="52">
        <f>IF(R2788=0,0,0)</f>
        <v>0</v>
      </c>
      <c r="AC2788" s="52">
        <f> IFERROR(AB2788 * (1-R2788) * 2%,0)</f>
        <v>0</v>
      </c>
      <c r="AD2788" s="53">
        <f>T2788+V2788+W2788+X2788+AA2788+AC2788</f>
        <v>8263.0900000000001</v>
      </c>
    </row>
    <row r="2789">
      <c r="C2789" s="40" t="s">
        <v>5282</v>
      </c>
      <c r="D2789" s="41" t="s">
        <v>5283</v>
      </c>
      <c r="E2789" s="41"/>
      <c r="F2789" s="42">
        <v>41180.612430555557</v>
      </c>
      <c r="G2789" s="43">
        <v>70</v>
      </c>
      <c r="H2789" s="44">
        <v>43335</v>
      </c>
      <c r="I2789" s="44">
        <v>43342</v>
      </c>
      <c r="J2789" s="43">
        <v>2070497</v>
      </c>
      <c r="K2789" s="43">
        <v>0</v>
      </c>
      <c r="L2789" s="43">
        <v>0</v>
      </c>
      <c r="M2789" s="43">
        <f>IFERROR(J2789-K2789-L2789,0)</f>
        <v>2070497</v>
      </c>
      <c r="N2789" s="43">
        <v>2781427</v>
      </c>
      <c r="O2789" s="45">
        <f>IFERROR(IF(1 - M2789/N2789&lt;0,0,1-M2789/N2789),0)</f>
        <v>0.25559901446272004</v>
      </c>
      <c r="P2789" s="43">
        <v>0</v>
      </c>
      <c r="Q2789" s="43">
        <v>2070497</v>
      </c>
      <c r="R2789" s="46">
        <f>IF(F2789&lt;DATEVALUE("2018-07-01"),1,0)</f>
        <v>1</v>
      </c>
      <c r="S2789" s="47">
        <f>IF(R2789=1,1%,0)</f>
        <v>0.01</v>
      </c>
      <c r="T2789" s="46">
        <f>IFERROR(S2789*M2789,0)</f>
        <v>20704.970000000001</v>
      </c>
      <c r="U2789" s="48">
        <f>IF(O2789&lt;=0.12,1,0)*(1-R2789)*M2789</f>
        <v>0</v>
      </c>
      <c r="V2789" s="49">
        <f>IF(0&lt;0.8,0,IF(0&lt;1,Sheet1!L590,1))*IF(G2789&lt;3,0.12 - O2789,0.01) *U2789</f>
        <v>0</v>
      </c>
      <c r="W2789" s="49">
        <f>IF(0&gt;1,IF(0&lt;=1.1,1,IF(0&lt;=1.2,2,IF(0&lt;=1.5,3,5))),0) * 1000000</f>
        <v>0</v>
      </c>
      <c r="X2789" s="50">
        <f>IF(AND(P2789&gt;=150000000,P2789&lt;300000000),5000000,IF(AND(P2789&gt;=300000000,P2789&lt;500000000),10000000,IF(AND(P2789&gt;=300000000,P2789&lt;500000000),15000000,IF(AND(P2789&gt;=500000000,P2789&lt;3000000000),20000000,IF(P2789&gt;=30000000000,35000000,0))))) * (1-R2789)</f>
        <v>0</v>
      </c>
      <c r="Y2789" s="50">
        <f>IFERROR(Q2789 * (1-R2789),0)</f>
        <v>0</v>
      </c>
      <c r="Z2789" s="51">
        <f>IF(R2789=1,0,0)</f>
        <v>0</v>
      </c>
      <c r="AA2789" s="51">
        <f>IFERROR((1-R2789) * Z2789 * 2%,0)</f>
        <v>0</v>
      </c>
      <c r="AB2789" s="52">
        <f>IF(R2789=0,0,0)</f>
        <v>0</v>
      </c>
      <c r="AC2789" s="52">
        <f> IFERROR(AB2789 * (1-R2789) * 2%,0)</f>
        <v>0</v>
      </c>
      <c r="AD2789" s="53">
        <f>T2789+V2789+W2789+X2789+AA2789+AC2789</f>
        <v>20704.970000000001</v>
      </c>
    </row>
    <row r="2790">
      <c r="C2790" s="40" t="s">
        <v>5284</v>
      </c>
      <c r="D2790" s="41" t="s">
        <v>5285</v>
      </c>
      <c r="E2790" s="41"/>
      <c r="F2790" s="42">
        <v>41274.463587962964</v>
      </c>
      <c r="G2790" s="43">
        <v>67</v>
      </c>
      <c r="H2790" s="44">
        <v>43335</v>
      </c>
      <c r="I2790" s="44">
        <v>43342</v>
      </c>
      <c r="J2790" s="43">
        <v>4376350</v>
      </c>
      <c r="K2790" s="43">
        <v>0</v>
      </c>
      <c r="L2790" s="43">
        <v>0</v>
      </c>
      <c r="M2790" s="43">
        <f>IFERROR(J2790-K2790-L2790,0)</f>
        <v>4376350</v>
      </c>
      <c r="N2790" s="43">
        <v>5769763</v>
      </c>
      <c r="O2790" s="45">
        <f>IFERROR(IF(1 - M2790/N2790&lt;0,0,1-M2790/N2790),0)</f>
        <v>0.24150264057639803</v>
      </c>
      <c r="P2790" s="43">
        <v>0</v>
      </c>
      <c r="Q2790" s="43">
        <v>4376350</v>
      </c>
      <c r="R2790" s="46">
        <f>IF(F2790&lt;DATEVALUE("2018-07-01"),1,0)</f>
        <v>1</v>
      </c>
      <c r="S2790" s="47">
        <f>IF(R2790=1,1%,0)</f>
        <v>0.01</v>
      </c>
      <c r="T2790" s="46">
        <f>IFERROR(S2790*M2790,0)</f>
        <v>43763.5</v>
      </c>
      <c r="U2790" s="48">
        <f>IF(O2790&lt;=0.12,1,0)*(1-R2790)*M2790</f>
        <v>0</v>
      </c>
      <c r="V2790" s="49">
        <f>IF(0&lt;0.8,0,IF(0&lt;1,Sheet1!L590,1))*IF(G2790&lt;3,0.12 - O2790,0.01) *U2790</f>
        <v>0</v>
      </c>
      <c r="W2790" s="49">
        <f>IF(0&gt;1,IF(0&lt;=1.1,1,IF(0&lt;=1.2,2,IF(0&lt;=1.5,3,5))),0) * 1000000</f>
        <v>0</v>
      </c>
      <c r="X2790" s="50">
        <f>IF(AND(P2790&gt;=150000000,P2790&lt;300000000),5000000,IF(AND(P2790&gt;=300000000,P2790&lt;500000000),10000000,IF(AND(P2790&gt;=300000000,P2790&lt;500000000),15000000,IF(AND(P2790&gt;=500000000,P2790&lt;3000000000),20000000,IF(P2790&gt;=30000000000,35000000,0))))) * (1-R2790)</f>
        <v>0</v>
      </c>
      <c r="Y2790" s="50">
        <f>IFERROR(Q2790 * (1-R2790),0)</f>
        <v>0</v>
      </c>
      <c r="Z2790" s="51">
        <f>IF(R2790=1,0,0)</f>
        <v>0</v>
      </c>
      <c r="AA2790" s="51">
        <f>IFERROR((1-R2790) * Z2790 * 2%,0)</f>
        <v>0</v>
      </c>
      <c r="AB2790" s="52">
        <f>IF(R2790=0,0,0)</f>
        <v>0</v>
      </c>
      <c r="AC2790" s="52">
        <f> IFERROR(AB2790 * (1-R2790) * 2%,0)</f>
        <v>0</v>
      </c>
      <c r="AD2790" s="53">
        <f>T2790+V2790+W2790+X2790+AA2790+AC2790</f>
        <v>43763.5</v>
      </c>
    </row>
    <row r="2791">
      <c r="C2791" s="40" t="s">
        <v>5286</v>
      </c>
      <c r="D2791" s="41" t="s">
        <v>5287</v>
      </c>
      <c r="E2791" s="41"/>
      <c r="F2791" s="42">
        <v>41386.592997685184</v>
      </c>
      <c r="G2791" s="43">
        <v>63</v>
      </c>
      <c r="H2791" s="44">
        <v>43312</v>
      </c>
      <c r="I2791" s="44">
        <v>43290</v>
      </c>
      <c r="J2791" s="43">
        <v>4401980</v>
      </c>
      <c r="K2791" s="43">
        <v>0</v>
      </c>
      <c r="L2791" s="43">
        <v>0</v>
      </c>
      <c r="M2791" s="43">
        <f>IFERROR(J2791-K2791-L2791,0)</f>
        <v>4401980</v>
      </c>
      <c r="N2791" s="43">
        <v>4147880</v>
      </c>
      <c r="O2791" s="45">
        <f>IFERROR(IF(1 - M2791/N2791&lt;0,0,1-M2791/N2791),0)</f>
        <v>0</v>
      </c>
      <c r="P2791" s="43">
        <v>0</v>
      </c>
      <c r="Q2791" s="43">
        <v>4401980</v>
      </c>
      <c r="R2791" s="46">
        <f>IF(F2791&lt;DATEVALUE("2018-07-01"),1,0)</f>
        <v>1</v>
      </c>
      <c r="S2791" s="47">
        <f>IF(R2791=1,1%,0)</f>
        <v>0.01</v>
      </c>
      <c r="T2791" s="46">
        <f>IFERROR(S2791*M2791,0)</f>
        <v>44019.800000000003</v>
      </c>
      <c r="U2791" s="48">
        <f>IF(O2791&lt;=0.12,1,0)*(1-R2791)*M2791</f>
        <v>0</v>
      </c>
      <c r="V2791" s="49">
        <f>IF(0&lt;0.8,0,IF(0&lt;1,Sheet1!L590,1))*IF(G2791&lt;3,0.12 - O2791,0.01) *U2791</f>
        <v>0</v>
      </c>
      <c r="W2791" s="49">
        <f>IF(0&gt;1,IF(0&lt;=1.1,1,IF(0&lt;=1.2,2,IF(0&lt;=1.5,3,5))),0) * 1000000</f>
        <v>0</v>
      </c>
      <c r="X2791" s="50">
        <f>IF(AND(P2791&gt;=150000000,P2791&lt;300000000),5000000,IF(AND(P2791&gt;=300000000,P2791&lt;500000000),10000000,IF(AND(P2791&gt;=300000000,P2791&lt;500000000),15000000,IF(AND(P2791&gt;=500000000,P2791&lt;3000000000),20000000,IF(P2791&gt;=30000000000,35000000,0))))) * (1-R2791)</f>
        <v>0</v>
      </c>
      <c r="Y2791" s="50">
        <f>IFERROR(Q2791 * (1-R2791),0)</f>
        <v>0</v>
      </c>
      <c r="Z2791" s="51">
        <f>IF(R2791=1,0,0)</f>
        <v>0</v>
      </c>
      <c r="AA2791" s="51">
        <f>IFERROR((1-R2791) * Z2791 * 2%,0)</f>
        <v>0</v>
      </c>
      <c r="AB2791" s="52">
        <f>IF(R2791=0,0,0)</f>
        <v>0</v>
      </c>
      <c r="AC2791" s="52">
        <f> IFERROR(AB2791 * (1-R2791) * 2%,0)</f>
        <v>0</v>
      </c>
      <c r="AD2791" s="53">
        <f>T2791+V2791+W2791+X2791+AA2791+AC2791</f>
        <v>44019.800000000003</v>
      </c>
    </row>
    <row r="2792">
      <c r="C2792" s="40" t="s">
        <v>5288</v>
      </c>
      <c r="D2792" s="41" t="s">
        <v>5289</v>
      </c>
      <c r="E2792" s="41"/>
      <c r="F2792" s="42">
        <v>41386.593414351853</v>
      </c>
      <c r="G2792" s="43">
        <v>63</v>
      </c>
      <c r="H2792" s="44">
        <v>43312</v>
      </c>
      <c r="I2792" s="44">
        <v>43372</v>
      </c>
      <c r="J2792" s="43">
        <v>1321416</v>
      </c>
      <c r="K2792" s="43">
        <v>0</v>
      </c>
      <c r="L2792" s="43">
        <v>0</v>
      </c>
      <c r="M2792" s="43">
        <f>IFERROR(J2792-K2792-L2792,0)</f>
        <v>1321416</v>
      </c>
      <c r="N2792" s="43">
        <v>1321416</v>
      </c>
      <c r="O2792" s="45">
        <f>IFERROR(IF(1 - M2792/N2792&lt;0,0,1-M2792/N2792),0)</f>
        <v>0</v>
      </c>
      <c r="P2792" s="43">
        <v>0</v>
      </c>
      <c r="Q2792" s="43">
        <v>1321416</v>
      </c>
      <c r="R2792" s="46">
        <f>IF(F2792&lt;DATEVALUE("2018-07-01"),1,0)</f>
        <v>1</v>
      </c>
      <c r="S2792" s="47">
        <f>IF(R2792=1,1%,0)</f>
        <v>0.01</v>
      </c>
      <c r="T2792" s="46">
        <f>IFERROR(S2792*M2792,0)</f>
        <v>13214.16</v>
      </c>
      <c r="U2792" s="48">
        <f>IF(O2792&lt;=0.12,1,0)*(1-R2792)*M2792</f>
        <v>0</v>
      </c>
      <c r="V2792" s="49">
        <f>IF(0&lt;0.8,0,IF(0&lt;1,Sheet1!L590,1))*IF(G2792&lt;3,0.12 - O2792,0.01) *U2792</f>
        <v>0</v>
      </c>
      <c r="W2792" s="49">
        <f>IF(0&gt;1,IF(0&lt;=1.1,1,IF(0&lt;=1.2,2,IF(0&lt;=1.5,3,5))),0) * 1000000</f>
        <v>0</v>
      </c>
      <c r="X2792" s="50">
        <f>IF(AND(P2792&gt;=150000000,P2792&lt;300000000),5000000,IF(AND(P2792&gt;=300000000,P2792&lt;500000000),10000000,IF(AND(P2792&gt;=300000000,P2792&lt;500000000),15000000,IF(AND(P2792&gt;=500000000,P2792&lt;3000000000),20000000,IF(P2792&gt;=30000000000,35000000,0))))) * (1-R2792)</f>
        <v>0</v>
      </c>
      <c r="Y2792" s="50">
        <f>IFERROR(Q2792 * (1-R2792),0)</f>
        <v>0</v>
      </c>
      <c r="Z2792" s="51">
        <f>IF(R2792=1,0,0)</f>
        <v>0</v>
      </c>
      <c r="AA2792" s="51">
        <f>IFERROR((1-R2792) * Z2792 * 2%,0)</f>
        <v>0</v>
      </c>
      <c r="AB2792" s="52">
        <f>IF(R2792=0,0,0)</f>
        <v>0</v>
      </c>
      <c r="AC2792" s="52">
        <f> IFERROR(AB2792 * (1-R2792) * 2%,0)</f>
        <v>0</v>
      </c>
      <c r="AD2792" s="53">
        <f>T2792+V2792+W2792+X2792+AA2792+AC2792</f>
        <v>13214.16</v>
      </c>
    </row>
    <row r="2793">
      <c r="C2793" s="40" t="s">
        <v>5290</v>
      </c>
      <c r="D2793" s="41" t="s">
        <v>5291</v>
      </c>
      <c r="E2793" s="41"/>
      <c r="F2793" s="42">
        <v>41501.623032407406</v>
      </c>
      <c r="G2793" s="43">
        <v>59</v>
      </c>
      <c r="H2793" s="44">
        <v>43312</v>
      </c>
      <c r="I2793" s="44">
        <v>43347</v>
      </c>
      <c r="J2793" s="43">
        <v>1388475</v>
      </c>
      <c r="K2793" s="43">
        <v>0</v>
      </c>
      <c r="L2793" s="43">
        <v>0</v>
      </c>
      <c r="M2793" s="43">
        <f>IFERROR(J2793-K2793-L2793,0)</f>
        <v>1388475</v>
      </c>
      <c r="N2793" s="43">
        <v>1388475</v>
      </c>
      <c r="O2793" s="45">
        <f>IFERROR(IF(1 - M2793/N2793&lt;0,0,1-M2793/N2793),0)</f>
        <v>0</v>
      </c>
      <c r="P2793" s="43">
        <v>0</v>
      </c>
      <c r="Q2793" s="43">
        <v>1388475</v>
      </c>
      <c r="R2793" s="46">
        <f>IF(F2793&lt;DATEVALUE("2018-07-01"),1,0)</f>
        <v>1</v>
      </c>
      <c r="S2793" s="47">
        <f>IF(R2793=1,1%,0)</f>
        <v>0.01</v>
      </c>
      <c r="T2793" s="46">
        <f>IFERROR(S2793*M2793,0)</f>
        <v>13884.75</v>
      </c>
      <c r="U2793" s="48">
        <f>IF(O2793&lt;=0.12,1,0)*(1-R2793)*M2793</f>
        <v>0</v>
      </c>
      <c r="V2793" s="49">
        <f>IF(0&lt;0.8,0,IF(0&lt;1,Sheet1!L590,1))*IF(G2793&lt;3,0.12 - O2793,0.01) *U2793</f>
        <v>0</v>
      </c>
      <c r="W2793" s="49">
        <f>IF(0&gt;1,IF(0&lt;=1.1,1,IF(0&lt;=1.2,2,IF(0&lt;=1.5,3,5))),0) * 1000000</f>
        <v>0</v>
      </c>
      <c r="X2793" s="50">
        <f>IF(AND(P2793&gt;=150000000,P2793&lt;300000000),5000000,IF(AND(P2793&gt;=300000000,P2793&lt;500000000),10000000,IF(AND(P2793&gt;=300000000,P2793&lt;500000000),15000000,IF(AND(P2793&gt;=500000000,P2793&lt;3000000000),20000000,IF(P2793&gt;=30000000000,35000000,0))))) * (1-R2793)</f>
        <v>0</v>
      </c>
      <c r="Y2793" s="50">
        <f>IFERROR(Q2793 * (1-R2793),0)</f>
        <v>0</v>
      </c>
      <c r="Z2793" s="51">
        <f>IF(R2793=1,0,0)</f>
        <v>0</v>
      </c>
      <c r="AA2793" s="51">
        <f>IFERROR((1-R2793) * Z2793 * 2%,0)</f>
        <v>0</v>
      </c>
      <c r="AB2793" s="52">
        <f>IF(R2793=0,0,0)</f>
        <v>0</v>
      </c>
      <c r="AC2793" s="52">
        <f> IFERROR(AB2793 * (1-R2793) * 2%,0)</f>
        <v>0</v>
      </c>
      <c r="AD2793" s="53">
        <f>T2793+V2793+W2793+X2793+AA2793+AC2793</f>
        <v>13884.75</v>
      </c>
    </row>
    <row r="2794">
      <c r="C2794" s="40" t="s">
        <v>5292</v>
      </c>
      <c r="D2794" s="41" t="s">
        <v>5293</v>
      </c>
      <c r="E2794" s="41"/>
      <c r="F2794" s="42">
        <v>41556.445856481478</v>
      </c>
      <c r="G2794" s="43">
        <v>57</v>
      </c>
      <c r="H2794" s="44">
        <v>43312</v>
      </c>
      <c r="I2794" s="44">
        <v>43342</v>
      </c>
      <c r="J2794" s="43">
        <v>1626301</v>
      </c>
      <c r="K2794" s="43">
        <v>0</v>
      </c>
      <c r="L2794" s="43">
        <v>0</v>
      </c>
      <c r="M2794" s="43">
        <f>IFERROR(J2794-K2794-L2794,0)</f>
        <v>1626301</v>
      </c>
      <c r="N2794" s="43">
        <v>1618375</v>
      </c>
      <c r="O2794" s="45">
        <f>IFERROR(IF(1 - M2794/N2794&lt;0,0,1-M2794/N2794),0)</f>
        <v>0</v>
      </c>
      <c r="P2794" s="43">
        <v>0</v>
      </c>
      <c r="Q2794" s="43">
        <v>1626301</v>
      </c>
      <c r="R2794" s="46">
        <f>IF(F2794&lt;DATEVALUE("2018-07-01"),1,0)</f>
        <v>1</v>
      </c>
      <c r="S2794" s="47">
        <f>IF(R2794=1,1%,0)</f>
        <v>0.01</v>
      </c>
      <c r="T2794" s="46">
        <f>IFERROR(S2794*M2794,0)</f>
        <v>16263.01</v>
      </c>
      <c r="U2794" s="48">
        <f>IF(O2794&lt;=0.12,1,0)*(1-R2794)*M2794</f>
        <v>0</v>
      </c>
      <c r="V2794" s="49">
        <f>IF(0&lt;0.8,0,IF(0&lt;1,Sheet1!L590,1))*IF(G2794&lt;3,0.12 - O2794,0.01) *U2794</f>
        <v>0</v>
      </c>
      <c r="W2794" s="49">
        <f>IF(0&gt;1,IF(0&lt;=1.1,1,IF(0&lt;=1.2,2,IF(0&lt;=1.5,3,5))),0) * 1000000</f>
        <v>0</v>
      </c>
      <c r="X2794" s="50">
        <f>IF(AND(P2794&gt;=150000000,P2794&lt;300000000),5000000,IF(AND(P2794&gt;=300000000,P2794&lt;500000000),10000000,IF(AND(P2794&gt;=300000000,P2794&lt;500000000),15000000,IF(AND(P2794&gt;=500000000,P2794&lt;3000000000),20000000,IF(P2794&gt;=30000000000,35000000,0))))) * (1-R2794)</f>
        <v>0</v>
      </c>
      <c r="Y2794" s="50">
        <f>IFERROR(Q2794 * (1-R2794),0)</f>
        <v>0</v>
      </c>
      <c r="Z2794" s="51">
        <f>IF(R2794=1,0,0)</f>
        <v>0</v>
      </c>
      <c r="AA2794" s="51">
        <f>IFERROR((1-R2794) * Z2794 * 2%,0)</f>
        <v>0</v>
      </c>
      <c r="AB2794" s="52">
        <f>IF(R2794=0,0,0)</f>
        <v>0</v>
      </c>
      <c r="AC2794" s="52">
        <f> IFERROR(AB2794 * (1-R2794) * 2%,0)</f>
        <v>0</v>
      </c>
      <c r="AD2794" s="53">
        <f>T2794+V2794+W2794+X2794+AA2794+AC2794</f>
        <v>16263.01</v>
      </c>
    </row>
    <row r="2795">
      <c r="C2795" s="40" t="s">
        <v>5294</v>
      </c>
      <c r="D2795" s="41" t="s">
        <v>5295</v>
      </c>
      <c r="E2795" s="41"/>
      <c r="F2795" s="42">
        <v>41621.587719907402</v>
      </c>
      <c r="G2795" s="43">
        <v>55</v>
      </c>
      <c r="H2795" s="44">
        <v>43335</v>
      </c>
      <c r="I2795" s="44">
        <v>43342</v>
      </c>
      <c r="J2795" s="43">
        <v>1652476</v>
      </c>
      <c r="K2795" s="43">
        <v>0</v>
      </c>
      <c r="L2795" s="43">
        <v>0</v>
      </c>
      <c r="M2795" s="43">
        <f>IFERROR(J2795-K2795-L2795,0)</f>
        <v>1652476</v>
      </c>
      <c r="N2795" s="43">
        <v>2246728</v>
      </c>
      <c r="O2795" s="45">
        <f>IFERROR(IF(1 - M2795/N2795&lt;0,0,1-M2795/N2795),0)</f>
        <v>0.26449663688706426</v>
      </c>
      <c r="P2795" s="43">
        <v>0</v>
      </c>
      <c r="Q2795" s="43">
        <v>1652476</v>
      </c>
      <c r="R2795" s="46">
        <f>IF(F2795&lt;DATEVALUE("2018-07-01"),1,0)</f>
        <v>1</v>
      </c>
      <c r="S2795" s="47">
        <f>IF(R2795=1,1%,0)</f>
        <v>0.01</v>
      </c>
      <c r="T2795" s="46">
        <f>IFERROR(S2795*M2795,0)</f>
        <v>16524.760000000002</v>
      </c>
      <c r="U2795" s="48">
        <f>IF(O2795&lt;=0.12,1,0)*(1-R2795)*M2795</f>
        <v>0</v>
      </c>
      <c r="V2795" s="49">
        <f>IF(0&lt;0.8,0,IF(0&lt;1,Sheet1!L590,1))*IF(G2795&lt;3,0.12 - O2795,0.01) *U2795</f>
        <v>0</v>
      </c>
      <c r="W2795" s="49">
        <f>IF(0&gt;1,IF(0&lt;=1.1,1,IF(0&lt;=1.2,2,IF(0&lt;=1.5,3,5))),0) * 1000000</f>
        <v>0</v>
      </c>
      <c r="X2795" s="50">
        <f>IF(AND(P2795&gt;=150000000,P2795&lt;300000000),5000000,IF(AND(P2795&gt;=300000000,P2795&lt;500000000),10000000,IF(AND(P2795&gt;=300000000,P2795&lt;500000000),15000000,IF(AND(P2795&gt;=500000000,P2795&lt;3000000000),20000000,IF(P2795&gt;=30000000000,35000000,0))))) * (1-R2795)</f>
        <v>0</v>
      </c>
      <c r="Y2795" s="50">
        <f>IFERROR(Q2795 * (1-R2795),0)</f>
        <v>0</v>
      </c>
      <c r="Z2795" s="51">
        <f>IF(R2795=1,0,0)</f>
        <v>0</v>
      </c>
      <c r="AA2795" s="51">
        <f>IFERROR((1-R2795) * Z2795 * 2%,0)</f>
        <v>0</v>
      </c>
      <c r="AB2795" s="52">
        <f>IF(R2795=0,0,0)</f>
        <v>0</v>
      </c>
      <c r="AC2795" s="52">
        <f> IFERROR(AB2795 * (1-R2795) * 2%,0)</f>
        <v>0</v>
      </c>
      <c r="AD2795" s="53">
        <f>T2795+V2795+W2795+X2795+AA2795+AC2795</f>
        <v>16524.760000000002</v>
      </c>
    </row>
    <row r="2796">
      <c r="C2796" s="40" t="s">
        <v>5296</v>
      </c>
      <c r="D2796" s="41" t="s">
        <v>5297</v>
      </c>
      <c r="E2796" s="41"/>
      <c r="F2796" s="42">
        <v>41696.423217592594</v>
      </c>
      <c r="G2796" s="43">
        <v>53</v>
      </c>
      <c r="H2796" s="44">
        <v>43312</v>
      </c>
      <c r="I2796" s="44">
        <v>43355</v>
      </c>
      <c r="J2796" s="43">
        <v>2522807</v>
      </c>
      <c r="K2796" s="43">
        <v>0</v>
      </c>
      <c r="L2796" s="43">
        <v>0</v>
      </c>
      <c r="M2796" s="43">
        <f>IFERROR(J2796-K2796-L2796,0)</f>
        <v>2522807</v>
      </c>
      <c r="N2796" s="43">
        <v>1630806</v>
      </c>
      <c r="O2796" s="45">
        <f>IFERROR(IF(1 - M2796/N2796&lt;0,0,1-M2796/N2796),0)</f>
        <v>0</v>
      </c>
      <c r="P2796" s="43">
        <v>0</v>
      </c>
      <c r="Q2796" s="43">
        <v>2522807</v>
      </c>
      <c r="R2796" s="46">
        <f>IF(F2796&lt;DATEVALUE("2018-07-01"),1,0)</f>
        <v>1</v>
      </c>
      <c r="S2796" s="47">
        <f>IF(R2796=1,1%,0)</f>
        <v>0.01</v>
      </c>
      <c r="T2796" s="46">
        <f>IFERROR(S2796*M2796,0)</f>
        <v>25228.07</v>
      </c>
      <c r="U2796" s="48">
        <f>IF(O2796&lt;=0.12,1,0)*(1-R2796)*M2796</f>
        <v>0</v>
      </c>
      <c r="V2796" s="49">
        <f>IF(0&lt;0.8,0,IF(0&lt;1,Sheet1!L590,1))*IF(G2796&lt;3,0.12 - O2796,0.01) *U2796</f>
        <v>0</v>
      </c>
      <c r="W2796" s="49">
        <f>IF(0&gt;1,IF(0&lt;=1.1,1,IF(0&lt;=1.2,2,IF(0&lt;=1.5,3,5))),0) * 1000000</f>
        <v>0</v>
      </c>
      <c r="X2796" s="50">
        <f>IF(AND(P2796&gt;=150000000,P2796&lt;300000000),5000000,IF(AND(P2796&gt;=300000000,P2796&lt;500000000),10000000,IF(AND(P2796&gt;=300000000,P2796&lt;500000000),15000000,IF(AND(P2796&gt;=500000000,P2796&lt;3000000000),20000000,IF(P2796&gt;=30000000000,35000000,0))))) * (1-R2796)</f>
        <v>0</v>
      </c>
      <c r="Y2796" s="50">
        <f>IFERROR(Q2796 * (1-R2796),0)</f>
        <v>0</v>
      </c>
      <c r="Z2796" s="51">
        <f>IF(R2796=1,0,0)</f>
        <v>0</v>
      </c>
      <c r="AA2796" s="51">
        <f>IFERROR((1-R2796) * Z2796 * 2%,0)</f>
        <v>0</v>
      </c>
      <c r="AB2796" s="52">
        <f>IF(R2796=0,892000,0)</f>
        <v>0</v>
      </c>
      <c r="AC2796" s="52">
        <f> IFERROR(AB2796 * (1-R2796) * 2%,0)</f>
        <v>0</v>
      </c>
      <c r="AD2796" s="53">
        <f>T2796+V2796+W2796+X2796+AA2796+AC2796</f>
        <v>25228.07</v>
      </c>
    </row>
    <row r="2797">
      <c r="C2797" s="40" t="s">
        <v>5298</v>
      </c>
      <c r="D2797" s="41" t="s">
        <v>5299</v>
      </c>
      <c r="E2797" s="41"/>
      <c r="F2797" s="42">
        <v>41696.43268518518</v>
      </c>
      <c r="G2797" s="43">
        <v>53</v>
      </c>
      <c r="H2797" s="44">
        <v>43312</v>
      </c>
      <c r="I2797" s="44">
        <v>43363</v>
      </c>
      <c r="J2797" s="43">
        <v>1654182</v>
      </c>
      <c r="K2797" s="43">
        <v>0</v>
      </c>
      <c r="L2797" s="43">
        <v>0</v>
      </c>
      <c r="M2797" s="43">
        <f>IFERROR(J2797-K2797-L2797,0)</f>
        <v>1654182</v>
      </c>
      <c r="N2797" s="43">
        <v>1602742</v>
      </c>
      <c r="O2797" s="45">
        <f>IFERROR(IF(1 - M2797/N2797&lt;0,0,1-M2797/N2797),0)</f>
        <v>0</v>
      </c>
      <c r="P2797" s="43">
        <v>0</v>
      </c>
      <c r="Q2797" s="43">
        <v>1654182</v>
      </c>
      <c r="R2797" s="46">
        <f>IF(F2797&lt;DATEVALUE("2018-07-01"),1,0)</f>
        <v>1</v>
      </c>
      <c r="S2797" s="47">
        <f>IF(R2797=1,1%,0)</f>
        <v>0.01</v>
      </c>
      <c r="T2797" s="46">
        <f>IFERROR(S2797*M2797,0)</f>
        <v>16541.82</v>
      </c>
      <c r="U2797" s="48">
        <f>IF(O2797&lt;=0.12,1,0)*(1-R2797)*M2797</f>
        <v>0</v>
      </c>
      <c r="V2797" s="49">
        <f>IF(0&lt;0.8,0,IF(0&lt;1,Sheet1!L590,1))*IF(G2797&lt;3,0.12 - O2797,0.01) *U2797</f>
        <v>0</v>
      </c>
      <c r="W2797" s="49">
        <f>IF(0&gt;1,IF(0&lt;=1.1,1,IF(0&lt;=1.2,2,IF(0&lt;=1.5,3,5))),0) * 1000000</f>
        <v>0</v>
      </c>
      <c r="X2797" s="50">
        <f>IF(AND(P2797&gt;=150000000,P2797&lt;300000000),5000000,IF(AND(P2797&gt;=300000000,P2797&lt;500000000),10000000,IF(AND(P2797&gt;=300000000,P2797&lt;500000000),15000000,IF(AND(P2797&gt;=500000000,P2797&lt;3000000000),20000000,IF(P2797&gt;=30000000000,35000000,0))))) * (1-R2797)</f>
        <v>0</v>
      </c>
      <c r="Y2797" s="50">
        <f>IFERROR(Q2797 * (1-R2797),0)</f>
        <v>0</v>
      </c>
      <c r="Z2797" s="51">
        <f>IF(R2797=1,0,0)</f>
        <v>0</v>
      </c>
      <c r="AA2797" s="51">
        <f>IFERROR((1-R2797) * Z2797 * 2%,0)</f>
        <v>0</v>
      </c>
      <c r="AB2797" s="52">
        <f>IF(R2797=0,0,0)</f>
        <v>0</v>
      </c>
      <c r="AC2797" s="52">
        <f> IFERROR(AB2797 * (1-R2797) * 2%,0)</f>
        <v>0</v>
      </c>
      <c r="AD2797" s="53">
        <f>T2797+V2797+W2797+X2797+AA2797+AC2797</f>
        <v>16541.82</v>
      </c>
    </row>
    <row r="2798">
      <c r="C2798" s="40" t="s">
        <v>5300</v>
      </c>
      <c r="D2798" s="41" t="s">
        <v>5301</v>
      </c>
      <c r="E2798" s="41"/>
      <c r="F2798" s="42">
        <v>41730.702557870369</v>
      </c>
      <c r="G2798" s="43">
        <v>51</v>
      </c>
      <c r="H2798" s="44">
        <v>43335</v>
      </c>
      <c r="I2798" s="44">
        <v>43342</v>
      </c>
      <c r="J2798" s="43">
        <v>3756155</v>
      </c>
      <c r="K2798" s="43">
        <v>0</v>
      </c>
      <c r="L2798" s="43">
        <v>0</v>
      </c>
      <c r="M2798" s="43">
        <f>IFERROR(J2798-K2798-L2798,0)</f>
        <v>3756155</v>
      </c>
      <c r="N2798" s="43">
        <v>5014290</v>
      </c>
      <c r="O2798" s="45">
        <f>IFERROR(IF(1 - M2798/N2798&lt;0,0,1-M2798/N2798),0)</f>
        <v>0.25090989950720843</v>
      </c>
      <c r="P2798" s="43">
        <v>0</v>
      </c>
      <c r="Q2798" s="43">
        <v>3756155</v>
      </c>
      <c r="R2798" s="46">
        <f>IF(F2798&lt;DATEVALUE("2018-07-01"),1,0)</f>
        <v>1</v>
      </c>
      <c r="S2798" s="47">
        <f>IF(R2798=1,1%,0)</f>
        <v>0.01</v>
      </c>
      <c r="T2798" s="46">
        <f>IFERROR(S2798*M2798,0)</f>
        <v>37561.550000000003</v>
      </c>
      <c r="U2798" s="48">
        <f>IF(O2798&lt;=0.12,1,0)*(1-R2798)*M2798</f>
        <v>0</v>
      </c>
      <c r="V2798" s="49">
        <f>IF(0&lt;0.8,0,IF(0&lt;1,Sheet1!L590,1))*IF(G2798&lt;3,0.12 - O2798,0.01) *U2798</f>
        <v>0</v>
      </c>
      <c r="W2798" s="49">
        <f>IF(0&gt;1,IF(0&lt;=1.1,1,IF(0&lt;=1.2,2,IF(0&lt;=1.5,3,5))),0) * 1000000</f>
        <v>0</v>
      </c>
      <c r="X2798" s="50">
        <f>IF(AND(P2798&gt;=150000000,P2798&lt;300000000),5000000,IF(AND(P2798&gt;=300000000,P2798&lt;500000000),10000000,IF(AND(P2798&gt;=300000000,P2798&lt;500000000),15000000,IF(AND(P2798&gt;=500000000,P2798&lt;3000000000),20000000,IF(P2798&gt;=30000000000,35000000,0))))) * (1-R2798)</f>
        <v>0</v>
      </c>
      <c r="Y2798" s="50">
        <f>IFERROR(Q2798 * (1-R2798),0)</f>
        <v>0</v>
      </c>
      <c r="Z2798" s="51">
        <f>IF(R2798=1,0,0)</f>
        <v>0</v>
      </c>
      <c r="AA2798" s="51">
        <f>IFERROR((1-R2798) * Z2798 * 2%,0)</f>
        <v>0</v>
      </c>
      <c r="AB2798" s="52">
        <f>IF(R2798=0,0,0)</f>
        <v>0</v>
      </c>
      <c r="AC2798" s="52">
        <f> IFERROR(AB2798 * (1-R2798) * 2%,0)</f>
        <v>0</v>
      </c>
      <c r="AD2798" s="53">
        <f>T2798+V2798+W2798+X2798+AA2798+AC2798</f>
        <v>37561.550000000003</v>
      </c>
    </row>
    <row r="2799">
      <c r="C2799" s="40" t="s">
        <v>5302</v>
      </c>
      <c r="D2799" s="41" t="s">
        <v>5303</v>
      </c>
      <c r="E2799" s="41"/>
      <c r="F2799" s="42">
        <v>41852.576099537036</v>
      </c>
      <c r="G2799" s="43">
        <v>47</v>
      </c>
      <c r="H2799" s="44">
        <v>43335</v>
      </c>
      <c r="I2799" s="44">
        <v>43342</v>
      </c>
      <c r="J2799" s="43">
        <v>1956397</v>
      </c>
      <c r="K2799" s="43">
        <v>0</v>
      </c>
      <c r="L2799" s="43">
        <v>0</v>
      </c>
      <c r="M2799" s="43">
        <f>IFERROR(J2799-K2799-L2799,0)</f>
        <v>1956397</v>
      </c>
      <c r="N2799" s="43">
        <v>2530473</v>
      </c>
      <c r="O2799" s="45">
        <f>IFERROR(IF(1 - M2799/N2799&lt;0,0,1-M2799/N2799),0)</f>
        <v>0.22686509597217597</v>
      </c>
      <c r="P2799" s="43">
        <v>0</v>
      </c>
      <c r="Q2799" s="43">
        <v>1956397</v>
      </c>
      <c r="R2799" s="46">
        <f>IF(F2799&lt;DATEVALUE("2018-07-01"),1,0)</f>
        <v>1</v>
      </c>
      <c r="S2799" s="47">
        <f>IF(R2799=1,1%,0)</f>
        <v>0.01</v>
      </c>
      <c r="T2799" s="46">
        <f>IFERROR(S2799*M2799,0)</f>
        <v>19563.970000000001</v>
      </c>
      <c r="U2799" s="48">
        <f>IF(O2799&lt;=0.12,1,0)*(1-R2799)*M2799</f>
        <v>0</v>
      </c>
      <c r="V2799" s="49">
        <f>IF(0&lt;0.8,0,IF(0&lt;1,Sheet1!L590,1))*IF(G2799&lt;3,0.12 - O2799,0.01) *U2799</f>
        <v>0</v>
      </c>
      <c r="W2799" s="49">
        <f>IF(0&gt;1,IF(0&lt;=1.1,1,IF(0&lt;=1.2,2,IF(0&lt;=1.5,3,5))),0) * 1000000</f>
        <v>0</v>
      </c>
      <c r="X2799" s="50">
        <f>IF(AND(P2799&gt;=150000000,P2799&lt;300000000),5000000,IF(AND(P2799&gt;=300000000,P2799&lt;500000000),10000000,IF(AND(P2799&gt;=300000000,P2799&lt;500000000),15000000,IF(AND(P2799&gt;=500000000,P2799&lt;3000000000),20000000,IF(P2799&gt;=30000000000,35000000,0))))) * (1-R2799)</f>
        <v>0</v>
      </c>
      <c r="Y2799" s="50">
        <f>IFERROR(Q2799 * (1-R2799),0)</f>
        <v>0</v>
      </c>
      <c r="Z2799" s="51">
        <f>IF(R2799=1,0,0)</f>
        <v>0</v>
      </c>
      <c r="AA2799" s="51">
        <f>IFERROR((1-R2799) * Z2799 * 2%,0)</f>
        <v>0</v>
      </c>
      <c r="AB2799" s="52">
        <f>IF(R2799=0,0,0)</f>
        <v>0</v>
      </c>
      <c r="AC2799" s="52">
        <f> IFERROR(AB2799 * (1-R2799) * 2%,0)</f>
        <v>0</v>
      </c>
      <c r="AD2799" s="53">
        <f>T2799+V2799+W2799+X2799+AA2799+AC2799</f>
        <v>19563.970000000001</v>
      </c>
    </row>
    <row r="2800">
      <c r="C2800" s="40" t="s">
        <v>5304</v>
      </c>
      <c r="D2800" s="41" t="s">
        <v>5305</v>
      </c>
      <c r="E2800" s="41"/>
      <c r="F2800" s="42">
        <v>41909.609398148146</v>
      </c>
      <c r="G2800" s="43">
        <v>46</v>
      </c>
      <c r="H2800" s="44">
        <v>43312</v>
      </c>
      <c r="I2800" s="44">
        <v>43340</v>
      </c>
      <c r="J2800" s="43">
        <v>288464</v>
      </c>
      <c r="K2800" s="43">
        <v>0</v>
      </c>
      <c r="L2800" s="43">
        <v>0</v>
      </c>
      <c r="M2800" s="43">
        <f>IFERROR(J2800-K2800-L2800,0)</f>
        <v>288464</v>
      </c>
      <c r="N2800" s="43">
        <v>288464</v>
      </c>
      <c r="O2800" s="45">
        <f>IFERROR(IF(1 - M2800/N2800&lt;0,0,1-M2800/N2800),0)</f>
        <v>0</v>
      </c>
      <c r="P2800" s="43">
        <v>0</v>
      </c>
      <c r="Q2800" s="43">
        <v>288464</v>
      </c>
      <c r="R2800" s="46">
        <f>IF(F2800&lt;DATEVALUE("2018-07-01"),1,0)</f>
        <v>1</v>
      </c>
      <c r="S2800" s="47">
        <f>IF(R2800=1,1%,0)</f>
        <v>0.01</v>
      </c>
      <c r="T2800" s="46">
        <f>IFERROR(S2800*M2800,0)</f>
        <v>2884.6399999999999</v>
      </c>
      <c r="U2800" s="48">
        <f>IF(O2800&lt;=0.12,1,0)*(1-R2800)*M2800</f>
        <v>0</v>
      </c>
      <c r="V2800" s="49">
        <f>IF(0&lt;0.8,0,IF(0&lt;1,Sheet1!L590,1))*IF(G2800&lt;3,0.12 - O2800,0.01) *U2800</f>
        <v>0</v>
      </c>
      <c r="W2800" s="49">
        <f>IF(0&gt;1,IF(0&lt;=1.1,1,IF(0&lt;=1.2,2,IF(0&lt;=1.5,3,5))),0) * 1000000</f>
        <v>0</v>
      </c>
      <c r="X2800" s="50">
        <f>IF(AND(P2800&gt;=150000000,P2800&lt;300000000),5000000,IF(AND(P2800&gt;=300000000,P2800&lt;500000000),10000000,IF(AND(P2800&gt;=300000000,P2800&lt;500000000),15000000,IF(AND(P2800&gt;=500000000,P2800&lt;3000000000),20000000,IF(P2800&gt;=30000000000,35000000,0))))) * (1-R2800)</f>
        <v>0</v>
      </c>
      <c r="Y2800" s="50">
        <f>IFERROR(Q2800 * (1-R2800),0)</f>
        <v>0</v>
      </c>
      <c r="Z2800" s="51">
        <f>IF(R2800=1,0,0)</f>
        <v>0</v>
      </c>
      <c r="AA2800" s="51">
        <f>IFERROR((1-R2800) * Z2800 * 2%,0)</f>
        <v>0</v>
      </c>
      <c r="AB2800" s="52">
        <f>IF(R2800=0,0,0)</f>
        <v>0</v>
      </c>
      <c r="AC2800" s="52">
        <f> IFERROR(AB2800 * (1-R2800) * 2%,0)</f>
        <v>0</v>
      </c>
      <c r="AD2800" s="53">
        <f>T2800+V2800+W2800+X2800+AA2800+AC2800</f>
        <v>2884.6399999999999</v>
      </c>
    </row>
    <row r="2801">
      <c r="C2801" s="40" t="s">
        <v>5306</v>
      </c>
      <c r="D2801" s="41" t="s">
        <v>5307</v>
      </c>
      <c r="E2801" s="41"/>
      <c r="F2801" s="42">
        <v>41912.46193287037</v>
      </c>
      <c r="G2801" s="43">
        <v>46</v>
      </c>
      <c r="H2801" s="44">
        <v>43312</v>
      </c>
      <c r="I2801" s="44">
        <v>43328</v>
      </c>
      <c r="J2801" s="43">
        <v>254947</v>
      </c>
      <c r="K2801" s="43">
        <v>0</v>
      </c>
      <c r="L2801" s="43">
        <v>0</v>
      </c>
      <c r="M2801" s="43">
        <f>IFERROR(J2801-K2801-L2801,0)</f>
        <v>254947</v>
      </c>
      <c r="N2801" s="43">
        <v>254947</v>
      </c>
      <c r="O2801" s="45">
        <f>IFERROR(IF(1 - M2801/N2801&lt;0,0,1-M2801/N2801),0)</f>
        <v>0</v>
      </c>
      <c r="P2801" s="43">
        <v>0</v>
      </c>
      <c r="Q2801" s="43">
        <v>254947</v>
      </c>
      <c r="R2801" s="46">
        <f>IF(F2801&lt;DATEVALUE("2018-07-01"),1,0)</f>
        <v>1</v>
      </c>
      <c r="S2801" s="47">
        <f>IF(R2801=1,1%,0)</f>
        <v>0.01</v>
      </c>
      <c r="T2801" s="46">
        <f>IFERROR(S2801*M2801,0)</f>
        <v>2549.4700000000003</v>
      </c>
      <c r="U2801" s="48">
        <f>IF(O2801&lt;=0.12,1,0)*(1-R2801)*M2801</f>
        <v>0</v>
      </c>
      <c r="V2801" s="49">
        <f>IF(0&lt;0.8,0,IF(0&lt;1,Sheet1!L590,1))*IF(G2801&lt;3,0.12 - O2801,0.01) *U2801</f>
        <v>0</v>
      </c>
      <c r="W2801" s="49">
        <f>IF(0&gt;1,IF(0&lt;=1.1,1,IF(0&lt;=1.2,2,IF(0&lt;=1.5,3,5))),0) * 1000000</f>
        <v>0</v>
      </c>
      <c r="X2801" s="50">
        <f>IF(AND(P2801&gt;=150000000,P2801&lt;300000000),5000000,IF(AND(P2801&gt;=300000000,P2801&lt;500000000),10000000,IF(AND(P2801&gt;=300000000,P2801&lt;500000000),15000000,IF(AND(P2801&gt;=500000000,P2801&lt;3000000000),20000000,IF(P2801&gt;=30000000000,35000000,0))))) * (1-R2801)</f>
        <v>0</v>
      </c>
      <c r="Y2801" s="50">
        <f>IFERROR(Q2801 * (1-R2801),0)</f>
        <v>0</v>
      </c>
      <c r="Z2801" s="51">
        <f>IF(R2801=1,0,0)</f>
        <v>0</v>
      </c>
      <c r="AA2801" s="51">
        <f>IFERROR((1-R2801) * Z2801 * 2%,0)</f>
        <v>0</v>
      </c>
      <c r="AB2801" s="52">
        <f>IF(R2801=0,0,0)</f>
        <v>0</v>
      </c>
      <c r="AC2801" s="52">
        <f> IFERROR(AB2801 * (1-R2801) * 2%,0)</f>
        <v>0</v>
      </c>
      <c r="AD2801" s="53">
        <f>T2801+V2801+W2801+X2801+AA2801+AC2801</f>
        <v>2549.4700000000003</v>
      </c>
    </row>
    <row r="2802">
      <c r="C2802" s="40" t="s">
        <v>5308</v>
      </c>
      <c r="D2802" s="41" t="s">
        <v>5309</v>
      </c>
      <c r="E2802" s="41"/>
      <c r="F2802" s="42">
        <v>42016.435752314814</v>
      </c>
      <c r="G2802" s="43">
        <v>42</v>
      </c>
      <c r="H2802" s="44">
        <v>43321</v>
      </c>
      <c r="I2802" s="44">
        <v>43355</v>
      </c>
      <c r="J2802" s="43">
        <v>1036002</v>
      </c>
      <c r="K2802" s="43">
        <v>0</v>
      </c>
      <c r="L2802" s="43">
        <v>0</v>
      </c>
      <c r="M2802" s="43">
        <f>IFERROR(J2802-K2802-L2802,0)</f>
        <v>1036002</v>
      </c>
      <c r="N2802" s="43">
        <v>1036002</v>
      </c>
      <c r="O2802" s="45">
        <f>IFERROR(IF(1 - M2802/N2802&lt;0,0,1-M2802/N2802),0)</f>
        <v>0</v>
      </c>
      <c r="P2802" s="43">
        <v>0</v>
      </c>
      <c r="Q2802" s="43">
        <v>1036002</v>
      </c>
      <c r="R2802" s="46">
        <f>IF(F2802&lt;DATEVALUE("2018-07-01"),1,0)</f>
        <v>1</v>
      </c>
      <c r="S2802" s="47">
        <f>IF(R2802=1,1%,0)</f>
        <v>0.01</v>
      </c>
      <c r="T2802" s="46">
        <f>IFERROR(S2802*M2802,0)</f>
        <v>10360.02</v>
      </c>
      <c r="U2802" s="48">
        <f>IF(O2802&lt;=0.12,1,0)*(1-R2802)*M2802</f>
        <v>0</v>
      </c>
      <c r="V2802" s="49">
        <f>IF(0&lt;0.8,0,IF(0&lt;1,Sheet1!L590,1))*IF(G2802&lt;3,0.12 - O2802,0.01) *U2802</f>
        <v>0</v>
      </c>
      <c r="W2802" s="49">
        <f>IF(0&gt;1,IF(0&lt;=1.1,1,IF(0&lt;=1.2,2,IF(0&lt;=1.5,3,5))),0) * 1000000</f>
        <v>0</v>
      </c>
      <c r="X2802" s="50">
        <f>IF(AND(P2802&gt;=150000000,P2802&lt;300000000),5000000,IF(AND(P2802&gt;=300000000,P2802&lt;500000000),10000000,IF(AND(P2802&gt;=300000000,P2802&lt;500000000),15000000,IF(AND(P2802&gt;=500000000,P2802&lt;3000000000),20000000,IF(P2802&gt;=30000000000,35000000,0))))) * (1-R2802)</f>
        <v>0</v>
      </c>
      <c r="Y2802" s="50">
        <f>IFERROR(Q2802 * (1-R2802),0)</f>
        <v>0</v>
      </c>
      <c r="Z2802" s="51">
        <f>IF(R2802=1,0,0)</f>
        <v>0</v>
      </c>
      <c r="AA2802" s="51">
        <f>IFERROR((1-R2802) * Z2802 * 2%,0)</f>
        <v>0</v>
      </c>
      <c r="AB2802" s="52">
        <f>IF(R2802=0,0,0)</f>
        <v>0</v>
      </c>
      <c r="AC2802" s="52">
        <f> IFERROR(AB2802 * (1-R2802) * 2%,0)</f>
        <v>0</v>
      </c>
      <c r="AD2802" s="53">
        <f>T2802+V2802+W2802+X2802+AA2802+AC2802</f>
        <v>10360.02</v>
      </c>
    </row>
    <row r="2803">
      <c r="C2803" s="40" t="s">
        <v>5310</v>
      </c>
      <c r="D2803" s="41" t="s">
        <v>5311</v>
      </c>
      <c r="E2803" s="41"/>
      <c r="F2803" s="42">
        <v>42031.633726851847</v>
      </c>
      <c r="G2803" s="43">
        <v>42</v>
      </c>
      <c r="H2803" s="44">
        <v>43312</v>
      </c>
      <c r="I2803" s="44">
        <v>43328</v>
      </c>
      <c r="J2803" s="43">
        <v>308913</v>
      </c>
      <c r="K2803" s="43">
        <v>0</v>
      </c>
      <c r="L2803" s="43">
        <v>0</v>
      </c>
      <c r="M2803" s="43">
        <f>IFERROR(J2803-K2803-L2803,0)</f>
        <v>308913</v>
      </c>
      <c r="N2803" s="43">
        <v>308913</v>
      </c>
      <c r="O2803" s="45">
        <f>IFERROR(IF(1 - M2803/N2803&lt;0,0,1-M2803/N2803),0)</f>
        <v>0</v>
      </c>
      <c r="P2803" s="43">
        <v>0</v>
      </c>
      <c r="Q2803" s="43">
        <v>308913</v>
      </c>
      <c r="R2803" s="46">
        <f>IF(F2803&lt;DATEVALUE("2018-07-01"),1,0)</f>
        <v>1</v>
      </c>
      <c r="S2803" s="47">
        <f>IF(R2803=1,1%,0)</f>
        <v>0.01</v>
      </c>
      <c r="T2803" s="46">
        <f>IFERROR(S2803*M2803,0)</f>
        <v>3089.1300000000001</v>
      </c>
      <c r="U2803" s="48">
        <f>IF(O2803&lt;=0.12,1,0)*(1-R2803)*M2803</f>
        <v>0</v>
      </c>
      <c r="V2803" s="49">
        <f>IF(0&lt;0.8,0,IF(0&lt;1,Sheet1!L590,1))*IF(G2803&lt;3,0.12 - O2803,0.01) *U2803</f>
        <v>0</v>
      </c>
      <c r="W2803" s="49">
        <f>IF(0&gt;1,IF(0&lt;=1.1,1,IF(0&lt;=1.2,2,IF(0&lt;=1.5,3,5))),0) * 1000000</f>
        <v>0</v>
      </c>
      <c r="X2803" s="50">
        <f>IF(AND(P2803&gt;=150000000,P2803&lt;300000000),5000000,IF(AND(P2803&gt;=300000000,P2803&lt;500000000),10000000,IF(AND(P2803&gt;=300000000,P2803&lt;500000000),15000000,IF(AND(P2803&gt;=500000000,P2803&lt;3000000000),20000000,IF(P2803&gt;=30000000000,35000000,0))))) * (1-R2803)</f>
        <v>0</v>
      </c>
      <c r="Y2803" s="50">
        <f>IFERROR(Q2803 * (1-R2803),0)</f>
        <v>0</v>
      </c>
      <c r="Z2803" s="51">
        <f>IF(R2803=1,0,0)</f>
        <v>0</v>
      </c>
      <c r="AA2803" s="51">
        <f>IFERROR((1-R2803) * Z2803 * 2%,0)</f>
        <v>0</v>
      </c>
      <c r="AB2803" s="52">
        <f>IF(R2803=0,0,0)</f>
        <v>0</v>
      </c>
      <c r="AC2803" s="52">
        <f> IFERROR(AB2803 * (1-R2803) * 2%,0)</f>
        <v>0</v>
      </c>
      <c r="AD2803" s="53">
        <f>T2803+V2803+W2803+X2803+AA2803+AC2803</f>
        <v>3089.1300000000001</v>
      </c>
    </row>
    <row r="2804">
      <c r="C2804" s="40" t="s">
        <v>5312</v>
      </c>
      <c r="D2804" s="41" t="s">
        <v>5313</v>
      </c>
      <c r="E2804" s="41"/>
      <c r="F2804" s="42">
        <v>42041.590405092589</v>
      </c>
      <c r="G2804" s="43">
        <v>41</v>
      </c>
      <c r="H2804" s="44">
        <v>43312</v>
      </c>
      <c r="I2804" s="44">
        <v>43343</v>
      </c>
      <c r="J2804" s="43">
        <v>1368555</v>
      </c>
      <c r="K2804" s="43">
        <v>0</v>
      </c>
      <c r="L2804" s="43">
        <v>0</v>
      </c>
      <c r="M2804" s="43">
        <f>IFERROR(J2804-K2804-L2804,0)</f>
        <v>1368555</v>
      </c>
      <c r="N2804" s="43">
        <v>1350795</v>
      </c>
      <c r="O2804" s="45">
        <f>IFERROR(IF(1 - M2804/N2804&lt;0,0,1-M2804/N2804),0)</f>
        <v>0</v>
      </c>
      <c r="P2804" s="43">
        <v>0</v>
      </c>
      <c r="Q2804" s="43">
        <v>1368555</v>
      </c>
      <c r="R2804" s="46">
        <f>IF(F2804&lt;DATEVALUE("2018-07-01"),1,0)</f>
        <v>1</v>
      </c>
      <c r="S2804" s="47">
        <f>IF(R2804=1,1%,0)</f>
        <v>0.01</v>
      </c>
      <c r="T2804" s="46">
        <f>IFERROR(S2804*M2804,0)</f>
        <v>13685.550000000001</v>
      </c>
      <c r="U2804" s="48">
        <f>IF(O2804&lt;=0.12,1,0)*(1-R2804)*M2804</f>
        <v>0</v>
      </c>
      <c r="V2804" s="49">
        <f>IF(0&lt;0.8,0,IF(0&lt;1,Sheet1!L590,1))*IF(G2804&lt;3,0.12 - O2804,0.01) *U2804</f>
        <v>0</v>
      </c>
      <c r="W2804" s="49">
        <f>IF(0&gt;1,IF(0&lt;=1.1,1,IF(0&lt;=1.2,2,IF(0&lt;=1.5,3,5))),0) * 1000000</f>
        <v>0</v>
      </c>
      <c r="X2804" s="50">
        <f>IF(AND(P2804&gt;=150000000,P2804&lt;300000000),5000000,IF(AND(P2804&gt;=300000000,P2804&lt;500000000),10000000,IF(AND(P2804&gt;=300000000,P2804&lt;500000000),15000000,IF(AND(P2804&gt;=500000000,P2804&lt;3000000000),20000000,IF(P2804&gt;=30000000000,35000000,0))))) * (1-R2804)</f>
        <v>0</v>
      </c>
      <c r="Y2804" s="50">
        <f>IFERROR(Q2804 * (1-R2804),0)</f>
        <v>0</v>
      </c>
      <c r="Z2804" s="51">
        <f>IF(R2804=1,0,0)</f>
        <v>0</v>
      </c>
      <c r="AA2804" s="51">
        <f>IFERROR((1-R2804) * Z2804 * 2%,0)</f>
        <v>0</v>
      </c>
      <c r="AB2804" s="52">
        <f>IF(R2804=0,0,0)</f>
        <v>0</v>
      </c>
      <c r="AC2804" s="52">
        <f> IFERROR(AB2804 * (1-R2804) * 2%,0)</f>
        <v>0</v>
      </c>
      <c r="AD2804" s="53">
        <f>T2804+V2804+W2804+X2804+AA2804+AC2804</f>
        <v>13685.550000000001</v>
      </c>
    </row>
    <row r="2805">
      <c r="C2805" s="40" t="s">
        <v>5314</v>
      </c>
      <c r="D2805" s="41" t="s">
        <v>5315</v>
      </c>
      <c r="E2805" s="41"/>
      <c r="F2805" s="42">
        <v>42065.617916666662</v>
      </c>
      <c r="G2805" s="43">
        <v>40</v>
      </c>
      <c r="H2805" s="44">
        <v>43335</v>
      </c>
      <c r="I2805" s="44">
        <v>43342</v>
      </c>
      <c r="J2805" s="43">
        <v>4207795</v>
      </c>
      <c r="K2805" s="43">
        <v>0</v>
      </c>
      <c r="L2805" s="43">
        <v>0</v>
      </c>
      <c r="M2805" s="43">
        <f>IFERROR(J2805-K2805-L2805,0)</f>
        <v>4207795</v>
      </c>
      <c r="N2805" s="43">
        <v>4750520</v>
      </c>
      <c r="O2805" s="45">
        <f>IFERROR(IF(1 - M2805/N2805&lt;0,0,1-M2805/N2805),0)</f>
        <v>0.1142453878733275</v>
      </c>
      <c r="P2805" s="43">
        <v>0</v>
      </c>
      <c r="Q2805" s="43">
        <v>4268372</v>
      </c>
      <c r="R2805" s="46">
        <f>IF(F2805&lt;DATEVALUE("2018-07-01"),1,0)</f>
        <v>1</v>
      </c>
      <c r="S2805" s="47">
        <f>IF(R2805=1,1%,0)</f>
        <v>0.01</v>
      </c>
      <c r="T2805" s="46">
        <f>IFERROR(S2805*M2805,0)</f>
        <v>42077.950000000004</v>
      </c>
      <c r="U2805" s="48">
        <f>IF(O2805&lt;=0.12,1,0)*(1-R2805)*M2805</f>
        <v>0</v>
      </c>
      <c r="V2805" s="49">
        <f>IF(0&lt;0.8,0,IF(0&lt;1,Sheet1!L590,1))*IF(G2805&lt;3,0.12 - O2805,0.01) *U2805</f>
        <v>0</v>
      </c>
      <c r="W2805" s="49">
        <f>IF(0&gt;1,IF(0&lt;=1.1,1,IF(0&lt;=1.2,2,IF(0&lt;=1.5,3,5))),0) * 1000000</f>
        <v>0</v>
      </c>
      <c r="X2805" s="50">
        <f>IF(AND(P2805&gt;=150000000,P2805&lt;300000000),5000000,IF(AND(P2805&gt;=300000000,P2805&lt;500000000),10000000,IF(AND(P2805&gt;=300000000,P2805&lt;500000000),15000000,IF(AND(P2805&gt;=500000000,P2805&lt;3000000000),20000000,IF(P2805&gt;=30000000000,35000000,0))))) * (1-R2805)</f>
        <v>0</v>
      </c>
      <c r="Y2805" s="50">
        <f>IFERROR(Q2805 * (1-R2805),0)</f>
        <v>0</v>
      </c>
      <c r="Z2805" s="51">
        <f>IF(R2805=1,0,0)</f>
        <v>0</v>
      </c>
      <c r="AA2805" s="51">
        <f>IFERROR((1-R2805) * Z2805 * 2%,0)</f>
        <v>0</v>
      </c>
      <c r="AB2805" s="52">
        <f>IF(R2805=0,0,0)</f>
        <v>0</v>
      </c>
      <c r="AC2805" s="52">
        <f> IFERROR(AB2805 * (1-R2805) * 2%,0)</f>
        <v>0</v>
      </c>
      <c r="AD2805" s="53">
        <f>T2805+V2805+W2805+X2805+AA2805+AC2805</f>
        <v>42077.950000000004</v>
      </c>
    </row>
    <row r="2806">
      <c r="C2806" s="40" t="s">
        <v>5316</v>
      </c>
      <c r="D2806" s="41" t="s">
        <v>5317</v>
      </c>
      <c r="E2806" s="41"/>
      <c r="F2806" s="42">
        <v>42087.607002314813</v>
      </c>
      <c r="G2806" s="43">
        <v>40</v>
      </c>
      <c r="H2806" s="44">
        <v>43340</v>
      </c>
      <c r="I2806" s="44">
        <v>43395</v>
      </c>
      <c r="J2806" s="43">
        <v>6609403</v>
      </c>
      <c r="K2806" s="43">
        <v>0</v>
      </c>
      <c r="L2806" s="43">
        <v>0</v>
      </c>
      <c r="M2806" s="43">
        <f>IFERROR(J2806-K2806-L2806,0)</f>
        <v>6609403</v>
      </c>
      <c r="N2806" s="43">
        <v>9207991</v>
      </c>
      <c r="O2806" s="45">
        <f>IFERROR(IF(1 - M2806/N2806&lt;0,0,1-M2806/N2806),0)</f>
        <v>0.28221009338519121</v>
      </c>
      <c r="P2806" s="43">
        <v>0</v>
      </c>
      <c r="Q2806" s="43">
        <v>6609403</v>
      </c>
      <c r="R2806" s="46">
        <f>IF(F2806&lt;DATEVALUE("2018-07-01"),1,0)</f>
        <v>1</v>
      </c>
      <c r="S2806" s="47">
        <f>IF(R2806=1,1%,0)</f>
        <v>0.01</v>
      </c>
      <c r="T2806" s="46">
        <f>IFERROR(S2806*M2806,0)</f>
        <v>66094.029999999999</v>
      </c>
      <c r="U2806" s="48">
        <f>IF(O2806&lt;=0.12,1,0)*(1-R2806)*M2806</f>
        <v>0</v>
      </c>
      <c r="V2806" s="49">
        <f>IF(0&lt;0.8,0,IF(0&lt;1,Sheet1!L590,1))*IF(G2806&lt;3,0.12 - O2806,0.01) *U2806</f>
        <v>0</v>
      </c>
      <c r="W2806" s="49">
        <f>IF(0&gt;1,IF(0&lt;=1.1,1,IF(0&lt;=1.2,2,IF(0&lt;=1.5,3,5))),0) * 1000000</f>
        <v>0</v>
      </c>
      <c r="X2806" s="50">
        <f>IF(AND(P2806&gt;=150000000,P2806&lt;300000000),5000000,IF(AND(P2806&gt;=300000000,P2806&lt;500000000),10000000,IF(AND(P2806&gt;=300000000,P2806&lt;500000000),15000000,IF(AND(P2806&gt;=500000000,P2806&lt;3000000000),20000000,IF(P2806&gt;=30000000000,35000000,0))))) * (1-R2806)</f>
        <v>0</v>
      </c>
      <c r="Y2806" s="50">
        <f>IFERROR(Q2806 * (1-R2806),0)</f>
        <v>0</v>
      </c>
      <c r="Z2806" s="51">
        <f>IF(R2806=1,0,0)</f>
        <v>0</v>
      </c>
      <c r="AA2806" s="51">
        <f>IFERROR((1-R2806) * Z2806 * 2%,0)</f>
        <v>0</v>
      </c>
      <c r="AB2806" s="52">
        <f>IF(R2806=0,0,0)</f>
        <v>0</v>
      </c>
      <c r="AC2806" s="52">
        <f> IFERROR(AB2806 * (1-R2806) * 2%,0)</f>
        <v>0</v>
      </c>
      <c r="AD2806" s="53">
        <f>T2806+V2806+W2806+X2806+AA2806+AC2806</f>
        <v>66094.029999999999</v>
      </c>
    </row>
    <row r="2807">
      <c r="C2807" s="40" t="s">
        <v>5318</v>
      </c>
      <c r="D2807" s="41" t="s">
        <v>5319</v>
      </c>
      <c r="E2807" s="41"/>
      <c r="F2807" s="42">
        <v>42157.492696759255</v>
      </c>
      <c r="G2807" s="43">
        <v>37</v>
      </c>
      <c r="H2807" s="44">
        <v>43335</v>
      </c>
      <c r="I2807" s="44">
        <v>43342</v>
      </c>
      <c r="J2807" s="43">
        <v>2796661</v>
      </c>
      <c r="K2807" s="43">
        <v>0</v>
      </c>
      <c r="L2807" s="43">
        <v>0</v>
      </c>
      <c r="M2807" s="43">
        <f>IFERROR(J2807-K2807-L2807,0)</f>
        <v>2796661</v>
      </c>
      <c r="N2807" s="43">
        <v>3642322</v>
      </c>
      <c r="O2807" s="45">
        <f>IFERROR(IF(1 - M2807/N2807&lt;0,0,1-M2807/N2807),0)</f>
        <v>0.23217634245407193</v>
      </c>
      <c r="P2807" s="43">
        <v>0</v>
      </c>
      <c r="Q2807" s="43">
        <v>2796661</v>
      </c>
      <c r="R2807" s="46">
        <f>IF(F2807&lt;DATEVALUE("2018-07-01"),1,0)</f>
        <v>1</v>
      </c>
      <c r="S2807" s="47">
        <f>IF(R2807=1,1%,0)</f>
        <v>0.01</v>
      </c>
      <c r="T2807" s="46">
        <f>IFERROR(S2807*M2807,0)</f>
        <v>27966.610000000001</v>
      </c>
      <c r="U2807" s="48">
        <f>IF(O2807&lt;=0.12,1,0)*(1-R2807)*M2807</f>
        <v>0</v>
      </c>
      <c r="V2807" s="49">
        <f>IF(0&lt;0.8,0,IF(0&lt;1,Sheet1!L590,1))*IF(G2807&lt;3,0.12 - O2807,0.01) *U2807</f>
        <v>0</v>
      </c>
      <c r="W2807" s="49">
        <f>IF(0&gt;1,IF(0&lt;=1.1,1,IF(0&lt;=1.2,2,IF(0&lt;=1.5,3,5))),0) * 1000000</f>
        <v>0</v>
      </c>
      <c r="X2807" s="50">
        <f>IF(AND(P2807&gt;=150000000,P2807&lt;300000000),5000000,IF(AND(P2807&gt;=300000000,P2807&lt;500000000),10000000,IF(AND(P2807&gt;=300000000,P2807&lt;500000000),15000000,IF(AND(P2807&gt;=500000000,P2807&lt;3000000000),20000000,IF(P2807&gt;=30000000000,35000000,0))))) * (1-R2807)</f>
        <v>0</v>
      </c>
      <c r="Y2807" s="50">
        <f>IFERROR(Q2807 * (1-R2807),0)</f>
        <v>0</v>
      </c>
      <c r="Z2807" s="51">
        <f>IF(R2807=1,0,0)</f>
        <v>0</v>
      </c>
      <c r="AA2807" s="51">
        <f>IFERROR((1-R2807) * Z2807 * 2%,0)</f>
        <v>0</v>
      </c>
      <c r="AB2807" s="52">
        <f>IF(R2807=0,0,0)</f>
        <v>0</v>
      </c>
      <c r="AC2807" s="52">
        <f> IFERROR(AB2807 * (1-R2807) * 2%,0)</f>
        <v>0</v>
      </c>
      <c r="AD2807" s="53">
        <f>T2807+V2807+W2807+X2807+AA2807+AC2807</f>
        <v>27966.610000000001</v>
      </c>
    </row>
    <row r="2808">
      <c r="C2808" s="40" t="s">
        <v>5320</v>
      </c>
      <c r="D2808" s="41" t="s">
        <v>5321</v>
      </c>
      <c r="E2808" s="41"/>
      <c r="F2808" s="42">
        <v>42192.564733796295</v>
      </c>
      <c r="G2808" s="43">
        <v>36</v>
      </c>
      <c r="H2808" s="44">
        <v>43312</v>
      </c>
      <c r="I2808" s="44">
        <v>43355</v>
      </c>
      <c r="J2808" s="43">
        <v>2250772</v>
      </c>
      <c r="K2808" s="43">
        <v>0</v>
      </c>
      <c r="L2808" s="43">
        <v>0</v>
      </c>
      <c r="M2808" s="43">
        <f>IFERROR(J2808-K2808-L2808,0)</f>
        <v>2250772</v>
      </c>
      <c r="N2808" s="43">
        <v>2250842</v>
      </c>
      <c r="O2808" s="45">
        <f>IFERROR(IF(1 - M2808/N2808&lt;0,0,1-M2808/N2808),0)</f>
        <v>3.1099472997175859E-05</v>
      </c>
      <c r="P2808" s="43">
        <v>0</v>
      </c>
      <c r="Q2808" s="43">
        <v>2250772</v>
      </c>
      <c r="R2808" s="46">
        <f>IF(F2808&lt;DATEVALUE("2018-07-01"),1,0)</f>
        <v>1</v>
      </c>
      <c r="S2808" s="47">
        <f>IF(R2808=1,1%,0)</f>
        <v>0.01</v>
      </c>
      <c r="T2808" s="46">
        <f>IFERROR(S2808*M2808,0)</f>
        <v>22507.720000000001</v>
      </c>
      <c r="U2808" s="48">
        <f>IF(O2808&lt;=0.12,1,0)*(1-R2808)*M2808</f>
        <v>0</v>
      </c>
      <c r="V2808" s="49">
        <f>IF(0&lt;0.8,0,IF(0&lt;1,Sheet1!L590,1))*IF(G2808&lt;3,0.12 - O2808,0.01) *U2808</f>
        <v>0</v>
      </c>
      <c r="W2808" s="49">
        <f>IF(0&gt;1,IF(0&lt;=1.1,1,IF(0&lt;=1.2,2,IF(0&lt;=1.5,3,5))),0) * 1000000</f>
        <v>0</v>
      </c>
      <c r="X2808" s="50">
        <f>IF(AND(P2808&gt;=150000000,P2808&lt;300000000),5000000,IF(AND(P2808&gt;=300000000,P2808&lt;500000000),10000000,IF(AND(P2808&gt;=300000000,P2808&lt;500000000),15000000,IF(AND(P2808&gt;=500000000,P2808&lt;3000000000),20000000,IF(P2808&gt;=30000000000,35000000,0))))) * (1-R2808)</f>
        <v>0</v>
      </c>
      <c r="Y2808" s="50">
        <f>IFERROR(Q2808 * (1-R2808),0)</f>
        <v>0</v>
      </c>
      <c r="Z2808" s="51">
        <f>IF(R2808=1,0,0)</f>
        <v>0</v>
      </c>
      <c r="AA2808" s="51">
        <f>IFERROR((1-R2808) * Z2808 * 2%,0)</f>
        <v>0</v>
      </c>
      <c r="AB2808" s="52">
        <f>IF(R2808=0,0,0)</f>
        <v>0</v>
      </c>
      <c r="AC2808" s="52">
        <f> IFERROR(AB2808 * (1-R2808) * 2%,0)</f>
        <v>0</v>
      </c>
      <c r="AD2808" s="53">
        <f>T2808+V2808+W2808+X2808+AA2808+AC2808</f>
        <v>22507.720000000001</v>
      </c>
    </row>
    <row r="2809">
      <c r="C2809" s="40" t="s">
        <v>5322</v>
      </c>
      <c r="D2809" s="41" t="s">
        <v>5323</v>
      </c>
      <c r="E2809" s="41"/>
      <c r="F2809" s="42">
        <v>42210.461793981478</v>
      </c>
      <c r="G2809" s="43">
        <v>36</v>
      </c>
      <c r="H2809" s="44">
        <v>43312</v>
      </c>
      <c r="I2809" s="44">
        <v>43342</v>
      </c>
      <c r="J2809" s="43">
        <v>2648448</v>
      </c>
      <c r="K2809" s="43">
        <v>0</v>
      </c>
      <c r="L2809" s="43">
        <v>0</v>
      </c>
      <c r="M2809" s="43">
        <f>IFERROR(J2809-K2809-L2809,0)</f>
        <v>2648448</v>
      </c>
      <c r="N2809" s="43">
        <v>2648448</v>
      </c>
      <c r="O2809" s="45">
        <f>IFERROR(IF(1 - M2809/N2809&lt;0,0,1-M2809/N2809),0)</f>
        <v>0</v>
      </c>
      <c r="P2809" s="43">
        <v>0</v>
      </c>
      <c r="Q2809" s="43">
        <v>2648448</v>
      </c>
      <c r="R2809" s="46">
        <f>IF(F2809&lt;DATEVALUE("2018-07-01"),1,0)</f>
        <v>1</v>
      </c>
      <c r="S2809" s="47">
        <f>IF(R2809=1,1%,0)</f>
        <v>0.01</v>
      </c>
      <c r="T2809" s="46">
        <f>IFERROR(S2809*M2809,0)</f>
        <v>26484.48</v>
      </c>
      <c r="U2809" s="48">
        <f>IF(O2809&lt;=0.12,1,0)*(1-R2809)*M2809</f>
        <v>0</v>
      </c>
      <c r="V2809" s="49">
        <f>IF(0&lt;0.8,0,IF(0&lt;1,Sheet1!L590,1))*IF(G2809&lt;3,0.12 - O2809,0.01) *U2809</f>
        <v>0</v>
      </c>
      <c r="W2809" s="49">
        <f>IF(0&gt;1,IF(0&lt;=1.1,1,IF(0&lt;=1.2,2,IF(0&lt;=1.5,3,5))),0) * 1000000</f>
        <v>0</v>
      </c>
      <c r="X2809" s="50">
        <f>IF(AND(P2809&gt;=150000000,P2809&lt;300000000),5000000,IF(AND(P2809&gt;=300000000,P2809&lt;500000000),10000000,IF(AND(P2809&gt;=300000000,P2809&lt;500000000),15000000,IF(AND(P2809&gt;=500000000,P2809&lt;3000000000),20000000,IF(P2809&gt;=30000000000,35000000,0))))) * (1-R2809)</f>
        <v>0</v>
      </c>
      <c r="Y2809" s="50">
        <f>IFERROR(Q2809 * (1-R2809),0)</f>
        <v>0</v>
      </c>
      <c r="Z2809" s="51">
        <f>IF(R2809=1,0,0)</f>
        <v>0</v>
      </c>
      <c r="AA2809" s="51">
        <f>IFERROR((1-R2809) * Z2809 * 2%,0)</f>
        <v>0</v>
      </c>
      <c r="AB2809" s="52">
        <f>IF(R2809=0,0,0)</f>
        <v>0</v>
      </c>
      <c r="AC2809" s="52">
        <f> IFERROR(AB2809 * (1-R2809) * 2%,0)</f>
        <v>0</v>
      </c>
      <c r="AD2809" s="53">
        <f>T2809+V2809+W2809+X2809+AA2809+AC2809</f>
        <v>26484.48</v>
      </c>
    </row>
    <row r="2810">
      <c r="C2810" s="40" t="s">
        <v>5324</v>
      </c>
      <c r="D2810" s="41" t="s">
        <v>5325</v>
      </c>
      <c r="E2810" s="41"/>
      <c r="F2810" s="42">
        <v>42210.466377314813</v>
      </c>
      <c r="G2810" s="43">
        <v>36</v>
      </c>
      <c r="H2810" s="44">
        <v>43312</v>
      </c>
      <c r="I2810" s="44">
        <v>43340</v>
      </c>
      <c r="J2810" s="43">
        <v>242605</v>
      </c>
      <c r="K2810" s="43">
        <v>0</v>
      </c>
      <c r="L2810" s="43">
        <v>0</v>
      </c>
      <c r="M2810" s="43">
        <f>IFERROR(J2810-K2810-L2810,0)</f>
        <v>242605</v>
      </c>
      <c r="N2810" s="43">
        <v>242605</v>
      </c>
      <c r="O2810" s="45">
        <f>IFERROR(IF(1 - M2810/N2810&lt;0,0,1-M2810/N2810),0)</f>
        <v>0</v>
      </c>
      <c r="P2810" s="43">
        <v>0</v>
      </c>
      <c r="Q2810" s="43">
        <v>242605</v>
      </c>
      <c r="R2810" s="46">
        <f>IF(F2810&lt;DATEVALUE("2018-07-01"),1,0)</f>
        <v>1</v>
      </c>
      <c r="S2810" s="47">
        <f>IF(R2810=1,1%,0)</f>
        <v>0.01</v>
      </c>
      <c r="T2810" s="46">
        <f>IFERROR(S2810*M2810,0)</f>
        <v>2426.0500000000002</v>
      </c>
      <c r="U2810" s="48">
        <f>IF(O2810&lt;=0.12,1,0)*(1-R2810)*M2810</f>
        <v>0</v>
      </c>
      <c r="V2810" s="49">
        <f>IF(0&lt;0.8,0,IF(0&lt;1,Sheet1!L590,1))*IF(G2810&lt;3,0.12 - O2810,0.01) *U2810</f>
        <v>0</v>
      </c>
      <c r="W2810" s="49">
        <f>IF(0&gt;1,IF(0&lt;=1.1,1,IF(0&lt;=1.2,2,IF(0&lt;=1.5,3,5))),0) * 1000000</f>
        <v>0</v>
      </c>
      <c r="X2810" s="50">
        <f>IF(AND(P2810&gt;=150000000,P2810&lt;300000000),5000000,IF(AND(P2810&gt;=300000000,P2810&lt;500000000),10000000,IF(AND(P2810&gt;=300000000,P2810&lt;500000000),15000000,IF(AND(P2810&gt;=500000000,P2810&lt;3000000000),20000000,IF(P2810&gt;=30000000000,35000000,0))))) * (1-R2810)</f>
        <v>0</v>
      </c>
      <c r="Y2810" s="50">
        <f>IFERROR(Q2810 * (1-R2810),0)</f>
        <v>0</v>
      </c>
      <c r="Z2810" s="51">
        <f>IF(R2810=1,0,0)</f>
        <v>0</v>
      </c>
      <c r="AA2810" s="51">
        <f>IFERROR((1-R2810) * Z2810 * 2%,0)</f>
        <v>0</v>
      </c>
      <c r="AB2810" s="52">
        <f>IF(R2810=0,0,0)</f>
        <v>0</v>
      </c>
      <c r="AC2810" s="52">
        <f> IFERROR(AB2810 * (1-R2810) * 2%,0)</f>
        <v>0</v>
      </c>
      <c r="AD2810" s="53">
        <f>T2810+V2810+W2810+X2810+AA2810+AC2810</f>
        <v>2426.0500000000002</v>
      </c>
    </row>
    <row r="2811">
      <c r="C2811" s="40" t="s">
        <v>5326</v>
      </c>
      <c r="D2811" s="41" t="s">
        <v>5327</v>
      </c>
      <c r="E2811" s="41"/>
      <c r="F2811" s="42">
        <v>42215.638206018513</v>
      </c>
      <c r="G2811" s="43">
        <v>36</v>
      </c>
      <c r="H2811" s="44">
        <v>43325</v>
      </c>
      <c r="I2811" s="44">
        <v>43327</v>
      </c>
      <c r="J2811" s="43">
        <v>445667</v>
      </c>
      <c r="K2811" s="43">
        <v>0</v>
      </c>
      <c r="L2811" s="43">
        <v>0</v>
      </c>
      <c r="M2811" s="43">
        <f>IFERROR(J2811-K2811-L2811,0)</f>
        <v>445667</v>
      </c>
      <c r="N2811" s="43">
        <v>445667</v>
      </c>
      <c r="O2811" s="45">
        <f>IFERROR(IF(1 - M2811/N2811&lt;0,0,1-M2811/N2811),0)</f>
        <v>0</v>
      </c>
      <c r="P2811" s="43">
        <v>0</v>
      </c>
      <c r="Q2811" s="43">
        <v>445667</v>
      </c>
      <c r="R2811" s="46">
        <f>IF(F2811&lt;DATEVALUE("2018-07-01"),1,0)</f>
        <v>1</v>
      </c>
      <c r="S2811" s="47">
        <f>IF(R2811=1,1%,0)</f>
        <v>0.01</v>
      </c>
      <c r="T2811" s="46">
        <f>IFERROR(S2811*M2811,0)</f>
        <v>4456.6700000000001</v>
      </c>
      <c r="U2811" s="48">
        <f>IF(O2811&lt;=0.12,1,0)*(1-R2811)*M2811</f>
        <v>0</v>
      </c>
      <c r="V2811" s="49">
        <f>IF(0&lt;0.8,0,IF(0&lt;1,Sheet1!L590,1))*IF(G2811&lt;3,0.12 - O2811,0.01) *U2811</f>
        <v>0</v>
      </c>
      <c r="W2811" s="49">
        <f>IF(0&gt;1,IF(0&lt;=1.1,1,IF(0&lt;=1.2,2,IF(0&lt;=1.5,3,5))),0) * 1000000</f>
        <v>0</v>
      </c>
      <c r="X2811" s="50">
        <f>IF(AND(P2811&gt;=150000000,P2811&lt;300000000),5000000,IF(AND(P2811&gt;=300000000,P2811&lt;500000000),10000000,IF(AND(P2811&gt;=300000000,P2811&lt;500000000),15000000,IF(AND(P2811&gt;=500000000,P2811&lt;3000000000),20000000,IF(P2811&gt;=30000000000,35000000,0))))) * (1-R2811)</f>
        <v>0</v>
      </c>
      <c r="Y2811" s="50">
        <f>IFERROR(Q2811 * (1-R2811),0)</f>
        <v>0</v>
      </c>
      <c r="Z2811" s="51">
        <f>IF(R2811=1,0,0)</f>
        <v>0</v>
      </c>
      <c r="AA2811" s="51">
        <f>IFERROR((1-R2811) * Z2811 * 2%,0)</f>
        <v>0</v>
      </c>
      <c r="AB2811" s="52">
        <f>IF(R2811=0,0,0)</f>
        <v>0</v>
      </c>
      <c r="AC2811" s="52">
        <f> IFERROR(AB2811 * (1-R2811) * 2%,0)</f>
        <v>0</v>
      </c>
      <c r="AD2811" s="53">
        <f>T2811+V2811+W2811+X2811+AA2811+AC2811</f>
        <v>4456.6700000000001</v>
      </c>
    </row>
    <row r="2812">
      <c r="C2812" s="40" t="s">
        <v>5328</v>
      </c>
      <c r="D2812" s="41" t="s">
        <v>5329</v>
      </c>
      <c r="E2812" s="41"/>
      <c r="F2812" s="42">
        <v>42220.571655092594</v>
      </c>
      <c r="G2812" s="43">
        <v>35</v>
      </c>
      <c r="H2812" s="44">
        <v>43312</v>
      </c>
      <c r="I2812" s="44">
        <v>43340</v>
      </c>
      <c r="J2812" s="43">
        <v>537482</v>
      </c>
      <c r="K2812" s="43">
        <v>0</v>
      </c>
      <c r="L2812" s="43">
        <v>0</v>
      </c>
      <c r="M2812" s="43">
        <f>IFERROR(J2812-K2812-L2812,0)</f>
        <v>537482</v>
      </c>
      <c r="N2812" s="43">
        <v>537482</v>
      </c>
      <c r="O2812" s="45">
        <f>IFERROR(IF(1 - M2812/N2812&lt;0,0,1-M2812/N2812),0)</f>
        <v>0</v>
      </c>
      <c r="P2812" s="43">
        <v>0</v>
      </c>
      <c r="Q2812" s="43">
        <v>537482</v>
      </c>
      <c r="R2812" s="46">
        <f>IF(F2812&lt;DATEVALUE("2018-07-01"),1,0)</f>
        <v>1</v>
      </c>
      <c r="S2812" s="47">
        <f>IF(R2812=1,1%,0)</f>
        <v>0.01</v>
      </c>
      <c r="T2812" s="46">
        <f>IFERROR(S2812*M2812,0)</f>
        <v>5374.8199999999997</v>
      </c>
      <c r="U2812" s="48">
        <f>IF(O2812&lt;=0.12,1,0)*(1-R2812)*M2812</f>
        <v>0</v>
      </c>
      <c r="V2812" s="49">
        <f>IF(0&lt;0.8,0,IF(0&lt;1,Sheet1!L590,1))*IF(G2812&lt;3,0.12 - O2812,0.01) *U2812</f>
        <v>0</v>
      </c>
      <c r="W2812" s="49">
        <f>IF(0&gt;1,IF(0&lt;=1.1,1,IF(0&lt;=1.2,2,IF(0&lt;=1.5,3,5))),0) * 1000000</f>
        <v>0</v>
      </c>
      <c r="X2812" s="50">
        <f>IF(AND(P2812&gt;=150000000,P2812&lt;300000000),5000000,IF(AND(P2812&gt;=300000000,P2812&lt;500000000),10000000,IF(AND(P2812&gt;=300000000,P2812&lt;500000000),15000000,IF(AND(P2812&gt;=500000000,P2812&lt;3000000000),20000000,IF(P2812&gt;=30000000000,35000000,0))))) * (1-R2812)</f>
        <v>0</v>
      </c>
      <c r="Y2812" s="50">
        <f>IFERROR(Q2812 * (1-R2812),0)</f>
        <v>0</v>
      </c>
      <c r="Z2812" s="51">
        <f>IF(R2812=1,0,0)</f>
        <v>0</v>
      </c>
      <c r="AA2812" s="51">
        <f>IFERROR((1-R2812) * Z2812 * 2%,0)</f>
        <v>0</v>
      </c>
      <c r="AB2812" s="52">
        <f>IF(R2812=0,0,0)</f>
        <v>0</v>
      </c>
      <c r="AC2812" s="52">
        <f> IFERROR(AB2812 * (1-R2812) * 2%,0)</f>
        <v>0</v>
      </c>
      <c r="AD2812" s="53">
        <f>T2812+V2812+W2812+X2812+AA2812+AC2812</f>
        <v>5374.8199999999997</v>
      </c>
    </row>
    <row r="2813">
      <c r="C2813" s="40" t="s">
        <v>5330</v>
      </c>
      <c r="D2813" s="41" t="s">
        <v>5331</v>
      </c>
      <c r="E2813" s="41"/>
      <c r="F2813" s="42">
        <v>42222.587337962963</v>
      </c>
      <c r="G2813" s="43">
        <v>35</v>
      </c>
      <c r="H2813" s="44">
        <v>43312</v>
      </c>
      <c r="I2813" s="44">
        <v>43322</v>
      </c>
      <c r="J2813" s="43">
        <v>1379963</v>
      </c>
      <c r="K2813" s="43">
        <v>0</v>
      </c>
      <c r="L2813" s="43">
        <v>0</v>
      </c>
      <c r="M2813" s="43">
        <f>IFERROR(J2813-K2813-L2813,0)</f>
        <v>1379963</v>
      </c>
      <c r="N2813" s="43">
        <v>1374283</v>
      </c>
      <c r="O2813" s="45">
        <f>IFERROR(IF(1 - M2813/N2813&lt;0,0,1-M2813/N2813),0)</f>
        <v>0</v>
      </c>
      <c r="P2813" s="43">
        <v>0</v>
      </c>
      <c r="Q2813" s="43">
        <v>1379963</v>
      </c>
      <c r="R2813" s="46">
        <f>IF(F2813&lt;DATEVALUE("2018-07-01"),1,0)</f>
        <v>1</v>
      </c>
      <c r="S2813" s="47">
        <f>IF(R2813=1,1%,0)</f>
        <v>0.01</v>
      </c>
      <c r="T2813" s="46">
        <f>IFERROR(S2813*M2813,0)</f>
        <v>13799.630000000001</v>
      </c>
      <c r="U2813" s="48">
        <f>IF(O2813&lt;=0.12,1,0)*(1-R2813)*M2813</f>
        <v>0</v>
      </c>
      <c r="V2813" s="49">
        <f>IF(0&lt;0.8,0,IF(0&lt;1,Sheet1!L590,1))*IF(G2813&lt;3,0.12 - O2813,0.01) *U2813</f>
        <v>0</v>
      </c>
      <c r="W2813" s="49">
        <f>IF(0&gt;1,IF(0&lt;=1.1,1,IF(0&lt;=1.2,2,IF(0&lt;=1.5,3,5))),0) * 1000000</f>
        <v>0</v>
      </c>
      <c r="X2813" s="50">
        <f>IF(AND(P2813&gt;=150000000,P2813&lt;300000000),5000000,IF(AND(P2813&gt;=300000000,P2813&lt;500000000),10000000,IF(AND(P2813&gt;=300000000,P2813&lt;500000000),15000000,IF(AND(P2813&gt;=500000000,P2813&lt;3000000000),20000000,IF(P2813&gt;=30000000000,35000000,0))))) * (1-R2813)</f>
        <v>0</v>
      </c>
      <c r="Y2813" s="50">
        <f>IFERROR(Q2813 * (1-R2813),0)</f>
        <v>0</v>
      </c>
      <c r="Z2813" s="51">
        <f>IF(R2813=1,0,0)</f>
        <v>0</v>
      </c>
      <c r="AA2813" s="51">
        <f>IFERROR((1-R2813) * Z2813 * 2%,0)</f>
        <v>0</v>
      </c>
      <c r="AB2813" s="52">
        <f>IF(R2813=0,0,0)</f>
        <v>0</v>
      </c>
      <c r="AC2813" s="52">
        <f> IFERROR(AB2813 * (1-R2813) * 2%,0)</f>
        <v>0</v>
      </c>
      <c r="AD2813" s="53">
        <f>T2813+V2813+W2813+X2813+AA2813+AC2813</f>
        <v>13799.630000000001</v>
      </c>
    </row>
    <row r="2814">
      <c r="C2814" s="40" t="s">
        <v>5332</v>
      </c>
      <c r="D2814" s="41" t="s">
        <v>5333</v>
      </c>
      <c r="E2814" s="41"/>
      <c r="F2814" s="42">
        <v>42222.588530092587</v>
      </c>
      <c r="G2814" s="43">
        <v>35</v>
      </c>
      <c r="H2814" s="44">
        <v>43312</v>
      </c>
      <c r="I2814" s="44">
        <v>43369</v>
      </c>
      <c r="J2814" s="43">
        <v>1235410</v>
      </c>
      <c r="K2814" s="43">
        <v>0</v>
      </c>
      <c r="L2814" s="43">
        <v>0</v>
      </c>
      <c r="M2814" s="43">
        <f>IFERROR(J2814-K2814-L2814,0)</f>
        <v>1235410</v>
      </c>
      <c r="N2814" s="43">
        <v>1235410</v>
      </c>
      <c r="O2814" s="45">
        <f>IFERROR(IF(1 - M2814/N2814&lt;0,0,1-M2814/N2814),0)</f>
        <v>0</v>
      </c>
      <c r="P2814" s="43">
        <v>0</v>
      </c>
      <c r="Q2814" s="43">
        <v>1235410</v>
      </c>
      <c r="R2814" s="46">
        <f>IF(F2814&lt;DATEVALUE("2018-07-01"),1,0)</f>
        <v>1</v>
      </c>
      <c r="S2814" s="47">
        <f>IF(R2814=1,1%,0)</f>
        <v>0.01</v>
      </c>
      <c r="T2814" s="46">
        <f>IFERROR(S2814*M2814,0)</f>
        <v>12354.1</v>
      </c>
      <c r="U2814" s="48">
        <f>IF(O2814&lt;=0.12,1,0)*(1-R2814)*M2814</f>
        <v>0</v>
      </c>
      <c r="V2814" s="49">
        <f>IF(0&lt;0.8,0,IF(0&lt;1,Sheet1!L590,1))*IF(G2814&lt;3,0.12 - O2814,0.01) *U2814</f>
        <v>0</v>
      </c>
      <c r="W2814" s="49">
        <f>IF(0&gt;1,IF(0&lt;=1.1,1,IF(0&lt;=1.2,2,IF(0&lt;=1.5,3,5))),0) * 1000000</f>
        <v>0</v>
      </c>
      <c r="X2814" s="50">
        <f>IF(AND(P2814&gt;=150000000,P2814&lt;300000000),5000000,IF(AND(P2814&gt;=300000000,P2814&lt;500000000),10000000,IF(AND(P2814&gt;=300000000,P2814&lt;500000000),15000000,IF(AND(P2814&gt;=500000000,P2814&lt;3000000000),20000000,IF(P2814&gt;=30000000000,35000000,0))))) * (1-R2814)</f>
        <v>0</v>
      </c>
      <c r="Y2814" s="50">
        <f>IFERROR(Q2814 * (1-R2814),0)</f>
        <v>0</v>
      </c>
      <c r="Z2814" s="51">
        <f>IF(R2814=1,0,0)</f>
        <v>0</v>
      </c>
      <c r="AA2814" s="51">
        <f>IFERROR((1-R2814) * Z2814 * 2%,0)</f>
        <v>0</v>
      </c>
      <c r="AB2814" s="52">
        <f>IF(R2814=0,0,0)</f>
        <v>0</v>
      </c>
      <c r="AC2814" s="52">
        <f> IFERROR(AB2814 * (1-R2814) * 2%,0)</f>
        <v>0</v>
      </c>
      <c r="AD2814" s="53">
        <f>T2814+V2814+W2814+X2814+AA2814+AC2814</f>
        <v>12354.1</v>
      </c>
    </row>
    <row r="2815">
      <c r="C2815" s="40" t="s">
        <v>5334</v>
      </c>
      <c r="D2815" s="41" t="s">
        <v>5335</v>
      </c>
      <c r="E2815" s="41"/>
      <c r="F2815" s="42">
        <v>42222.59034722222</v>
      </c>
      <c r="G2815" s="43">
        <v>35</v>
      </c>
      <c r="H2815" s="44">
        <v>43312</v>
      </c>
      <c r="I2815" s="44">
        <v>43363</v>
      </c>
      <c r="J2815" s="43">
        <v>1008205</v>
      </c>
      <c r="K2815" s="43">
        <v>0</v>
      </c>
      <c r="L2815" s="43">
        <v>0</v>
      </c>
      <c r="M2815" s="43">
        <f>IFERROR(J2815-K2815-L2815,0)</f>
        <v>1008205</v>
      </c>
      <c r="N2815" s="43">
        <v>954250</v>
      </c>
      <c r="O2815" s="45">
        <f>IFERROR(IF(1 - M2815/N2815&lt;0,0,1-M2815/N2815),0)</f>
        <v>0</v>
      </c>
      <c r="P2815" s="43">
        <v>0</v>
      </c>
      <c r="Q2815" s="43">
        <v>1008205</v>
      </c>
      <c r="R2815" s="46">
        <f>IF(F2815&lt;DATEVALUE("2018-07-01"),1,0)</f>
        <v>1</v>
      </c>
      <c r="S2815" s="47">
        <f>IF(R2815=1,1%,0)</f>
        <v>0.01</v>
      </c>
      <c r="T2815" s="46">
        <f>IFERROR(S2815*M2815,0)</f>
        <v>10082.050000000001</v>
      </c>
      <c r="U2815" s="48">
        <f>IF(O2815&lt;=0.12,1,0)*(1-R2815)*M2815</f>
        <v>0</v>
      </c>
      <c r="V2815" s="49">
        <f>IF(0&lt;0.8,0,IF(0&lt;1,Sheet1!L590,1))*IF(G2815&lt;3,0.12 - O2815,0.01) *U2815</f>
        <v>0</v>
      </c>
      <c r="W2815" s="49">
        <f>IF(0&gt;1,IF(0&lt;=1.1,1,IF(0&lt;=1.2,2,IF(0&lt;=1.5,3,5))),0) * 1000000</f>
        <v>0</v>
      </c>
      <c r="X2815" s="50">
        <f>IF(AND(P2815&gt;=150000000,P2815&lt;300000000),5000000,IF(AND(P2815&gt;=300000000,P2815&lt;500000000),10000000,IF(AND(P2815&gt;=300000000,P2815&lt;500000000),15000000,IF(AND(P2815&gt;=500000000,P2815&lt;3000000000),20000000,IF(P2815&gt;=30000000000,35000000,0))))) * (1-R2815)</f>
        <v>0</v>
      </c>
      <c r="Y2815" s="50">
        <f>IFERROR(Q2815 * (1-R2815),0)</f>
        <v>0</v>
      </c>
      <c r="Z2815" s="51">
        <f>IF(R2815=1,0,0)</f>
        <v>0</v>
      </c>
      <c r="AA2815" s="51">
        <f>IFERROR((1-R2815) * Z2815 * 2%,0)</f>
        <v>0</v>
      </c>
      <c r="AB2815" s="52">
        <f>IF(R2815=0,0,0)</f>
        <v>0</v>
      </c>
      <c r="AC2815" s="52">
        <f> IFERROR(AB2815 * (1-R2815) * 2%,0)</f>
        <v>0</v>
      </c>
      <c r="AD2815" s="53">
        <f>T2815+V2815+W2815+X2815+AA2815+AC2815</f>
        <v>10082.050000000001</v>
      </c>
    </row>
    <row r="2816">
      <c r="C2816" s="40" t="s">
        <v>5336</v>
      </c>
      <c r="D2816" s="41" t="s">
        <v>5337</v>
      </c>
      <c r="E2816" s="41"/>
      <c r="F2816" s="42">
        <v>42243.392037037032</v>
      </c>
      <c r="G2816" s="43">
        <v>35</v>
      </c>
      <c r="H2816" s="44">
        <v>43335</v>
      </c>
      <c r="I2816" s="44">
        <v>43342</v>
      </c>
      <c r="J2816" s="43">
        <v>1490645</v>
      </c>
      <c r="K2816" s="43">
        <v>0</v>
      </c>
      <c r="L2816" s="43">
        <v>0</v>
      </c>
      <c r="M2816" s="43">
        <f>IFERROR(J2816-K2816-L2816,0)</f>
        <v>1490645</v>
      </c>
      <c r="N2816" s="43">
        <v>2016172</v>
      </c>
      <c r="O2816" s="45">
        <f>IFERROR(IF(1 - M2816/N2816&lt;0,0,1-M2816/N2816),0)</f>
        <v>0.26065583690280392</v>
      </c>
      <c r="P2816" s="43">
        <v>0</v>
      </c>
      <c r="Q2816" s="43">
        <v>1490645</v>
      </c>
      <c r="R2816" s="46">
        <f>IF(F2816&lt;DATEVALUE("2018-07-01"),1,0)</f>
        <v>1</v>
      </c>
      <c r="S2816" s="47">
        <f>IF(R2816=1,1%,0)</f>
        <v>0.01</v>
      </c>
      <c r="T2816" s="46">
        <f>IFERROR(S2816*M2816,0)</f>
        <v>14906.450000000001</v>
      </c>
      <c r="U2816" s="48">
        <f>IF(O2816&lt;=0.12,1,0)*(1-R2816)*M2816</f>
        <v>0</v>
      </c>
      <c r="V2816" s="49">
        <f>IF(0&lt;0.8,0,IF(0&lt;1,Sheet1!L590,1))*IF(G2816&lt;3,0.12 - O2816,0.01) *U2816</f>
        <v>0</v>
      </c>
      <c r="W2816" s="49">
        <f>IF(0&gt;1,IF(0&lt;=1.1,1,IF(0&lt;=1.2,2,IF(0&lt;=1.5,3,5))),0) * 1000000</f>
        <v>0</v>
      </c>
      <c r="X2816" s="50">
        <f>IF(AND(P2816&gt;=150000000,P2816&lt;300000000),5000000,IF(AND(P2816&gt;=300000000,P2816&lt;500000000),10000000,IF(AND(P2816&gt;=300000000,P2816&lt;500000000),15000000,IF(AND(P2816&gt;=500000000,P2816&lt;3000000000),20000000,IF(P2816&gt;=30000000000,35000000,0))))) * (1-R2816)</f>
        <v>0</v>
      </c>
      <c r="Y2816" s="50">
        <f>IFERROR(Q2816 * (1-R2816),0)</f>
        <v>0</v>
      </c>
      <c r="Z2816" s="51">
        <f>IF(R2816=1,0,0)</f>
        <v>0</v>
      </c>
      <c r="AA2816" s="51">
        <f>IFERROR((1-R2816) * Z2816 * 2%,0)</f>
        <v>0</v>
      </c>
      <c r="AB2816" s="52">
        <f>IF(R2816=0,0,0)</f>
        <v>0</v>
      </c>
      <c r="AC2816" s="52">
        <f> IFERROR(AB2816 * (1-R2816) * 2%,0)</f>
        <v>0</v>
      </c>
      <c r="AD2816" s="53">
        <f>T2816+V2816+W2816+X2816+AA2816+AC2816</f>
        <v>14906.450000000001</v>
      </c>
    </row>
    <row r="2817">
      <c r="C2817" s="40" t="s">
        <v>5338</v>
      </c>
      <c r="D2817" s="41" t="s">
        <v>5339</v>
      </c>
      <c r="E2817" s="41"/>
      <c r="F2817" s="42">
        <v>42270.440254629626</v>
      </c>
      <c r="G2817" s="43">
        <v>34</v>
      </c>
      <c r="H2817" s="44">
        <v>43343</v>
      </c>
      <c r="I2817" s="44">
        <v>43363</v>
      </c>
      <c r="J2817" s="43">
        <v>1587883</v>
      </c>
      <c r="K2817" s="43">
        <v>0</v>
      </c>
      <c r="L2817" s="43">
        <v>0</v>
      </c>
      <c r="M2817" s="43">
        <f>IFERROR(J2817-K2817-L2817,0)</f>
        <v>1587883</v>
      </c>
      <c r="N2817" s="43">
        <v>1587883</v>
      </c>
      <c r="O2817" s="45">
        <f>IFERROR(IF(1 - M2817/N2817&lt;0,0,1-M2817/N2817),0)</f>
        <v>0</v>
      </c>
      <c r="P2817" s="43">
        <v>0</v>
      </c>
      <c r="Q2817" s="43">
        <v>1587883</v>
      </c>
      <c r="R2817" s="46">
        <f>IF(F2817&lt;DATEVALUE("2018-07-01"),1,0)</f>
        <v>1</v>
      </c>
      <c r="S2817" s="47">
        <f>IF(R2817=1,1%,0)</f>
        <v>0.01</v>
      </c>
      <c r="T2817" s="46">
        <f>IFERROR(S2817*M2817,0)</f>
        <v>15878.83</v>
      </c>
      <c r="U2817" s="48">
        <f>IF(O2817&lt;=0.12,1,0)*(1-R2817)*M2817</f>
        <v>0</v>
      </c>
      <c r="V2817" s="49">
        <f>IF(0&lt;0.8,0,IF(0&lt;1,Sheet1!L590,1))*IF(G2817&lt;3,0.12 - O2817,0.01) *U2817</f>
        <v>0</v>
      </c>
      <c r="W2817" s="49">
        <f>IF(0&gt;1,IF(0&lt;=1.1,1,IF(0&lt;=1.2,2,IF(0&lt;=1.5,3,5))),0) * 1000000</f>
        <v>0</v>
      </c>
      <c r="X2817" s="50">
        <f>IF(AND(P2817&gt;=150000000,P2817&lt;300000000),5000000,IF(AND(P2817&gt;=300000000,P2817&lt;500000000),10000000,IF(AND(P2817&gt;=300000000,P2817&lt;500000000),15000000,IF(AND(P2817&gt;=500000000,P2817&lt;3000000000),20000000,IF(P2817&gt;=30000000000,35000000,0))))) * (1-R2817)</f>
        <v>0</v>
      </c>
      <c r="Y2817" s="50">
        <f>IFERROR(Q2817 * (1-R2817),0)</f>
        <v>0</v>
      </c>
      <c r="Z2817" s="51">
        <f>IF(R2817=1,0,0)</f>
        <v>0</v>
      </c>
      <c r="AA2817" s="51">
        <f>IFERROR((1-R2817) * Z2817 * 2%,0)</f>
        <v>0</v>
      </c>
      <c r="AB2817" s="52">
        <f>IF(R2817=0,0,0)</f>
        <v>0</v>
      </c>
      <c r="AC2817" s="52">
        <f> IFERROR(AB2817 * (1-R2817) * 2%,0)</f>
        <v>0</v>
      </c>
      <c r="AD2817" s="53">
        <f>T2817+V2817+W2817+X2817+AA2817+AC2817</f>
        <v>15878.83</v>
      </c>
    </row>
    <row r="2818">
      <c r="C2818" s="40" t="s">
        <v>5340</v>
      </c>
      <c r="D2818" s="41" t="s">
        <v>5341</v>
      </c>
      <c r="E2818" s="41"/>
      <c r="F2818" s="42">
        <v>42338.718055555553</v>
      </c>
      <c r="G2818" s="43">
        <v>32</v>
      </c>
      <c r="H2818" s="44">
        <v>43343</v>
      </c>
      <c r="I2818" s="44">
        <v>43363</v>
      </c>
      <c r="J2818" s="43">
        <v>70000</v>
      </c>
      <c r="K2818" s="43">
        <v>0</v>
      </c>
      <c r="L2818" s="43">
        <v>0</v>
      </c>
      <c r="M2818" s="43">
        <f>IFERROR(J2818-K2818-L2818,0)</f>
        <v>70000</v>
      </c>
      <c r="N2818" s="43">
        <v>70800</v>
      </c>
      <c r="O2818" s="45">
        <f>IFERROR(IF(1 - M2818/N2818&lt;0,0,1-M2818/N2818),0)</f>
        <v>0.011299435028248595</v>
      </c>
      <c r="P2818" s="43">
        <v>0</v>
      </c>
      <c r="Q2818" s="43">
        <v>70000</v>
      </c>
      <c r="R2818" s="46">
        <f>IF(F2818&lt;DATEVALUE("2018-07-01"),1,0)</f>
        <v>1</v>
      </c>
      <c r="S2818" s="47">
        <f>IF(R2818=1,1%,0)</f>
        <v>0.01</v>
      </c>
      <c r="T2818" s="46">
        <f>IFERROR(S2818*M2818,0)</f>
        <v>700</v>
      </c>
      <c r="U2818" s="48">
        <f>IF(O2818&lt;=0.12,1,0)*(1-R2818)*M2818</f>
        <v>0</v>
      </c>
      <c r="V2818" s="49">
        <f>IF(0&lt;0.8,0,IF(0&lt;1,Sheet1!L590,1))*IF(G2818&lt;3,0.12 - O2818,0.01) *U2818</f>
        <v>0</v>
      </c>
      <c r="W2818" s="49">
        <f>IF(0&gt;1,IF(0&lt;=1.1,1,IF(0&lt;=1.2,2,IF(0&lt;=1.5,3,5))),0) * 1000000</f>
        <v>0</v>
      </c>
      <c r="X2818" s="50">
        <f>IF(AND(P2818&gt;=150000000,P2818&lt;300000000),5000000,IF(AND(P2818&gt;=300000000,P2818&lt;500000000),10000000,IF(AND(P2818&gt;=300000000,P2818&lt;500000000),15000000,IF(AND(P2818&gt;=500000000,P2818&lt;3000000000),20000000,IF(P2818&gt;=30000000000,35000000,0))))) * (1-R2818)</f>
        <v>0</v>
      </c>
      <c r="Y2818" s="50">
        <f>IFERROR(Q2818 * (1-R2818),0)</f>
        <v>0</v>
      </c>
      <c r="Z2818" s="51">
        <f>IF(R2818=1,0,0)</f>
        <v>0</v>
      </c>
      <c r="AA2818" s="51">
        <f>IFERROR((1-R2818) * Z2818 * 2%,0)</f>
        <v>0</v>
      </c>
      <c r="AB2818" s="52">
        <f>IF(R2818=0,0,0)</f>
        <v>0</v>
      </c>
      <c r="AC2818" s="52">
        <f> IFERROR(AB2818 * (1-R2818) * 2%,0)</f>
        <v>0</v>
      </c>
      <c r="AD2818" s="53">
        <f>T2818+V2818+W2818+X2818+AA2818+AC2818</f>
        <v>700</v>
      </c>
    </row>
    <row r="2819">
      <c r="C2819" s="40" t="s">
        <v>5342</v>
      </c>
      <c r="D2819" s="41" t="s">
        <v>5337</v>
      </c>
      <c r="E2819" s="41"/>
      <c r="F2819" s="42">
        <v>42381.615937499999</v>
      </c>
      <c r="G2819" s="43">
        <v>30</v>
      </c>
      <c r="H2819" s="44">
        <v>43335</v>
      </c>
      <c r="I2819" s="44">
        <v>43342</v>
      </c>
      <c r="J2819" s="43">
        <v>2147093</v>
      </c>
      <c r="K2819" s="43">
        <v>0</v>
      </c>
      <c r="L2819" s="43">
        <v>0</v>
      </c>
      <c r="M2819" s="43">
        <f>IFERROR(J2819-K2819-L2819,0)</f>
        <v>2147093</v>
      </c>
      <c r="N2819" s="43">
        <v>2947735</v>
      </c>
      <c r="O2819" s="45">
        <f>IFERROR(IF(1 - M2819/N2819&lt;0,0,1-M2819/N2819),0)</f>
        <v>0.27161261103864498</v>
      </c>
      <c r="P2819" s="43">
        <v>0</v>
      </c>
      <c r="Q2819" s="43">
        <v>2147093</v>
      </c>
      <c r="R2819" s="46">
        <f>IF(F2819&lt;DATEVALUE("2018-07-01"),1,0)</f>
        <v>1</v>
      </c>
      <c r="S2819" s="47">
        <f>IF(R2819=1,1%,0)</f>
        <v>0.01</v>
      </c>
      <c r="T2819" s="46">
        <f>IFERROR(S2819*M2819,0)</f>
        <v>21470.93</v>
      </c>
      <c r="U2819" s="48">
        <f>IF(O2819&lt;=0.12,1,0)*(1-R2819)*M2819</f>
        <v>0</v>
      </c>
      <c r="V2819" s="49">
        <f>IF(0&lt;0.8,0,IF(0&lt;1,Sheet1!L590,1))*IF(G2819&lt;3,0.12 - O2819,0.01) *U2819</f>
        <v>0</v>
      </c>
      <c r="W2819" s="49">
        <f>IF(0&gt;1,IF(0&lt;=1.1,1,IF(0&lt;=1.2,2,IF(0&lt;=1.5,3,5))),0) * 1000000</f>
        <v>0</v>
      </c>
      <c r="X2819" s="50">
        <f>IF(AND(P2819&gt;=150000000,P2819&lt;300000000),5000000,IF(AND(P2819&gt;=300000000,P2819&lt;500000000),10000000,IF(AND(P2819&gt;=300000000,P2819&lt;500000000),15000000,IF(AND(P2819&gt;=500000000,P2819&lt;3000000000),20000000,IF(P2819&gt;=30000000000,35000000,0))))) * (1-R2819)</f>
        <v>0</v>
      </c>
      <c r="Y2819" s="50">
        <f>IFERROR(Q2819 * (1-R2819),0)</f>
        <v>0</v>
      </c>
      <c r="Z2819" s="51">
        <f>IF(R2819=1,0,0)</f>
        <v>0</v>
      </c>
      <c r="AA2819" s="51">
        <f>IFERROR((1-R2819) * Z2819 * 2%,0)</f>
        <v>0</v>
      </c>
      <c r="AB2819" s="52">
        <f>IF(R2819=0,0,0)</f>
        <v>0</v>
      </c>
      <c r="AC2819" s="52">
        <f> IFERROR(AB2819 * (1-R2819) * 2%,0)</f>
        <v>0</v>
      </c>
      <c r="AD2819" s="53">
        <f>T2819+V2819+W2819+X2819+AA2819+AC2819</f>
        <v>21470.93</v>
      </c>
    </row>
    <row r="2820">
      <c r="C2820" s="40" t="s">
        <v>5343</v>
      </c>
      <c r="D2820" s="41" t="s">
        <v>5344</v>
      </c>
      <c r="E2820" s="41"/>
      <c r="F2820" s="42">
        <v>42398.380636574075</v>
      </c>
      <c r="G2820" s="43">
        <v>30</v>
      </c>
      <c r="H2820" s="44">
        <v>43320</v>
      </c>
      <c r="I2820" s="44">
        <v>43325</v>
      </c>
      <c r="J2820" s="43">
        <v>7867516</v>
      </c>
      <c r="K2820" s="43">
        <v>0</v>
      </c>
      <c r="L2820" s="43">
        <v>0</v>
      </c>
      <c r="M2820" s="43">
        <f>IFERROR(J2820-K2820-L2820,0)</f>
        <v>7867516</v>
      </c>
      <c r="N2820" s="43">
        <v>7867516</v>
      </c>
      <c r="O2820" s="45">
        <f>IFERROR(IF(1 - M2820/N2820&lt;0,0,1-M2820/N2820),0)</f>
        <v>0</v>
      </c>
      <c r="P2820" s="43">
        <v>0</v>
      </c>
      <c r="Q2820" s="43">
        <v>7867516</v>
      </c>
      <c r="R2820" s="46">
        <f>IF(F2820&lt;DATEVALUE("2018-07-01"),1,0)</f>
        <v>1</v>
      </c>
      <c r="S2820" s="47">
        <f>IF(R2820=1,1%,0)</f>
        <v>0.01</v>
      </c>
      <c r="T2820" s="46">
        <f>IFERROR(S2820*M2820,0)</f>
        <v>78675.160000000003</v>
      </c>
      <c r="U2820" s="48">
        <f>IF(O2820&lt;=0.12,1,0)*(1-R2820)*M2820</f>
        <v>0</v>
      </c>
      <c r="V2820" s="49">
        <f>IF(0&lt;0.8,0,IF(0&lt;1,Sheet1!L590,1))*IF(G2820&lt;3,0.12 - O2820,0.01) *U2820</f>
        <v>0</v>
      </c>
      <c r="W2820" s="49">
        <f>IF(0&gt;1,IF(0&lt;=1.1,1,IF(0&lt;=1.2,2,IF(0&lt;=1.5,3,5))),0) * 1000000</f>
        <v>0</v>
      </c>
      <c r="X2820" s="50">
        <f>IF(AND(P2820&gt;=150000000,P2820&lt;300000000),5000000,IF(AND(P2820&gt;=300000000,P2820&lt;500000000),10000000,IF(AND(P2820&gt;=300000000,P2820&lt;500000000),15000000,IF(AND(P2820&gt;=500000000,P2820&lt;3000000000),20000000,IF(P2820&gt;=30000000000,35000000,0))))) * (1-R2820)</f>
        <v>0</v>
      </c>
      <c r="Y2820" s="50">
        <f>IFERROR(Q2820 * (1-R2820),0)</f>
        <v>0</v>
      </c>
      <c r="Z2820" s="51">
        <f>IF(R2820=1,0,0)</f>
        <v>0</v>
      </c>
      <c r="AA2820" s="51">
        <f>IFERROR((1-R2820) * Z2820 * 2%,0)</f>
        <v>0</v>
      </c>
      <c r="AB2820" s="52">
        <f>IF(R2820=0,0,0)</f>
        <v>0</v>
      </c>
      <c r="AC2820" s="52">
        <f> IFERROR(AB2820 * (1-R2820) * 2%,0)</f>
        <v>0</v>
      </c>
      <c r="AD2820" s="53">
        <f>T2820+V2820+W2820+X2820+AA2820+AC2820</f>
        <v>78675.160000000003</v>
      </c>
    </row>
    <row r="2821">
      <c r="C2821" s="40" t="s">
        <v>5345</v>
      </c>
      <c r="D2821" s="41" t="s">
        <v>5346</v>
      </c>
      <c r="E2821" s="41"/>
      <c r="F2821" s="42">
        <v>42446.4527662037</v>
      </c>
      <c r="G2821" s="43">
        <v>28</v>
      </c>
      <c r="H2821" s="44">
        <v>43312</v>
      </c>
      <c r="I2821" s="44">
        <v>43332</v>
      </c>
      <c r="J2821" s="43">
        <v>510499</v>
      </c>
      <c r="K2821" s="43">
        <v>0</v>
      </c>
      <c r="L2821" s="43">
        <v>0</v>
      </c>
      <c r="M2821" s="43">
        <f>IFERROR(J2821-K2821-L2821,0)</f>
        <v>510499</v>
      </c>
      <c r="N2821" s="43">
        <v>510499</v>
      </c>
      <c r="O2821" s="45">
        <f>IFERROR(IF(1 - M2821/N2821&lt;0,0,1-M2821/N2821),0)</f>
        <v>0</v>
      </c>
      <c r="P2821" s="43">
        <v>0</v>
      </c>
      <c r="Q2821" s="43">
        <v>510499</v>
      </c>
      <c r="R2821" s="46">
        <f>IF(F2821&lt;DATEVALUE("2018-07-01"),1,0)</f>
        <v>1</v>
      </c>
      <c r="S2821" s="47">
        <f>IF(R2821=1,1%,0)</f>
        <v>0.01</v>
      </c>
      <c r="T2821" s="46">
        <f>IFERROR(S2821*M2821,0)</f>
        <v>5104.9899999999998</v>
      </c>
      <c r="U2821" s="48">
        <f>IF(O2821&lt;=0.12,1,0)*(1-R2821)*M2821</f>
        <v>0</v>
      </c>
      <c r="V2821" s="49">
        <f>IF(0&lt;0.8,0,IF(0&lt;1,Sheet1!L590,1))*IF(G2821&lt;3,0.12 - O2821,0.01) *U2821</f>
        <v>0</v>
      </c>
      <c r="W2821" s="49">
        <f>IF(0&gt;1,IF(0&lt;=1.1,1,IF(0&lt;=1.2,2,IF(0&lt;=1.5,3,5))),0) * 1000000</f>
        <v>0</v>
      </c>
      <c r="X2821" s="50">
        <f>IF(AND(P2821&gt;=150000000,P2821&lt;300000000),5000000,IF(AND(P2821&gt;=300000000,P2821&lt;500000000),10000000,IF(AND(P2821&gt;=300000000,P2821&lt;500000000),15000000,IF(AND(P2821&gt;=500000000,P2821&lt;3000000000),20000000,IF(P2821&gt;=30000000000,35000000,0))))) * (1-R2821)</f>
        <v>0</v>
      </c>
      <c r="Y2821" s="50">
        <f>IFERROR(Q2821 * (1-R2821),0)</f>
        <v>0</v>
      </c>
      <c r="Z2821" s="51">
        <f>IF(R2821=1,0,0)</f>
        <v>0</v>
      </c>
      <c r="AA2821" s="51">
        <f>IFERROR((1-R2821) * Z2821 * 2%,0)</f>
        <v>0</v>
      </c>
      <c r="AB2821" s="52">
        <f>IF(R2821=0,0,0)</f>
        <v>0</v>
      </c>
      <c r="AC2821" s="52">
        <f> IFERROR(AB2821 * (1-R2821) * 2%,0)</f>
        <v>0</v>
      </c>
      <c r="AD2821" s="53">
        <f>T2821+V2821+W2821+X2821+AA2821+AC2821</f>
        <v>5104.9899999999998</v>
      </c>
    </row>
    <row r="2822">
      <c r="C2822" s="40" t="s">
        <v>5347</v>
      </c>
      <c r="D2822" s="41" t="s">
        <v>5348</v>
      </c>
      <c r="E2822" s="41"/>
      <c r="F2822" s="42">
        <v>42460.492951388886</v>
      </c>
      <c r="G2822" s="43">
        <v>28</v>
      </c>
      <c r="H2822" s="44">
        <v>43488</v>
      </c>
      <c r="I2822" s="44">
        <v>43496</v>
      </c>
      <c r="J2822" s="43">
        <v>1525526</v>
      </c>
      <c r="K2822" s="43">
        <v>0</v>
      </c>
      <c r="L2822" s="43">
        <v>0</v>
      </c>
      <c r="M2822" s="43">
        <f>IFERROR(J2822-K2822-L2822,0)</f>
        <v>1525526</v>
      </c>
      <c r="N2822" s="43">
        <v>1974422</v>
      </c>
      <c r="O2822" s="45">
        <f>IFERROR(IF(1 - M2822/N2822&lt;0,0,1-M2822/N2822),0)</f>
        <v>0.22735565142608827</v>
      </c>
      <c r="P2822" s="43">
        <v>0</v>
      </c>
      <c r="Q2822" s="43">
        <v>1555413</v>
      </c>
      <c r="R2822" s="46">
        <f>IF(F2822&lt;DATEVALUE("2018-07-01"),1,0)</f>
        <v>1</v>
      </c>
      <c r="S2822" s="47">
        <f>IF(R2822=1,1%,0)</f>
        <v>0.01</v>
      </c>
      <c r="T2822" s="46">
        <f>IFERROR(S2822*M2822,0)</f>
        <v>15255.26</v>
      </c>
      <c r="U2822" s="48">
        <f>IF(O2822&lt;=0.12,1,0)*(1-R2822)*M2822</f>
        <v>0</v>
      </c>
      <c r="V2822" s="49">
        <f>IF(0&lt;0.8,0,IF(0&lt;1,Sheet1!L590,1))*IF(G2822&lt;3,0.12 - O2822,0.01) *U2822</f>
        <v>0</v>
      </c>
      <c r="W2822" s="49">
        <f>IF(0&gt;1,IF(0&lt;=1.1,1,IF(0&lt;=1.2,2,IF(0&lt;=1.5,3,5))),0) * 1000000</f>
        <v>0</v>
      </c>
      <c r="X2822" s="50">
        <f>IF(AND(P2822&gt;=150000000,P2822&lt;300000000),5000000,IF(AND(P2822&gt;=300000000,P2822&lt;500000000),10000000,IF(AND(P2822&gt;=300000000,P2822&lt;500000000),15000000,IF(AND(P2822&gt;=500000000,P2822&lt;3000000000),20000000,IF(P2822&gt;=30000000000,35000000,0))))) * (1-R2822)</f>
        <v>0</v>
      </c>
      <c r="Y2822" s="50">
        <f>IFERROR(Q2822 * (1-R2822),0)</f>
        <v>0</v>
      </c>
      <c r="Z2822" s="51">
        <f>IF(R2822=1,0,0)</f>
        <v>0</v>
      </c>
      <c r="AA2822" s="51">
        <f>IFERROR((1-R2822) * Z2822 * 2%,0)</f>
        <v>0</v>
      </c>
      <c r="AB2822" s="52">
        <f>IF(R2822=0,0,0)</f>
        <v>0</v>
      </c>
      <c r="AC2822" s="52">
        <f> IFERROR(AB2822 * (1-R2822) * 2%,0)</f>
        <v>0</v>
      </c>
      <c r="AD2822" s="53">
        <f>T2822+V2822+W2822+X2822+AA2822+AC2822</f>
        <v>15255.26</v>
      </c>
    </row>
    <row r="2823">
      <c r="C2823" s="40" t="s">
        <v>5349</v>
      </c>
      <c r="D2823" s="41" t="s">
        <v>5350</v>
      </c>
      <c r="E2823" s="41"/>
      <c r="F2823" s="42">
        <v>42465.68341435185</v>
      </c>
      <c r="G2823" s="43">
        <v>27</v>
      </c>
      <c r="H2823" s="44">
        <v>43339</v>
      </c>
      <c r="I2823" s="44">
        <v>43357</v>
      </c>
      <c r="J2823" s="43">
        <v>47966724</v>
      </c>
      <c r="K2823" s="43">
        <v>27442800</v>
      </c>
      <c r="L2823" s="43">
        <v>0</v>
      </c>
      <c r="M2823" s="43">
        <f>IFERROR(J2823-K2823-L2823,0)</f>
        <v>20523924</v>
      </c>
      <c r="N2823" s="43">
        <v>47906055</v>
      </c>
      <c r="O2823" s="45">
        <f>IFERROR(IF(1 - M2823/N2823&lt;0,0,1-M2823/N2823),0)</f>
        <v>0.57157975124438865</v>
      </c>
      <c r="P2823" s="43">
        <v>0</v>
      </c>
      <c r="Q2823" s="43">
        <v>47966724</v>
      </c>
      <c r="R2823" s="46">
        <f>IF(F2823&lt;DATEVALUE("2018-07-01"),1,0)</f>
        <v>1</v>
      </c>
      <c r="S2823" s="47">
        <f>IF(R2823=1,1%,0)</f>
        <v>0.01</v>
      </c>
      <c r="T2823" s="46">
        <f>IFERROR(S2823*M2823,0)</f>
        <v>205239.23999999999</v>
      </c>
      <c r="U2823" s="48">
        <f>IF(O2823&lt;=0.12,1,0)*(1-R2823)*M2823</f>
        <v>0</v>
      </c>
      <c r="V2823" s="49">
        <f>IF(0&lt;0.8,0,IF(0&lt;1,Sheet1!L590,1))*IF(G2823&lt;3,0.12 - O2823,0.01) *U2823</f>
        <v>0</v>
      </c>
      <c r="W2823" s="49">
        <f>IF(0&gt;1,IF(0&lt;=1.1,1,IF(0&lt;=1.2,2,IF(0&lt;=1.5,3,5))),0) * 1000000</f>
        <v>0</v>
      </c>
      <c r="X2823" s="50">
        <f>IF(AND(P2823&gt;=150000000,P2823&lt;300000000),5000000,IF(AND(P2823&gt;=300000000,P2823&lt;500000000),10000000,IF(AND(P2823&gt;=300000000,P2823&lt;500000000),15000000,IF(AND(P2823&gt;=500000000,P2823&lt;3000000000),20000000,IF(P2823&gt;=30000000000,35000000,0))))) * (1-R2823)</f>
        <v>0</v>
      </c>
      <c r="Y2823" s="50">
        <f>IFERROR(Q2823 * (1-R2823),0)</f>
        <v>0</v>
      </c>
      <c r="Z2823" s="51">
        <f>IF(R2823=1,0,0)</f>
        <v>0</v>
      </c>
      <c r="AA2823" s="51">
        <f>IFERROR((1-R2823) * Z2823 * 2%,0)</f>
        <v>0</v>
      </c>
      <c r="AB2823" s="52">
        <f>IF(R2823=0,0,0)</f>
        <v>0</v>
      </c>
      <c r="AC2823" s="52">
        <f> IFERROR(AB2823 * (1-R2823) * 2%,0)</f>
        <v>0</v>
      </c>
      <c r="AD2823" s="53">
        <f>T2823+V2823+W2823+X2823+AA2823+AC2823</f>
        <v>205239.23999999999</v>
      </c>
    </row>
    <row r="2824">
      <c r="C2824" s="40" t="s">
        <v>5351</v>
      </c>
      <c r="D2824" s="41" t="s">
        <v>5352</v>
      </c>
      <c r="E2824" s="41"/>
      <c r="F2824" s="42">
        <v>42566.413043981476</v>
      </c>
      <c r="G2824" s="43">
        <v>24</v>
      </c>
      <c r="H2824" s="44">
        <v>43335</v>
      </c>
      <c r="I2824" s="44">
        <v>43342</v>
      </c>
      <c r="J2824" s="43">
        <v>6027067</v>
      </c>
      <c r="K2824" s="43">
        <v>3168997</v>
      </c>
      <c r="L2824" s="43">
        <v>0</v>
      </c>
      <c r="M2824" s="43">
        <f>IFERROR(J2824-K2824-L2824,0)</f>
        <v>2858070</v>
      </c>
      <c r="N2824" s="43">
        <v>6748027</v>
      </c>
      <c r="O2824" s="45">
        <f>IFERROR(IF(1 - M2824/N2824&lt;0,0,1-M2824/N2824),0)</f>
        <v>0.5764584225878171</v>
      </c>
      <c r="P2824" s="43">
        <v>0</v>
      </c>
      <c r="Q2824" s="43">
        <v>2889469</v>
      </c>
      <c r="R2824" s="46">
        <f>IF(F2824&lt;DATEVALUE("2018-07-01"),1,0)</f>
        <v>1</v>
      </c>
      <c r="S2824" s="47">
        <f>IF(R2824=1,1%,0)</f>
        <v>0.01</v>
      </c>
      <c r="T2824" s="46">
        <f>IFERROR(S2824*M2824,0)</f>
        <v>28580.700000000001</v>
      </c>
      <c r="U2824" s="48">
        <f>IF(O2824&lt;=0.12,1,0)*(1-R2824)*M2824</f>
        <v>0</v>
      </c>
      <c r="V2824" s="49">
        <f>IF(0&lt;0.8,0,IF(0&lt;1,Sheet1!L590,1))*IF(G2824&lt;3,0.12 - O2824,0.01) *U2824</f>
        <v>0</v>
      </c>
      <c r="W2824" s="49">
        <f>IF(0&gt;1,IF(0&lt;=1.1,1,IF(0&lt;=1.2,2,IF(0&lt;=1.5,3,5))),0) * 1000000</f>
        <v>0</v>
      </c>
      <c r="X2824" s="50">
        <f>IF(AND(P2824&gt;=150000000,P2824&lt;300000000),5000000,IF(AND(P2824&gt;=300000000,P2824&lt;500000000),10000000,IF(AND(P2824&gt;=300000000,P2824&lt;500000000),15000000,IF(AND(P2824&gt;=500000000,P2824&lt;3000000000),20000000,IF(P2824&gt;=30000000000,35000000,0))))) * (1-R2824)</f>
        <v>0</v>
      </c>
      <c r="Y2824" s="50">
        <f>IFERROR(Q2824 * (1-R2824),0)</f>
        <v>0</v>
      </c>
      <c r="Z2824" s="51">
        <f>IF(R2824=1,0,0)</f>
        <v>0</v>
      </c>
      <c r="AA2824" s="51">
        <f>IFERROR((1-R2824) * Z2824 * 2%,0)</f>
        <v>0</v>
      </c>
      <c r="AB2824" s="52">
        <f>IF(R2824=0,0,0)</f>
        <v>0</v>
      </c>
      <c r="AC2824" s="52">
        <f> IFERROR(AB2824 * (1-R2824) * 2%,0)</f>
        <v>0</v>
      </c>
      <c r="AD2824" s="53">
        <f>T2824+V2824+W2824+X2824+AA2824+AC2824</f>
        <v>28580.700000000001</v>
      </c>
    </row>
    <row r="2825">
      <c r="C2825" s="40" t="s">
        <v>5353</v>
      </c>
      <c r="D2825" s="41" t="s">
        <v>5352</v>
      </c>
      <c r="E2825" s="41"/>
      <c r="F2825" s="42">
        <v>42566.413680555554</v>
      </c>
      <c r="G2825" s="43">
        <v>24</v>
      </c>
      <c r="H2825" s="44">
        <v>43335</v>
      </c>
      <c r="I2825" s="44">
        <v>43342</v>
      </c>
      <c r="J2825" s="43">
        <v>4532555</v>
      </c>
      <c r="K2825" s="43">
        <v>0</v>
      </c>
      <c r="L2825" s="43">
        <v>0</v>
      </c>
      <c r="M2825" s="43">
        <f>IFERROR(J2825-K2825-L2825,0)</f>
        <v>4532555</v>
      </c>
      <c r="N2825" s="43">
        <v>5102334</v>
      </c>
      <c r="O2825" s="45">
        <f>IFERROR(IF(1 - M2825/N2825&lt;0,0,1-M2825/N2825),0)</f>
        <v>0.11167026697977822</v>
      </c>
      <c r="P2825" s="43">
        <v>0</v>
      </c>
      <c r="Q2825" s="43">
        <v>4532555</v>
      </c>
      <c r="R2825" s="46">
        <f>IF(F2825&lt;DATEVALUE("2018-07-01"),1,0)</f>
        <v>1</v>
      </c>
      <c r="S2825" s="47">
        <f>IF(R2825=1,1%,0)</f>
        <v>0.01</v>
      </c>
      <c r="T2825" s="46">
        <f>IFERROR(S2825*M2825,0)</f>
        <v>45325.550000000003</v>
      </c>
      <c r="U2825" s="48">
        <f>IF(O2825&lt;=0.12,1,0)*(1-R2825)*M2825</f>
        <v>0</v>
      </c>
      <c r="V2825" s="49">
        <f>IF(0&lt;0.8,0,IF(0&lt;1,Sheet1!L590,1))*IF(G2825&lt;3,0.12 - O2825,0.01) *U2825</f>
        <v>0</v>
      </c>
      <c r="W2825" s="49">
        <f>IF(0&gt;1,IF(0&lt;=1.1,1,IF(0&lt;=1.2,2,IF(0&lt;=1.5,3,5))),0) * 1000000</f>
        <v>0</v>
      </c>
      <c r="X2825" s="50">
        <f>IF(AND(P2825&gt;=150000000,P2825&lt;300000000),5000000,IF(AND(P2825&gt;=300000000,P2825&lt;500000000),10000000,IF(AND(P2825&gt;=300000000,P2825&lt;500000000),15000000,IF(AND(P2825&gt;=500000000,P2825&lt;3000000000),20000000,IF(P2825&gt;=30000000000,35000000,0))))) * (1-R2825)</f>
        <v>0</v>
      </c>
      <c r="Y2825" s="50">
        <f>IFERROR(Q2825 * (1-R2825),0)</f>
        <v>0</v>
      </c>
      <c r="Z2825" s="51">
        <f>IF(R2825=1,0,0)</f>
        <v>0</v>
      </c>
      <c r="AA2825" s="51">
        <f>IFERROR((1-R2825) * Z2825 * 2%,0)</f>
        <v>0</v>
      </c>
      <c r="AB2825" s="52">
        <f>IF(R2825=0,0,0)</f>
        <v>0</v>
      </c>
      <c r="AC2825" s="52">
        <f> IFERROR(AB2825 * (1-R2825) * 2%,0)</f>
        <v>0</v>
      </c>
      <c r="AD2825" s="53">
        <f>T2825+V2825+W2825+X2825+AA2825+AC2825</f>
        <v>45325.550000000003</v>
      </c>
    </row>
    <row r="2826">
      <c r="C2826" s="40" t="s">
        <v>5354</v>
      </c>
      <c r="D2826" s="41" t="s">
        <v>5352</v>
      </c>
      <c r="E2826" s="41"/>
      <c r="F2826" s="42">
        <v>42566.414247685185</v>
      </c>
      <c r="G2826" s="43">
        <v>24</v>
      </c>
      <c r="H2826" s="44">
        <v>43335</v>
      </c>
      <c r="I2826" s="44">
        <v>43342</v>
      </c>
      <c r="J2826" s="43">
        <v>990441</v>
      </c>
      <c r="K2826" s="43">
        <v>0</v>
      </c>
      <c r="L2826" s="43">
        <v>0</v>
      </c>
      <c r="M2826" s="43">
        <f>IFERROR(J2826-K2826-L2826,0)</f>
        <v>990441</v>
      </c>
      <c r="N2826" s="43">
        <v>1287924</v>
      </c>
      <c r="O2826" s="45">
        <f>IFERROR(IF(1 - M2826/N2826&lt;0,0,1-M2826/N2826),0)</f>
        <v>0.23097869128923754</v>
      </c>
      <c r="P2826" s="43">
        <v>0</v>
      </c>
      <c r="Q2826" s="43">
        <v>990441</v>
      </c>
      <c r="R2826" s="46">
        <f>IF(F2826&lt;DATEVALUE("2018-07-01"),1,0)</f>
        <v>1</v>
      </c>
      <c r="S2826" s="47">
        <f>IF(R2826=1,1%,0)</f>
        <v>0.01</v>
      </c>
      <c r="T2826" s="46">
        <f>IFERROR(S2826*M2826,0)</f>
        <v>9904.4099999999999</v>
      </c>
      <c r="U2826" s="48">
        <f>IF(O2826&lt;=0.12,1,0)*(1-R2826)*M2826</f>
        <v>0</v>
      </c>
      <c r="V2826" s="49">
        <f>IF(0&lt;0.8,0,IF(0&lt;1,Sheet1!L590,1))*IF(G2826&lt;3,0.12 - O2826,0.01) *U2826</f>
        <v>0</v>
      </c>
      <c r="W2826" s="49">
        <f>IF(0&gt;1,IF(0&lt;=1.1,1,IF(0&lt;=1.2,2,IF(0&lt;=1.5,3,5))),0) * 1000000</f>
        <v>0</v>
      </c>
      <c r="X2826" s="50">
        <f>IF(AND(P2826&gt;=150000000,P2826&lt;300000000),5000000,IF(AND(P2826&gt;=300000000,P2826&lt;500000000),10000000,IF(AND(P2826&gt;=300000000,P2826&lt;500000000),15000000,IF(AND(P2826&gt;=500000000,P2826&lt;3000000000),20000000,IF(P2826&gt;=30000000000,35000000,0))))) * (1-R2826)</f>
        <v>0</v>
      </c>
      <c r="Y2826" s="50">
        <f>IFERROR(Q2826 * (1-R2826),0)</f>
        <v>0</v>
      </c>
      <c r="Z2826" s="51">
        <f>IF(R2826=1,0,0)</f>
        <v>0</v>
      </c>
      <c r="AA2826" s="51">
        <f>IFERROR((1-R2826) * Z2826 * 2%,0)</f>
        <v>0</v>
      </c>
      <c r="AB2826" s="52">
        <f>IF(R2826=0,0,0)</f>
        <v>0</v>
      </c>
      <c r="AC2826" s="52">
        <f> IFERROR(AB2826 * (1-R2826) * 2%,0)</f>
        <v>0</v>
      </c>
      <c r="AD2826" s="53">
        <f>T2826+V2826+W2826+X2826+AA2826+AC2826</f>
        <v>9904.4099999999999</v>
      </c>
    </row>
    <row r="2827">
      <c r="C2827" s="40" t="s">
        <v>5355</v>
      </c>
      <c r="D2827" s="41" t="s">
        <v>5356</v>
      </c>
      <c r="E2827" s="41"/>
      <c r="F2827" s="42">
        <v>42604.111840277779</v>
      </c>
      <c r="G2827" s="43">
        <v>23</v>
      </c>
      <c r="H2827" s="44">
        <v>43339</v>
      </c>
      <c r="I2827" s="44">
        <v>43404</v>
      </c>
      <c r="J2827" s="43">
        <v>480810</v>
      </c>
      <c r="K2827" s="43">
        <v>0</v>
      </c>
      <c r="L2827" s="43">
        <v>0</v>
      </c>
      <c r="M2827" s="43">
        <f>IFERROR(J2827-K2827-L2827,0)</f>
        <v>480810</v>
      </c>
      <c r="N2827" s="43">
        <v>586124</v>
      </c>
      <c r="O2827" s="45">
        <f>IFERROR(IF(1 - M2827/N2827&lt;0,0,1-M2827/N2827),0)</f>
        <v>0.17967870280009013</v>
      </c>
      <c r="P2827" s="43">
        <v>0</v>
      </c>
      <c r="Q2827" s="43">
        <v>480810</v>
      </c>
      <c r="R2827" s="46">
        <f>IF(F2827&lt;DATEVALUE("2018-07-01"),1,0)</f>
        <v>1</v>
      </c>
      <c r="S2827" s="47">
        <f>IF(R2827=1,1%,0)</f>
        <v>0.01</v>
      </c>
      <c r="T2827" s="46">
        <f>IFERROR(S2827*M2827,0)</f>
        <v>4808.1000000000004</v>
      </c>
      <c r="U2827" s="48">
        <f>IF(O2827&lt;=0.12,1,0)*(1-R2827)*M2827</f>
        <v>0</v>
      </c>
      <c r="V2827" s="49">
        <f>IF(0&lt;0.8,0,IF(0&lt;1,Sheet1!L590,1))*IF(G2827&lt;3,0.12 - O2827,0.01) *U2827</f>
        <v>0</v>
      </c>
      <c r="W2827" s="49">
        <f>IF(0&gt;1,IF(0&lt;=1.1,1,IF(0&lt;=1.2,2,IF(0&lt;=1.5,3,5))),0) * 1000000</f>
        <v>0</v>
      </c>
      <c r="X2827" s="50">
        <f>IF(AND(P2827&gt;=150000000,P2827&lt;300000000),5000000,IF(AND(P2827&gt;=300000000,P2827&lt;500000000),10000000,IF(AND(P2827&gt;=300000000,P2827&lt;500000000),15000000,IF(AND(P2827&gt;=500000000,P2827&lt;3000000000),20000000,IF(P2827&gt;=30000000000,35000000,0))))) * (1-R2827)</f>
        <v>0</v>
      </c>
      <c r="Y2827" s="50">
        <f>IFERROR(Q2827 * (1-R2827),0)</f>
        <v>0</v>
      </c>
      <c r="Z2827" s="51">
        <f>IF(R2827=1,0,0)</f>
        <v>0</v>
      </c>
      <c r="AA2827" s="51">
        <f>IFERROR((1-R2827) * Z2827 * 2%,0)</f>
        <v>0</v>
      </c>
      <c r="AB2827" s="52">
        <f>IF(R2827=0,0,0)</f>
        <v>0</v>
      </c>
      <c r="AC2827" s="52">
        <f> IFERROR(AB2827 * (1-R2827) * 2%,0)</f>
        <v>0</v>
      </c>
      <c r="AD2827" s="53">
        <f>T2827+V2827+W2827+X2827+AA2827+AC2827</f>
        <v>4808.1000000000004</v>
      </c>
    </row>
    <row r="2828">
      <c r="C2828" s="40" t="s">
        <v>5357</v>
      </c>
      <c r="D2828" s="41" t="s">
        <v>5358</v>
      </c>
      <c r="E2828" s="41"/>
      <c r="F2828" s="42">
        <v>42637.177476851852</v>
      </c>
      <c r="G2828" s="43">
        <v>22</v>
      </c>
      <c r="H2828" s="44">
        <v>43335</v>
      </c>
      <c r="I2828" s="44">
        <v>43342</v>
      </c>
      <c r="J2828" s="43">
        <v>2495156</v>
      </c>
      <c r="K2828" s="43">
        <v>0</v>
      </c>
      <c r="L2828" s="43">
        <v>0</v>
      </c>
      <c r="M2828" s="43">
        <f>IFERROR(J2828-K2828-L2828,0)</f>
        <v>2495156</v>
      </c>
      <c r="N2828" s="43">
        <v>3218715</v>
      </c>
      <c r="O2828" s="45">
        <f>IFERROR(IF(1 - M2828/N2828&lt;0,0,1-M2828/N2828),0)</f>
        <v>0.22479747352592572</v>
      </c>
      <c r="P2828" s="43">
        <v>0</v>
      </c>
      <c r="Q2828" s="43">
        <v>2525043</v>
      </c>
      <c r="R2828" s="46">
        <f>IF(F2828&lt;DATEVALUE("2018-07-01"),1,0)</f>
        <v>1</v>
      </c>
      <c r="S2828" s="47">
        <f>IF(R2828=1,1%,0)</f>
        <v>0.01</v>
      </c>
      <c r="T2828" s="46">
        <f>IFERROR(S2828*M2828,0)</f>
        <v>24951.560000000001</v>
      </c>
      <c r="U2828" s="48">
        <f>IF(O2828&lt;=0.12,1,0)*(1-R2828)*M2828</f>
        <v>0</v>
      </c>
      <c r="V2828" s="49">
        <f>IF(0&lt;0.8,0,IF(0&lt;1,Sheet1!L590,1))*IF(G2828&lt;3,0.12 - O2828,0.01) *U2828</f>
        <v>0</v>
      </c>
      <c r="W2828" s="49">
        <f>IF(0&gt;1,IF(0&lt;=1.1,1,IF(0&lt;=1.2,2,IF(0&lt;=1.5,3,5))),0) * 1000000</f>
        <v>0</v>
      </c>
      <c r="X2828" s="50">
        <f>IF(AND(P2828&gt;=150000000,P2828&lt;300000000),5000000,IF(AND(P2828&gt;=300000000,P2828&lt;500000000),10000000,IF(AND(P2828&gt;=300000000,P2828&lt;500000000),15000000,IF(AND(P2828&gt;=500000000,P2828&lt;3000000000),20000000,IF(P2828&gt;=30000000000,35000000,0))))) * (1-R2828)</f>
        <v>0</v>
      </c>
      <c r="Y2828" s="50">
        <f>IFERROR(Q2828 * (1-R2828),0)</f>
        <v>0</v>
      </c>
      <c r="Z2828" s="51">
        <f>IF(R2828=1,0,0)</f>
        <v>0</v>
      </c>
      <c r="AA2828" s="51">
        <f>IFERROR((1-R2828) * Z2828 * 2%,0)</f>
        <v>0</v>
      </c>
      <c r="AB2828" s="52">
        <f>IF(R2828=0,0,0)</f>
        <v>0</v>
      </c>
      <c r="AC2828" s="52">
        <f> IFERROR(AB2828 * (1-R2828) * 2%,0)</f>
        <v>0</v>
      </c>
      <c r="AD2828" s="53">
        <f>T2828+V2828+W2828+X2828+AA2828+AC2828</f>
        <v>24951.560000000001</v>
      </c>
    </row>
    <row r="2829">
      <c r="C2829" s="40" t="s">
        <v>5359</v>
      </c>
      <c r="D2829" s="41" t="s">
        <v>5360</v>
      </c>
      <c r="E2829" s="41"/>
      <c r="F2829" s="42">
        <v>42664.399212962962</v>
      </c>
      <c r="G2829" s="43">
        <v>21</v>
      </c>
      <c r="H2829" s="44">
        <v>43312</v>
      </c>
      <c r="I2829" s="44">
        <v>43325</v>
      </c>
      <c r="J2829" s="43">
        <v>712859</v>
      </c>
      <c r="K2829" s="43">
        <v>0</v>
      </c>
      <c r="L2829" s="43">
        <v>0</v>
      </c>
      <c r="M2829" s="43">
        <f>IFERROR(J2829-K2829-L2829,0)</f>
        <v>712859</v>
      </c>
      <c r="N2829" s="43">
        <v>712859</v>
      </c>
      <c r="O2829" s="45">
        <f>IFERROR(IF(1 - M2829/N2829&lt;0,0,1-M2829/N2829),0)</f>
        <v>0</v>
      </c>
      <c r="P2829" s="43">
        <v>0</v>
      </c>
      <c r="Q2829" s="43">
        <v>712859</v>
      </c>
      <c r="R2829" s="46">
        <f>IF(F2829&lt;DATEVALUE("2018-07-01"),1,0)</f>
        <v>1</v>
      </c>
      <c r="S2829" s="47">
        <f>IF(R2829=1,1%,0)</f>
        <v>0.01</v>
      </c>
      <c r="T2829" s="46">
        <f>IFERROR(S2829*M2829,0)</f>
        <v>7128.5900000000001</v>
      </c>
      <c r="U2829" s="48">
        <f>IF(O2829&lt;=0.12,1,0)*(1-R2829)*M2829</f>
        <v>0</v>
      </c>
      <c r="V2829" s="49">
        <f>IF(0&lt;0.8,0,IF(0&lt;1,Sheet1!L590,1))*IF(G2829&lt;3,0.12 - O2829,0.01) *U2829</f>
        <v>0</v>
      </c>
      <c r="W2829" s="49">
        <f>IF(0&gt;1,IF(0&lt;=1.1,1,IF(0&lt;=1.2,2,IF(0&lt;=1.5,3,5))),0) * 1000000</f>
        <v>0</v>
      </c>
      <c r="X2829" s="50">
        <f>IF(AND(P2829&gt;=150000000,P2829&lt;300000000),5000000,IF(AND(P2829&gt;=300000000,P2829&lt;500000000),10000000,IF(AND(P2829&gt;=300000000,P2829&lt;500000000),15000000,IF(AND(P2829&gt;=500000000,P2829&lt;3000000000),20000000,IF(P2829&gt;=30000000000,35000000,0))))) * (1-R2829)</f>
        <v>0</v>
      </c>
      <c r="Y2829" s="50">
        <f>IFERROR(Q2829 * (1-R2829),0)</f>
        <v>0</v>
      </c>
      <c r="Z2829" s="51">
        <f>IF(R2829=1,0,0)</f>
        <v>0</v>
      </c>
      <c r="AA2829" s="51">
        <f>IFERROR((1-R2829) * Z2829 * 2%,0)</f>
        <v>0</v>
      </c>
      <c r="AB2829" s="52">
        <f>IF(R2829=0,0,0)</f>
        <v>0</v>
      </c>
      <c r="AC2829" s="52">
        <f> IFERROR(AB2829 * (1-R2829) * 2%,0)</f>
        <v>0</v>
      </c>
      <c r="AD2829" s="53">
        <f>T2829+V2829+W2829+X2829+AA2829+AC2829</f>
        <v>7128.5900000000001</v>
      </c>
    </row>
    <row r="2830">
      <c r="C2830" s="40" t="s">
        <v>5361</v>
      </c>
      <c r="D2830" s="41" t="s">
        <v>5358</v>
      </c>
      <c r="E2830" s="41"/>
      <c r="F2830" s="42">
        <v>42681.371192129627</v>
      </c>
      <c r="G2830" s="43">
        <v>20</v>
      </c>
      <c r="H2830" s="44">
        <v>43335</v>
      </c>
      <c r="I2830" s="44">
        <v>43342</v>
      </c>
      <c r="J2830" s="43">
        <v>1070016</v>
      </c>
      <c r="K2830" s="43">
        <v>0</v>
      </c>
      <c r="L2830" s="43">
        <v>0</v>
      </c>
      <c r="M2830" s="43">
        <f>IFERROR(J2830-K2830-L2830,0)</f>
        <v>1070016</v>
      </c>
      <c r="N2830" s="43">
        <v>1381179</v>
      </c>
      <c r="O2830" s="45">
        <f>IFERROR(IF(1 - M2830/N2830&lt;0,0,1-M2830/N2830),0)</f>
        <v>0.22528796050330913</v>
      </c>
      <c r="P2830" s="43">
        <v>0</v>
      </c>
      <c r="Q2830" s="43">
        <v>1070016</v>
      </c>
      <c r="R2830" s="46">
        <f>IF(F2830&lt;DATEVALUE("2018-07-01"),1,0)</f>
        <v>1</v>
      </c>
      <c r="S2830" s="47">
        <f>IF(R2830=1,1%,0)</f>
        <v>0.01</v>
      </c>
      <c r="T2830" s="46">
        <f>IFERROR(S2830*M2830,0)</f>
        <v>10700.16</v>
      </c>
      <c r="U2830" s="48">
        <f>IF(O2830&lt;=0.12,1,0)*(1-R2830)*M2830</f>
        <v>0</v>
      </c>
      <c r="V2830" s="49">
        <f>IF(0&lt;0.8,0,IF(0&lt;1,Sheet1!L590,1))*IF(G2830&lt;3,0.12 - O2830,0.01) *U2830</f>
        <v>0</v>
      </c>
      <c r="W2830" s="49">
        <f>IF(0&gt;1,IF(0&lt;=1.1,1,IF(0&lt;=1.2,2,IF(0&lt;=1.5,3,5))),0) * 1000000</f>
        <v>0</v>
      </c>
      <c r="X2830" s="50">
        <f>IF(AND(P2830&gt;=150000000,P2830&lt;300000000),5000000,IF(AND(P2830&gt;=300000000,P2830&lt;500000000),10000000,IF(AND(P2830&gt;=300000000,P2830&lt;500000000),15000000,IF(AND(P2830&gt;=500000000,P2830&lt;3000000000),20000000,IF(P2830&gt;=30000000000,35000000,0))))) * (1-R2830)</f>
        <v>0</v>
      </c>
      <c r="Y2830" s="50">
        <f>IFERROR(Q2830 * (1-R2830),0)</f>
        <v>0</v>
      </c>
      <c r="Z2830" s="51">
        <f>IF(R2830=1,0,0)</f>
        <v>0</v>
      </c>
      <c r="AA2830" s="51">
        <f>IFERROR((1-R2830) * Z2830 * 2%,0)</f>
        <v>0</v>
      </c>
      <c r="AB2830" s="52">
        <f>IF(R2830=0,0,0)</f>
        <v>0</v>
      </c>
      <c r="AC2830" s="52">
        <f> IFERROR(AB2830 * (1-R2830) * 2%,0)</f>
        <v>0</v>
      </c>
      <c r="AD2830" s="53">
        <f>T2830+V2830+W2830+X2830+AA2830+AC2830</f>
        <v>10700.16</v>
      </c>
    </row>
    <row r="2831">
      <c r="C2831" s="40" t="s">
        <v>5362</v>
      </c>
      <c r="D2831" s="41" t="s">
        <v>5363</v>
      </c>
      <c r="E2831" s="41"/>
      <c r="F2831" s="42">
        <v>42691.185358796298</v>
      </c>
      <c r="G2831" s="43">
        <v>20</v>
      </c>
      <c r="H2831" s="44">
        <v>43312</v>
      </c>
      <c r="I2831" s="44">
        <v>43335</v>
      </c>
      <c r="J2831" s="43">
        <v>6121357</v>
      </c>
      <c r="K2831" s="43">
        <v>0</v>
      </c>
      <c r="L2831" s="43">
        <v>0</v>
      </c>
      <c r="M2831" s="43">
        <f>IFERROR(J2831-K2831-L2831,0)</f>
        <v>6121357</v>
      </c>
      <c r="N2831" s="43">
        <v>6442209</v>
      </c>
      <c r="O2831" s="45">
        <f>IFERROR(IF(1 - M2831/N2831&lt;0,0,1-M2831/N2831),0)</f>
        <v>0.049804655514901763</v>
      </c>
      <c r="P2831" s="43">
        <v>0</v>
      </c>
      <c r="Q2831" s="43">
        <v>6121357</v>
      </c>
      <c r="R2831" s="46">
        <f>IF(F2831&lt;DATEVALUE("2018-07-01"),1,0)</f>
        <v>1</v>
      </c>
      <c r="S2831" s="47">
        <f>IF(R2831=1,1%,0)</f>
        <v>0.01</v>
      </c>
      <c r="T2831" s="46">
        <f>IFERROR(S2831*M2831,0)</f>
        <v>61213.57</v>
      </c>
      <c r="U2831" s="48">
        <f>IF(O2831&lt;=0.12,1,0)*(1-R2831)*M2831</f>
        <v>0</v>
      </c>
      <c r="V2831" s="49">
        <f>IF(0&lt;0.8,0,IF(0&lt;1,Sheet1!L590,1))*IF(G2831&lt;3,0.12 - O2831,0.01) *U2831</f>
        <v>0</v>
      </c>
      <c r="W2831" s="49">
        <f>IF(0&gt;1,IF(0&lt;=1.1,1,IF(0&lt;=1.2,2,IF(0&lt;=1.5,3,5))),0) * 1000000</f>
        <v>0</v>
      </c>
      <c r="X2831" s="50">
        <f>IF(AND(P2831&gt;=150000000,P2831&lt;300000000),5000000,IF(AND(P2831&gt;=300000000,P2831&lt;500000000),10000000,IF(AND(P2831&gt;=300000000,P2831&lt;500000000),15000000,IF(AND(P2831&gt;=500000000,P2831&lt;3000000000),20000000,IF(P2831&gt;=30000000000,35000000,0))))) * (1-R2831)</f>
        <v>0</v>
      </c>
      <c r="Y2831" s="50">
        <f>IFERROR(Q2831 * (1-R2831),0)</f>
        <v>0</v>
      </c>
      <c r="Z2831" s="51">
        <f>IF(R2831=1,0,0)</f>
        <v>0</v>
      </c>
      <c r="AA2831" s="51">
        <f>IFERROR((1-R2831) * Z2831 * 2%,0)</f>
        <v>0</v>
      </c>
      <c r="AB2831" s="52">
        <f>IF(R2831=0,0,0)</f>
        <v>0</v>
      </c>
      <c r="AC2831" s="52">
        <f> IFERROR(AB2831 * (1-R2831) * 2%,0)</f>
        <v>0</v>
      </c>
      <c r="AD2831" s="53">
        <f>T2831+V2831+W2831+X2831+AA2831+AC2831</f>
        <v>61213.57</v>
      </c>
    </row>
    <row r="2832">
      <c r="C2832" s="40" t="s">
        <v>5364</v>
      </c>
      <c r="D2832" s="41" t="s">
        <v>5365</v>
      </c>
      <c r="E2832" s="41"/>
      <c r="F2832" s="42">
        <v>42704.114803240736</v>
      </c>
      <c r="G2832" s="43">
        <v>20</v>
      </c>
      <c r="H2832" s="44">
        <v>43404</v>
      </c>
      <c r="I2832" s="44">
        <v>43460</v>
      </c>
      <c r="J2832" s="43">
        <v>898569</v>
      </c>
      <c r="K2832" s="43">
        <v>0</v>
      </c>
      <c r="L2832" s="43">
        <v>0</v>
      </c>
      <c r="M2832" s="43">
        <f>IFERROR(J2832-K2832-L2832,0)</f>
        <v>898569</v>
      </c>
      <c r="N2832" s="43">
        <v>898569</v>
      </c>
      <c r="O2832" s="45">
        <f>IFERROR(IF(1 - M2832/N2832&lt;0,0,1-M2832/N2832),0)</f>
        <v>0</v>
      </c>
      <c r="P2832" s="43">
        <v>0</v>
      </c>
      <c r="Q2832" s="43">
        <v>988109</v>
      </c>
      <c r="R2832" s="46">
        <f>IF(F2832&lt;DATEVALUE("2018-07-01"),1,0)</f>
        <v>1</v>
      </c>
      <c r="S2832" s="47">
        <f>IF(R2832=1,1%,0)</f>
        <v>0.01</v>
      </c>
      <c r="T2832" s="46">
        <f>IFERROR(S2832*M2832,0)</f>
        <v>8985.6900000000005</v>
      </c>
      <c r="U2832" s="48">
        <f>IF(O2832&lt;=0.12,1,0)*(1-R2832)*M2832</f>
        <v>0</v>
      </c>
      <c r="V2832" s="49">
        <f>IF(0&lt;0.8,0,IF(0&lt;1,Sheet1!L590,1))*IF(G2832&lt;3,0.12 - O2832,0.01) *U2832</f>
        <v>0</v>
      </c>
      <c r="W2832" s="49">
        <f>IF(0&gt;1,IF(0&lt;=1.1,1,IF(0&lt;=1.2,2,IF(0&lt;=1.5,3,5))),0) * 1000000</f>
        <v>0</v>
      </c>
      <c r="X2832" s="50">
        <f>IF(AND(P2832&gt;=150000000,P2832&lt;300000000),5000000,IF(AND(P2832&gt;=300000000,P2832&lt;500000000),10000000,IF(AND(P2832&gt;=300000000,P2832&lt;500000000),15000000,IF(AND(P2832&gt;=500000000,P2832&lt;3000000000),20000000,IF(P2832&gt;=30000000000,35000000,0))))) * (1-R2832)</f>
        <v>0</v>
      </c>
      <c r="Y2832" s="50">
        <f>IFERROR(Q2832 * (1-R2832),0)</f>
        <v>0</v>
      </c>
      <c r="Z2832" s="51">
        <f>IF(R2832=1,0,0)</f>
        <v>0</v>
      </c>
      <c r="AA2832" s="51">
        <f>IFERROR((1-R2832) * Z2832 * 2%,0)</f>
        <v>0</v>
      </c>
      <c r="AB2832" s="52">
        <f>IF(R2832=0,0,0)</f>
        <v>0</v>
      </c>
      <c r="AC2832" s="52">
        <f> IFERROR(AB2832 * (1-R2832) * 2%,0)</f>
        <v>0</v>
      </c>
      <c r="AD2832" s="53">
        <f>T2832+V2832+W2832+X2832+AA2832+AC2832</f>
        <v>8985.6900000000005</v>
      </c>
    </row>
    <row r="2833">
      <c r="C2833" s="40" t="s">
        <v>5366</v>
      </c>
      <c r="D2833" s="41" t="s">
        <v>5367</v>
      </c>
      <c r="E2833" s="41"/>
      <c r="F2833" s="42">
        <v>42730.210590277777</v>
      </c>
      <c r="G2833" s="43">
        <v>19</v>
      </c>
      <c r="H2833" s="44">
        <v>43335</v>
      </c>
      <c r="I2833" s="44">
        <v>43342</v>
      </c>
      <c r="J2833" s="43">
        <v>529430</v>
      </c>
      <c r="K2833" s="43">
        <v>0</v>
      </c>
      <c r="L2833" s="43">
        <v>0</v>
      </c>
      <c r="M2833" s="43">
        <f>IFERROR(J2833-K2833-L2833,0)</f>
        <v>529430</v>
      </c>
      <c r="N2833" s="43">
        <v>674333</v>
      </c>
      <c r="O2833" s="45">
        <f>IFERROR(IF(1 - M2833/N2833&lt;0,0,1-M2833/N2833),0)</f>
        <v>0.21488344779211455</v>
      </c>
      <c r="P2833" s="43">
        <v>0</v>
      </c>
      <c r="Q2833" s="43">
        <v>529430</v>
      </c>
      <c r="R2833" s="46">
        <f>IF(F2833&lt;DATEVALUE("2018-07-01"),1,0)</f>
        <v>1</v>
      </c>
      <c r="S2833" s="47">
        <f>IF(R2833=1,1%,0)</f>
        <v>0.01</v>
      </c>
      <c r="T2833" s="46">
        <f>IFERROR(S2833*M2833,0)</f>
        <v>5294.3000000000002</v>
      </c>
      <c r="U2833" s="48">
        <f>IF(O2833&lt;=0.12,1,0)*(1-R2833)*M2833</f>
        <v>0</v>
      </c>
      <c r="V2833" s="49">
        <f>IF(0&lt;0.8,0,IF(0&lt;1,Sheet1!L590,1))*IF(G2833&lt;3,0.12 - O2833,0.01) *U2833</f>
        <v>0</v>
      </c>
      <c r="W2833" s="49">
        <f>IF(0&gt;1,IF(0&lt;=1.1,1,IF(0&lt;=1.2,2,IF(0&lt;=1.5,3,5))),0) * 1000000</f>
        <v>0</v>
      </c>
      <c r="X2833" s="50">
        <f>IF(AND(P2833&gt;=150000000,P2833&lt;300000000),5000000,IF(AND(P2833&gt;=300000000,P2833&lt;500000000),10000000,IF(AND(P2833&gt;=300000000,P2833&lt;500000000),15000000,IF(AND(P2833&gt;=500000000,P2833&lt;3000000000),20000000,IF(P2833&gt;=30000000000,35000000,0))))) * (1-R2833)</f>
        <v>0</v>
      </c>
      <c r="Y2833" s="50">
        <f>IFERROR(Q2833 * (1-R2833),0)</f>
        <v>0</v>
      </c>
      <c r="Z2833" s="51">
        <f>IF(R2833=1,0,0)</f>
        <v>0</v>
      </c>
      <c r="AA2833" s="51">
        <f>IFERROR((1-R2833) * Z2833 * 2%,0)</f>
        <v>0</v>
      </c>
      <c r="AB2833" s="52">
        <f>IF(R2833=0,0,0)</f>
        <v>0</v>
      </c>
      <c r="AC2833" s="52">
        <f> IFERROR(AB2833 * (1-R2833) * 2%,0)</f>
        <v>0</v>
      </c>
      <c r="AD2833" s="53">
        <f>T2833+V2833+W2833+X2833+AA2833+AC2833</f>
        <v>5294.3000000000002</v>
      </c>
    </row>
    <row r="2834">
      <c r="C2834" s="40" t="s">
        <v>5368</v>
      </c>
      <c r="D2834" s="41" t="s">
        <v>5369</v>
      </c>
      <c r="E2834" s="41"/>
      <c r="F2834" s="42">
        <v>42732.333449074074</v>
      </c>
      <c r="G2834" s="43">
        <v>19</v>
      </c>
      <c r="H2834" s="44">
        <v>43343</v>
      </c>
      <c r="I2834" s="44">
        <v>43364</v>
      </c>
      <c r="J2834" s="43">
        <v>8040614</v>
      </c>
      <c r="K2834" s="43">
        <v>0</v>
      </c>
      <c r="L2834" s="43">
        <v>0</v>
      </c>
      <c r="M2834" s="43">
        <f>IFERROR(J2834-K2834-L2834,0)</f>
        <v>8040614</v>
      </c>
      <c r="N2834" s="43">
        <v>9027918</v>
      </c>
      <c r="O2834" s="45">
        <f>IFERROR(IF(1 - M2834/N2834&lt;0,0,1-M2834/N2834),0)</f>
        <v>0.10936120598348365</v>
      </c>
      <c r="P2834" s="43">
        <v>0</v>
      </c>
      <c r="Q2834" s="43">
        <v>8040614</v>
      </c>
      <c r="R2834" s="46">
        <f>IF(F2834&lt;DATEVALUE("2018-07-01"),1,0)</f>
        <v>1</v>
      </c>
      <c r="S2834" s="47">
        <f>IF(R2834=1,1%,0)</f>
        <v>0.01</v>
      </c>
      <c r="T2834" s="46">
        <f>IFERROR(S2834*M2834,0)</f>
        <v>80406.139999999999</v>
      </c>
      <c r="U2834" s="48">
        <f>IF(O2834&lt;=0.12,1,0)*(1-R2834)*M2834</f>
        <v>0</v>
      </c>
      <c r="V2834" s="49">
        <f>IF(0&lt;0.8,0,IF(0&lt;1,Sheet1!L590,1))*IF(G2834&lt;3,0.12 - O2834,0.01) *U2834</f>
        <v>0</v>
      </c>
      <c r="W2834" s="49">
        <f>IF(0&gt;1,IF(0&lt;=1.1,1,IF(0&lt;=1.2,2,IF(0&lt;=1.5,3,5))),0) * 1000000</f>
        <v>0</v>
      </c>
      <c r="X2834" s="50">
        <f>IF(AND(P2834&gt;=150000000,P2834&lt;300000000),5000000,IF(AND(P2834&gt;=300000000,P2834&lt;500000000),10000000,IF(AND(P2834&gt;=300000000,P2834&lt;500000000),15000000,IF(AND(P2834&gt;=500000000,P2834&lt;3000000000),20000000,IF(P2834&gt;=30000000000,35000000,0))))) * (1-R2834)</f>
        <v>0</v>
      </c>
      <c r="Y2834" s="50">
        <f>IFERROR(Q2834 * (1-R2834),0)</f>
        <v>0</v>
      </c>
      <c r="Z2834" s="51">
        <f>IF(R2834=1,0,0)</f>
        <v>0</v>
      </c>
      <c r="AA2834" s="51">
        <f>IFERROR((1-R2834) * Z2834 * 2%,0)</f>
        <v>0</v>
      </c>
      <c r="AB2834" s="52">
        <f>IF(R2834=0,0,0)</f>
        <v>0</v>
      </c>
      <c r="AC2834" s="52">
        <f> IFERROR(AB2834 * (1-R2834) * 2%,0)</f>
        <v>0</v>
      </c>
      <c r="AD2834" s="53">
        <f>T2834+V2834+W2834+X2834+AA2834+AC2834</f>
        <v>80406.139999999999</v>
      </c>
    </row>
    <row r="2835">
      <c r="C2835" s="40" t="s">
        <v>5370</v>
      </c>
      <c r="D2835" s="41" t="s">
        <v>5371</v>
      </c>
      <c r="E2835" s="41"/>
      <c r="F2835" s="42">
        <v>42745.25980324074</v>
      </c>
      <c r="G2835" s="43">
        <v>18</v>
      </c>
      <c r="H2835" s="44">
        <v>43312</v>
      </c>
      <c r="I2835" s="44">
        <v>43363</v>
      </c>
      <c r="J2835" s="43">
        <v>1568595</v>
      </c>
      <c r="K2835" s="43">
        <v>0</v>
      </c>
      <c r="L2835" s="43">
        <v>0</v>
      </c>
      <c r="M2835" s="43">
        <f>IFERROR(J2835-K2835-L2835,0)</f>
        <v>1568595</v>
      </c>
      <c r="N2835" s="43">
        <v>1568595</v>
      </c>
      <c r="O2835" s="45">
        <f>IFERROR(IF(1 - M2835/N2835&lt;0,0,1-M2835/N2835),0)</f>
        <v>0</v>
      </c>
      <c r="P2835" s="43">
        <v>0</v>
      </c>
      <c r="Q2835" s="43">
        <v>1568595</v>
      </c>
      <c r="R2835" s="46">
        <f>IF(F2835&lt;DATEVALUE("2018-07-01"),1,0)</f>
        <v>1</v>
      </c>
      <c r="S2835" s="47">
        <f>IF(R2835=1,1%,0)</f>
        <v>0.01</v>
      </c>
      <c r="T2835" s="46">
        <f>IFERROR(S2835*M2835,0)</f>
        <v>15685.950000000001</v>
      </c>
      <c r="U2835" s="48">
        <f>IF(O2835&lt;=0.12,1,0)*(1-R2835)*M2835</f>
        <v>0</v>
      </c>
      <c r="V2835" s="49">
        <f>IF(0&lt;0.8,0,IF(0&lt;1,Sheet1!L590,1))*IF(G2835&lt;3,0.12 - O2835,0.01) *U2835</f>
        <v>0</v>
      </c>
      <c r="W2835" s="49">
        <f>IF(0&gt;1,IF(0&lt;=1.1,1,IF(0&lt;=1.2,2,IF(0&lt;=1.5,3,5))),0) * 1000000</f>
        <v>0</v>
      </c>
      <c r="X2835" s="50">
        <f>IF(AND(P2835&gt;=150000000,P2835&lt;300000000),5000000,IF(AND(P2835&gt;=300000000,P2835&lt;500000000),10000000,IF(AND(P2835&gt;=300000000,P2835&lt;500000000),15000000,IF(AND(P2835&gt;=500000000,P2835&lt;3000000000),20000000,IF(P2835&gt;=30000000000,35000000,0))))) * (1-R2835)</f>
        <v>0</v>
      </c>
      <c r="Y2835" s="50">
        <f>IFERROR(Q2835 * (1-R2835),0)</f>
        <v>0</v>
      </c>
      <c r="Z2835" s="51">
        <f>IF(R2835=1,0,0)</f>
        <v>0</v>
      </c>
      <c r="AA2835" s="51">
        <f>IFERROR((1-R2835) * Z2835 * 2%,0)</f>
        <v>0</v>
      </c>
      <c r="AB2835" s="52">
        <f>IF(R2835=0,0,0)</f>
        <v>0</v>
      </c>
      <c r="AC2835" s="52">
        <f> IFERROR(AB2835 * (1-R2835) * 2%,0)</f>
        <v>0</v>
      </c>
      <c r="AD2835" s="53">
        <f>T2835+V2835+W2835+X2835+AA2835+AC2835</f>
        <v>15685.950000000001</v>
      </c>
    </row>
    <row r="2836">
      <c r="C2836" s="40" t="s">
        <v>5372</v>
      </c>
      <c r="D2836" s="41" t="s">
        <v>5373</v>
      </c>
      <c r="E2836" s="41"/>
      <c r="F2836" s="42">
        <v>42867.37363425926</v>
      </c>
      <c r="G2836" s="43">
        <v>14</v>
      </c>
      <c r="H2836" s="44">
        <v>43335</v>
      </c>
      <c r="I2836" s="44">
        <v>43342</v>
      </c>
      <c r="J2836" s="43">
        <v>878984</v>
      </c>
      <c r="K2836" s="43">
        <v>0</v>
      </c>
      <c r="L2836" s="43">
        <v>0</v>
      </c>
      <c r="M2836" s="43">
        <f>IFERROR(J2836-K2836-L2836,0)</f>
        <v>878984</v>
      </c>
      <c r="N2836" s="43">
        <v>1174305</v>
      </c>
      <c r="O2836" s="45">
        <f>IFERROR(IF(1 - M2836/N2836&lt;0,0,1-M2836/N2836),0)</f>
        <v>0.25148577243561088</v>
      </c>
      <c r="P2836" s="43">
        <v>0</v>
      </c>
      <c r="Q2836" s="43">
        <v>878984</v>
      </c>
      <c r="R2836" s="46">
        <f>IF(F2836&lt;DATEVALUE("2018-07-01"),1,0)</f>
        <v>1</v>
      </c>
      <c r="S2836" s="47">
        <f>IF(R2836=1,1%,0)</f>
        <v>0.01</v>
      </c>
      <c r="T2836" s="46">
        <f>IFERROR(S2836*M2836,0)</f>
        <v>8789.8400000000001</v>
      </c>
      <c r="U2836" s="48">
        <f>IF(O2836&lt;=0.12,1,0)*(1-R2836)*M2836</f>
        <v>0</v>
      </c>
      <c r="V2836" s="49">
        <f>IF(0&lt;0.8,0,IF(0&lt;1,Sheet1!L590,1))*IF(G2836&lt;3,0.12 - O2836,0.01) *U2836</f>
        <v>0</v>
      </c>
      <c r="W2836" s="49">
        <f>IF(0&gt;1,IF(0&lt;=1.1,1,IF(0&lt;=1.2,2,IF(0&lt;=1.5,3,5))),0) * 1000000</f>
        <v>0</v>
      </c>
      <c r="X2836" s="50">
        <f>IF(AND(P2836&gt;=150000000,P2836&lt;300000000),5000000,IF(AND(P2836&gt;=300000000,P2836&lt;500000000),10000000,IF(AND(P2836&gt;=300000000,P2836&lt;500000000),15000000,IF(AND(P2836&gt;=500000000,P2836&lt;3000000000),20000000,IF(P2836&gt;=30000000000,35000000,0))))) * (1-R2836)</f>
        <v>0</v>
      </c>
      <c r="Y2836" s="50">
        <f>IFERROR(Q2836 * (1-R2836),0)</f>
        <v>0</v>
      </c>
      <c r="Z2836" s="51">
        <f>IF(R2836=1,0,0)</f>
        <v>0</v>
      </c>
      <c r="AA2836" s="51">
        <f>IFERROR((1-R2836) * Z2836 * 2%,0)</f>
        <v>0</v>
      </c>
      <c r="AB2836" s="52">
        <f>IF(R2836=0,0,0)</f>
        <v>0</v>
      </c>
      <c r="AC2836" s="52">
        <f> IFERROR(AB2836 * (1-R2836) * 2%,0)</f>
        <v>0</v>
      </c>
      <c r="AD2836" s="53">
        <f>T2836+V2836+W2836+X2836+AA2836+AC2836</f>
        <v>8789.8400000000001</v>
      </c>
    </row>
    <row r="2837">
      <c r="C2837" s="40" t="s">
        <v>5374</v>
      </c>
      <c r="D2837" s="41" t="s">
        <v>5375</v>
      </c>
      <c r="E2837" s="41"/>
      <c r="F2837" s="42">
        <v>42905.362314814811</v>
      </c>
      <c r="G2837" s="43">
        <v>13</v>
      </c>
      <c r="H2837" s="44">
        <v>43312</v>
      </c>
      <c r="I2837" s="44">
        <v>43364</v>
      </c>
      <c r="J2837" s="43">
        <v>1733503</v>
      </c>
      <c r="K2837" s="43">
        <v>0</v>
      </c>
      <c r="L2837" s="43">
        <v>0</v>
      </c>
      <c r="M2837" s="43">
        <f>IFERROR(J2837-K2837-L2837,0)</f>
        <v>1733503</v>
      </c>
      <c r="N2837" s="43">
        <v>1733503</v>
      </c>
      <c r="O2837" s="45">
        <f>IFERROR(IF(1 - M2837/N2837&lt;0,0,1-M2837/N2837),0)</f>
        <v>0</v>
      </c>
      <c r="P2837" s="43">
        <v>0</v>
      </c>
      <c r="Q2837" s="43">
        <v>1733503</v>
      </c>
      <c r="R2837" s="46">
        <f>IF(F2837&lt;DATEVALUE("2018-07-01"),1,0)</f>
        <v>1</v>
      </c>
      <c r="S2837" s="47">
        <f>IF(R2837=1,1%,0)</f>
        <v>0.01</v>
      </c>
      <c r="T2837" s="46">
        <f>IFERROR(S2837*M2837,0)</f>
        <v>17335.029999999999</v>
      </c>
      <c r="U2837" s="48">
        <f>IF(O2837&lt;=0.12,1,0)*(1-R2837)*M2837</f>
        <v>0</v>
      </c>
      <c r="V2837" s="49">
        <f>IF(0&lt;0.8,0,IF(0&lt;1,Sheet1!L590,1))*IF(G2837&lt;3,0.12 - O2837,0.01) *U2837</f>
        <v>0</v>
      </c>
      <c r="W2837" s="49">
        <f>IF(0&gt;1,IF(0&lt;=1.1,1,IF(0&lt;=1.2,2,IF(0&lt;=1.5,3,5))),0) * 1000000</f>
        <v>0</v>
      </c>
      <c r="X2837" s="50">
        <f>IF(AND(P2837&gt;=150000000,P2837&lt;300000000),5000000,IF(AND(P2837&gt;=300000000,P2837&lt;500000000),10000000,IF(AND(P2837&gt;=300000000,P2837&lt;500000000),15000000,IF(AND(P2837&gt;=500000000,P2837&lt;3000000000),20000000,IF(P2837&gt;=30000000000,35000000,0))))) * (1-R2837)</f>
        <v>0</v>
      </c>
      <c r="Y2837" s="50">
        <f>IFERROR(Q2837 * (1-R2837),0)</f>
        <v>0</v>
      </c>
      <c r="Z2837" s="51">
        <f>IF(R2837=1,0,0)</f>
        <v>0</v>
      </c>
      <c r="AA2837" s="51">
        <f>IFERROR((1-R2837) * Z2837 * 2%,0)</f>
        <v>0</v>
      </c>
      <c r="AB2837" s="52">
        <f>IF(R2837=0,0,0)</f>
        <v>0</v>
      </c>
      <c r="AC2837" s="52">
        <f> IFERROR(AB2837 * (1-R2837) * 2%,0)</f>
        <v>0</v>
      </c>
      <c r="AD2837" s="53">
        <f>T2837+V2837+W2837+X2837+AA2837+AC2837</f>
        <v>17335.029999999999</v>
      </c>
    </row>
    <row r="2838">
      <c r="C2838" s="40" t="s">
        <v>5376</v>
      </c>
      <c r="D2838" s="41" t="s">
        <v>5377</v>
      </c>
      <c r="E2838" s="41"/>
      <c r="F2838" s="42">
        <v>42937.399583333332</v>
      </c>
      <c r="G2838" s="43">
        <v>12</v>
      </c>
      <c r="H2838" s="44">
        <v>43312</v>
      </c>
      <c r="I2838" s="44">
        <v>43328</v>
      </c>
      <c r="J2838" s="43">
        <v>14945702</v>
      </c>
      <c r="K2838" s="43">
        <v>0</v>
      </c>
      <c r="L2838" s="43">
        <v>0</v>
      </c>
      <c r="M2838" s="43">
        <f>IFERROR(J2838-K2838-L2838,0)</f>
        <v>14945702</v>
      </c>
      <c r="N2838" s="43">
        <v>14945702</v>
      </c>
      <c r="O2838" s="45">
        <f>IFERROR(IF(1 - M2838/N2838&lt;0,0,1-M2838/N2838),0)</f>
        <v>0</v>
      </c>
      <c r="P2838" s="43">
        <v>0</v>
      </c>
      <c r="Q2838" s="43">
        <v>14945702</v>
      </c>
      <c r="R2838" s="46">
        <f>IF(F2838&lt;DATEVALUE("2018-07-01"),1,0)</f>
        <v>1</v>
      </c>
      <c r="S2838" s="47">
        <f>IF(R2838=1,1%,0)</f>
        <v>0.01</v>
      </c>
      <c r="T2838" s="46">
        <f>IFERROR(S2838*M2838,0)</f>
        <v>149457.01999999999</v>
      </c>
      <c r="U2838" s="48">
        <f>IF(O2838&lt;=0.12,1,0)*(1-R2838)*M2838</f>
        <v>0</v>
      </c>
      <c r="V2838" s="49">
        <f>IF(0&lt;0.8,0,IF(0&lt;1,Sheet1!L590,1))*IF(G2838&lt;3,0.12 - O2838,0.01) *U2838</f>
        <v>0</v>
      </c>
      <c r="W2838" s="49">
        <f>IF(0&gt;1,IF(0&lt;=1.1,1,IF(0&lt;=1.2,2,IF(0&lt;=1.5,3,5))),0) * 1000000</f>
        <v>0</v>
      </c>
      <c r="X2838" s="50">
        <f>IF(AND(P2838&gt;=150000000,P2838&lt;300000000),5000000,IF(AND(P2838&gt;=300000000,P2838&lt;500000000),10000000,IF(AND(P2838&gt;=300000000,P2838&lt;500000000),15000000,IF(AND(P2838&gt;=500000000,P2838&lt;3000000000),20000000,IF(P2838&gt;=30000000000,35000000,0))))) * (1-R2838)</f>
        <v>0</v>
      </c>
      <c r="Y2838" s="50">
        <f>IFERROR(Q2838 * (1-R2838),0)</f>
        <v>0</v>
      </c>
      <c r="Z2838" s="51">
        <f>IF(R2838=1,0,0)</f>
        <v>0</v>
      </c>
      <c r="AA2838" s="51">
        <f>IFERROR((1-R2838) * Z2838 * 2%,0)</f>
        <v>0</v>
      </c>
      <c r="AB2838" s="52">
        <f>IF(R2838=0,0,0)</f>
        <v>0</v>
      </c>
      <c r="AC2838" s="52">
        <f> IFERROR(AB2838 * (1-R2838) * 2%,0)</f>
        <v>0</v>
      </c>
      <c r="AD2838" s="53">
        <f>T2838+V2838+W2838+X2838+AA2838+AC2838</f>
        <v>149457.01999999999</v>
      </c>
    </row>
    <row r="2839">
      <c r="C2839" s="40" t="s">
        <v>5378</v>
      </c>
      <c r="D2839" s="41" t="s">
        <v>5379</v>
      </c>
      <c r="E2839" s="41"/>
      <c r="F2839" s="42">
        <v>42944.067384259259</v>
      </c>
      <c r="G2839" s="43">
        <v>12</v>
      </c>
      <c r="H2839" s="44">
        <v>43335</v>
      </c>
      <c r="I2839" s="44">
        <v>43342</v>
      </c>
      <c r="J2839" s="43">
        <v>2992855</v>
      </c>
      <c r="K2839" s="43">
        <v>0</v>
      </c>
      <c r="L2839" s="43">
        <v>0</v>
      </c>
      <c r="M2839" s="43">
        <f>IFERROR(J2839-K2839-L2839,0)</f>
        <v>2992855</v>
      </c>
      <c r="N2839" s="43">
        <v>3290456</v>
      </c>
      <c r="O2839" s="45">
        <f>IFERROR(IF(1 - M2839/N2839&lt;0,0,1-M2839/N2839),0)</f>
        <v>0.090443695341922203</v>
      </c>
      <c r="P2839" s="43">
        <v>0</v>
      </c>
      <c r="Q2839" s="43">
        <v>2992855</v>
      </c>
      <c r="R2839" s="46">
        <f>IF(F2839&lt;DATEVALUE("2018-07-01"),1,0)</f>
        <v>1</v>
      </c>
      <c r="S2839" s="47">
        <f>IF(R2839=1,1%,0)</f>
        <v>0.01</v>
      </c>
      <c r="T2839" s="46">
        <f>IFERROR(S2839*M2839,0)</f>
        <v>29928.549999999999</v>
      </c>
      <c r="U2839" s="48">
        <f>IF(O2839&lt;=0.12,1,0)*(1-R2839)*M2839</f>
        <v>0</v>
      </c>
      <c r="V2839" s="49">
        <f>IF(0&lt;0.8,0,IF(0&lt;1,Sheet1!L590,1))*IF(G2839&lt;3,0.12 - O2839,0.01) *U2839</f>
        <v>0</v>
      </c>
      <c r="W2839" s="49">
        <f>IF(0&gt;1,IF(0&lt;=1.1,1,IF(0&lt;=1.2,2,IF(0&lt;=1.5,3,5))),0) * 1000000</f>
        <v>0</v>
      </c>
      <c r="X2839" s="50">
        <f>IF(AND(P2839&gt;=150000000,P2839&lt;300000000),5000000,IF(AND(P2839&gt;=300000000,P2839&lt;500000000),10000000,IF(AND(P2839&gt;=300000000,P2839&lt;500000000),15000000,IF(AND(P2839&gt;=500000000,P2839&lt;3000000000),20000000,IF(P2839&gt;=30000000000,35000000,0))))) * (1-R2839)</f>
        <v>0</v>
      </c>
      <c r="Y2839" s="50">
        <f>IFERROR(Q2839 * (1-R2839),0)</f>
        <v>0</v>
      </c>
      <c r="Z2839" s="51">
        <f>IF(R2839=1,0,0)</f>
        <v>0</v>
      </c>
      <c r="AA2839" s="51">
        <f>IFERROR((1-R2839) * Z2839 * 2%,0)</f>
        <v>0</v>
      </c>
      <c r="AB2839" s="52">
        <f>IF(R2839=0,0,0)</f>
        <v>0</v>
      </c>
      <c r="AC2839" s="52">
        <f> IFERROR(AB2839 * (1-R2839) * 2%,0)</f>
        <v>0</v>
      </c>
      <c r="AD2839" s="53">
        <f>T2839+V2839+W2839+X2839+AA2839+AC2839</f>
        <v>29928.549999999999</v>
      </c>
    </row>
    <row r="2840">
      <c r="C2840" s="40" t="s">
        <v>5380</v>
      </c>
      <c r="D2840" s="41" t="s">
        <v>5381</v>
      </c>
      <c r="E2840" s="41"/>
      <c r="F2840" s="42">
        <v>42971.183391203704</v>
      </c>
      <c r="G2840" s="43">
        <v>11</v>
      </c>
      <c r="H2840" s="44">
        <v>43335</v>
      </c>
      <c r="I2840" s="44">
        <v>43342</v>
      </c>
      <c r="J2840" s="43">
        <v>558168</v>
      </c>
      <c r="K2840" s="43">
        <v>0</v>
      </c>
      <c r="L2840" s="43">
        <v>0</v>
      </c>
      <c r="M2840" s="43">
        <f>IFERROR(J2840-K2840-L2840,0)</f>
        <v>558168</v>
      </c>
      <c r="N2840" s="43">
        <v>713900</v>
      </c>
      <c r="O2840" s="45">
        <f>IFERROR(IF(1 - M2840/N2840&lt;0,0,1-M2840/N2840),0)</f>
        <v>0.21814259700238126</v>
      </c>
      <c r="P2840" s="43">
        <v>0</v>
      </c>
      <c r="Q2840" s="43">
        <v>558168</v>
      </c>
      <c r="R2840" s="46">
        <f>IF(F2840&lt;DATEVALUE("2018-07-01"),1,0)</f>
        <v>1</v>
      </c>
      <c r="S2840" s="47">
        <f>IF(R2840=1,1%,0)</f>
        <v>0.01</v>
      </c>
      <c r="T2840" s="46">
        <f>IFERROR(S2840*M2840,0)</f>
        <v>5581.6800000000003</v>
      </c>
      <c r="U2840" s="48">
        <f>IF(O2840&lt;=0.12,1,0)*(1-R2840)*M2840</f>
        <v>0</v>
      </c>
      <c r="V2840" s="49">
        <f>IF(0&lt;0.8,0,IF(0&lt;1,Sheet1!L590,1))*IF(G2840&lt;3,0.12 - O2840,0.01) *U2840</f>
        <v>0</v>
      </c>
      <c r="W2840" s="49">
        <f>IF(0&gt;1,IF(0&lt;=1.1,1,IF(0&lt;=1.2,2,IF(0&lt;=1.5,3,5))),0) * 1000000</f>
        <v>0</v>
      </c>
      <c r="X2840" s="50">
        <f>IF(AND(P2840&gt;=150000000,P2840&lt;300000000),5000000,IF(AND(P2840&gt;=300000000,P2840&lt;500000000),10000000,IF(AND(P2840&gt;=300000000,P2840&lt;500000000),15000000,IF(AND(P2840&gt;=500000000,P2840&lt;3000000000),20000000,IF(P2840&gt;=30000000000,35000000,0))))) * (1-R2840)</f>
        <v>0</v>
      </c>
      <c r="Y2840" s="50">
        <f>IFERROR(Q2840 * (1-R2840),0)</f>
        <v>0</v>
      </c>
      <c r="Z2840" s="51">
        <f>IF(R2840=1,0,0)</f>
        <v>0</v>
      </c>
      <c r="AA2840" s="51">
        <f>IFERROR((1-R2840) * Z2840 * 2%,0)</f>
        <v>0</v>
      </c>
      <c r="AB2840" s="52">
        <f>IF(R2840=0,0,0)</f>
        <v>0</v>
      </c>
      <c r="AC2840" s="52">
        <f> IFERROR(AB2840 * (1-R2840) * 2%,0)</f>
        <v>0</v>
      </c>
      <c r="AD2840" s="53">
        <f>T2840+V2840+W2840+X2840+AA2840+AC2840</f>
        <v>5581.6800000000003</v>
      </c>
    </row>
    <row r="2841">
      <c r="C2841" s="40" t="s">
        <v>5382</v>
      </c>
      <c r="D2841" s="41" t="s">
        <v>5383</v>
      </c>
      <c r="E2841" s="41"/>
      <c r="F2841" s="42">
        <v>43004.268460648149</v>
      </c>
      <c r="G2841" s="43">
        <v>10</v>
      </c>
      <c r="H2841" s="44">
        <v>43355</v>
      </c>
      <c r="I2841" s="44">
        <v>43369</v>
      </c>
      <c r="J2841" s="43">
        <v>397408</v>
      </c>
      <c r="K2841" s="43">
        <v>0</v>
      </c>
      <c r="L2841" s="43">
        <v>0</v>
      </c>
      <c r="M2841" s="43">
        <f>IFERROR(J2841-K2841-L2841,0)</f>
        <v>397408</v>
      </c>
      <c r="N2841" s="43">
        <v>558778</v>
      </c>
      <c r="O2841" s="45">
        <f>IFERROR(IF(1 - M2841/N2841&lt;0,0,1-M2841/N2841),0)</f>
        <v>0.28879089727942042</v>
      </c>
      <c r="P2841" s="43">
        <v>0</v>
      </c>
      <c r="Q2841" s="43">
        <v>397408</v>
      </c>
      <c r="R2841" s="46">
        <f>IF(F2841&lt;DATEVALUE("2018-07-01"),1,0)</f>
        <v>1</v>
      </c>
      <c r="S2841" s="47">
        <f>IF(R2841=1,1%,0)</f>
        <v>0.01</v>
      </c>
      <c r="T2841" s="46">
        <f>IFERROR(S2841*M2841,0)</f>
        <v>3974.0799999999999</v>
      </c>
      <c r="U2841" s="48">
        <f>IF(O2841&lt;=0.12,1,0)*(1-R2841)*M2841</f>
        <v>0</v>
      </c>
      <c r="V2841" s="49">
        <f>IF(0&lt;0.8,0,IF(0&lt;1,Sheet1!L590,1))*IF(G2841&lt;3,0.12 - O2841,0.01) *U2841</f>
        <v>0</v>
      </c>
      <c r="W2841" s="49">
        <f>IF(0&gt;1,IF(0&lt;=1.1,1,IF(0&lt;=1.2,2,IF(0&lt;=1.5,3,5))),0) * 1000000</f>
        <v>0</v>
      </c>
      <c r="X2841" s="50">
        <f>IF(AND(P2841&gt;=150000000,P2841&lt;300000000),5000000,IF(AND(P2841&gt;=300000000,P2841&lt;500000000),10000000,IF(AND(P2841&gt;=300000000,P2841&lt;500000000),15000000,IF(AND(P2841&gt;=500000000,P2841&lt;3000000000),20000000,IF(P2841&gt;=30000000000,35000000,0))))) * (1-R2841)</f>
        <v>0</v>
      </c>
      <c r="Y2841" s="50">
        <f>IFERROR(Q2841 * (1-R2841),0)</f>
        <v>0</v>
      </c>
      <c r="Z2841" s="51">
        <f>IF(R2841=1,0,0)</f>
        <v>0</v>
      </c>
      <c r="AA2841" s="51">
        <f>IFERROR((1-R2841) * Z2841 * 2%,0)</f>
        <v>0</v>
      </c>
      <c r="AB2841" s="52">
        <f>IF(R2841=0,0,0)</f>
        <v>0</v>
      </c>
      <c r="AC2841" s="52">
        <f> IFERROR(AB2841 * (1-R2841) * 2%,0)</f>
        <v>0</v>
      </c>
      <c r="AD2841" s="53">
        <f>T2841+V2841+W2841+X2841+AA2841+AC2841</f>
        <v>3974.0799999999999</v>
      </c>
    </row>
    <row r="2842">
      <c r="C2842" s="40" t="s">
        <v>5384</v>
      </c>
      <c r="D2842" s="41" t="s">
        <v>5385</v>
      </c>
      <c r="E2842" s="41"/>
      <c r="F2842" s="42">
        <v>43032.164212962962</v>
      </c>
      <c r="G2842" s="43">
        <v>9</v>
      </c>
      <c r="H2842" s="44">
        <v>43312</v>
      </c>
      <c r="I2842" s="44">
        <v>43340</v>
      </c>
      <c r="J2842" s="43">
        <v>1091178</v>
      </c>
      <c r="K2842" s="43">
        <v>0</v>
      </c>
      <c r="L2842" s="43">
        <v>0</v>
      </c>
      <c r="M2842" s="43">
        <f>IFERROR(J2842-K2842-L2842,0)</f>
        <v>1091178</v>
      </c>
      <c r="N2842" s="43">
        <v>1091178</v>
      </c>
      <c r="O2842" s="45">
        <f>IFERROR(IF(1 - M2842/N2842&lt;0,0,1-M2842/N2842),0)</f>
        <v>0</v>
      </c>
      <c r="P2842" s="43">
        <v>0</v>
      </c>
      <c r="Q2842" s="43">
        <v>1091178</v>
      </c>
      <c r="R2842" s="46">
        <f>IF(F2842&lt;DATEVALUE("2018-07-01"),1,0)</f>
        <v>1</v>
      </c>
      <c r="S2842" s="47">
        <f>IF(R2842=1,1%,0)</f>
        <v>0.01</v>
      </c>
      <c r="T2842" s="46">
        <f>IFERROR(S2842*M2842,0)</f>
        <v>10911.780000000001</v>
      </c>
      <c r="U2842" s="48">
        <f>IF(O2842&lt;=0.12,1,0)*(1-R2842)*M2842</f>
        <v>0</v>
      </c>
      <c r="V2842" s="49">
        <f>IF(0&lt;0.8,0,IF(0&lt;1,Sheet1!L590,1))*IF(G2842&lt;3,0.12 - O2842,0.01) *U2842</f>
        <v>0</v>
      </c>
      <c r="W2842" s="49">
        <f>IF(0&gt;1,IF(0&lt;=1.1,1,IF(0&lt;=1.2,2,IF(0&lt;=1.5,3,5))),0) * 1000000</f>
        <v>0</v>
      </c>
      <c r="X2842" s="50">
        <f>IF(AND(P2842&gt;=150000000,P2842&lt;300000000),5000000,IF(AND(P2842&gt;=300000000,P2842&lt;500000000),10000000,IF(AND(P2842&gt;=300000000,P2842&lt;500000000),15000000,IF(AND(P2842&gt;=500000000,P2842&lt;3000000000),20000000,IF(P2842&gt;=30000000000,35000000,0))))) * (1-R2842)</f>
        <v>0</v>
      </c>
      <c r="Y2842" s="50">
        <f>IFERROR(Q2842 * (1-R2842),0)</f>
        <v>0</v>
      </c>
      <c r="Z2842" s="51">
        <f>IF(R2842=1,0,0)</f>
        <v>0</v>
      </c>
      <c r="AA2842" s="51">
        <f>IFERROR((1-R2842) * Z2842 * 2%,0)</f>
        <v>0</v>
      </c>
      <c r="AB2842" s="52">
        <f>IF(R2842=0,0,0)</f>
        <v>0</v>
      </c>
      <c r="AC2842" s="52">
        <f> IFERROR(AB2842 * (1-R2842) * 2%,0)</f>
        <v>0</v>
      </c>
      <c r="AD2842" s="53">
        <f>T2842+V2842+W2842+X2842+AA2842+AC2842</f>
        <v>10911.780000000001</v>
      </c>
    </row>
    <row r="2843">
      <c r="C2843" s="40" t="s">
        <v>5386</v>
      </c>
      <c r="D2843" s="41" t="s">
        <v>5387</v>
      </c>
      <c r="E2843" s="41"/>
      <c r="F2843" s="42">
        <v>43033.332071759258</v>
      </c>
      <c r="G2843" s="43">
        <v>9</v>
      </c>
      <c r="H2843" s="44">
        <v>43312</v>
      </c>
      <c r="I2843" s="44">
        <v>43377</v>
      </c>
      <c r="J2843" s="43">
        <v>401478</v>
      </c>
      <c r="K2843" s="43">
        <v>0</v>
      </c>
      <c r="L2843" s="43">
        <v>0</v>
      </c>
      <c r="M2843" s="43">
        <f>IFERROR(J2843-K2843-L2843,0)</f>
        <v>401478</v>
      </c>
      <c r="N2843" s="43">
        <v>401478</v>
      </c>
      <c r="O2843" s="45">
        <f>IFERROR(IF(1 - M2843/N2843&lt;0,0,1-M2843/N2843),0)</f>
        <v>0</v>
      </c>
      <c r="P2843" s="43">
        <v>0</v>
      </c>
      <c r="Q2843" s="43">
        <v>401478</v>
      </c>
      <c r="R2843" s="46">
        <f>IF(F2843&lt;DATEVALUE("2018-07-01"),1,0)</f>
        <v>1</v>
      </c>
      <c r="S2843" s="47">
        <f>IF(R2843=1,1%,0)</f>
        <v>0.01</v>
      </c>
      <c r="T2843" s="46">
        <f>IFERROR(S2843*M2843,0)</f>
        <v>4014.7800000000002</v>
      </c>
      <c r="U2843" s="48">
        <f>IF(O2843&lt;=0.12,1,0)*(1-R2843)*M2843</f>
        <v>0</v>
      </c>
      <c r="V2843" s="49">
        <f>IF(0&lt;0.8,0,IF(0&lt;1,Sheet1!L590,1))*IF(G2843&lt;3,0.12 - O2843,0.01) *U2843</f>
        <v>0</v>
      </c>
      <c r="W2843" s="49">
        <f>IF(0&gt;1,IF(0&lt;=1.1,1,IF(0&lt;=1.2,2,IF(0&lt;=1.5,3,5))),0) * 1000000</f>
        <v>0</v>
      </c>
      <c r="X2843" s="50">
        <f>IF(AND(P2843&gt;=150000000,P2843&lt;300000000),5000000,IF(AND(P2843&gt;=300000000,P2843&lt;500000000),10000000,IF(AND(P2843&gt;=300000000,P2843&lt;500000000),15000000,IF(AND(P2843&gt;=500000000,P2843&lt;3000000000),20000000,IF(P2843&gt;=30000000000,35000000,0))))) * (1-R2843)</f>
        <v>0</v>
      </c>
      <c r="Y2843" s="50">
        <f>IFERROR(Q2843 * (1-R2843),0)</f>
        <v>0</v>
      </c>
      <c r="Z2843" s="51">
        <f>IF(R2843=1,0,0)</f>
        <v>0</v>
      </c>
      <c r="AA2843" s="51">
        <f>IFERROR((1-R2843) * Z2843 * 2%,0)</f>
        <v>0</v>
      </c>
      <c r="AB2843" s="52">
        <f>IF(R2843=0,0,0)</f>
        <v>0</v>
      </c>
      <c r="AC2843" s="52">
        <f> IFERROR(AB2843 * (1-R2843) * 2%,0)</f>
        <v>0</v>
      </c>
      <c r="AD2843" s="53">
        <f>T2843+V2843+W2843+X2843+AA2843+AC2843</f>
        <v>4014.7800000000002</v>
      </c>
    </row>
    <row r="2844">
      <c r="C2844" s="40" t="s">
        <v>5388</v>
      </c>
      <c r="D2844" s="41" t="s">
        <v>5389</v>
      </c>
      <c r="E2844" s="41"/>
      <c r="F2844" s="42">
        <v>43041.272280092591</v>
      </c>
      <c r="G2844" s="43">
        <v>8</v>
      </c>
      <c r="H2844" s="44">
        <v>43312</v>
      </c>
      <c r="I2844" s="44">
        <v>43367</v>
      </c>
      <c r="J2844" s="43">
        <v>23880992</v>
      </c>
      <c r="K2844" s="43">
        <v>0</v>
      </c>
      <c r="L2844" s="43">
        <v>0</v>
      </c>
      <c r="M2844" s="43">
        <f>IFERROR(J2844-K2844-L2844,0)</f>
        <v>23880992</v>
      </c>
      <c r="N2844" s="43">
        <v>23882375</v>
      </c>
      <c r="O2844" s="45">
        <f>IFERROR(IF(1 - M2844/N2844&lt;0,0,1-M2844/N2844),0)</f>
        <v>5.7908813507867585E-05</v>
      </c>
      <c r="P2844" s="43">
        <v>0</v>
      </c>
      <c r="Q2844" s="43">
        <v>23880992</v>
      </c>
      <c r="R2844" s="46">
        <f>IF(F2844&lt;DATEVALUE("2018-07-01"),1,0)</f>
        <v>1</v>
      </c>
      <c r="S2844" s="47">
        <f>IF(R2844=1,1%,0)</f>
        <v>0.01</v>
      </c>
      <c r="T2844" s="46">
        <f>IFERROR(S2844*M2844,0)</f>
        <v>238809.92000000001</v>
      </c>
      <c r="U2844" s="48">
        <f>IF(O2844&lt;=0.12,1,0)*(1-R2844)*M2844</f>
        <v>0</v>
      </c>
      <c r="V2844" s="49">
        <f>IF(0&lt;0.8,0,IF(0&lt;1,Sheet1!L590,1))*IF(G2844&lt;3,0.12 - O2844,0.01) *U2844</f>
        <v>0</v>
      </c>
      <c r="W2844" s="49">
        <f>IF(0&gt;1,IF(0&lt;=1.1,1,IF(0&lt;=1.2,2,IF(0&lt;=1.5,3,5))),0) * 1000000</f>
        <v>0</v>
      </c>
      <c r="X2844" s="50">
        <f>IF(AND(P2844&gt;=150000000,P2844&lt;300000000),5000000,IF(AND(P2844&gt;=300000000,P2844&lt;500000000),10000000,IF(AND(P2844&gt;=300000000,P2844&lt;500000000),15000000,IF(AND(P2844&gt;=500000000,P2844&lt;3000000000),20000000,IF(P2844&gt;=30000000000,35000000,0))))) * (1-R2844)</f>
        <v>0</v>
      </c>
      <c r="Y2844" s="50">
        <f>IFERROR(Q2844 * (1-R2844),0)</f>
        <v>0</v>
      </c>
      <c r="Z2844" s="51">
        <f>IF(R2844=1,0,0)</f>
        <v>0</v>
      </c>
      <c r="AA2844" s="51">
        <f>IFERROR((1-R2844) * Z2844 * 2%,0)</f>
        <v>0</v>
      </c>
      <c r="AB2844" s="52">
        <f>IF(R2844=0,0,0)</f>
        <v>0</v>
      </c>
      <c r="AC2844" s="52">
        <f> IFERROR(AB2844 * (1-R2844) * 2%,0)</f>
        <v>0</v>
      </c>
      <c r="AD2844" s="53">
        <f>T2844+V2844+W2844+X2844+AA2844+AC2844</f>
        <v>238809.92000000001</v>
      </c>
    </row>
    <row r="2845">
      <c r="C2845" s="40" t="s">
        <v>5390</v>
      </c>
      <c r="D2845" s="41" t="s">
        <v>418</v>
      </c>
      <c r="E2845" s="41"/>
      <c r="F2845" s="42">
        <v>43059.256805555553</v>
      </c>
      <c r="G2845" s="43">
        <v>8</v>
      </c>
      <c r="H2845" s="44">
        <v>43312</v>
      </c>
      <c r="I2845" s="44">
        <v>43361</v>
      </c>
      <c r="J2845" s="43">
        <v>1133770</v>
      </c>
      <c r="K2845" s="43">
        <v>0</v>
      </c>
      <c r="L2845" s="43">
        <v>0</v>
      </c>
      <c r="M2845" s="43">
        <f>IFERROR(J2845-K2845-L2845,0)</f>
        <v>1133770</v>
      </c>
      <c r="N2845" s="43">
        <v>1133770</v>
      </c>
      <c r="O2845" s="45">
        <f>IFERROR(IF(1 - M2845/N2845&lt;0,0,1-M2845/N2845),0)</f>
        <v>0</v>
      </c>
      <c r="P2845" s="43">
        <v>0</v>
      </c>
      <c r="Q2845" s="43">
        <v>1133770</v>
      </c>
      <c r="R2845" s="46">
        <f>IF(F2845&lt;DATEVALUE("2018-07-01"),1,0)</f>
        <v>1</v>
      </c>
      <c r="S2845" s="47">
        <f>IF(R2845=1,1%,0)</f>
        <v>0.01</v>
      </c>
      <c r="T2845" s="46">
        <f>IFERROR(S2845*M2845,0)</f>
        <v>11337.700000000001</v>
      </c>
      <c r="U2845" s="48">
        <f>IF(O2845&lt;=0.12,1,0)*(1-R2845)*M2845</f>
        <v>0</v>
      </c>
      <c r="V2845" s="49">
        <f>IF(0&lt;0.8,0,IF(0&lt;1,Sheet1!L590,1))*IF(G2845&lt;3,0.12 - O2845,0.01) *U2845</f>
        <v>0</v>
      </c>
      <c r="W2845" s="49">
        <f>IF(0&gt;1,IF(0&lt;=1.1,1,IF(0&lt;=1.2,2,IF(0&lt;=1.5,3,5))),0) * 1000000</f>
        <v>0</v>
      </c>
      <c r="X2845" s="50">
        <f>IF(AND(P2845&gt;=150000000,P2845&lt;300000000),5000000,IF(AND(P2845&gt;=300000000,P2845&lt;500000000),10000000,IF(AND(P2845&gt;=300000000,P2845&lt;500000000),15000000,IF(AND(P2845&gt;=500000000,P2845&lt;3000000000),20000000,IF(P2845&gt;=30000000000,35000000,0))))) * (1-R2845)</f>
        <v>0</v>
      </c>
      <c r="Y2845" s="50">
        <f>IFERROR(Q2845 * (1-R2845),0)</f>
        <v>0</v>
      </c>
      <c r="Z2845" s="51">
        <f>IF(R2845=1,0,0)</f>
        <v>0</v>
      </c>
      <c r="AA2845" s="51">
        <f>IFERROR((1-R2845) * Z2845 * 2%,0)</f>
        <v>0</v>
      </c>
      <c r="AB2845" s="52">
        <f>IF(R2845=0,0,0)</f>
        <v>0</v>
      </c>
      <c r="AC2845" s="52">
        <f> IFERROR(AB2845 * (1-R2845) * 2%,0)</f>
        <v>0</v>
      </c>
      <c r="AD2845" s="53">
        <f>T2845+V2845+W2845+X2845+AA2845+AC2845</f>
        <v>11337.700000000001</v>
      </c>
    </row>
    <row r="2846">
      <c r="C2846" s="40" t="s">
        <v>5391</v>
      </c>
      <c r="D2846" s="41" t="s">
        <v>5392</v>
      </c>
      <c r="E2846" s="41"/>
      <c r="F2846" s="42">
        <v>43129.107870370368</v>
      </c>
      <c r="G2846" s="43">
        <v>6</v>
      </c>
      <c r="H2846" s="44">
        <v>43372</v>
      </c>
      <c r="I2846" s="44">
        <v>43398</v>
      </c>
      <c r="J2846" s="43">
        <v>16716300</v>
      </c>
      <c r="K2846" s="43">
        <v>0</v>
      </c>
      <c r="L2846" s="43">
        <v>0</v>
      </c>
      <c r="M2846" s="43">
        <f>IFERROR(J2846-K2846-L2846,0)</f>
        <v>16716300</v>
      </c>
      <c r="N2846" s="43">
        <v>18839657</v>
      </c>
      <c r="O2846" s="45">
        <f>IFERROR(IF(1 - M2846/N2846&lt;0,0,1-M2846/N2846),0)</f>
        <v>0.11270677592484835</v>
      </c>
      <c r="P2846" s="43">
        <v>0</v>
      </c>
      <c r="Q2846" s="43">
        <v>16716300</v>
      </c>
      <c r="R2846" s="46">
        <f>IF(F2846&lt;DATEVALUE("2018-07-01"),1,0)</f>
        <v>1</v>
      </c>
      <c r="S2846" s="47">
        <f>IF(R2846=1,1%,0)</f>
        <v>0.01</v>
      </c>
      <c r="T2846" s="46">
        <f>IFERROR(S2846*M2846,0)</f>
        <v>167163</v>
      </c>
      <c r="U2846" s="48">
        <f>IF(O2846&lt;=0.12,1,0)*(1-R2846)*M2846</f>
        <v>0</v>
      </c>
      <c r="V2846" s="49">
        <f>IF(0&lt;0.8,0,IF(0&lt;1,Sheet1!L590,1))*IF(G2846&lt;3,0.12 - O2846,0.01) *U2846</f>
        <v>0</v>
      </c>
      <c r="W2846" s="49">
        <f>IF(0&gt;1,IF(0&lt;=1.1,1,IF(0&lt;=1.2,2,IF(0&lt;=1.5,3,5))),0) * 1000000</f>
        <v>0</v>
      </c>
      <c r="X2846" s="50">
        <f>IF(AND(P2846&gt;=150000000,P2846&lt;300000000),5000000,IF(AND(P2846&gt;=300000000,P2846&lt;500000000),10000000,IF(AND(P2846&gt;=300000000,P2846&lt;500000000),15000000,IF(AND(P2846&gt;=500000000,P2846&lt;3000000000),20000000,IF(P2846&gt;=30000000000,35000000,0))))) * (1-R2846)</f>
        <v>0</v>
      </c>
      <c r="Y2846" s="50">
        <f>IFERROR(Q2846 * (1-R2846),0)</f>
        <v>0</v>
      </c>
      <c r="Z2846" s="51">
        <f>IF(R2846=1,0,0)</f>
        <v>0</v>
      </c>
      <c r="AA2846" s="51">
        <f>IFERROR((1-R2846) * Z2846 * 2%,0)</f>
        <v>0</v>
      </c>
      <c r="AB2846" s="52">
        <f>IF(R2846=0,0,0)</f>
        <v>0</v>
      </c>
      <c r="AC2846" s="52">
        <f> IFERROR(AB2846 * (1-R2846) * 2%,0)</f>
        <v>0</v>
      </c>
      <c r="AD2846" s="53">
        <f>T2846+V2846+W2846+X2846+AA2846+AC2846</f>
        <v>167163</v>
      </c>
    </row>
    <row r="2847">
      <c r="C2847" s="40" t="s">
        <v>5393</v>
      </c>
      <c r="D2847" s="41" t="s">
        <v>5394</v>
      </c>
      <c r="E2847" s="41"/>
      <c r="F2847" s="42">
        <v>43216.226111111107</v>
      </c>
      <c r="G2847" s="43">
        <v>3</v>
      </c>
      <c r="H2847" s="44">
        <v>43312</v>
      </c>
      <c r="I2847" s="44">
        <v>43318</v>
      </c>
      <c r="J2847" s="43">
        <v>1285310</v>
      </c>
      <c r="K2847" s="43">
        <v>0</v>
      </c>
      <c r="L2847" s="43">
        <v>0</v>
      </c>
      <c r="M2847" s="43">
        <f>IFERROR(J2847-K2847-L2847,0)</f>
        <v>1285310</v>
      </c>
      <c r="N2847" s="43">
        <v>1285310</v>
      </c>
      <c r="O2847" s="45">
        <f>IFERROR(IF(1 - M2847/N2847&lt;0,0,1-M2847/N2847),0)</f>
        <v>0</v>
      </c>
      <c r="P2847" s="43">
        <v>0</v>
      </c>
      <c r="Q2847" s="43">
        <v>0</v>
      </c>
      <c r="R2847" s="46">
        <f>IF(F2847&lt;DATEVALUE("2018-07-01"),1,0)</f>
        <v>1</v>
      </c>
      <c r="S2847" s="47">
        <f>IF(R2847=1,1%,0)</f>
        <v>0.01</v>
      </c>
      <c r="T2847" s="46">
        <f>IFERROR(S2847*M2847,0)</f>
        <v>12853.1</v>
      </c>
      <c r="U2847" s="48">
        <f>IF(O2847&lt;=0.12,1,0)*(1-R2847)*M2847</f>
        <v>0</v>
      </c>
      <c r="V2847" s="49">
        <f>IF(0&lt;0.8,0,IF(0&lt;1,Sheet1!L590,1))*IF(G2847&lt;3,0.12 - O2847,0.01) *U2847</f>
        <v>0</v>
      </c>
      <c r="W2847" s="49">
        <f>IF(0&gt;1,IF(0&lt;=1.1,1,IF(0&lt;=1.2,2,IF(0&lt;=1.5,3,5))),0) * 1000000</f>
        <v>0</v>
      </c>
      <c r="X2847" s="50">
        <f>IF(AND(P2847&gt;=150000000,P2847&lt;300000000),5000000,IF(AND(P2847&gt;=300000000,P2847&lt;500000000),10000000,IF(AND(P2847&gt;=300000000,P2847&lt;500000000),15000000,IF(AND(P2847&gt;=500000000,P2847&lt;3000000000),20000000,IF(P2847&gt;=30000000000,35000000,0))))) * (1-R2847)</f>
        <v>0</v>
      </c>
      <c r="Y2847" s="50">
        <f>IFERROR(Q2847 * (1-R2847),0)</f>
        <v>0</v>
      </c>
      <c r="Z2847" s="51">
        <f>IF(R2847=1,0,0)</f>
        <v>0</v>
      </c>
      <c r="AA2847" s="51">
        <f>IFERROR((1-R2847) * Z2847 * 2%,0)</f>
        <v>0</v>
      </c>
      <c r="AB2847" s="52">
        <f>IF(R2847=0,0,0)</f>
        <v>0</v>
      </c>
      <c r="AC2847" s="52">
        <f> IFERROR(AB2847 * (1-R2847) * 2%,0)</f>
        <v>0</v>
      </c>
      <c r="AD2847" s="53">
        <f>T2847+V2847+W2847+X2847+AA2847+AC2847</f>
        <v>12853.1</v>
      </c>
    </row>
    <row r="2848">
      <c r="C2848" s="40" t="s">
        <v>5395</v>
      </c>
      <c r="D2848" s="41" t="s">
        <v>5396</v>
      </c>
      <c r="E2848" s="41"/>
      <c r="F2848" s="42">
        <v>43223.185787037037</v>
      </c>
      <c r="G2848" s="43">
        <v>2</v>
      </c>
      <c r="H2848" s="44">
        <v>43335</v>
      </c>
      <c r="I2848" s="44">
        <v>43342</v>
      </c>
      <c r="J2848" s="43">
        <v>1949421</v>
      </c>
      <c r="K2848" s="43">
        <v>0</v>
      </c>
      <c r="L2848" s="43">
        <v>0</v>
      </c>
      <c r="M2848" s="43">
        <f>IFERROR(J2848-K2848-L2848,0)</f>
        <v>1949421</v>
      </c>
      <c r="N2848" s="43">
        <v>2229486</v>
      </c>
      <c r="O2848" s="45">
        <f>IFERROR(IF(1 - M2848/N2848&lt;0,0,1-M2848/N2848),0)</f>
        <v>0.12561864035028703</v>
      </c>
      <c r="P2848" s="43">
        <v>1949421</v>
      </c>
      <c r="Q2848" s="43">
        <v>0</v>
      </c>
      <c r="R2848" s="46">
        <f>IF(F2848&lt;DATEVALUE("2018-07-01"),1,0)</f>
        <v>1</v>
      </c>
      <c r="S2848" s="47">
        <f>IF(R2848=1,1%,0)</f>
        <v>0.01</v>
      </c>
      <c r="T2848" s="46">
        <f>IFERROR(S2848*M2848,0)</f>
        <v>19494.209999999999</v>
      </c>
      <c r="U2848" s="48">
        <f>IF(O2848&lt;=0.12,1,0)*(1-R2848)*M2848</f>
        <v>0</v>
      </c>
      <c r="V2848" s="49">
        <f>IF(0&lt;0.8,0,IF(0&lt;1,Sheet1!L590,1))*IF(G2848&lt;3,0.12 - O2848,0.01) *U2848</f>
        <v>0</v>
      </c>
      <c r="W2848" s="49">
        <f>IF(0&gt;1,IF(0&lt;=1.1,1,IF(0&lt;=1.2,2,IF(0&lt;=1.5,3,5))),0) * 1000000</f>
        <v>0</v>
      </c>
      <c r="X2848" s="50">
        <f>IF(AND(P2848&gt;=150000000,P2848&lt;300000000),5000000,IF(AND(P2848&gt;=300000000,P2848&lt;500000000),10000000,IF(AND(P2848&gt;=300000000,P2848&lt;500000000),15000000,IF(AND(P2848&gt;=500000000,P2848&lt;3000000000),20000000,IF(P2848&gt;=30000000000,35000000,0))))) * (1-R2848)</f>
        <v>0</v>
      </c>
      <c r="Y2848" s="50">
        <f>IFERROR(Q2848 * (1-R2848),0)</f>
        <v>0</v>
      </c>
      <c r="Z2848" s="51">
        <f>IF(R2848=1,0,0)</f>
        <v>0</v>
      </c>
      <c r="AA2848" s="51">
        <f>IFERROR((1-R2848) * Z2848 * 2%,0)</f>
        <v>0</v>
      </c>
      <c r="AB2848" s="52">
        <f>IF(R2848=0,0,0)</f>
        <v>0</v>
      </c>
      <c r="AC2848" s="52">
        <f> IFERROR(AB2848 * (1-R2848) * 2%,0)</f>
        <v>0</v>
      </c>
      <c r="AD2848" s="53">
        <f>T2848+V2848+W2848+X2848+AA2848+AC2848</f>
        <v>19494.209999999999</v>
      </c>
    </row>
    <row r="2849">
      <c r="C2849" s="40" t="s">
        <v>5397</v>
      </c>
      <c r="D2849" s="41" t="s">
        <v>5398</v>
      </c>
      <c r="E2849" s="41"/>
      <c r="F2849" s="42">
        <v>43227.13921296296</v>
      </c>
      <c r="G2849" s="43">
        <v>2</v>
      </c>
      <c r="H2849" s="44">
        <v>43312</v>
      </c>
      <c r="I2849" s="44">
        <v>43328</v>
      </c>
      <c r="J2849" s="43">
        <v>407528</v>
      </c>
      <c r="K2849" s="43">
        <v>0</v>
      </c>
      <c r="L2849" s="43">
        <v>0</v>
      </c>
      <c r="M2849" s="43">
        <f>IFERROR(J2849-K2849-L2849,0)</f>
        <v>407528</v>
      </c>
      <c r="N2849" s="43">
        <v>407528</v>
      </c>
      <c r="O2849" s="45">
        <f>IFERROR(IF(1 - M2849/N2849&lt;0,0,1-M2849/N2849),0)</f>
        <v>0</v>
      </c>
      <c r="P2849" s="43">
        <v>407528</v>
      </c>
      <c r="Q2849" s="43">
        <v>0</v>
      </c>
      <c r="R2849" s="46">
        <f>IF(F2849&lt;DATEVALUE("2018-07-01"),1,0)</f>
        <v>1</v>
      </c>
      <c r="S2849" s="47">
        <f>IF(R2849=1,1%,0)</f>
        <v>0.01</v>
      </c>
      <c r="T2849" s="46">
        <f>IFERROR(S2849*M2849,0)</f>
        <v>4075.2800000000002</v>
      </c>
      <c r="U2849" s="48">
        <f>IF(O2849&lt;=0.12,1,0)*(1-R2849)*M2849</f>
        <v>0</v>
      </c>
      <c r="V2849" s="49">
        <f>IF(0&lt;0.8,0,IF(0&lt;1,Sheet1!L590,1))*IF(G2849&lt;3,0.12 - O2849,0.01) *U2849</f>
        <v>0</v>
      </c>
      <c r="W2849" s="49">
        <f>IF(0&gt;1,IF(0&lt;=1.1,1,IF(0&lt;=1.2,2,IF(0&lt;=1.5,3,5))),0) * 1000000</f>
        <v>0</v>
      </c>
      <c r="X2849" s="50">
        <f>IF(AND(P2849&gt;=150000000,P2849&lt;300000000),5000000,IF(AND(P2849&gt;=300000000,P2849&lt;500000000),10000000,IF(AND(P2849&gt;=300000000,P2849&lt;500000000),15000000,IF(AND(P2849&gt;=500000000,P2849&lt;3000000000),20000000,IF(P2849&gt;=30000000000,35000000,0))))) * (1-R2849)</f>
        <v>0</v>
      </c>
      <c r="Y2849" s="50">
        <f>IFERROR(Q2849 * (1-R2849),0)</f>
        <v>0</v>
      </c>
      <c r="Z2849" s="51">
        <f>IF(R2849=1,0,0)</f>
        <v>0</v>
      </c>
      <c r="AA2849" s="51">
        <f>IFERROR((1-R2849) * Z2849 * 2%,0)</f>
        <v>0</v>
      </c>
      <c r="AB2849" s="52">
        <f>IF(R2849=0,0,0)</f>
        <v>0</v>
      </c>
      <c r="AC2849" s="52">
        <f> IFERROR(AB2849 * (1-R2849) * 2%,0)</f>
        <v>0</v>
      </c>
      <c r="AD2849" s="53">
        <f>T2849+V2849+W2849+X2849+AA2849+AC2849</f>
        <v>4075.2800000000002</v>
      </c>
    </row>
    <row r="2850">
      <c r="C2850" s="40" t="s">
        <v>5399</v>
      </c>
      <c r="D2850" s="41" t="s">
        <v>5400</v>
      </c>
      <c r="E2850" s="41"/>
      <c r="F2850" s="42">
        <v>43238.081273148149</v>
      </c>
      <c r="G2850" s="43">
        <v>2</v>
      </c>
      <c r="H2850" s="44">
        <v>43335</v>
      </c>
      <c r="I2850" s="44">
        <v>43342</v>
      </c>
      <c r="J2850" s="43">
        <v>1328681</v>
      </c>
      <c r="K2850" s="43">
        <v>0</v>
      </c>
      <c r="L2850" s="43">
        <v>0</v>
      </c>
      <c r="M2850" s="43">
        <f>IFERROR(J2850-K2850-L2850,0)</f>
        <v>1328681</v>
      </c>
      <c r="N2850" s="43">
        <v>1712392</v>
      </c>
      <c r="O2850" s="45">
        <f>IFERROR(IF(1 - M2850/N2850&lt;0,0,1-M2850/N2850),0)</f>
        <v>0.22407894921256344</v>
      </c>
      <c r="P2850" s="43">
        <v>1328681</v>
      </c>
      <c r="Q2850" s="43">
        <v>0</v>
      </c>
      <c r="R2850" s="46">
        <f>IF(F2850&lt;DATEVALUE("2018-07-01"),1,0)</f>
        <v>1</v>
      </c>
      <c r="S2850" s="47">
        <f>IF(R2850=1,1%,0)</f>
        <v>0.01</v>
      </c>
      <c r="T2850" s="46">
        <f>IFERROR(S2850*M2850,0)</f>
        <v>13286.81</v>
      </c>
      <c r="U2850" s="48">
        <f>IF(O2850&lt;=0.12,1,0)*(1-R2850)*M2850</f>
        <v>0</v>
      </c>
      <c r="V2850" s="49">
        <f>IF(0&lt;0.8,0,IF(0&lt;1,Sheet1!L590,1))*IF(G2850&lt;3,0.12 - O2850,0.01) *U2850</f>
        <v>0</v>
      </c>
      <c r="W2850" s="49">
        <f>IF(0&gt;1,IF(0&lt;=1.1,1,IF(0&lt;=1.2,2,IF(0&lt;=1.5,3,5))),0) * 1000000</f>
        <v>0</v>
      </c>
      <c r="X2850" s="50">
        <f>IF(AND(P2850&gt;=150000000,P2850&lt;300000000),5000000,IF(AND(P2850&gt;=300000000,P2850&lt;500000000),10000000,IF(AND(P2850&gt;=300000000,P2850&lt;500000000),15000000,IF(AND(P2850&gt;=500000000,P2850&lt;3000000000),20000000,IF(P2850&gt;=30000000000,35000000,0))))) * (1-R2850)</f>
        <v>0</v>
      </c>
      <c r="Y2850" s="50">
        <f>IFERROR(Q2850 * (1-R2850),0)</f>
        <v>0</v>
      </c>
      <c r="Z2850" s="51">
        <f>IF(R2850=1,0,0)</f>
        <v>0</v>
      </c>
      <c r="AA2850" s="51">
        <f>IFERROR((1-R2850) * Z2850 * 2%,0)</f>
        <v>0</v>
      </c>
      <c r="AB2850" s="52">
        <f>IF(R2850=0,0,0)</f>
        <v>0</v>
      </c>
      <c r="AC2850" s="52">
        <f> IFERROR(AB2850 * (1-R2850) * 2%,0)</f>
        <v>0</v>
      </c>
      <c r="AD2850" s="53">
        <f>T2850+V2850+W2850+X2850+AA2850+AC2850</f>
        <v>13286.81</v>
      </c>
    </row>
    <row r="2851">
      <c r="C2851" s="40" t="s">
        <v>5401</v>
      </c>
      <c r="D2851" s="41" t="s">
        <v>24</v>
      </c>
      <c r="E2851" s="41"/>
      <c r="F2851" s="42" t="s">
        <v>24</v>
      </c>
      <c r="G2851" s="43" t="s">
        <v>24</v>
      </c>
      <c r="H2851" s="44" t="s">
        <v>24</v>
      </c>
      <c r="I2851" s="44" t="s">
        <v>24</v>
      </c>
      <c r="J2851" s="43">
        <v>8956505</v>
      </c>
      <c r="K2851" s="43">
        <v>0</v>
      </c>
      <c r="L2851" s="43">
        <v>0</v>
      </c>
      <c r="M2851" s="43">
        <f>IFERROR(J2851-K2851-L2851,0)</f>
        <v>8956505</v>
      </c>
      <c r="N2851" s="43" t="s">
        <v>24</v>
      </c>
      <c r="O2851" s="45">
        <f>IFERROR(IF(1 - M2851/N2851&lt;0,0,1-M2851/N2851),0)</f>
        <v>0</v>
      </c>
      <c r="P2851" s="43">
        <v>0</v>
      </c>
      <c r="Q2851" s="43">
        <v>0</v>
      </c>
      <c r="R2851" s="46">
        <f>IF(F2851&lt;DATEVALUE("2018-07-01"),1,0)</f>
        <v>0</v>
      </c>
      <c r="S2851" s="47">
        <f>IF(R2851=1,1%,0)</f>
        <v>0</v>
      </c>
      <c r="T2851" s="46">
        <f>IFERROR(S2851*M2851,0)</f>
        <v>0</v>
      </c>
      <c r="U2851" s="48">
        <f>IF(O2851&lt;=0.12,1,0)*(1-R2851)*M2851</f>
        <v>8956505</v>
      </c>
      <c r="V2851" s="49">
        <f>IF(0&lt;0.8,0,IF(0&lt;1,Sheet1!L590,1))*IF(G2851&lt;3,0.12 - O2851,0.01) *U2851</f>
        <v>0</v>
      </c>
      <c r="W2851" s="49">
        <f>IF(0&gt;1,IF(0&lt;=1.1,1,IF(0&lt;=1.2,2,IF(0&lt;=1.5,3,5))),0) * 1000000</f>
        <v>0</v>
      </c>
      <c r="X2851" s="50">
        <f>IF(AND(P2851&gt;=150000000,P2851&lt;300000000),5000000,IF(AND(P2851&gt;=300000000,P2851&lt;500000000),10000000,IF(AND(P2851&gt;=300000000,P2851&lt;500000000),15000000,IF(AND(P2851&gt;=500000000,P2851&lt;3000000000),20000000,IF(P2851&gt;=30000000000,35000000,0))))) * (1-R2851)</f>
        <v>0</v>
      </c>
      <c r="Y2851" s="50">
        <f>IFERROR(Q2851 * (1-R2851),0)</f>
        <v>0</v>
      </c>
      <c r="Z2851" s="51" t="str">
        <f>IF(R2851=1,0,"")</f>
        <v/>
      </c>
      <c r="AA2851" s="51">
        <f>IFERROR((1-R2851) * Z2851 * 2%,0)</f>
        <v>0</v>
      </c>
      <c r="AB2851" s="52" t="str">
        <f>IF(R2851=0,"",0)</f>
        <v/>
      </c>
      <c r="AC2851" s="52">
        <f> IFERROR(AB2851 * (1-R2851) * 2%,0)</f>
        <v>0</v>
      </c>
      <c r="AD2851" s="53">
        <f>T2851+V2851+W2851+X2851+AA2851+AC2851</f>
        <v>0</v>
      </c>
    </row>
    <row r="2852">
      <c r="C2852" s="40" t="s">
        <v>5402</v>
      </c>
      <c r="D2852" s="41" t="s">
        <v>5403</v>
      </c>
      <c r="E2852" s="41"/>
      <c r="F2852" s="42">
        <v>42521.366168981476</v>
      </c>
      <c r="G2852" s="43">
        <v>26</v>
      </c>
      <c r="H2852" s="44" t="s">
        <v>24</v>
      </c>
      <c r="I2852" s="44" t="s">
        <v>24</v>
      </c>
      <c r="J2852" s="43">
        <v>79860</v>
      </c>
      <c r="K2852" s="43">
        <v>0</v>
      </c>
      <c r="L2852" s="43">
        <v>0</v>
      </c>
      <c r="M2852" s="43">
        <f>IFERROR(J2852-K2852-L2852,0)</f>
        <v>79860</v>
      </c>
      <c r="N2852" s="43">
        <v>3928120</v>
      </c>
      <c r="O2852" s="45">
        <f>IFERROR(IF(1 - M2852/N2852&lt;0,0,1-M2852/N2852),0)</f>
        <v>0.97966966385955623</v>
      </c>
      <c r="P2852" s="43">
        <v>0</v>
      </c>
      <c r="Q2852" s="43">
        <v>0</v>
      </c>
      <c r="R2852" s="46">
        <f>IF(F2852&lt;DATEVALUE("2018-07-01"),1,0)</f>
        <v>1</v>
      </c>
      <c r="S2852" s="47">
        <f>IF(R2852=1,1%,0)</f>
        <v>0.01</v>
      </c>
      <c r="T2852" s="46">
        <f>IFERROR(S2852*M2852,0)</f>
        <v>798.60000000000002</v>
      </c>
      <c r="U2852" s="48">
        <f>IF(O2852&lt;=0.12,1,0)*(1-R2852)*M2852</f>
        <v>0</v>
      </c>
      <c r="V2852" s="49">
        <f>IF(0&lt;0.8,0,IF(0&lt;1,Sheet1!L590,1))*IF(G2852&lt;3,0.12 - O2852,0.01) *U2852</f>
        <v>0</v>
      </c>
      <c r="W2852" s="49">
        <f>IF(0&gt;1,IF(0&lt;=1.1,1,IF(0&lt;=1.2,2,IF(0&lt;=1.5,3,5))),0) * 1000000</f>
        <v>0</v>
      </c>
      <c r="X2852" s="50">
        <f>IF(AND(P2852&gt;=150000000,P2852&lt;300000000),5000000,IF(AND(P2852&gt;=300000000,P2852&lt;500000000),10000000,IF(AND(P2852&gt;=300000000,P2852&lt;500000000),15000000,IF(AND(P2852&gt;=500000000,P2852&lt;3000000000),20000000,IF(P2852&gt;=30000000000,35000000,0))))) * (1-R2852)</f>
        <v>0</v>
      </c>
      <c r="Y2852" s="50">
        <f>IFERROR(Q2852 * (1-R2852),0)</f>
        <v>0</v>
      </c>
      <c r="Z2852" s="51">
        <f>IF(R2852=1,0,"")</f>
        <v>0</v>
      </c>
      <c r="AA2852" s="51">
        <f>IFERROR((1-R2852) * Z2852 * 2%,0)</f>
        <v>0</v>
      </c>
      <c r="AB2852" s="52">
        <f>IF(R2852=0,"",0)</f>
        <v>0</v>
      </c>
      <c r="AC2852" s="52">
        <f> IFERROR(AB2852 * (1-R2852) * 2%,0)</f>
        <v>0</v>
      </c>
      <c r="AD2852" s="53">
        <f>T2852+V2852+W2852+X2852+AA2852+AC2852</f>
        <v>798.60000000000002</v>
      </c>
    </row>
    <row r="2853">
      <c r="C2853" s="40" t="s">
        <v>5404</v>
      </c>
      <c r="D2853" s="41" t="s">
        <v>5405</v>
      </c>
      <c r="E2853" s="41"/>
      <c r="F2853" s="42">
        <v>38965.751620370371</v>
      </c>
      <c r="G2853" s="43">
        <v>142</v>
      </c>
      <c r="H2853" s="44">
        <v>43312</v>
      </c>
      <c r="I2853" s="44">
        <v>43336</v>
      </c>
      <c r="J2853" s="43">
        <v>5793748</v>
      </c>
      <c r="K2853" s="43">
        <v>0</v>
      </c>
      <c r="L2853" s="43">
        <v>0</v>
      </c>
      <c r="M2853" s="43">
        <f>IFERROR(J2853-K2853-L2853,0)</f>
        <v>5793748</v>
      </c>
      <c r="N2853" s="43">
        <v>5208747</v>
      </c>
      <c r="O2853" s="45">
        <f>IFERROR(IF(1 - M2853/N2853&lt;0,0,1-M2853/N2853),0)</f>
        <v>0</v>
      </c>
      <c r="P2853" s="43">
        <v>0</v>
      </c>
      <c r="Q2853" s="43">
        <v>5793748</v>
      </c>
      <c r="R2853" s="46">
        <f>IF(F2853&lt;DATEVALUE("2018-07-01"),1,0)</f>
        <v>1</v>
      </c>
      <c r="S2853" s="47">
        <f>IF(R2853=1,1%,0)</f>
        <v>0.01</v>
      </c>
      <c r="T2853" s="46">
        <f>IFERROR(S2853*M2853,0)</f>
        <v>57937.480000000003</v>
      </c>
      <c r="U2853" s="48">
        <f>IF(O2853&lt;=0.12,1,0)*(1-R2853)*M2853</f>
        <v>0</v>
      </c>
      <c r="V2853" s="49">
        <f>IF(0&lt;0.8,0,IF(0&lt;1,Sheet1!L590,1))*IF(G2853&lt;3,0.12 - O2853,0.01) *U2853</f>
        <v>0</v>
      </c>
      <c r="W2853" s="49">
        <f>IF(0&gt;1,IF(0&lt;=1.1,1,IF(0&lt;=1.2,2,IF(0&lt;=1.5,3,5))),0) * 1000000</f>
        <v>0</v>
      </c>
      <c r="X2853" s="50">
        <f>IF(AND(P2853&gt;=150000000,P2853&lt;300000000),5000000,IF(AND(P2853&gt;=300000000,P2853&lt;500000000),10000000,IF(AND(P2853&gt;=300000000,P2853&lt;500000000),15000000,IF(AND(P2853&gt;=500000000,P2853&lt;3000000000),20000000,IF(P2853&gt;=30000000000,35000000,0))))) * (1-R2853)</f>
        <v>0</v>
      </c>
      <c r="Y2853" s="50">
        <f>IFERROR(Q2853 * (1-R2853),0)</f>
        <v>0</v>
      </c>
      <c r="Z2853" s="51">
        <f>IF(R2853=1,0,0)</f>
        <v>0</v>
      </c>
      <c r="AA2853" s="51">
        <f>IFERROR((1-R2853) * Z2853 * 2%,0)</f>
        <v>0</v>
      </c>
      <c r="AB2853" s="52">
        <f>IF(R2853=0,585000,0)</f>
        <v>0</v>
      </c>
      <c r="AC2853" s="52">
        <f> IFERROR(AB2853 * (1-R2853) * 2%,0)</f>
        <v>0</v>
      </c>
      <c r="AD2853" s="53">
        <f>T2853+V2853+W2853+X2853+AA2853+AC2853</f>
        <v>57937.480000000003</v>
      </c>
    </row>
    <row r="2854">
      <c r="C2854" s="40" t="s">
        <v>5406</v>
      </c>
      <c r="D2854" s="41" t="s">
        <v>5407</v>
      </c>
      <c r="E2854" s="41"/>
      <c r="F2854" s="42">
        <v>39331.372152777774</v>
      </c>
      <c r="G2854" s="43">
        <v>130</v>
      </c>
      <c r="H2854" s="44">
        <v>43356</v>
      </c>
      <c r="I2854" s="44">
        <v>43495</v>
      </c>
      <c r="J2854" s="43">
        <v>36004419</v>
      </c>
      <c r="K2854" s="43">
        <v>0</v>
      </c>
      <c r="L2854" s="43">
        <v>0</v>
      </c>
      <c r="M2854" s="43">
        <f>IFERROR(J2854-K2854-L2854,0)</f>
        <v>36004419</v>
      </c>
      <c r="N2854" s="43">
        <v>35932886</v>
      </c>
      <c r="O2854" s="45">
        <f>IFERROR(IF(1 - M2854/N2854&lt;0,0,1-M2854/N2854),0)</f>
        <v>0</v>
      </c>
      <c r="P2854" s="43">
        <v>0</v>
      </c>
      <c r="Q2854" s="43">
        <v>36004419</v>
      </c>
      <c r="R2854" s="46">
        <f>IF(F2854&lt;DATEVALUE("2018-07-01"),1,0)</f>
        <v>1</v>
      </c>
      <c r="S2854" s="47">
        <f>IF(R2854=1,1%,0)</f>
        <v>0.01</v>
      </c>
      <c r="T2854" s="46">
        <f>IFERROR(S2854*M2854,0)</f>
        <v>360044.19</v>
      </c>
      <c r="U2854" s="48">
        <f>IF(O2854&lt;=0.12,1,0)*(1-R2854)*M2854</f>
        <v>0</v>
      </c>
      <c r="V2854" s="49">
        <f>IF(0&lt;0.8,0,IF(0&lt;1,Sheet1!L590,1))*IF(G2854&lt;3,0.12 - O2854,0.01) *U2854</f>
        <v>0</v>
      </c>
      <c r="W2854" s="49">
        <f>IF(0&gt;1,IF(0&lt;=1.1,1,IF(0&lt;=1.2,2,IF(0&lt;=1.5,3,5))),0) * 1000000</f>
        <v>0</v>
      </c>
      <c r="X2854" s="50">
        <f>IF(AND(P2854&gt;=150000000,P2854&lt;300000000),5000000,IF(AND(P2854&gt;=300000000,P2854&lt;500000000),10000000,IF(AND(P2854&gt;=300000000,P2854&lt;500000000),15000000,IF(AND(P2854&gt;=500000000,P2854&lt;3000000000),20000000,IF(P2854&gt;=30000000000,35000000,0))))) * (1-R2854)</f>
        <v>0</v>
      </c>
      <c r="Y2854" s="50">
        <f>IFERROR(Q2854 * (1-R2854),0)</f>
        <v>0</v>
      </c>
      <c r="Z2854" s="51">
        <f>IF(R2854=1,0,0)</f>
        <v>0</v>
      </c>
      <c r="AA2854" s="51">
        <f>IFERROR((1-R2854) * Z2854 * 2%,0)</f>
        <v>0</v>
      </c>
      <c r="AB2854" s="52">
        <f>IF(R2854=0,0,0)</f>
        <v>0</v>
      </c>
      <c r="AC2854" s="52">
        <f> IFERROR(AB2854 * (1-R2854) * 2%,0)</f>
        <v>0</v>
      </c>
      <c r="AD2854" s="53">
        <f>T2854+V2854+W2854+X2854+AA2854+AC2854</f>
        <v>360044.19</v>
      </c>
    </row>
    <row r="2855">
      <c r="C2855" s="40" t="s">
        <v>5408</v>
      </c>
      <c r="D2855" s="41" t="s">
        <v>5358</v>
      </c>
      <c r="E2855" s="41"/>
      <c r="F2855" s="42">
        <v>41204.634826388887</v>
      </c>
      <c r="G2855" s="43">
        <v>69</v>
      </c>
      <c r="H2855" s="44">
        <v>43339</v>
      </c>
      <c r="I2855" s="44">
        <v>43342</v>
      </c>
      <c r="J2855" s="43">
        <v>26296426</v>
      </c>
      <c r="K2855" s="43">
        <v>1927836</v>
      </c>
      <c r="L2855" s="43">
        <v>0</v>
      </c>
      <c r="M2855" s="43">
        <f>IFERROR(J2855-K2855-L2855,0)</f>
        <v>24368590</v>
      </c>
      <c r="N2855" s="43">
        <v>33943001</v>
      </c>
      <c r="O2855" s="45">
        <f>IFERROR(IF(1 - M2855/N2855&lt;0,0,1-M2855/N2855),0)</f>
        <v>0.28207320266113178</v>
      </c>
      <c r="P2855" s="43">
        <v>0</v>
      </c>
      <c r="Q2855" s="43">
        <v>24329331</v>
      </c>
      <c r="R2855" s="46">
        <f>IF(F2855&lt;DATEVALUE("2018-07-01"),1,0)</f>
        <v>1</v>
      </c>
      <c r="S2855" s="47">
        <f>IF(R2855=1,1%,0)</f>
        <v>0.01</v>
      </c>
      <c r="T2855" s="46">
        <f>IFERROR(S2855*M2855,0)</f>
        <v>243685.89999999999</v>
      </c>
      <c r="U2855" s="48">
        <f>IF(O2855&lt;=0.12,1,0)*(1-R2855)*M2855</f>
        <v>0</v>
      </c>
      <c r="V2855" s="49">
        <f>IF(0&lt;0.8,0,IF(0&lt;1,Sheet1!L590,1))*IF(G2855&lt;3,0.12 - O2855,0.01) *U2855</f>
        <v>0</v>
      </c>
      <c r="W2855" s="49">
        <f>IF(0&gt;1,IF(0&lt;=1.1,1,IF(0&lt;=1.2,2,IF(0&lt;=1.5,3,5))),0) * 1000000</f>
        <v>0</v>
      </c>
      <c r="X2855" s="50">
        <f>IF(AND(P2855&gt;=150000000,P2855&lt;300000000),5000000,IF(AND(P2855&gt;=300000000,P2855&lt;500000000),10000000,IF(AND(P2855&gt;=300000000,P2855&lt;500000000),15000000,IF(AND(P2855&gt;=500000000,P2855&lt;3000000000),20000000,IF(P2855&gt;=30000000000,35000000,0))))) * (1-R2855)</f>
        <v>0</v>
      </c>
      <c r="Y2855" s="50">
        <f>IFERROR(Q2855 * (1-R2855),0)</f>
        <v>0</v>
      </c>
      <c r="Z2855" s="51">
        <f>IF(R2855=1,0,0)</f>
        <v>0</v>
      </c>
      <c r="AA2855" s="51">
        <f>IFERROR((1-R2855) * Z2855 * 2%,0)</f>
        <v>0</v>
      </c>
      <c r="AB2855" s="52">
        <f>IF(R2855=0,0,0)</f>
        <v>0</v>
      </c>
      <c r="AC2855" s="52">
        <f> IFERROR(AB2855 * (1-R2855) * 2%,0)</f>
        <v>0</v>
      </c>
      <c r="AD2855" s="53">
        <f>T2855+V2855+W2855+X2855+AA2855+AC2855</f>
        <v>243685.89999999999</v>
      </c>
    </row>
    <row r="2856">
      <c r="C2856" s="40" t="s">
        <v>5409</v>
      </c>
      <c r="D2856" s="41" t="s">
        <v>5410</v>
      </c>
      <c r="E2856" s="41"/>
      <c r="F2856" s="42">
        <v>41215.625567129631</v>
      </c>
      <c r="G2856" s="43">
        <v>68</v>
      </c>
      <c r="H2856" s="44">
        <v>43328</v>
      </c>
      <c r="I2856" s="44">
        <v>43384</v>
      </c>
      <c r="J2856" s="43">
        <v>2264636</v>
      </c>
      <c r="K2856" s="43">
        <v>0</v>
      </c>
      <c r="L2856" s="43">
        <v>0</v>
      </c>
      <c r="M2856" s="43">
        <f>IFERROR(J2856-K2856-L2856,0)</f>
        <v>2264636</v>
      </c>
      <c r="N2856" s="43">
        <v>2264636</v>
      </c>
      <c r="O2856" s="45">
        <f>IFERROR(IF(1 - M2856/N2856&lt;0,0,1-M2856/N2856),0)</f>
        <v>0</v>
      </c>
      <c r="P2856" s="43">
        <v>0</v>
      </c>
      <c r="Q2856" s="43">
        <v>2264636</v>
      </c>
      <c r="R2856" s="46">
        <f>IF(F2856&lt;DATEVALUE("2018-07-01"),1,0)</f>
        <v>1</v>
      </c>
      <c r="S2856" s="47">
        <f>IF(R2856=1,1%,0)</f>
        <v>0.01</v>
      </c>
      <c r="T2856" s="46">
        <f>IFERROR(S2856*M2856,0)</f>
        <v>22646.360000000001</v>
      </c>
      <c r="U2856" s="48">
        <f>IF(O2856&lt;=0.12,1,0)*(1-R2856)*M2856</f>
        <v>0</v>
      </c>
      <c r="V2856" s="49">
        <f>IF(0&lt;0.8,0,IF(0&lt;1,Sheet1!L590,1))*IF(G2856&lt;3,0.12 - O2856,0.01) *U2856</f>
        <v>0</v>
      </c>
      <c r="W2856" s="49">
        <f>IF(0&gt;1,IF(0&lt;=1.1,1,IF(0&lt;=1.2,2,IF(0&lt;=1.5,3,5))),0) * 1000000</f>
        <v>0</v>
      </c>
      <c r="X2856" s="50">
        <f>IF(AND(P2856&gt;=150000000,P2856&lt;300000000),5000000,IF(AND(P2856&gt;=300000000,P2856&lt;500000000),10000000,IF(AND(P2856&gt;=300000000,P2856&lt;500000000),15000000,IF(AND(P2856&gt;=500000000,P2856&lt;3000000000),20000000,IF(P2856&gt;=30000000000,35000000,0))))) * (1-R2856)</f>
        <v>0</v>
      </c>
      <c r="Y2856" s="50">
        <f>IFERROR(Q2856 * (1-R2856),0)</f>
        <v>0</v>
      </c>
      <c r="Z2856" s="51">
        <f>IF(R2856=1,0,0)</f>
        <v>0</v>
      </c>
      <c r="AA2856" s="51">
        <f>IFERROR((1-R2856) * Z2856 * 2%,0)</f>
        <v>0</v>
      </c>
      <c r="AB2856" s="52">
        <f>IF(R2856=0,0,0)</f>
        <v>0</v>
      </c>
      <c r="AC2856" s="52">
        <f> IFERROR(AB2856 * (1-R2856) * 2%,0)</f>
        <v>0</v>
      </c>
      <c r="AD2856" s="53">
        <f>T2856+V2856+W2856+X2856+AA2856+AC2856</f>
        <v>22646.360000000001</v>
      </c>
    </row>
    <row r="2857">
      <c r="C2857" s="40" t="s">
        <v>5411</v>
      </c>
      <c r="D2857" s="41" t="s">
        <v>5412</v>
      </c>
      <c r="E2857" s="41"/>
      <c r="F2857" s="42">
        <v>38966.462893518517</v>
      </c>
      <c r="G2857" s="43">
        <v>142</v>
      </c>
      <c r="H2857" s="44">
        <v>43343</v>
      </c>
      <c r="I2857" s="44">
        <v>43368</v>
      </c>
      <c r="J2857" s="43">
        <v>9452399</v>
      </c>
      <c r="K2857" s="43">
        <v>0</v>
      </c>
      <c r="L2857" s="43">
        <v>0</v>
      </c>
      <c r="M2857" s="43">
        <f>IFERROR(J2857-K2857-L2857,0)</f>
        <v>9452399</v>
      </c>
      <c r="N2857" s="43">
        <v>9452399</v>
      </c>
      <c r="O2857" s="45">
        <f>IFERROR(IF(1 - M2857/N2857&lt;0,0,1-M2857/N2857),0)</f>
        <v>0</v>
      </c>
      <c r="P2857" s="43">
        <v>0</v>
      </c>
      <c r="Q2857" s="43">
        <v>9452399</v>
      </c>
      <c r="R2857" s="46">
        <f>IF(F2857&lt;DATEVALUE("2018-07-01"),1,0)</f>
        <v>1</v>
      </c>
      <c r="S2857" s="47">
        <f>IF(R2857=1,1%,0)</f>
        <v>0.01</v>
      </c>
      <c r="T2857" s="46">
        <f>IFERROR(S2857*M2857,0)</f>
        <v>94523.990000000005</v>
      </c>
      <c r="U2857" s="48">
        <f>IF(O2857&lt;=0.12,1,0)*(1-R2857)*M2857</f>
        <v>0</v>
      </c>
      <c r="V2857" s="49">
        <f>IF(0&lt;0.8,0,IF(0&lt;1,Sheet1!L590,1))*IF(G2857&lt;3,0.12 - O2857,0.01) *U2857</f>
        <v>0</v>
      </c>
      <c r="W2857" s="49">
        <f>IF(0&gt;1,IF(0&lt;=1.1,1,IF(0&lt;=1.2,2,IF(0&lt;=1.5,3,5))),0) * 1000000</f>
        <v>0</v>
      </c>
      <c r="X2857" s="50">
        <f>IF(AND(P2857&gt;=150000000,P2857&lt;300000000),5000000,IF(AND(P2857&gt;=300000000,P2857&lt;500000000),10000000,IF(AND(P2857&gt;=300000000,P2857&lt;500000000),15000000,IF(AND(P2857&gt;=500000000,P2857&lt;3000000000),20000000,IF(P2857&gt;=30000000000,35000000,0))))) * (1-R2857)</f>
        <v>0</v>
      </c>
      <c r="Y2857" s="50">
        <f>IFERROR(Q2857 * (1-R2857),0)</f>
        <v>0</v>
      </c>
      <c r="Z2857" s="51">
        <f>IF(R2857=1,0,0)</f>
        <v>0</v>
      </c>
      <c r="AA2857" s="51">
        <f>IFERROR((1-R2857) * Z2857 * 2%,0)</f>
        <v>0</v>
      </c>
      <c r="AB2857" s="52">
        <f>IF(R2857=0,0,0)</f>
        <v>0</v>
      </c>
      <c r="AC2857" s="52">
        <f> IFERROR(AB2857 * (1-R2857) * 2%,0)</f>
        <v>0</v>
      </c>
      <c r="AD2857" s="53">
        <f>T2857+V2857+W2857+X2857+AA2857+AC2857</f>
        <v>94523.990000000005</v>
      </c>
    </row>
    <row r="2858">
      <c r="C2858" s="40" t="s">
        <v>5413</v>
      </c>
      <c r="D2858" s="41" t="s">
        <v>5414</v>
      </c>
      <c r="E2858" s="41"/>
      <c r="F2858" s="42">
        <v>38966.714444444442</v>
      </c>
      <c r="G2858" s="43">
        <v>142</v>
      </c>
      <c r="H2858" s="44">
        <v>43343</v>
      </c>
      <c r="I2858" s="44">
        <v>43364</v>
      </c>
      <c r="J2858" s="43">
        <v>44148888</v>
      </c>
      <c r="K2858" s="43">
        <v>0</v>
      </c>
      <c r="L2858" s="43">
        <v>0</v>
      </c>
      <c r="M2858" s="43">
        <f>IFERROR(J2858-K2858-L2858,0)</f>
        <v>44148888</v>
      </c>
      <c r="N2858" s="43">
        <v>43904076</v>
      </c>
      <c r="O2858" s="45">
        <f>IFERROR(IF(1 - M2858/N2858&lt;0,0,1-M2858/N2858),0)</f>
        <v>0</v>
      </c>
      <c r="P2858" s="43">
        <v>0</v>
      </c>
      <c r="Q2858" s="43">
        <v>44148888</v>
      </c>
      <c r="R2858" s="46">
        <f>IF(F2858&lt;DATEVALUE("2018-07-01"),1,0)</f>
        <v>1</v>
      </c>
      <c r="S2858" s="47">
        <f>IF(R2858=1,1%,0)</f>
        <v>0.01</v>
      </c>
      <c r="T2858" s="46">
        <f>IFERROR(S2858*M2858,0)</f>
        <v>441488.88</v>
      </c>
      <c r="U2858" s="48">
        <f>IF(O2858&lt;=0.12,1,0)*(1-R2858)*M2858</f>
        <v>0</v>
      </c>
      <c r="V2858" s="49">
        <f>IF(0&lt;0.8,0,IF(0&lt;1,Sheet1!L590,1))*IF(G2858&lt;3,0.12 - O2858,0.01) *U2858</f>
        <v>0</v>
      </c>
      <c r="W2858" s="49">
        <f>IF(0&gt;1,IF(0&lt;=1.1,1,IF(0&lt;=1.2,2,IF(0&lt;=1.5,3,5))),0) * 1000000</f>
        <v>0</v>
      </c>
      <c r="X2858" s="50">
        <f>IF(AND(P2858&gt;=150000000,P2858&lt;300000000),5000000,IF(AND(P2858&gt;=300000000,P2858&lt;500000000),10000000,IF(AND(P2858&gt;=300000000,P2858&lt;500000000),15000000,IF(AND(P2858&gt;=500000000,P2858&lt;3000000000),20000000,IF(P2858&gt;=30000000000,35000000,0))))) * (1-R2858)</f>
        <v>0</v>
      </c>
      <c r="Y2858" s="50">
        <f>IFERROR(Q2858 * (1-R2858),0)</f>
        <v>0</v>
      </c>
      <c r="Z2858" s="51">
        <f>IF(R2858=1,0,0)</f>
        <v>0</v>
      </c>
      <c r="AA2858" s="51">
        <f>IFERROR((1-R2858) * Z2858 * 2%,0)</f>
        <v>0</v>
      </c>
      <c r="AB2858" s="52">
        <f>IF(R2858=0,0,0)</f>
        <v>0</v>
      </c>
      <c r="AC2858" s="52">
        <f> IFERROR(AB2858 * (1-R2858) * 2%,0)</f>
        <v>0</v>
      </c>
      <c r="AD2858" s="53">
        <f>T2858+V2858+W2858+X2858+AA2858+AC2858</f>
        <v>441488.88</v>
      </c>
    </row>
    <row r="2859">
      <c r="C2859" s="40" t="s">
        <v>5415</v>
      </c>
      <c r="D2859" s="41" t="s">
        <v>5416</v>
      </c>
      <c r="E2859" s="41"/>
      <c r="F2859" s="42">
        <v>38966.74962962963</v>
      </c>
      <c r="G2859" s="43">
        <v>142</v>
      </c>
      <c r="H2859" s="44" t="s">
        <v>24</v>
      </c>
      <c r="I2859" s="44" t="s">
        <v>24</v>
      </c>
      <c r="J2859" s="43">
        <v>66550</v>
      </c>
      <c r="K2859" s="43">
        <v>0</v>
      </c>
      <c r="L2859" s="43">
        <v>0</v>
      </c>
      <c r="M2859" s="43">
        <f>IFERROR(J2859-K2859-L2859,0)</f>
        <v>66550</v>
      </c>
      <c r="N2859" s="43">
        <v>66550</v>
      </c>
      <c r="O2859" s="45">
        <f>IFERROR(IF(1 - M2859/N2859&lt;0,0,1-M2859/N2859),0)</f>
        <v>0</v>
      </c>
      <c r="P2859" s="43">
        <v>0</v>
      </c>
      <c r="Q2859" s="43">
        <v>66550</v>
      </c>
      <c r="R2859" s="46">
        <f>IF(F2859&lt;DATEVALUE("2018-07-01"),1,0)</f>
        <v>1</v>
      </c>
      <c r="S2859" s="47">
        <f>IF(R2859=1,1%,0)</f>
        <v>0.01</v>
      </c>
      <c r="T2859" s="46">
        <f>IFERROR(S2859*M2859,0)</f>
        <v>665.5</v>
      </c>
      <c r="U2859" s="48">
        <f>IF(O2859&lt;=0.12,1,0)*(1-R2859)*M2859</f>
        <v>0</v>
      </c>
      <c r="V2859" s="49">
        <f>IF(0&lt;0.8,0,IF(0&lt;1,Sheet1!L590,1))*IF(G2859&lt;3,0.12 - O2859,0.01) *U2859</f>
        <v>0</v>
      </c>
      <c r="W2859" s="49">
        <f>IF(0&gt;1,IF(0&lt;=1.1,1,IF(0&lt;=1.2,2,IF(0&lt;=1.5,3,5))),0) * 1000000</f>
        <v>0</v>
      </c>
      <c r="X2859" s="50">
        <f>IF(AND(P2859&gt;=150000000,P2859&lt;300000000),5000000,IF(AND(P2859&gt;=300000000,P2859&lt;500000000),10000000,IF(AND(P2859&gt;=300000000,P2859&lt;500000000),15000000,IF(AND(P2859&gt;=500000000,P2859&lt;3000000000),20000000,IF(P2859&gt;=30000000000,35000000,0))))) * (1-R2859)</f>
        <v>0</v>
      </c>
      <c r="Y2859" s="50">
        <f>IFERROR(Q2859 * (1-R2859),0)</f>
        <v>0</v>
      </c>
      <c r="Z2859" s="51">
        <f>IF(R2859=1,0,0)</f>
        <v>0</v>
      </c>
      <c r="AA2859" s="51">
        <f>IFERROR((1-R2859) * Z2859 * 2%,0)</f>
        <v>0</v>
      </c>
      <c r="AB2859" s="52">
        <f>IF(R2859=0,0,0)</f>
        <v>0</v>
      </c>
      <c r="AC2859" s="52">
        <f> IFERROR(AB2859 * (1-R2859) * 2%,0)</f>
        <v>0</v>
      </c>
      <c r="AD2859" s="53">
        <f>T2859+V2859+W2859+X2859+AA2859+AC2859</f>
        <v>665.5</v>
      </c>
    </row>
    <row r="2860">
      <c r="C2860" s="40" t="s">
        <v>5417</v>
      </c>
      <c r="D2860" s="41" t="s">
        <v>5418</v>
      </c>
      <c r="E2860" s="41"/>
      <c r="F2860" s="42">
        <v>38967.462719907409</v>
      </c>
      <c r="G2860" s="43">
        <v>142</v>
      </c>
      <c r="H2860" s="44">
        <v>43312</v>
      </c>
      <c r="I2860" s="44">
        <v>43343</v>
      </c>
      <c r="J2860" s="43">
        <v>9797007</v>
      </c>
      <c r="K2860" s="43">
        <v>0</v>
      </c>
      <c r="L2860" s="43">
        <v>0</v>
      </c>
      <c r="M2860" s="43">
        <f>IFERROR(J2860-K2860-L2860,0)</f>
        <v>9797007</v>
      </c>
      <c r="N2860" s="43">
        <v>9797007</v>
      </c>
      <c r="O2860" s="45">
        <f>IFERROR(IF(1 - M2860/N2860&lt;0,0,1-M2860/N2860),0)</f>
        <v>0</v>
      </c>
      <c r="P2860" s="43">
        <v>0</v>
      </c>
      <c r="Q2860" s="43">
        <v>9797007</v>
      </c>
      <c r="R2860" s="46">
        <f>IF(F2860&lt;DATEVALUE("2018-07-01"),1,0)</f>
        <v>1</v>
      </c>
      <c r="S2860" s="47">
        <f>IF(R2860=1,1%,0)</f>
        <v>0.01</v>
      </c>
      <c r="T2860" s="46">
        <f>IFERROR(S2860*M2860,0)</f>
        <v>97970.070000000007</v>
      </c>
      <c r="U2860" s="48">
        <f>IF(O2860&lt;=0.12,1,0)*(1-R2860)*M2860</f>
        <v>0</v>
      </c>
      <c r="V2860" s="49">
        <f>IF(0&lt;0.8,0,IF(0&lt;1,Sheet1!L590,1))*IF(G2860&lt;3,0.12 - O2860,0.01) *U2860</f>
        <v>0</v>
      </c>
      <c r="W2860" s="49">
        <f>IF(0&gt;1,IF(0&lt;=1.1,1,IF(0&lt;=1.2,2,IF(0&lt;=1.5,3,5))),0) * 1000000</f>
        <v>0</v>
      </c>
      <c r="X2860" s="50">
        <f>IF(AND(P2860&gt;=150000000,P2860&lt;300000000),5000000,IF(AND(P2860&gt;=300000000,P2860&lt;500000000),10000000,IF(AND(P2860&gt;=300000000,P2860&lt;500000000),15000000,IF(AND(P2860&gt;=500000000,P2860&lt;3000000000),20000000,IF(P2860&gt;=30000000000,35000000,0))))) * (1-R2860)</f>
        <v>0</v>
      </c>
      <c r="Y2860" s="50">
        <f>IFERROR(Q2860 * (1-R2860),0)</f>
        <v>0</v>
      </c>
      <c r="Z2860" s="51">
        <f>IF(R2860=1,0,0)</f>
        <v>0</v>
      </c>
      <c r="AA2860" s="51">
        <f>IFERROR((1-R2860) * Z2860 * 2%,0)</f>
        <v>0</v>
      </c>
      <c r="AB2860" s="52">
        <f>IF(R2860=0,0,0)</f>
        <v>0</v>
      </c>
      <c r="AC2860" s="52">
        <f> IFERROR(AB2860 * (1-R2860) * 2%,0)</f>
        <v>0</v>
      </c>
      <c r="AD2860" s="53">
        <f>T2860+V2860+W2860+X2860+AA2860+AC2860</f>
        <v>97970.070000000007</v>
      </c>
    </row>
    <row r="2861">
      <c r="C2861" s="40" t="s">
        <v>5419</v>
      </c>
      <c r="D2861" s="41" t="s">
        <v>5420</v>
      </c>
      <c r="E2861" s="41"/>
      <c r="F2861" s="42">
        <v>38967.671006944445</v>
      </c>
      <c r="G2861" s="43">
        <v>142</v>
      </c>
      <c r="H2861" s="44">
        <v>43325</v>
      </c>
      <c r="I2861" s="44">
        <v>43340</v>
      </c>
      <c r="J2861" s="43">
        <v>1105214</v>
      </c>
      <c r="K2861" s="43">
        <v>0</v>
      </c>
      <c r="L2861" s="43">
        <v>0</v>
      </c>
      <c r="M2861" s="43">
        <f>IFERROR(J2861-K2861-L2861,0)</f>
        <v>1105214</v>
      </c>
      <c r="N2861" s="43">
        <v>1105214</v>
      </c>
      <c r="O2861" s="45">
        <f>IFERROR(IF(1 - M2861/N2861&lt;0,0,1-M2861/N2861),0)</f>
        <v>0</v>
      </c>
      <c r="P2861" s="43">
        <v>0</v>
      </c>
      <c r="Q2861" s="43">
        <v>1105214</v>
      </c>
      <c r="R2861" s="46">
        <f>IF(F2861&lt;DATEVALUE("2018-07-01"),1,0)</f>
        <v>1</v>
      </c>
      <c r="S2861" s="47">
        <f>IF(R2861=1,1%,0)</f>
        <v>0.01</v>
      </c>
      <c r="T2861" s="46">
        <f>IFERROR(S2861*M2861,0)</f>
        <v>11052.139999999999</v>
      </c>
      <c r="U2861" s="48">
        <f>IF(O2861&lt;=0.12,1,0)*(1-R2861)*M2861</f>
        <v>0</v>
      </c>
      <c r="V2861" s="49">
        <f>IF(0&lt;0.8,0,IF(0&lt;1,Sheet1!L590,1))*IF(G2861&lt;3,0.12 - O2861,0.01) *U2861</f>
        <v>0</v>
      </c>
      <c r="W2861" s="49">
        <f>IF(0&gt;1,IF(0&lt;=1.1,1,IF(0&lt;=1.2,2,IF(0&lt;=1.5,3,5))),0) * 1000000</f>
        <v>0</v>
      </c>
      <c r="X2861" s="50">
        <f>IF(AND(P2861&gt;=150000000,P2861&lt;300000000),5000000,IF(AND(P2861&gt;=300000000,P2861&lt;500000000),10000000,IF(AND(P2861&gt;=300000000,P2861&lt;500000000),15000000,IF(AND(P2861&gt;=500000000,P2861&lt;3000000000),20000000,IF(P2861&gt;=30000000000,35000000,0))))) * (1-R2861)</f>
        <v>0</v>
      </c>
      <c r="Y2861" s="50">
        <f>IFERROR(Q2861 * (1-R2861),0)</f>
        <v>0</v>
      </c>
      <c r="Z2861" s="51">
        <f>IF(R2861=1,0,0)</f>
        <v>0</v>
      </c>
      <c r="AA2861" s="51">
        <f>IFERROR((1-R2861) * Z2861 * 2%,0)</f>
        <v>0</v>
      </c>
      <c r="AB2861" s="52">
        <f>IF(R2861=0,0,0)</f>
        <v>0</v>
      </c>
      <c r="AC2861" s="52">
        <f> IFERROR(AB2861 * (1-R2861) * 2%,0)</f>
        <v>0</v>
      </c>
      <c r="AD2861" s="53">
        <f>T2861+V2861+W2861+X2861+AA2861+AC2861</f>
        <v>11052.139999999999</v>
      </c>
    </row>
    <row r="2862">
      <c r="C2862" s="40" t="s">
        <v>5421</v>
      </c>
      <c r="D2862" s="41" t="s">
        <v>5422</v>
      </c>
      <c r="E2862" s="41"/>
      <c r="F2862" s="42">
        <v>39310.649178240739</v>
      </c>
      <c r="G2862" s="43">
        <v>131</v>
      </c>
      <c r="H2862" s="44" t="s">
        <v>24</v>
      </c>
      <c r="I2862" s="44" t="s">
        <v>24</v>
      </c>
      <c r="J2862" s="43">
        <v>929909</v>
      </c>
      <c r="K2862" s="43">
        <v>0</v>
      </c>
      <c r="L2862" s="43">
        <v>0</v>
      </c>
      <c r="M2862" s="43">
        <f>IFERROR(J2862-K2862-L2862,0)</f>
        <v>929909</v>
      </c>
      <c r="N2862" s="43">
        <v>929909</v>
      </c>
      <c r="O2862" s="45">
        <f>IFERROR(IF(1 - M2862/N2862&lt;0,0,1-M2862/N2862),0)</f>
        <v>0</v>
      </c>
      <c r="P2862" s="43">
        <v>0</v>
      </c>
      <c r="Q2862" s="43">
        <v>929909</v>
      </c>
      <c r="R2862" s="46">
        <f>IF(F2862&lt;DATEVALUE("2018-07-01"),1,0)</f>
        <v>1</v>
      </c>
      <c r="S2862" s="47">
        <f>IF(R2862=1,1%,0)</f>
        <v>0.01</v>
      </c>
      <c r="T2862" s="46">
        <f>IFERROR(S2862*M2862,0)</f>
        <v>9299.0900000000001</v>
      </c>
      <c r="U2862" s="48">
        <f>IF(O2862&lt;=0.12,1,0)*(1-R2862)*M2862</f>
        <v>0</v>
      </c>
      <c r="V2862" s="49">
        <f>IF(0&lt;0.8,0,IF(0&lt;1,Sheet1!L590,1))*IF(G2862&lt;3,0.12 - O2862,0.01) *U2862</f>
        <v>0</v>
      </c>
      <c r="W2862" s="49">
        <f>IF(0&gt;1,IF(0&lt;=1.1,1,IF(0&lt;=1.2,2,IF(0&lt;=1.5,3,5))),0) * 1000000</f>
        <v>0</v>
      </c>
      <c r="X2862" s="50">
        <f>IF(AND(P2862&gt;=150000000,P2862&lt;300000000),5000000,IF(AND(P2862&gt;=300000000,P2862&lt;500000000),10000000,IF(AND(P2862&gt;=300000000,P2862&lt;500000000),15000000,IF(AND(P2862&gt;=500000000,P2862&lt;3000000000),20000000,IF(P2862&gt;=30000000000,35000000,0))))) * (1-R2862)</f>
        <v>0</v>
      </c>
      <c r="Y2862" s="50">
        <f>IFERROR(Q2862 * (1-R2862),0)</f>
        <v>0</v>
      </c>
      <c r="Z2862" s="51">
        <f>IF(R2862=1,0,0)</f>
        <v>0</v>
      </c>
      <c r="AA2862" s="51">
        <f>IFERROR((1-R2862) * Z2862 * 2%,0)</f>
        <v>0</v>
      </c>
      <c r="AB2862" s="52">
        <f>IF(R2862=0,0,0)</f>
        <v>0</v>
      </c>
      <c r="AC2862" s="52">
        <f> IFERROR(AB2862 * (1-R2862) * 2%,0)</f>
        <v>0</v>
      </c>
      <c r="AD2862" s="53">
        <f>T2862+V2862+W2862+X2862+AA2862+AC2862</f>
        <v>9299.0900000000001</v>
      </c>
    </row>
    <row r="2863">
      <c r="C2863" s="40" t="s">
        <v>5423</v>
      </c>
      <c r="D2863" s="41" t="s">
        <v>5424</v>
      </c>
      <c r="E2863" s="41"/>
      <c r="F2863" s="42">
        <v>39539.474502314813</v>
      </c>
      <c r="G2863" s="43">
        <v>123</v>
      </c>
      <c r="H2863" s="44" t="s">
        <v>24</v>
      </c>
      <c r="I2863" s="44" t="s">
        <v>24</v>
      </c>
      <c r="J2863" s="43">
        <v>13107387</v>
      </c>
      <c r="K2863" s="43">
        <v>109538</v>
      </c>
      <c r="L2863" s="43">
        <v>0</v>
      </c>
      <c r="M2863" s="43">
        <f>IFERROR(J2863-K2863-L2863,0)</f>
        <v>12997849</v>
      </c>
      <c r="N2863" s="43">
        <v>14341828</v>
      </c>
      <c r="O2863" s="45">
        <f>IFERROR(IF(1 - M2863/N2863&lt;0,0,1-M2863/N2863),0)</f>
        <v>0.093710439143461999</v>
      </c>
      <c r="P2863" s="43">
        <v>0</v>
      </c>
      <c r="Q2863" s="43">
        <v>13107387</v>
      </c>
      <c r="R2863" s="46">
        <f>IF(F2863&lt;DATEVALUE("2018-07-01"),1,0)</f>
        <v>1</v>
      </c>
      <c r="S2863" s="47">
        <f>IF(R2863=1,1%,0)</f>
        <v>0.01</v>
      </c>
      <c r="T2863" s="46">
        <f>IFERROR(S2863*M2863,0)</f>
        <v>129978.49000000001</v>
      </c>
      <c r="U2863" s="48">
        <f>IF(O2863&lt;=0.12,1,0)*(1-R2863)*M2863</f>
        <v>0</v>
      </c>
      <c r="V2863" s="49">
        <f>IF(0&lt;0.8,0,IF(0&lt;1,Sheet1!L590,1))*IF(G2863&lt;3,0.12 - O2863,0.01) *U2863</f>
        <v>0</v>
      </c>
      <c r="W2863" s="49">
        <f>IF(0&gt;1,IF(0&lt;=1.1,1,IF(0&lt;=1.2,2,IF(0&lt;=1.5,3,5))),0) * 1000000</f>
        <v>0</v>
      </c>
      <c r="X2863" s="50">
        <f>IF(AND(P2863&gt;=150000000,P2863&lt;300000000),5000000,IF(AND(P2863&gt;=300000000,P2863&lt;500000000),10000000,IF(AND(P2863&gt;=300000000,P2863&lt;500000000),15000000,IF(AND(P2863&gt;=500000000,P2863&lt;3000000000),20000000,IF(P2863&gt;=30000000000,35000000,0))))) * (1-R2863)</f>
        <v>0</v>
      </c>
      <c r="Y2863" s="50">
        <f>IFERROR(Q2863 * (1-R2863),0)</f>
        <v>0</v>
      </c>
      <c r="Z2863" s="51">
        <f>IF(R2863=1,0,0)</f>
        <v>0</v>
      </c>
      <c r="AA2863" s="51">
        <f>IFERROR((1-R2863) * Z2863 * 2%,0)</f>
        <v>0</v>
      </c>
      <c r="AB2863" s="52">
        <f>IF(R2863=0,0,0)</f>
        <v>0</v>
      </c>
      <c r="AC2863" s="52">
        <f> IFERROR(AB2863 * (1-R2863) * 2%,0)</f>
        <v>0</v>
      </c>
      <c r="AD2863" s="53">
        <f>T2863+V2863+W2863+X2863+AA2863+AC2863</f>
        <v>129978.49000000001</v>
      </c>
    </row>
    <row r="2864">
      <c r="C2864" s="40" t="s">
        <v>5425</v>
      </c>
      <c r="D2864" s="41" t="s">
        <v>5426</v>
      </c>
      <c r="E2864" s="41"/>
      <c r="F2864" s="42">
        <v>39694.037685185183</v>
      </c>
      <c r="G2864" s="43">
        <v>118</v>
      </c>
      <c r="H2864" s="44">
        <v>43328</v>
      </c>
      <c r="I2864" s="44">
        <v>43340</v>
      </c>
      <c r="J2864" s="43">
        <v>322586</v>
      </c>
      <c r="K2864" s="43">
        <v>1210</v>
      </c>
      <c r="L2864" s="43">
        <v>0</v>
      </c>
      <c r="M2864" s="43">
        <f>IFERROR(J2864-K2864-L2864,0)</f>
        <v>321376</v>
      </c>
      <c r="N2864" s="43">
        <v>322586</v>
      </c>
      <c r="O2864" s="45">
        <f>IFERROR(IF(1 - M2864/N2864&lt;0,0,1-M2864/N2864),0)</f>
        <v>0.0037509377344335793</v>
      </c>
      <c r="P2864" s="43">
        <v>0</v>
      </c>
      <c r="Q2864" s="43">
        <v>322586</v>
      </c>
      <c r="R2864" s="46">
        <f>IF(F2864&lt;DATEVALUE("2018-07-01"),1,0)</f>
        <v>1</v>
      </c>
      <c r="S2864" s="47">
        <f>IF(R2864=1,1%,0)</f>
        <v>0.01</v>
      </c>
      <c r="T2864" s="46">
        <f>IFERROR(S2864*M2864,0)</f>
        <v>3213.7600000000002</v>
      </c>
      <c r="U2864" s="48">
        <f>IF(O2864&lt;=0.12,1,0)*(1-R2864)*M2864</f>
        <v>0</v>
      </c>
      <c r="V2864" s="49">
        <f>IF(0&lt;0.8,0,IF(0&lt;1,Sheet1!L590,1))*IF(G2864&lt;3,0.12 - O2864,0.01) *U2864</f>
        <v>0</v>
      </c>
      <c r="W2864" s="49">
        <f>IF(0&gt;1,IF(0&lt;=1.1,1,IF(0&lt;=1.2,2,IF(0&lt;=1.5,3,5))),0) * 1000000</f>
        <v>0</v>
      </c>
      <c r="X2864" s="50">
        <f>IF(AND(P2864&gt;=150000000,P2864&lt;300000000),5000000,IF(AND(P2864&gt;=300000000,P2864&lt;500000000),10000000,IF(AND(P2864&gt;=300000000,P2864&lt;500000000),15000000,IF(AND(P2864&gt;=500000000,P2864&lt;3000000000),20000000,IF(P2864&gt;=30000000000,35000000,0))))) * (1-R2864)</f>
        <v>0</v>
      </c>
      <c r="Y2864" s="50">
        <f>IFERROR(Q2864 * (1-R2864),0)</f>
        <v>0</v>
      </c>
      <c r="Z2864" s="51">
        <f>IF(R2864=1,0,0)</f>
        <v>0</v>
      </c>
      <c r="AA2864" s="51">
        <f>IFERROR((1-R2864) * Z2864 * 2%,0)</f>
        <v>0</v>
      </c>
      <c r="AB2864" s="52">
        <f>IF(R2864=0,0,0)</f>
        <v>0</v>
      </c>
      <c r="AC2864" s="52">
        <f> IFERROR(AB2864 * (1-R2864) * 2%,0)</f>
        <v>0</v>
      </c>
      <c r="AD2864" s="53">
        <f>T2864+V2864+W2864+X2864+AA2864+AC2864</f>
        <v>3213.7600000000002</v>
      </c>
    </row>
    <row r="2865">
      <c r="C2865" s="40" t="s">
        <v>5427</v>
      </c>
      <c r="D2865" s="41" t="s">
        <v>5428</v>
      </c>
      <c r="E2865" s="41"/>
      <c r="F2865" s="42">
        <v>39756.948206018518</v>
      </c>
      <c r="G2865" s="43">
        <v>116</v>
      </c>
      <c r="H2865" s="44">
        <v>43321</v>
      </c>
      <c r="I2865" s="44">
        <v>43382</v>
      </c>
      <c r="J2865" s="43">
        <v>62244257</v>
      </c>
      <c r="K2865" s="43">
        <v>397705</v>
      </c>
      <c r="L2865" s="43">
        <v>0</v>
      </c>
      <c r="M2865" s="43">
        <f>IFERROR(J2865-K2865-L2865,0)</f>
        <v>61846552</v>
      </c>
      <c r="N2865" s="43">
        <v>83532847</v>
      </c>
      <c r="O2865" s="45">
        <f>IFERROR(IF(1 - M2865/N2865&lt;0,0,1-M2865/N2865),0)</f>
        <v>0.25961398155147275</v>
      </c>
      <c r="P2865" s="43">
        <v>0</v>
      </c>
      <c r="Q2865" s="43">
        <v>62244257</v>
      </c>
      <c r="R2865" s="46">
        <f>IF(F2865&lt;DATEVALUE("2018-07-01"),1,0)</f>
        <v>1</v>
      </c>
      <c r="S2865" s="47">
        <f>IF(R2865=1,1%,0)</f>
        <v>0.01</v>
      </c>
      <c r="T2865" s="46">
        <f>IFERROR(S2865*M2865,0)</f>
        <v>618465.52000000002</v>
      </c>
      <c r="U2865" s="48">
        <f>IF(O2865&lt;=0.12,1,0)*(1-R2865)*M2865</f>
        <v>0</v>
      </c>
      <c r="V2865" s="49">
        <f>IF(0&lt;0.8,0,IF(0&lt;1,Sheet1!L590,1))*IF(G2865&lt;3,0.12 - O2865,0.01) *U2865</f>
        <v>0</v>
      </c>
      <c r="W2865" s="49">
        <f>IF(0&gt;1,IF(0&lt;=1.1,1,IF(0&lt;=1.2,2,IF(0&lt;=1.5,3,5))),0) * 1000000</f>
        <v>0</v>
      </c>
      <c r="X2865" s="50">
        <f>IF(AND(P2865&gt;=150000000,P2865&lt;300000000),5000000,IF(AND(P2865&gt;=300000000,P2865&lt;500000000),10000000,IF(AND(P2865&gt;=300000000,P2865&lt;500000000),15000000,IF(AND(P2865&gt;=500000000,P2865&lt;3000000000),20000000,IF(P2865&gt;=30000000000,35000000,0))))) * (1-R2865)</f>
        <v>0</v>
      </c>
      <c r="Y2865" s="50">
        <f>IFERROR(Q2865 * (1-R2865),0)</f>
        <v>0</v>
      </c>
      <c r="Z2865" s="51">
        <f>IF(R2865=1,0,0)</f>
        <v>0</v>
      </c>
      <c r="AA2865" s="51">
        <f>IFERROR((1-R2865) * Z2865 * 2%,0)</f>
        <v>0</v>
      </c>
      <c r="AB2865" s="52">
        <f>IF(R2865=0,0,0)</f>
        <v>0</v>
      </c>
      <c r="AC2865" s="52">
        <f> IFERROR(AB2865 * (1-R2865) * 2%,0)</f>
        <v>0</v>
      </c>
      <c r="AD2865" s="53">
        <f>T2865+V2865+W2865+X2865+AA2865+AC2865</f>
        <v>618465.52000000002</v>
      </c>
    </row>
    <row r="2866">
      <c r="C2866" s="40" t="s">
        <v>5429</v>
      </c>
      <c r="D2866" s="41" t="s">
        <v>5430</v>
      </c>
      <c r="E2866" s="41"/>
      <c r="F2866" s="42">
        <v>39860.723738425928</v>
      </c>
      <c r="G2866" s="43">
        <v>113</v>
      </c>
      <c r="H2866" s="44">
        <v>43343</v>
      </c>
      <c r="I2866" s="44">
        <v>43354</v>
      </c>
      <c r="J2866" s="43">
        <v>34208986</v>
      </c>
      <c r="K2866" s="43">
        <v>0</v>
      </c>
      <c r="L2866" s="43">
        <v>0</v>
      </c>
      <c r="M2866" s="43">
        <f>IFERROR(J2866-K2866-L2866,0)</f>
        <v>34208986</v>
      </c>
      <c r="N2866" s="43">
        <v>34419056</v>
      </c>
      <c r="O2866" s="45">
        <f>IFERROR(IF(1 - M2866/N2866&lt;0,0,1-M2866/N2866),0)</f>
        <v>0.0061033050993611893</v>
      </c>
      <c r="P2866" s="43">
        <v>0</v>
      </c>
      <c r="Q2866" s="43">
        <v>34208986</v>
      </c>
      <c r="R2866" s="46">
        <f>IF(F2866&lt;DATEVALUE("2018-07-01"),1,0)</f>
        <v>1</v>
      </c>
      <c r="S2866" s="47">
        <f>IF(R2866=1,1%,0)</f>
        <v>0.01</v>
      </c>
      <c r="T2866" s="46">
        <f>IFERROR(S2866*M2866,0)</f>
        <v>342089.85999999999</v>
      </c>
      <c r="U2866" s="48">
        <f>IF(O2866&lt;=0.12,1,0)*(1-R2866)*M2866</f>
        <v>0</v>
      </c>
      <c r="V2866" s="49">
        <f>IF(0&lt;0.8,0,IF(0&lt;1,Sheet1!L590,1))*IF(G2866&lt;3,0.12 - O2866,0.01) *U2866</f>
        <v>0</v>
      </c>
      <c r="W2866" s="49">
        <f>IF(0&gt;1,IF(0&lt;=1.1,1,IF(0&lt;=1.2,2,IF(0&lt;=1.5,3,5))),0) * 1000000</f>
        <v>0</v>
      </c>
      <c r="X2866" s="50">
        <f>IF(AND(P2866&gt;=150000000,P2866&lt;300000000),5000000,IF(AND(P2866&gt;=300000000,P2866&lt;500000000),10000000,IF(AND(P2866&gt;=300000000,P2866&lt;500000000),15000000,IF(AND(P2866&gt;=500000000,P2866&lt;3000000000),20000000,IF(P2866&gt;=30000000000,35000000,0))))) * (1-R2866)</f>
        <v>0</v>
      </c>
      <c r="Y2866" s="50">
        <f>IFERROR(Q2866 * (1-R2866),0)</f>
        <v>0</v>
      </c>
      <c r="Z2866" s="51">
        <f>IF(R2866=1,0,0)</f>
        <v>0</v>
      </c>
      <c r="AA2866" s="51">
        <f>IFERROR((1-R2866) * Z2866 * 2%,0)</f>
        <v>0</v>
      </c>
      <c r="AB2866" s="52">
        <f>IF(R2866=0,0,0)</f>
        <v>0</v>
      </c>
      <c r="AC2866" s="52">
        <f> IFERROR(AB2866 * (1-R2866) * 2%,0)</f>
        <v>0</v>
      </c>
      <c r="AD2866" s="53">
        <f>T2866+V2866+W2866+X2866+AA2866+AC2866</f>
        <v>342089.85999999999</v>
      </c>
    </row>
    <row r="2867">
      <c r="C2867" s="40" t="s">
        <v>5431</v>
      </c>
      <c r="D2867" s="41" t="s">
        <v>5432</v>
      </c>
      <c r="E2867" s="41"/>
      <c r="F2867" s="42">
        <v>39877.655312499999</v>
      </c>
      <c r="G2867" s="43">
        <v>112</v>
      </c>
      <c r="H2867" s="44">
        <v>43433</v>
      </c>
      <c r="I2867" s="44">
        <v>43437</v>
      </c>
      <c r="J2867" s="43">
        <v>10799883</v>
      </c>
      <c r="K2867" s="43">
        <v>0</v>
      </c>
      <c r="L2867" s="43">
        <v>0</v>
      </c>
      <c r="M2867" s="43">
        <f>IFERROR(J2867-K2867-L2867,0)</f>
        <v>10799883</v>
      </c>
      <c r="N2867" s="43">
        <v>10919284</v>
      </c>
      <c r="O2867" s="45">
        <f>IFERROR(IF(1 - M2867/N2867&lt;0,0,1-M2867/N2867),0)</f>
        <v>0.01093487448444419</v>
      </c>
      <c r="P2867" s="43">
        <v>0</v>
      </c>
      <c r="Q2867" s="43">
        <v>21832207</v>
      </c>
      <c r="R2867" s="46">
        <f>IF(F2867&lt;DATEVALUE("2018-07-01"),1,0)</f>
        <v>1</v>
      </c>
      <c r="S2867" s="47">
        <f>IF(R2867=1,1%,0)</f>
        <v>0.01</v>
      </c>
      <c r="T2867" s="46">
        <f>IFERROR(S2867*M2867,0)</f>
        <v>107998.83</v>
      </c>
      <c r="U2867" s="48">
        <f>IF(O2867&lt;=0.12,1,0)*(1-R2867)*M2867</f>
        <v>0</v>
      </c>
      <c r="V2867" s="49">
        <f>IF(0&lt;0.8,0,IF(0&lt;1,Sheet1!L590,1))*IF(G2867&lt;3,0.12 - O2867,0.01) *U2867</f>
        <v>0</v>
      </c>
      <c r="W2867" s="49">
        <f>IF(0&gt;1,IF(0&lt;=1.1,1,IF(0&lt;=1.2,2,IF(0&lt;=1.5,3,5))),0) * 1000000</f>
        <v>0</v>
      </c>
      <c r="X2867" s="50">
        <f>IF(AND(P2867&gt;=150000000,P2867&lt;300000000),5000000,IF(AND(P2867&gt;=300000000,P2867&lt;500000000),10000000,IF(AND(P2867&gt;=300000000,P2867&lt;500000000),15000000,IF(AND(P2867&gt;=500000000,P2867&lt;3000000000),20000000,IF(P2867&gt;=30000000000,35000000,0))))) * (1-R2867)</f>
        <v>0</v>
      </c>
      <c r="Y2867" s="50">
        <f>IFERROR(Q2867 * (1-R2867),0)</f>
        <v>0</v>
      </c>
      <c r="Z2867" s="51">
        <f>IF(R2867=1,0,0)</f>
        <v>0</v>
      </c>
      <c r="AA2867" s="51">
        <f>IFERROR((1-R2867) * Z2867 * 2%,0)</f>
        <v>0</v>
      </c>
      <c r="AB2867" s="52">
        <f>IF(R2867=0,0,0)</f>
        <v>0</v>
      </c>
      <c r="AC2867" s="52">
        <f> IFERROR(AB2867 * (1-R2867) * 2%,0)</f>
        <v>0</v>
      </c>
      <c r="AD2867" s="53">
        <f>T2867+V2867+W2867+X2867+AA2867+AC2867</f>
        <v>107998.83</v>
      </c>
    </row>
    <row r="2868">
      <c r="C2868" s="40" t="s">
        <v>5433</v>
      </c>
      <c r="D2868" s="41" t="s">
        <v>5434</v>
      </c>
      <c r="E2868" s="41"/>
      <c r="F2868" s="42">
        <v>40000.448113425926</v>
      </c>
      <c r="G2868" s="43">
        <v>108</v>
      </c>
      <c r="H2868" s="44">
        <v>43312</v>
      </c>
      <c r="I2868" s="44">
        <v>43342</v>
      </c>
      <c r="J2868" s="43">
        <v>925408</v>
      </c>
      <c r="K2868" s="43">
        <v>0</v>
      </c>
      <c r="L2868" s="43">
        <v>0</v>
      </c>
      <c r="M2868" s="43">
        <f>IFERROR(J2868-K2868-L2868,0)</f>
        <v>925408</v>
      </c>
      <c r="N2868" s="43">
        <v>925408</v>
      </c>
      <c r="O2868" s="45">
        <f>IFERROR(IF(1 - M2868/N2868&lt;0,0,1-M2868/N2868),0)</f>
        <v>0</v>
      </c>
      <c r="P2868" s="43">
        <v>0</v>
      </c>
      <c r="Q2868" s="43">
        <v>925408</v>
      </c>
      <c r="R2868" s="46">
        <f>IF(F2868&lt;DATEVALUE("2018-07-01"),1,0)</f>
        <v>1</v>
      </c>
      <c r="S2868" s="47">
        <f>IF(R2868=1,1%,0)</f>
        <v>0.01</v>
      </c>
      <c r="T2868" s="46">
        <f>IFERROR(S2868*M2868,0)</f>
        <v>9254.0799999999999</v>
      </c>
      <c r="U2868" s="48">
        <f>IF(O2868&lt;=0.12,1,0)*(1-R2868)*M2868</f>
        <v>0</v>
      </c>
      <c r="V2868" s="49">
        <f>IF(0&lt;0.8,0,IF(0&lt;1,Sheet1!L590,1))*IF(G2868&lt;3,0.12 - O2868,0.01) *U2868</f>
        <v>0</v>
      </c>
      <c r="W2868" s="49">
        <f>IF(0&gt;1,IF(0&lt;=1.1,1,IF(0&lt;=1.2,2,IF(0&lt;=1.5,3,5))),0) * 1000000</f>
        <v>0</v>
      </c>
      <c r="X2868" s="50">
        <f>IF(AND(P2868&gt;=150000000,P2868&lt;300000000),5000000,IF(AND(P2868&gt;=300000000,P2868&lt;500000000),10000000,IF(AND(P2868&gt;=300000000,P2868&lt;500000000),15000000,IF(AND(P2868&gt;=500000000,P2868&lt;3000000000),20000000,IF(P2868&gt;=30000000000,35000000,0))))) * (1-R2868)</f>
        <v>0</v>
      </c>
      <c r="Y2868" s="50">
        <f>IFERROR(Q2868 * (1-R2868),0)</f>
        <v>0</v>
      </c>
      <c r="Z2868" s="51">
        <f>IF(R2868=1,0,0)</f>
        <v>0</v>
      </c>
      <c r="AA2868" s="51">
        <f>IFERROR((1-R2868) * Z2868 * 2%,0)</f>
        <v>0</v>
      </c>
      <c r="AB2868" s="52">
        <f>IF(R2868=0,0,0)</f>
        <v>0</v>
      </c>
      <c r="AC2868" s="52">
        <f> IFERROR(AB2868 * (1-R2868) * 2%,0)</f>
        <v>0</v>
      </c>
      <c r="AD2868" s="53">
        <f>T2868+V2868+W2868+X2868+AA2868+AC2868</f>
        <v>9254.0799999999999</v>
      </c>
    </row>
    <row r="2869">
      <c r="C2869" s="40" t="s">
        <v>5435</v>
      </c>
      <c r="D2869" s="41" t="s">
        <v>5436</v>
      </c>
      <c r="E2869" s="41"/>
      <c r="F2869" s="42">
        <v>40133.670289351852</v>
      </c>
      <c r="G2869" s="43">
        <v>104</v>
      </c>
      <c r="H2869" s="44">
        <v>43419</v>
      </c>
      <c r="I2869" s="44">
        <v>43448</v>
      </c>
      <c r="J2869" s="43">
        <v>1750191617</v>
      </c>
      <c r="K2869" s="43">
        <v>0</v>
      </c>
      <c r="L2869" s="43">
        <v>0</v>
      </c>
      <c r="M2869" s="43">
        <f>IFERROR(J2869-K2869-L2869,0)</f>
        <v>1750191617</v>
      </c>
      <c r="N2869" s="43">
        <v>1907524932</v>
      </c>
      <c r="O2869" s="45">
        <f>IFERROR(IF(1 - M2869/N2869&lt;0,0,1-M2869/N2869),0)</f>
        <v>0.082480345268692967</v>
      </c>
      <c r="P2869" s="43">
        <v>0</v>
      </c>
      <c r="Q2869" s="43">
        <v>1753459659</v>
      </c>
      <c r="R2869" s="46">
        <f>IF(F2869&lt;DATEVALUE("2018-07-01"),1,0)</f>
        <v>1</v>
      </c>
      <c r="S2869" s="47">
        <f>IF(R2869=1,1%,0)</f>
        <v>0.01</v>
      </c>
      <c r="T2869" s="46">
        <f>IFERROR(S2869*M2869,0)</f>
        <v>17501916.170000002</v>
      </c>
      <c r="U2869" s="48">
        <f>IF(O2869&lt;=0.12,1,0)*(1-R2869)*M2869</f>
        <v>0</v>
      </c>
      <c r="V2869" s="49">
        <f>IF(0&lt;0.8,0,IF(0&lt;1,Sheet1!L590,1))*IF(G2869&lt;3,0.12 - O2869,0.01) *U2869</f>
        <v>0</v>
      </c>
      <c r="W2869" s="49">
        <f>IF(0&gt;1,IF(0&lt;=1.1,1,IF(0&lt;=1.2,2,IF(0&lt;=1.5,3,5))),0) * 1000000</f>
        <v>0</v>
      </c>
      <c r="X2869" s="50">
        <f>IF(AND(P2869&gt;=150000000,P2869&lt;300000000),5000000,IF(AND(P2869&gt;=300000000,P2869&lt;500000000),10000000,IF(AND(P2869&gt;=300000000,P2869&lt;500000000),15000000,IF(AND(P2869&gt;=500000000,P2869&lt;3000000000),20000000,IF(P2869&gt;=30000000000,35000000,0))))) * (1-R2869)</f>
        <v>0</v>
      </c>
      <c r="Y2869" s="50">
        <f>IFERROR(Q2869 * (1-R2869),0)</f>
        <v>0</v>
      </c>
      <c r="Z2869" s="51">
        <f>IF(R2869=1,0,0)</f>
        <v>0</v>
      </c>
      <c r="AA2869" s="51">
        <f>IFERROR((1-R2869) * Z2869 * 2%,0)</f>
        <v>0</v>
      </c>
      <c r="AB2869" s="52">
        <f>IF(R2869=0,0,0)</f>
        <v>0</v>
      </c>
      <c r="AC2869" s="52">
        <f> IFERROR(AB2869 * (1-R2869) * 2%,0)</f>
        <v>0</v>
      </c>
      <c r="AD2869" s="53">
        <f>T2869+V2869+W2869+X2869+AA2869+AC2869</f>
        <v>17501916.170000002</v>
      </c>
    </row>
    <row r="2870">
      <c r="C2870" s="40" t="s">
        <v>5437</v>
      </c>
      <c r="D2870" s="41" t="s">
        <v>5438</v>
      </c>
      <c r="E2870" s="41"/>
      <c r="F2870" s="42">
        <v>40247.691087962958</v>
      </c>
      <c r="G2870" s="43">
        <v>100</v>
      </c>
      <c r="H2870" s="44">
        <v>43335</v>
      </c>
      <c r="I2870" s="44">
        <v>43347</v>
      </c>
      <c r="J2870" s="43">
        <v>881957066</v>
      </c>
      <c r="K2870" s="43">
        <v>2057904</v>
      </c>
      <c r="L2870" s="43">
        <v>0</v>
      </c>
      <c r="M2870" s="43">
        <f>IFERROR(J2870-K2870-L2870,0)</f>
        <v>879899162</v>
      </c>
      <c r="N2870" s="43">
        <v>7389037327</v>
      </c>
      <c r="O2870" s="45">
        <f>IFERROR(IF(1 - M2870/N2870&lt;0,0,1-M2870/N2870),0)</f>
        <v>0.88091829516345865</v>
      </c>
      <c r="P2870" s="43">
        <v>0</v>
      </c>
      <c r="Q2870" s="43">
        <v>889316066</v>
      </c>
      <c r="R2870" s="46">
        <f>IF(F2870&lt;DATEVALUE("2018-07-01"),1,0)</f>
        <v>1</v>
      </c>
      <c r="S2870" s="47">
        <f>IF(R2870=1,1%,0)</f>
        <v>0.01</v>
      </c>
      <c r="T2870" s="46">
        <f>IFERROR(S2870*M2870,0)</f>
        <v>8798991.620000001</v>
      </c>
      <c r="U2870" s="48">
        <f>IF(O2870&lt;=0.12,1,0)*(1-R2870)*M2870</f>
        <v>0</v>
      </c>
      <c r="V2870" s="49">
        <f>IF(0&lt;0.8,0,IF(0&lt;1,Sheet1!L590,1))*IF(G2870&lt;3,0.12 - O2870,0.01) *U2870</f>
        <v>0</v>
      </c>
      <c r="W2870" s="49">
        <f>IF(0&gt;1,IF(0&lt;=1.1,1,IF(0&lt;=1.2,2,IF(0&lt;=1.5,3,5))),0) * 1000000</f>
        <v>0</v>
      </c>
      <c r="X2870" s="50">
        <f>IF(AND(P2870&gt;=150000000,P2870&lt;300000000),5000000,IF(AND(P2870&gt;=300000000,P2870&lt;500000000),10000000,IF(AND(P2870&gt;=300000000,P2870&lt;500000000),15000000,IF(AND(P2870&gt;=500000000,P2870&lt;3000000000),20000000,IF(P2870&gt;=30000000000,35000000,0))))) * (1-R2870)</f>
        <v>0</v>
      </c>
      <c r="Y2870" s="50">
        <f>IFERROR(Q2870 * (1-R2870),0)</f>
        <v>0</v>
      </c>
      <c r="Z2870" s="51">
        <f>IF(R2870=1,0,376845866)</f>
        <v>0</v>
      </c>
      <c r="AA2870" s="51">
        <f>IFERROR((1-R2870) * Z2870 * 2%,0)</f>
        <v>0</v>
      </c>
      <c r="AB2870" s="52">
        <f>IF(R2870=0,0,0)</f>
        <v>0</v>
      </c>
      <c r="AC2870" s="52">
        <f> IFERROR(AB2870 * (1-R2870) * 2%,0)</f>
        <v>0</v>
      </c>
      <c r="AD2870" s="53">
        <f>T2870+V2870+W2870+X2870+AA2870+AC2870</f>
        <v>8798991.620000001</v>
      </c>
    </row>
    <row r="2871">
      <c r="C2871" s="40" t="s">
        <v>5439</v>
      </c>
      <c r="D2871" s="41" t="s">
        <v>5440</v>
      </c>
      <c r="E2871" s="41"/>
      <c r="F2871" s="42">
        <v>40247.679780092592</v>
      </c>
      <c r="G2871" s="43">
        <v>100</v>
      </c>
      <c r="H2871" s="44">
        <v>43312</v>
      </c>
      <c r="I2871" s="44">
        <v>43349</v>
      </c>
      <c r="J2871" s="43">
        <v>1006357</v>
      </c>
      <c r="K2871" s="43">
        <v>0</v>
      </c>
      <c r="L2871" s="43">
        <v>0</v>
      </c>
      <c r="M2871" s="43">
        <f>IFERROR(J2871-K2871-L2871,0)</f>
        <v>1006357</v>
      </c>
      <c r="N2871" s="43">
        <v>1006357</v>
      </c>
      <c r="O2871" s="45">
        <f>IFERROR(IF(1 - M2871/N2871&lt;0,0,1-M2871/N2871),0)</f>
        <v>0</v>
      </c>
      <c r="P2871" s="43">
        <v>0</v>
      </c>
      <c r="Q2871" s="43">
        <v>1006357</v>
      </c>
      <c r="R2871" s="46">
        <f>IF(F2871&lt;DATEVALUE("2018-07-01"),1,0)</f>
        <v>1</v>
      </c>
      <c r="S2871" s="47">
        <f>IF(R2871=1,1%,0)</f>
        <v>0.01</v>
      </c>
      <c r="T2871" s="46">
        <f>IFERROR(S2871*M2871,0)</f>
        <v>10063.57</v>
      </c>
      <c r="U2871" s="48">
        <f>IF(O2871&lt;=0.12,1,0)*(1-R2871)*M2871</f>
        <v>0</v>
      </c>
      <c r="V2871" s="49">
        <f>IF(0&lt;0.8,0,IF(0&lt;1,Sheet1!L590,1))*IF(G2871&lt;3,0.12 - O2871,0.01) *U2871</f>
        <v>0</v>
      </c>
      <c r="W2871" s="49">
        <f>IF(0&gt;1,IF(0&lt;=1.1,1,IF(0&lt;=1.2,2,IF(0&lt;=1.5,3,5))),0) * 1000000</f>
        <v>0</v>
      </c>
      <c r="X2871" s="50">
        <f>IF(AND(P2871&gt;=150000000,P2871&lt;300000000),5000000,IF(AND(P2871&gt;=300000000,P2871&lt;500000000),10000000,IF(AND(P2871&gt;=300000000,P2871&lt;500000000),15000000,IF(AND(P2871&gt;=500000000,P2871&lt;3000000000),20000000,IF(P2871&gt;=30000000000,35000000,0))))) * (1-R2871)</f>
        <v>0</v>
      </c>
      <c r="Y2871" s="50">
        <f>IFERROR(Q2871 * (1-R2871),0)</f>
        <v>0</v>
      </c>
      <c r="Z2871" s="51">
        <f>IF(R2871=1,0,0)</f>
        <v>0</v>
      </c>
      <c r="AA2871" s="51">
        <f>IFERROR((1-R2871) * Z2871 * 2%,0)</f>
        <v>0</v>
      </c>
      <c r="AB2871" s="52">
        <f>IF(R2871=0,0,0)</f>
        <v>0</v>
      </c>
      <c r="AC2871" s="52">
        <f> IFERROR(AB2871 * (1-R2871) * 2%,0)</f>
        <v>0</v>
      </c>
      <c r="AD2871" s="53">
        <f>T2871+V2871+W2871+X2871+AA2871+AC2871</f>
        <v>10063.57</v>
      </c>
    </row>
    <row r="2872">
      <c r="C2872" s="40" t="s">
        <v>5441</v>
      </c>
      <c r="D2872" s="41" t="s">
        <v>5442</v>
      </c>
      <c r="E2872" s="41"/>
      <c r="F2872" s="42">
        <v>40313.422534722224</v>
      </c>
      <c r="G2872" s="43">
        <v>98</v>
      </c>
      <c r="H2872" s="44">
        <v>43325</v>
      </c>
      <c r="I2872" s="44">
        <v>43361</v>
      </c>
      <c r="J2872" s="43">
        <v>292578</v>
      </c>
      <c r="K2872" s="43">
        <v>0</v>
      </c>
      <c r="L2872" s="43">
        <v>0</v>
      </c>
      <c r="M2872" s="43">
        <f>IFERROR(J2872-K2872-L2872,0)</f>
        <v>292578</v>
      </c>
      <c r="N2872" s="43">
        <v>292578</v>
      </c>
      <c r="O2872" s="45">
        <f>IFERROR(IF(1 - M2872/N2872&lt;0,0,1-M2872/N2872),0)</f>
        <v>0</v>
      </c>
      <c r="P2872" s="43">
        <v>0</v>
      </c>
      <c r="Q2872" s="43">
        <v>292578</v>
      </c>
      <c r="R2872" s="46">
        <f>IF(F2872&lt;DATEVALUE("2018-07-01"),1,0)</f>
        <v>1</v>
      </c>
      <c r="S2872" s="47">
        <f>IF(R2872=1,1%,0)</f>
        <v>0.01</v>
      </c>
      <c r="T2872" s="46">
        <f>IFERROR(S2872*M2872,0)</f>
        <v>2925.7800000000002</v>
      </c>
      <c r="U2872" s="48">
        <f>IF(O2872&lt;=0.12,1,0)*(1-R2872)*M2872</f>
        <v>0</v>
      </c>
      <c r="V2872" s="49">
        <f>IF(0&lt;0.8,0,IF(0&lt;1,Sheet1!L590,1))*IF(G2872&lt;3,0.12 - O2872,0.01) *U2872</f>
        <v>0</v>
      </c>
      <c r="W2872" s="49">
        <f>IF(0&gt;1,IF(0&lt;=1.1,1,IF(0&lt;=1.2,2,IF(0&lt;=1.5,3,5))),0) * 1000000</f>
        <v>0</v>
      </c>
      <c r="X2872" s="50">
        <f>IF(AND(P2872&gt;=150000000,P2872&lt;300000000),5000000,IF(AND(P2872&gt;=300000000,P2872&lt;500000000),10000000,IF(AND(P2872&gt;=300000000,P2872&lt;500000000),15000000,IF(AND(P2872&gt;=500000000,P2872&lt;3000000000),20000000,IF(P2872&gt;=30000000000,35000000,0))))) * (1-R2872)</f>
        <v>0</v>
      </c>
      <c r="Y2872" s="50">
        <f>IFERROR(Q2872 * (1-R2872),0)</f>
        <v>0</v>
      </c>
      <c r="Z2872" s="51">
        <f>IF(R2872=1,0,0)</f>
        <v>0</v>
      </c>
      <c r="AA2872" s="51">
        <f>IFERROR((1-R2872) * Z2872 * 2%,0)</f>
        <v>0</v>
      </c>
      <c r="AB2872" s="52">
        <f>IF(R2872=0,0,0)</f>
        <v>0</v>
      </c>
      <c r="AC2872" s="52">
        <f> IFERROR(AB2872 * (1-R2872) * 2%,0)</f>
        <v>0</v>
      </c>
      <c r="AD2872" s="53">
        <f>T2872+V2872+W2872+X2872+AA2872+AC2872</f>
        <v>2925.7800000000002</v>
      </c>
    </row>
    <row r="2873">
      <c r="C2873" s="40" t="s">
        <v>5443</v>
      </c>
      <c r="D2873" s="41" t="s">
        <v>5444</v>
      </c>
      <c r="E2873" s="41"/>
      <c r="F2873" s="42">
        <v>40352.651180555556</v>
      </c>
      <c r="G2873" s="43">
        <v>97</v>
      </c>
      <c r="H2873" s="44">
        <v>43312</v>
      </c>
      <c r="I2873" s="44">
        <v>43396</v>
      </c>
      <c r="J2873" s="43">
        <v>57865976</v>
      </c>
      <c r="K2873" s="43">
        <v>0</v>
      </c>
      <c r="L2873" s="43">
        <v>0</v>
      </c>
      <c r="M2873" s="43">
        <f>IFERROR(J2873-K2873-L2873,0)</f>
        <v>57865976</v>
      </c>
      <c r="N2873" s="43">
        <v>60358249</v>
      </c>
      <c r="O2873" s="45">
        <f>IFERROR(IF(1 - M2873/N2873&lt;0,0,1-M2873/N2873),0)</f>
        <v>0.041291340310418922</v>
      </c>
      <c r="P2873" s="43">
        <v>0</v>
      </c>
      <c r="Q2873" s="43">
        <v>58126819</v>
      </c>
      <c r="R2873" s="46">
        <f>IF(F2873&lt;DATEVALUE("2018-07-01"),1,0)</f>
        <v>1</v>
      </c>
      <c r="S2873" s="47">
        <f>IF(R2873=1,1%,0)</f>
        <v>0.01</v>
      </c>
      <c r="T2873" s="46">
        <f>IFERROR(S2873*M2873,0)</f>
        <v>578659.76000000001</v>
      </c>
      <c r="U2873" s="48">
        <f>IF(O2873&lt;=0.12,1,0)*(1-R2873)*M2873</f>
        <v>0</v>
      </c>
      <c r="V2873" s="49">
        <f>IF(0&lt;0.8,0,IF(0&lt;1,Sheet1!L590,1))*IF(G2873&lt;3,0.12 - O2873,0.01) *U2873</f>
        <v>0</v>
      </c>
      <c r="W2873" s="49">
        <f>IF(0&gt;1,IF(0&lt;=1.1,1,IF(0&lt;=1.2,2,IF(0&lt;=1.5,3,5))),0) * 1000000</f>
        <v>0</v>
      </c>
      <c r="X2873" s="50">
        <f>IF(AND(P2873&gt;=150000000,P2873&lt;300000000),5000000,IF(AND(P2873&gt;=300000000,P2873&lt;500000000),10000000,IF(AND(P2873&gt;=300000000,P2873&lt;500000000),15000000,IF(AND(P2873&gt;=500000000,P2873&lt;3000000000),20000000,IF(P2873&gt;=30000000000,35000000,0))))) * (1-R2873)</f>
        <v>0</v>
      </c>
      <c r="Y2873" s="50">
        <f>IFERROR(Q2873 * (1-R2873),0)</f>
        <v>0</v>
      </c>
      <c r="Z2873" s="51">
        <f>IF(R2873=1,0,0)</f>
        <v>0</v>
      </c>
      <c r="AA2873" s="51">
        <f>IFERROR((1-R2873) * Z2873 * 2%,0)</f>
        <v>0</v>
      </c>
      <c r="AB2873" s="52">
        <f>IF(R2873=0,0,0)</f>
        <v>0</v>
      </c>
      <c r="AC2873" s="52">
        <f> IFERROR(AB2873 * (1-R2873) * 2%,0)</f>
        <v>0</v>
      </c>
      <c r="AD2873" s="53">
        <f>T2873+V2873+W2873+X2873+AA2873+AC2873</f>
        <v>578659.76000000001</v>
      </c>
    </row>
    <row r="2874">
      <c r="C2874" s="40" t="s">
        <v>5445</v>
      </c>
      <c r="D2874" s="41" t="s">
        <v>5446</v>
      </c>
      <c r="E2874" s="41"/>
      <c r="F2874" s="42">
        <v>40561.634837962964</v>
      </c>
      <c r="G2874" s="43">
        <v>90</v>
      </c>
      <c r="H2874" s="44">
        <v>43343</v>
      </c>
      <c r="I2874" s="44">
        <v>43411</v>
      </c>
      <c r="J2874" s="43">
        <v>6488787</v>
      </c>
      <c r="K2874" s="43">
        <v>0</v>
      </c>
      <c r="L2874" s="43">
        <v>0</v>
      </c>
      <c r="M2874" s="43">
        <f>IFERROR(J2874-K2874-L2874,0)</f>
        <v>6488787</v>
      </c>
      <c r="N2874" s="43">
        <v>6134741</v>
      </c>
      <c r="O2874" s="45">
        <f>IFERROR(IF(1 - M2874/N2874&lt;0,0,1-M2874/N2874),0)</f>
        <v>0</v>
      </c>
      <c r="P2874" s="43">
        <v>0</v>
      </c>
      <c r="Q2874" s="43">
        <v>6488787</v>
      </c>
      <c r="R2874" s="46">
        <f>IF(F2874&lt;DATEVALUE("2018-07-01"),1,0)</f>
        <v>1</v>
      </c>
      <c r="S2874" s="47">
        <f>IF(R2874=1,1%,0)</f>
        <v>0.01</v>
      </c>
      <c r="T2874" s="46">
        <f>IFERROR(S2874*M2874,0)</f>
        <v>64887.870000000003</v>
      </c>
      <c r="U2874" s="48">
        <f>IF(O2874&lt;=0.12,1,0)*(1-R2874)*M2874</f>
        <v>0</v>
      </c>
      <c r="V2874" s="49">
        <f>IF(0&lt;0.8,0,IF(0&lt;1,Sheet1!L590,1))*IF(G2874&lt;3,0.12 - O2874,0.01) *U2874</f>
        <v>0</v>
      </c>
      <c r="W2874" s="49">
        <f>IF(0&gt;1,IF(0&lt;=1.1,1,IF(0&lt;=1.2,2,IF(0&lt;=1.5,3,5))),0) * 1000000</f>
        <v>0</v>
      </c>
      <c r="X2874" s="50">
        <f>IF(AND(P2874&gt;=150000000,P2874&lt;300000000),5000000,IF(AND(P2874&gt;=300000000,P2874&lt;500000000),10000000,IF(AND(P2874&gt;=300000000,P2874&lt;500000000),15000000,IF(AND(P2874&gt;=500000000,P2874&lt;3000000000),20000000,IF(P2874&gt;=30000000000,35000000,0))))) * (1-R2874)</f>
        <v>0</v>
      </c>
      <c r="Y2874" s="50">
        <f>IFERROR(Q2874 * (1-R2874),0)</f>
        <v>0</v>
      </c>
      <c r="Z2874" s="51">
        <f>IF(R2874=1,0,0)</f>
        <v>0</v>
      </c>
      <c r="AA2874" s="51">
        <f>IFERROR((1-R2874) * Z2874 * 2%,0)</f>
        <v>0</v>
      </c>
      <c r="AB2874" s="52">
        <f>IF(R2874=0,0,0)</f>
        <v>0</v>
      </c>
      <c r="AC2874" s="52">
        <f> IFERROR(AB2874 * (1-R2874) * 2%,0)</f>
        <v>0</v>
      </c>
      <c r="AD2874" s="53">
        <f>T2874+V2874+W2874+X2874+AA2874+AC2874</f>
        <v>64887.870000000003</v>
      </c>
    </row>
    <row r="2875">
      <c r="C2875" s="40" t="s">
        <v>5447</v>
      </c>
      <c r="D2875" s="41" t="s">
        <v>5448</v>
      </c>
      <c r="E2875" s="41"/>
      <c r="F2875" s="42">
        <v>40869.67695601852</v>
      </c>
      <c r="G2875" s="43">
        <v>80</v>
      </c>
      <c r="H2875" s="44">
        <v>43325</v>
      </c>
      <c r="I2875" s="44">
        <v>43385</v>
      </c>
      <c r="J2875" s="43">
        <v>1654917</v>
      </c>
      <c r="K2875" s="43">
        <v>0</v>
      </c>
      <c r="L2875" s="43">
        <v>0</v>
      </c>
      <c r="M2875" s="43">
        <f>IFERROR(J2875-K2875-L2875,0)</f>
        <v>1654917</v>
      </c>
      <c r="N2875" s="43">
        <v>1654917</v>
      </c>
      <c r="O2875" s="45">
        <f>IFERROR(IF(1 - M2875/N2875&lt;0,0,1-M2875/N2875),0)</f>
        <v>0</v>
      </c>
      <c r="P2875" s="43">
        <v>0</v>
      </c>
      <c r="Q2875" s="43">
        <v>1654917</v>
      </c>
      <c r="R2875" s="46">
        <f>IF(F2875&lt;DATEVALUE("2018-07-01"),1,0)</f>
        <v>1</v>
      </c>
      <c r="S2875" s="47">
        <f>IF(R2875=1,1%,0)</f>
        <v>0.01</v>
      </c>
      <c r="T2875" s="46">
        <f>IFERROR(S2875*M2875,0)</f>
        <v>16549.170000000002</v>
      </c>
      <c r="U2875" s="48">
        <f>IF(O2875&lt;=0.12,1,0)*(1-R2875)*M2875</f>
        <v>0</v>
      </c>
      <c r="V2875" s="49">
        <f>IF(0&lt;0.8,0,IF(0&lt;1,Sheet1!L590,1))*IF(G2875&lt;3,0.12 - O2875,0.01) *U2875</f>
        <v>0</v>
      </c>
      <c r="W2875" s="49">
        <f>IF(0&gt;1,IF(0&lt;=1.1,1,IF(0&lt;=1.2,2,IF(0&lt;=1.5,3,5))),0) * 1000000</f>
        <v>0</v>
      </c>
      <c r="X2875" s="50">
        <f>IF(AND(P2875&gt;=150000000,P2875&lt;300000000),5000000,IF(AND(P2875&gt;=300000000,P2875&lt;500000000),10000000,IF(AND(P2875&gt;=300000000,P2875&lt;500000000),15000000,IF(AND(P2875&gt;=500000000,P2875&lt;3000000000),20000000,IF(P2875&gt;=30000000000,35000000,0))))) * (1-R2875)</f>
        <v>0</v>
      </c>
      <c r="Y2875" s="50">
        <f>IFERROR(Q2875 * (1-R2875),0)</f>
        <v>0</v>
      </c>
      <c r="Z2875" s="51">
        <f>IF(R2875=1,0,0)</f>
        <v>0</v>
      </c>
      <c r="AA2875" s="51">
        <f>IFERROR((1-R2875) * Z2875 * 2%,0)</f>
        <v>0</v>
      </c>
      <c r="AB2875" s="52">
        <f>IF(R2875=0,0,0)</f>
        <v>0</v>
      </c>
      <c r="AC2875" s="52">
        <f> IFERROR(AB2875 * (1-R2875) * 2%,0)</f>
        <v>0</v>
      </c>
      <c r="AD2875" s="53">
        <f>T2875+V2875+W2875+X2875+AA2875+AC2875</f>
        <v>16549.170000000002</v>
      </c>
    </row>
    <row r="2876">
      <c r="C2876" s="40" t="s">
        <v>5449</v>
      </c>
      <c r="D2876" s="41" t="s">
        <v>5450</v>
      </c>
      <c r="E2876" s="41"/>
      <c r="F2876" s="42">
        <v>40945.398333333331</v>
      </c>
      <c r="G2876" s="43">
        <v>77</v>
      </c>
      <c r="H2876" s="44">
        <v>43356</v>
      </c>
      <c r="I2876" s="44">
        <v>43403</v>
      </c>
      <c r="J2876" s="43">
        <v>3390496</v>
      </c>
      <c r="K2876" s="43">
        <v>0</v>
      </c>
      <c r="L2876" s="43">
        <v>0</v>
      </c>
      <c r="M2876" s="43">
        <f>IFERROR(J2876-K2876-L2876,0)</f>
        <v>3390496</v>
      </c>
      <c r="N2876" s="43">
        <v>3387806</v>
      </c>
      <c r="O2876" s="45">
        <f>IFERROR(IF(1 - M2876/N2876&lt;0,0,1-M2876/N2876),0)</f>
        <v>0</v>
      </c>
      <c r="P2876" s="43">
        <v>0</v>
      </c>
      <c r="Q2876" s="43">
        <v>3390496</v>
      </c>
      <c r="R2876" s="46">
        <f>IF(F2876&lt;DATEVALUE("2018-07-01"),1,0)</f>
        <v>1</v>
      </c>
      <c r="S2876" s="47">
        <f>IF(R2876=1,1%,0)</f>
        <v>0.01</v>
      </c>
      <c r="T2876" s="46">
        <f>IFERROR(S2876*M2876,0)</f>
        <v>33904.959999999999</v>
      </c>
      <c r="U2876" s="48">
        <f>IF(O2876&lt;=0.12,1,0)*(1-R2876)*M2876</f>
        <v>0</v>
      </c>
      <c r="V2876" s="49">
        <f>IF(0&lt;0.8,0,IF(0&lt;1,Sheet1!L590,1))*IF(G2876&lt;3,0.12 - O2876,0.01) *U2876</f>
        <v>0</v>
      </c>
      <c r="W2876" s="49">
        <f>IF(0&gt;1,IF(0&lt;=1.1,1,IF(0&lt;=1.2,2,IF(0&lt;=1.5,3,5))),0) * 1000000</f>
        <v>0</v>
      </c>
      <c r="X2876" s="50">
        <f>IF(AND(P2876&gt;=150000000,P2876&lt;300000000),5000000,IF(AND(P2876&gt;=300000000,P2876&lt;500000000),10000000,IF(AND(P2876&gt;=300000000,P2876&lt;500000000),15000000,IF(AND(P2876&gt;=500000000,P2876&lt;3000000000),20000000,IF(P2876&gt;=30000000000,35000000,0))))) * (1-R2876)</f>
        <v>0</v>
      </c>
      <c r="Y2876" s="50">
        <f>IFERROR(Q2876 * (1-R2876),0)</f>
        <v>0</v>
      </c>
      <c r="Z2876" s="51">
        <f>IF(R2876=1,0,0)</f>
        <v>0</v>
      </c>
      <c r="AA2876" s="51">
        <f>IFERROR((1-R2876) * Z2876 * 2%,0)</f>
        <v>0</v>
      </c>
      <c r="AB2876" s="52">
        <f>IF(R2876=0,0,0)</f>
        <v>0</v>
      </c>
      <c r="AC2876" s="52">
        <f> IFERROR(AB2876 * (1-R2876) * 2%,0)</f>
        <v>0</v>
      </c>
      <c r="AD2876" s="53">
        <f>T2876+V2876+W2876+X2876+AA2876+AC2876</f>
        <v>33904.959999999999</v>
      </c>
    </row>
    <row r="2877">
      <c r="C2877" s="40" t="s">
        <v>5451</v>
      </c>
      <c r="D2877" s="41" t="s">
        <v>5452</v>
      </c>
      <c r="E2877" s="41"/>
      <c r="F2877" s="42">
        <v>40964.737997685181</v>
      </c>
      <c r="G2877" s="43">
        <v>77</v>
      </c>
      <c r="H2877" s="44">
        <v>43325</v>
      </c>
      <c r="I2877" s="44">
        <v>43371</v>
      </c>
      <c r="J2877" s="43">
        <v>562614</v>
      </c>
      <c r="K2877" s="43">
        <v>0</v>
      </c>
      <c r="L2877" s="43">
        <v>0</v>
      </c>
      <c r="M2877" s="43">
        <f>IFERROR(J2877-K2877-L2877,0)</f>
        <v>562614</v>
      </c>
      <c r="N2877" s="43">
        <v>561924</v>
      </c>
      <c r="O2877" s="45">
        <f>IFERROR(IF(1 - M2877/N2877&lt;0,0,1-M2877/N2877),0)</f>
        <v>0</v>
      </c>
      <c r="P2877" s="43">
        <v>0</v>
      </c>
      <c r="Q2877" s="43">
        <v>562614</v>
      </c>
      <c r="R2877" s="46">
        <f>IF(F2877&lt;DATEVALUE("2018-07-01"),1,0)</f>
        <v>1</v>
      </c>
      <c r="S2877" s="47">
        <f>IF(R2877=1,1%,0)</f>
        <v>0.01</v>
      </c>
      <c r="T2877" s="46">
        <f>IFERROR(S2877*M2877,0)</f>
        <v>5626.1400000000003</v>
      </c>
      <c r="U2877" s="48">
        <f>IF(O2877&lt;=0.12,1,0)*(1-R2877)*M2877</f>
        <v>0</v>
      </c>
      <c r="V2877" s="49">
        <f>IF(0&lt;0.8,0,IF(0&lt;1,Sheet1!L590,1))*IF(G2877&lt;3,0.12 - O2877,0.01) *U2877</f>
        <v>0</v>
      </c>
      <c r="W2877" s="49">
        <f>IF(0&gt;1,IF(0&lt;=1.1,1,IF(0&lt;=1.2,2,IF(0&lt;=1.5,3,5))),0) * 1000000</f>
        <v>0</v>
      </c>
      <c r="X2877" s="50">
        <f>IF(AND(P2877&gt;=150000000,P2877&lt;300000000),5000000,IF(AND(P2877&gt;=300000000,P2877&lt;500000000),10000000,IF(AND(P2877&gt;=300000000,P2877&lt;500000000),15000000,IF(AND(P2877&gt;=500000000,P2877&lt;3000000000),20000000,IF(P2877&gt;=30000000000,35000000,0))))) * (1-R2877)</f>
        <v>0</v>
      </c>
      <c r="Y2877" s="50">
        <f>IFERROR(Q2877 * (1-R2877),0)</f>
        <v>0</v>
      </c>
      <c r="Z2877" s="51">
        <f>IF(R2877=1,0,0)</f>
        <v>0</v>
      </c>
      <c r="AA2877" s="51">
        <f>IFERROR((1-R2877) * Z2877 * 2%,0)</f>
        <v>0</v>
      </c>
      <c r="AB2877" s="52">
        <f>IF(R2877=0,0,0)</f>
        <v>0</v>
      </c>
      <c r="AC2877" s="52">
        <f> IFERROR(AB2877 * (1-R2877) * 2%,0)</f>
        <v>0</v>
      </c>
      <c r="AD2877" s="53">
        <f>T2877+V2877+W2877+X2877+AA2877+AC2877</f>
        <v>5626.1400000000003</v>
      </c>
    </row>
    <row r="2878">
      <c r="C2878" s="40" t="s">
        <v>5453</v>
      </c>
      <c r="D2878" s="41" t="s">
        <v>5454</v>
      </c>
      <c r="E2878" s="41"/>
      <c r="F2878" s="42">
        <v>40984.706423611111</v>
      </c>
      <c r="G2878" s="43">
        <v>76</v>
      </c>
      <c r="H2878" s="44">
        <v>43361</v>
      </c>
      <c r="I2878" s="44">
        <v>43487</v>
      </c>
      <c r="J2878" s="43">
        <v>947914</v>
      </c>
      <c r="K2878" s="43">
        <v>0</v>
      </c>
      <c r="L2878" s="43">
        <v>0</v>
      </c>
      <c r="M2878" s="43">
        <f>IFERROR(J2878-K2878-L2878,0)</f>
        <v>947914</v>
      </c>
      <c r="N2878" s="43">
        <v>947914</v>
      </c>
      <c r="O2878" s="45">
        <f>IFERROR(IF(1 - M2878/N2878&lt;0,0,1-M2878/N2878),0)</f>
        <v>0</v>
      </c>
      <c r="P2878" s="43">
        <v>0</v>
      </c>
      <c r="Q2878" s="43">
        <v>947914</v>
      </c>
      <c r="R2878" s="46">
        <f>IF(F2878&lt;DATEVALUE("2018-07-01"),1,0)</f>
        <v>1</v>
      </c>
      <c r="S2878" s="47">
        <f>IF(R2878=1,1%,0)</f>
        <v>0.01</v>
      </c>
      <c r="T2878" s="46">
        <f>IFERROR(S2878*M2878,0)</f>
        <v>9479.1399999999994</v>
      </c>
      <c r="U2878" s="48">
        <f>IF(O2878&lt;=0.12,1,0)*(1-R2878)*M2878</f>
        <v>0</v>
      </c>
      <c r="V2878" s="49">
        <f>IF(0&lt;0.8,0,IF(0&lt;1,Sheet1!L590,1))*IF(G2878&lt;3,0.12 - O2878,0.01) *U2878</f>
        <v>0</v>
      </c>
      <c r="W2878" s="49">
        <f>IF(0&gt;1,IF(0&lt;=1.1,1,IF(0&lt;=1.2,2,IF(0&lt;=1.5,3,5))),0) * 1000000</f>
        <v>0</v>
      </c>
      <c r="X2878" s="50">
        <f>IF(AND(P2878&gt;=150000000,P2878&lt;300000000),5000000,IF(AND(P2878&gt;=300000000,P2878&lt;500000000),10000000,IF(AND(P2878&gt;=300000000,P2878&lt;500000000),15000000,IF(AND(P2878&gt;=500000000,P2878&lt;3000000000),20000000,IF(P2878&gt;=30000000000,35000000,0))))) * (1-R2878)</f>
        <v>0</v>
      </c>
      <c r="Y2878" s="50">
        <f>IFERROR(Q2878 * (1-R2878),0)</f>
        <v>0</v>
      </c>
      <c r="Z2878" s="51">
        <f>IF(R2878=1,0,0)</f>
        <v>0</v>
      </c>
      <c r="AA2878" s="51">
        <f>IFERROR((1-R2878) * Z2878 * 2%,0)</f>
        <v>0</v>
      </c>
      <c r="AB2878" s="52">
        <f>IF(R2878=0,0,0)</f>
        <v>0</v>
      </c>
      <c r="AC2878" s="52">
        <f> IFERROR(AB2878 * (1-R2878) * 2%,0)</f>
        <v>0</v>
      </c>
      <c r="AD2878" s="53">
        <f>T2878+V2878+W2878+X2878+AA2878+AC2878</f>
        <v>9479.1399999999994</v>
      </c>
    </row>
    <row r="2879">
      <c r="C2879" s="40" t="s">
        <v>5455</v>
      </c>
      <c r="D2879" s="41" t="s">
        <v>5456</v>
      </c>
      <c r="E2879" s="41"/>
      <c r="F2879" s="42">
        <v>40984.707754629628</v>
      </c>
      <c r="G2879" s="43">
        <v>76</v>
      </c>
      <c r="H2879" s="44">
        <v>43312</v>
      </c>
      <c r="I2879" s="44">
        <v>43364</v>
      </c>
      <c r="J2879" s="43">
        <v>2929289</v>
      </c>
      <c r="K2879" s="43">
        <v>0</v>
      </c>
      <c r="L2879" s="43">
        <v>0</v>
      </c>
      <c r="M2879" s="43">
        <f>IFERROR(J2879-K2879-L2879,0)</f>
        <v>2929289</v>
      </c>
      <c r="N2879" s="43">
        <v>2929289</v>
      </c>
      <c r="O2879" s="45">
        <f>IFERROR(IF(1 - M2879/N2879&lt;0,0,1-M2879/N2879),0)</f>
        <v>0</v>
      </c>
      <c r="P2879" s="43">
        <v>0</v>
      </c>
      <c r="Q2879" s="43">
        <v>2929289</v>
      </c>
      <c r="R2879" s="46">
        <f>IF(F2879&lt;DATEVALUE("2018-07-01"),1,0)</f>
        <v>1</v>
      </c>
      <c r="S2879" s="47">
        <f>IF(R2879=1,1%,0)</f>
        <v>0.01</v>
      </c>
      <c r="T2879" s="46">
        <f>IFERROR(S2879*M2879,0)</f>
        <v>29292.889999999999</v>
      </c>
      <c r="U2879" s="48">
        <f>IF(O2879&lt;=0.12,1,0)*(1-R2879)*M2879</f>
        <v>0</v>
      </c>
      <c r="V2879" s="49">
        <f>IF(0&lt;0.8,0,IF(0&lt;1,Sheet1!L590,1))*IF(G2879&lt;3,0.12 - O2879,0.01) *U2879</f>
        <v>0</v>
      </c>
      <c r="W2879" s="49">
        <f>IF(0&gt;1,IF(0&lt;=1.1,1,IF(0&lt;=1.2,2,IF(0&lt;=1.5,3,5))),0) * 1000000</f>
        <v>0</v>
      </c>
      <c r="X2879" s="50">
        <f>IF(AND(P2879&gt;=150000000,P2879&lt;300000000),5000000,IF(AND(P2879&gt;=300000000,P2879&lt;500000000),10000000,IF(AND(P2879&gt;=300000000,P2879&lt;500000000),15000000,IF(AND(P2879&gt;=500000000,P2879&lt;3000000000),20000000,IF(P2879&gt;=30000000000,35000000,0))))) * (1-R2879)</f>
        <v>0</v>
      </c>
      <c r="Y2879" s="50">
        <f>IFERROR(Q2879 * (1-R2879),0)</f>
        <v>0</v>
      </c>
      <c r="Z2879" s="51">
        <f>IF(R2879=1,0,0)</f>
        <v>0</v>
      </c>
      <c r="AA2879" s="51">
        <f>IFERROR((1-R2879) * Z2879 * 2%,0)</f>
        <v>0</v>
      </c>
      <c r="AB2879" s="52">
        <f>IF(R2879=0,0,0)</f>
        <v>0</v>
      </c>
      <c r="AC2879" s="52">
        <f> IFERROR(AB2879 * (1-R2879) * 2%,0)</f>
        <v>0</v>
      </c>
      <c r="AD2879" s="53">
        <f>T2879+V2879+W2879+X2879+AA2879+AC2879</f>
        <v>29292.889999999999</v>
      </c>
    </row>
    <row r="2880">
      <c r="C2880" s="40" t="s">
        <v>5457</v>
      </c>
      <c r="D2880" s="41" t="s">
        <v>5458</v>
      </c>
      <c r="E2880" s="41"/>
      <c r="F2880" s="42">
        <v>40984.711157407408</v>
      </c>
      <c r="G2880" s="43">
        <v>76</v>
      </c>
      <c r="H2880" s="44">
        <v>43312</v>
      </c>
      <c r="I2880" s="44">
        <v>43336</v>
      </c>
      <c r="J2880" s="43">
        <v>2894352</v>
      </c>
      <c r="K2880" s="43">
        <v>0</v>
      </c>
      <c r="L2880" s="43">
        <v>0</v>
      </c>
      <c r="M2880" s="43">
        <f>IFERROR(J2880-K2880-L2880,0)</f>
        <v>2894352</v>
      </c>
      <c r="N2880" s="43">
        <v>2894072</v>
      </c>
      <c r="O2880" s="45">
        <f>IFERROR(IF(1 - M2880/N2880&lt;0,0,1-M2880/N2880),0)</f>
        <v>0</v>
      </c>
      <c r="P2880" s="43">
        <v>0</v>
      </c>
      <c r="Q2880" s="43">
        <v>2894352</v>
      </c>
      <c r="R2880" s="46">
        <f>IF(F2880&lt;DATEVALUE("2018-07-01"),1,0)</f>
        <v>1</v>
      </c>
      <c r="S2880" s="47">
        <f>IF(R2880=1,1%,0)</f>
        <v>0.01</v>
      </c>
      <c r="T2880" s="46">
        <f>IFERROR(S2880*M2880,0)</f>
        <v>28943.52</v>
      </c>
      <c r="U2880" s="48">
        <f>IF(O2880&lt;=0.12,1,0)*(1-R2880)*M2880</f>
        <v>0</v>
      </c>
      <c r="V2880" s="49">
        <f>IF(0&lt;0.8,0,IF(0&lt;1,Sheet1!L590,1))*IF(G2880&lt;3,0.12 - O2880,0.01) *U2880</f>
        <v>0</v>
      </c>
      <c r="W2880" s="49">
        <f>IF(0&gt;1,IF(0&lt;=1.1,1,IF(0&lt;=1.2,2,IF(0&lt;=1.5,3,5))),0) * 1000000</f>
        <v>0</v>
      </c>
      <c r="X2880" s="50">
        <f>IF(AND(P2880&gt;=150000000,P2880&lt;300000000),5000000,IF(AND(P2880&gt;=300000000,P2880&lt;500000000),10000000,IF(AND(P2880&gt;=300000000,P2880&lt;500000000),15000000,IF(AND(P2880&gt;=500000000,P2880&lt;3000000000),20000000,IF(P2880&gt;=30000000000,35000000,0))))) * (1-R2880)</f>
        <v>0</v>
      </c>
      <c r="Y2880" s="50">
        <f>IFERROR(Q2880 * (1-R2880),0)</f>
        <v>0</v>
      </c>
      <c r="Z2880" s="51">
        <f>IF(R2880=1,0,0)</f>
        <v>0</v>
      </c>
      <c r="AA2880" s="51">
        <f>IFERROR((1-R2880) * Z2880 * 2%,0)</f>
        <v>0</v>
      </c>
      <c r="AB2880" s="52">
        <f>IF(R2880=0,0,0)</f>
        <v>0</v>
      </c>
      <c r="AC2880" s="52">
        <f> IFERROR(AB2880 * (1-R2880) * 2%,0)</f>
        <v>0</v>
      </c>
      <c r="AD2880" s="53">
        <f>T2880+V2880+W2880+X2880+AA2880+AC2880</f>
        <v>28943.52</v>
      </c>
    </row>
    <row r="2881">
      <c r="C2881" s="40" t="s">
        <v>5459</v>
      </c>
      <c r="D2881" s="41" t="s">
        <v>5460</v>
      </c>
      <c r="E2881" s="41"/>
      <c r="F2881" s="42">
        <v>41051.582754629628</v>
      </c>
      <c r="G2881" s="43">
        <v>74</v>
      </c>
      <c r="H2881" s="44">
        <v>43325</v>
      </c>
      <c r="I2881" s="44">
        <v>43340</v>
      </c>
      <c r="J2881" s="43">
        <v>1738202</v>
      </c>
      <c r="K2881" s="43">
        <v>0</v>
      </c>
      <c r="L2881" s="43">
        <v>0</v>
      </c>
      <c r="M2881" s="43">
        <f>IFERROR(J2881-K2881-L2881,0)</f>
        <v>1738202</v>
      </c>
      <c r="N2881" s="43">
        <v>1738044</v>
      </c>
      <c r="O2881" s="45">
        <f>IFERROR(IF(1 - M2881/N2881&lt;0,0,1-M2881/N2881),0)</f>
        <v>0</v>
      </c>
      <c r="P2881" s="43">
        <v>0</v>
      </c>
      <c r="Q2881" s="43">
        <v>1738202</v>
      </c>
      <c r="R2881" s="46">
        <f>IF(F2881&lt;DATEVALUE("2018-07-01"),1,0)</f>
        <v>1</v>
      </c>
      <c r="S2881" s="47">
        <f>IF(R2881=1,1%,0)</f>
        <v>0.01</v>
      </c>
      <c r="T2881" s="46">
        <f>IFERROR(S2881*M2881,0)</f>
        <v>17382.02</v>
      </c>
      <c r="U2881" s="48">
        <f>IF(O2881&lt;=0.12,1,0)*(1-R2881)*M2881</f>
        <v>0</v>
      </c>
      <c r="V2881" s="49">
        <f>IF(0&lt;0.8,0,IF(0&lt;1,Sheet1!L590,1))*IF(G2881&lt;3,0.12 - O2881,0.01) *U2881</f>
        <v>0</v>
      </c>
      <c r="W2881" s="49">
        <f>IF(0&gt;1,IF(0&lt;=1.1,1,IF(0&lt;=1.2,2,IF(0&lt;=1.5,3,5))),0) * 1000000</f>
        <v>0</v>
      </c>
      <c r="X2881" s="50">
        <f>IF(AND(P2881&gt;=150000000,P2881&lt;300000000),5000000,IF(AND(P2881&gt;=300000000,P2881&lt;500000000),10000000,IF(AND(P2881&gt;=300000000,P2881&lt;500000000),15000000,IF(AND(P2881&gt;=500000000,P2881&lt;3000000000),20000000,IF(P2881&gt;=30000000000,35000000,0))))) * (1-R2881)</f>
        <v>0</v>
      </c>
      <c r="Y2881" s="50">
        <f>IFERROR(Q2881 * (1-R2881),0)</f>
        <v>0</v>
      </c>
      <c r="Z2881" s="51">
        <f>IF(R2881=1,0,0)</f>
        <v>0</v>
      </c>
      <c r="AA2881" s="51">
        <f>IFERROR((1-R2881) * Z2881 * 2%,0)</f>
        <v>0</v>
      </c>
      <c r="AB2881" s="52">
        <f>IF(R2881=0,0,0)</f>
        <v>0</v>
      </c>
      <c r="AC2881" s="52">
        <f> IFERROR(AB2881 * (1-R2881) * 2%,0)</f>
        <v>0</v>
      </c>
      <c r="AD2881" s="53">
        <f>T2881+V2881+W2881+X2881+AA2881+AC2881</f>
        <v>17382.02</v>
      </c>
    </row>
    <row r="2882">
      <c r="C2882" s="40" t="s">
        <v>5461</v>
      </c>
      <c r="D2882" s="41" t="s">
        <v>5462</v>
      </c>
      <c r="E2882" s="41"/>
      <c r="F2882" s="42">
        <v>41060.397800925923</v>
      </c>
      <c r="G2882" s="43">
        <v>74</v>
      </c>
      <c r="H2882" s="44">
        <v>43312</v>
      </c>
      <c r="I2882" s="44">
        <v>43342</v>
      </c>
      <c r="J2882" s="43">
        <v>1413401</v>
      </c>
      <c r="K2882" s="43">
        <v>0</v>
      </c>
      <c r="L2882" s="43">
        <v>0</v>
      </c>
      <c r="M2882" s="43">
        <f>IFERROR(J2882-K2882-L2882,0)</f>
        <v>1413401</v>
      </c>
      <c r="N2882" s="43">
        <v>1413401</v>
      </c>
      <c r="O2882" s="45">
        <f>IFERROR(IF(1 - M2882/N2882&lt;0,0,1-M2882/N2882),0)</f>
        <v>0</v>
      </c>
      <c r="P2882" s="43">
        <v>0</v>
      </c>
      <c r="Q2882" s="43">
        <v>1413401</v>
      </c>
      <c r="R2882" s="46">
        <f>IF(F2882&lt;DATEVALUE("2018-07-01"),1,0)</f>
        <v>1</v>
      </c>
      <c r="S2882" s="47">
        <f>IF(R2882=1,1%,0)</f>
        <v>0.01</v>
      </c>
      <c r="T2882" s="46">
        <f>IFERROR(S2882*M2882,0)</f>
        <v>14134.01</v>
      </c>
      <c r="U2882" s="48">
        <f>IF(O2882&lt;=0.12,1,0)*(1-R2882)*M2882</f>
        <v>0</v>
      </c>
      <c r="V2882" s="49">
        <f>IF(0&lt;0.8,0,IF(0&lt;1,Sheet1!L590,1))*IF(G2882&lt;3,0.12 - O2882,0.01) *U2882</f>
        <v>0</v>
      </c>
      <c r="W2882" s="49">
        <f>IF(0&gt;1,IF(0&lt;=1.1,1,IF(0&lt;=1.2,2,IF(0&lt;=1.5,3,5))),0) * 1000000</f>
        <v>0</v>
      </c>
      <c r="X2882" s="50">
        <f>IF(AND(P2882&gt;=150000000,P2882&lt;300000000),5000000,IF(AND(P2882&gt;=300000000,P2882&lt;500000000),10000000,IF(AND(P2882&gt;=300000000,P2882&lt;500000000),15000000,IF(AND(P2882&gt;=500000000,P2882&lt;3000000000),20000000,IF(P2882&gt;=30000000000,35000000,0))))) * (1-R2882)</f>
        <v>0</v>
      </c>
      <c r="Y2882" s="50">
        <f>IFERROR(Q2882 * (1-R2882),0)</f>
        <v>0</v>
      </c>
      <c r="Z2882" s="51">
        <f>IF(R2882=1,0,0)</f>
        <v>0</v>
      </c>
      <c r="AA2882" s="51">
        <f>IFERROR((1-R2882) * Z2882 * 2%,0)</f>
        <v>0</v>
      </c>
      <c r="AB2882" s="52">
        <f>IF(R2882=0,0,0)</f>
        <v>0</v>
      </c>
      <c r="AC2882" s="52">
        <f> IFERROR(AB2882 * (1-R2882) * 2%,0)</f>
        <v>0</v>
      </c>
      <c r="AD2882" s="53">
        <f>T2882+V2882+W2882+X2882+AA2882+AC2882</f>
        <v>14134.01</v>
      </c>
    </row>
    <row r="2883">
      <c r="C2883" s="40" t="s">
        <v>5463</v>
      </c>
      <c r="D2883" s="41" t="s">
        <v>5464</v>
      </c>
      <c r="E2883" s="41"/>
      <c r="F2883" s="42">
        <v>41093.656157407408</v>
      </c>
      <c r="G2883" s="43">
        <v>72</v>
      </c>
      <c r="H2883" s="44">
        <v>43312</v>
      </c>
      <c r="I2883" s="44">
        <v>43329</v>
      </c>
      <c r="J2883" s="43">
        <v>528649</v>
      </c>
      <c r="K2883" s="43">
        <v>0</v>
      </c>
      <c r="L2883" s="43">
        <v>0</v>
      </c>
      <c r="M2883" s="43">
        <f>IFERROR(J2883-K2883-L2883,0)</f>
        <v>528649</v>
      </c>
      <c r="N2883" s="43">
        <v>528649</v>
      </c>
      <c r="O2883" s="45">
        <f>IFERROR(IF(1 - M2883/N2883&lt;0,0,1-M2883/N2883),0)</f>
        <v>0</v>
      </c>
      <c r="P2883" s="43">
        <v>0</v>
      </c>
      <c r="Q2883" s="43">
        <v>528649</v>
      </c>
      <c r="R2883" s="46">
        <f>IF(F2883&lt;DATEVALUE("2018-07-01"),1,0)</f>
        <v>1</v>
      </c>
      <c r="S2883" s="47">
        <f>IF(R2883=1,1%,0)</f>
        <v>0.01</v>
      </c>
      <c r="T2883" s="46">
        <f>IFERROR(S2883*M2883,0)</f>
        <v>5286.4899999999998</v>
      </c>
      <c r="U2883" s="48">
        <f>IF(O2883&lt;=0.12,1,0)*(1-R2883)*M2883</f>
        <v>0</v>
      </c>
      <c r="V2883" s="49">
        <f>IF(0&lt;0.8,0,IF(0&lt;1,Sheet1!L590,1))*IF(G2883&lt;3,0.12 - O2883,0.01) *U2883</f>
        <v>0</v>
      </c>
      <c r="W2883" s="49">
        <f>IF(0&gt;1,IF(0&lt;=1.1,1,IF(0&lt;=1.2,2,IF(0&lt;=1.5,3,5))),0) * 1000000</f>
        <v>0</v>
      </c>
      <c r="X2883" s="50">
        <f>IF(AND(P2883&gt;=150000000,P2883&lt;300000000),5000000,IF(AND(P2883&gt;=300000000,P2883&lt;500000000),10000000,IF(AND(P2883&gt;=300000000,P2883&lt;500000000),15000000,IF(AND(P2883&gt;=500000000,P2883&lt;3000000000),20000000,IF(P2883&gt;=30000000000,35000000,0))))) * (1-R2883)</f>
        <v>0</v>
      </c>
      <c r="Y2883" s="50">
        <f>IFERROR(Q2883 * (1-R2883),0)</f>
        <v>0</v>
      </c>
      <c r="Z2883" s="51">
        <f>IF(R2883=1,0,0)</f>
        <v>0</v>
      </c>
      <c r="AA2883" s="51">
        <f>IFERROR((1-R2883) * Z2883 * 2%,0)</f>
        <v>0</v>
      </c>
      <c r="AB2883" s="52">
        <f>IF(R2883=0,0,0)</f>
        <v>0</v>
      </c>
      <c r="AC2883" s="52">
        <f> IFERROR(AB2883 * (1-R2883) * 2%,0)</f>
        <v>0</v>
      </c>
      <c r="AD2883" s="53">
        <f>T2883+V2883+W2883+X2883+AA2883+AC2883</f>
        <v>5286.4899999999998</v>
      </c>
    </row>
    <row r="2884">
      <c r="C2884" s="40" t="s">
        <v>5465</v>
      </c>
      <c r="D2884" s="41" t="s">
        <v>5466</v>
      </c>
      <c r="E2884" s="41"/>
      <c r="F2884" s="42">
        <v>41416.451203703698</v>
      </c>
      <c r="G2884" s="43">
        <v>62</v>
      </c>
      <c r="H2884" s="44">
        <v>43391</v>
      </c>
      <c r="I2884" s="44">
        <v>43487</v>
      </c>
      <c r="J2884" s="43">
        <v>7044257</v>
      </c>
      <c r="K2884" s="43">
        <v>0</v>
      </c>
      <c r="L2884" s="43">
        <v>0</v>
      </c>
      <c r="M2884" s="43">
        <f>IFERROR(J2884-K2884-L2884,0)</f>
        <v>7044257</v>
      </c>
      <c r="N2884" s="43">
        <v>7018726</v>
      </c>
      <c r="O2884" s="45">
        <f>IFERROR(IF(1 - M2884/N2884&lt;0,0,1-M2884/N2884),0)</f>
        <v>0</v>
      </c>
      <c r="P2884" s="43">
        <v>0</v>
      </c>
      <c r="Q2884" s="43">
        <v>7112622</v>
      </c>
      <c r="R2884" s="46">
        <f>IF(F2884&lt;DATEVALUE("2018-07-01"),1,0)</f>
        <v>1</v>
      </c>
      <c r="S2884" s="47">
        <f>IF(R2884=1,1%,0)</f>
        <v>0.01</v>
      </c>
      <c r="T2884" s="46">
        <f>IFERROR(S2884*M2884,0)</f>
        <v>70442.570000000007</v>
      </c>
      <c r="U2884" s="48">
        <f>IF(O2884&lt;=0.12,1,0)*(1-R2884)*M2884</f>
        <v>0</v>
      </c>
      <c r="V2884" s="49">
        <f>IF(0&lt;0.8,0,IF(0&lt;1,Sheet1!L590,1))*IF(G2884&lt;3,0.12 - O2884,0.01) *U2884</f>
        <v>0</v>
      </c>
      <c r="W2884" s="49">
        <f>IF(0&gt;1,IF(0&lt;=1.1,1,IF(0&lt;=1.2,2,IF(0&lt;=1.5,3,5))),0) * 1000000</f>
        <v>0</v>
      </c>
      <c r="X2884" s="50">
        <f>IF(AND(P2884&gt;=150000000,P2884&lt;300000000),5000000,IF(AND(P2884&gt;=300000000,P2884&lt;500000000),10000000,IF(AND(P2884&gt;=300000000,P2884&lt;500000000),15000000,IF(AND(P2884&gt;=500000000,P2884&lt;3000000000),20000000,IF(P2884&gt;=30000000000,35000000,0))))) * (1-R2884)</f>
        <v>0</v>
      </c>
      <c r="Y2884" s="50">
        <f>IFERROR(Q2884 * (1-R2884),0)</f>
        <v>0</v>
      </c>
      <c r="Z2884" s="51">
        <f>IF(R2884=1,0,0)</f>
        <v>0</v>
      </c>
      <c r="AA2884" s="51">
        <f>IFERROR((1-R2884) * Z2884 * 2%,0)</f>
        <v>0</v>
      </c>
      <c r="AB2884" s="52">
        <f>IF(R2884=0,0,0)</f>
        <v>0</v>
      </c>
      <c r="AC2884" s="52">
        <f> IFERROR(AB2884 * (1-R2884) * 2%,0)</f>
        <v>0</v>
      </c>
      <c r="AD2884" s="53">
        <f>T2884+V2884+W2884+X2884+AA2884+AC2884</f>
        <v>70442.570000000007</v>
      </c>
    </row>
    <row r="2885">
      <c r="C2885" s="40" t="s">
        <v>5467</v>
      </c>
      <c r="D2885" s="41" t="s">
        <v>5468</v>
      </c>
      <c r="E2885" s="41"/>
      <c r="F2885" s="42">
        <v>41435.577997685185</v>
      </c>
      <c r="G2885" s="43">
        <v>61</v>
      </c>
      <c r="H2885" s="44">
        <v>43312</v>
      </c>
      <c r="I2885" s="44">
        <v>43347</v>
      </c>
      <c r="J2885" s="43">
        <v>1028876</v>
      </c>
      <c r="K2885" s="43">
        <v>0</v>
      </c>
      <c r="L2885" s="43">
        <v>0</v>
      </c>
      <c r="M2885" s="43">
        <f>IFERROR(J2885-K2885-L2885,0)</f>
        <v>1028876</v>
      </c>
      <c r="N2885" s="43">
        <v>1026806</v>
      </c>
      <c r="O2885" s="45">
        <f>IFERROR(IF(1 - M2885/N2885&lt;0,0,1-M2885/N2885),0)</f>
        <v>0</v>
      </c>
      <c r="P2885" s="43">
        <v>0</v>
      </c>
      <c r="Q2885" s="43">
        <v>1028876</v>
      </c>
      <c r="R2885" s="46">
        <f>IF(F2885&lt;DATEVALUE("2018-07-01"),1,0)</f>
        <v>1</v>
      </c>
      <c r="S2885" s="47">
        <f>IF(R2885=1,1%,0)</f>
        <v>0.01</v>
      </c>
      <c r="T2885" s="46">
        <f>IFERROR(S2885*M2885,0)</f>
        <v>10288.76</v>
      </c>
      <c r="U2885" s="48">
        <f>IF(O2885&lt;=0.12,1,0)*(1-R2885)*M2885</f>
        <v>0</v>
      </c>
      <c r="V2885" s="49">
        <f>IF(0&lt;0.8,0,IF(0&lt;1,Sheet1!L590,1))*IF(G2885&lt;3,0.12 - O2885,0.01) *U2885</f>
        <v>0</v>
      </c>
      <c r="W2885" s="49">
        <f>IF(0&gt;1,IF(0&lt;=1.1,1,IF(0&lt;=1.2,2,IF(0&lt;=1.5,3,5))),0) * 1000000</f>
        <v>0</v>
      </c>
      <c r="X2885" s="50">
        <f>IF(AND(P2885&gt;=150000000,P2885&lt;300000000),5000000,IF(AND(P2885&gt;=300000000,P2885&lt;500000000),10000000,IF(AND(P2885&gt;=300000000,P2885&lt;500000000),15000000,IF(AND(P2885&gt;=500000000,P2885&lt;3000000000),20000000,IF(P2885&gt;=30000000000,35000000,0))))) * (1-R2885)</f>
        <v>0</v>
      </c>
      <c r="Y2885" s="50">
        <f>IFERROR(Q2885 * (1-R2885),0)</f>
        <v>0</v>
      </c>
      <c r="Z2885" s="51">
        <f>IF(R2885=1,0,0)</f>
        <v>0</v>
      </c>
      <c r="AA2885" s="51">
        <f>IFERROR((1-R2885) * Z2885 * 2%,0)</f>
        <v>0</v>
      </c>
      <c r="AB2885" s="52">
        <f>IF(R2885=0,0,0)</f>
        <v>0</v>
      </c>
      <c r="AC2885" s="52">
        <f> IFERROR(AB2885 * (1-R2885) * 2%,0)</f>
        <v>0</v>
      </c>
      <c r="AD2885" s="53">
        <f>T2885+V2885+W2885+X2885+AA2885+AC2885</f>
        <v>10288.76</v>
      </c>
    </row>
    <row r="2886">
      <c r="C2886" s="40" t="s">
        <v>5469</v>
      </c>
      <c r="D2886" s="41" t="s">
        <v>5470</v>
      </c>
      <c r="E2886" s="41"/>
      <c r="F2886" s="42">
        <v>41568.624861111108</v>
      </c>
      <c r="G2886" s="43">
        <v>57</v>
      </c>
      <c r="H2886" s="44">
        <v>43333</v>
      </c>
      <c r="I2886" s="44">
        <v>43340</v>
      </c>
      <c r="J2886" s="43">
        <v>12504716</v>
      </c>
      <c r="K2886" s="43">
        <v>0</v>
      </c>
      <c r="L2886" s="43">
        <v>0</v>
      </c>
      <c r="M2886" s="43">
        <f>IFERROR(J2886-K2886-L2886,0)</f>
        <v>12504716</v>
      </c>
      <c r="N2886" s="43">
        <v>10494052</v>
      </c>
      <c r="O2886" s="45">
        <f>IFERROR(IF(1 - M2886/N2886&lt;0,0,1-M2886/N2886),0)</f>
        <v>0</v>
      </c>
      <c r="P2886" s="43">
        <v>0</v>
      </c>
      <c r="Q2886" s="43">
        <v>12504716</v>
      </c>
      <c r="R2886" s="46">
        <f>IF(F2886&lt;DATEVALUE("2018-07-01"),1,0)</f>
        <v>1</v>
      </c>
      <c r="S2886" s="47">
        <f>IF(R2886=1,1%,0)</f>
        <v>0.01</v>
      </c>
      <c r="T2886" s="46">
        <f>IFERROR(S2886*M2886,0)</f>
        <v>125047.16</v>
      </c>
      <c r="U2886" s="48">
        <f>IF(O2886&lt;=0.12,1,0)*(1-R2886)*M2886</f>
        <v>0</v>
      </c>
      <c r="V2886" s="49">
        <f>IF(0&lt;0.8,0,IF(0&lt;1,Sheet1!L590,1))*IF(G2886&lt;3,0.12 - O2886,0.01) *U2886</f>
        <v>0</v>
      </c>
      <c r="W2886" s="49">
        <f>IF(0&gt;1,IF(0&lt;=1.1,1,IF(0&lt;=1.2,2,IF(0&lt;=1.5,3,5))),0) * 1000000</f>
        <v>0</v>
      </c>
      <c r="X2886" s="50">
        <f>IF(AND(P2886&gt;=150000000,P2886&lt;300000000),5000000,IF(AND(P2886&gt;=300000000,P2886&lt;500000000),10000000,IF(AND(P2886&gt;=300000000,P2886&lt;500000000),15000000,IF(AND(P2886&gt;=500000000,P2886&lt;3000000000),20000000,IF(P2886&gt;=30000000000,35000000,0))))) * (1-R2886)</f>
        <v>0</v>
      </c>
      <c r="Y2886" s="50">
        <f>IFERROR(Q2886 * (1-R2886),0)</f>
        <v>0</v>
      </c>
      <c r="Z2886" s="51">
        <f>IF(R2886=1,0,0)</f>
        <v>0</v>
      </c>
      <c r="AA2886" s="51">
        <f>IFERROR((1-R2886) * Z2886 * 2%,0)</f>
        <v>0</v>
      </c>
      <c r="AB2886" s="52">
        <f>IF(R2886=0,2058306,0)</f>
        <v>0</v>
      </c>
      <c r="AC2886" s="52">
        <f> IFERROR(AB2886 * (1-R2886) * 2%,0)</f>
        <v>0</v>
      </c>
      <c r="AD2886" s="53">
        <f>T2886+V2886+W2886+X2886+AA2886+AC2886</f>
        <v>125047.16</v>
      </c>
    </row>
    <row r="2887">
      <c r="C2887" s="40" t="s">
        <v>5471</v>
      </c>
      <c r="D2887" s="41" t="s">
        <v>5472</v>
      </c>
      <c r="E2887" s="41"/>
      <c r="F2887" s="42">
        <v>41582.396562499998</v>
      </c>
      <c r="G2887" s="43">
        <v>56</v>
      </c>
      <c r="H2887" s="44">
        <v>43312</v>
      </c>
      <c r="I2887" s="44">
        <v>43330</v>
      </c>
      <c r="J2887" s="43">
        <v>2391695</v>
      </c>
      <c r="K2887" s="43">
        <v>0</v>
      </c>
      <c r="L2887" s="43">
        <v>0</v>
      </c>
      <c r="M2887" s="43">
        <f>IFERROR(J2887-K2887-L2887,0)</f>
        <v>2391695</v>
      </c>
      <c r="N2887" s="43">
        <v>2179451</v>
      </c>
      <c r="O2887" s="45">
        <f>IFERROR(IF(1 - M2887/N2887&lt;0,0,1-M2887/N2887),0)</f>
        <v>0</v>
      </c>
      <c r="P2887" s="43">
        <v>0</v>
      </c>
      <c r="Q2887" s="43">
        <v>2391695</v>
      </c>
      <c r="R2887" s="46">
        <f>IF(F2887&lt;DATEVALUE("2018-07-01"),1,0)</f>
        <v>1</v>
      </c>
      <c r="S2887" s="47">
        <f>IF(R2887=1,1%,0)</f>
        <v>0.01</v>
      </c>
      <c r="T2887" s="46">
        <f>IFERROR(S2887*M2887,0)</f>
        <v>23916.950000000001</v>
      </c>
      <c r="U2887" s="48">
        <f>IF(O2887&lt;=0.12,1,0)*(1-R2887)*M2887</f>
        <v>0</v>
      </c>
      <c r="V2887" s="49">
        <f>IF(0&lt;0.8,0,IF(0&lt;1,Sheet1!L590,1))*IF(G2887&lt;3,0.12 - O2887,0.01) *U2887</f>
        <v>0</v>
      </c>
      <c r="W2887" s="49">
        <f>IF(0&gt;1,IF(0&lt;=1.1,1,IF(0&lt;=1.2,2,IF(0&lt;=1.5,3,5))),0) * 1000000</f>
        <v>0</v>
      </c>
      <c r="X2887" s="50">
        <f>IF(AND(P2887&gt;=150000000,P2887&lt;300000000),5000000,IF(AND(P2887&gt;=300000000,P2887&lt;500000000),10000000,IF(AND(P2887&gt;=300000000,P2887&lt;500000000),15000000,IF(AND(P2887&gt;=500000000,P2887&lt;3000000000),20000000,IF(P2887&gt;=30000000000,35000000,0))))) * (1-R2887)</f>
        <v>0</v>
      </c>
      <c r="Y2887" s="50">
        <f>IFERROR(Q2887 * (1-R2887),0)</f>
        <v>0</v>
      </c>
      <c r="Z2887" s="51">
        <f>IF(R2887=1,0,0)</f>
        <v>0</v>
      </c>
      <c r="AA2887" s="51">
        <f>IFERROR((1-R2887) * Z2887 * 2%,0)</f>
        <v>0</v>
      </c>
      <c r="AB2887" s="52">
        <f>IF(R2887=0,424873,0)</f>
        <v>0</v>
      </c>
      <c r="AC2887" s="52">
        <f> IFERROR(AB2887 * (1-R2887) * 2%,0)</f>
        <v>0</v>
      </c>
      <c r="AD2887" s="53">
        <f>T2887+V2887+W2887+X2887+AA2887+AC2887</f>
        <v>23916.950000000001</v>
      </c>
    </row>
    <row r="2888">
      <c r="C2888" s="40" t="s">
        <v>5473</v>
      </c>
      <c r="D2888" s="41" t="s">
        <v>5474</v>
      </c>
      <c r="E2888" s="41"/>
      <c r="F2888" s="42">
        <v>41647.463888888888</v>
      </c>
      <c r="G2888" s="43">
        <v>54</v>
      </c>
      <c r="H2888" s="44">
        <v>43350</v>
      </c>
      <c r="I2888" s="44">
        <v>43418</v>
      </c>
      <c r="J2888" s="43">
        <v>1350736</v>
      </c>
      <c r="K2888" s="43">
        <v>0</v>
      </c>
      <c r="L2888" s="43">
        <v>0</v>
      </c>
      <c r="M2888" s="43">
        <f>IFERROR(J2888-K2888-L2888,0)</f>
        <v>1350736</v>
      </c>
      <c r="N2888" s="43">
        <v>1348666</v>
      </c>
      <c r="O2888" s="45">
        <f>IFERROR(IF(1 - M2888/N2888&lt;0,0,1-M2888/N2888),0)</f>
        <v>0</v>
      </c>
      <c r="P2888" s="43">
        <v>0</v>
      </c>
      <c r="Q2888" s="43">
        <v>1350736</v>
      </c>
      <c r="R2888" s="46">
        <f>IF(F2888&lt;DATEVALUE("2018-07-01"),1,0)</f>
        <v>1</v>
      </c>
      <c r="S2888" s="47">
        <f>IF(R2888=1,1%,0)</f>
        <v>0.01</v>
      </c>
      <c r="T2888" s="46">
        <f>IFERROR(S2888*M2888,0)</f>
        <v>13507.360000000001</v>
      </c>
      <c r="U2888" s="48">
        <f>IF(O2888&lt;=0.12,1,0)*(1-R2888)*M2888</f>
        <v>0</v>
      </c>
      <c r="V2888" s="49">
        <f>IF(0&lt;0.8,0,IF(0&lt;1,Sheet1!L590,1))*IF(G2888&lt;3,0.12 - O2888,0.01) *U2888</f>
        <v>0</v>
      </c>
      <c r="W2888" s="49">
        <f>IF(0&gt;1,IF(0&lt;=1.1,1,IF(0&lt;=1.2,2,IF(0&lt;=1.5,3,5))),0) * 1000000</f>
        <v>0</v>
      </c>
      <c r="X2888" s="50">
        <f>IF(AND(P2888&gt;=150000000,P2888&lt;300000000),5000000,IF(AND(P2888&gt;=300000000,P2888&lt;500000000),10000000,IF(AND(P2888&gt;=300000000,P2888&lt;500000000),15000000,IF(AND(P2888&gt;=500000000,P2888&lt;3000000000),20000000,IF(P2888&gt;=30000000000,35000000,0))))) * (1-R2888)</f>
        <v>0</v>
      </c>
      <c r="Y2888" s="50">
        <f>IFERROR(Q2888 * (1-R2888),0)</f>
        <v>0</v>
      </c>
      <c r="Z2888" s="51">
        <f>IF(R2888=1,0,0)</f>
        <v>0</v>
      </c>
      <c r="AA2888" s="51">
        <f>IFERROR((1-R2888) * Z2888 * 2%,0)</f>
        <v>0</v>
      </c>
      <c r="AB2888" s="52">
        <f>IF(R2888=0,0,0)</f>
        <v>0</v>
      </c>
      <c r="AC2888" s="52">
        <f> IFERROR(AB2888 * (1-R2888) * 2%,0)</f>
        <v>0</v>
      </c>
      <c r="AD2888" s="53">
        <f>T2888+V2888+W2888+X2888+AA2888+AC2888</f>
        <v>13507.360000000001</v>
      </c>
    </row>
    <row r="2889">
      <c r="C2889" s="40" t="s">
        <v>5475</v>
      </c>
      <c r="D2889" s="41" t="s">
        <v>5476</v>
      </c>
      <c r="E2889" s="41"/>
      <c r="F2889" s="42">
        <v>41699.680671296293</v>
      </c>
      <c r="G2889" s="43">
        <v>52</v>
      </c>
      <c r="H2889" s="44">
        <v>43312</v>
      </c>
      <c r="I2889" s="44">
        <v>43335</v>
      </c>
      <c r="J2889" s="43">
        <v>711601</v>
      </c>
      <c r="K2889" s="43">
        <v>0</v>
      </c>
      <c r="L2889" s="43">
        <v>0</v>
      </c>
      <c r="M2889" s="43">
        <f>IFERROR(J2889-K2889-L2889,0)</f>
        <v>711601</v>
      </c>
      <c r="N2889" s="43">
        <v>711601</v>
      </c>
      <c r="O2889" s="45">
        <f>IFERROR(IF(1 - M2889/N2889&lt;0,0,1-M2889/N2889),0)</f>
        <v>0</v>
      </c>
      <c r="P2889" s="43">
        <v>0</v>
      </c>
      <c r="Q2889" s="43">
        <v>711601</v>
      </c>
      <c r="R2889" s="46">
        <f>IF(F2889&lt;DATEVALUE("2018-07-01"),1,0)</f>
        <v>1</v>
      </c>
      <c r="S2889" s="47">
        <f>IF(R2889=1,1%,0)</f>
        <v>0.01</v>
      </c>
      <c r="T2889" s="46">
        <f>IFERROR(S2889*M2889,0)</f>
        <v>7116.0100000000002</v>
      </c>
      <c r="U2889" s="48">
        <f>IF(O2889&lt;=0.12,1,0)*(1-R2889)*M2889</f>
        <v>0</v>
      </c>
      <c r="V2889" s="49">
        <f>IF(0&lt;0.8,0,IF(0&lt;1,Sheet1!L590,1))*IF(G2889&lt;3,0.12 - O2889,0.01) *U2889</f>
        <v>0</v>
      </c>
      <c r="W2889" s="49">
        <f>IF(0&gt;1,IF(0&lt;=1.1,1,IF(0&lt;=1.2,2,IF(0&lt;=1.5,3,5))),0) * 1000000</f>
        <v>0</v>
      </c>
      <c r="X2889" s="50">
        <f>IF(AND(P2889&gt;=150000000,P2889&lt;300000000),5000000,IF(AND(P2889&gt;=300000000,P2889&lt;500000000),10000000,IF(AND(P2889&gt;=300000000,P2889&lt;500000000),15000000,IF(AND(P2889&gt;=500000000,P2889&lt;3000000000),20000000,IF(P2889&gt;=30000000000,35000000,0))))) * (1-R2889)</f>
        <v>0</v>
      </c>
      <c r="Y2889" s="50">
        <f>IFERROR(Q2889 * (1-R2889),0)</f>
        <v>0</v>
      </c>
      <c r="Z2889" s="51">
        <f>IF(R2889=1,0,0)</f>
        <v>0</v>
      </c>
      <c r="AA2889" s="51">
        <f>IFERROR((1-R2889) * Z2889 * 2%,0)</f>
        <v>0</v>
      </c>
      <c r="AB2889" s="52">
        <f>IF(R2889=0,0,0)</f>
        <v>0</v>
      </c>
      <c r="AC2889" s="52">
        <f> IFERROR(AB2889 * (1-R2889) * 2%,0)</f>
        <v>0</v>
      </c>
      <c r="AD2889" s="53">
        <f>T2889+V2889+W2889+X2889+AA2889+AC2889</f>
        <v>7116.0100000000002</v>
      </c>
    </row>
    <row r="2890">
      <c r="C2890" s="40" t="s">
        <v>5477</v>
      </c>
      <c r="D2890" s="41" t="s">
        <v>5478</v>
      </c>
      <c r="E2890" s="41"/>
      <c r="F2890" s="42">
        <v>41712.382789351854</v>
      </c>
      <c r="G2890" s="43">
        <v>52</v>
      </c>
      <c r="H2890" s="44">
        <v>43361</v>
      </c>
      <c r="I2890" s="44">
        <v>43362</v>
      </c>
      <c r="J2890" s="43">
        <v>7301987</v>
      </c>
      <c r="K2890" s="43">
        <v>0</v>
      </c>
      <c r="L2890" s="43">
        <v>0</v>
      </c>
      <c r="M2890" s="43">
        <f>IFERROR(J2890-K2890-L2890,0)</f>
        <v>7301987</v>
      </c>
      <c r="N2890" s="43">
        <v>7285047</v>
      </c>
      <c r="O2890" s="45">
        <f>IFERROR(IF(1 - M2890/N2890&lt;0,0,1-M2890/N2890),0)</f>
        <v>0</v>
      </c>
      <c r="P2890" s="43">
        <v>0</v>
      </c>
      <c r="Q2890" s="43">
        <v>7301987</v>
      </c>
      <c r="R2890" s="46">
        <f>IF(F2890&lt;DATEVALUE("2018-07-01"),1,0)</f>
        <v>1</v>
      </c>
      <c r="S2890" s="47">
        <f>IF(R2890=1,1%,0)</f>
        <v>0.01</v>
      </c>
      <c r="T2890" s="46">
        <f>IFERROR(S2890*M2890,0)</f>
        <v>73019.869999999995</v>
      </c>
      <c r="U2890" s="48">
        <f>IF(O2890&lt;=0.12,1,0)*(1-R2890)*M2890</f>
        <v>0</v>
      </c>
      <c r="V2890" s="49">
        <f>IF(0&lt;0.8,0,IF(0&lt;1,Sheet1!L590,1))*IF(G2890&lt;3,0.12 - O2890,0.01) *U2890</f>
        <v>0</v>
      </c>
      <c r="W2890" s="49">
        <f>IF(0&gt;1,IF(0&lt;=1.1,1,IF(0&lt;=1.2,2,IF(0&lt;=1.5,3,5))),0) * 1000000</f>
        <v>0</v>
      </c>
      <c r="X2890" s="50">
        <f>IF(AND(P2890&gt;=150000000,P2890&lt;300000000),5000000,IF(AND(P2890&gt;=300000000,P2890&lt;500000000),10000000,IF(AND(P2890&gt;=300000000,P2890&lt;500000000),15000000,IF(AND(P2890&gt;=500000000,P2890&lt;3000000000),20000000,IF(P2890&gt;=30000000000,35000000,0))))) * (1-R2890)</f>
        <v>0</v>
      </c>
      <c r="Y2890" s="50">
        <f>IFERROR(Q2890 * (1-R2890),0)</f>
        <v>0</v>
      </c>
      <c r="Z2890" s="51">
        <f>IF(R2890=1,0,0)</f>
        <v>0</v>
      </c>
      <c r="AA2890" s="51">
        <f>IFERROR((1-R2890) * Z2890 * 2%,0)</f>
        <v>0</v>
      </c>
      <c r="AB2890" s="52">
        <f>IF(R2890=0,0,0)</f>
        <v>0</v>
      </c>
      <c r="AC2890" s="52">
        <f> IFERROR(AB2890 * (1-R2890) * 2%,0)</f>
        <v>0</v>
      </c>
      <c r="AD2890" s="53">
        <f>T2890+V2890+W2890+X2890+AA2890+AC2890</f>
        <v>73019.869999999995</v>
      </c>
    </row>
    <row r="2891">
      <c r="C2891" s="40" t="s">
        <v>5479</v>
      </c>
      <c r="D2891" s="41" t="s">
        <v>5480</v>
      </c>
      <c r="E2891" s="41"/>
      <c r="F2891" s="42">
        <v>42189.716770833329</v>
      </c>
      <c r="G2891" s="43">
        <v>36</v>
      </c>
      <c r="H2891" s="44">
        <v>43312</v>
      </c>
      <c r="I2891" s="44">
        <v>43343</v>
      </c>
      <c r="J2891" s="43">
        <v>648129</v>
      </c>
      <c r="K2891" s="43">
        <v>0</v>
      </c>
      <c r="L2891" s="43">
        <v>0</v>
      </c>
      <c r="M2891" s="43">
        <f>IFERROR(J2891-K2891-L2891,0)</f>
        <v>648129</v>
      </c>
      <c r="N2891" s="43">
        <v>648439</v>
      </c>
      <c r="O2891" s="45">
        <f>IFERROR(IF(1 - M2891/N2891&lt;0,0,1-M2891/N2891),0)</f>
        <v>0.00047807118325704501</v>
      </c>
      <c r="P2891" s="43">
        <v>0</v>
      </c>
      <c r="Q2891" s="43">
        <v>648129</v>
      </c>
      <c r="R2891" s="46">
        <f>IF(F2891&lt;DATEVALUE("2018-07-01"),1,0)</f>
        <v>1</v>
      </c>
      <c r="S2891" s="47">
        <f>IF(R2891=1,1%,0)</f>
        <v>0.01</v>
      </c>
      <c r="T2891" s="46">
        <f>IFERROR(S2891*M2891,0)</f>
        <v>6481.29</v>
      </c>
      <c r="U2891" s="48">
        <f>IF(O2891&lt;=0.12,1,0)*(1-R2891)*M2891</f>
        <v>0</v>
      </c>
      <c r="V2891" s="49">
        <f>IF(0&lt;0.8,0,IF(0&lt;1,Sheet1!L590,1))*IF(G2891&lt;3,0.12 - O2891,0.01) *U2891</f>
        <v>0</v>
      </c>
      <c r="W2891" s="49">
        <f>IF(0&gt;1,IF(0&lt;=1.1,1,IF(0&lt;=1.2,2,IF(0&lt;=1.5,3,5))),0) * 1000000</f>
        <v>0</v>
      </c>
      <c r="X2891" s="50">
        <f>IF(AND(P2891&gt;=150000000,P2891&lt;300000000),5000000,IF(AND(P2891&gt;=300000000,P2891&lt;500000000),10000000,IF(AND(P2891&gt;=300000000,P2891&lt;500000000),15000000,IF(AND(P2891&gt;=500000000,P2891&lt;3000000000),20000000,IF(P2891&gt;=30000000000,35000000,0))))) * (1-R2891)</f>
        <v>0</v>
      </c>
      <c r="Y2891" s="50">
        <f>IFERROR(Q2891 * (1-R2891),0)</f>
        <v>0</v>
      </c>
      <c r="Z2891" s="51">
        <f>IF(R2891=1,0,0)</f>
        <v>0</v>
      </c>
      <c r="AA2891" s="51">
        <f>IFERROR((1-R2891) * Z2891 * 2%,0)</f>
        <v>0</v>
      </c>
      <c r="AB2891" s="52">
        <f>IF(R2891=0,0,0)</f>
        <v>0</v>
      </c>
      <c r="AC2891" s="52">
        <f> IFERROR(AB2891 * (1-R2891) * 2%,0)</f>
        <v>0</v>
      </c>
      <c r="AD2891" s="53">
        <f>T2891+V2891+W2891+X2891+AA2891+AC2891</f>
        <v>6481.29</v>
      </c>
    </row>
    <row r="2892">
      <c r="C2892" s="40" t="s">
        <v>5481</v>
      </c>
      <c r="D2892" s="41" t="s">
        <v>5482</v>
      </c>
      <c r="E2892" s="41"/>
      <c r="F2892" s="42">
        <v>41740.636307870365</v>
      </c>
      <c r="G2892" s="43">
        <v>51</v>
      </c>
      <c r="H2892" s="44">
        <v>43342</v>
      </c>
      <c r="I2892" s="44">
        <v>43349</v>
      </c>
      <c r="J2892" s="43">
        <v>16118189</v>
      </c>
      <c r="K2892" s="43">
        <v>0</v>
      </c>
      <c r="L2892" s="43">
        <v>0</v>
      </c>
      <c r="M2892" s="43">
        <f>IFERROR(J2892-K2892-L2892,0)</f>
        <v>16118189</v>
      </c>
      <c r="N2892" s="43">
        <v>16098929</v>
      </c>
      <c r="O2892" s="45">
        <f>IFERROR(IF(1 - M2892/N2892&lt;0,0,1-M2892/N2892),0)</f>
        <v>0</v>
      </c>
      <c r="P2892" s="43">
        <v>0</v>
      </c>
      <c r="Q2892" s="43">
        <v>16118189</v>
      </c>
      <c r="R2892" s="46">
        <f>IF(F2892&lt;DATEVALUE("2018-07-01"),1,0)</f>
        <v>1</v>
      </c>
      <c r="S2892" s="47">
        <f>IF(R2892=1,1%,0)</f>
        <v>0.01</v>
      </c>
      <c r="T2892" s="46">
        <f>IFERROR(S2892*M2892,0)</f>
        <v>161181.89000000001</v>
      </c>
      <c r="U2892" s="48">
        <f>IF(O2892&lt;=0.12,1,0)*(1-R2892)*M2892</f>
        <v>0</v>
      </c>
      <c r="V2892" s="49">
        <f>IF(0&lt;0.8,0,IF(0&lt;1,Sheet1!L590,1))*IF(G2892&lt;3,0.12 - O2892,0.01) *U2892</f>
        <v>0</v>
      </c>
      <c r="W2892" s="49">
        <f>IF(0&gt;1,IF(0&lt;=1.1,1,IF(0&lt;=1.2,2,IF(0&lt;=1.5,3,5))),0) * 1000000</f>
        <v>0</v>
      </c>
      <c r="X2892" s="50">
        <f>IF(AND(P2892&gt;=150000000,P2892&lt;300000000),5000000,IF(AND(P2892&gt;=300000000,P2892&lt;500000000),10000000,IF(AND(P2892&gt;=300000000,P2892&lt;500000000),15000000,IF(AND(P2892&gt;=500000000,P2892&lt;3000000000),20000000,IF(P2892&gt;=30000000000,35000000,0))))) * (1-R2892)</f>
        <v>0</v>
      </c>
      <c r="Y2892" s="50">
        <f>IFERROR(Q2892 * (1-R2892),0)</f>
        <v>0</v>
      </c>
      <c r="Z2892" s="51">
        <f>IF(R2892=1,0,0)</f>
        <v>0</v>
      </c>
      <c r="AA2892" s="51">
        <f>IFERROR((1-R2892) * Z2892 * 2%,0)</f>
        <v>0</v>
      </c>
      <c r="AB2892" s="52">
        <f>IF(R2892=0,0,0)</f>
        <v>0</v>
      </c>
      <c r="AC2892" s="52">
        <f> IFERROR(AB2892 * (1-R2892) * 2%,0)</f>
        <v>0</v>
      </c>
      <c r="AD2892" s="53">
        <f>T2892+V2892+W2892+X2892+AA2892+AC2892</f>
        <v>161181.89000000001</v>
      </c>
    </row>
    <row r="2893">
      <c r="C2893" s="40" t="s">
        <v>5483</v>
      </c>
      <c r="D2893" s="41" t="s">
        <v>5484</v>
      </c>
      <c r="E2893" s="41"/>
      <c r="F2893" s="42">
        <v>41757.707962962959</v>
      </c>
      <c r="G2893" s="43">
        <v>51</v>
      </c>
      <c r="H2893" s="44">
        <v>43312</v>
      </c>
      <c r="I2893" s="44">
        <v>43322</v>
      </c>
      <c r="J2893" s="43">
        <v>4723332</v>
      </c>
      <c r="K2893" s="43">
        <v>0</v>
      </c>
      <c r="L2893" s="43">
        <v>0</v>
      </c>
      <c r="M2893" s="43">
        <f>IFERROR(J2893-K2893-L2893,0)</f>
        <v>4723332</v>
      </c>
      <c r="N2893" s="43">
        <v>4723332</v>
      </c>
      <c r="O2893" s="45">
        <f>IFERROR(IF(1 - M2893/N2893&lt;0,0,1-M2893/N2893),0)</f>
        <v>0</v>
      </c>
      <c r="P2893" s="43">
        <v>0</v>
      </c>
      <c r="Q2893" s="43">
        <v>4723332</v>
      </c>
      <c r="R2893" s="46">
        <f>IF(F2893&lt;DATEVALUE("2018-07-01"),1,0)</f>
        <v>1</v>
      </c>
      <c r="S2893" s="47">
        <f>IF(R2893=1,1%,0)</f>
        <v>0.01</v>
      </c>
      <c r="T2893" s="46">
        <f>IFERROR(S2893*M2893,0)</f>
        <v>47233.32</v>
      </c>
      <c r="U2893" s="48">
        <f>IF(O2893&lt;=0.12,1,0)*(1-R2893)*M2893</f>
        <v>0</v>
      </c>
      <c r="V2893" s="49">
        <f>IF(0&lt;0.8,0,IF(0&lt;1,Sheet1!L590,1))*IF(G2893&lt;3,0.12 - O2893,0.01) *U2893</f>
        <v>0</v>
      </c>
      <c r="W2893" s="49">
        <f>IF(0&gt;1,IF(0&lt;=1.1,1,IF(0&lt;=1.2,2,IF(0&lt;=1.5,3,5))),0) * 1000000</f>
        <v>0</v>
      </c>
      <c r="X2893" s="50">
        <f>IF(AND(P2893&gt;=150000000,P2893&lt;300000000),5000000,IF(AND(P2893&gt;=300000000,P2893&lt;500000000),10000000,IF(AND(P2893&gt;=300000000,P2893&lt;500000000),15000000,IF(AND(P2893&gt;=500000000,P2893&lt;3000000000),20000000,IF(P2893&gt;=30000000000,35000000,0))))) * (1-R2893)</f>
        <v>0</v>
      </c>
      <c r="Y2893" s="50">
        <f>IFERROR(Q2893 * (1-R2893),0)</f>
        <v>0</v>
      </c>
      <c r="Z2893" s="51">
        <f>IF(R2893=1,0,0)</f>
        <v>0</v>
      </c>
      <c r="AA2893" s="51">
        <f>IFERROR((1-R2893) * Z2893 * 2%,0)</f>
        <v>0</v>
      </c>
      <c r="AB2893" s="52">
        <f>IF(R2893=0,0,0)</f>
        <v>0</v>
      </c>
      <c r="AC2893" s="52">
        <f> IFERROR(AB2893 * (1-R2893) * 2%,0)</f>
        <v>0</v>
      </c>
      <c r="AD2893" s="53">
        <f>T2893+V2893+W2893+X2893+AA2893+AC2893</f>
        <v>47233.32</v>
      </c>
    </row>
    <row r="2894">
      <c r="C2894" s="40" t="s">
        <v>5485</v>
      </c>
      <c r="D2894" s="41" t="s">
        <v>5486</v>
      </c>
      <c r="E2894" s="41"/>
      <c r="F2894" s="42">
        <v>41897.727025462962</v>
      </c>
      <c r="G2894" s="43">
        <v>46</v>
      </c>
      <c r="H2894" s="44">
        <v>43312</v>
      </c>
      <c r="I2894" s="44">
        <v>43326</v>
      </c>
      <c r="J2894" s="43">
        <v>14335277</v>
      </c>
      <c r="K2894" s="43">
        <v>0</v>
      </c>
      <c r="L2894" s="43">
        <v>0</v>
      </c>
      <c r="M2894" s="43">
        <f>IFERROR(J2894-K2894-L2894,0)</f>
        <v>14335277</v>
      </c>
      <c r="N2894" s="43">
        <v>14273442</v>
      </c>
      <c r="O2894" s="45">
        <f>IFERROR(IF(1 - M2894/N2894&lt;0,0,1-M2894/N2894),0)</f>
        <v>0</v>
      </c>
      <c r="P2894" s="43">
        <v>0</v>
      </c>
      <c r="Q2894" s="43">
        <v>14335277</v>
      </c>
      <c r="R2894" s="46">
        <f>IF(F2894&lt;DATEVALUE("2018-07-01"),1,0)</f>
        <v>1</v>
      </c>
      <c r="S2894" s="47">
        <f>IF(R2894=1,1%,0)</f>
        <v>0.01</v>
      </c>
      <c r="T2894" s="46">
        <f>IFERROR(S2894*M2894,0)</f>
        <v>143352.76999999999</v>
      </c>
      <c r="U2894" s="48">
        <f>IF(O2894&lt;=0.12,1,0)*(1-R2894)*M2894</f>
        <v>0</v>
      </c>
      <c r="V2894" s="49">
        <f>IF(0&lt;0.8,0,IF(0&lt;1,Sheet1!L590,1))*IF(G2894&lt;3,0.12 - O2894,0.01) *U2894</f>
        <v>0</v>
      </c>
      <c r="W2894" s="49">
        <f>IF(0&gt;1,IF(0&lt;=1.1,1,IF(0&lt;=1.2,2,IF(0&lt;=1.5,3,5))),0) * 1000000</f>
        <v>0</v>
      </c>
      <c r="X2894" s="50">
        <f>IF(AND(P2894&gt;=150000000,P2894&lt;300000000),5000000,IF(AND(P2894&gt;=300000000,P2894&lt;500000000),10000000,IF(AND(P2894&gt;=300000000,P2894&lt;500000000),15000000,IF(AND(P2894&gt;=500000000,P2894&lt;3000000000),20000000,IF(P2894&gt;=30000000000,35000000,0))))) * (1-R2894)</f>
        <v>0</v>
      </c>
      <c r="Y2894" s="50">
        <f>IFERROR(Q2894 * (1-R2894),0)</f>
        <v>0</v>
      </c>
      <c r="Z2894" s="51">
        <f>IF(R2894=1,0,0)</f>
        <v>0</v>
      </c>
      <c r="AA2894" s="51">
        <f>IFERROR((1-R2894) * Z2894 * 2%,0)</f>
        <v>0</v>
      </c>
      <c r="AB2894" s="52">
        <f>IF(R2894=0,0,0)</f>
        <v>0</v>
      </c>
      <c r="AC2894" s="52">
        <f> IFERROR(AB2894 * (1-R2894) * 2%,0)</f>
        <v>0</v>
      </c>
      <c r="AD2894" s="53">
        <f>T2894+V2894+W2894+X2894+AA2894+AC2894</f>
        <v>143352.76999999999</v>
      </c>
    </row>
    <row r="2895">
      <c r="C2895" s="40" t="s">
        <v>5487</v>
      </c>
      <c r="D2895" s="41" t="s">
        <v>5488</v>
      </c>
      <c r="E2895" s="41"/>
      <c r="F2895" s="42">
        <v>42032.677800925921</v>
      </c>
      <c r="G2895" s="43">
        <v>42</v>
      </c>
      <c r="H2895" s="44">
        <v>43419</v>
      </c>
      <c r="I2895" s="44">
        <v>43439</v>
      </c>
      <c r="J2895" s="43">
        <v>6363874</v>
      </c>
      <c r="K2895" s="43">
        <v>0</v>
      </c>
      <c r="L2895" s="43">
        <v>0</v>
      </c>
      <c r="M2895" s="43">
        <f>IFERROR(J2895-K2895-L2895,0)</f>
        <v>6363874</v>
      </c>
      <c r="N2895" s="43">
        <v>6363874</v>
      </c>
      <c r="O2895" s="45">
        <f>IFERROR(IF(1 - M2895/N2895&lt;0,0,1-M2895/N2895),0)</f>
        <v>0</v>
      </c>
      <c r="P2895" s="43">
        <v>0</v>
      </c>
      <c r="Q2895" s="43">
        <v>6363874</v>
      </c>
      <c r="R2895" s="46">
        <f>IF(F2895&lt;DATEVALUE("2018-07-01"),1,0)</f>
        <v>1</v>
      </c>
      <c r="S2895" s="47">
        <f>IF(R2895=1,1%,0)</f>
        <v>0.01</v>
      </c>
      <c r="T2895" s="46">
        <f>IFERROR(S2895*M2895,0)</f>
        <v>63638.739999999998</v>
      </c>
      <c r="U2895" s="48">
        <f>IF(O2895&lt;=0.12,1,0)*(1-R2895)*M2895</f>
        <v>0</v>
      </c>
      <c r="V2895" s="49">
        <f>IF(0&lt;0.8,0,IF(0&lt;1,Sheet1!L590,1))*IF(G2895&lt;3,0.12 - O2895,0.01) *U2895</f>
        <v>0</v>
      </c>
      <c r="W2895" s="49">
        <f>IF(0&gt;1,IF(0&lt;=1.1,1,IF(0&lt;=1.2,2,IF(0&lt;=1.5,3,5))),0) * 1000000</f>
        <v>0</v>
      </c>
      <c r="X2895" s="50">
        <f>IF(AND(P2895&gt;=150000000,P2895&lt;300000000),5000000,IF(AND(P2895&gt;=300000000,P2895&lt;500000000),10000000,IF(AND(P2895&gt;=300000000,P2895&lt;500000000),15000000,IF(AND(P2895&gt;=500000000,P2895&lt;3000000000),20000000,IF(P2895&gt;=30000000000,35000000,0))))) * (1-R2895)</f>
        <v>0</v>
      </c>
      <c r="Y2895" s="50">
        <f>IFERROR(Q2895 * (1-R2895),0)</f>
        <v>0</v>
      </c>
      <c r="Z2895" s="51">
        <f>IF(R2895=1,0,0)</f>
        <v>0</v>
      </c>
      <c r="AA2895" s="51">
        <f>IFERROR((1-R2895) * Z2895 * 2%,0)</f>
        <v>0</v>
      </c>
      <c r="AB2895" s="52">
        <f>IF(R2895=0,0,0)</f>
        <v>0</v>
      </c>
      <c r="AC2895" s="52">
        <f> IFERROR(AB2895 * (1-R2895) * 2%,0)</f>
        <v>0</v>
      </c>
      <c r="AD2895" s="53">
        <f>T2895+V2895+W2895+X2895+AA2895+AC2895</f>
        <v>63638.739999999998</v>
      </c>
    </row>
    <row r="2896">
      <c r="C2896" s="40" t="s">
        <v>5489</v>
      </c>
      <c r="D2896" s="41" t="s">
        <v>5490</v>
      </c>
      <c r="E2896" s="41"/>
      <c r="F2896" s="42">
        <v>42109.69394675926</v>
      </c>
      <c r="G2896" s="43">
        <v>39</v>
      </c>
      <c r="H2896" s="44">
        <v>43340</v>
      </c>
      <c r="I2896" s="44">
        <v>43395</v>
      </c>
      <c r="J2896" s="43">
        <v>10893423</v>
      </c>
      <c r="K2896" s="43">
        <v>1629383</v>
      </c>
      <c r="L2896" s="43">
        <v>0</v>
      </c>
      <c r="M2896" s="43">
        <f>IFERROR(J2896-K2896-L2896,0)</f>
        <v>9264040</v>
      </c>
      <c r="N2896" s="43">
        <v>12384255</v>
      </c>
      <c r="O2896" s="45">
        <f>IFERROR(IF(1 - M2896/N2896&lt;0,0,1-M2896/N2896),0)</f>
        <v>0.25195015768005424</v>
      </c>
      <c r="P2896" s="43">
        <v>0</v>
      </c>
      <c r="Q2896" s="43">
        <v>10893423</v>
      </c>
      <c r="R2896" s="46">
        <f>IF(F2896&lt;DATEVALUE("2018-07-01"),1,0)</f>
        <v>1</v>
      </c>
      <c r="S2896" s="47">
        <f>IF(R2896=1,1%,0)</f>
        <v>0.01</v>
      </c>
      <c r="T2896" s="46">
        <f>IFERROR(S2896*M2896,0)</f>
        <v>92640.400000000009</v>
      </c>
      <c r="U2896" s="48">
        <f>IF(O2896&lt;=0.12,1,0)*(1-R2896)*M2896</f>
        <v>0</v>
      </c>
      <c r="V2896" s="49">
        <f>IF(0&lt;0.8,0,IF(0&lt;1,Sheet1!L590,1))*IF(G2896&lt;3,0.12 - O2896,0.01) *U2896</f>
        <v>0</v>
      </c>
      <c r="W2896" s="49">
        <f>IF(0&gt;1,IF(0&lt;=1.1,1,IF(0&lt;=1.2,2,IF(0&lt;=1.5,3,5))),0) * 1000000</f>
        <v>0</v>
      </c>
      <c r="X2896" s="50">
        <f>IF(AND(P2896&gt;=150000000,P2896&lt;300000000),5000000,IF(AND(P2896&gt;=300000000,P2896&lt;500000000),10000000,IF(AND(P2896&gt;=300000000,P2896&lt;500000000),15000000,IF(AND(P2896&gt;=500000000,P2896&lt;3000000000),20000000,IF(P2896&gt;=30000000000,35000000,0))))) * (1-R2896)</f>
        <v>0</v>
      </c>
      <c r="Y2896" s="50">
        <f>IFERROR(Q2896 * (1-R2896),0)</f>
        <v>0</v>
      </c>
      <c r="Z2896" s="51">
        <f>IF(R2896=1,0,0)</f>
        <v>0</v>
      </c>
      <c r="AA2896" s="51">
        <f>IFERROR((1-R2896) * Z2896 * 2%,0)</f>
        <v>0</v>
      </c>
      <c r="AB2896" s="52">
        <f>IF(R2896=0,0,0)</f>
        <v>0</v>
      </c>
      <c r="AC2896" s="52">
        <f> IFERROR(AB2896 * (1-R2896) * 2%,0)</f>
        <v>0</v>
      </c>
      <c r="AD2896" s="53">
        <f>T2896+V2896+W2896+X2896+AA2896+AC2896</f>
        <v>92640.400000000009</v>
      </c>
    </row>
    <row r="2897">
      <c r="C2897" s="40" t="s">
        <v>5491</v>
      </c>
      <c r="D2897" s="41" t="s">
        <v>5492</v>
      </c>
      <c r="E2897" s="41"/>
      <c r="F2897" s="42">
        <v>42115.926087962958</v>
      </c>
      <c r="G2897" s="43">
        <v>39</v>
      </c>
      <c r="H2897" s="44">
        <v>43369</v>
      </c>
      <c r="I2897" s="44">
        <v>43434</v>
      </c>
      <c r="J2897" s="43">
        <v>127081783</v>
      </c>
      <c r="K2897" s="43">
        <v>0</v>
      </c>
      <c r="L2897" s="43">
        <v>0</v>
      </c>
      <c r="M2897" s="43">
        <f>IFERROR(J2897-K2897-L2897,0)</f>
        <v>127081783</v>
      </c>
      <c r="N2897" s="43">
        <v>378694351</v>
      </c>
      <c r="O2897" s="45">
        <f>IFERROR(IF(1 - M2897/N2897&lt;0,0,1-M2897/N2897),0)</f>
        <v>0.66442123399934205</v>
      </c>
      <c r="P2897" s="43">
        <v>0</v>
      </c>
      <c r="Q2897" s="43">
        <v>127089703</v>
      </c>
      <c r="R2897" s="46">
        <f>IF(F2897&lt;DATEVALUE("2018-07-01"),1,0)</f>
        <v>1</v>
      </c>
      <c r="S2897" s="47">
        <f>IF(R2897=1,1%,0)</f>
        <v>0.01</v>
      </c>
      <c r="T2897" s="46">
        <f>IFERROR(S2897*M2897,0)</f>
        <v>1270817.8300000001</v>
      </c>
      <c r="U2897" s="48">
        <f>IF(O2897&lt;=0.12,1,0)*(1-R2897)*M2897</f>
        <v>0</v>
      </c>
      <c r="V2897" s="49">
        <f>IF(0&lt;0.8,0,IF(0&lt;1,Sheet1!L590,1))*IF(G2897&lt;3,0.12 - O2897,0.01) *U2897</f>
        <v>0</v>
      </c>
      <c r="W2897" s="49">
        <f>IF(0&gt;1,IF(0&lt;=1.1,1,IF(0&lt;=1.2,2,IF(0&lt;=1.5,3,5))),0) * 1000000</f>
        <v>0</v>
      </c>
      <c r="X2897" s="50">
        <f>IF(AND(P2897&gt;=150000000,P2897&lt;300000000),5000000,IF(AND(P2897&gt;=300000000,P2897&lt;500000000),10000000,IF(AND(P2897&gt;=300000000,P2897&lt;500000000),15000000,IF(AND(P2897&gt;=500000000,P2897&lt;3000000000),20000000,IF(P2897&gt;=30000000000,35000000,0))))) * (1-R2897)</f>
        <v>0</v>
      </c>
      <c r="Y2897" s="50">
        <f>IFERROR(Q2897 * (1-R2897),0)</f>
        <v>0</v>
      </c>
      <c r="Z2897" s="51">
        <f>IF(R2897=1,0,0)</f>
        <v>0</v>
      </c>
      <c r="AA2897" s="51">
        <f>IFERROR((1-R2897) * Z2897 * 2%,0)</f>
        <v>0</v>
      </c>
      <c r="AB2897" s="52">
        <f>IF(R2897=0,0,0)</f>
        <v>0</v>
      </c>
      <c r="AC2897" s="52">
        <f> IFERROR(AB2897 * (1-R2897) * 2%,0)</f>
        <v>0</v>
      </c>
      <c r="AD2897" s="53">
        <f>T2897+V2897+W2897+X2897+AA2897+AC2897</f>
        <v>1270817.8300000001</v>
      </c>
    </row>
    <row r="2898">
      <c r="C2898" s="40" t="s">
        <v>5493</v>
      </c>
      <c r="D2898" s="41" t="s">
        <v>5494</v>
      </c>
      <c r="E2898" s="41"/>
      <c r="F2898" s="42">
        <v>42144.419756944444</v>
      </c>
      <c r="G2898" s="43">
        <v>38</v>
      </c>
      <c r="H2898" s="44">
        <v>43312</v>
      </c>
      <c r="I2898" s="44">
        <v>43334</v>
      </c>
      <c r="J2898" s="43">
        <v>17041726</v>
      </c>
      <c r="K2898" s="43">
        <v>0</v>
      </c>
      <c r="L2898" s="43">
        <v>0</v>
      </c>
      <c r="M2898" s="43">
        <f>IFERROR(J2898-K2898-L2898,0)</f>
        <v>17041726</v>
      </c>
      <c r="N2898" s="43">
        <v>16921936</v>
      </c>
      <c r="O2898" s="45">
        <f>IFERROR(IF(1 - M2898/N2898&lt;0,0,1-M2898/N2898),0)</f>
        <v>0</v>
      </c>
      <c r="P2898" s="43">
        <v>0</v>
      </c>
      <c r="Q2898" s="43">
        <v>17041726</v>
      </c>
      <c r="R2898" s="46">
        <f>IF(F2898&lt;DATEVALUE("2018-07-01"),1,0)</f>
        <v>1</v>
      </c>
      <c r="S2898" s="47">
        <f>IF(R2898=1,1%,0)</f>
        <v>0.01</v>
      </c>
      <c r="T2898" s="46">
        <f>IFERROR(S2898*M2898,0)</f>
        <v>170417.26000000001</v>
      </c>
      <c r="U2898" s="48">
        <f>IF(O2898&lt;=0.12,1,0)*(1-R2898)*M2898</f>
        <v>0</v>
      </c>
      <c r="V2898" s="49">
        <f>IF(0&lt;0.8,0,IF(0&lt;1,Sheet1!L590,1))*IF(G2898&lt;3,0.12 - O2898,0.01) *U2898</f>
        <v>0</v>
      </c>
      <c r="W2898" s="49">
        <f>IF(0&gt;1,IF(0&lt;=1.1,1,IF(0&lt;=1.2,2,IF(0&lt;=1.5,3,5))),0) * 1000000</f>
        <v>0</v>
      </c>
      <c r="X2898" s="50">
        <f>IF(AND(P2898&gt;=150000000,P2898&lt;300000000),5000000,IF(AND(P2898&gt;=300000000,P2898&lt;500000000),10000000,IF(AND(P2898&gt;=300000000,P2898&lt;500000000),15000000,IF(AND(P2898&gt;=500000000,P2898&lt;3000000000),20000000,IF(P2898&gt;=30000000000,35000000,0))))) * (1-R2898)</f>
        <v>0</v>
      </c>
      <c r="Y2898" s="50">
        <f>IFERROR(Q2898 * (1-R2898),0)</f>
        <v>0</v>
      </c>
      <c r="Z2898" s="51">
        <f>IF(R2898=1,0,0)</f>
        <v>0</v>
      </c>
      <c r="AA2898" s="51">
        <f>IFERROR((1-R2898) * Z2898 * 2%,0)</f>
        <v>0</v>
      </c>
      <c r="AB2898" s="52">
        <f>IF(R2898=0,0,0)</f>
        <v>0</v>
      </c>
      <c r="AC2898" s="52">
        <f> IFERROR(AB2898 * (1-R2898) * 2%,0)</f>
        <v>0</v>
      </c>
      <c r="AD2898" s="53">
        <f>T2898+V2898+W2898+X2898+AA2898+AC2898</f>
        <v>170417.26000000001</v>
      </c>
    </row>
    <row r="2899">
      <c r="C2899" s="40" t="s">
        <v>5495</v>
      </c>
      <c r="D2899" s="41" t="s">
        <v>5496</v>
      </c>
      <c r="E2899" s="41"/>
      <c r="F2899" s="42">
        <v>42144.422800925924</v>
      </c>
      <c r="G2899" s="43">
        <v>38</v>
      </c>
      <c r="H2899" s="44">
        <v>43343</v>
      </c>
      <c r="I2899" s="44">
        <v>43370</v>
      </c>
      <c r="J2899" s="43">
        <v>17147376</v>
      </c>
      <c r="K2899" s="43">
        <v>0</v>
      </c>
      <c r="L2899" s="43">
        <v>0</v>
      </c>
      <c r="M2899" s="43">
        <f>IFERROR(J2899-K2899-L2899,0)</f>
        <v>17147376</v>
      </c>
      <c r="N2899" s="43">
        <v>16953452</v>
      </c>
      <c r="O2899" s="45">
        <f>IFERROR(IF(1 - M2899/N2899&lt;0,0,1-M2899/N2899),0)</f>
        <v>0</v>
      </c>
      <c r="P2899" s="43">
        <v>0</v>
      </c>
      <c r="Q2899" s="43">
        <v>17147376</v>
      </c>
      <c r="R2899" s="46">
        <f>IF(F2899&lt;DATEVALUE("2018-07-01"),1,0)</f>
        <v>1</v>
      </c>
      <c r="S2899" s="47">
        <f>IF(R2899=1,1%,0)</f>
        <v>0.01</v>
      </c>
      <c r="T2899" s="46">
        <f>IFERROR(S2899*M2899,0)</f>
        <v>171473.76000000001</v>
      </c>
      <c r="U2899" s="48">
        <f>IF(O2899&lt;=0.12,1,0)*(1-R2899)*M2899</f>
        <v>0</v>
      </c>
      <c r="V2899" s="49">
        <f>IF(0&lt;0.8,0,IF(0&lt;1,Sheet1!L590,1))*IF(G2899&lt;3,0.12 - O2899,0.01) *U2899</f>
        <v>0</v>
      </c>
      <c r="W2899" s="49">
        <f>IF(0&gt;1,IF(0&lt;=1.1,1,IF(0&lt;=1.2,2,IF(0&lt;=1.5,3,5))),0) * 1000000</f>
        <v>0</v>
      </c>
      <c r="X2899" s="50">
        <f>IF(AND(P2899&gt;=150000000,P2899&lt;300000000),5000000,IF(AND(P2899&gt;=300000000,P2899&lt;500000000),10000000,IF(AND(P2899&gt;=300000000,P2899&lt;500000000),15000000,IF(AND(P2899&gt;=500000000,P2899&lt;3000000000),20000000,IF(P2899&gt;=30000000000,35000000,0))))) * (1-R2899)</f>
        <v>0</v>
      </c>
      <c r="Y2899" s="50">
        <f>IFERROR(Q2899 * (1-R2899),0)</f>
        <v>0</v>
      </c>
      <c r="Z2899" s="51">
        <f>IF(R2899=1,0,0)</f>
        <v>0</v>
      </c>
      <c r="AA2899" s="51">
        <f>IFERROR((1-R2899) * Z2899 * 2%,0)</f>
        <v>0</v>
      </c>
      <c r="AB2899" s="52">
        <f>IF(R2899=0,0,0)</f>
        <v>0</v>
      </c>
      <c r="AC2899" s="52">
        <f> IFERROR(AB2899 * (1-R2899) * 2%,0)</f>
        <v>0</v>
      </c>
      <c r="AD2899" s="53">
        <f>T2899+V2899+W2899+X2899+AA2899+AC2899</f>
        <v>171473.76000000001</v>
      </c>
    </row>
    <row r="2900">
      <c r="C2900" s="40" t="s">
        <v>5497</v>
      </c>
      <c r="D2900" s="41" t="s">
        <v>5498</v>
      </c>
      <c r="E2900" s="41"/>
      <c r="F2900" s="42">
        <v>42144.679050925923</v>
      </c>
      <c r="G2900" s="43">
        <v>38</v>
      </c>
      <c r="H2900" s="44">
        <v>43312</v>
      </c>
      <c r="I2900" s="44">
        <v>43336</v>
      </c>
      <c r="J2900" s="43">
        <v>3314311</v>
      </c>
      <c r="K2900" s="43">
        <v>0</v>
      </c>
      <c r="L2900" s="43">
        <v>0</v>
      </c>
      <c r="M2900" s="43">
        <f>IFERROR(J2900-K2900-L2900,0)</f>
        <v>3314311</v>
      </c>
      <c r="N2900" s="43">
        <v>3314311</v>
      </c>
      <c r="O2900" s="45">
        <f>IFERROR(IF(1 - M2900/N2900&lt;0,0,1-M2900/N2900),0)</f>
        <v>0</v>
      </c>
      <c r="P2900" s="43">
        <v>0</v>
      </c>
      <c r="Q2900" s="43">
        <v>3314311</v>
      </c>
      <c r="R2900" s="46">
        <f>IF(F2900&lt;DATEVALUE("2018-07-01"),1,0)</f>
        <v>1</v>
      </c>
      <c r="S2900" s="47">
        <f>IF(R2900=1,1%,0)</f>
        <v>0.01</v>
      </c>
      <c r="T2900" s="46">
        <f>IFERROR(S2900*M2900,0)</f>
        <v>33143.110000000001</v>
      </c>
      <c r="U2900" s="48">
        <f>IF(O2900&lt;=0.12,1,0)*(1-R2900)*M2900</f>
        <v>0</v>
      </c>
      <c r="V2900" s="49">
        <f>IF(0&lt;0.8,0,IF(0&lt;1,Sheet1!L590,1))*IF(G2900&lt;3,0.12 - O2900,0.01) *U2900</f>
        <v>0</v>
      </c>
      <c r="W2900" s="49">
        <f>IF(0&gt;1,IF(0&lt;=1.1,1,IF(0&lt;=1.2,2,IF(0&lt;=1.5,3,5))),0) * 1000000</f>
        <v>0</v>
      </c>
      <c r="X2900" s="50">
        <f>IF(AND(P2900&gt;=150000000,P2900&lt;300000000),5000000,IF(AND(P2900&gt;=300000000,P2900&lt;500000000),10000000,IF(AND(P2900&gt;=300000000,P2900&lt;500000000),15000000,IF(AND(P2900&gt;=500000000,P2900&lt;3000000000),20000000,IF(P2900&gt;=30000000000,35000000,0))))) * (1-R2900)</f>
        <v>0</v>
      </c>
      <c r="Y2900" s="50">
        <f>IFERROR(Q2900 * (1-R2900),0)</f>
        <v>0</v>
      </c>
      <c r="Z2900" s="51">
        <f>IF(R2900=1,0,0)</f>
        <v>0</v>
      </c>
      <c r="AA2900" s="51">
        <f>IFERROR((1-R2900) * Z2900 * 2%,0)</f>
        <v>0</v>
      </c>
      <c r="AB2900" s="52">
        <f>IF(R2900=0,0,0)</f>
        <v>0</v>
      </c>
      <c r="AC2900" s="52">
        <f> IFERROR(AB2900 * (1-R2900) * 2%,0)</f>
        <v>0</v>
      </c>
      <c r="AD2900" s="53">
        <f>T2900+V2900+W2900+X2900+AA2900+AC2900</f>
        <v>33143.110000000001</v>
      </c>
    </row>
    <row r="2901">
      <c r="C2901" s="40" t="s">
        <v>5499</v>
      </c>
      <c r="D2901" s="41" t="s">
        <v>5500</v>
      </c>
      <c r="E2901" s="41"/>
      <c r="F2901" s="42">
        <v>42213.410312499997</v>
      </c>
      <c r="G2901" s="43">
        <v>36</v>
      </c>
      <c r="H2901" s="44">
        <v>43343</v>
      </c>
      <c r="I2901" s="44">
        <v>43357</v>
      </c>
      <c r="J2901" s="43">
        <v>13422304</v>
      </c>
      <c r="K2901" s="43">
        <v>0</v>
      </c>
      <c r="L2901" s="43">
        <v>0</v>
      </c>
      <c r="M2901" s="43">
        <f>IFERROR(J2901-K2901-L2901,0)</f>
        <v>13422304</v>
      </c>
      <c r="N2901" s="43">
        <v>19977584</v>
      </c>
      <c r="O2901" s="45">
        <f>IFERROR(IF(1 - M2901/N2901&lt;0,0,1-M2901/N2901),0)</f>
        <v>0.3281317700879145</v>
      </c>
      <c r="P2901" s="43">
        <v>0</v>
      </c>
      <c r="Q2901" s="43">
        <v>13422304</v>
      </c>
      <c r="R2901" s="46">
        <f>IF(F2901&lt;DATEVALUE("2018-07-01"),1,0)</f>
        <v>1</v>
      </c>
      <c r="S2901" s="47">
        <f>IF(R2901=1,1%,0)</f>
        <v>0.01</v>
      </c>
      <c r="T2901" s="46">
        <f>IFERROR(S2901*M2901,0)</f>
        <v>134223.04000000001</v>
      </c>
      <c r="U2901" s="48">
        <f>IF(O2901&lt;=0.12,1,0)*(1-R2901)*M2901</f>
        <v>0</v>
      </c>
      <c r="V2901" s="49">
        <f>IF(0&lt;0.8,0,IF(0&lt;1,Sheet1!L590,1))*IF(G2901&lt;3,0.12 - O2901,0.01) *U2901</f>
        <v>0</v>
      </c>
      <c r="W2901" s="49">
        <f>IF(0&gt;1,IF(0&lt;=1.1,1,IF(0&lt;=1.2,2,IF(0&lt;=1.5,3,5))),0) * 1000000</f>
        <v>0</v>
      </c>
      <c r="X2901" s="50">
        <f>IF(AND(P2901&gt;=150000000,P2901&lt;300000000),5000000,IF(AND(P2901&gt;=300000000,P2901&lt;500000000),10000000,IF(AND(P2901&gt;=300000000,P2901&lt;500000000),15000000,IF(AND(P2901&gt;=500000000,P2901&lt;3000000000),20000000,IF(P2901&gt;=30000000000,35000000,0))))) * (1-R2901)</f>
        <v>0</v>
      </c>
      <c r="Y2901" s="50">
        <f>IFERROR(Q2901 * (1-R2901),0)</f>
        <v>0</v>
      </c>
      <c r="Z2901" s="51">
        <f>IF(R2901=1,0,0)</f>
        <v>0</v>
      </c>
      <c r="AA2901" s="51">
        <f>IFERROR((1-R2901) * Z2901 * 2%,0)</f>
        <v>0</v>
      </c>
      <c r="AB2901" s="52">
        <f>IF(R2901=0,0,0)</f>
        <v>0</v>
      </c>
      <c r="AC2901" s="52">
        <f> IFERROR(AB2901 * (1-R2901) * 2%,0)</f>
        <v>0</v>
      </c>
      <c r="AD2901" s="53">
        <f>T2901+V2901+W2901+X2901+AA2901+AC2901</f>
        <v>134223.04000000001</v>
      </c>
    </row>
    <row r="2902">
      <c r="C2902" s="40" t="s">
        <v>5501</v>
      </c>
      <c r="D2902" s="41" t="s">
        <v>5502</v>
      </c>
      <c r="E2902" s="41"/>
      <c r="F2902" s="42">
        <v>42213.432673611111</v>
      </c>
      <c r="G2902" s="43">
        <v>36</v>
      </c>
      <c r="H2902" s="44">
        <v>43312</v>
      </c>
      <c r="I2902" s="44">
        <v>43335</v>
      </c>
      <c r="J2902" s="43">
        <v>174482</v>
      </c>
      <c r="K2902" s="43">
        <v>0</v>
      </c>
      <c r="L2902" s="43">
        <v>0</v>
      </c>
      <c r="M2902" s="43">
        <f>IFERROR(J2902-K2902-L2902,0)</f>
        <v>174482</v>
      </c>
      <c r="N2902" s="43">
        <v>174482</v>
      </c>
      <c r="O2902" s="45">
        <f>IFERROR(IF(1 - M2902/N2902&lt;0,0,1-M2902/N2902),0)</f>
        <v>0</v>
      </c>
      <c r="P2902" s="43">
        <v>0</v>
      </c>
      <c r="Q2902" s="43">
        <v>174482</v>
      </c>
      <c r="R2902" s="46">
        <f>IF(F2902&lt;DATEVALUE("2018-07-01"),1,0)</f>
        <v>1</v>
      </c>
      <c r="S2902" s="47">
        <f>IF(R2902=1,1%,0)</f>
        <v>0.01</v>
      </c>
      <c r="T2902" s="46">
        <f>IFERROR(S2902*M2902,0)</f>
        <v>1744.8199999999999</v>
      </c>
      <c r="U2902" s="48">
        <f>IF(O2902&lt;=0.12,1,0)*(1-R2902)*M2902</f>
        <v>0</v>
      </c>
      <c r="V2902" s="49">
        <f>IF(0&lt;0.8,0,IF(0&lt;1,Sheet1!L590,1))*IF(G2902&lt;3,0.12 - O2902,0.01) *U2902</f>
        <v>0</v>
      </c>
      <c r="W2902" s="49">
        <f>IF(0&gt;1,IF(0&lt;=1.1,1,IF(0&lt;=1.2,2,IF(0&lt;=1.5,3,5))),0) * 1000000</f>
        <v>0</v>
      </c>
      <c r="X2902" s="50">
        <f>IF(AND(P2902&gt;=150000000,P2902&lt;300000000),5000000,IF(AND(P2902&gt;=300000000,P2902&lt;500000000),10000000,IF(AND(P2902&gt;=300000000,P2902&lt;500000000),15000000,IF(AND(P2902&gt;=500000000,P2902&lt;3000000000),20000000,IF(P2902&gt;=30000000000,35000000,0))))) * (1-R2902)</f>
        <v>0</v>
      </c>
      <c r="Y2902" s="50">
        <f>IFERROR(Q2902 * (1-R2902),0)</f>
        <v>0</v>
      </c>
      <c r="Z2902" s="51">
        <f>IF(R2902=1,0,0)</f>
        <v>0</v>
      </c>
      <c r="AA2902" s="51">
        <f>IFERROR((1-R2902) * Z2902 * 2%,0)</f>
        <v>0</v>
      </c>
      <c r="AB2902" s="52">
        <f>IF(R2902=0,0,0)</f>
        <v>0</v>
      </c>
      <c r="AC2902" s="52">
        <f> IFERROR(AB2902 * (1-R2902) * 2%,0)</f>
        <v>0</v>
      </c>
      <c r="AD2902" s="53">
        <f>T2902+V2902+W2902+X2902+AA2902+AC2902</f>
        <v>1744.8199999999999</v>
      </c>
    </row>
    <row r="2903">
      <c r="C2903" s="40" t="s">
        <v>5503</v>
      </c>
      <c r="D2903" s="41" t="s">
        <v>5504</v>
      </c>
      <c r="E2903" s="41"/>
      <c r="F2903" s="42">
        <v>42213.440706018519</v>
      </c>
      <c r="G2903" s="43">
        <v>36</v>
      </c>
      <c r="H2903" s="44">
        <v>43312</v>
      </c>
      <c r="I2903" s="44">
        <v>43362</v>
      </c>
      <c r="J2903" s="43">
        <v>1198929</v>
      </c>
      <c r="K2903" s="43">
        <v>0</v>
      </c>
      <c r="L2903" s="43">
        <v>0</v>
      </c>
      <c r="M2903" s="43">
        <f>IFERROR(J2903-K2903-L2903,0)</f>
        <v>1198929</v>
      </c>
      <c r="N2903" s="43">
        <v>1198929</v>
      </c>
      <c r="O2903" s="45">
        <f>IFERROR(IF(1 - M2903/N2903&lt;0,0,1-M2903/N2903),0)</f>
        <v>0</v>
      </c>
      <c r="P2903" s="43">
        <v>0</v>
      </c>
      <c r="Q2903" s="43">
        <v>1198929</v>
      </c>
      <c r="R2903" s="46">
        <f>IF(F2903&lt;DATEVALUE("2018-07-01"),1,0)</f>
        <v>1</v>
      </c>
      <c r="S2903" s="47">
        <f>IF(R2903=1,1%,0)</f>
        <v>0.01</v>
      </c>
      <c r="T2903" s="46">
        <f>IFERROR(S2903*M2903,0)</f>
        <v>11989.290000000001</v>
      </c>
      <c r="U2903" s="48">
        <f>IF(O2903&lt;=0.12,1,0)*(1-R2903)*M2903</f>
        <v>0</v>
      </c>
      <c r="V2903" s="49">
        <f>IF(0&lt;0.8,0,IF(0&lt;1,Sheet1!L590,1))*IF(G2903&lt;3,0.12 - O2903,0.01) *U2903</f>
        <v>0</v>
      </c>
      <c r="W2903" s="49">
        <f>IF(0&gt;1,IF(0&lt;=1.1,1,IF(0&lt;=1.2,2,IF(0&lt;=1.5,3,5))),0) * 1000000</f>
        <v>0</v>
      </c>
      <c r="X2903" s="50">
        <f>IF(AND(P2903&gt;=150000000,P2903&lt;300000000),5000000,IF(AND(P2903&gt;=300000000,P2903&lt;500000000),10000000,IF(AND(P2903&gt;=300000000,P2903&lt;500000000),15000000,IF(AND(P2903&gt;=500000000,P2903&lt;3000000000),20000000,IF(P2903&gt;=30000000000,35000000,0))))) * (1-R2903)</f>
        <v>0</v>
      </c>
      <c r="Y2903" s="50">
        <f>IFERROR(Q2903 * (1-R2903),0)</f>
        <v>0</v>
      </c>
      <c r="Z2903" s="51">
        <f>IF(R2903=1,0,0)</f>
        <v>0</v>
      </c>
      <c r="AA2903" s="51">
        <f>IFERROR((1-R2903) * Z2903 * 2%,0)</f>
        <v>0</v>
      </c>
      <c r="AB2903" s="52">
        <f>IF(R2903=0,0,0)</f>
        <v>0</v>
      </c>
      <c r="AC2903" s="52">
        <f> IFERROR(AB2903 * (1-R2903) * 2%,0)</f>
        <v>0</v>
      </c>
      <c r="AD2903" s="53">
        <f>T2903+V2903+W2903+X2903+AA2903+AC2903</f>
        <v>11989.290000000001</v>
      </c>
    </row>
    <row r="2904">
      <c r="C2904" s="40" t="s">
        <v>5505</v>
      </c>
      <c r="D2904" s="41" t="s">
        <v>5506</v>
      </c>
      <c r="E2904" s="41"/>
      <c r="F2904" s="42">
        <v>42213.458634259259</v>
      </c>
      <c r="G2904" s="43">
        <v>36</v>
      </c>
      <c r="H2904" s="44">
        <v>43312</v>
      </c>
      <c r="I2904" s="44">
        <v>43398</v>
      </c>
      <c r="J2904" s="43">
        <v>1969747</v>
      </c>
      <c r="K2904" s="43">
        <v>0</v>
      </c>
      <c r="L2904" s="43">
        <v>0</v>
      </c>
      <c r="M2904" s="43">
        <f>IFERROR(J2904-K2904-L2904,0)</f>
        <v>1969747</v>
      </c>
      <c r="N2904" s="43">
        <v>1950157</v>
      </c>
      <c r="O2904" s="45">
        <f>IFERROR(IF(1 - M2904/N2904&lt;0,0,1-M2904/N2904),0)</f>
        <v>0</v>
      </c>
      <c r="P2904" s="43">
        <v>0</v>
      </c>
      <c r="Q2904" s="43">
        <v>1969747</v>
      </c>
      <c r="R2904" s="46">
        <f>IF(F2904&lt;DATEVALUE("2018-07-01"),1,0)</f>
        <v>1</v>
      </c>
      <c r="S2904" s="47">
        <f>IF(R2904=1,1%,0)</f>
        <v>0.01</v>
      </c>
      <c r="T2904" s="46">
        <f>IFERROR(S2904*M2904,0)</f>
        <v>19697.470000000001</v>
      </c>
      <c r="U2904" s="48">
        <f>IF(O2904&lt;=0.12,1,0)*(1-R2904)*M2904</f>
        <v>0</v>
      </c>
      <c r="V2904" s="49">
        <f>IF(0&lt;0.8,0,IF(0&lt;1,Sheet1!L590,1))*IF(G2904&lt;3,0.12 - O2904,0.01) *U2904</f>
        <v>0</v>
      </c>
      <c r="W2904" s="49">
        <f>IF(0&gt;1,IF(0&lt;=1.1,1,IF(0&lt;=1.2,2,IF(0&lt;=1.5,3,5))),0) * 1000000</f>
        <v>0</v>
      </c>
      <c r="X2904" s="50">
        <f>IF(AND(P2904&gt;=150000000,P2904&lt;300000000),5000000,IF(AND(P2904&gt;=300000000,P2904&lt;500000000),10000000,IF(AND(P2904&gt;=300000000,P2904&lt;500000000),15000000,IF(AND(P2904&gt;=500000000,P2904&lt;3000000000),20000000,IF(P2904&gt;=30000000000,35000000,0))))) * (1-R2904)</f>
        <v>0</v>
      </c>
      <c r="Y2904" s="50">
        <f>IFERROR(Q2904 * (1-R2904),0)</f>
        <v>0</v>
      </c>
      <c r="Z2904" s="51">
        <f>IF(R2904=1,0,0)</f>
        <v>0</v>
      </c>
      <c r="AA2904" s="51">
        <f>IFERROR((1-R2904) * Z2904 * 2%,0)</f>
        <v>0</v>
      </c>
      <c r="AB2904" s="52">
        <f>IF(R2904=0,0,0)</f>
        <v>0</v>
      </c>
      <c r="AC2904" s="52">
        <f> IFERROR(AB2904 * (1-R2904) * 2%,0)</f>
        <v>0</v>
      </c>
      <c r="AD2904" s="53">
        <f>T2904+V2904+W2904+X2904+AA2904+AC2904</f>
        <v>19697.470000000001</v>
      </c>
    </row>
    <row r="2905">
      <c r="C2905" s="40" t="s">
        <v>5507</v>
      </c>
      <c r="D2905" s="41" t="s">
        <v>5508</v>
      </c>
      <c r="E2905" s="41"/>
      <c r="F2905" s="42">
        <v>42213.483749999999</v>
      </c>
      <c r="G2905" s="43">
        <v>36</v>
      </c>
      <c r="H2905" s="44">
        <v>43372</v>
      </c>
      <c r="I2905" s="44">
        <v>43465</v>
      </c>
      <c r="J2905" s="43">
        <v>174240</v>
      </c>
      <c r="K2905" s="43">
        <v>0</v>
      </c>
      <c r="L2905" s="43">
        <v>0</v>
      </c>
      <c r="M2905" s="43">
        <f>IFERROR(J2905-K2905-L2905,0)</f>
        <v>174240</v>
      </c>
      <c r="N2905" s="43">
        <v>174240</v>
      </c>
      <c r="O2905" s="45">
        <f>IFERROR(IF(1 - M2905/N2905&lt;0,0,1-M2905/N2905),0)</f>
        <v>0</v>
      </c>
      <c r="P2905" s="43">
        <v>0</v>
      </c>
      <c r="Q2905" s="43">
        <v>174240</v>
      </c>
      <c r="R2905" s="46">
        <f>IF(F2905&lt;DATEVALUE("2018-07-01"),1,0)</f>
        <v>1</v>
      </c>
      <c r="S2905" s="47">
        <f>IF(R2905=1,1%,0)</f>
        <v>0.01</v>
      </c>
      <c r="T2905" s="46">
        <f>IFERROR(S2905*M2905,0)</f>
        <v>1742.4000000000001</v>
      </c>
      <c r="U2905" s="48">
        <f>IF(O2905&lt;=0.12,1,0)*(1-R2905)*M2905</f>
        <v>0</v>
      </c>
      <c r="V2905" s="49">
        <f>IF(0&lt;0.8,0,IF(0&lt;1,Sheet1!L590,1))*IF(G2905&lt;3,0.12 - O2905,0.01) *U2905</f>
        <v>0</v>
      </c>
      <c r="W2905" s="49">
        <f>IF(0&gt;1,IF(0&lt;=1.1,1,IF(0&lt;=1.2,2,IF(0&lt;=1.5,3,5))),0) * 1000000</f>
        <v>0</v>
      </c>
      <c r="X2905" s="50">
        <f>IF(AND(P2905&gt;=150000000,P2905&lt;300000000),5000000,IF(AND(P2905&gt;=300000000,P2905&lt;500000000),10000000,IF(AND(P2905&gt;=300000000,P2905&lt;500000000),15000000,IF(AND(P2905&gt;=500000000,P2905&lt;3000000000),20000000,IF(P2905&gt;=30000000000,35000000,0))))) * (1-R2905)</f>
        <v>0</v>
      </c>
      <c r="Y2905" s="50">
        <f>IFERROR(Q2905 * (1-R2905),0)</f>
        <v>0</v>
      </c>
      <c r="Z2905" s="51">
        <f>IF(R2905=1,0,0)</f>
        <v>0</v>
      </c>
      <c r="AA2905" s="51">
        <f>IFERROR((1-R2905) * Z2905 * 2%,0)</f>
        <v>0</v>
      </c>
      <c r="AB2905" s="52">
        <f>IF(R2905=0,0,0)</f>
        <v>0</v>
      </c>
      <c r="AC2905" s="52">
        <f> IFERROR(AB2905 * (1-R2905) * 2%,0)</f>
        <v>0</v>
      </c>
      <c r="AD2905" s="53">
        <f>T2905+V2905+W2905+X2905+AA2905+AC2905</f>
        <v>1742.4000000000001</v>
      </c>
    </row>
    <row r="2906">
      <c r="C2906" s="40" t="s">
        <v>5509</v>
      </c>
      <c r="D2906" s="41" t="s">
        <v>5510</v>
      </c>
      <c r="E2906" s="41"/>
      <c r="F2906" s="42">
        <v>42213.484421296293</v>
      </c>
      <c r="G2906" s="43">
        <v>36</v>
      </c>
      <c r="H2906" s="44" t="s">
        <v>24</v>
      </c>
      <c r="I2906" s="44" t="s">
        <v>24</v>
      </c>
      <c r="J2906" s="43">
        <v>1169828</v>
      </c>
      <c r="K2906" s="43">
        <v>0</v>
      </c>
      <c r="L2906" s="43">
        <v>0</v>
      </c>
      <c r="M2906" s="43">
        <f>IFERROR(J2906-K2906-L2906,0)</f>
        <v>1169828</v>
      </c>
      <c r="N2906" s="43">
        <v>1169828</v>
      </c>
      <c r="O2906" s="45">
        <f>IFERROR(IF(1 - M2906/N2906&lt;0,0,1-M2906/N2906),0)</f>
        <v>0</v>
      </c>
      <c r="P2906" s="43">
        <v>0</v>
      </c>
      <c r="Q2906" s="43">
        <v>1169828</v>
      </c>
      <c r="R2906" s="46">
        <f>IF(F2906&lt;DATEVALUE("2018-07-01"),1,0)</f>
        <v>1</v>
      </c>
      <c r="S2906" s="47">
        <f>IF(R2906=1,1%,0)</f>
        <v>0.01</v>
      </c>
      <c r="T2906" s="46">
        <f>IFERROR(S2906*M2906,0)</f>
        <v>11698.280000000001</v>
      </c>
      <c r="U2906" s="48">
        <f>IF(O2906&lt;=0.12,1,0)*(1-R2906)*M2906</f>
        <v>0</v>
      </c>
      <c r="V2906" s="49">
        <f>IF(0&lt;0.8,0,IF(0&lt;1,Sheet1!L590,1))*IF(G2906&lt;3,0.12 - O2906,0.01) *U2906</f>
        <v>0</v>
      </c>
      <c r="W2906" s="49">
        <f>IF(0&gt;1,IF(0&lt;=1.1,1,IF(0&lt;=1.2,2,IF(0&lt;=1.5,3,5))),0) * 1000000</f>
        <v>0</v>
      </c>
      <c r="X2906" s="50">
        <f>IF(AND(P2906&gt;=150000000,P2906&lt;300000000),5000000,IF(AND(P2906&gt;=300000000,P2906&lt;500000000),10000000,IF(AND(P2906&gt;=300000000,P2906&lt;500000000),15000000,IF(AND(P2906&gt;=500000000,P2906&lt;3000000000),20000000,IF(P2906&gt;=30000000000,35000000,0))))) * (1-R2906)</f>
        <v>0</v>
      </c>
      <c r="Y2906" s="50">
        <f>IFERROR(Q2906 * (1-R2906),0)</f>
        <v>0</v>
      </c>
      <c r="Z2906" s="51">
        <f>IF(R2906=1,0,0)</f>
        <v>0</v>
      </c>
      <c r="AA2906" s="51">
        <f>IFERROR((1-R2906) * Z2906 * 2%,0)</f>
        <v>0</v>
      </c>
      <c r="AB2906" s="52">
        <f>IF(R2906=0,0,0)</f>
        <v>0</v>
      </c>
      <c r="AC2906" s="52">
        <f> IFERROR(AB2906 * (1-R2906) * 2%,0)</f>
        <v>0</v>
      </c>
      <c r="AD2906" s="53">
        <f>T2906+V2906+W2906+X2906+AA2906+AC2906</f>
        <v>11698.280000000001</v>
      </c>
    </row>
    <row r="2907">
      <c r="C2907" s="40" t="s">
        <v>5511</v>
      </c>
      <c r="D2907" s="41" t="s">
        <v>5512</v>
      </c>
      <c r="E2907" s="41"/>
      <c r="F2907" s="42">
        <v>42213.485347222224</v>
      </c>
      <c r="G2907" s="43">
        <v>36</v>
      </c>
      <c r="H2907" s="44">
        <v>43343</v>
      </c>
      <c r="I2907" s="44">
        <v>43525</v>
      </c>
      <c r="J2907" s="43">
        <v>23654180</v>
      </c>
      <c r="K2907" s="43">
        <v>0</v>
      </c>
      <c r="L2907" s="43">
        <v>0</v>
      </c>
      <c r="M2907" s="43">
        <f>IFERROR(J2907-K2907-L2907,0)</f>
        <v>23654180</v>
      </c>
      <c r="N2907" s="43">
        <v>455431</v>
      </c>
      <c r="O2907" s="45">
        <f>IFERROR(IF(1 - M2907/N2907&lt;0,0,1-M2907/N2907),0)</f>
        <v>0</v>
      </c>
      <c r="P2907" s="43">
        <v>0</v>
      </c>
      <c r="Q2907" s="43">
        <v>21954180</v>
      </c>
      <c r="R2907" s="46">
        <f>IF(F2907&lt;DATEVALUE("2018-07-01"),1,0)</f>
        <v>1</v>
      </c>
      <c r="S2907" s="47">
        <f>IF(R2907=1,1%,0)</f>
        <v>0.01</v>
      </c>
      <c r="T2907" s="46">
        <f>IFERROR(S2907*M2907,0)</f>
        <v>236541.80000000002</v>
      </c>
      <c r="U2907" s="48">
        <f>IF(O2907&lt;=0.12,1,0)*(1-R2907)*M2907</f>
        <v>0</v>
      </c>
      <c r="V2907" s="49">
        <f>IF(0&lt;0.8,0,IF(0&lt;1,Sheet1!L590,1))*IF(G2907&lt;3,0.12 - O2907,0.01) *U2907</f>
        <v>0</v>
      </c>
      <c r="W2907" s="49">
        <f>IF(0&gt;1,IF(0&lt;=1.1,1,IF(0&lt;=1.2,2,IF(0&lt;=1.5,3,5))),0) * 1000000</f>
        <v>0</v>
      </c>
      <c r="X2907" s="50">
        <f>IF(AND(P2907&gt;=150000000,P2907&lt;300000000),5000000,IF(AND(P2907&gt;=300000000,P2907&lt;500000000),10000000,IF(AND(P2907&gt;=300000000,P2907&lt;500000000),15000000,IF(AND(P2907&gt;=500000000,P2907&lt;3000000000),20000000,IF(P2907&gt;=30000000000,35000000,0))))) * (1-R2907)</f>
        <v>0</v>
      </c>
      <c r="Y2907" s="50">
        <f>IFERROR(Q2907 * (1-R2907),0)</f>
        <v>0</v>
      </c>
      <c r="Z2907" s="51">
        <f>IF(R2907=1,0,0)</f>
        <v>0</v>
      </c>
      <c r="AA2907" s="51">
        <f>IFERROR((1-R2907) * Z2907 * 2%,0)</f>
        <v>0</v>
      </c>
      <c r="AB2907" s="52">
        <f>IF(R2907=0,21527292,0)</f>
        <v>0</v>
      </c>
      <c r="AC2907" s="52">
        <f> IFERROR(AB2907 * (1-R2907) * 2%,0)</f>
        <v>0</v>
      </c>
      <c r="AD2907" s="53">
        <f>T2907+V2907+W2907+X2907+AA2907+AC2907</f>
        <v>236541.80000000002</v>
      </c>
    </row>
    <row r="2908">
      <c r="C2908" s="40" t="s">
        <v>5513</v>
      </c>
      <c r="D2908" s="41" t="s">
        <v>5514</v>
      </c>
      <c r="E2908" s="41"/>
      <c r="F2908" s="42">
        <v>42213.491574074069</v>
      </c>
      <c r="G2908" s="43">
        <v>36</v>
      </c>
      <c r="H2908" s="44">
        <v>43312</v>
      </c>
      <c r="I2908" s="44">
        <v>43328</v>
      </c>
      <c r="J2908" s="43">
        <v>4893171</v>
      </c>
      <c r="K2908" s="43">
        <v>0</v>
      </c>
      <c r="L2908" s="43">
        <v>0</v>
      </c>
      <c r="M2908" s="43">
        <f>IFERROR(J2908-K2908-L2908,0)</f>
        <v>4893171</v>
      </c>
      <c r="N2908" s="43">
        <v>4892393</v>
      </c>
      <c r="O2908" s="45">
        <f>IFERROR(IF(1 - M2908/N2908&lt;0,0,1-M2908/N2908),0)</f>
        <v>0</v>
      </c>
      <c r="P2908" s="43">
        <v>0</v>
      </c>
      <c r="Q2908" s="43">
        <v>4893171</v>
      </c>
      <c r="R2908" s="46">
        <f>IF(F2908&lt;DATEVALUE("2018-07-01"),1,0)</f>
        <v>1</v>
      </c>
      <c r="S2908" s="47">
        <f>IF(R2908=1,1%,0)</f>
        <v>0.01</v>
      </c>
      <c r="T2908" s="46">
        <f>IFERROR(S2908*M2908,0)</f>
        <v>48931.709999999999</v>
      </c>
      <c r="U2908" s="48">
        <f>IF(O2908&lt;=0.12,1,0)*(1-R2908)*M2908</f>
        <v>0</v>
      </c>
      <c r="V2908" s="49">
        <f>IF(0&lt;0.8,0,IF(0&lt;1,Sheet1!L590,1))*IF(G2908&lt;3,0.12 - O2908,0.01) *U2908</f>
        <v>0</v>
      </c>
      <c r="W2908" s="49">
        <f>IF(0&gt;1,IF(0&lt;=1.1,1,IF(0&lt;=1.2,2,IF(0&lt;=1.5,3,5))),0) * 1000000</f>
        <v>0</v>
      </c>
      <c r="X2908" s="50">
        <f>IF(AND(P2908&gt;=150000000,P2908&lt;300000000),5000000,IF(AND(P2908&gt;=300000000,P2908&lt;500000000),10000000,IF(AND(P2908&gt;=300000000,P2908&lt;500000000),15000000,IF(AND(P2908&gt;=500000000,P2908&lt;3000000000),20000000,IF(P2908&gt;=30000000000,35000000,0))))) * (1-R2908)</f>
        <v>0</v>
      </c>
      <c r="Y2908" s="50">
        <f>IFERROR(Q2908 * (1-R2908),0)</f>
        <v>0</v>
      </c>
      <c r="Z2908" s="51">
        <f>IF(R2908=1,0,0)</f>
        <v>0</v>
      </c>
      <c r="AA2908" s="51">
        <f>IFERROR((1-R2908) * Z2908 * 2%,0)</f>
        <v>0</v>
      </c>
      <c r="AB2908" s="52">
        <f>IF(R2908=0,0,0)</f>
        <v>0</v>
      </c>
      <c r="AC2908" s="52">
        <f> IFERROR(AB2908 * (1-R2908) * 2%,0)</f>
        <v>0</v>
      </c>
      <c r="AD2908" s="53">
        <f>T2908+V2908+W2908+X2908+AA2908+AC2908</f>
        <v>48931.709999999999</v>
      </c>
    </row>
    <row r="2909">
      <c r="C2909" s="40" t="s">
        <v>5515</v>
      </c>
      <c r="D2909" s="41" t="s">
        <v>5516</v>
      </c>
      <c r="E2909" s="41"/>
      <c r="F2909" s="42">
        <v>42213.503449074073</v>
      </c>
      <c r="G2909" s="43">
        <v>36</v>
      </c>
      <c r="H2909" s="44">
        <v>43312</v>
      </c>
      <c r="I2909" s="44">
        <v>43341</v>
      </c>
      <c r="J2909" s="43">
        <v>3122284</v>
      </c>
      <c r="K2909" s="43">
        <v>0</v>
      </c>
      <c r="L2909" s="43">
        <v>0</v>
      </c>
      <c r="M2909" s="43">
        <f>IFERROR(J2909-K2909-L2909,0)</f>
        <v>3122284</v>
      </c>
      <c r="N2909" s="43">
        <v>3122284</v>
      </c>
      <c r="O2909" s="45">
        <f>IFERROR(IF(1 - M2909/N2909&lt;0,0,1-M2909/N2909),0)</f>
        <v>0</v>
      </c>
      <c r="P2909" s="43">
        <v>0</v>
      </c>
      <c r="Q2909" s="43">
        <v>3122284</v>
      </c>
      <c r="R2909" s="46">
        <f>IF(F2909&lt;DATEVALUE("2018-07-01"),1,0)</f>
        <v>1</v>
      </c>
      <c r="S2909" s="47">
        <f>IF(R2909=1,1%,0)</f>
        <v>0.01</v>
      </c>
      <c r="T2909" s="46">
        <f>IFERROR(S2909*M2909,0)</f>
        <v>31222.84</v>
      </c>
      <c r="U2909" s="48">
        <f>IF(O2909&lt;=0.12,1,0)*(1-R2909)*M2909</f>
        <v>0</v>
      </c>
      <c r="V2909" s="49">
        <f>IF(0&lt;0.8,0,IF(0&lt;1,Sheet1!L590,1))*IF(G2909&lt;3,0.12 - O2909,0.01) *U2909</f>
        <v>0</v>
      </c>
      <c r="W2909" s="49">
        <f>IF(0&gt;1,IF(0&lt;=1.1,1,IF(0&lt;=1.2,2,IF(0&lt;=1.5,3,5))),0) * 1000000</f>
        <v>0</v>
      </c>
      <c r="X2909" s="50">
        <f>IF(AND(P2909&gt;=150000000,P2909&lt;300000000),5000000,IF(AND(P2909&gt;=300000000,P2909&lt;500000000),10000000,IF(AND(P2909&gt;=300000000,P2909&lt;500000000),15000000,IF(AND(P2909&gt;=500000000,P2909&lt;3000000000),20000000,IF(P2909&gt;=30000000000,35000000,0))))) * (1-R2909)</f>
        <v>0</v>
      </c>
      <c r="Y2909" s="50">
        <f>IFERROR(Q2909 * (1-R2909),0)</f>
        <v>0</v>
      </c>
      <c r="Z2909" s="51">
        <f>IF(R2909=1,0,0)</f>
        <v>0</v>
      </c>
      <c r="AA2909" s="51">
        <f>IFERROR((1-R2909) * Z2909 * 2%,0)</f>
        <v>0</v>
      </c>
      <c r="AB2909" s="52">
        <f>IF(R2909=0,0,0)</f>
        <v>0</v>
      </c>
      <c r="AC2909" s="52">
        <f> IFERROR(AB2909 * (1-R2909) * 2%,0)</f>
        <v>0</v>
      </c>
      <c r="AD2909" s="53">
        <f>T2909+V2909+W2909+X2909+AA2909+AC2909</f>
        <v>31222.84</v>
      </c>
    </row>
    <row r="2910">
      <c r="C2910" s="40" t="s">
        <v>5517</v>
      </c>
      <c r="D2910" s="41" t="s">
        <v>5518</v>
      </c>
      <c r="E2910" s="41"/>
      <c r="F2910" s="42">
        <v>42215.594618055555</v>
      </c>
      <c r="G2910" s="43">
        <v>36</v>
      </c>
      <c r="H2910" s="44">
        <v>43312</v>
      </c>
      <c r="I2910" s="44">
        <v>43329</v>
      </c>
      <c r="J2910" s="43">
        <v>4049628</v>
      </c>
      <c r="K2910" s="43">
        <v>0</v>
      </c>
      <c r="L2910" s="43">
        <v>0</v>
      </c>
      <c r="M2910" s="43">
        <f>IFERROR(J2910-K2910-L2910,0)</f>
        <v>4049628</v>
      </c>
      <c r="N2910" s="43">
        <v>4049628</v>
      </c>
      <c r="O2910" s="45">
        <f>IFERROR(IF(1 - M2910/N2910&lt;0,0,1-M2910/N2910),0)</f>
        <v>0</v>
      </c>
      <c r="P2910" s="43">
        <v>0</v>
      </c>
      <c r="Q2910" s="43">
        <v>4049628</v>
      </c>
      <c r="R2910" s="46">
        <f>IF(F2910&lt;DATEVALUE("2018-07-01"),1,0)</f>
        <v>1</v>
      </c>
      <c r="S2910" s="47">
        <f>IF(R2910=1,1%,0)</f>
        <v>0.01</v>
      </c>
      <c r="T2910" s="46">
        <f>IFERROR(S2910*M2910,0)</f>
        <v>40496.279999999999</v>
      </c>
      <c r="U2910" s="48">
        <f>IF(O2910&lt;=0.12,1,0)*(1-R2910)*M2910</f>
        <v>0</v>
      </c>
      <c r="V2910" s="49">
        <f>IF(0&lt;0.8,0,IF(0&lt;1,Sheet1!L590,1))*IF(G2910&lt;3,0.12 - O2910,0.01) *U2910</f>
        <v>0</v>
      </c>
      <c r="W2910" s="49">
        <f>IF(0&gt;1,IF(0&lt;=1.1,1,IF(0&lt;=1.2,2,IF(0&lt;=1.5,3,5))),0) * 1000000</f>
        <v>0</v>
      </c>
      <c r="X2910" s="50">
        <f>IF(AND(P2910&gt;=150000000,P2910&lt;300000000),5000000,IF(AND(P2910&gt;=300000000,P2910&lt;500000000),10000000,IF(AND(P2910&gt;=300000000,P2910&lt;500000000),15000000,IF(AND(P2910&gt;=500000000,P2910&lt;3000000000),20000000,IF(P2910&gt;=30000000000,35000000,0))))) * (1-R2910)</f>
        <v>0</v>
      </c>
      <c r="Y2910" s="50">
        <f>IFERROR(Q2910 * (1-R2910),0)</f>
        <v>0</v>
      </c>
      <c r="Z2910" s="51">
        <f>IF(R2910=1,0,0)</f>
        <v>0</v>
      </c>
      <c r="AA2910" s="51">
        <f>IFERROR((1-R2910) * Z2910 * 2%,0)</f>
        <v>0</v>
      </c>
      <c r="AB2910" s="52">
        <f>IF(R2910=0,0,0)</f>
        <v>0</v>
      </c>
      <c r="AC2910" s="52">
        <f> IFERROR(AB2910 * (1-R2910) * 2%,0)</f>
        <v>0</v>
      </c>
      <c r="AD2910" s="53">
        <f>T2910+V2910+W2910+X2910+AA2910+AC2910</f>
        <v>40496.279999999999</v>
      </c>
    </row>
    <row r="2911">
      <c r="C2911" s="40" t="s">
        <v>5519</v>
      </c>
      <c r="D2911" s="41" t="s">
        <v>5520</v>
      </c>
      <c r="E2911" s="41"/>
      <c r="F2911" s="42">
        <v>42277.427800925921</v>
      </c>
      <c r="G2911" s="43">
        <v>34</v>
      </c>
      <c r="H2911" s="44">
        <v>43343</v>
      </c>
      <c r="I2911" s="44">
        <v>43354</v>
      </c>
      <c r="J2911" s="43">
        <v>502226</v>
      </c>
      <c r="K2911" s="43">
        <v>0</v>
      </c>
      <c r="L2911" s="43">
        <v>0</v>
      </c>
      <c r="M2911" s="43">
        <f>IFERROR(J2911-K2911-L2911,0)</f>
        <v>502226</v>
      </c>
      <c r="N2911" s="43">
        <v>527802</v>
      </c>
      <c r="O2911" s="45">
        <f>IFERROR(IF(1 - M2911/N2911&lt;0,0,1-M2911/N2911),0)</f>
        <v>0.048457565526466406</v>
      </c>
      <c r="P2911" s="43">
        <v>0</v>
      </c>
      <c r="Q2911" s="43">
        <v>502226</v>
      </c>
      <c r="R2911" s="46">
        <f>IF(F2911&lt;DATEVALUE("2018-07-01"),1,0)</f>
        <v>1</v>
      </c>
      <c r="S2911" s="47">
        <f>IF(R2911=1,1%,0)</f>
        <v>0.01</v>
      </c>
      <c r="T2911" s="46">
        <f>IFERROR(S2911*M2911,0)</f>
        <v>5022.2600000000002</v>
      </c>
      <c r="U2911" s="48">
        <f>IF(O2911&lt;=0.12,1,0)*(1-R2911)*M2911</f>
        <v>0</v>
      </c>
      <c r="V2911" s="49">
        <f>IF(0&lt;0.8,0,IF(0&lt;1,Sheet1!L590,1))*IF(G2911&lt;3,0.12 - O2911,0.01) *U2911</f>
        <v>0</v>
      </c>
      <c r="W2911" s="49">
        <f>IF(0&gt;1,IF(0&lt;=1.1,1,IF(0&lt;=1.2,2,IF(0&lt;=1.5,3,5))),0) * 1000000</f>
        <v>0</v>
      </c>
      <c r="X2911" s="50">
        <f>IF(AND(P2911&gt;=150000000,P2911&lt;300000000),5000000,IF(AND(P2911&gt;=300000000,P2911&lt;500000000),10000000,IF(AND(P2911&gt;=300000000,P2911&lt;500000000),15000000,IF(AND(P2911&gt;=500000000,P2911&lt;3000000000),20000000,IF(P2911&gt;=30000000000,35000000,0))))) * (1-R2911)</f>
        <v>0</v>
      </c>
      <c r="Y2911" s="50">
        <f>IFERROR(Q2911 * (1-R2911),0)</f>
        <v>0</v>
      </c>
      <c r="Z2911" s="51">
        <f>IF(R2911=1,0,0)</f>
        <v>0</v>
      </c>
      <c r="AA2911" s="51">
        <f>IFERROR((1-R2911) * Z2911 * 2%,0)</f>
        <v>0</v>
      </c>
      <c r="AB2911" s="52">
        <f>IF(R2911=0,0,0)</f>
        <v>0</v>
      </c>
      <c r="AC2911" s="52">
        <f> IFERROR(AB2911 * (1-R2911) * 2%,0)</f>
        <v>0</v>
      </c>
      <c r="AD2911" s="53">
        <f>T2911+V2911+W2911+X2911+AA2911+AC2911</f>
        <v>5022.2600000000002</v>
      </c>
    </row>
    <row r="2912">
      <c r="C2912" s="40" t="s">
        <v>5521</v>
      </c>
      <c r="D2912" s="41" t="s">
        <v>5522</v>
      </c>
      <c r="E2912" s="41"/>
      <c r="F2912" s="42">
        <v>42303.488020833334</v>
      </c>
      <c r="G2912" s="43">
        <v>33</v>
      </c>
      <c r="H2912" s="44">
        <v>43358</v>
      </c>
      <c r="I2912" s="44">
        <v>43410</v>
      </c>
      <c r="J2912" s="43">
        <v>1997105</v>
      </c>
      <c r="K2912" s="43">
        <v>0</v>
      </c>
      <c r="L2912" s="43">
        <v>0</v>
      </c>
      <c r="M2912" s="43">
        <f>IFERROR(J2912-K2912-L2912,0)</f>
        <v>1997105</v>
      </c>
      <c r="N2912" s="43">
        <v>1840652</v>
      </c>
      <c r="O2912" s="45">
        <f>IFERROR(IF(1 - M2912/N2912&lt;0,0,1-M2912/N2912),0)</f>
        <v>0</v>
      </c>
      <c r="P2912" s="43">
        <v>0</v>
      </c>
      <c r="Q2912" s="43">
        <v>1997105</v>
      </c>
      <c r="R2912" s="46">
        <f>IF(F2912&lt;DATEVALUE("2018-07-01"),1,0)</f>
        <v>1</v>
      </c>
      <c r="S2912" s="47">
        <f>IF(R2912=1,1%,0)</f>
        <v>0.01</v>
      </c>
      <c r="T2912" s="46">
        <f>IFERROR(S2912*M2912,0)</f>
        <v>19971.049999999999</v>
      </c>
      <c r="U2912" s="48">
        <f>IF(O2912&lt;=0.12,1,0)*(1-R2912)*M2912</f>
        <v>0</v>
      </c>
      <c r="V2912" s="49">
        <f>IF(0&lt;0.8,0,IF(0&lt;1,Sheet1!L590,1))*IF(G2912&lt;3,0.12 - O2912,0.01) *U2912</f>
        <v>0</v>
      </c>
      <c r="W2912" s="49">
        <f>IF(0&gt;1,IF(0&lt;=1.1,1,IF(0&lt;=1.2,2,IF(0&lt;=1.5,3,5))),0) * 1000000</f>
        <v>0</v>
      </c>
      <c r="X2912" s="50">
        <f>IF(AND(P2912&gt;=150000000,P2912&lt;300000000),5000000,IF(AND(P2912&gt;=300000000,P2912&lt;500000000),10000000,IF(AND(P2912&gt;=300000000,P2912&lt;500000000),15000000,IF(AND(P2912&gt;=500000000,P2912&lt;3000000000),20000000,IF(P2912&gt;=30000000000,35000000,0))))) * (1-R2912)</f>
        <v>0</v>
      </c>
      <c r="Y2912" s="50">
        <f>IFERROR(Q2912 * (1-R2912),0)</f>
        <v>0</v>
      </c>
      <c r="Z2912" s="51">
        <f>IF(R2912=1,0,0)</f>
        <v>0</v>
      </c>
      <c r="AA2912" s="51">
        <f>IFERROR((1-R2912) * Z2912 * 2%,0)</f>
        <v>0</v>
      </c>
      <c r="AB2912" s="52">
        <f>IF(R2912=0,0,0)</f>
        <v>0</v>
      </c>
      <c r="AC2912" s="52">
        <f> IFERROR(AB2912 * (1-R2912) * 2%,0)</f>
        <v>0</v>
      </c>
      <c r="AD2912" s="53">
        <f>T2912+V2912+W2912+X2912+AA2912+AC2912</f>
        <v>19971.049999999999</v>
      </c>
    </row>
    <row r="2913">
      <c r="C2913" s="40" t="s">
        <v>5523</v>
      </c>
      <c r="D2913" s="41" t="s">
        <v>5524</v>
      </c>
      <c r="E2913" s="41"/>
      <c r="F2913" s="42">
        <v>42317.691284722219</v>
      </c>
      <c r="G2913" s="43">
        <v>32</v>
      </c>
      <c r="H2913" s="44">
        <v>43312</v>
      </c>
      <c r="I2913" s="44">
        <v>43360</v>
      </c>
      <c r="J2913" s="43">
        <v>1554602</v>
      </c>
      <c r="K2913" s="43">
        <v>0</v>
      </c>
      <c r="L2913" s="43">
        <v>0</v>
      </c>
      <c r="M2913" s="43">
        <f>IFERROR(J2913-K2913-L2913,0)</f>
        <v>1554602</v>
      </c>
      <c r="N2913" s="43">
        <v>1553882</v>
      </c>
      <c r="O2913" s="45">
        <f>IFERROR(IF(1 - M2913/N2913&lt;0,0,1-M2913/N2913),0)</f>
        <v>0</v>
      </c>
      <c r="P2913" s="43">
        <v>0</v>
      </c>
      <c r="Q2913" s="43">
        <v>1554602</v>
      </c>
      <c r="R2913" s="46">
        <f>IF(F2913&lt;DATEVALUE("2018-07-01"),1,0)</f>
        <v>1</v>
      </c>
      <c r="S2913" s="47">
        <f>IF(R2913=1,1%,0)</f>
        <v>0.01</v>
      </c>
      <c r="T2913" s="46">
        <f>IFERROR(S2913*M2913,0)</f>
        <v>15546.02</v>
      </c>
      <c r="U2913" s="48">
        <f>IF(O2913&lt;=0.12,1,0)*(1-R2913)*M2913</f>
        <v>0</v>
      </c>
      <c r="V2913" s="49">
        <f>IF(0&lt;0.8,0,IF(0&lt;1,Sheet1!L590,1))*IF(G2913&lt;3,0.12 - O2913,0.01) *U2913</f>
        <v>0</v>
      </c>
      <c r="W2913" s="49">
        <f>IF(0&gt;1,IF(0&lt;=1.1,1,IF(0&lt;=1.2,2,IF(0&lt;=1.5,3,5))),0) * 1000000</f>
        <v>0</v>
      </c>
      <c r="X2913" s="50">
        <f>IF(AND(P2913&gt;=150000000,P2913&lt;300000000),5000000,IF(AND(P2913&gt;=300000000,P2913&lt;500000000),10000000,IF(AND(P2913&gt;=300000000,P2913&lt;500000000),15000000,IF(AND(P2913&gt;=500000000,P2913&lt;3000000000),20000000,IF(P2913&gt;=30000000000,35000000,0))))) * (1-R2913)</f>
        <v>0</v>
      </c>
      <c r="Y2913" s="50">
        <f>IFERROR(Q2913 * (1-R2913),0)</f>
        <v>0</v>
      </c>
      <c r="Z2913" s="51">
        <f>IF(R2913=1,0,0)</f>
        <v>0</v>
      </c>
      <c r="AA2913" s="51">
        <f>IFERROR((1-R2913) * Z2913 * 2%,0)</f>
        <v>0</v>
      </c>
      <c r="AB2913" s="52">
        <f>IF(R2913=0,0,0)</f>
        <v>0</v>
      </c>
      <c r="AC2913" s="52">
        <f> IFERROR(AB2913 * (1-R2913) * 2%,0)</f>
        <v>0</v>
      </c>
      <c r="AD2913" s="53">
        <f>T2913+V2913+W2913+X2913+AA2913+AC2913</f>
        <v>15546.02</v>
      </c>
    </row>
    <row r="2914">
      <c r="C2914" s="40" t="s">
        <v>5525</v>
      </c>
      <c r="D2914" s="41" t="s">
        <v>5526</v>
      </c>
      <c r="E2914" s="41"/>
      <c r="F2914" s="42">
        <v>42354.652326388888</v>
      </c>
      <c r="G2914" s="43">
        <v>31</v>
      </c>
      <c r="H2914" s="44">
        <v>43343</v>
      </c>
      <c r="I2914" s="44">
        <v>43354</v>
      </c>
      <c r="J2914" s="43">
        <v>589857055</v>
      </c>
      <c r="K2914" s="43">
        <v>322000</v>
      </c>
      <c r="L2914" s="43">
        <v>0</v>
      </c>
      <c r="M2914" s="43">
        <f>IFERROR(J2914-K2914-L2914,0)</f>
        <v>589535055</v>
      </c>
      <c r="N2914" s="43">
        <v>786528502</v>
      </c>
      <c r="O2914" s="45">
        <f>IFERROR(IF(1 - M2914/N2914&lt;0,0,1-M2914/N2914),0)</f>
        <v>0.25045938767518439</v>
      </c>
      <c r="P2914" s="43">
        <v>0</v>
      </c>
      <c r="Q2914" s="43">
        <v>589857055</v>
      </c>
      <c r="R2914" s="46">
        <f>IF(F2914&lt;DATEVALUE("2018-07-01"),1,0)</f>
        <v>1</v>
      </c>
      <c r="S2914" s="47">
        <f>IF(R2914=1,1%,0)</f>
        <v>0.01</v>
      </c>
      <c r="T2914" s="46">
        <f>IFERROR(S2914*M2914,0)</f>
        <v>5895350.5499999998</v>
      </c>
      <c r="U2914" s="48">
        <f>IF(O2914&lt;=0.12,1,0)*(1-R2914)*M2914</f>
        <v>0</v>
      </c>
      <c r="V2914" s="49">
        <f>IF(0&lt;0.8,0,IF(0&lt;1,Sheet1!L590,1))*IF(G2914&lt;3,0.12 - O2914,0.01) *U2914</f>
        <v>0</v>
      </c>
      <c r="W2914" s="49">
        <f>IF(0&gt;1,IF(0&lt;=1.1,1,IF(0&lt;=1.2,2,IF(0&lt;=1.5,3,5))),0) * 1000000</f>
        <v>0</v>
      </c>
      <c r="X2914" s="50">
        <f>IF(AND(P2914&gt;=150000000,P2914&lt;300000000),5000000,IF(AND(P2914&gt;=300000000,P2914&lt;500000000),10000000,IF(AND(P2914&gt;=300000000,P2914&lt;500000000),15000000,IF(AND(P2914&gt;=500000000,P2914&lt;3000000000),20000000,IF(P2914&gt;=30000000000,35000000,0))))) * (1-R2914)</f>
        <v>0</v>
      </c>
      <c r="Y2914" s="50">
        <f>IFERROR(Q2914 * (1-R2914),0)</f>
        <v>0</v>
      </c>
      <c r="Z2914" s="51">
        <f>IF(R2914=1,0,0)</f>
        <v>0</v>
      </c>
      <c r="AA2914" s="51">
        <f>IFERROR((1-R2914) * Z2914 * 2%,0)</f>
        <v>0</v>
      </c>
      <c r="AB2914" s="52">
        <f>IF(R2914=0,0,0)</f>
        <v>0</v>
      </c>
      <c r="AC2914" s="52">
        <f> IFERROR(AB2914 * (1-R2914) * 2%,0)</f>
        <v>0</v>
      </c>
      <c r="AD2914" s="53">
        <f>T2914+V2914+W2914+X2914+AA2914+AC2914</f>
        <v>5895350.5499999998</v>
      </c>
    </row>
    <row r="2915">
      <c r="C2915" s="40" t="s">
        <v>5527</v>
      </c>
      <c r="D2915" s="41" t="s">
        <v>5528</v>
      </c>
      <c r="E2915" s="41"/>
      <c r="F2915" s="42">
        <v>42380.62018518518</v>
      </c>
      <c r="G2915" s="43">
        <v>30</v>
      </c>
      <c r="H2915" s="44" t="s">
        <v>24</v>
      </c>
      <c r="I2915" s="44" t="s">
        <v>24</v>
      </c>
      <c r="J2915" s="43">
        <v>1222643</v>
      </c>
      <c r="K2915" s="43">
        <v>0</v>
      </c>
      <c r="L2915" s="43">
        <v>0</v>
      </c>
      <c r="M2915" s="43">
        <f>IFERROR(J2915-K2915-L2915,0)</f>
        <v>1222643</v>
      </c>
      <c r="N2915" s="43">
        <v>1167254</v>
      </c>
      <c r="O2915" s="45">
        <f>IFERROR(IF(1 - M2915/N2915&lt;0,0,1-M2915/N2915),0)</f>
        <v>0</v>
      </c>
      <c r="P2915" s="43">
        <v>0</v>
      </c>
      <c r="Q2915" s="43">
        <v>1222643</v>
      </c>
      <c r="R2915" s="46">
        <f>IF(F2915&lt;DATEVALUE("2018-07-01"),1,0)</f>
        <v>1</v>
      </c>
      <c r="S2915" s="47">
        <f>IF(R2915=1,1%,0)</f>
        <v>0.01</v>
      </c>
      <c r="T2915" s="46">
        <f>IFERROR(S2915*M2915,0)</f>
        <v>12226.43</v>
      </c>
      <c r="U2915" s="48">
        <f>IF(O2915&lt;=0.12,1,0)*(1-R2915)*M2915</f>
        <v>0</v>
      </c>
      <c r="V2915" s="49">
        <f>IF(0&lt;0.8,0,IF(0&lt;1,Sheet1!L590,1))*IF(G2915&lt;3,0.12 - O2915,0.01) *U2915</f>
        <v>0</v>
      </c>
      <c r="W2915" s="49">
        <f>IF(0&gt;1,IF(0&lt;=1.1,1,IF(0&lt;=1.2,2,IF(0&lt;=1.5,3,5))),0) * 1000000</f>
        <v>0</v>
      </c>
      <c r="X2915" s="50">
        <f>IF(AND(P2915&gt;=150000000,P2915&lt;300000000),5000000,IF(AND(P2915&gt;=300000000,P2915&lt;500000000),10000000,IF(AND(P2915&gt;=300000000,P2915&lt;500000000),15000000,IF(AND(P2915&gt;=500000000,P2915&lt;3000000000),20000000,IF(P2915&gt;=30000000000,35000000,0))))) * (1-R2915)</f>
        <v>0</v>
      </c>
      <c r="Y2915" s="50">
        <f>IFERROR(Q2915 * (1-R2915),0)</f>
        <v>0</v>
      </c>
      <c r="Z2915" s="51">
        <f>IF(R2915=1,0,0)</f>
        <v>0</v>
      </c>
      <c r="AA2915" s="51">
        <f>IFERROR((1-R2915) * Z2915 * 2%,0)</f>
        <v>0</v>
      </c>
      <c r="AB2915" s="52">
        <f>IF(R2915=0,0,0)</f>
        <v>0</v>
      </c>
      <c r="AC2915" s="52">
        <f> IFERROR(AB2915 * (1-R2915) * 2%,0)</f>
        <v>0</v>
      </c>
      <c r="AD2915" s="53">
        <f>T2915+V2915+W2915+X2915+AA2915+AC2915</f>
        <v>12226.43</v>
      </c>
    </row>
    <row r="2916">
      <c r="C2916" s="40" t="s">
        <v>5529</v>
      </c>
      <c r="D2916" s="41" t="s">
        <v>5530</v>
      </c>
      <c r="E2916" s="41"/>
      <c r="F2916" s="42">
        <v>42504.291655092587</v>
      </c>
      <c r="G2916" s="43">
        <v>26</v>
      </c>
      <c r="H2916" s="44">
        <v>43311</v>
      </c>
      <c r="I2916" s="44">
        <v>43321</v>
      </c>
      <c r="J2916" s="43">
        <v>2392170</v>
      </c>
      <c r="K2916" s="43">
        <v>0</v>
      </c>
      <c r="L2916" s="43">
        <v>0</v>
      </c>
      <c r="M2916" s="43">
        <f>IFERROR(J2916-K2916-L2916,0)</f>
        <v>2392170</v>
      </c>
      <c r="N2916" s="43">
        <v>2392170</v>
      </c>
      <c r="O2916" s="45">
        <f>IFERROR(IF(1 - M2916/N2916&lt;0,0,1-M2916/N2916),0)</f>
        <v>0</v>
      </c>
      <c r="P2916" s="43">
        <v>0</v>
      </c>
      <c r="Q2916" s="43">
        <v>2392170</v>
      </c>
      <c r="R2916" s="46">
        <f>IF(F2916&lt;DATEVALUE("2018-07-01"),1,0)</f>
        <v>1</v>
      </c>
      <c r="S2916" s="47">
        <f>IF(R2916=1,1%,0)</f>
        <v>0.01</v>
      </c>
      <c r="T2916" s="46">
        <f>IFERROR(S2916*M2916,0)</f>
        <v>23921.700000000001</v>
      </c>
      <c r="U2916" s="48">
        <f>IF(O2916&lt;=0.12,1,0)*(1-R2916)*M2916</f>
        <v>0</v>
      </c>
      <c r="V2916" s="49">
        <f>IF(0&lt;0.8,0,IF(0&lt;1,Sheet1!L590,1))*IF(G2916&lt;3,0.12 - O2916,0.01) *U2916</f>
        <v>0</v>
      </c>
      <c r="W2916" s="49">
        <f>IF(0&gt;1,IF(0&lt;=1.1,1,IF(0&lt;=1.2,2,IF(0&lt;=1.5,3,5))),0) * 1000000</f>
        <v>0</v>
      </c>
      <c r="X2916" s="50">
        <f>IF(AND(P2916&gt;=150000000,P2916&lt;300000000),5000000,IF(AND(P2916&gt;=300000000,P2916&lt;500000000),10000000,IF(AND(P2916&gt;=300000000,P2916&lt;500000000),15000000,IF(AND(P2916&gt;=500000000,P2916&lt;3000000000),20000000,IF(P2916&gt;=30000000000,35000000,0))))) * (1-R2916)</f>
        <v>0</v>
      </c>
      <c r="Y2916" s="50">
        <f>IFERROR(Q2916 * (1-R2916),0)</f>
        <v>0</v>
      </c>
      <c r="Z2916" s="51">
        <f>IF(R2916=1,0,0)</f>
        <v>0</v>
      </c>
      <c r="AA2916" s="51">
        <f>IFERROR((1-R2916) * Z2916 * 2%,0)</f>
        <v>0</v>
      </c>
      <c r="AB2916" s="52">
        <f>IF(R2916=0,0,0)</f>
        <v>0</v>
      </c>
      <c r="AC2916" s="52">
        <f> IFERROR(AB2916 * (1-R2916) * 2%,0)</f>
        <v>0</v>
      </c>
      <c r="AD2916" s="53">
        <f>T2916+V2916+W2916+X2916+AA2916+AC2916</f>
        <v>23921.700000000001</v>
      </c>
    </row>
    <row r="2917">
      <c r="C2917" s="40" t="s">
        <v>5531</v>
      </c>
      <c r="D2917" s="41" t="s">
        <v>5532</v>
      </c>
      <c r="E2917" s="41"/>
      <c r="F2917" s="42">
        <v>42524.297476851847</v>
      </c>
      <c r="G2917" s="43">
        <v>25</v>
      </c>
      <c r="H2917" s="44">
        <v>43312</v>
      </c>
      <c r="I2917" s="44">
        <v>43328</v>
      </c>
      <c r="J2917" s="43">
        <v>1942994</v>
      </c>
      <c r="K2917" s="43">
        <v>0</v>
      </c>
      <c r="L2917" s="43">
        <v>0</v>
      </c>
      <c r="M2917" s="43">
        <f>IFERROR(J2917-K2917-L2917,0)</f>
        <v>1942994</v>
      </c>
      <c r="N2917" s="43">
        <v>1942994</v>
      </c>
      <c r="O2917" s="45">
        <f>IFERROR(IF(1 - M2917/N2917&lt;0,0,1-M2917/N2917),0)</f>
        <v>0</v>
      </c>
      <c r="P2917" s="43">
        <v>0</v>
      </c>
      <c r="Q2917" s="43">
        <v>1942994</v>
      </c>
      <c r="R2917" s="46">
        <f>IF(F2917&lt;DATEVALUE("2018-07-01"),1,0)</f>
        <v>1</v>
      </c>
      <c r="S2917" s="47">
        <f>IF(R2917=1,1%,0)</f>
        <v>0.01</v>
      </c>
      <c r="T2917" s="46">
        <f>IFERROR(S2917*M2917,0)</f>
        <v>19429.939999999999</v>
      </c>
      <c r="U2917" s="48">
        <f>IF(O2917&lt;=0.12,1,0)*(1-R2917)*M2917</f>
        <v>0</v>
      </c>
      <c r="V2917" s="49">
        <f>IF(0&lt;0.8,0,IF(0&lt;1,Sheet1!L590,1))*IF(G2917&lt;3,0.12 - O2917,0.01) *U2917</f>
        <v>0</v>
      </c>
      <c r="W2917" s="49">
        <f>IF(0&gt;1,IF(0&lt;=1.1,1,IF(0&lt;=1.2,2,IF(0&lt;=1.5,3,5))),0) * 1000000</f>
        <v>0</v>
      </c>
      <c r="X2917" s="50">
        <f>IF(AND(P2917&gt;=150000000,P2917&lt;300000000),5000000,IF(AND(P2917&gt;=300000000,P2917&lt;500000000),10000000,IF(AND(P2917&gt;=300000000,P2917&lt;500000000),15000000,IF(AND(P2917&gt;=500000000,P2917&lt;3000000000),20000000,IF(P2917&gt;=30000000000,35000000,0))))) * (1-R2917)</f>
        <v>0</v>
      </c>
      <c r="Y2917" s="50">
        <f>IFERROR(Q2917 * (1-R2917),0)</f>
        <v>0</v>
      </c>
      <c r="Z2917" s="51">
        <f>IF(R2917=1,0,0)</f>
        <v>0</v>
      </c>
      <c r="AA2917" s="51">
        <f>IFERROR((1-R2917) * Z2917 * 2%,0)</f>
        <v>0</v>
      </c>
      <c r="AB2917" s="52">
        <f>IF(R2917=0,0,0)</f>
        <v>0</v>
      </c>
      <c r="AC2917" s="52">
        <f> IFERROR(AB2917 * (1-R2917) * 2%,0)</f>
        <v>0</v>
      </c>
      <c r="AD2917" s="53">
        <f>T2917+V2917+W2917+X2917+AA2917+AC2917</f>
        <v>19429.939999999999</v>
      </c>
    </row>
    <row r="2918">
      <c r="C2918" s="40" t="s">
        <v>5533</v>
      </c>
      <c r="D2918" s="41" t="s">
        <v>5534</v>
      </c>
      <c r="E2918" s="41"/>
      <c r="F2918" s="42">
        <v>42640.346782407403</v>
      </c>
      <c r="G2918" s="43">
        <v>22</v>
      </c>
      <c r="H2918" s="44">
        <v>43312</v>
      </c>
      <c r="I2918" s="44">
        <v>43322</v>
      </c>
      <c r="J2918" s="43">
        <v>721043</v>
      </c>
      <c r="K2918" s="43">
        <v>0</v>
      </c>
      <c r="L2918" s="43">
        <v>0</v>
      </c>
      <c r="M2918" s="43">
        <f>IFERROR(J2918-K2918-L2918,0)</f>
        <v>721043</v>
      </c>
      <c r="N2918" s="43">
        <v>653642</v>
      </c>
      <c r="O2918" s="45">
        <f>IFERROR(IF(1 - M2918/N2918&lt;0,0,1-M2918/N2918),0)</f>
        <v>0</v>
      </c>
      <c r="P2918" s="43">
        <v>0</v>
      </c>
      <c r="Q2918" s="43">
        <v>721043</v>
      </c>
      <c r="R2918" s="46">
        <f>IF(F2918&lt;DATEVALUE("2018-07-01"),1,0)</f>
        <v>1</v>
      </c>
      <c r="S2918" s="47">
        <f>IF(R2918=1,1%,0)</f>
        <v>0.01</v>
      </c>
      <c r="T2918" s="46">
        <f>IFERROR(S2918*M2918,0)</f>
        <v>7210.4300000000003</v>
      </c>
      <c r="U2918" s="48">
        <f>IF(O2918&lt;=0.12,1,0)*(1-R2918)*M2918</f>
        <v>0</v>
      </c>
      <c r="V2918" s="49">
        <f>IF(0&lt;0.8,0,IF(0&lt;1,Sheet1!L590,1))*IF(G2918&lt;3,0.12 - O2918,0.01) *U2918</f>
        <v>0</v>
      </c>
      <c r="W2918" s="49">
        <f>IF(0&gt;1,IF(0&lt;=1.1,1,IF(0&lt;=1.2,2,IF(0&lt;=1.5,3,5))),0) * 1000000</f>
        <v>0</v>
      </c>
      <c r="X2918" s="50">
        <f>IF(AND(P2918&gt;=150000000,P2918&lt;300000000),5000000,IF(AND(P2918&gt;=300000000,P2918&lt;500000000),10000000,IF(AND(P2918&gt;=300000000,P2918&lt;500000000),15000000,IF(AND(P2918&gt;=500000000,P2918&lt;3000000000),20000000,IF(P2918&gt;=30000000000,35000000,0))))) * (1-R2918)</f>
        <v>0</v>
      </c>
      <c r="Y2918" s="50">
        <f>IFERROR(Q2918 * (1-R2918),0)</f>
        <v>0</v>
      </c>
      <c r="Z2918" s="51">
        <f>IF(R2918=1,0,0)</f>
        <v>0</v>
      </c>
      <c r="AA2918" s="51">
        <f>IFERROR((1-R2918) * Z2918 * 2%,0)</f>
        <v>0</v>
      </c>
      <c r="AB2918" s="52">
        <f>IF(R2918=0,0,0)</f>
        <v>0</v>
      </c>
      <c r="AC2918" s="52">
        <f> IFERROR(AB2918 * (1-R2918) * 2%,0)</f>
        <v>0</v>
      </c>
      <c r="AD2918" s="53">
        <f>T2918+V2918+W2918+X2918+AA2918+AC2918</f>
        <v>7210.4300000000003</v>
      </c>
    </row>
    <row r="2919">
      <c r="C2919" s="40" t="s">
        <v>5535</v>
      </c>
      <c r="D2919" s="41" t="s">
        <v>5536</v>
      </c>
      <c r="E2919" s="41"/>
      <c r="F2919" s="42">
        <v>42640.355590277773</v>
      </c>
      <c r="G2919" s="43">
        <v>22</v>
      </c>
      <c r="H2919" s="44">
        <v>43343</v>
      </c>
      <c r="I2919" s="44">
        <v>43392</v>
      </c>
      <c r="J2919" s="43">
        <v>349094751</v>
      </c>
      <c r="K2919" s="43">
        <v>0</v>
      </c>
      <c r="L2919" s="43">
        <v>0</v>
      </c>
      <c r="M2919" s="43">
        <f>IFERROR(J2919-K2919-L2919,0)</f>
        <v>349094751</v>
      </c>
      <c r="N2919" s="43">
        <v>465214948</v>
      </c>
      <c r="O2919" s="45">
        <f>IFERROR(IF(1 - M2919/N2919&lt;0,0,1-M2919/N2919),0)</f>
        <v>0.24960547269431244</v>
      </c>
      <c r="P2919" s="43">
        <v>0</v>
      </c>
      <c r="Q2919" s="43">
        <v>349094751</v>
      </c>
      <c r="R2919" s="46">
        <f>IF(F2919&lt;DATEVALUE("2018-07-01"),1,0)</f>
        <v>1</v>
      </c>
      <c r="S2919" s="47">
        <f>IF(R2919=1,1%,0)</f>
        <v>0.01</v>
      </c>
      <c r="T2919" s="46">
        <f>IFERROR(S2919*M2919,0)</f>
        <v>3490947.5100000002</v>
      </c>
      <c r="U2919" s="48">
        <f>IF(O2919&lt;=0.12,1,0)*(1-R2919)*M2919</f>
        <v>0</v>
      </c>
      <c r="V2919" s="49">
        <f>IF(0&lt;0.8,0,IF(0&lt;1,Sheet1!L590,1))*IF(G2919&lt;3,0.12 - O2919,0.01) *U2919</f>
        <v>0</v>
      </c>
      <c r="W2919" s="49">
        <f>IF(0&gt;1,IF(0&lt;=1.1,1,IF(0&lt;=1.2,2,IF(0&lt;=1.5,3,5))),0) * 1000000</f>
        <v>0</v>
      </c>
      <c r="X2919" s="50">
        <f>IF(AND(P2919&gt;=150000000,P2919&lt;300000000),5000000,IF(AND(P2919&gt;=300000000,P2919&lt;500000000),10000000,IF(AND(P2919&gt;=300000000,P2919&lt;500000000),15000000,IF(AND(P2919&gt;=500000000,P2919&lt;3000000000),20000000,IF(P2919&gt;=30000000000,35000000,0))))) * (1-R2919)</f>
        <v>0</v>
      </c>
      <c r="Y2919" s="50">
        <f>IFERROR(Q2919 * (1-R2919),0)</f>
        <v>0</v>
      </c>
      <c r="Z2919" s="51">
        <f>IF(R2919=1,0,0)</f>
        <v>0</v>
      </c>
      <c r="AA2919" s="51">
        <f>IFERROR((1-R2919) * Z2919 * 2%,0)</f>
        <v>0</v>
      </c>
      <c r="AB2919" s="52">
        <f>IF(R2919=0,0,0)</f>
        <v>0</v>
      </c>
      <c r="AC2919" s="52">
        <f> IFERROR(AB2919 * (1-R2919) * 2%,0)</f>
        <v>0</v>
      </c>
      <c r="AD2919" s="53">
        <f>T2919+V2919+W2919+X2919+AA2919+AC2919</f>
        <v>3490947.5100000002</v>
      </c>
    </row>
    <row r="2920">
      <c r="C2920" s="40" t="s">
        <v>5537</v>
      </c>
      <c r="D2920" s="41" t="s">
        <v>5538</v>
      </c>
      <c r="E2920" s="41"/>
      <c r="F2920" s="42">
        <v>42702.111307870371</v>
      </c>
      <c r="G2920" s="43">
        <v>20</v>
      </c>
      <c r="H2920" s="44" t="s">
        <v>24</v>
      </c>
      <c r="I2920" s="44" t="s">
        <v>24</v>
      </c>
      <c r="J2920" s="43">
        <v>117000</v>
      </c>
      <c r="K2920" s="43">
        <v>0</v>
      </c>
      <c r="L2920" s="43">
        <v>0</v>
      </c>
      <c r="M2920" s="43">
        <f>IFERROR(J2920-K2920-L2920,0)</f>
        <v>117000</v>
      </c>
      <c r="N2920" s="43">
        <v>116365</v>
      </c>
      <c r="O2920" s="45">
        <f>IFERROR(IF(1 - M2920/N2920&lt;0,0,1-M2920/N2920),0)</f>
        <v>0</v>
      </c>
      <c r="P2920" s="43">
        <v>0</v>
      </c>
      <c r="Q2920" s="43">
        <v>117000</v>
      </c>
      <c r="R2920" s="46">
        <f>IF(F2920&lt;DATEVALUE("2018-07-01"),1,0)</f>
        <v>1</v>
      </c>
      <c r="S2920" s="47">
        <f>IF(R2920=1,1%,0)</f>
        <v>0.01</v>
      </c>
      <c r="T2920" s="46">
        <f>IFERROR(S2920*M2920,0)</f>
        <v>1170</v>
      </c>
      <c r="U2920" s="48">
        <f>IF(O2920&lt;=0.12,1,0)*(1-R2920)*M2920</f>
        <v>0</v>
      </c>
      <c r="V2920" s="49">
        <f>IF(0&lt;0.8,0,IF(0&lt;1,Sheet1!L590,1))*IF(G2920&lt;3,0.12 - O2920,0.01) *U2920</f>
        <v>0</v>
      </c>
      <c r="W2920" s="49">
        <f>IF(0&gt;1,IF(0&lt;=1.1,1,IF(0&lt;=1.2,2,IF(0&lt;=1.5,3,5))),0) * 1000000</f>
        <v>0</v>
      </c>
      <c r="X2920" s="50">
        <f>IF(AND(P2920&gt;=150000000,P2920&lt;300000000),5000000,IF(AND(P2920&gt;=300000000,P2920&lt;500000000),10000000,IF(AND(P2920&gt;=300000000,P2920&lt;500000000),15000000,IF(AND(P2920&gt;=500000000,P2920&lt;3000000000),20000000,IF(P2920&gt;=30000000000,35000000,0))))) * (1-R2920)</f>
        <v>0</v>
      </c>
      <c r="Y2920" s="50">
        <f>IFERROR(Q2920 * (1-R2920),0)</f>
        <v>0</v>
      </c>
      <c r="Z2920" s="51">
        <f>IF(R2920=1,0,0)</f>
        <v>0</v>
      </c>
      <c r="AA2920" s="51">
        <f>IFERROR((1-R2920) * Z2920 * 2%,0)</f>
        <v>0</v>
      </c>
      <c r="AB2920" s="52">
        <f>IF(R2920=0,0,0)</f>
        <v>0</v>
      </c>
      <c r="AC2920" s="52">
        <f> IFERROR(AB2920 * (1-R2920) * 2%,0)</f>
        <v>0</v>
      </c>
      <c r="AD2920" s="53">
        <f>T2920+V2920+W2920+X2920+AA2920+AC2920</f>
        <v>1170</v>
      </c>
    </row>
    <row r="2921">
      <c r="C2921" s="40" t="s">
        <v>5539</v>
      </c>
      <c r="D2921" s="41" t="s">
        <v>5540</v>
      </c>
      <c r="E2921" s="41"/>
      <c r="F2921" s="42">
        <v>42747.259375000001</v>
      </c>
      <c r="G2921" s="43">
        <v>18</v>
      </c>
      <c r="H2921" s="44">
        <v>43312</v>
      </c>
      <c r="I2921" s="44">
        <v>43371</v>
      </c>
      <c r="J2921" s="43">
        <v>1350965</v>
      </c>
      <c r="K2921" s="43">
        <v>0</v>
      </c>
      <c r="L2921" s="43">
        <v>0</v>
      </c>
      <c r="M2921" s="43">
        <f>IFERROR(J2921-K2921-L2921,0)</f>
        <v>1350965</v>
      </c>
      <c r="N2921" s="43">
        <v>1350965</v>
      </c>
      <c r="O2921" s="45">
        <f>IFERROR(IF(1 - M2921/N2921&lt;0,0,1-M2921/N2921),0)</f>
        <v>0</v>
      </c>
      <c r="P2921" s="43">
        <v>0</v>
      </c>
      <c r="Q2921" s="43">
        <v>1350965</v>
      </c>
      <c r="R2921" s="46">
        <f>IF(F2921&lt;DATEVALUE("2018-07-01"),1,0)</f>
        <v>1</v>
      </c>
      <c r="S2921" s="47">
        <f>IF(R2921=1,1%,0)</f>
        <v>0.01</v>
      </c>
      <c r="T2921" s="46">
        <f>IFERROR(S2921*M2921,0)</f>
        <v>13509.65</v>
      </c>
      <c r="U2921" s="48">
        <f>IF(O2921&lt;=0.12,1,0)*(1-R2921)*M2921</f>
        <v>0</v>
      </c>
      <c r="V2921" s="49">
        <f>IF(0&lt;0.8,0,IF(0&lt;1,Sheet1!L590,1))*IF(G2921&lt;3,0.12 - O2921,0.01) *U2921</f>
        <v>0</v>
      </c>
      <c r="W2921" s="49">
        <f>IF(0&gt;1,IF(0&lt;=1.1,1,IF(0&lt;=1.2,2,IF(0&lt;=1.5,3,5))),0) * 1000000</f>
        <v>0</v>
      </c>
      <c r="X2921" s="50">
        <f>IF(AND(P2921&gt;=150000000,P2921&lt;300000000),5000000,IF(AND(P2921&gt;=300000000,P2921&lt;500000000),10000000,IF(AND(P2921&gt;=300000000,P2921&lt;500000000),15000000,IF(AND(P2921&gt;=500000000,P2921&lt;3000000000),20000000,IF(P2921&gt;=30000000000,35000000,0))))) * (1-R2921)</f>
        <v>0</v>
      </c>
      <c r="Y2921" s="50">
        <f>IFERROR(Q2921 * (1-R2921),0)</f>
        <v>0</v>
      </c>
      <c r="Z2921" s="51">
        <f>IF(R2921=1,0,0)</f>
        <v>0</v>
      </c>
      <c r="AA2921" s="51">
        <f>IFERROR((1-R2921) * Z2921 * 2%,0)</f>
        <v>0</v>
      </c>
      <c r="AB2921" s="52">
        <f>IF(R2921=0,0,0)</f>
        <v>0</v>
      </c>
      <c r="AC2921" s="52">
        <f> IFERROR(AB2921 * (1-R2921) * 2%,0)</f>
        <v>0</v>
      </c>
      <c r="AD2921" s="53">
        <f>T2921+V2921+W2921+X2921+AA2921+AC2921</f>
        <v>13509.65</v>
      </c>
    </row>
    <row r="2922">
      <c r="C2922" s="40" t="s">
        <v>5541</v>
      </c>
      <c r="D2922" s="41" t="s">
        <v>5542</v>
      </c>
      <c r="E2922" s="41"/>
      <c r="F2922" s="42">
        <v>42748.077905092592</v>
      </c>
      <c r="G2922" s="43">
        <v>18</v>
      </c>
      <c r="H2922" s="44">
        <v>43325</v>
      </c>
      <c r="I2922" s="44">
        <v>43383</v>
      </c>
      <c r="J2922" s="43">
        <v>31765380</v>
      </c>
      <c r="K2922" s="43">
        <v>0</v>
      </c>
      <c r="L2922" s="43">
        <v>0</v>
      </c>
      <c r="M2922" s="43">
        <f>IFERROR(J2922-K2922-L2922,0)</f>
        <v>31765380</v>
      </c>
      <c r="N2922" s="43">
        <v>35874784</v>
      </c>
      <c r="O2922" s="45">
        <f>IFERROR(IF(1 - M2922/N2922&lt;0,0,1-M2922/N2922),0)</f>
        <v>0.1145485363758566</v>
      </c>
      <c r="P2922" s="43">
        <v>0</v>
      </c>
      <c r="Q2922" s="43">
        <v>31765380</v>
      </c>
      <c r="R2922" s="46">
        <f>IF(F2922&lt;DATEVALUE("2018-07-01"),1,0)</f>
        <v>1</v>
      </c>
      <c r="S2922" s="47">
        <f>IF(R2922=1,1%,0)</f>
        <v>0.01</v>
      </c>
      <c r="T2922" s="46">
        <f>IFERROR(S2922*M2922,0)</f>
        <v>317653.79999999999</v>
      </c>
      <c r="U2922" s="48">
        <f>IF(O2922&lt;=0.12,1,0)*(1-R2922)*M2922</f>
        <v>0</v>
      </c>
      <c r="V2922" s="49">
        <f>IF(0&lt;0.8,0,IF(0&lt;1,Sheet1!L590,1))*IF(G2922&lt;3,0.12 - O2922,0.01) *U2922</f>
        <v>0</v>
      </c>
      <c r="W2922" s="49">
        <f>IF(0&gt;1,IF(0&lt;=1.1,1,IF(0&lt;=1.2,2,IF(0&lt;=1.5,3,5))),0) * 1000000</f>
        <v>0</v>
      </c>
      <c r="X2922" s="50">
        <f>IF(AND(P2922&gt;=150000000,P2922&lt;300000000),5000000,IF(AND(P2922&gt;=300000000,P2922&lt;500000000),10000000,IF(AND(P2922&gt;=300000000,P2922&lt;500000000),15000000,IF(AND(P2922&gt;=500000000,P2922&lt;3000000000),20000000,IF(P2922&gt;=30000000000,35000000,0))))) * (1-R2922)</f>
        <v>0</v>
      </c>
      <c r="Y2922" s="50">
        <f>IFERROR(Q2922 * (1-R2922),0)</f>
        <v>0</v>
      </c>
      <c r="Z2922" s="51">
        <f>IF(R2922=1,0,0)</f>
        <v>0</v>
      </c>
      <c r="AA2922" s="51">
        <f>IFERROR((1-R2922) * Z2922 * 2%,0)</f>
        <v>0</v>
      </c>
      <c r="AB2922" s="52">
        <f>IF(R2922=0,0,0)</f>
        <v>0</v>
      </c>
      <c r="AC2922" s="52">
        <f> IFERROR(AB2922 * (1-R2922) * 2%,0)</f>
        <v>0</v>
      </c>
      <c r="AD2922" s="53">
        <f>T2922+V2922+W2922+X2922+AA2922+AC2922</f>
        <v>317653.79999999999</v>
      </c>
    </row>
    <row r="2923">
      <c r="C2923" s="40" t="s">
        <v>5543</v>
      </c>
      <c r="D2923" s="41" t="s">
        <v>5544</v>
      </c>
      <c r="E2923" s="41"/>
      <c r="F2923" s="42">
        <v>42800.162349537037</v>
      </c>
      <c r="G2923" s="43">
        <v>16</v>
      </c>
      <c r="H2923" s="44">
        <v>43312</v>
      </c>
      <c r="I2923" s="44">
        <v>43351</v>
      </c>
      <c r="J2923" s="43">
        <v>40620</v>
      </c>
      <c r="K2923" s="43">
        <v>0</v>
      </c>
      <c r="L2923" s="43">
        <v>0</v>
      </c>
      <c r="M2923" s="43">
        <f>IFERROR(J2923-K2923-L2923,0)</f>
        <v>40620</v>
      </c>
      <c r="N2923" s="43">
        <v>39930</v>
      </c>
      <c r="O2923" s="45">
        <f>IFERROR(IF(1 - M2923/N2923&lt;0,0,1-M2923/N2923),0)</f>
        <v>0</v>
      </c>
      <c r="P2923" s="43">
        <v>0</v>
      </c>
      <c r="Q2923" s="43">
        <v>40620</v>
      </c>
      <c r="R2923" s="46">
        <f>IF(F2923&lt;DATEVALUE("2018-07-01"),1,0)</f>
        <v>1</v>
      </c>
      <c r="S2923" s="47">
        <f>IF(R2923=1,1%,0)</f>
        <v>0.01</v>
      </c>
      <c r="T2923" s="46">
        <f>IFERROR(S2923*M2923,0)</f>
        <v>406.19999999999999</v>
      </c>
      <c r="U2923" s="48">
        <f>IF(O2923&lt;=0.12,1,0)*(1-R2923)*M2923</f>
        <v>0</v>
      </c>
      <c r="V2923" s="49">
        <f>IF(0&lt;0.8,0,IF(0&lt;1,Sheet1!L590,1))*IF(G2923&lt;3,0.12 - O2923,0.01) *U2923</f>
        <v>0</v>
      </c>
      <c r="W2923" s="49">
        <f>IF(0&gt;1,IF(0&lt;=1.1,1,IF(0&lt;=1.2,2,IF(0&lt;=1.5,3,5))),0) * 1000000</f>
        <v>0</v>
      </c>
      <c r="X2923" s="50">
        <f>IF(AND(P2923&gt;=150000000,P2923&lt;300000000),5000000,IF(AND(P2923&gt;=300000000,P2923&lt;500000000),10000000,IF(AND(P2923&gt;=300000000,P2923&lt;500000000),15000000,IF(AND(P2923&gt;=500000000,P2923&lt;3000000000),20000000,IF(P2923&gt;=30000000000,35000000,0))))) * (1-R2923)</f>
        <v>0</v>
      </c>
      <c r="Y2923" s="50">
        <f>IFERROR(Q2923 * (1-R2923),0)</f>
        <v>0</v>
      </c>
      <c r="Z2923" s="51">
        <f>IF(R2923=1,0,0)</f>
        <v>0</v>
      </c>
      <c r="AA2923" s="51">
        <f>IFERROR((1-R2923) * Z2923 * 2%,0)</f>
        <v>0</v>
      </c>
      <c r="AB2923" s="52">
        <f>IF(R2923=0,0,0)</f>
        <v>0</v>
      </c>
      <c r="AC2923" s="52">
        <f> IFERROR(AB2923 * (1-R2923) * 2%,0)</f>
        <v>0</v>
      </c>
      <c r="AD2923" s="53">
        <f>T2923+V2923+W2923+X2923+AA2923+AC2923</f>
        <v>406.19999999999999</v>
      </c>
    </row>
    <row r="2924">
      <c r="C2924" s="40" t="s">
        <v>5545</v>
      </c>
      <c r="D2924" s="41" t="s">
        <v>5546</v>
      </c>
      <c r="E2924" s="41"/>
      <c r="F2924" s="42">
        <v>42808.264328703699</v>
      </c>
      <c r="G2924" s="43">
        <v>16</v>
      </c>
      <c r="H2924" s="44" t="s">
        <v>24</v>
      </c>
      <c r="I2924" s="44" t="s">
        <v>24</v>
      </c>
      <c r="J2924" s="43">
        <v>533877</v>
      </c>
      <c r="K2924" s="43">
        <v>0</v>
      </c>
      <c r="L2924" s="43">
        <v>0</v>
      </c>
      <c r="M2924" s="43">
        <f>IFERROR(J2924-K2924-L2924,0)</f>
        <v>533877</v>
      </c>
      <c r="N2924" s="43">
        <v>532497</v>
      </c>
      <c r="O2924" s="45">
        <f>IFERROR(IF(1 - M2924/N2924&lt;0,0,1-M2924/N2924),0)</f>
        <v>0</v>
      </c>
      <c r="P2924" s="43">
        <v>0</v>
      </c>
      <c r="Q2924" s="43">
        <v>533877</v>
      </c>
      <c r="R2924" s="46">
        <f>IF(F2924&lt;DATEVALUE("2018-07-01"),1,0)</f>
        <v>1</v>
      </c>
      <c r="S2924" s="47">
        <f>IF(R2924=1,1%,0)</f>
        <v>0.01</v>
      </c>
      <c r="T2924" s="46">
        <f>IFERROR(S2924*M2924,0)</f>
        <v>5338.7700000000004</v>
      </c>
      <c r="U2924" s="48">
        <f>IF(O2924&lt;=0.12,1,0)*(1-R2924)*M2924</f>
        <v>0</v>
      </c>
      <c r="V2924" s="49">
        <f>IF(0&lt;0.8,0,IF(0&lt;1,Sheet1!L590,1))*IF(G2924&lt;3,0.12 - O2924,0.01) *U2924</f>
        <v>0</v>
      </c>
      <c r="W2924" s="49">
        <f>IF(0&gt;1,IF(0&lt;=1.1,1,IF(0&lt;=1.2,2,IF(0&lt;=1.5,3,5))),0) * 1000000</f>
        <v>0</v>
      </c>
      <c r="X2924" s="50">
        <f>IF(AND(P2924&gt;=150000000,P2924&lt;300000000),5000000,IF(AND(P2924&gt;=300000000,P2924&lt;500000000),10000000,IF(AND(P2924&gt;=300000000,P2924&lt;500000000),15000000,IF(AND(P2924&gt;=500000000,P2924&lt;3000000000),20000000,IF(P2924&gt;=30000000000,35000000,0))))) * (1-R2924)</f>
        <v>0</v>
      </c>
      <c r="Y2924" s="50">
        <f>IFERROR(Q2924 * (1-R2924),0)</f>
        <v>0</v>
      </c>
      <c r="Z2924" s="51">
        <f>IF(R2924=1,0,0)</f>
        <v>0</v>
      </c>
      <c r="AA2924" s="51">
        <f>IFERROR((1-R2924) * Z2924 * 2%,0)</f>
        <v>0</v>
      </c>
      <c r="AB2924" s="52">
        <f>IF(R2924=0,0,0)</f>
        <v>0</v>
      </c>
      <c r="AC2924" s="52">
        <f> IFERROR(AB2924 * (1-R2924) * 2%,0)</f>
        <v>0</v>
      </c>
      <c r="AD2924" s="53">
        <f>T2924+V2924+W2924+X2924+AA2924+AC2924</f>
        <v>5338.7700000000004</v>
      </c>
    </row>
    <row r="2925">
      <c r="C2925" s="40" t="s">
        <v>5547</v>
      </c>
      <c r="D2925" s="41" t="s">
        <v>5548</v>
      </c>
      <c r="E2925" s="41"/>
      <c r="F2925" s="42">
        <v>42816.327326388884</v>
      </c>
      <c r="G2925" s="43">
        <v>16</v>
      </c>
      <c r="H2925" s="44">
        <v>43312</v>
      </c>
      <c r="I2925" s="44">
        <v>43327</v>
      </c>
      <c r="J2925" s="43">
        <v>1423868</v>
      </c>
      <c r="K2925" s="43">
        <v>0</v>
      </c>
      <c r="L2925" s="43">
        <v>0</v>
      </c>
      <c r="M2925" s="43">
        <f>IFERROR(J2925-K2925-L2925,0)</f>
        <v>1423868</v>
      </c>
      <c r="N2925" s="43">
        <v>1423868</v>
      </c>
      <c r="O2925" s="45">
        <f>IFERROR(IF(1 - M2925/N2925&lt;0,0,1-M2925/N2925),0)</f>
        <v>0</v>
      </c>
      <c r="P2925" s="43">
        <v>0</v>
      </c>
      <c r="Q2925" s="43">
        <v>1423868</v>
      </c>
      <c r="R2925" s="46">
        <f>IF(F2925&lt;DATEVALUE("2018-07-01"),1,0)</f>
        <v>1</v>
      </c>
      <c r="S2925" s="47">
        <f>IF(R2925=1,1%,0)</f>
        <v>0.01</v>
      </c>
      <c r="T2925" s="46">
        <f>IFERROR(S2925*M2925,0)</f>
        <v>14238.68</v>
      </c>
      <c r="U2925" s="48">
        <f>IF(O2925&lt;=0.12,1,0)*(1-R2925)*M2925</f>
        <v>0</v>
      </c>
      <c r="V2925" s="49">
        <f>IF(0&lt;0.8,0,IF(0&lt;1,Sheet1!L590,1))*IF(G2925&lt;3,0.12 - O2925,0.01) *U2925</f>
        <v>0</v>
      </c>
      <c r="W2925" s="49">
        <f>IF(0&gt;1,IF(0&lt;=1.1,1,IF(0&lt;=1.2,2,IF(0&lt;=1.5,3,5))),0) * 1000000</f>
        <v>0</v>
      </c>
      <c r="X2925" s="50">
        <f>IF(AND(P2925&gt;=150000000,P2925&lt;300000000),5000000,IF(AND(P2925&gt;=300000000,P2925&lt;500000000),10000000,IF(AND(P2925&gt;=300000000,P2925&lt;500000000),15000000,IF(AND(P2925&gt;=500000000,P2925&lt;3000000000),20000000,IF(P2925&gt;=30000000000,35000000,0))))) * (1-R2925)</f>
        <v>0</v>
      </c>
      <c r="Y2925" s="50">
        <f>IFERROR(Q2925 * (1-R2925),0)</f>
        <v>0</v>
      </c>
      <c r="Z2925" s="51">
        <f>IF(R2925=1,0,0)</f>
        <v>0</v>
      </c>
      <c r="AA2925" s="51">
        <f>IFERROR((1-R2925) * Z2925 * 2%,0)</f>
        <v>0</v>
      </c>
      <c r="AB2925" s="52">
        <f>IF(R2925=0,0,0)</f>
        <v>0</v>
      </c>
      <c r="AC2925" s="52">
        <f> IFERROR(AB2925 * (1-R2925) * 2%,0)</f>
        <v>0</v>
      </c>
      <c r="AD2925" s="53">
        <f>T2925+V2925+W2925+X2925+AA2925+AC2925</f>
        <v>14238.68</v>
      </c>
    </row>
    <row r="2926">
      <c r="C2926" s="40" t="s">
        <v>5549</v>
      </c>
      <c r="D2926" s="41" t="s">
        <v>5550</v>
      </c>
      <c r="E2926" s="41"/>
      <c r="F2926" s="42">
        <v>42863.095451388886</v>
      </c>
      <c r="G2926" s="43">
        <v>14</v>
      </c>
      <c r="H2926" s="44">
        <v>43312</v>
      </c>
      <c r="I2926" s="44">
        <v>43349</v>
      </c>
      <c r="J2926" s="43">
        <v>831360</v>
      </c>
      <c r="K2926" s="43">
        <v>0</v>
      </c>
      <c r="L2926" s="43">
        <v>0</v>
      </c>
      <c r="M2926" s="43">
        <f>IFERROR(J2926-K2926-L2926,0)</f>
        <v>831360</v>
      </c>
      <c r="N2926" s="43">
        <v>831559</v>
      </c>
      <c r="O2926" s="45">
        <f>IFERROR(IF(1 - M2926/N2926&lt;0,0,1-M2926/N2926),0)</f>
        <v>0.00023930953786799325</v>
      </c>
      <c r="P2926" s="43">
        <v>0</v>
      </c>
      <c r="Q2926" s="43">
        <v>831360</v>
      </c>
      <c r="R2926" s="46">
        <f>IF(F2926&lt;DATEVALUE("2018-07-01"),1,0)</f>
        <v>1</v>
      </c>
      <c r="S2926" s="47">
        <f>IF(R2926=1,1%,0)</f>
        <v>0.01</v>
      </c>
      <c r="T2926" s="46">
        <f>IFERROR(S2926*M2926,0)</f>
        <v>8313.6000000000004</v>
      </c>
      <c r="U2926" s="48">
        <f>IF(O2926&lt;=0.12,1,0)*(1-R2926)*M2926</f>
        <v>0</v>
      </c>
      <c r="V2926" s="49">
        <f>IF(0&lt;0.8,0,IF(0&lt;1,Sheet1!L590,1))*IF(G2926&lt;3,0.12 - O2926,0.01) *U2926</f>
        <v>0</v>
      </c>
      <c r="W2926" s="49">
        <f>IF(0&gt;1,IF(0&lt;=1.1,1,IF(0&lt;=1.2,2,IF(0&lt;=1.5,3,5))),0) * 1000000</f>
        <v>0</v>
      </c>
      <c r="X2926" s="50">
        <f>IF(AND(P2926&gt;=150000000,P2926&lt;300000000),5000000,IF(AND(P2926&gt;=300000000,P2926&lt;500000000),10000000,IF(AND(P2926&gt;=300000000,P2926&lt;500000000),15000000,IF(AND(P2926&gt;=500000000,P2926&lt;3000000000),20000000,IF(P2926&gt;=30000000000,35000000,0))))) * (1-R2926)</f>
        <v>0</v>
      </c>
      <c r="Y2926" s="50">
        <f>IFERROR(Q2926 * (1-R2926),0)</f>
        <v>0</v>
      </c>
      <c r="Z2926" s="51">
        <f>IF(R2926=1,0,0)</f>
        <v>0</v>
      </c>
      <c r="AA2926" s="51">
        <f>IFERROR((1-R2926) * Z2926 * 2%,0)</f>
        <v>0</v>
      </c>
      <c r="AB2926" s="52">
        <f>IF(R2926=0,0,0)</f>
        <v>0</v>
      </c>
      <c r="AC2926" s="52">
        <f> IFERROR(AB2926 * (1-R2926) * 2%,0)</f>
        <v>0</v>
      </c>
      <c r="AD2926" s="53">
        <f>T2926+V2926+W2926+X2926+AA2926+AC2926</f>
        <v>8313.6000000000004</v>
      </c>
    </row>
    <row r="2927">
      <c r="C2927" s="40" t="s">
        <v>5551</v>
      </c>
      <c r="D2927" s="41" t="s">
        <v>5552</v>
      </c>
      <c r="E2927" s="41"/>
      <c r="F2927" s="42">
        <v>42900.102858796294</v>
      </c>
      <c r="G2927" s="43">
        <v>13</v>
      </c>
      <c r="H2927" s="44">
        <v>43343</v>
      </c>
      <c r="I2927" s="44">
        <v>43482</v>
      </c>
      <c r="J2927" s="43">
        <v>216055</v>
      </c>
      <c r="K2927" s="43">
        <v>0</v>
      </c>
      <c r="L2927" s="43">
        <v>0</v>
      </c>
      <c r="M2927" s="43">
        <f>IFERROR(J2927-K2927-L2927,0)</f>
        <v>216055</v>
      </c>
      <c r="N2927" s="43">
        <v>216055</v>
      </c>
      <c r="O2927" s="45">
        <f>IFERROR(IF(1 - M2927/N2927&lt;0,0,1-M2927/N2927),0)</f>
        <v>0</v>
      </c>
      <c r="P2927" s="43">
        <v>0</v>
      </c>
      <c r="Q2927" s="43">
        <v>216055</v>
      </c>
      <c r="R2927" s="46">
        <f>IF(F2927&lt;DATEVALUE("2018-07-01"),1,0)</f>
        <v>1</v>
      </c>
      <c r="S2927" s="47">
        <f>IF(R2927=1,1%,0)</f>
        <v>0.01</v>
      </c>
      <c r="T2927" s="46">
        <f>IFERROR(S2927*M2927,0)</f>
        <v>2160.5500000000002</v>
      </c>
      <c r="U2927" s="48">
        <f>IF(O2927&lt;=0.12,1,0)*(1-R2927)*M2927</f>
        <v>0</v>
      </c>
      <c r="V2927" s="49">
        <f>IF(0&lt;0.8,0,IF(0&lt;1,Sheet1!L590,1))*IF(G2927&lt;3,0.12 - O2927,0.01) *U2927</f>
        <v>0</v>
      </c>
      <c r="W2927" s="49">
        <f>IF(0&gt;1,IF(0&lt;=1.1,1,IF(0&lt;=1.2,2,IF(0&lt;=1.5,3,5))),0) * 1000000</f>
        <v>0</v>
      </c>
      <c r="X2927" s="50">
        <f>IF(AND(P2927&gt;=150000000,P2927&lt;300000000),5000000,IF(AND(P2927&gt;=300000000,P2927&lt;500000000),10000000,IF(AND(P2927&gt;=300000000,P2927&lt;500000000),15000000,IF(AND(P2927&gt;=500000000,P2927&lt;3000000000),20000000,IF(P2927&gt;=30000000000,35000000,0))))) * (1-R2927)</f>
        <v>0</v>
      </c>
      <c r="Y2927" s="50">
        <f>IFERROR(Q2927 * (1-R2927),0)</f>
        <v>0</v>
      </c>
      <c r="Z2927" s="51">
        <f>IF(R2927=1,0,0)</f>
        <v>0</v>
      </c>
      <c r="AA2927" s="51">
        <f>IFERROR((1-R2927) * Z2927 * 2%,0)</f>
        <v>0</v>
      </c>
      <c r="AB2927" s="52">
        <f>IF(R2927=0,0,0)</f>
        <v>0</v>
      </c>
      <c r="AC2927" s="52">
        <f> IFERROR(AB2927 * (1-R2927) * 2%,0)</f>
        <v>0</v>
      </c>
      <c r="AD2927" s="53">
        <f>T2927+V2927+W2927+X2927+AA2927+AC2927</f>
        <v>2160.5500000000002</v>
      </c>
    </row>
    <row r="2928">
      <c r="C2928" s="40" t="s">
        <v>5553</v>
      </c>
      <c r="D2928" s="41" t="s">
        <v>5554</v>
      </c>
      <c r="E2928" s="41"/>
      <c r="F2928" s="42">
        <v>42900.104953703703</v>
      </c>
      <c r="G2928" s="43">
        <v>13</v>
      </c>
      <c r="H2928" s="44">
        <v>43312</v>
      </c>
      <c r="I2928" s="44">
        <v>43332</v>
      </c>
      <c r="J2928" s="43">
        <v>944647</v>
      </c>
      <c r="K2928" s="43">
        <v>0</v>
      </c>
      <c r="L2928" s="43">
        <v>0</v>
      </c>
      <c r="M2928" s="43">
        <f>IFERROR(J2928-K2928-L2928,0)</f>
        <v>944647</v>
      </c>
      <c r="N2928" s="43">
        <v>944647</v>
      </c>
      <c r="O2928" s="45">
        <f>IFERROR(IF(1 - M2928/N2928&lt;0,0,1-M2928/N2928),0)</f>
        <v>0</v>
      </c>
      <c r="P2928" s="43">
        <v>0</v>
      </c>
      <c r="Q2928" s="43">
        <v>944647</v>
      </c>
      <c r="R2928" s="46">
        <f>IF(F2928&lt;DATEVALUE("2018-07-01"),1,0)</f>
        <v>1</v>
      </c>
      <c r="S2928" s="47">
        <f>IF(R2928=1,1%,0)</f>
        <v>0.01</v>
      </c>
      <c r="T2928" s="46">
        <f>IFERROR(S2928*M2928,0)</f>
        <v>9446.4699999999993</v>
      </c>
      <c r="U2928" s="48">
        <f>IF(O2928&lt;=0.12,1,0)*(1-R2928)*M2928</f>
        <v>0</v>
      </c>
      <c r="V2928" s="49">
        <f>IF(0&lt;0.8,0,IF(0&lt;1,Sheet1!L590,1))*IF(G2928&lt;3,0.12 - O2928,0.01) *U2928</f>
        <v>0</v>
      </c>
      <c r="W2928" s="49">
        <f>IF(0&gt;1,IF(0&lt;=1.1,1,IF(0&lt;=1.2,2,IF(0&lt;=1.5,3,5))),0) * 1000000</f>
        <v>0</v>
      </c>
      <c r="X2928" s="50">
        <f>IF(AND(P2928&gt;=150000000,P2928&lt;300000000),5000000,IF(AND(P2928&gt;=300000000,P2928&lt;500000000),10000000,IF(AND(P2928&gt;=300000000,P2928&lt;500000000),15000000,IF(AND(P2928&gt;=500000000,P2928&lt;3000000000),20000000,IF(P2928&gt;=30000000000,35000000,0))))) * (1-R2928)</f>
        <v>0</v>
      </c>
      <c r="Y2928" s="50">
        <f>IFERROR(Q2928 * (1-R2928),0)</f>
        <v>0</v>
      </c>
      <c r="Z2928" s="51">
        <f>IF(R2928=1,0,0)</f>
        <v>0</v>
      </c>
      <c r="AA2928" s="51">
        <f>IFERROR((1-R2928) * Z2928 * 2%,0)</f>
        <v>0</v>
      </c>
      <c r="AB2928" s="52">
        <f>IF(R2928=0,0,0)</f>
        <v>0</v>
      </c>
      <c r="AC2928" s="52">
        <f> IFERROR(AB2928 * (1-R2928) * 2%,0)</f>
        <v>0</v>
      </c>
      <c r="AD2928" s="53">
        <f>T2928+V2928+W2928+X2928+AA2928+AC2928</f>
        <v>9446.4699999999993</v>
      </c>
    </row>
    <row r="2929">
      <c r="C2929" s="40" t="s">
        <v>5555</v>
      </c>
      <c r="D2929" s="41" t="s">
        <v>5556</v>
      </c>
      <c r="E2929" s="41"/>
      <c r="F2929" s="42">
        <v>42903.288599537038</v>
      </c>
      <c r="G2929" s="43">
        <v>13</v>
      </c>
      <c r="H2929" s="44">
        <v>43312</v>
      </c>
      <c r="I2929" s="44">
        <v>43336</v>
      </c>
      <c r="J2929" s="43">
        <v>14077001</v>
      </c>
      <c r="K2929" s="43">
        <v>0</v>
      </c>
      <c r="L2929" s="43">
        <v>0</v>
      </c>
      <c r="M2929" s="43">
        <f>IFERROR(J2929-K2929-L2929,0)</f>
        <v>14077001</v>
      </c>
      <c r="N2929" s="43">
        <v>14550952</v>
      </c>
      <c r="O2929" s="45">
        <f>IFERROR(IF(1 - M2929/N2929&lt;0,0,1-M2929/N2929),0)</f>
        <v>0.032571820730354917</v>
      </c>
      <c r="P2929" s="43">
        <v>0</v>
      </c>
      <c r="Q2929" s="43">
        <v>14077001</v>
      </c>
      <c r="R2929" s="46">
        <f>IF(F2929&lt;DATEVALUE("2018-07-01"),1,0)</f>
        <v>1</v>
      </c>
      <c r="S2929" s="47">
        <f>IF(R2929=1,1%,0)</f>
        <v>0.01</v>
      </c>
      <c r="T2929" s="46">
        <f>IFERROR(S2929*M2929,0)</f>
        <v>140770.01000000001</v>
      </c>
      <c r="U2929" s="48">
        <f>IF(O2929&lt;=0.12,1,0)*(1-R2929)*M2929</f>
        <v>0</v>
      </c>
      <c r="V2929" s="49">
        <f>IF(0&lt;0.8,0,IF(0&lt;1,Sheet1!L590,1))*IF(G2929&lt;3,0.12 - O2929,0.01) *U2929</f>
        <v>0</v>
      </c>
      <c r="W2929" s="49">
        <f>IF(0&gt;1,IF(0&lt;=1.1,1,IF(0&lt;=1.2,2,IF(0&lt;=1.5,3,5))),0) * 1000000</f>
        <v>0</v>
      </c>
      <c r="X2929" s="50">
        <f>IF(AND(P2929&gt;=150000000,P2929&lt;300000000),5000000,IF(AND(P2929&gt;=300000000,P2929&lt;500000000),10000000,IF(AND(P2929&gt;=300000000,P2929&lt;500000000),15000000,IF(AND(P2929&gt;=500000000,P2929&lt;3000000000),20000000,IF(P2929&gt;=30000000000,35000000,0))))) * (1-R2929)</f>
        <v>0</v>
      </c>
      <c r="Y2929" s="50">
        <f>IFERROR(Q2929 * (1-R2929),0)</f>
        <v>0</v>
      </c>
      <c r="Z2929" s="51">
        <f>IF(R2929=1,0,0)</f>
        <v>0</v>
      </c>
      <c r="AA2929" s="51">
        <f>IFERROR((1-R2929) * Z2929 * 2%,0)</f>
        <v>0</v>
      </c>
      <c r="AB2929" s="52">
        <f>IF(R2929=0,0,0)</f>
        <v>0</v>
      </c>
      <c r="AC2929" s="52">
        <f> IFERROR(AB2929 * (1-R2929) * 2%,0)</f>
        <v>0</v>
      </c>
      <c r="AD2929" s="53">
        <f>T2929+V2929+W2929+X2929+AA2929+AC2929</f>
        <v>140770.01000000001</v>
      </c>
    </row>
    <row r="2930">
      <c r="C2930" s="40" t="s">
        <v>5557</v>
      </c>
      <c r="D2930" s="41" t="s">
        <v>5558</v>
      </c>
      <c r="E2930" s="41"/>
      <c r="F2930" s="42">
        <v>42907.126527777778</v>
      </c>
      <c r="G2930" s="43">
        <v>13</v>
      </c>
      <c r="H2930" s="44">
        <v>43312</v>
      </c>
      <c r="I2930" s="44">
        <v>43398</v>
      </c>
      <c r="J2930" s="43">
        <v>391435</v>
      </c>
      <c r="K2930" s="43">
        <v>0</v>
      </c>
      <c r="L2930" s="43">
        <v>0</v>
      </c>
      <c r="M2930" s="43">
        <f>IFERROR(J2930-K2930-L2930,0)</f>
        <v>391435</v>
      </c>
      <c r="N2930" s="43">
        <v>391435</v>
      </c>
      <c r="O2930" s="45">
        <f>IFERROR(IF(1 - M2930/N2930&lt;0,0,1-M2930/N2930),0)</f>
        <v>0</v>
      </c>
      <c r="P2930" s="43">
        <v>0</v>
      </c>
      <c r="Q2930" s="43">
        <v>391435</v>
      </c>
      <c r="R2930" s="46">
        <f>IF(F2930&lt;DATEVALUE("2018-07-01"),1,0)</f>
        <v>1</v>
      </c>
      <c r="S2930" s="47">
        <f>IF(R2930=1,1%,0)</f>
        <v>0.01</v>
      </c>
      <c r="T2930" s="46">
        <f>IFERROR(S2930*M2930,0)</f>
        <v>3914.3499999999999</v>
      </c>
      <c r="U2930" s="48">
        <f>IF(O2930&lt;=0.12,1,0)*(1-R2930)*M2930</f>
        <v>0</v>
      </c>
      <c r="V2930" s="49">
        <f>IF(0&lt;0.8,0,IF(0&lt;1,Sheet1!L590,1))*IF(G2930&lt;3,0.12 - O2930,0.01) *U2930</f>
        <v>0</v>
      </c>
      <c r="W2930" s="49">
        <f>IF(0&gt;1,IF(0&lt;=1.1,1,IF(0&lt;=1.2,2,IF(0&lt;=1.5,3,5))),0) * 1000000</f>
        <v>0</v>
      </c>
      <c r="X2930" s="50">
        <f>IF(AND(P2930&gt;=150000000,P2930&lt;300000000),5000000,IF(AND(P2930&gt;=300000000,P2930&lt;500000000),10000000,IF(AND(P2930&gt;=300000000,P2930&lt;500000000),15000000,IF(AND(P2930&gt;=500000000,P2930&lt;3000000000),20000000,IF(P2930&gt;=30000000000,35000000,0))))) * (1-R2930)</f>
        <v>0</v>
      </c>
      <c r="Y2930" s="50">
        <f>IFERROR(Q2930 * (1-R2930),0)</f>
        <v>0</v>
      </c>
      <c r="Z2930" s="51">
        <f>IF(R2930=1,0,0)</f>
        <v>0</v>
      </c>
      <c r="AA2930" s="51">
        <f>IFERROR((1-R2930) * Z2930 * 2%,0)</f>
        <v>0</v>
      </c>
      <c r="AB2930" s="52">
        <f>IF(R2930=0,0,0)</f>
        <v>0</v>
      </c>
      <c r="AC2930" s="52">
        <f> IFERROR(AB2930 * (1-R2930) * 2%,0)</f>
        <v>0</v>
      </c>
      <c r="AD2930" s="53">
        <f>T2930+V2930+W2930+X2930+AA2930+AC2930</f>
        <v>3914.3499999999999</v>
      </c>
    </row>
    <row r="2931">
      <c r="C2931" s="40" t="s">
        <v>5559</v>
      </c>
      <c r="D2931" s="41" t="s">
        <v>5560</v>
      </c>
      <c r="E2931" s="41"/>
      <c r="F2931" s="42">
        <v>42909.176238425927</v>
      </c>
      <c r="G2931" s="43">
        <v>13</v>
      </c>
      <c r="H2931" s="44">
        <v>43343</v>
      </c>
      <c r="I2931" s="44">
        <v>43363</v>
      </c>
      <c r="J2931" s="43">
        <v>6353952</v>
      </c>
      <c r="K2931" s="43">
        <v>0</v>
      </c>
      <c r="L2931" s="43">
        <v>0</v>
      </c>
      <c r="M2931" s="43">
        <f>IFERROR(J2931-K2931-L2931,0)</f>
        <v>6353952</v>
      </c>
      <c r="N2931" s="43">
        <v>6421833</v>
      </c>
      <c r="O2931" s="45">
        <f>IFERROR(IF(1 - M2931/N2931&lt;0,0,1-M2931/N2931),0)</f>
        <v>0.010570346503872008</v>
      </c>
      <c r="P2931" s="43">
        <v>0</v>
      </c>
      <c r="Q2931" s="43">
        <v>6353952</v>
      </c>
      <c r="R2931" s="46">
        <f>IF(F2931&lt;DATEVALUE("2018-07-01"),1,0)</f>
        <v>1</v>
      </c>
      <c r="S2931" s="47">
        <f>IF(R2931=1,1%,0)</f>
        <v>0.01</v>
      </c>
      <c r="T2931" s="46">
        <f>IFERROR(S2931*M2931,0)</f>
        <v>63539.520000000004</v>
      </c>
      <c r="U2931" s="48">
        <f>IF(O2931&lt;=0.12,1,0)*(1-R2931)*M2931</f>
        <v>0</v>
      </c>
      <c r="V2931" s="49">
        <f>IF(0&lt;0.8,0,IF(0&lt;1,Sheet1!L590,1))*IF(G2931&lt;3,0.12 - O2931,0.01) *U2931</f>
        <v>0</v>
      </c>
      <c r="W2931" s="49">
        <f>IF(0&gt;1,IF(0&lt;=1.1,1,IF(0&lt;=1.2,2,IF(0&lt;=1.5,3,5))),0) * 1000000</f>
        <v>0</v>
      </c>
      <c r="X2931" s="50">
        <f>IF(AND(P2931&gt;=150000000,P2931&lt;300000000),5000000,IF(AND(P2931&gt;=300000000,P2931&lt;500000000),10000000,IF(AND(P2931&gt;=300000000,P2931&lt;500000000),15000000,IF(AND(P2931&gt;=500000000,P2931&lt;3000000000),20000000,IF(P2931&gt;=30000000000,35000000,0))))) * (1-R2931)</f>
        <v>0</v>
      </c>
      <c r="Y2931" s="50">
        <f>IFERROR(Q2931 * (1-R2931),0)</f>
        <v>0</v>
      </c>
      <c r="Z2931" s="51">
        <f>IF(R2931=1,0,0)</f>
        <v>0</v>
      </c>
      <c r="AA2931" s="51">
        <f>IFERROR((1-R2931) * Z2931 * 2%,0)</f>
        <v>0</v>
      </c>
      <c r="AB2931" s="52">
        <f>IF(R2931=0,0,0)</f>
        <v>0</v>
      </c>
      <c r="AC2931" s="52">
        <f> IFERROR(AB2931 * (1-R2931) * 2%,0)</f>
        <v>0</v>
      </c>
      <c r="AD2931" s="53">
        <f>T2931+V2931+W2931+X2931+AA2931+AC2931</f>
        <v>63539.520000000004</v>
      </c>
    </row>
    <row r="2932">
      <c r="C2932" s="40" t="s">
        <v>5561</v>
      </c>
      <c r="D2932" s="41" t="s">
        <v>5562</v>
      </c>
      <c r="E2932" s="41"/>
      <c r="F2932" s="42">
        <v>42923.295405092591</v>
      </c>
      <c r="G2932" s="43">
        <v>12</v>
      </c>
      <c r="H2932" s="44">
        <v>43326</v>
      </c>
      <c r="I2932" s="44">
        <v>43360</v>
      </c>
      <c r="J2932" s="43">
        <v>570927</v>
      </c>
      <c r="K2932" s="43">
        <v>0</v>
      </c>
      <c r="L2932" s="43">
        <v>0</v>
      </c>
      <c r="M2932" s="43">
        <f>IFERROR(J2932-K2932-L2932,0)</f>
        <v>570927</v>
      </c>
      <c r="N2932" s="43">
        <v>536756</v>
      </c>
      <c r="O2932" s="45">
        <f>IFERROR(IF(1 - M2932/N2932&lt;0,0,1-M2932/N2932),0)</f>
        <v>0</v>
      </c>
      <c r="P2932" s="43">
        <v>0</v>
      </c>
      <c r="Q2932" s="43">
        <v>570927</v>
      </c>
      <c r="R2932" s="46">
        <f>IF(F2932&lt;DATEVALUE("2018-07-01"),1,0)</f>
        <v>1</v>
      </c>
      <c r="S2932" s="47">
        <f>IF(R2932=1,1%,0)</f>
        <v>0.01</v>
      </c>
      <c r="T2932" s="46">
        <f>IFERROR(S2932*M2932,0)</f>
        <v>5709.2700000000004</v>
      </c>
      <c r="U2932" s="48">
        <f>IF(O2932&lt;=0.12,1,0)*(1-R2932)*M2932</f>
        <v>0</v>
      </c>
      <c r="V2932" s="49">
        <f>IF(0&lt;0.8,0,IF(0&lt;1,Sheet1!L590,1))*IF(G2932&lt;3,0.12 - O2932,0.01) *U2932</f>
        <v>0</v>
      </c>
      <c r="W2932" s="49">
        <f>IF(0&gt;1,IF(0&lt;=1.1,1,IF(0&lt;=1.2,2,IF(0&lt;=1.5,3,5))),0) * 1000000</f>
        <v>0</v>
      </c>
      <c r="X2932" s="50">
        <f>IF(AND(P2932&gt;=150000000,P2932&lt;300000000),5000000,IF(AND(P2932&gt;=300000000,P2932&lt;500000000),10000000,IF(AND(P2932&gt;=300000000,P2932&lt;500000000),15000000,IF(AND(P2932&gt;=500000000,P2932&lt;3000000000),20000000,IF(P2932&gt;=30000000000,35000000,0))))) * (1-R2932)</f>
        <v>0</v>
      </c>
      <c r="Y2932" s="50">
        <f>IFERROR(Q2932 * (1-R2932),0)</f>
        <v>0</v>
      </c>
      <c r="Z2932" s="51">
        <f>IF(R2932=1,0,0)</f>
        <v>0</v>
      </c>
      <c r="AA2932" s="51">
        <f>IFERROR((1-R2932) * Z2932 * 2%,0)</f>
        <v>0</v>
      </c>
      <c r="AB2932" s="52">
        <f>IF(R2932=0,0,0)</f>
        <v>0</v>
      </c>
      <c r="AC2932" s="52">
        <f> IFERROR(AB2932 * (1-R2932) * 2%,0)</f>
        <v>0</v>
      </c>
      <c r="AD2932" s="53">
        <f>T2932+V2932+W2932+X2932+AA2932+AC2932</f>
        <v>5709.2700000000004</v>
      </c>
    </row>
    <row r="2933">
      <c r="C2933" s="40" t="s">
        <v>5563</v>
      </c>
      <c r="D2933" s="41" t="s">
        <v>5564</v>
      </c>
      <c r="E2933" s="41"/>
      <c r="F2933" s="42">
        <v>42923.435706018514</v>
      </c>
      <c r="G2933" s="43">
        <v>12</v>
      </c>
      <c r="H2933" s="44">
        <v>43312</v>
      </c>
      <c r="I2933" s="44">
        <v>43364</v>
      </c>
      <c r="J2933" s="43">
        <v>1122360</v>
      </c>
      <c r="K2933" s="43">
        <v>0</v>
      </c>
      <c r="L2933" s="43">
        <v>0</v>
      </c>
      <c r="M2933" s="43">
        <f>IFERROR(J2933-K2933-L2933,0)</f>
        <v>1122360</v>
      </c>
      <c r="N2933" s="43">
        <v>1121670</v>
      </c>
      <c r="O2933" s="45">
        <f>IFERROR(IF(1 - M2933/N2933&lt;0,0,1-M2933/N2933),0)</f>
        <v>0</v>
      </c>
      <c r="P2933" s="43">
        <v>0</v>
      </c>
      <c r="Q2933" s="43">
        <v>1122360</v>
      </c>
      <c r="R2933" s="46">
        <f>IF(F2933&lt;DATEVALUE("2018-07-01"),1,0)</f>
        <v>1</v>
      </c>
      <c r="S2933" s="47">
        <f>IF(R2933=1,1%,0)</f>
        <v>0.01</v>
      </c>
      <c r="T2933" s="46">
        <f>IFERROR(S2933*M2933,0)</f>
        <v>11223.6</v>
      </c>
      <c r="U2933" s="48">
        <f>IF(O2933&lt;=0.12,1,0)*(1-R2933)*M2933</f>
        <v>0</v>
      </c>
      <c r="V2933" s="49">
        <f>IF(0&lt;0.8,0,IF(0&lt;1,Sheet1!L590,1))*IF(G2933&lt;3,0.12 - O2933,0.01) *U2933</f>
        <v>0</v>
      </c>
      <c r="W2933" s="49">
        <f>IF(0&gt;1,IF(0&lt;=1.1,1,IF(0&lt;=1.2,2,IF(0&lt;=1.5,3,5))),0) * 1000000</f>
        <v>0</v>
      </c>
      <c r="X2933" s="50">
        <f>IF(AND(P2933&gt;=150000000,P2933&lt;300000000),5000000,IF(AND(P2933&gt;=300000000,P2933&lt;500000000),10000000,IF(AND(P2933&gt;=300000000,P2933&lt;500000000),15000000,IF(AND(P2933&gt;=500000000,P2933&lt;3000000000),20000000,IF(P2933&gt;=30000000000,35000000,0))))) * (1-R2933)</f>
        <v>0</v>
      </c>
      <c r="Y2933" s="50">
        <f>IFERROR(Q2933 * (1-R2933),0)</f>
        <v>0</v>
      </c>
      <c r="Z2933" s="51">
        <f>IF(R2933=1,0,0)</f>
        <v>0</v>
      </c>
      <c r="AA2933" s="51">
        <f>IFERROR((1-R2933) * Z2933 * 2%,0)</f>
        <v>0</v>
      </c>
      <c r="AB2933" s="52">
        <f>IF(R2933=0,0,0)</f>
        <v>0</v>
      </c>
      <c r="AC2933" s="52">
        <f> IFERROR(AB2933 * (1-R2933) * 2%,0)</f>
        <v>0</v>
      </c>
      <c r="AD2933" s="53">
        <f>T2933+V2933+W2933+X2933+AA2933+AC2933</f>
        <v>11223.6</v>
      </c>
    </row>
    <row r="2934">
      <c r="C2934" s="40" t="s">
        <v>5565</v>
      </c>
      <c r="D2934" s="41" t="s">
        <v>5566</v>
      </c>
      <c r="E2934" s="41"/>
      <c r="F2934" s="42">
        <v>42927.07362268518</v>
      </c>
      <c r="G2934" s="43">
        <v>12</v>
      </c>
      <c r="H2934" s="44">
        <v>43312</v>
      </c>
      <c r="I2934" s="44">
        <v>43327</v>
      </c>
      <c r="J2934" s="43">
        <v>337590</v>
      </c>
      <c r="K2934" s="43">
        <v>0</v>
      </c>
      <c r="L2934" s="43">
        <v>0</v>
      </c>
      <c r="M2934" s="43">
        <f>IFERROR(J2934-K2934-L2934,0)</f>
        <v>337590</v>
      </c>
      <c r="N2934" s="43">
        <v>337590</v>
      </c>
      <c r="O2934" s="45">
        <f>IFERROR(IF(1 - M2934/N2934&lt;0,0,1-M2934/N2934),0)</f>
        <v>0</v>
      </c>
      <c r="P2934" s="43">
        <v>0</v>
      </c>
      <c r="Q2934" s="43">
        <v>337590</v>
      </c>
      <c r="R2934" s="46">
        <f>IF(F2934&lt;DATEVALUE("2018-07-01"),1,0)</f>
        <v>1</v>
      </c>
      <c r="S2934" s="47">
        <f>IF(R2934=1,1%,0)</f>
        <v>0.01</v>
      </c>
      <c r="T2934" s="46">
        <f>IFERROR(S2934*M2934,0)</f>
        <v>3375.9000000000001</v>
      </c>
      <c r="U2934" s="48">
        <f>IF(O2934&lt;=0.12,1,0)*(1-R2934)*M2934</f>
        <v>0</v>
      </c>
      <c r="V2934" s="49">
        <f>IF(0&lt;0.8,0,IF(0&lt;1,Sheet1!L590,1))*IF(G2934&lt;3,0.12 - O2934,0.01) *U2934</f>
        <v>0</v>
      </c>
      <c r="W2934" s="49">
        <f>IF(0&gt;1,IF(0&lt;=1.1,1,IF(0&lt;=1.2,2,IF(0&lt;=1.5,3,5))),0) * 1000000</f>
        <v>0</v>
      </c>
      <c r="X2934" s="50">
        <f>IF(AND(P2934&gt;=150000000,P2934&lt;300000000),5000000,IF(AND(P2934&gt;=300000000,P2934&lt;500000000),10000000,IF(AND(P2934&gt;=300000000,P2934&lt;500000000),15000000,IF(AND(P2934&gt;=500000000,P2934&lt;3000000000),20000000,IF(P2934&gt;=30000000000,35000000,0))))) * (1-R2934)</f>
        <v>0</v>
      </c>
      <c r="Y2934" s="50">
        <f>IFERROR(Q2934 * (1-R2934),0)</f>
        <v>0</v>
      </c>
      <c r="Z2934" s="51">
        <f>IF(R2934=1,0,0)</f>
        <v>0</v>
      </c>
      <c r="AA2934" s="51">
        <f>IFERROR((1-R2934) * Z2934 * 2%,0)</f>
        <v>0</v>
      </c>
      <c r="AB2934" s="52">
        <f>IF(R2934=0,0,0)</f>
        <v>0</v>
      </c>
      <c r="AC2934" s="52">
        <f> IFERROR(AB2934 * (1-R2934) * 2%,0)</f>
        <v>0</v>
      </c>
      <c r="AD2934" s="53">
        <f>T2934+V2934+W2934+X2934+AA2934+AC2934</f>
        <v>3375.9000000000001</v>
      </c>
    </row>
    <row r="2935">
      <c r="C2935" s="40" t="s">
        <v>5567</v>
      </c>
      <c r="D2935" s="41" t="s">
        <v>5568</v>
      </c>
      <c r="E2935" s="41"/>
      <c r="F2935" s="42">
        <v>42928.259166666663</v>
      </c>
      <c r="G2935" s="43">
        <v>12</v>
      </c>
      <c r="H2935" s="44">
        <v>43343</v>
      </c>
      <c r="I2935" s="44">
        <v>43341</v>
      </c>
      <c r="J2935" s="43">
        <v>1313842</v>
      </c>
      <c r="K2935" s="43">
        <v>0</v>
      </c>
      <c r="L2935" s="43">
        <v>0</v>
      </c>
      <c r="M2935" s="43">
        <f>IFERROR(J2935-K2935-L2935,0)</f>
        <v>1313842</v>
      </c>
      <c r="N2935" s="43">
        <v>1312366</v>
      </c>
      <c r="O2935" s="45">
        <f>IFERROR(IF(1 - M2935/N2935&lt;0,0,1-M2935/N2935),0)</f>
        <v>0</v>
      </c>
      <c r="P2935" s="43">
        <v>0</v>
      </c>
      <c r="Q2935" s="43">
        <v>1313842</v>
      </c>
      <c r="R2935" s="46">
        <f>IF(F2935&lt;DATEVALUE("2018-07-01"),1,0)</f>
        <v>1</v>
      </c>
      <c r="S2935" s="47">
        <f>IF(R2935=1,1%,0)</f>
        <v>0.01</v>
      </c>
      <c r="T2935" s="46">
        <f>IFERROR(S2935*M2935,0)</f>
        <v>13138.42</v>
      </c>
      <c r="U2935" s="48">
        <f>IF(O2935&lt;=0.12,1,0)*(1-R2935)*M2935</f>
        <v>0</v>
      </c>
      <c r="V2935" s="49">
        <f>IF(0&lt;0.8,0,IF(0&lt;1,Sheet1!L590,1))*IF(G2935&lt;3,0.12 - O2935,0.01) *U2935</f>
        <v>0</v>
      </c>
      <c r="W2935" s="49">
        <f>IF(0&gt;1,IF(0&lt;=1.1,1,IF(0&lt;=1.2,2,IF(0&lt;=1.5,3,5))),0) * 1000000</f>
        <v>0</v>
      </c>
      <c r="X2935" s="50">
        <f>IF(AND(P2935&gt;=150000000,P2935&lt;300000000),5000000,IF(AND(P2935&gt;=300000000,P2935&lt;500000000),10000000,IF(AND(P2935&gt;=300000000,P2935&lt;500000000),15000000,IF(AND(P2935&gt;=500000000,P2935&lt;3000000000),20000000,IF(P2935&gt;=30000000000,35000000,0))))) * (1-R2935)</f>
        <v>0</v>
      </c>
      <c r="Y2935" s="50">
        <f>IFERROR(Q2935 * (1-R2935),0)</f>
        <v>0</v>
      </c>
      <c r="Z2935" s="51">
        <f>IF(R2935=1,0,0)</f>
        <v>0</v>
      </c>
      <c r="AA2935" s="51">
        <f>IFERROR((1-R2935) * Z2935 * 2%,0)</f>
        <v>0</v>
      </c>
      <c r="AB2935" s="52">
        <f>IF(R2935=0,0,0)</f>
        <v>0</v>
      </c>
      <c r="AC2935" s="52">
        <f> IFERROR(AB2935 * (1-R2935) * 2%,0)</f>
        <v>0</v>
      </c>
      <c r="AD2935" s="53">
        <f>T2935+V2935+W2935+X2935+AA2935+AC2935</f>
        <v>13138.42</v>
      </c>
    </row>
    <row r="2936">
      <c r="C2936" s="40" t="s">
        <v>5569</v>
      </c>
      <c r="D2936" s="41" t="s">
        <v>5570</v>
      </c>
      <c r="E2936" s="41"/>
      <c r="F2936" s="42">
        <v>42930.153935185182</v>
      </c>
      <c r="G2936" s="43">
        <v>12</v>
      </c>
      <c r="H2936" s="44" t="s">
        <v>24</v>
      </c>
      <c r="I2936" s="44" t="s">
        <v>24</v>
      </c>
      <c r="J2936" s="43">
        <v>6372694</v>
      </c>
      <c r="K2936" s="43">
        <v>0</v>
      </c>
      <c r="L2936" s="43">
        <v>0</v>
      </c>
      <c r="M2936" s="43">
        <f>IFERROR(J2936-K2936-L2936,0)</f>
        <v>6372694</v>
      </c>
      <c r="N2936" s="43">
        <v>6372694</v>
      </c>
      <c r="O2936" s="45">
        <f>IFERROR(IF(1 - M2936/N2936&lt;0,0,1-M2936/N2936),0)</f>
        <v>0</v>
      </c>
      <c r="P2936" s="43">
        <v>0</v>
      </c>
      <c r="Q2936" s="43">
        <v>6372694</v>
      </c>
      <c r="R2936" s="46">
        <f>IF(F2936&lt;DATEVALUE("2018-07-01"),1,0)</f>
        <v>1</v>
      </c>
      <c r="S2936" s="47">
        <f>IF(R2936=1,1%,0)</f>
        <v>0.01</v>
      </c>
      <c r="T2936" s="46">
        <f>IFERROR(S2936*M2936,0)</f>
        <v>63726.940000000002</v>
      </c>
      <c r="U2936" s="48">
        <f>IF(O2936&lt;=0.12,1,0)*(1-R2936)*M2936</f>
        <v>0</v>
      </c>
      <c r="V2936" s="49">
        <f>IF(0&lt;0.8,0,IF(0&lt;1,Sheet1!L590,1))*IF(G2936&lt;3,0.12 - O2936,0.01) *U2936</f>
        <v>0</v>
      </c>
      <c r="W2936" s="49">
        <f>IF(0&gt;1,IF(0&lt;=1.1,1,IF(0&lt;=1.2,2,IF(0&lt;=1.5,3,5))),0) * 1000000</f>
        <v>0</v>
      </c>
      <c r="X2936" s="50">
        <f>IF(AND(P2936&gt;=150000000,P2936&lt;300000000),5000000,IF(AND(P2936&gt;=300000000,P2936&lt;500000000),10000000,IF(AND(P2936&gt;=300000000,P2936&lt;500000000),15000000,IF(AND(P2936&gt;=500000000,P2936&lt;3000000000),20000000,IF(P2936&gt;=30000000000,35000000,0))))) * (1-R2936)</f>
        <v>0</v>
      </c>
      <c r="Y2936" s="50">
        <f>IFERROR(Q2936 * (1-R2936),0)</f>
        <v>0</v>
      </c>
      <c r="Z2936" s="51">
        <f>IF(R2936=1,0,0)</f>
        <v>0</v>
      </c>
      <c r="AA2936" s="51">
        <f>IFERROR((1-R2936) * Z2936 * 2%,0)</f>
        <v>0</v>
      </c>
      <c r="AB2936" s="52">
        <f>IF(R2936=0,0,0)</f>
        <v>0</v>
      </c>
      <c r="AC2936" s="52">
        <f> IFERROR(AB2936 * (1-R2936) * 2%,0)</f>
        <v>0</v>
      </c>
      <c r="AD2936" s="53">
        <f>T2936+V2936+W2936+X2936+AA2936+AC2936</f>
        <v>63726.940000000002</v>
      </c>
    </row>
    <row r="2937">
      <c r="C2937" s="40" t="s">
        <v>5571</v>
      </c>
      <c r="D2937" s="41" t="s">
        <v>5572</v>
      </c>
      <c r="E2937" s="41"/>
      <c r="F2937" s="42">
        <v>42931.164780092593</v>
      </c>
      <c r="G2937" s="43">
        <v>12</v>
      </c>
      <c r="H2937" s="44" t="s">
        <v>24</v>
      </c>
      <c r="I2937" s="44" t="s">
        <v>24</v>
      </c>
      <c r="J2937" s="43">
        <v>595320</v>
      </c>
      <c r="K2937" s="43">
        <v>0</v>
      </c>
      <c r="L2937" s="43">
        <v>0</v>
      </c>
      <c r="M2937" s="43">
        <f>IFERROR(J2937-K2937-L2937,0)</f>
        <v>595320</v>
      </c>
      <c r="N2937" s="43">
        <v>595320</v>
      </c>
      <c r="O2937" s="45">
        <f>IFERROR(IF(1 - M2937/N2937&lt;0,0,1-M2937/N2937),0)</f>
        <v>0</v>
      </c>
      <c r="P2937" s="43">
        <v>0</v>
      </c>
      <c r="Q2937" s="43">
        <v>595320</v>
      </c>
      <c r="R2937" s="46">
        <f>IF(F2937&lt;DATEVALUE("2018-07-01"),1,0)</f>
        <v>1</v>
      </c>
      <c r="S2937" s="47">
        <f>IF(R2937=1,1%,0)</f>
        <v>0.01</v>
      </c>
      <c r="T2937" s="46">
        <f>IFERROR(S2937*M2937,0)</f>
        <v>5953.1999999999998</v>
      </c>
      <c r="U2937" s="48">
        <f>IF(O2937&lt;=0.12,1,0)*(1-R2937)*M2937</f>
        <v>0</v>
      </c>
      <c r="V2937" s="49">
        <f>IF(0&lt;0.8,0,IF(0&lt;1,Sheet1!L590,1))*IF(G2937&lt;3,0.12 - O2937,0.01) *U2937</f>
        <v>0</v>
      </c>
      <c r="W2937" s="49">
        <f>IF(0&gt;1,IF(0&lt;=1.1,1,IF(0&lt;=1.2,2,IF(0&lt;=1.5,3,5))),0) * 1000000</f>
        <v>0</v>
      </c>
      <c r="X2937" s="50">
        <f>IF(AND(P2937&gt;=150000000,P2937&lt;300000000),5000000,IF(AND(P2937&gt;=300000000,P2937&lt;500000000),10000000,IF(AND(P2937&gt;=300000000,P2937&lt;500000000),15000000,IF(AND(P2937&gt;=500000000,P2937&lt;3000000000),20000000,IF(P2937&gt;=30000000000,35000000,0))))) * (1-R2937)</f>
        <v>0</v>
      </c>
      <c r="Y2937" s="50">
        <f>IFERROR(Q2937 * (1-R2937),0)</f>
        <v>0</v>
      </c>
      <c r="Z2937" s="51">
        <f>IF(R2937=1,0,0)</f>
        <v>0</v>
      </c>
      <c r="AA2937" s="51">
        <f>IFERROR((1-R2937) * Z2937 * 2%,0)</f>
        <v>0</v>
      </c>
      <c r="AB2937" s="52">
        <f>IF(R2937=0,0,0)</f>
        <v>0</v>
      </c>
      <c r="AC2937" s="52">
        <f> IFERROR(AB2937 * (1-R2937) * 2%,0)</f>
        <v>0</v>
      </c>
      <c r="AD2937" s="53">
        <f>T2937+V2937+W2937+X2937+AA2937+AC2937</f>
        <v>5953.1999999999998</v>
      </c>
    </row>
    <row r="2938">
      <c r="C2938" s="40" t="s">
        <v>5573</v>
      </c>
      <c r="D2938" s="41" t="s">
        <v>5574</v>
      </c>
      <c r="E2938" s="41"/>
      <c r="F2938" s="42">
        <v>42944.390844907408</v>
      </c>
      <c r="G2938" s="43">
        <v>12</v>
      </c>
      <c r="H2938" s="44">
        <v>43312</v>
      </c>
      <c r="I2938" s="44">
        <v>43363</v>
      </c>
      <c r="J2938" s="43">
        <v>743666</v>
      </c>
      <c r="K2938" s="43">
        <v>0</v>
      </c>
      <c r="L2938" s="43">
        <v>0</v>
      </c>
      <c r="M2938" s="43">
        <f>IFERROR(J2938-K2938-L2938,0)</f>
        <v>743666</v>
      </c>
      <c r="N2938" s="43">
        <v>743666</v>
      </c>
      <c r="O2938" s="45">
        <f>IFERROR(IF(1 - M2938/N2938&lt;0,0,1-M2938/N2938),0)</f>
        <v>0</v>
      </c>
      <c r="P2938" s="43">
        <v>0</v>
      </c>
      <c r="Q2938" s="43">
        <v>743666</v>
      </c>
      <c r="R2938" s="46">
        <f>IF(F2938&lt;DATEVALUE("2018-07-01"),1,0)</f>
        <v>1</v>
      </c>
      <c r="S2938" s="47">
        <f>IF(R2938=1,1%,0)</f>
        <v>0.01</v>
      </c>
      <c r="T2938" s="46">
        <f>IFERROR(S2938*M2938,0)</f>
        <v>7436.6599999999999</v>
      </c>
      <c r="U2938" s="48">
        <f>IF(O2938&lt;=0.12,1,0)*(1-R2938)*M2938</f>
        <v>0</v>
      </c>
      <c r="V2938" s="49">
        <f>IF(0&lt;0.8,0,IF(0&lt;1,Sheet1!L590,1))*IF(G2938&lt;3,0.12 - O2938,0.01) *U2938</f>
        <v>0</v>
      </c>
      <c r="W2938" s="49">
        <f>IF(0&gt;1,IF(0&lt;=1.1,1,IF(0&lt;=1.2,2,IF(0&lt;=1.5,3,5))),0) * 1000000</f>
        <v>0</v>
      </c>
      <c r="X2938" s="50">
        <f>IF(AND(P2938&gt;=150000000,P2938&lt;300000000),5000000,IF(AND(P2938&gt;=300000000,P2938&lt;500000000),10000000,IF(AND(P2938&gt;=300000000,P2938&lt;500000000),15000000,IF(AND(P2938&gt;=500000000,P2938&lt;3000000000),20000000,IF(P2938&gt;=30000000000,35000000,0))))) * (1-R2938)</f>
        <v>0</v>
      </c>
      <c r="Y2938" s="50">
        <f>IFERROR(Q2938 * (1-R2938),0)</f>
        <v>0</v>
      </c>
      <c r="Z2938" s="51">
        <f>IF(R2938=1,0,0)</f>
        <v>0</v>
      </c>
      <c r="AA2938" s="51">
        <f>IFERROR((1-R2938) * Z2938 * 2%,0)</f>
        <v>0</v>
      </c>
      <c r="AB2938" s="52">
        <f>IF(R2938=0,0,0)</f>
        <v>0</v>
      </c>
      <c r="AC2938" s="52">
        <f> IFERROR(AB2938 * (1-R2938) * 2%,0)</f>
        <v>0</v>
      </c>
      <c r="AD2938" s="53">
        <f>T2938+V2938+W2938+X2938+AA2938+AC2938</f>
        <v>7436.6599999999999</v>
      </c>
    </row>
    <row r="2939">
      <c r="C2939" s="40" t="s">
        <v>5575</v>
      </c>
      <c r="D2939" s="41" t="s">
        <v>5576</v>
      </c>
      <c r="E2939" s="41"/>
      <c r="F2939" s="42">
        <v>42944.395775462959</v>
      </c>
      <c r="G2939" s="43">
        <v>12</v>
      </c>
      <c r="H2939" s="44">
        <v>43326</v>
      </c>
      <c r="I2939" s="44">
        <v>43340</v>
      </c>
      <c r="J2939" s="43">
        <v>36497413</v>
      </c>
      <c r="K2939" s="43">
        <v>0</v>
      </c>
      <c r="L2939" s="43">
        <v>0</v>
      </c>
      <c r="M2939" s="43">
        <f>IFERROR(J2939-K2939-L2939,0)</f>
        <v>36497413</v>
      </c>
      <c r="N2939" s="43">
        <v>35847182</v>
      </c>
      <c r="O2939" s="45">
        <f>IFERROR(IF(1 - M2939/N2939&lt;0,0,1-M2939/N2939),0)</f>
        <v>0</v>
      </c>
      <c r="P2939" s="43">
        <v>0</v>
      </c>
      <c r="Q2939" s="43">
        <v>36497413</v>
      </c>
      <c r="R2939" s="46">
        <f>IF(F2939&lt;DATEVALUE("2018-07-01"),1,0)</f>
        <v>1</v>
      </c>
      <c r="S2939" s="47">
        <f>IF(R2939=1,1%,0)</f>
        <v>0.01</v>
      </c>
      <c r="T2939" s="46">
        <f>IFERROR(S2939*M2939,0)</f>
        <v>364974.13</v>
      </c>
      <c r="U2939" s="48">
        <f>IF(O2939&lt;=0.12,1,0)*(1-R2939)*M2939</f>
        <v>0</v>
      </c>
      <c r="V2939" s="49">
        <f>IF(0&lt;0.8,0,IF(0&lt;1,Sheet1!L590,1))*IF(G2939&lt;3,0.12 - O2939,0.01) *U2939</f>
        <v>0</v>
      </c>
      <c r="W2939" s="49">
        <f>IF(0&gt;1,IF(0&lt;=1.1,1,IF(0&lt;=1.2,2,IF(0&lt;=1.5,3,5))),0) * 1000000</f>
        <v>0</v>
      </c>
      <c r="X2939" s="50">
        <f>IF(AND(P2939&gt;=150000000,P2939&lt;300000000),5000000,IF(AND(P2939&gt;=300000000,P2939&lt;500000000),10000000,IF(AND(P2939&gt;=300000000,P2939&lt;500000000),15000000,IF(AND(P2939&gt;=500000000,P2939&lt;3000000000),20000000,IF(P2939&gt;=30000000000,35000000,0))))) * (1-R2939)</f>
        <v>0</v>
      </c>
      <c r="Y2939" s="50">
        <f>IFERROR(Q2939 * (1-R2939),0)</f>
        <v>0</v>
      </c>
      <c r="Z2939" s="51">
        <f>IF(R2939=1,0,0)</f>
        <v>0</v>
      </c>
      <c r="AA2939" s="51">
        <f>IFERROR((1-R2939) * Z2939 * 2%,0)</f>
        <v>0</v>
      </c>
      <c r="AB2939" s="52">
        <f>IF(R2939=0,644614,0)</f>
        <v>0</v>
      </c>
      <c r="AC2939" s="52">
        <f> IFERROR(AB2939 * (1-R2939) * 2%,0)</f>
        <v>0</v>
      </c>
      <c r="AD2939" s="53">
        <f>T2939+V2939+W2939+X2939+AA2939+AC2939</f>
        <v>364974.13</v>
      </c>
    </row>
    <row r="2940">
      <c r="C2940" s="40" t="s">
        <v>5577</v>
      </c>
      <c r="D2940" s="41" t="s">
        <v>5578</v>
      </c>
      <c r="E2940" s="41"/>
      <c r="F2940" s="42">
        <v>42947.076365740737</v>
      </c>
      <c r="G2940" s="43">
        <v>12</v>
      </c>
      <c r="H2940" s="44" t="s">
        <v>24</v>
      </c>
      <c r="I2940" s="44" t="s">
        <v>24</v>
      </c>
      <c r="J2940" s="43">
        <v>69212</v>
      </c>
      <c r="K2940" s="43">
        <v>0</v>
      </c>
      <c r="L2940" s="43">
        <v>0</v>
      </c>
      <c r="M2940" s="43">
        <f>IFERROR(J2940-K2940-L2940,0)</f>
        <v>69212</v>
      </c>
      <c r="N2940" s="43">
        <v>69212</v>
      </c>
      <c r="O2940" s="45">
        <f>IFERROR(IF(1 - M2940/N2940&lt;0,0,1-M2940/N2940),0)</f>
        <v>0</v>
      </c>
      <c r="P2940" s="43">
        <v>0</v>
      </c>
      <c r="Q2940" s="43">
        <v>69212</v>
      </c>
      <c r="R2940" s="46">
        <f>IF(F2940&lt;DATEVALUE("2018-07-01"),1,0)</f>
        <v>1</v>
      </c>
      <c r="S2940" s="47">
        <f>IF(R2940=1,1%,0)</f>
        <v>0.01</v>
      </c>
      <c r="T2940" s="46">
        <f>IFERROR(S2940*M2940,0)</f>
        <v>692.12</v>
      </c>
      <c r="U2940" s="48">
        <f>IF(O2940&lt;=0.12,1,0)*(1-R2940)*M2940</f>
        <v>0</v>
      </c>
      <c r="V2940" s="49">
        <f>IF(0&lt;0.8,0,IF(0&lt;1,Sheet1!L590,1))*IF(G2940&lt;3,0.12 - O2940,0.01) *U2940</f>
        <v>0</v>
      </c>
      <c r="W2940" s="49">
        <f>IF(0&gt;1,IF(0&lt;=1.1,1,IF(0&lt;=1.2,2,IF(0&lt;=1.5,3,5))),0) * 1000000</f>
        <v>0</v>
      </c>
      <c r="X2940" s="50">
        <f>IF(AND(P2940&gt;=150000000,P2940&lt;300000000),5000000,IF(AND(P2940&gt;=300000000,P2940&lt;500000000),10000000,IF(AND(P2940&gt;=300000000,P2940&lt;500000000),15000000,IF(AND(P2940&gt;=500000000,P2940&lt;3000000000),20000000,IF(P2940&gt;=30000000000,35000000,0))))) * (1-R2940)</f>
        <v>0</v>
      </c>
      <c r="Y2940" s="50">
        <f>IFERROR(Q2940 * (1-R2940),0)</f>
        <v>0</v>
      </c>
      <c r="Z2940" s="51">
        <f>IF(R2940=1,0,0)</f>
        <v>0</v>
      </c>
      <c r="AA2940" s="51">
        <f>IFERROR((1-R2940) * Z2940 * 2%,0)</f>
        <v>0</v>
      </c>
      <c r="AB2940" s="52">
        <f>IF(R2940=0,0,0)</f>
        <v>0</v>
      </c>
      <c r="AC2940" s="52">
        <f> IFERROR(AB2940 * (1-R2940) * 2%,0)</f>
        <v>0</v>
      </c>
      <c r="AD2940" s="53">
        <f>T2940+V2940+W2940+X2940+AA2940+AC2940</f>
        <v>692.12</v>
      </c>
    </row>
    <row r="2941">
      <c r="C2941" s="40" t="s">
        <v>5579</v>
      </c>
      <c r="D2941" s="41" t="s">
        <v>5580</v>
      </c>
      <c r="E2941" s="41"/>
      <c r="F2941" s="42">
        <v>42956.332592592589</v>
      </c>
      <c r="G2941" s="43">
        <v>11</v>
      </c>
      <c r="H2941" s="44">
        <v>43312</v>
      </c>
      <c r="I2941" s="44">
        <v>43347</v>
      </c>
      <c r="J2941" s="43">
        <v>578501</v>
      </c>
      <c r="K2941" s="43">
        <v>0</v>
      </c>
      <c r="L2941" s="43">
        <v>0</v>
      </c>
      <c r="M2941" s="43">
        <f>IFERROR(J2941-K2941-L2941,0)</f>
        <v>578501</v>
      </c>
      <c r="N2941" s="43">
        <v>578501</v>
      </c>
      <c r="O2941" s="45">
        <f>IFERROR(IF(1 - M2941/N2941&lt;0,0,1-M2941/N2941),0)</f>
        <v>0</v>
      </c>
      <c r="P2941" s="43">
        <v>0</v>
      </c>
      <c r="Q2941" s="43">
        <v>578501</v>
      </c>
      <c r="R2941" s="46">
        <f>IF(F2941&lt;DATEVALUE("2018-07-01"),1,0)</f>
        <v>1</v>
      </c>
      <c r="S2941" s="47">
        <f>IF(R2941=1,1%,0)</f>
        <v>0.01</v>
      </c>
      <c r="T2941" s="46">
        <f>IFERROR(S2941*M2941,0)</f>
        <v>5785.0100000000002</v>
      </c>
      <c r="U2941" s="48">
        <f>IF(O2941&lt;=0.12,1,0)*(1-R2941)*M2941</f>
        <v>0</v>
      </c>
      <c r="V2941" s="49">
        <f>IF(0&lt;0.8,0,IF(0&lt;1,Sheet1!L590,1))*IF(G2941&lt;3,0.12 - O2941,0.01) *U2941</f>
        <v>0</v>
      </c>
      <c r="W2941" s="49">
        <f>IF(0&gt;1,IF(0&lt;=1.1,1,IF(0&lt;=1.2,2,IF(0&lt;=1.5,3,5))),0) * 1000000</f>
        <v>0</v>
      </c>
      <c r="X2941" s="50">
        <f>IF(AND(P2941&gt;=150000000,P2941&lt;300000000),5000000,IF(AND(P2941&gt;=300000000,P2941&lt;500000000),10000000,IF(AND(P2941&gt;=300000000,P2941&lt;500000000),15000000,IF(AND(P2941&gt;=500000000,P2941&lt;3000000000),20000000,IF(P2941&gt;=30000000000,35000000,0))))) * (1-R2941)</f>
        <v>0</v>
      </c>
      <c r="Y2941" s="50">
        <f>IFERROR(Q2941 * (1-R2941),0)</f>
        <v>0</v>
      </c>
      <c r="Z2941" s="51">
        <f>IF(R2941=1,0,0)</f>
        <v>0</v>
      </c>
      <c r="AA2941" s="51">
        <f>IFERROR((1-R2941) * Z2941 * 2%,0)</f>
        <v>0</v>
      </c>
      <c r="AB2941" s="52">
        <f>IF(R2941=0,0,0)</f>
        <v>0</v>
      </c>
      <c r="AC2941" s="52">
        <f> IFERROR(AB2941 * (1-R2941) * 2%,0)</f>
        <v>0</v>
      </c>
      <c r="AD2941" s="53">
        <f>T2941+V2941+W2941+X2941+AA2941+AC2941</f>
        <v>5785.0100000000002</v>
      </c>
    </row>
    <row r="2942">
      <c r="C2942" s="40" t="s">
        <v>5581</v>
      </c>
      <c r="D2942" s="41" t="s">
        <v>5582</v>
      </c>
      <c r="E2942" s="41"/>
      <c r="F2942" s="42">
        <v>42959.149027777778</v>
      </c>
      <c r="G2942" s="43">
        <v>11</v>
      </c>
      <c r="H2942" s="44">
        <v>43355</v>
      </c>
      <c r="I2942" s="44">
        <v>43361</v>
      </c>
      <c r="J2942" s="43">
        <v>451814</v>
      </c>
      <c r="K2942" s="43">
        <v>0</v>
      </c>
      <c r="L2942" s="43">
        <v>0</v>
      </c>
      <c r="M2942" s="43">
        <f>IFERROR(J2942-K2942-L2942,0)</f>
        <v>451814</v>
      </c>
      <c r="N2942" s="43">
        <v>451814</v>
      </c>
      <c r="O2942" s="45">
        <f>IFERROR(IF(1 - M2942/N2942&lt;0,0,1-M2942/N2942),0)</f>
        <v>0</v>
      </c>
      <c r="P2942" s="43">
        <v>0</v>
      </c>
      <c r="Q2942" s="43">
        <v>451814</v>
      </c>
      <c r="R2942" s="46">
        <f>IF(F2942&lt;DATEVALUE("2018-07-01"),1,0)</f>
        <v>1</v>
      </c>
      <c r="S2942" s="47">
        <f>IF(R2942=1,1%,0)</f>
        <v>0.01</v>
      </c>
      <c r="T2942" s="46">
        <f>IFERROR(S2942*M2942,0)</f>
        <v>4518.1400000000003</v>
      </c>
      <c r="U2942" s="48">
        <f>IF(O2942&lt;=0.12,1,0)*(1-R2942)*M2942</f>
        <v>0</v>
      </c>
      <c r="V2942" s="49">
        <f>IF(0&lt;0.8,0,IF(0&lt;1,Sheet1!L590,1))*IF(G2942&lt;3,0.12 - O2942,0.01) *U2942</f>
        <v>0</v>
      </c>
      <c r="W2942" s="49">
        <f>IF(0&gt;1,IF(0&lt;=1.1,1,IF(0&lt;=1.2,2,IF(0&lt;=1.5,3,5))),0) * 1000000</f>
        <v>0</v>
      </c>
      <c r="X2942" s="50">
        <f>IF(AND(P2942&gt;=150000000,P2942&lt;300000000),5000000,IF(AND(P2942&gt;=300000000,P2942&lt;500000000),10000000,IF(AND(P2942&gt;=300000000,P2942&lt;500000000),15000000,IF(AND(P2942&gt;=500000000,P2942&lt;3000000000),20000000,IF(P2942&gt;=30000000000,35000000,0))))) * (1-R2942)</f>
        <v>0</v>
      </c>
      <c r="Y2942" s="50">
        <f>IFERROR(Q2942 * (1-R2942),0)</f>
        <v>0</v>
      </c>
      <c r="Z2942" s="51">
        <f>IF(R2942=1,0,0)</f>
        <v>0</v>
      </c>
      <c r="AA2942" s="51">
        <f>IFERROR((1-R2942) * Z2942 * 2%,0)</f>
        <v>0</v>
      </c>
      <c r="AB2942" s="52">
        <f>IF(R2942=0,0,0)</f>
        <v>0</v>
      </c>
      <c r="AC2942" s="52">
        <f> IFERROR(AB2942 * (1-R2942) * 2%,0)</f>
        <v>0</v>
      </c>
      <c r="AD2942" s="53">
        <f>T2942+V2942+W2942+X2942+AA2942+AC2942</f>
        <v>4518.1400000000003</v>
      </c>
    </row>
    <row r="2943">
      <c r="C2943" s="40" t="s">
        <v>5583</v>
      </c>
      <c r="D2943" s="41" t="s">
        <v>5584</v>
      </c>
      <c r="E2943" s="41"/>
      <c r="F2943" s="42">
        <v>42971.187476851854</v>
      </c>
      <c r="G2943" s="43">
        <v>11</v>
      </c>
      <c r="H2943" s="44">
        <v>43385</v>
      </c>
      <c r="I2943" s="44">
        <v>43392</v>
      </c>
      <c r="J2943" s="43">
        <v>10003310</v>
      </c>
      <c r="K2943" s="43">
        <v>0</v>
      </c>
      <c r="L2943" s="43">
        <v>0</v>
      </c>
      <c r="M2943" s="43">
        <f>IFERROR(J2943-K2943-L2943,0)</f>
        <v>10003310</v>
      </c>
      <c r="N2943" s="43">
        <v>9964713</v>
      </c>
      <c r="O2943" s="45">
        <f>IFERROR(IF(1 - M2943/N2943&lt;0,0,1-M2943/N2943),0)</f>
        <v>0</v>
      </c>
      <c r="P2943" s="43">
        <v>0</v>
      </c>
      <c r="Q2943" s="43">
        <v>18398310</v>
      </c>
      <c r="R2943" s="46">
        <f>IF(F2943&lt;DATEVALUE("2018-07-01"),1,0)</f>
        <v>1</v>
      </c>
      <c r="S2943" s="47">
        <f>IF(R2943=1,1%,0)</f>
        <v>0.01</v>
      </c>
      <c r="T2943" s="46">
        <f>IFERROR(S2943*M2943,0)</f>
        <v>100033.10000000001</v>
      </c>
      <c r="U2943" s="48">
        <f>IF(O2943&lt;=0.12,1,0)*(1-R2943)*M2943</f>
        <v>0</v>
      </c>
      <c r="V2943" s="49">
        <f>IF(0&lt;0.8,0,IF(0&lt;1,Sheet1!L590,1))*IF(G2943&lt;3,0.12 - O2943,0.01) *U2943</f>
        <v>0</v>
      </c>
      <c r="W2943" s="49">
        <f>IF(0&gt;1,IF(0&lt;=1.1,1,IF(0&lt;=1.2,2,IF(0&lt;=1.5,3,5))),0) * 1000000</f>
        <v>0</v>
      </c>
      <c r="X2943" s="50">
        <f>IF(AND(P2943&gt;=150000000,P2943&lt;300000000),5000000,IF(AND(P2943&gt;=300000000,P2943&lt;500000000),10000000,IF(AND(P2943&gt;=300000000,P2943&lt;500000000),15000000,IF(AND(P2943&gt;=500000000,P2943&lt;3000000000),20000000,IF(P2943&gt;=30000000000,35000000,0))))) * (1-R2943)</f>
        <v>0</v>
      </c>
      <c r="Y2943" s="50">
        <f>IFERROR(Q2943 * (1-R2943),0)</f>
        <v>0</v>
      </c>
      <c r="Z2943" s="51">
        <f>IF(R2943=1,0,0)</f>
        <v>0</v>
      </c>
      <c r="AA2943" s="51">
        <f>IFERROR((1-R2943) * Z2943 * 2%,0)</f>
        <v>0</v>
      </c>
      <c r="AB2943" s="52">
        <f>IF(R2943=0,0,0)</f>
        <v>0</v>
      </c>
      <c r="AC2943" s="52">
        <f> IFERROR(AB2943 * (1-R2943) * 2%,0)</f>
        <v>0</v>
      </c>
      <c r="AD2943" s="53">
        <f>T2943+V2943+W2943+X2943+AA2943+AC2943</f>
        <v>100033.10000000001</v>
      </c>
    </row>
    <row r="2944">
      <c r="C2944" s="40" t="s">
        <v>5585</v>
      </c>
      <c r="D2944" s="41" t="s">
        <v>5586</v>
      </c>
      <c r="E2944" s="41"/>
      <c r="F2944" s="42">
        <v>43001.195231481477</v>
      </c>
      <c r="G2944" s="43">
        <v>10</v>
      </c>
      <c r="H2944" s="44">
        <v>43312</v>
      </c>
      <c r="I2944" s="44">
        <v>43322</v>
      </c>
      <c r="J2944" s="43">
        <v>15426400</v>
      </c>
      <c r="K2944" s="43">
        <v>0</v>
      </c>
      <c r="L2944" s="43">
        <v>0</v>
      </c>
      <c r="M2944" s="43">
        <f>IFERROR(J2944-K2944-L2944,0)</f>
        <v>15426400</v>
      </c>
      <c r="N2944" s="43">
        <v>16789355</v>
      </c>
      <c r="O2944" s="45">
        <f>IFERROR(IF(1 - M2944/N2944&lt;0,0,1-M2944/N2944),0)</f>
        <v>0.081179711787617848</v>
      </c>
      <c r="P2944" s="43">
        <v>0</v>
      </c>
      <c r="Q2944" s="43">
        <v>15426400</v>
      </c>
      <c r="R2944" s="46">
        <f>IF(F2944&lt;DATEVALUE("2018-07-01"),1,0)</f>
        <v>1</v>
      </c>
      <c r="S2944" s="47">
        <f>IF(R2944=1,1%,0)</f>
        <v>0.01</v>
      </c>
      <c r="T2944" s="46">
        <f>IFERROR(S2944*M2944,0)</f>
        <v>154264</v>
      </c>
      <c r="U2944" s="48">
        <f>IF(O2944&lt;=0.12,1,0)*(1-R2944)*M2944</f>
        <v>0</v>
      </c>
      <c r="V2944" s="49">
        <f>IF(0&lt;0.8,0,IF(0&lt;1,Sheet1!L590,1))*IF(G2944&lt;3,0.12 - O2944,0.01) *U2944</f>
        <v>0</v>
      </c>
      <c r="W2944" s="49">
        <f>IF(0&gt;1,IF(0&lt;=1.1,1,IF(0&lt;=1.2,2,IF(0&lt;=1.5,3,5))),0) * 1000000</f>
        <v>0</v>
      </c>
      <c r="X2944" s="50">
        <f>IF(AND(P2944&gt;=150000000,P2944&lt;300000000),5000000,IF(AND(P2944&gt;=300000000,P2944&lt;500000000),10000000,IF(AND(P2944&gt;=300000000,P2944&lt;500000000),15000000,IF(AND(P2944&gt;=500000000,P2944&lt;3000000000),20000000,IF(P2944&gt;=30000000000,35000000,0))))) * (1-R2944)</f>
        <v>0</v>
      </c>
      <c r="Y2944" s="50">
        <f>IFERROR(Q2944 * (1-R2944),0)</f>
        <v>0</v>
      </c>
      <c r="Z2944" s="51">
        <f>IF(R2944=1,0,0)</f>
        <v>0</v>
      </c>
      <c r="AA2944" s="51">
        <f>IFERROR((1-R2944) * Z2944 * 2%,0)</f>
        <v>0</v>
      </c>
      <c r="AB2944" s="52">
        <f>IF(R2944=0,0,0)</f>
        <v>0</v>
      </c>
      <c r="AC2944" s="52">
        <f> IFERROR(AB2944 * (1-R2944) * 2%,0)</f>
        <v>0</v>
      </c>
      <c r="AD2944" s="53">
        <f>T2944+V2944+W2944+X2944+AA2944+AC2944</f>
        <v>154264</v>
      </c>
    </row>
    <row r="2945">
      <c r="C2945" s="40" t="s">
        <v>5587</v>
      </c>
      <c r="D2945" s="41" t="s">
        <v>5588</v>
      </c>
      <c r="E2945" s="41"/>
      <c r="F2945" s="42">
        <v>43013.310729166667</v>
      </c>
      <c r="G2945" s="43">
        <v>9</v>
      </c>
      <c r="H2945" s="44">
        <v>43312</v>
      </c>
      <c r="I2945" s="44">
        <v>43336</v>
      </c>
      <c r="J2945" s="43">
        <v>9341015</v>
      </c>
      <c r="K2945" s="43">
        <v>0</v>
      </c>
      <c r="L2945" s="43">
        <v>0</v>
      </c>
      <c r="M2945" s="43">
        <f>IFERROR(J2945-K2945-L2945,0)</f>
        <v>9341015</v>
      </c>
      <c r="N2945" s="43">
        <v>8281117</v>
      </c>
      <c r="O2945" s="45">
        <f>IFERROR(IF(1 - M2945/N2945&lt;0,0,1-M2945/N2945),0)</f>
        <v>0</v>
      </c>
      <c r="P2945" s="43">
        <v>0</v>
      </c>
      <c r="Q2945" s="43">
        <v>9341015</v>
      </c>
      <c r="R2945" s="46">
        <f>IF(F2945&lt;DATEVALUE("2018-07-01"),1,0)</f>
        <v>1</v>
      </c>
      <c r="S2945" s="47">
        <f>IF(R2945=1,1%,0)</f>
        <v>0.01</v>
      </c>
      <c r="T2945" s="46">
        <f>IFERROR(S2945*M2945,0)</f>
        <v>93410.150000000009</v>
      </c>
      <c r="U2945" s="48">
        <f>IF(O2945&lt;=0.12,1,0)*(1-R2945)*M2945</f>
        <v>0</v>
      </c>
      <c r="V2945" s="49">
        <f>IF(0&lt;0.8,0,IF(0&lt;1,Sheet1!L590,1))*IF(G2945&lt;3,0.12 - O2945,0.01) *U2945</f>
        <v>0</v>
      </c>
      <c r="W2945" s="49">
        <f>IF(0&gt;1,IF(0&lt;=1.1,1,IF(0&lt;=1.2,2,IF(0&lt;=1.5,3,5))),0) * 1000000</f>
        <v>0</v>
      </c>
      <c r="X2945" s="50">
        <f>IF(AND(P2945&gt;=150000000,P2945&lt;300000000),5000000,IF(AND(P2945&gt;=300000000,P2945&lt;500000000),10000000,IF(AND(P2945&gt;=300000000,P2945&lt;500000000),15000000,IF(AND(P2945&gt;=500000000,P2945&lt;3000000000),20000000,IF(P2945&gt;=30000000000,35000000,0))))) * (1-R2945)</f>
        <v>0</v>
      </c>
      <c r="Y2945" s="50">
        <f>IFERROR(Q2945 * (1-R2945),0)</f>
        <v>0</v>
      </c>
      <c r="Z2945" s="51">
        <f>IF(R2945=1,0,0)</f>
        <v>0</v>
      </c>
      <c r="AA2945" s="51">
        <f>IFERROR((1-R2945) * Z2945 * 2%,0)</f>
        <v>0</v>
      </c>
      <c r="AB2945" s="52">
        <f>IF(R2945=0,1059048,0)</f>
        <v>0</v>
      </c>
      <c r="AC2945" s="52">
        <f> IFERROR(AB2945 * (1-R2945) * 2%,0)</f>
        <v>0</v>
      </c>
      <c r="AD2945" s="53">
        <f>T2945+V2945+W2945+X2945+AA2945+AC2945</f>
        <v>93410.150000000009</v>
      </c>
    </row>
    <row r="2946">
      <c r="C2946" s="40" t="s">
        <v>5589</v>
      </c>
      <c r="D2946" s="41" t="s">
        <v>5590</v>
      </c>
      <c r="E2946" s="41"/>
      <c r="F2946" s="42">
        <v>43025.191006944442</v>
      </c>
      <c r="G2946" s="43">
        <v>9</v>
      </c>
      <c r="H2946" s="44">
        <v>43312</v>
      </c>
      <c r="I2946" s="44">
        <v>43327</v>
      </c>
      <c r="J2946" s="43">
        <v>18232739</v>
      </c>
      <c r="K2946" s="43">
        <v>1031577</v>
      </c>
      <c r="L2946" s="43">
        <v>0</v>
      </c>
      <c r="M2946" s="43">
        <f>IFERROR(J2946-K2946-L2946,0)</f>
        <v>17201162</v>
      </c>
      <c r="N2946" s="43">
        <v>18226977</v>
      </c>
      <c r="O2946" s="45">
        <f>IFERROR(IF(1 - M2946/N2946&lt;0,0,1-M2946/N2946),0)</f>
        <v>0.056280040294120037</v>
      </c>
      <c r="P2946" s="43">
        <v>0</v>
      </c>
      <c r="Q2946" s="43">
        <v>18232739</v>
      </c>
      <c r="R2946" s="46">
        <f>IF(F2946&lt;DATEVALUE("2018-07-01"),1,0)</f>
        <v>1</v>
      </c>
      <c r="S2946" s="47">
        <f>IF(R2946=1,1%,0)</f>
        <v>0.01</v>
      </c>
      <c r="T2946" s="46">
        <f>IFERROR(S2946*M2946,0)</f>
        <v>172011.62</v>
      </c>
      <c r="U2946" s="48">
        <f>IF(O2946&lt;=0.12,1,0)*(1-R2946)*M2946</f>
        <v>0</v>
      </c>
      <c r="V2946" s="49">
        <f>IF(0&lt;0.8,0,IF(0&lt;1,Sheet1!L590,1))*IF(G2946&lt;3,0.12 - O2946,0.01) *U2946</f>
        <v>0</v>
      </c>
      <c r="W2946" s="49">
        <f>IF(0&gt;1,IF(0&lt;=1.1,1,IF(0&lt;=1.2,2,IF(0&lt;=1.5,3,5))),0) * 1000000</f>
        <v>0</v>
      </c>
      <c r="X2946" s="50">
        <f>IF(AND(P2946&gt;=150000000,P2946&lt;300000000),5000000,IF(AND(P2946&gt;=300000000,P2946&lt;500000000),10000000,IF(AND(P2946&gt;=300000000,P2946&lt;500000000),15000000,IF(AND(P2946&gt;=500000000,P2946&lt;3000000000),20000000,IF(P2946&gt;=30000000000,35000000,0))))) * (1-R2946)</f>
        <v>0</v>
      </c>
      <c r="Y2946" s="50">
        <f>IFERROR(Q2946 * (1-R2946),0)</f>
        <v>0</v>
      </c>
      <c r="Z2946" s="51">
        <f>IF(R2946=1,0,0)</f>
        <v>0</v>
      </c>
      <c r="AA2946" s="51">
        <f>IFERROR((1-R2946) * Z2946 * 2%,0)</f>
        <v>0</v>
      </c>
      <c r="AB2946" s="52">
        <f>IF(R2946=0,0,0)</f>
        <v>0</v>
      </c>
      <c r="AC2946" s="52">
        <f> IFERROR(AB2946 * (1-R2946) * 2%,0)</f>
        <v>0</v>
      </c>
      <c r="AD2946" s="53">
        <f>T2946+V2946+W2946+X2946+AA2946+AC2946</f>
        <v>172011.62</v>
      </c>
    </row>
    <row r="2947">
      <c r="C2947" s="40" t="s">
        <v>5591</v>
      </c>
      <c r="D2947" s="41" t="s">
        <v>5592</v>
      </c>
      <c r="E2947" s="41"/>
      <c r="F2947" s="42">
        <v>43029.171493055554</v>
      </c>
      <c r="G2947" s="43">
        <v>9</v>
      </c>
      <c r="H2947" s="44">
        <v>43419</v>
      </c>
      <c r="I2947" s="44">
        <v>43439</v>
      </c>
      <c r="J2947" s="43">
        <v>3845361</v>
      </c>
      <c r="K2947" s="43">
        <v>0</v>
      </c>
      <c r="L2947" s="43">
        <v>0</v>
      </c>
      <c r="M2947" s="43">
        <f>IFERROR(J2947-K2947-L2947,0)</f>
        <v>3845361</v>
      </c>
      <c r="N2947" s="43">
        <v>3781129</v>
      </c>
      <c r="O2947" s="45">
        <f>IFERROR(IF(1 - M2947/N2947&lt;0,0,1-M2947/N2947),0)</f>
        <v>0</v>
      </c>
      <c r="P2947" s="43">
        <v>0</v>
      </c>
      <c r="Q2947" s="43">
        <v>3845361</v>
      </c>
      <c r="R2947" s="46">
        <f>IF(F2947&lt;DATEVALUE("2018-07-01"),1,0)</f>
        <v>1</v>
      </c>
      <c r="S2947" s="47">
        <f>IF(R2947=1,1%,0)</f>
        <v>0.01</v>
      </c>
      <c r="T2947" s="46">
        <f>IFERROR(S2947*M2947,0)</f>
        <v>38453.610000000001</v>
      </c>
      <c r="U2947" s="48">
        <f>IF(O2947&lt;=0.12,1,0)*(1-R2947)*M2947</f>
        <v>0</v>
      </c>
      <c r="V2947" s="49">
        <f>IF(0&lt;0.8,0,IF(0&lt;1,Sheet1!L590,1))*IF(G2947&lt;3,0.12 - O2947,0.01) *U2947</f>
        <v>0</v>
      </c>
      <c r="W2947" s="49">
        <f>IF(0&gt;1,IF(0&lt;=1.1,1,IF(0&lt;=1.2,2,IF(0&lt;=1.5,3,5))),0) * 1000000</f>
        <v>0</v>
      </c>
      <c r="X2947" s="50">
        <f>IF(AND(P2947&gt;=150000000,P2947&lt;300000000),5000000,IF(AND(P2947&gt;=300000000,P2947&lt;500000000),10000000,IF(AND(P2947&gt;=300000000,P2947&lt;500000000),15000000,IF(AND(P2947&gt;=500000000,P2947&lt;3000000000),20000000,IF(P2947&gt;=30000000000,35000000,0))))) * (1-R2947)</f>
        <v>0</v>
      </c>
      <c r="Y2947" s="50">
        <f>IFERROR(Q2947 * (1-R2947),0)</f>
        <v>0</v>
      </c>
      <c r="Z2947" s="51">
        <f>IF(R2947=1,0,0)</f>
        <v>0</v>
      </c>
      <c r="AA2947" s="51">
        <f>IFERROR((1-R2947) * Z2947 * 2%,0)</f>
        <v>0</v>
      </c>
      <c r="AB2947" s="52">
        <f>IF(R2947=0,0,0)</f>
        <v>0</v>
      </c>
      <c r="AC2947" s="52">
        <f> IFERROR(AB2947 * (1-R2947) * 2%,0)</f>
        <v>0</v>
      </c>
      <c r="AD2947" s="53">
        <f>T2947+V2947+W2947+X2947+AA2947+AC2947</f>
        <v>38453.610000000001</v>
      </c>
    </row>
    <row r="2948">
      <c r="C2948" s="40" t="s">
        <v>5593</v>
      </c>
      <c r="D2948" s="41" t="s">
        <v>5594</v>
      </c>
      <c r="E2948" s="41"/>
      <c r="F2948" s="42">
        <v>43029.176782407405</v>
      </c>
      <c r="G2948" s="43">
        <v>9</v>
      </c>
      <c r="H2948" s="44">
        <v>43325</v>
      </c>
      <c r="I2948" s="44">
        <v>43341</v>
      </c>
      <c r="J2948" s="43">
        <v>667184</v>
      </c>
      <c r="K2948" s="43">
        <v>0</v>
      </c>
      <c r="L2948" s="43">
        <v>0</v>
      </c>
      <c r="M2948" s="43">
        <f>IFERROR(J2948-K2948-L2948,0)</f>
        <v>667184</v>
      </c>
      <c r="N2948" s="43">
        <v>666710</v>
      </c>
      <c r="O2948" s="45">
        <f>IFERROR(IF(1 - M2948/N2948&lt;0,0,1-M2948/N2948),0)</f>
        <v>0</v>
      </c>
      <c r="P2948" s="43">
        <v>0</v>
      </c>
      <c r="Q2948" s="43">
        <v>667184</v>
      </c>
      <c r="R2948" s="46">
        <f>IF(F2948&lt;DATEVALUE("2018-07-01"),1,0)</f>
        <v>1</v>
      </c>
      <c r="S2948" s="47">
        <f>IF(R2948=1,1%,0)</f>
        <v>0.01</v>
      </c>
      <c r="T2948" s="46">
        <f>IFERROR(S2948*M2948,0)</f>
        <v>6671.8400000000001</v>
      </c>
      <c r="U2948" s="48">
        <f>IF(O2948&lt;=0.12,1,0)*(1-R2948)*M2948</f>
        <v>0</v>
      </c>
      <c r="V2948" s="49">
        <f>IF(0&lt;0.8,0,IF(0&lt;1,Sheet1!L590,1))*IF(G2948&lt;3,0.12 - O2948,0.01) *U2948</f>
        <v>0</v>
      </c>
      <c r="W2948" s="49">
        <f>IF(0&gt;1,IF(0&lt;=1.1,1,IF(0&lt;=1.2,2,IF(0&lt;=1.5,3,5))),0) * 1000000</f>
        <v>0</v>
      </c>
      <c r="X2948" s="50">
        <f>IF(AND(P2948&gt;=150000000,P2948&lt;300000000),5000000,IF(AND(P2948&gt;=300000000,P2948&lt;500000000),10000000,IF(AND(P2948&gt;=300000000,P2948&lt;500000000),15000000,IF(AND(P2948&gt;=500000000,P2948&lt;3000000000),20000000,IF(P2948&gt;=30000000000,35000000,0))))) * (1-R2948)</f>
        <v>0</v>
      </c>
      <c r="Y2948" s="50">
        <f>IFERROR(Q2948 * (1-R2948),0)</f>
        <v>0</v>
      </c>
      <c r="Z2948" s="51">
        <f>IF(R2948=1,0,0)</f>
        <v>0</v>
      </c>
      <c r="AA2948" s="51">
        <f>IFERROR((1-R2948) * Z2948 * 2%,0)</f>
        <v>0</v>
      </c>
      <c r="AB2948" s="52">
        <f>IF(R2948=0,0,0)</f>
        <v>0</v>
      </c>
      <c r="AC2948" s="52">
        <f> IFERROR(AB2948 * (1-R2948) * 2%,0)</f>
        <v>0</v>
      </c>
      <c r="AD2948" s="53">
        <f>T2948+V2948+W2948+X2948+AA2948+AC2948</f>
        <v>6671.8400000000001</v>
      </c>
    </row>
    <row r="2949">
      <c r="C2949" s="40" t="s">
        <v>5595</v>
      </c>
      <c r="D2949" s="41" t="s">
        <v>5596</v>
      </c>
      <c r="E2949" s="41"/>
      <c r="F2949" s="42">
        <v>43042.276886574073</v>
      </c>
      <c r="G2949" s="43">
        <v>8</v>
      </c>
      <c r="H2949" s="44">
        <v>43343</v>
      </c>
      <c r="I2949" s="44">
        <v>43378</v>
      </c>
      <c r="J2949" s="43">
        <v>428232475</v>
      </c>
      <c r="K2949" s="43">
        <v>5436044</v>
      </c>
      <c r="L2949" s="43">
        <v>0</v>
      </c>
      <c r="M2949" s="43">
        <f>IFERROR(J2949-K2949-L2949,0)</f>
        <v>422796431</v>
      </c>
      <c r="N2949" s="43">
        <v>1803063028</v>
      </c>
      <c r="O2949" s="45">
        <f>IFERROR(IF(1 - M2949/N2949&lt;0,0,1-M2949/N2949),0)</f>
        <v>0.76551211774944117</v>
      </c>
      <c r="P2949" s="43">
        <v>0</v>
      </c>
      <c r="Q2949" s="43">
        <v>428366100</v>
      </c>
      <c r="R2949" s="46">
        <f>IF(F2949&lt;DATEVALUE("2018-07-01"),1,0)</f>
        <v>1</v>
      </c>
      <c r="S2949" s="47">
        <f>IF(R2949=1,1%,0)</f>
        <v>0.01</v>
      </c>
      <c r="T2949" s="46">
        <f>IFERROR(S2949*M2949,0)</f>
        <v>4227964.3100000005</v>
      </c>
      <c r="U2949" s="48">
        <f>IF(O2949&lt;=0.12,1,0)*(1-R2949)*M2949</f>
        <v>0</v>
      </c>
      <c r="V2949" s="49">
        <f>IF(0&lt;0.8,0,IF(0&lt;1,Sheet1!L590,1))*IF(G2949&lt;3,0.12 - O2949,0.01) *U2949</f>
        <v>0</v>
      </c>
      <c r="W2949" s="49">
        <f>IF(0&gt;1,IF(0&lt;=1.1,1,IF(0&lt;=1.2,2,IF(0&lt;=1.5,3,5))),0) * 1000000</f>
        <v>0</v>
      </c>
      <c r="X2949" s="50">
        <f>IF(AND(P2949&gt;=150000000,P2949&lt;300000000),5000000,IF(AND(P2949&gt;=300000000,P2949&lt;500000000),10000000,IF(AND(P2949&gt;=300000000,P2949&lt;500000000),15000000,IF(AND(P2949&gt;=500000000,P2949&lt;3000000000),20000000,IF(P2949&gt;=30000000000,35000000,0))))) * (1-R2949)</f>
        <v>0</v>
      </c>
      <c r="Y2949" s="50">
        <f>IFERROR(Q2949 * (1-R2949),0)</f>
        <v>0</v>
      </c>
      <c r="Z2949" s="51">
        <f>IF(R2949=1,0,14666080)</f>
        <v>0</v>
      </c>
      <c r="AA2949" s="51">
        <f>IFERROR((1-R2949) * Z2949 * 2%,0)</f>
        <v>0</v>
      </c>
      <c r="AB2949" s="52">
        <f>IF(R2949=0,0,0)</f>
        <v>0</v>
      </c>
      <c r="AC2949" s="52">
        <f> IFERROR(AB2949 * (1-R2949) * 2%,0)</f>
        <v>0</v>
      </c>
      <c r="AD2949" s="53">
        <f>T2949+V2949+W2949+X2949+AA2949+AC2949</f>
        <v>4227964.3100000005</v>
      </c>
    </row>
    <row r="2950">
      <c r="C2950" s="40" t="s">
        <v>5597</v>
      </c>
      <c r="D2950" s="41" t="s">
        <v>5598</v>
      </c>
      <c r="E2950" s="41"/>
      <c r="F2950" s="42">
        <v>43048.307337962964</v>
      </c>
      <c r="G2950" s="43">
        <v>8</v>
      </c>
      <c r="H2950" s="44">
        <v>43372</v>
      </c>
      <c r="I2950" s="44">
        <v>43385</v>
      </c>
      <c r="J2950" s="43">
        <v>162987</v>
      </c>
      <c r="K2950" s="43">
        <v>0</v>
      </c>
      <c r="L2950" s="43">
        <v>0</v>
      </c>
      <c r="M2950" s="43">
        <f>IFERROR(J2950-K2950-L2950,0)</f>
        <v>162987</v>
      </c>
      <c r="N2950" s="43">
        <v>162987</v>
      </c>
      <c r="O2950" s="45">
        <f>IFERROR(IF(1 - M2950/N2950&lt;0,0,1-M2950/N2950),0)</f>
        <v>0</v>
      </c>
      <c r="P2950" s="43">
        <v>0</v>
      </c>
      <c r="Q2950" s="43">
        <v>162987</v>
      </c>
      <c r="R2950" s="46">
        <f>IF(F2950&lt;DATEVALUE("2018-07-01"),1,0)</f>
        <v>1</v>
      </c>
      <c r="S2950" s="47">
        <f>IF(R2950=1,1%,0)</f>
        <v>0.01</v>
      </c>
      <c r="T2950" s="46">
        <f>IFERROR(S2950*M2950,0)</f>
        <v>1629.8700000000001</v>
      </c>
      <c r="U2950" s="48">
        <f>IF(O2950&lt;=0.12,1,0)*(1-R2950)*M2950</f>
        <v>0</v>
      </c>
      <c r="V2950" s="49">
        <f>IF(0&lt;0.8,0,IF(0&lt;1,Sheet1!L590,1))*IF(G2950&lt;3,0.12 - O2950,0.01) *U2950</f>
        <v>0</v>
      </c>
      <c r="W2950" s="49">
        <f>IF(0&gt;1,IF(0&lt;=1.1,1,IF(0&lt;=1.2,2,IF(0&lt;=1.5,3,5))),0) * 1000000</f>
        <v>0</v>
      </c>
      <c r="X2950" s="50">
        <f>IF(AND(P2950&gt;=150000000,P2950&lt;300000000),5000000,IF(AND(P2950&gt;=300000000,P2950&lt;500000000),10000000,IF(AND(P2950&gt;=300000000,P2950&lt;500000000),15000000,IF(AND(P2950&gt;=500000000,P2950&lt;3000000000),20000000,IF(P2950&gt;=30000000000,35000000,0))))) * (1-R2950)</f>
        <v>0</v>
      </c>
      <c r="Y2950" s="50">
        <f>IFERROR(Q2950 * (1-R2950),0)</f>
        <v>0</v>
      </c>
      <c r="Z2950" s="51">
        <f>IF(R2950=1,0,0)</f>
        <v>0</v>
      </c>
      <c r="AA2950" s="51">
        <f>IFERROR((1-R2950) * Z2950 * 2%,0)</f>
        <v>0</v>
      </c>
      <c r="AB2950" s="52">
        <f>IF(R2950=0,0,0)</f>
        <v>0</v>
      </c>
      <c r="AC2950" s="52">
        <f> IFERROR(AB2950 * (1-R2950) * 2%,0)</f>
        <v>0</v>
      </c>
      <c r="AD2950" s="53">
        <f>T2950+V2950+W2950+X2950+AA2950+AC2950</f>
        <v>1629.8700000000001</v>
      </c>
    </row>
    <row r="2951">
      <c r="C2951" s="40" t="s">
        <v>5599</v>
      </c>
      <c r="D2951" s="41" t="s">
        <v>5600</v>
      </c>
      <c r="E2951" s="41"/>
      <c r="F2951" s="42">
        <v>43050.400393518517</v>
      </c>
      <c r="G2951" s="43">
        <v>8</v>
      </c>
      <c r="H2951" s="44">
        <v>43308</v>
      </c>
      <c r="I2951" s="44">
        <v>43328</v>
      </c>
      <c r="J2951" s="43">
        <v>729813486</v>
      </c>
      <c r="K2951" s="43">
        <v>0</v>
      </c>
      <c r="L2951" s="43">
        <v>0</v>
      </c>
      <c r="M2951" s="43">
        <f>IFERROR(J2951-K2951-L2951,0)</f>
        <v>729813486</v>
      </c>
      <c r="N2951" s="43">
        <v>2571918338</v>
      </c>
      <c r="O2951" s="45">
        <f>IFERROR(IF(1 - M2951/N2951&lt;0,0,1-M2951/N2951),0)</f>
        <v>0.71623769105844759</v>
      </c>
      <c r="P2951" s="43">
        <v>0</v>
      </c>
      <c r="Q2951" s="43">
        <v>729813486</v>
      </c>
      <c r="R2951" s="46">
        <f>IF(F2951&lt;DATEVALUE("2018-07-01"),1,0)</f>
        <v>1</v>
      </c>
      <c r="S2951" s="47">
        <f>IF(R2951=1,1%,0)</f>
        <v>0.01</v>
      </c>
      <c r="T2951" s="46">
        <f>IFERROR(S2951*M2951,0)</f>
        <v>7298134.8600000003</v>
      </c>
      <c r="U2951" s="48">
        <f>IF(O2951&lt;=0.12,1,0)*(1-R2951)*M2951</f>
        <v>0</v>
      </c>
      <c r="V2951" s="49">
        <f>IF(0&lt;0.8,0,IF(0&lt;1,Sheet1!L590,1))*IF(G2951&lt;3,0.12 - O2951,0.01) *U2951</f>
        <v>0</v>
      </c>
      <c r="W2951" s="49">
        <f>IF(0&gt;1,IF(0&lt;=1.1,1,IF(0&lt;=1.2,2,IF(0&lt;=1.5,3,5))),0) * 1000000</f>
        <v>0</v>
      </c>
      <c r="X2951" s="50">
        <f>IF(AND(P2951&gt;=150000000,P2951&lt;300000000),5000000,IF(AND(P2951&gt;=300000000,P2951&lt;500000000),10000000,IF(AND(P2951&gt;=300000000,P2951&lt;500000000),15000000,IF(AND(P2951&gt;=500000000,P2951&lt;3000000000),20000000,IF(P2951&gt;=30000000000,35000000,0))))) * (1-R2951)</f>
        <v>0</v>
      </c>
      <c r="Y2951" s="50">
        <f>IFERROR(Q2951 * (1-R2951),0)</f>
        <v>0</v>
      </c>
      <c r="Z2951" s="51">
        <f>IF(R2951=1,0,103768786)</f>
        <v>0</v>
      </c>
      <c r="AA2951" s="51">
        <f>IFERROR((1-R2951) * Z2951 * 2%,0)</f>
        <v>0</v>
      </c>
      <c r="AB2951" s="52">
        <f>IF(R2951=0,0,0)</f>
        <v>0</v>
      </c>
      <c r="AC2951" s="52">
        <f> IFERROR(AB2951 * (1-R2951) * 2%,0)</f>
        <v>0</v>
      </c>
      <c r="AD2951" s="53">
        <f>T2951+V2951+W2951+X2951+AA2951+AC2951</f>
        <v>7298134.8600000003</v>
      </c>
    </row>
    <row r="2952">
      <c r="C2952" s="40" t="s">
        <v>5601</v>
      </c>
      <c r="D2952" s="41" t="s">
        <v>5602</v>
      </c>
      <c r="E2952" s="41"/>
      <c r="F2952" s="42">
        <v>43081.125</v>
      </c>
      <c r="G2952" s="43">
        <v>7</v>
      </c>
      <c r="H2952" s="44">
        <v>43321</v>
      </c>
      <c r="I2952" s="44">
        <v>43350</v>
      </c>
      <c r="J2952" s="43">
        <v>1538152</v>
      </c>
      <c r="K2952" s="43">
        <v>0</v>
      </c>
      <c r="L2952" s="43">
        <v>0</v>
      </c>
      <c r="M2952" s="43">
        <f>IFERROR(J2952-K2952-L2952,0)</f>
        <v>1538152</v>
      </c>
      <c r="N2952" s="43">
        <v>1538152</v>
      </c>
      <c r="O2952" s="45">
        <f>IFERROR(IF(1 - M2952/N2952&lt;0,0,1-M2952/N2952),0)</f>
        <v>0</v>
      </c>
      <c r="P2952" s="43">
        <v>0</v>
      </c>
      <c r="Q2952" s="43">
        <v>1538152</v>
      </c>
      <c r="R2952" s="46">
        <f>IF(F2952&lt;DATEVALUE("2018-07-01"),1,0)</f>
        <v>1</v>
      </c>
      <c r="S2952" s="47">
        <f>IF(R2952=1,1%,0)</f>
        <v>0.01</v>
      </c>
      <c r="T2952" s="46">
        <f>IFERROR(S2952*M2952,0)</f>
        <v>15381.52</v>
      </c>
      <c r="U2952" s="48">
        <f>IF(O2952&lt;=0.12,1,0)*(1-R2952)*M2952</f>
        <v>0</v>
      </c>
      <c r="V2952" s="49">
        <f>IF(0&lt;0.8,0,IF(0&lt;1,Sheet1!L590,1))*IF(G2952&lt;3,0.12 - O2952,0.01) *U2952</f>
        <v>0</v>
      </c>
      <c r="W2952" s="49">
        <f>IF(0&gt;1,IF(0&lt;=1.1,1,IF(0&lt;=1.2,2,IF(0&lt;=1.5,3,5))),0) * 1000000</f>
        <v>0</v>
      </c>
      <c r="X2952" s="50">
        <f>IF(AND(P2952&gt;=150000000,P2952&lt;300000000),5000000,IF(AND(P2952&gt;=300000000,P2952&lt;500000000),10000000,IF(AND(P2952&gt;=300000000,P2952&lt;500000000),15000000,IF(AND(P2952&gt;=500000000,P2952&lt;3000000000),20000000,IF(P2952&gt;=30000000000,35000000,0))))) * (1-R2952)</f>
        <v>0</v>
      </c>
      <c r="Y2952" s="50">
        <f>IFERROR(Q2952 * (1-R2952),0)</f>
        <v>0</v>
      </c>
      <c r="Z2952" s="51">
        <f>IF(R2952=1,0,0)</f>
        <v>0</v>
      </c>
      <c r="AA2952" s="51">
        <f>IFERROR((1-R2952) * Z2952 * 2%,0)</f>
        <v>0</v>
      </c>
      <c r="AB2952" s="52">
        <f>IF(R2952=0,0,0)</f>
        <v>0</v>
      </c>
      <c r="AC2952" s="52">
        <f> IFERROR(AB2952 * (1-R2952) * 2%,0)</f>
        <v>0</v>
      </c>
      <c r="AD2952" s="53">
        <f>T2952+V2952+W2952+X2952+AA2952+AC2952</f>
        <v>15381.52</v>
      </c>
    </row>
    <row r="2953">
      <c r="C2953" s="40" t="s">
        <v>5603</v>
      </c>
      <c r="D2953" s="41" t="s">
        <v>5604</v>
      </c>
      <c r="E2953" s="41"/>
      <c r="F2953" s="42">
        <v>43084.311527777776</v>
      </c>
      <c r="G2953" s="43">
        <v>7</v>
      </c>
      <c r="H2953" s="44">
        <v>43312</v>
      </c>
      <c r="I2953" s="44">
        <v>43381</v>
      </c>
      <c r="J2953" s="43">
        <v>1135670</v>
      </c>
      <c r="K2953" s="43">
        <v>0</v>
      </c>
      <c r="L2953" s="43">
        <v>0</v>
      </c>
      <c r="M2953" s="43">
        <f>IFERROR(J2953-K2953-L2953,0)</f>
        <v>1135670</v>
      </c>
      <c r="N2953" s="43">
        <v>1134980</v>
      </c>
      <c r="O2953" s="45">
        <f>IFERROR(IF(1 - M2953/N2953&lt;0,0,1-M2953/N2953),0)</f>
        <v>0</v>
      </c>
      <c r="P2953" s="43">
        <v>0</v>
      </c>
      <c r="Q2953" s="43">
        <v>1135670</v>
      </c>
      <c r="R2953" s="46">
        <f>IF(F2953&lt;DATEVALUE("2018-07-01"),1,0)</f>
        <v>1</v>
      </c>
      <c r="S2953" s="47">
        <f>IF(R2953=1,1%,0)</f>
        <v>0.01</v>
      </c>
      <c r="T2953" s="46">
        <f>IFERROR(S2953*M2953,0)</f>
        <v>11356.700000000001</v>
      </c>
      <c r="U2953" s="48">
        <f>IF(O2953&lt;=0.12,1,0)*(1-R2953)*M2953</f>
        <v>0</v>
      </c>
      <c r="V2953" s="49">
        <f>IF(0&lt;0.8,0,IF(0&lt;1,Sheet1!L590,1))*IF(G2953&lt;3,0.12 - O2953,0.01) *U2953</f>
        <v>0</v>
      </c>
      <c r="W2953" s="49">
        <f>IF(0&gt;1,IF(0&lt;=1.1,1,IF(0&lt;=1.2,2,IF(0&lt;=1.5,3,5))),0) * 1000000</f>
        <v>0</v>
      </c>
      <c r="X2953" s="50">
        <f>IF(AND(P2953&gt;=150000000,P2953&lt;300000000),5000000,IF(AND(P2953&gt;=300000000,P2953&lt;500000000),10000000,IF(AND(P2953&gt;=300000000,P2953&lt;500000000),15000000,IF(AND(P2953&gt;=500000000,P2953&lt;3000000000),20000000,IF(P2953&gt;=30000000000,35000000,0))))) * (1-R2953)</f>
        <v>0</v>
      </c>
      <c r="Y2953" s="50">
        <f>IFERROR(Q2953 * (1-R2953),0)</f>
        <v>0</v>
      </c>
      <c r="Z2953" s="51">
        <f>IF(R2953=1,0,0)</f>
        <v>0</v>
      </c>
      <c r="AA2953" s="51">
        <f>IFERROR((1-R2953) * Z2953 * 2%,0)</f>
        <v>0</v>
      </c>
      <c r="AB2953" s="52">
        <f>IF(R2953=0,0,0)</f>
        <v>0</v>
      </c>
      <c r="AC2953" s="52">
        <f> IFERROR(AB2953 * (1-R2953) * 2%,0)</f>
        <v>0</v>
      </c>
      <c r="AD2953" s="53">
        <f>T2953+V2953+W2953+X2953+AA2953+AC2953</f>
        <v>11356.700000000001</v>
      </c>
    </row>
    <row r="2954">
      <c r="C2954" s="40" t="s">
        <v>5605</v>
      </c>
      <c r="D2954" s="41" t="s">
        <v>5606</v>
      </c>
      <c r="E2954" s="41"/>
      <c r="F2954" s="42">
        <v>43090.07099537037</v>
      </c>
      <c r="G2954" s="43">
        <v>7</v>
      </c>
      <c r="H2954" s="44">
        <v>43325</v>
      </c>
      <c r="I2954" s="44">
        <v>43360</v>
      </c>
      <c r="J2954" s="43">
        <v>2162149</v>
      </c>
      <c r="K2954" s="43">
        <v>0</v>
      </c>
      <c r="L2954" s="43">
        <v>0</v>
      </c>
      <c r="M2954" s="43">
        <f>IFERROR(J2954-K2954-L2954,0)</f>
        <v>2162149</v>
      </c>
      <c r="N2954" s="43">
        <v>2162149</v>
      </c>
      <c r="O2954" s="45">
        <f>IFERROR(IF(1 - M2954/N2954&lt;0,0,1-M2954/N2954),0)</f>
        <v>0</v>
      </c>
      <c r="P2954" s="43">
        <v>0</v>
      </c>
      <c r="Q2954" s="43">
        <v>2162149</v>
      </c>
      <c r="R2954" s="46">
        <f>IF(F2954&lt;DATEVALUE("2018-07-01"),1,0)</f>
        <v>1</v>
      </c>
      <c r="S2954" s="47">
        <f>IF(R2954=1,1%,0)</f>
        <v>0.01</v>
      </c>
      <c r="T2954" s="46">
        <f>IFERROR(S2954*M2954,0)</f>
        <v>21621.490000000002</v>
      </c>
      <c r="U2954" s="48">
        <f>IF(O2954&lt;=0.12,1,0)*(1-R2954)*M2954</f>
        <v>0</v>
      </c>
      <c r="V2954" s="49">
        <f>IF(0&lt;0.8,0,IF(0&lt;1,Sheet1!L590,1))*IF(G2954&lt;3,0.12 - O2954,0.01) *U2954</f>
        <v>0</v>
      </c>
      <c r="W2954" s="49">
        <f>IF(0&gt;1,IF(0&lt;=1.1,1,IF(0&lt;=1.2,2,IF(0&lt;=1.5,3,5))),0) * 1000000</f>
        <v>0</v>
      </c>
      <c r="X2954" s="50">
        <f>IF(AND(P2954&gt;=150000000,P2954&lt;300000000),5000000,IF(AND(P2954&gt;=300000000,P2954&lt;500000000),10000000,IF(AND(P2954&gt;=300000000,P2954&lt;500000000),15000000,IF(AND(P2954&gt;=500000000,P2954&lt;3000000000),20000000,IF(P2954&gt;=30000000000,35000000,0))))) * (1-R2954)</f>
        <v>0</v>
      </c>
      <c r="Y2954" s="50">
        <f>IFERROR(Q2954 * (1-R2954),0)</f>
        <v>0</v>
      </c>
      <c r="Z2954" s="51">
        <f>IF(R2954=1,0,0)</f>
        <v>0</v>
      </c>
      <c r="AA2954" s="51">
        <f>IFERROR((1-R2954) * Z2954 * 2%,0)</f>
        <v>0</v>
      </c>
      <c r="AB2954" s="52">
        <f>IF(R2954=0,0,0)</f>
        <v>0</v>
      </c>
      <c r="AC2954" s="52">
        <f> IFERROR(AB2954 * (1-R2954) * 2%,0)</f>
        <v>0</v>
      </c>
      <c r="AD2954" s="53">
        <f>T2954+V2954+W2954+X2954+AA2954+AC2954</f>
        <v>21621.490000000002</v>
      </c>
    </row>
    <row r="2955">
      <c r="C2955" s="40" t="s">
        <v>5607</v>
      </c>
      <c r="D2955" s="41" t="s">
        <v>5608</v>
      </c>
      <c r="E2955" s="41"/>
      <c r="F2955" s="42">
        <v>43096.09674768518</v>
      </c>
      <c r="G2955" s="43">
        <v>7</v>
      </c>
      <c r="H2955" s="44">
        <v>43312</v>
      </c>
      <c r="I2955" s="44">
        <v>43343</v>
      </c>
      <c r="J2955" s="43">
        <v>210602</v>
      </c>
      <c r="K2955" s="43">
        <v>0</v>
      </c>
      <c r="L2955" s="43">
        <v>0</v>
      </c>
      <c r="M2955" s="43">
        <f>IFERROR(J2955-K2955-L2955,0)</f>
        <v>210602</v>
      </c>
      <c r="N2955" s="43">
        <v>210602</v>
      </c>
      <c r="O2955" s="45">
        <f>IFERROR(IF(1 - M2955/N2955&lt;0,0,1-M2955/N2955),0)</f>
        <v>0</v>
      </c>
      <c r="P2955" s="43">
        <v>0</v>
      </c>
      <c r="Q2955" s="43">
        <v>210602</v>
      </c>
      <c r="R2955" s="46">
        <f>IF(F2955&lt;DATEVALUE("2018-07-01"),1,0)</f>
        <v>1</v>
      </c>
      <c r="S2955" s="47">
        <f>IF(R2955=1,1%,0)</f>
        <v>0.01</v>
      </c>
      <c r="T2955" s="46">
        <f>IFERROR(S2955*M2955,0)</f>
        <v>2106.02</v>
      </c>
      <c r="U2955" s="48">
        <f>IF(O2955&lt;=0.12,1,0)*(1-R2955)*M2955</f>
        <v>0</v>
      </c>
      <c r="V2955" s="49">
        <f>IF(0&lt;0.8,0,IF(0&lt;1,Sheet1!L590,1))*IF(G2955&lt;3,0.12 - O2955,0.01) *U2955</f>
        <v>0</v>
      </c>
      <c r="W2955" s="49">
        <f>IF(0&gt;1,IF(0&lt;=1.1,1,IF(0&lt;=1.2,2,IF(0&lt;=1.5,3,5))),0) * 1000000</f>
        <v>0</v>
      </c>
      <c r="X2955" s="50">
        <f>IF(AND(P2955&gt;=150000000,P2955&lt;300000000),5000000,IF(AND(P2955&gt;=300000000,P2955&lt;500000000),10000000,IF(AND(P2955&gt;=300000000,P2955&lt;500000000),15000000,IF(AND(P2955&gt;=500000000,P2955&lt;3000000000),20000000,IF(P2955&gt;=30000000000,35000000,0))))) * (1-R2955)</f>
        <v>0</v>
      </c>
      <c r="Y2955" s="50">
        <f>IFERROR(Q2955 * (1-R2955),0)</f>
        <v>0</v>
      </c>
      <c r="Z2955" s="51">
        <f>IF(R2955=1,0,0)</f>
        <v>0</v>
      </c>
      <c r="AA2955" s="51">
        <f>IFERROR((1-R2955) * Z2955 * 2%,0)</f>
        <v>0</v>
      </c>
      <c r="AB2955" s="52">
        <f>IF(R2955=0,0,0)</f>
        <v>0</v>
      </c>
      <c r="AC2955" s="52">
        <f> IFERROR(AB2955 * (1-R2955) * 2%,0)</f>
        <v>0</v>
      </c>
      <c r="AD2955" s="53">
        <f>T2955+V2955+W2955+X2955+AA2955+AC2955</f>
        <v>2106.02</v>
      </c>
    </row>
    <row r="2956">
      <c r="C2956" s="40" t="s">
        <v>5609</v>
      </c>
      <c r="D2956" s="41" t="s">
        <v>5610</v>
      </c>
      <c r="E2956" s="41"/>
      <c r="F2956" s="42">
        <v>43102.111655092594</v>
      </c>
      <c r="G2956" s="43">
        <v>6</v>
      </c>
      <c r="H2956" s="44">
        <v>43312</v>
      </c>
      <c r="I2956" s="44">
        <v>43363</v>
      </c>
      <c r="J2956" s="43">
        <v>2336213</v>
      </c>
      <c r="K2956" s="43">
        <v>0</v>
      </c>
      <c r="L2956" s="43">
        <v>0</v>
      </c>
      <c r="M2956" s="43">
        <f>IFERROR(J2956-K2956-L2956,0)</f>
        <v>2336213</v>
      </c>
      <c r="N2956" s="43">
        <v>2347509</v>
      </c>
      <c r="O2956" s="45">
        <f>IFERROR(IF(1 - M2956/N2956&lt;0,0,1-M2956/N2956),0)</f>
        <v>0.0048119091343207243</v>
      </c>
      <c r="P2956" s="43">
        <v>0</v>
      </c>
      <c r="Q2956" s="43">
        <v>2336213</v>
      </c>
      <c r="R2956" s="46">
        <f>IF(F2956&lt;DATEVALUE("2018-07-01"),1,0)</f>
        <v>1</v>
      </c>
      <c r="S2956" s="47">
        <f>IF(R2956=1,1%,0)</f>
        <v>0.01</v>
      </c>
      <c r="T2956" s="46">
        <f>IFERROR(S2956*M2956,0)</f>
        <v>23362.130000000001</v>
      </c>
      <c r="U2956" s="48">
        <f>IF(O2956&lt;=0.12,1,0)*(1-R2956)*M2956</f>
        <v>0</v>
      </c>
      <c r="V2956" s="49">
        <f>IF(0&lt;0.8,0,IF(0&lt;1,Sheet1!L590,1))*IF(G2956&lt;3,0.12 - O2956,0.01) *U2956</f>
        <v>0</v>
      </c>
      <c r="W2956" s="49">
        <f>IF(0&gt;1,IF(0&lt;=1.1,1,IF(0&lt;=1.2,2,IF(0&lt;=1.5,3,5))),0) * 1000000</f>
        <v>0</v>
      </c>
      <c r="X2956" s="50">
        <f>IF(AND(P2956&gt;=150000000,P2956&lt;300000000),5000000,IF(AND(P2956&gt;=300000000,P2956&lt;500000000),10000000,IF(AND(P2956&gt;=300000000,P2956&lt;500000000),15000000,IF(AND(P2956&gt;=500000000,P2956&lt;3000000000),20000000,IF(P2956&gt;=30000000000,35000000,0))))) * (1-R2956)</f>
        <v>0</v>
      </c>
      <c r="Y2956" s="50">
        <f>IFERROR(Q2956 * (1-R2956),0)</f>
        <v>0</v>
      </c>
      <c r="Z2956" s="51">
        <f>IF(R2956=1,0,0)</f>
        <v>0</v>
      </c>
      <c r="AA2956" s="51">
        <f>IFERROR((1-R2956) * Z2956 * 2%,0)</f>
        <v>0</v>
      </c>
      <c r="AB2956" s="52">
        <f>IF(R2956=0,0,0)</f>
        <v>0</v>
      </c>
      <c r="AC2956" s="52">
        <f> IFERROR(AB2956 * (1-R2956) * 2%,0)</f>
        <v>0</v>
      </c>
      <c r="AD2956" s="53">
        <f>T2956+V2956+W2956+X2956+AA2956+AC2956</f>
        <v>23362.130000000001</v>
      </c>
    </row>
    <row r="2957">
      <c r="C2957" s="40" t="s">
        <v>5611</v>
      </c>
      <c r="D2957" s="41" t="s">
        <v>5612</v>
      </c>
      <c r="E2957" s="41"/>
      <c r="F2957" s="42">
        <v>43112.236631944441</v>
      </c>
      <c r="G2957" s="43">
        <v>6</v>
      </c>
      <c r="H2957" s="44">
        <v>43321</v>
      </c>
      <c r="I2957" s="44">
        <v>43357</v>
      </c>
      <c r="J2957" s="43">
        <v>131769</v>
      </c>
      <c r="K2957" s="43">
        <v>0</v>
      </c>
      <c r="L2957" s="43">
        <v>0</v>
      </c>
      <c r="M2957" s="43">
        <f>IFERROR(J2957-K2957-L2957,0)</f>
        <v>131769</v>
      </c>
      <c r="N2957" s="43">
        <v>131769</v>
      </c>
      <c r="O2957" s="45">
        <f>IFERROR(IF(1 - M2957/N2957&lt;0,0,1-M2957/N2957),0)</f>
        <v>0</v>
      </c>
      <c r="P2957" s="43">
        <v>0</v>
      </c>
      <c r="Q2957" s="43">
        <v>131769</v>
      </c>
      <c r="R2957" s="46">
        <f>IF(F2957&lt;DATEVALUE("2018-07-01"),1,0)</f>
        <v>1</v>
      </c>
      <c r="S2957" s="47">
        <f>IF(R2957=1,1%,0)</f>
        <v>0.01</v>
      </c>
      <c r="T2957" s="46">
        <f>IFERROR(S2957*M2957,0)</f>
        <v>1317.6900000000001</v>
      </c>
      <c r="U2957" s="48">
        <f>IF(O2957&lt;=0.12,1,0)*(1-R2957)*M2957</f>
        <v>0</v>
      </c>
      <c r="V2957" s="49">
        <f>IF(0&lt;0.8,0,IF(0&lt;1,Sheet1!L590,1))*IF(G2957&lt;3,0.12 - O2957,0.01) *U2957</f>
        <v>0</v>
      </c>
      <c r="W2957" s="49">
        <f>IF(0&gt;1,IF(0&lt;=1.1,1,IF(0&lt;=1.2,2,IF(0&lt;=1.5,3,5))),0) * 1000000</f>
        <v>0</v>
      </c>
      <c r="X2957" s="50">
        <f>IF(AND(P2957&gt;=150000000,P2957&lt;300000000),5000000,IF(AND(P2957&gt;=300000000,P2957&lt;500000000),10000000,IF(AND(P2957&gt;=300000000,P2957&lt;500000000),15000000,IF(AND(P2957&gt;=500000000,P2957&lt;3000000000),20000000,IF(P2957&gt;=30000000000,35000000,0))))) * (1-R2957)</f>
        <v>0</v>
      </c>
      <c r="Y2957" s="50">
        <f>IFERROR(Q2957 * (1-R2957),0)</f>
        <v>0</v>
      </c>
      <c r="Z2957" s="51">
        <f>IF(R2957=1,0,0)</f>
        <v>0</v>
      </c>
      <c r="AA2957" s="51">
        <f>IFERROR((1-R2957) * Z2957 * 2%,0)</f>
        <v>0</v>
      </c>
      <c r="AB2957" s="52">
        <f>IF(R2957=0,0,0)</f>
        <v>0</v>
      </c>
      <c r="AC2957" s="52">
        <f> IFERROR(AB2957 * (1-R2957) * 2%,0)</f>
        <v>0</v>
      </c>
      <c r="AD2957" s="53">
        <f>T2957+V2957+W2957+X2957+AA2957+AC2957</f>
        <v>1317.6900000000001</v>
      </c>
    </row>
    <row r="2958">
      <c r="C2958" s="40" t="s">
        <v>5613</v>
      </c>
      <c r="D2958" s="41" t="s">
        <v>5614</v>
      </c>
      <c r="E2958" s="41"/>
      <c r="F2958" s="42">
        <v>43126.412743055553</v>
      </c>
      <c r="G2958" s="43">
        <v>6</v>
      </c>
      <c r="H2958" s="44">
        <v>43358</v>
      </c>
      <c r="I2958" s="44">
        <v>43390</v>
      </c>
      <c r="J2958" s="43">
        <v>813967</v>
      </c>
      <c r="K2958" s="43">
        <v>0</v>
      </c>
      <c r="L2958" s="43">
        <v>0</v>
      </c>
      <c r="M2958" s="43">
        <f>IFERROR(J2958-K2958-L2958,0)</f>
        <v>813967</v>
      </c>
      <c r="N2958" s="43">
        <v>813967</v>
      </c>
      <c r="O2958" s="45">
        <f>IFERROR(IF(1 - M2958/N2958&lt;0,0,1-M2958/N2958),0)</f>
        <v>0</v>
      </c>
      <c r="P2958" s="43">
        <v>0</v>
      </c>
      <c r="Q2958" s="43">
        <v>813967</v>
      </c>
      <c r="R2958" s="46">
        <f>IF(F2958&lt;DATEVALUE("2018-07-01"),1,0)</f>
        <v>1</v>
      </c>
      <c r="S2958" s="47">
        <f>IF(R2958=1,1%,0)</f>
        <v>0.01</v>
      </c>
      <c r="T2958" s="46">
        <f>IFERROR(S2958*M2958,0)</f>
        <v>8139.6700000000001</v>
      </c>
      <c r="U2958" s="48">
        <f>IF(O2958&lt;=0.12,1,0)*(1-R2958)*M2958</f>
        <v>0</v>
      </c>
      <c r="V2958" s="49">
        <f>IF(0&lt;0.8,0,IF(0&lt;1,Sheet1!L590,1))*IF(G2958&lt;3,0.12 - O2958,0.01) *U2958</f>
        <v>0</v>
      </c>
      <c r="W2958" s="49">
        <f>IF(0&gt;1,IF(0&lt;=1.1,1,IF(0&lt;=1.2,2,IF(0&lt;=1.5,3,5))),0) * 1000000</f>
        <v>0</v>
      </c>
      <c r="X2958" s="50">
        <f>IF(AND(P2958&gt;=150000000,P2958&lt;300000000),5000000,IF(AND(P2958&gt;=300000000,P2958&lt;500000000),10000000,IF(AND(P2958&gt;=300000000,P2958&lt;500000000),15000000,IF(AND(P2958&gt;=500000000,P2958&lt;3000000000),20000000,IF(P2958&gt;=30000000000,35000000,0))))) * (1-R2958)</f>
        <v>0</v>
      </c>
      <c r="Y2958" s="50">
        <f>IFERROR(Q2958 * (1-R2958),0)</f>
        <v>0</v>
      </c>
      <c r="Z2958" s="51">
        <f>IF(R2958=1,0,0)</f>
        <v>0</v>
      </c>
      <c r="AA2958" s="51">
        <f>IFERROR((1-R2958) * Z2958 * 2%,0)</f>
        <v>0</v>
      </c>
      <c r="AB2958" s="52">
        <f>IF(R2958=0,0,0)</f>
        <v>0</v>
      </c>
      <c r="AC2958" s="52">
        <f> IFERROR(AB2958 * (1-R2958) * 2%,0)</f>
        <v>0</v>
      </c>
      <c r="AD2958" s="53">
        <f>T2958+V2958+W2958+X2958+AA2958+AC2958</f>
        <v>8139.6700000000001</v>
      </c>
    </row>
    <row r="2959">
      <c r="C2959" s="40" t="s">
        <v>5615</v>
      </c>
      <c r="D2959" s="41" t="s">
        <v>5616</v>
      </c>
      <c r="E2959" s="41"/>
      <c r="F2959" s="42">
        <v>43129.272337962961</v>
      </c>
      <c r="G2959" s="43">
        <v>6</v>
      </c>
      <c r="H2959" s="44" t="s">
        <v>24</v>
      </c>
      <c r="I2959" s="44" t="s">
        <v>24</v>
      </c>
      <c r="J2959" s="43">
        <v>921550</v>
      </c>
      <c r="K2959" s="43">
        <v>0</v>
      </c>
      <c r="L2959" s="43">
        <v>0</v>
      </c>
      <c r="M2959" s="43">
        <f>IFERROR(J2959-K2959-L2959,0)</f>
        <v>921550</v>
      </c>
      <c r="N2959" s="43">
        <v>921550</v>
      </c>
      <c r="O2959" s="45">
        <f>IFERROR(IF(1 - M2959/N2959&lt;0,0,1-M2959/N2959),0)</f>
        <v>0</v>
      </c>
      <c r="P2959" s="43">
        <v>0</v>
      </c>
      <c r="Q2959" s="43">
        <v>921550</v>
      </c>
      <c r="R2959" s="46">
        <f>IF(F2959&lt;DATEVALUE("2018-07-01"),1,0)</f>
        <v>1</v>
      </c>
      <c r="S2959" s="47">
        <f>IF(R2959=1,1%,0)</f>
        <v>0.01</v>
      </c>
      <c r="T2959" s="46">
        <f>IFERROR(S2959*M2959,0)</f>
        <v>9215.5</v>
      </c>
      <c r="U2959" s="48">
        <f>IF(O2959&lt;=0.12,1,0)*(1-R2959)*M2959</f>
        <v>0</v>
      </c>
      <c r="V2959" s="49">
        <f>IF(0&lt;0.8,0,IF(0&lt;1,Sheet1!L590,1))*IF(G2959&lt;3,0.12 - O2959,0.01) *U2959</f>
        <v>0</v>
      </c>
      <c r="W2959" s="49">
        <f>IF(0&gt;1,IF(0&lt;=1.1,1,IF(0&lt;=1.2,2,IF(0&lt;=1.5,3,5))),0) * 1000000</f>
        <v>0</v>
      </c>
      <c r="X2959" s="50">
        <f>IF(AND(P2959&gt;=150000000,P2959&lt;300000000),5000000,IF(AND(P2959&gt;=300000000,P2959&lt;500000000),10000000,IF(AND(P2959&gt;=300000000,P2959&lt;500000000),15000000,IF(AND(P2959&gt;=500000000,P2959&lt;3000000000),20000000,IF(P2959&gt;=30000000000,35000000,0))))) * (1-R2959)</f>
        <v>0</v>
      </c>
      <c r="Y2959" s="50">
        <f>IFERROR(Q2959 * (1-R2959),0)</f>
        <v>0</v>
      </c>
      <c r="Z2959" s="51">
        <f>IF(R2959=1,0,0)</f>
        <v>0</v>
      </c>
      <c r="AA2959" s="51">
        <f>IFERROR((1-R2959) * Z2959 * 2%,0)</f>
        <v>0</v>
      </c>
      <c r="AB2959" s="52">
        <f>IF(R2959=0,0,0)</f>
        <v>0</v>
      </c>
      <c r="AC2959" s="52">
        <f> IFERROR(AB2959 * (1-R2959) * 2%,0)</f>
        <v>0</v>
      </c>
      <c r="AD2959" s="53">
        <f>T2959+V2959+W2959+X2959+AA2959+AC2959</f>
        <v>9215.5</v>
      </c>
    </row>
    <row r="2960">
      <c r="C2960" s="40" t="s">
        <v>5617</v>
      </c>
      <c r="D2960" s="41" t="s">
        <v>5618</v>
      </c>
      <c r="E2960" s="41"/>
      <c r="F2960" s="42">
        <v>43158.142592592594</v>
      </c>
      <c r="G2960" s="43">
        <v>5</v>
      </c>
      <c r="H2960" s="44">
        <v>43341</v>
      </c>
      <c r="I2960" s="44">
        <v>43402</v>
      </c>
      <c r="J2960" s="43">
        <v>856317</v>
      </c>
      <c r="K2960" s="43">
        <v>0</v>
      </c>
      <c r="L2960" s="43">
        <v>0</v>
      </c>
      <c r="M2960" s="43">
        <f>IFERROR(J2960-K2960-L2960,0)</f>
        <v>856317</v>
      </c>
      <c r="N2960" s="43">
        <v>856317</v>
      </c>
      <c r="O2960" s="45">
        <f>IFERROR(IF(1 - M2960/N2960&lt;0,0,1-M2960/N2960),0)</f>
        <v>0</v>
      </c>
      <c r="P2960" s="43">
        <v>0</v>
      </c>
      <c r="Q2960" s="43">
        <v>856317</v>
      </c>
      <c r="R2960" s="46">
        <f>IF(F2960&lt;DATEVALUE("2018-07-01"),1,0)</f>
        <v>1</v>
      </c>
      <c r="S2960" s="47">
        <f>IF(R2960=1,1%,0)</f>
        <v>0.01</v>
      </c>
      <c r="T2960" s="46">
        <f>IFERROR(S2960*M2960,0)</f>
        <v>8563.1700000000001</v>
      </c>
      <c r="U2960" s="48">
        <f>IF(O2960&lt;=0.12,1,0)*(1-R2960)*M2960</f>
        <v>0</v>
      </c>
      <c r="V2960" s="49">
        <f>IF(0&lt;0.8,0,IF(0&lt;1,Sheet1!L590,1))*IF(G2960&lt;3,0.12 - O2960,0.01) *U2960</f>
        <v>0</v>
      </c>
      <c r="W2960" s="49">
        <f>IF(0&gt;1,IF(0&lt;=1.1,1,IF(0&lt;=1.2,2,IF(0&lt;=1.5,3,5))),0) * 1000000</f>
        <v>0</v>
      </c>
      <c r="X2960" s="50">
        <f>IF(AND(P2960&gt;=150000000,P2960&lt;300000000),5000000,IF(AND(P2960&gt;=300000000,P2960&lt;500000000),10000000,IF(AND(P2960&gt;=300000000,P2960&lt;500000000),15000000,IF(AND(P2960&gt;=500000000,P2960&lt;3000000000),20000000,IF(P2960&gt;=30000000000,35000000,0))))) * (1-R2960)</f>
        <v>0</v>
      </c>
      <c r="Y2960" s="50">
        <f>IFERROR(Q2960 * (1-R2960),0)</f>
        <v>0</v>
      </c>
      <c r="Z2960" s="51">
        <f>IF(R2960=1,0,0)</f>
        <v>0</v>
      </c>
      <c r="AA2960" s="51">
        <f>IFERROR((1-R2960) * Z2960 * 2%,0)</f>
        <v>0</v>
      </c>
      <c r="AB2960" s="52">
        <f>IF(R2960=0,0,0)</f>
        <v>0</v>
      </c>
      <c r="AC2960" s="52">
        <f> IFERROR(AB2960 * (1-R2960) * 2%,0)</f>
        <v>0</v>
      </c>
      <c r="AD2960" s="53">
        <f>T2960+V2960+W2960+X2960+AA2960+AC2960</f>
        <v>8563.1700000000001</v>
      </c>
    </row>
    <row r="2961">
      <c r="C2961" s="40" t="s">
        <v>5619</v>
      </c>
      <c r="D2961" s="41" t="s">
        <v>5620</v>
      </c>
      <c r="E2961" s="41"/>
      <c r="F2961" s="42">
        <v>43159.342210648145</v>
      </c>
      <c r="G2961" s="43">
        <v>5</v>
      </c>
      <c r="H2961" s="44">
        <v>43325</v>
      </c>
      <c r="I2961" s="44">
        <v>43337</v>
      </c>
      <c r="J2961" s="43">
        <v>717576</v>
      </c>
      <c r="K2961" s="43">
        <v>0</v>
      </c>
      <c r="L2961" s="43">
        <v>0</v>
      </c>
      <c r="M2961" s="43">
        <f>IFERROR(J2961-K2961-L2961,0)</f>
        <v>717576</v>
      </c>
      <c r="N2961" s="43">
        <v>717576</v>
      </c>
      <c r="O2961" s="45">
        <f>IFERROR(IF(1 - M2961/N2961&lt;0,0,1-M2961/N2961),0)</f>
        <v>0</v>
      </c>
      <c r="P2961" s="43">
        <v>0</v>
      </c>
      <c r="Q2961" s="43">
        <v>717576</v>
      </c>
      <c r="R2961" s="46">
        <f>IF(F2961&lt;DATEVALUE("2018-07-01"),1,0)</f>
        <v>1</v>
      </c>
      <c r="S2961" s="47">
        <f>IF(R2961=1,1%,0)</f>
        <v>0.01</v>
      </c>
      <c r="T2961" s="46">
        <f>IFERROR(S2961*M2961,0)</f>
        <v>7175.7600000000002</v>
      </c>
      <c r="U2961" s="48">
        <f>IF(O2961&lt;=0.12,1,0)*(1-R2961)*M2961</f>
        <v>0</v>
      </c>
      <c r="V2961" s="49">
        <f>IF(0&lt;0.8,0,IF(0&lt;1,Sheet1!L590,1))*IF(G2961&lt;3,0.12 - O2961,0.01) *U2961</f>
        <v>0</v>
      </c>
      <c r="W2961" s="49">
        <f>IF(0&gt;1,IF(0&lt;=1.1,1,IF(0&lt;=1.2,2,IF(0&lt;=1.5,3,5))),0) * 1000000</f>
        <v>0</v>
      </c>
      <c r="X2961" s="50">
        <f>IF(AND(P2961&gt;=150000000,P2961&lt;300000000),5000000,IF(AND(P2961&gt;=300000000,P2961&lt;500000000),10000000,IF(AND(P2961&gt;=300000000,P2961&lt;500000000),15000000,IF(AND(P2961&gt;=500000000,P2961&lt;3000000000),20000000,IF(P2961&gt;=30000000000,35000000,0))))) * (1-R2961)</f>
        <v>0</v>
      </c>
      <c r="Y2961" s="50">
        <f>IFERROR(Q2961 * (1-R2961),0)</f>
        <v>0</v>
      </c>
      <c r="Z2961" s="51">
        <f>IF(R2961=1,0,0)</f>
        <v>0</v>
      </c>
      <c r="AA2961" s="51">
        <f>IFERROR((1-R2961) * Z2961 * 2%,0)</f>
        <v>0</v>
      </c>
      <c r="AB2961" s="52">
        <f>IF(R2961=0,0,0)</f>
        <v>0</v>
      </c>
      <c r="AC2961" s="52">
        <f> IFERROR(AB2961 * (1-R2961) * 2%,0)</f>
        <v>0</v>
      </c>
      <c r="AD2961" s="53">
        <f>T2961+V2961+W2961+X2961+AA2961+AC2961</f>
        <v>7175.7600000000002</v>
      </c>
    </row>
    <row r="2962">
      <c r="C2962" s="40" t="s">
        <v>5621</v>
      </c>
      <c r="D2962" s="41" t="s">
        <v>5622</v>
      </c>
      <c r="E2962" s="41"/>
      <c r="F2962" s="42">
        <v>43159.348287037035</v>
      </c>
      <c r="G2962" s="43">
        <v>5</v>
      </c>
      <c r="H2962" s="44">
        <v>43312</v>
      </c>
      <c r="I2962" s="44">
        <v>43369</v>
      </c>
      <c r="J2962" s="43">
        <v>1668370</v>
      </c>
      <c r="K2962" s="43">
        <v>0</v>
      </c>
      <c r="L2962" s="43">
        <v>0</v>
      </c>
      <c r="M2962" s="43">
        <f>IFERROR(J2962-K2962-L2962,0)</f>
        <v>1668370</v>
      </c>
      <c r="N2962" s="43">
        <v>1667680</v>
      </c>
      <c r="O2962" s="45">
        <f>IFERROR(IF(1 - M2962/N2962&lt;0,0,1-M2962/N2962),0)</f>
        <v>0</v>
      </c>
      <c r="P2962" s="43">
        <v>0</v>
      </c>
      <c r="Q2962" s="43">
        <v>1668370</v>
      </c>
      <c r="R2962" s="46">
        <f>IF(F2962&lt;DATEVALUE("2018-07-01"),1,0)</f>
        <v>1</v>
      </c>
      <c r="S2962" s="47">
        <f>IF(R2962=1,1%,0)</f>
        <v>0.01</v>
      </c>
      <c r="T2962" s="46">
        <f>IFERROR(S2962*M2962,0)</f>
        <v>16683.700000000001</v>
      </c>
      <c r="U2962" s="48">
        <f>IF(O2962&lt;=0.12,1,0)*(1-R2962)*M2962</f>
        <v>0</v>
      </c>
      <c r="V2962" s="49">
        <f>IF(0&lt;0.8,0,IF(0&lt;1,Sheet1!L590,1))*IF(G2962&lt;3,0.12 - O2962,0.01) *U2962</f>
        <v>0</v>
      </c>
      <c r="W2962" s="49">
        <f>IF(0&gt;1,IF(0&lt;=1.1,1,IF(0&lt;=1.2,2,IF(0&lt;=1.5,3,5))),0) * 1000000</f>
        <v>0</v>
      </c>
      <c r="X2962" s="50">
        <f>IF(AND(P2962&gt;=150000000,P2962&lt;300000000),5000000,IF(AND(P2962&gt;=300000000,P2962&lt;500000000),10000000,IF(AND(P2962&gt;=300000000,P2962&lt;500000000),15000000,IF(AND(P2962&gt;=500000000,P2962&lt;3000000000),20000000,IF(P2962&gt;=30000000000,35000000,0))))) * (1-R2962)</f>
        <v>0</v>
      </c>
      <c r="Y2962" s="50">
        <f>IFERROR(Q2962 * (1-R2962),0)</f>
        <v>0</v>
      </c>
      <c r="Z2962" s="51">
        <f>IF(R2962=1,0,0)</f>
        <v>0</v>
      </c>
      <c r="AA2962" s="51">
        <f>IFERROR((1-R2962) * Z2962 * 2%,0)</f>
        <v>0</v>
      </c>
      <c r="AB2962" s="52">
        <f>IF(R2962=0,0,0)</f>
        <v>0</v>
      </c>
      <c r="AC2962" s="52">
        <f> IFERROR(AB2962 * (1-R2962) * 2%,0)</f>
        <v>0</v>
      </c>
      <c r="AD2962" s="53">
        <f>T2962+V2962+W2962+X2962+AA2962+AC2962</f>
        <v>16683.700000000001</v>
      </c>
    </row>
    <row r="2963">
      <c r="C2963" s="40" t="s">
        <v>5623</v>
      </c>
      <c r="D2963" s="41" t="s">
        <v>5624</v>
      </c>
      <c r="E2963" s="41"/>
      <c r="F2963" s="42">
        <v>43159.350706018515</v>
      </c>
      <c r="G2963" s="43">
        <v>5</v>
      </c>
      <c r="H2963" s="44">
        <v>43321</v>
      </c>
      <c r="I2963" s="44">
        <v>43337</v>
      </c>
      <c r="J2963" s="43">
        <v>876104</v>
      </c>
      <c r="K2963" s="43">
        <v>0</v>
      </c>
      <c r="L2963" s="43">
        <v>0</v>
      </c>
      <c r="M2963" s="43">
        <f>IFERROR(J2963-K2963-L2963,0)</f>
        <v>876104</v>
      </c>
      <c r="N2963" s="43">
        <v>333838</v>
      </c>
      <c r="O2963" s="45">
        <f>IFERROR(IF(1 - M2963/N2963&lt;0,0,1-M2963/N2963),0)</f>
        <v>0</v>
      </c>
      <c r="P2963" s="43">
        <v>0</v>
      </c>
      <c r="Q2963" s="43">
        <v>876104</v>
      </c>
      <c r="R2963" s="46">
        <f>IF(F2963&lt;DATEVALUE("2018-07-01"),1,0)</f>
        <v>1</v>
      </c>
      <c r="S2963" s="47">
        <f>IF(R2963=1,1%,0)</f>
        <v>0.01</v>
      </c>
      <c r="T2963" s="46">
        <f>IFERROR(S2963*M2963,0)</f>
        <v>8761.0400000000009</v>
      </c>
      <c r="U2963" s="48">
        <f>IF(O2963&lt;=0.12,1,0)*(1-R2963)*M2963</f>
        <v>0</v>
      </c>
      <c r="V2963" s="49">
        <f>IF(0&lt;0.8,0,IF(0&lt;1,Sheet1!L590,1))*IF(G2963&lt;3,0.12 - O2963,0.01) *U2963</f>
        <v>0</v>
      </c>
      <c r="W2963" s="49">
        <f>IF(0&gt;1,IF(0&lt;=1.1,1,IF(0&lt;=1.2,2,IF(0&lt;=1.5,3,5))),0) * 1000000</f>
        <v>0</v>
      </c>
      <c r="X2963" s="50">
        <f>IF(AND(P2963&gt;=150000000,P2963&lt;300000000),5000000,IF(AND(P2963&gt;=300000000,P2963&lt;500000000),10000000,IF(AND(P2963&gt;=300000000,P2963&lt;500000000),15000000,IF(AND(P2963&gt;=500000000,P2963&lt;3000000000),20000000,IF(P2963&gt;=30000000000,35000000,0))))) * (1-R2963)</f>
        <v>0</v>
      </c>
      <c r="Y2963" s="50">
        <f>IFERROR(Q2963 * (1-R2963),0)</f>
        <v>0</v>
      </c>
      <c r="Z2963" s="51">
        <f>IF(R2963=1,0,0)</f>
        <v>0</v>
      </c>
      <c r="AA2963" s="51">
        <f>IFERROR((1-R2963) * Z2963 * 2%,0)</f>
        <v>0</v>
      </c>
      <c r="AB2963" s="52">
        <f>IF(R2963=0,541842,0)</f>
        <v>0</v>
      </c>
      <c r="AC2963" s="52">
        <f> IFERROR(AB2963 * (1-R2963) * 2%,0)</f>
        <v>0</v>
      </c>
      <c r="AD2963" s="53">
        <f>T2963+V2963+W2963+X2963+AA2963+AC2963</f>
        <v>8761.0400000000009</v>
      </c>
    </row>
    <row r="2964">
      <c r="C2964" s="40" t="s">
        <v>5625</v>
      </c>
      <c r="D2964" s="41" t="s">
        <v>5626</v>
      </c>
      <c r="E2964" s="41"/>
      <c r="F2964" s="42">
        <v>43188.416817129626</v>
      </c>
      <c r="G2964" s="43">
        <v>4</v>
      </c>
      <c r="H2964" s="44">
        <v>43312</v>
      </c>
      <c r="I2964" s="44">
        <v>43319</v>
      </c>
      <c r="J2964" s="43">
        <v>5804676</v>
      </c>
      <c r="K2964" s="43">
        <v>0</v>
      </c>
      <c r="L2964" s="43">
        <v>0</v>
      </c>
      <c r="M2964" s="43">
        <f>IFERROR(J2964-K2964-L2964,0)</f>
        <v>5804676</v>
      </c>
      <c r="N2964" s="43">
        <v>5804370</v>
      </c>
      <c r="O2964" s="45">
        <f>IFERROR(IF(1 - M2964/N2964&lt;0,0,1-M2964/N2964),0)</f>
        <v>0</v>
      </c>
      <c r="P2964" s="43">
        <v>0</v>
      </c>
      <c r="Q2964" s="43">
        <v>5804676</v>
      </c>
      <c r="R2964" s="46">
        <f>IF(F2964&lt;DATEVALUE("2018-07-01"),1,0)</f>
        <v>1</v>
      </c>
      <c r="S2964" s="47">
        <f>IF(R2964=1,1%,0)</f>
        <v>0.01</v>
      </c>
      <c r="T2964" s="46">
        <f>IFERROR(S2964*M2964,0)</f>
        <v>58046.760000000002</v>
      </c>
      <c r="U2964" s="48">
        <f>IF(O2964&lt;=0.12,1,0)*(1-R2964)*M2964</f>
        <v>0</v>
      </c>
      <c r="V2964" s="49">
        <f>IF(0&lt;0.8,0,IF(0&lt;1,Sheet1!L590,1))*IF(G2964&lt;3,0.12 - O2964,0.01) *U2964</f>
        <v>0</v>
      </c>
      <c r="W2964" s="49">
        <f>IF(0&gt;1,IF(0&lt;=1.1,1,IF(0&lt;=1.2,2,IF(0&lt;=1.5,3,5))),0) * 1000000</f>
        <v>0</v>
      </c>
      <c r="X2964" s="50">
        <f>IF(AND(P2964&gt;=150000000,P2964&lt;300000000),5000000,IF(AND(P2964&gt;=300000000,P2964&lt;500000000),10000000,IF(AND(P2964&gt;=300000000,P2964&lt;500000000),15000000,IF(AND(P2964&gt;=500000000,P2964&lt;3000000000),20000000,IF(P2964&gt;=30000000000,35000000,0))))) * (1-R2964)</f>
        <v>0</v>
      </c>
      <c r="Y2964" s="50">
        <f>IFERROR(Q2964 * (1-R2964),0)</f>
        <v>0</v>
      </c>
      <c r="Z2964" s="51">
        <f>IF(R2964=1,0,0)</f>
        <v>0</v>
      </c>
      <c r="AA2964" s="51">
        <f>IFERROR((1-R2964) * Z2964 * 2%,0)</f>
        <v>0</v>
      </c>
      <c r="AB2964" s="52">
        <f>IF(R2964=0,0,0)</f>
        <v>0</v>
      </c>
      <c r="AC2964" s="52">
        <f> IFERROR(AB2964 * (1-R2964) * 2%,0)</f>
        <v>0</v>
      </c>
      <c r="AD2964" s="53">
        <f>T2964+V2964+W2964+X2964+AA2964+AC2964</f>
        <v>58046.760000000002</v>
      </c>
    </row>
    <row r="2965">
      <c r="C2965" s="40" t="s">
        <v>5627</v>
      </c>
      <c r="D2965" s="41" t="s">
        <v>5628</v>
      </c>
      <c r="E2965" s="41"/>
      <c r="F2965" s="42">
        <v>43190.277141203704</v>
      </c>
      <c r="G2965" s="43">
        <v>4</v>
      </c>
      <c r="H2965" s="44">
        <v>43312</v>
      </c>
      <c r="I2965" s="44">
        <v>43348</v>
      </c>
      <c r="J2965" s="43">
        <v>1664597</v>
      </c>
      <c r="K2965" s="43">
        <v>0</v>
      </c>
      <c r="L2965" s="43">
        <v>0</v>
      </c>
      <c r="M2965" s="43">
        <f>IFERROR(J2965-K2965-L2965,0)</f>
        <v>1664597</v>
      </c>
      <c r="N2965" s="43">
        <v>1664597</v>
      </c>
      <c r="O2965" s="45">
        <f>IFERROR(IF(1 - M2965/N2965&lt;0,0,1-M2965/N2965),0)</f>
        <v>0</v>
      </c>
      <c r="P2965" s="43">
        <v>0</v>
      </c>
      <c r="Q2965" s="43">
        <v>1664597</v>
      </c>
      <c r="R2965" s="46">
        <f>IF(F2965&lt;DATEVALUE("2018-07-01"),1,0)</f>
        <v>1</v>
      </c>
      <c r="S2965" s="47">
        <f>IF(R2965=1,1%,0)</f>
        <v>0.01</v>
      </c>
      <c r="T2965" s="46">
        <f>IFERROR(S2965*M2965,0)</f>
        <v>16645.970000000001</v>
      </c>
      <c r="U2965" s="48">
        <f>IF(O2965&lt;=0.12,1,0)*(1-R2965)*M2965</f>
        <v>0</v>
      </c>
      <c r="V2965" s="49">
        <f>IF(0&lt;0.8,0,IF(0&lt;1,Sheet1!L590,1))*IF(G2965&lt;3,0.12 - O2965,0.01) *U2965</f>
        <v>0</v>
      </c>
      <c r="W2965" s="49">
        <f>IF(0&gt;1,IF(0&lt;=1.1,1,IF(0&lt;=1.2,2,IF(0&lt;=1.5,3,5))),0) * 1000000</f>
        <v>0</v>
      </c>
      <c r="X2965" s="50">
        <f>IF(AND(P2965&gt;=150000000,P2965&lt;300000000),5000000,IF(AND(P2965&gt;=300000000,P2965&lt;500000000),10000000,IF(AND(P2965&gt;=300000000,P2965&lt;500000000),15000000,IF(AND(P2965&gt;=500000000,P2965&lt;3000000000),20000000,IF(P2965&gt;=30000000000,35000000,0))))) * (1-R2965)</f>
        <v>0</v>
      </c>
      <c r="Y2965" s="50">
        <f>IFERROR(Q2965 * (1-R2965),0)</f>
        <v>0</v>
      </c>
      <c r="Z2965" s="51">
        <f>IF(R2965=1,0,0)</f>
        <v>0</v>
      </c>
      <c r="AA2965" s="51">
        <f>IFERROR((1-R2965) * Z2965 * 2%,0)</f>
        <v>0</v>
      </c>
      <c r="AB2965" s="52">
        <f>IF(R2965=0,0,0)</f>
        <v>0</v>
      </c>
      <c r="AC2965" s="52">
        <f> IFERROR(AB2965 * (1-R2965) * 2%,0)</f>
        <v>0</v>
      </c>
      <c r="AD2965" s="53">
        <f>T2965+V2965+W2965+X2965+AA2965+AC2965</f>
        <v>16645.970000000001</v>
      </c>
    </row>
    <row r="2966">
      <c r="C2966" s="40" t="s">
        <v>5629</v>
      </c>
      <c r="D2966" s="41" t="s">
        <v>5630</v>
      </c>
      <c r="E2966" s="41"/>
      <c r="F2966" s="42">
        <v>43193.487534722219</v>
      </c>
      <c r="G2966" s="43">
        <v>3</v>
      </c>
      <c r="H2966" s="44" t="s">
        <v>24</v>
      </c>
      <c r="I2966" s="44" t="s">
        <v>24</v>
      </c>
      <c r="J2966" s="43">
        <v>5672078</v>
      </c>
      <c r="K2966" s="43">
        <v>0</v>
      </c>
      <c r="L2966" s="43">
        <v>0</v>
      </c>
      <c r="M2966" s="43">
        <f>IFERROR(J2966-K2966-L2966,0)</f>
        <v>5672078</v>
      </c>
      <c r="N2966" s="43">
        <v>5594651</v>
      </c>
      <c r="O2966" s="45">
        <f>IFERROR(IF(1 - M2966/N2966&lt;0,0,1-M2966/N2966),0)</f>
        <v>0</v>
      </c>
      <c r="P2966" s="43">
        <v>0</v>
      </c>
      <c r="Q2966" s="43">
        <v>0</v>
      </c>
      <c r="R2966" s="46">
        <f>IF(F2966&lt;DATEVALUE("2018-07-01"),1,0)</f>
        <v>1</v>
      </c>
      <c r="S2966" s="47">
        <f>IF(R2966=1,1%,0)</f>
        <v>0.01</v>
      </c>
      <c r="T2966" s="46">
        <f>IFERROR(S2966*M2966,0)</f>
        <v>56720.779999999999</v>
      </c>
      <c r="U2966" s="48">
        <f>IF(O2966&lt;=0.12,1,0)*(1-R2966)*M2966</f>
        <v>0</v>
      </c>
      <c r="V2966" s="49">
        <f>IF(0&lt;0.8,0,IF(0&lt;1,Sheet1!L590,1))*IF(G2966&lt;3,0.12 - O2966,0.01) *U2966</f>
        <v>0</v>
      </c>
      <c r="W2966" s="49">
        <f>IF(0&gt;1,IF(0&lt;=1.1,1,IF(0&lt;=1.2,2,IF(0&lt;=1.5,3,5))),0) * 1000000</f>
        <v>0</v>
      </c>
      <c r="X2966" s="50">
        <f>IF(AND(P2966&gt;=150000000,P2966&lt;300000000),5000000,IF(AND(P2966&gt;=300000000,P2966&lt;500000000),10000000,IF(AND(P2966&gt;=300000000,P2966&lt;500000000),15000000,IF(AND(P2966&gt;=500000000,P2966&lt;3000000000),20000000,IF(P2966&gt;=30000000000,35000000,0))))) * (1-R2966)</f>
        <v>0</v>
      </c>
      <c r="Y2966" s="50">
        <f>IFERROR(Q2966 * (1-R2966),0)</f>
        <v>0</v>
      </c>
      <c r="Z2966" s="51">
        <f>IF(R2966=1,0,0)</f>
        <v>0</v>
      </c>
      <c r="AA2966" s="51">
        <f>IFERROR((1-R2966) * Z2966 * 2%,0)</f>
        <v>0</v>
      </c>
      <c r="AB2966" s="52">
        <f>IF(R2966=0,0,0)</f>
        <v>0</v>
      </c>
      <c r="AC2966" s="52">
        <f> IFERROR(AB2966 * (1-R2966) * 2%,0)</f>
        <v>0</v>
      </c>
      <c r="AD2966" s="53">
        <f>T2966+V2966+W2966+X2966+AA2966+AC2966</f>
        <v>56720.779999999999</v>
      </c>
    </row>
    <row r="2967">
      <c r="C2967" s="40" t="s">
        <v>5631</v>
      </c>
      <c r="D2967" s="41" t="s">
        <v>5632</v>
      </c>
      <c r="E2967" s="41"/>
      <c r="F2967" s="42">
        <v>43195.374942129631</v>
      </c>
      <c r="G2967" s="43">
        <v>3</v>
      </c>
      <c r="H2967" s="44">
        <v>43321</v>
      </c>
      <c r="I2967" s="44">
        <v>43326</v>
      </c>
      <c r="J2967" s="43">
        <v>220704</v>
      </c>
      <c r="K2967" s="43">
        <v>0</v>
      </c>
      <c r="L2967" s="43">
        <v>0</v>
      </c>
      <c r="M2967" s="43">
        <f>IFERROR(J2967-K2967-L2967,0)</f>
        <v>220704</v>
      </c>
      <c r="N2967" s="43">
        <v>220704</v>
      </c>
      <c r="O2967" s="45">
        <f>IFERROR(IF(1 - M2967/N2967&lt;0,0,1-M2967/N2967),0)</f>
        <v>0</v>
      </c>
      <c r="P2967" s="43">
        <v>0</v>
      </c>
      <c r="Q2967" s="43">
        <v>0</v>
      </c>
      <c r="R2967" s="46">
        <f>IF(F2967&lt;DATEVALUE("2018-07-01"),1,0)</f>
        <v>1</v>
      </c>
      <c r="S2967" s="47">
        <f>IF(R2967=1,1%,0)</f>
        <v>0.01</v>
      </c>
      <c r="T2967" s="46">
        <f>IFERROR(S2967*M2967,0)</f>
        <v>2207.04</v>
      </c>
      <c r="U2967" s="48">
        <f>IF(O2967&lt;=0.12,1,0)*(1-R2967)*M2967</f>
        <v>0</v>
      </c>
      <c r="V2967" s="49">
        <f>IF(0&lt;0.8,0,IF(0&lt;1,Sheet1!L590,1))*IF(G2967&lt;3,0.12 - O2967,0.01) *U2967</f>
        <v>0</v>
      </c>
      <c r="W2967" s="49">
        <f>IF(0&gt;1,IF(0&lt;=1.1,1,IF(0&lt;=1.2,2,IF(0&lt;=1.5,3,5))),0) * 1000000</f>
        <v>0</v>
      </c>
      <c r="X2967" s="50">
        <f>IF(AND(P2967&gt;=150000000,P2967&lt;300000000),5000000,IF(AND(P2967&gt;=300000000,P2967&lt;500000000),10000000,IF(AND(P2967&gt;=300000000,P2967&lt;500000000),15000000,IF(AND(P2967&gt;=500000000,P2967&lt;3000000000),20000000,IF(P2967&gt;=30000000000,35000000,0))))) * (1-R2967)</f>
        <v>0</v>
      </c>
      <c r="Y2967" s="50">
        <f>IFERROR(Q2967 * (1-R2967),0)</f>
        <v>0</v>
      </c>
      <c r="Z2967" s="51">
        <f>IF(R2967=1,0,0)</f>
        <v>0</v>
      </c>
      <c r="AA2967" s="51">
        <f>IFERROR((1-R2967) * Z2967 * 2%,0)</f>
        <v>0</v>
      </c>
      <c r="AB2967" s="52">
        <f>IF(R2967=0,0,0)</f>
        <v>0</v>
      </c>
      <c r="AC2967" s="52">
        <f> IFERROR(AB2967 * (1-R2967) * 2%,0)</f>
        <v>0</v>
      </c>
      <c r="AD2967" s="53">
        <f>T2967+V2967+W2967+X2967+AA2967+AC2967</f>
        <v>2207.04</v>
      </c>
    </row>
    <row r="2968">
      <c r="C2968" s="40" t="s">
        <v>5633</v>
      </c>
      <c r="D2968" s="41" t="s">
        <v>5634</v>
      </c>
      <c r="E2968" s="41"/>
      <c r="F2968" s="42">
        <v>43208.11787037037</v>
      </c>
      <c r="G2968" s="43">
        <v>3</v>
      </c>
      <c r="H2968" s="44">
        <v>43342</v>
      </c>
      <c r="I2968" s="44">
        <v>43362</v>
      </c>
      <c r="J2968" s="43">
        <v>895470</v>
      </c>
      <c r="K2968" s="43">
        <v>0</v>
      </c>
      <c r="L2968" s="43">
        <v>0</v>
      </c>
      <c r="M2968" s="43">
        <f>IFERROR(J2968-K2968-L2968,0)</f>
        <v>895470</v>
      </c>
      <c r="N2968" s="43">
        <v>870810</v>
      </c>
      <c r="O2968" s="45">
        <f>IFERROR(IF(1 - M2968/N2968&lt;0,0,1-M2968/N2968),0)</f>
        <v>0</v>
      </c>
      <c r="P2968" s="43">
        <v>0</v>
      </c>
      <c r="Q2968" s="43">
        <v>0</v>
      </c>
      <c r="R2968" s="46">
        <f>IF(F2968&lt;DATEVALUE("2018-07-01"),1,0)</f>
        <v>1</v>
      </c>
      <c r="S2968" s="47">
        <f>IF(R2968=1,1%,0)</f>
        <v>0.01</v>
      </c>
      <c r="T2968" s="46">
        <f>IFERROR(S2968*M2968,0)</f>
        <v>8954.7000000000007</v>
      </c>
      <c r="U2968" s="48">
        <f>IF(O2968&lt;=0.12,1,0)*(1-R2968)*M2968</f>
        <v>0</v>
      </c>
      <c r="V2968" s="49">
        <f>IF(0&lt;0.8,0,IF(0&lt;1,Sheet1!L590,1))*IF(G2968&lt;3,0.12 - O2968,0.01) *U2968</f>
        <v>0</v>
      </c>
      <c r="W2968" s="49">
        <f>IF(0&gt;1,IF(0&lt;=1.1,1,IF(0&lt;=1.2,2,IF(0&lt;=1.5,3,5))),0) * 1000000</f>
        <v>0</v>
      </c>
      <c r="X2968" s="50">
        <f>IF(AND(P2968&gt;=150000000,P2968&lt;300000000),5000000,IF(AND(P2968&gt;=300000000,P2968&lt;500000000),10000000,IF(AND(P2968&gt;=300000000,P2968&lt;500000000),15000000,IF(AND(P2968&gt;=500000000,P2968&lt;3000000000),20000000,IF(P2968&gt;=30000000000,35000000,0))))) * (1-R2968)</f>
        <v>0</v>
      </c>
      <c r="Y2968" s="50">
        <f>IFERROR(Q2968 * (1-R2968),0)</f>
        <v>0</v>
      </c>
      <c r="Z2968" s="51">
        <f>IF(R2968=1,0,0)</f>
        <v>0</v>
      </c>
      <c r="AA2968" s="51">
        <f>IFERROR((1-R2968) * Z2968 * 2%,0)</f>
        <v>0</v>
      </c>
      <c r="AB2968" s="52">
        <f>IF(R2968=0,0,0)</f>
        <v>0</v>
      </c>
      <c r="AC2968" s="52">
        <f> IFERROR(AB2968 * (1-R2968) * 2%,0)</f>
        <v>0</v>
      </c>
      <c r="AD2968" s="53">
        <f>T2968+V2968+W2968+X2968+AA2968+AC2968</f>
        <v>8954.7000000000007</v>
      </c>
    </row>
    <row r="2969">
      <c r="C2969" s="40" t="s">
        <v>5635</v>
      </c>
      <c r="D2969" s="41" t="s">
        <v>5636</v>
      </c>
      <c r="E2969" s="41"/>
      <c r="F2969" s="42">
        <v>43214.357268518514</v>
      </c>
      <c r="G2969" s="43">
        <v>3</v>
      </c>
      <c r="H2969" s="44">
        <v>43312</v>
      </c>
      <c r="I2969" s="44">
        <v>43333</v>
      </c>
      <c r="J2969" s="43">
        <v>1925473</v>
      </c>
      <c r="K2969" s="43">
        <v>0</v>
      </c>
      <c r="L2969" s="43">
        <v>0</v>
      </c>
      <c r="M2969" s="43">
        <f>IFERROR(J2969-K2969-L2969,0)</f>
        <v>1925473</v>
      </c>
      <c r="N2969" s="43">
        <v>1925473</v>
      </c>
      <c r="O2969" s="45">
        <f>IFERROR(IF(1 - M2969/N2969&lt;0,0,1-M2969/N2969),0)</f>
        <v>0</v>
      </c>
      <c r="P2969" s="43">
        <v>0</v>
      </c>
      <c r="Q2969" s="43">
        <v>0</v>
      </c>
      <c r="R2969" s="46">
        <f>IF(F2969&lt;DATEVALUE("2018-07-01"),1,0)</f>
        <v>1</v>
      </c>
      <c r="S2969" s="47">
        <f>IF(R2969=1,1%,0)</f>
        <v>0.01</v>
      </c>
      <c r="T2969" s="46">
        <f>IFERROR(S2969*M2969,0)</f>
        <v>19254.73</v>
      </c>
      <c r="U2969" s="48">
        <f>IF(O2969&lt;=0.12,1,0)*(1-R2969)*M2969</f>
        <v>0</v>
      </c>
      <c r="V2969" s="49">
        <f>IF(0&lt;0.8,0,IF(0&lt;1,Sheet1!L590,1))*IF(G2969&lt;3,0.12 - O2969,0.01) *U2969</f>
        <v>0</v>
      </c>
      <c r="W2969" s="49">
        <f>IF(0&gt;1,IF(0&lt;=1.1,1,IF(0&lt;=1.2,2,IF(0&lt;=1.5,3,5))),0) * 1000000</f>
        <v>0</v>
      </c>
      <c r="X2969" s="50">
        <f>IF(AND(P2969&gt;=150000000,P2969&lt;300000000),5000000,IF(AND(P2969&gt;=300000000,P2969&lt;500000000),10000000,IF(AND(P2969&gt;=300000000,P2969&lt;500000000),15000000,IF(AND(P2969&gt;=500000000,P2969&lt;3000000000),20000000,IF(P2969&gt;=30000000000,35000000,0))))) * (1-R2969)</f>
        <v>0</v>
      </c>
      <c r="Y2969" s="50">
        <f>IFERROR(Q2969 * (1-R2969),0)</f>
        <v>0</v>
      </c>
      <c r="Z2969" s="51">
        <f>IF(R2969=1,0,0)</f>
        <v>0</v>
      </c>
      <c r="AA2969" s="51">
        <f>IFERROR((1-R2969) * Z2969 * 2%,0)</f>
        <v>0</v>
      </c>
      <c r="AB2969" s="52">
        <f>IF(R2969=0,0,0)</f>
        <v>0</v>
      </c>
      <c r="AC2969" s="52">
        <f> IFERROR(AB2969 * (1-R2969) * 2%,0)</f>
        <v>0</v>
      </c>
      <c r="AD2969" s="53">
        <f>T2969+V2969+W2969+X2969+AA2969+AC2969</f>
        <v>19254.73</v>
      </c>
    </row>
    <row r="2970">
      <c r="C2970" s="40" t="s">
        <v>5637</v>
      </c>
      <c r="D2970" s="41" t="s">
        <v>5638</v>
      </c>
      <c r="E2970" s="41"/>
      <c r="F2970" s="42">
        <v>43227.197881944441</v>
      </c>
      <c r="G2970" s="43">
        <v>2</v>
      </c>
      <c r="H2970" s="44">
        <v>43312</v>
      </c>
      <c r="I2970" s="44">
        <v>43335</v>
      </c>
      <c r="J2970" s="43">
        <v>22258940</v>
      </c>
      <c r="K2970" s="43">
        <v>0</v>
      </c>
      <c r="L2970" s="43">
        <v>0</v>
      </c>
      <c r="M2970" s="43">
        <f>IFERROR(J2970-K2970-L2970,0)</f>
        <v>22258940</v>
      </c>
      <c r="N2970" s="43">
        <v>26627260</v>
      </c>
      <c r="O2970" s="45">
        <f>IFERROR(IF(1 - M2970/N2970&lt;0,0,1-M2970/N2970),0)</f>
        <v>0.16405443143605458</v>
      </c>
      <c r="P2970" s="43">
        <v>22258940</v>
      </c>
      <c r="Q2970" s="43">
        <v>0</v>
      </c>
      <c r="R2970" s="46">
        <f>IF(F2970&lt;DATEVALUE("2018-07-01"),1,0)</f>
        <v>1</v>
      </c>
      <c r="S2970" s="47">
        <f>IF(R2970=1,1%,0)</f>
        <v>0.01</v>
      </c>
      <c r="T2970" s="46">
        <f>IFERROR(S2970*M2970,0)</f>
        <v>222589.39999999999</v>
      </c>
      <c r="U2970" s="48">
        <f>IF(O2970&lt;=0.12,1,0)*(1-R2970)*M2970</f>
        <v>0</v>
      </c>
      <c r="V2970" s="49">
        <f>IF(0&lt;0.8,0,IF(0&lt;1,Sheet1!L590,1))*IF(G2970&lt;3,0.12 - O2970,0.01) *U2970</f>
        <v>0</v>
      </c>
      <c r="W2970" s="49">
        <f>IF(0&gt;1,IF(0&lt;=1.1,1,IF(0&lt;=1.2,2,IF(0&lt;=1.5,3,5))),0) * 1000000</f>
        <v>0</v>
      </c>
      <c r="X2970" s="50">
        <f>IF(AND(P2970&gt;=150000000,P2970&lt;300000000),5000000,IF(AND(P2970&gt;=300000000,P2970&lt;500000000),10000000,IF(AND(P2970&gt;=300000000,P2970&lt;500000000),15000000,IF(AND(P2970&gt;=500000000,P2970&lt;3000000000),20000000,IF(P2970&gt;=30000000000,35000000,0))))) * (1-R2970)</f>
        <v>0</v>
      </c>
      <c r="Y2970" s="50">
        <f>IFERROR(Q2970 * (1-R2970),0)</f>
        <v>0</v>
      </c>
      <c r="Z2970" s="51">
        <f>IF(R2970=1,0,0)</f>
        <v>0</v>
      </c>
      <c r="AA2970" s="51">
        <f>IFERROR((1-R2970) * Z2970 * 2%,0)</f>
        <v>0</v>
      </c>
      <c r="AB2970" s="52">
        <f>IF(R2970=0,0,0)</f>
        <v>0</v>
      </c>
      <c r="AC2970" s="52">
        <f> IFERROR(AB2970 * (1-R2970) * 2%,0)</f>
        <v>0</v>
      </c>
      <c r="AD2970" s="53">
        <f>T2970+V2970+W2970+X2970+AA2970+AC2970</f>
        <v>222589.39999999999</v>
      </c>
    </row>
    <row r="2971">
      <c r="C2971" s="40" t="s">
        <v>5639</v>
      </c>
      <c r="D2971" s="41" t="s">
        <v>2806</v>
      </c>
      <c r="E2971" s="41"/>
      <c r="F2971" s="42">
        <v>43229.355983796297</v>
      </c>
      <c r="G2971" s="43">
        <v>2</v>
      </c>
      <c r="H2971" s="44">
        <v>43377</v>
      </c>
      <c r="I2971" s="44">
        <v>43439</v>
      </c>
      <c r="J2971" s="43">
        <v>20081401</v>
      </c>
      <c r="K2971" s="43">
        <v>0</v>
      </c>
      <c r="L2971" s="43">
        <v>0</v>
      </c>
      <c r="M2971" s="43">
        <f>IFERROR(J2971-K2971-L2971,0)</f>
        <v>20081401</v>
      </c>
      <c r="N2971" s="43">
        <v>24117356</v>
      </c>
      <c r="O2971" s="45">
        <f>IFERROR(IF(1 - M2971/N2971&lt;0,0,1-M2971/N2971),0)</f>
        <v>0.16734649519623956</v>
      </c>
      <c r="P2971" s="43">
        <v>20287101</v>
      </c>
      <c r="Q2971" s="43">
        <v>0</v>
      </c>
      <c r="R2971" s="46">
        <f>IF(F2971&lt;DATEVALUE("2018-07-01"),1,0)</f>
        <v>1</v>
      </c>
      <c r="S2971" s="47">
        <f>IF(R2971=1,1%,0)</f>
        <v>0.01</v>
      </c>
      <c r="T2971" s="46">
        <f>IFERROR(S2971*M2971,0)</f>
        <v>200814.01000000001</v>
      </c>
      <c r="U2971" s="48">
        <f>IF(O2971&lt;=0.12,1,0)*(1-R2971)*M2971</f>
        <v>0</v>
      </c>
      <c r="V2971" s="49">
        <f>IF(0&lt;0.8,0,IF(0&lt;1,Sheet1!L590,1))*IF(G2971&lt;3,0.12 - O2971,0.01) *U2971</f>
        <v>0</v>
      </c>
      <c r="W2971" s="49">
        <f>IF(0&gt;1,IF(0&lt;=1.1,1,IF(0&lt;=1.2,2,IF(0&lt;=1.5,3,5))),0) * 1000000</f>
        <v>0</v>
      </c>
      <c r="X2971" s="50">
        <f>IF(AND(P2971&gt;=150000000,P2971&lt;300000000),5000000,IF(AND(P2971&gt;=300000000,P2971&lt;500000000),10000000,IF(AND(P2971&gt;=300000000,P2971&lt;500000000),15000000,IF(AND(P2971&gt;=500000000,P2971&lt;3000000000),20000000,IF(P2971&gt;=30000000000,35000000,0))))) * (1-R2971)</f>
        <v>0</v>
      </c>
      <c r="Y2971" s="50">
        <f>IFERROR(Q2971 * (1-R2971),0)</f>
        <v>0</v>
      </c>
      <c r="Z2971" s="51">
        <f>IF(R2971=1,0,0)</f>
        <v>0</v>
      </c>
      <c r="AA2971" s="51">
        <f>IFERROR((1-R2971) * Z2971 * 2%,0)</f>
        <v>0</v>
      </c>
      <c r="AB2971" s="52">
        <f>IF(R2971=0,0,0)</f>
        <v>0</v>
      </c>
      <c r="AC2971" s="52">
        <f> IFERROR(AB2971 * (1-R2971) * 2%,0)</f>
        <v>0</v>
      </c>
      <c r="AD2971" s="53">
        <f>T2971+V2971+W2971+X2971+AA2971+AC2971</f>
        <v>200814.01000000001</v>
      </c>
    </row>
    <row r="2972">
      <c r="C2972" s="40" t="s">
        <v>5640</v>
      </c>
      <c r="D2972" s="41" t="s">
        <v>5641</v>
      </c>
      <c r="E2972" s="41"/>
      <c r="F2972" s="42">
        <v>43232.118032407408</v>
      </c>
      <c r="G2972" s="43">
        <v>2</v>
      </c>
      <c r="H2972" s="44">
        <v>43312</v>
      </c>
      <c r="I2972" s="44">
        <v>43343</v>
      </c>
      <c r="J2972" s="43">
        <v>2994992</v>
      </c>
      <c r="K2972" s="43">
        <v>0</v>
      </c>
      <c r="L2972" s="43">
        <v>0</v>
      </c>
      <c r="M2972" s="43">
        <f>IFERROR(J2972-K2972-L2972,0)</f>
        <v>2994992</v>
      </c>
      <c r="N2972" s="43">
        <v>2994992</v>
      </c>
      <c r="O2972" s="45">
        <f>IFERROR(IF(1 - M2972/N2972&lt;0,0,1-M2972/N2972),0)</f>
        <v>0</v>
      </c>
      <c r="P2972" s="43">
        <v>2994992</v>
      </c>
      <c r="Q2972" s="43">
        <v>0</v>
      </c>
      <c r="R2972" s="46">
        <f>IF(F2972&lt;DATEVALUE("2018-07-01"),1,0)</f>
        <v>1</v>
      </c>
      <c r="S2972" s="47">
        <f>IF(R2972=1,1%,0)</f>
        <v>0.01</v>
      </c>
      <c r="T2972" s="46">
        <f>IFERROR(S2972*M2972,0)</f>
        <v>29949.920000000002</v>
      </c>
      <c r="U2972" s="48">
        <f>IF(O2972&lt;=0.12,1,0)*(1-R2972)*M2972</f>
        <v>0</v>
      </c>
      <c r="V2972" s="49">
        <f>IF(0&lt;0.8,0,IF(0&lt;1,Sheet1!L590,1))*IF(G2972&lt;3,0.12 - O2972,0.01) *U2972</f>
        <v>0</v>
      </c>
      <c r="W2972" s="49">
        <f>IF(0&gt;1,IF(0&lt;=1.1,1,IF(0&lt;=1.2,2,IF(0&lt;=1.5,3,5))),0) * 1000000</f>
        <v>0</v>
      </c>
      <c r="X2972" s="50">
        <f>IF(AND(P2972&gt;=150000000,P2972&lt;300000000),5000000,IF(AND(P2972&gt;=300000000,P2972&lt;500000000),10000000,IF(AND(P2972&gt;=300000000,P2972&lt;500000000),15000000,IF(AND(P2972&gt;=500000000,P2972&lt;3000000000),20000000,IF(P2972&gt;=30000000000,35000000,0))))) * (1-R2972)</f>
        <v>0</v>
      </c>
      <c r="Y2972" s="50">
        <f>IFERROR(Q2972 * (1-R2972),0)</f>
        <v>0</v>
      </c>
      <c r="Z2972" s="51">
        <f>IF(R2972=1,0,0)</f>
        <v>0</v>
      </c>
      <c r="AA2972" s="51">
        <f>IFERROR((1-R2972) * Z2972 * 2%,0)</f>
        <v>0</v>
      </c>
      <c r="AB2972" s="52">
        <f>IF(R2972=0,0,0)</f>
        <v>0</v>
      </c>
      <c r="AC2972" s="52">
        <f> IFERROR(AB2972 * (1-R2972) * 2%,0)</f>
        <v>0</v>
      </c>
      <c r="AD2972" s="53">
        <f>T2972+V2972+W2972+X2972+AA2972+AC2972</f>
        <v>29949.920000000002</v>
      </c>
    </row>
    <row r="2973">
      <c r="C2973" s="40" t="s">
        <v>5642</v>
      </c>
      <c r="D2973" s="41" t="s">
        <v>5643</v>
      </c>
      <c r="E2973" s="41"/>
      <c r="F2973" s="42">
        <v>43232.122164351851</v>
      </c>
      <c r="G2973" s="43">
        <v>2</v>
      </c>
      <c r="H2973" s="44">
        <v>43325</v>
      </c>
      <c r="I2973" s="44">
        <v>43370</v>
      </c>
      <c r="J2973" s="43">
        <v>304436</v>
      </c>
      <c r="K2973" s="43">
        <v>0</v>
      </c>
      <c r="L2973" s="43">
        <v>0</v>
      </c>
      <c r="M2973" s="43">
        <f>IFERROR(J2973-K2973-L2973,0)</f>
        <v>304436</v>
      </c>
      <c r="N2973" s="43">
        <v>304436</v>
      </c>
      <c r="O2973" s="45">
        <f>IFERROR(IF(1 - M2973/N2973&lt;0,0,1-M2973/N2973),0)</f>
        <v>0</v>
      </c>
      <c r="P2973" s="43">
        <v>304436</v>
      </c>
      <c r="Q2973" s="43">
        <v>0</v>
      </c>
      <c r="R2973" s="46">
        <f>IF(F2973&lt;DATEVALUE("2018-07-01"),1,0)</f>
        <v>1</v>
      </c>
      <c r="S2973" s="47">
        <f>IF(R2973=1,1%,0)</f>
        <v>0.01</v>
      </c>
      <c r="T2973" s="46">
        <f>IFERROR(S2973*M2973,0)</f>
        <v>3044.3600000000001</v>
      </c>
      <c r="U2973" s="48">
        <f>IF(O2973&lt;=0.12,1,0)*(1-R2973)*M2973</f>
        <v>0</v>
      </c>
      <c r="V2973" s="49">
        <f>IF(0&lt;0.8,0,IF(0&lt;1,Sheet1!L590,1))*IF(G2973&lt;3,0.12 - O2973,0.01) *U2973</f>
        <v>0</v>
      </c>
      <c r="W2973" s="49">
        <f>IF(0&gt;1,IF(0&lt;=1.1,1,IF(0&lt;=1.2,2,IF(0&lt;=1.5,3,5))),0) * 1000000</f>
        <v>0</v>
      </c>
      <c r="X2973" s="50">
        <f>IF(AND(P2973&gt;=150000000,P2973&lt;300000000),5000000,IF(AND(P2973&gt;=300000000,P2973&lt;500000000),10000000,IF(AND(P2973&gt;=300000000,P2973&lt;500000000),15000000,IF(AND(P2973&gt;=500000000,P2973&lt;3000000000),20000000,IF(P2973&gt;=30000000000,35000000,0))))) * (1-R2973)</f>
        <v>0</v>
      </c>
      <c r="Y2973" s="50">
        <f>IFERROR(Q2973 * (1-R2973),0)</f>
        <v>0</v>
      </c>
      <c r="Z2973" s="51">
        <f>IF(R2973=1,0,0)</f>
        <v>0</v>
      </c>
      <c r="AA2973" s="51">
        <f>IFERROR((1-R2973) * Z2973 * 2%,0)</f>
        <v>0</v>
      </c>
      <c r="AB2973" s="52">
        <f>IF(R2973=0,0,0)</f>
        <v>0</v>
      </c>
      <c r="AC2973" s="52">
        <f> IFERROR(AB2973 * (1-R2973) * 2%,0)</f>
        <v>0</v>
      </c>
      <c r="AD2973" s="53">
        <f>T2973+V2973+W2973+X2973+AA2973+AC2973</f>
        <v>3044.3600000000001</v>
      </c>
    </row>
    <row r="2974">
      <c r="C2974" s="40" t="s">
        <v>5644</v>
      </c>
      <c r="D2974" s="41" t="s">
        <v>5645</v>
      </c>
      <c r="E2974" s="41"/>
      <c r="F2974" s="42">
        <v>43242.374988425923</v>
      </c>
      <c r="G2974" s="43">
        <v>2</v>
      </c>
      <c r="H2974" s="44" t="s">
        <v>24</v>
      </c>
      <c r="I2974" s="44" t="s">
        <v>24</v>
      </c>
      <c r="J2974" s="43">
        <v>3958900</v>
      </c>
      <c r="K2974" s="43">
        <v>0</v>
      </c>
      <c r="L2974" s="43">
        <v>0</v>
      </c>
      <c r="M2974" s="43">
        <f>IFERROR(J2974-K2974-L2974,0)</f>
        <v>3958900</v>
      </c>
      <c r="N2974" s="43">
        <v>4354790</v>
      </c>
      <c r="O2974" s="45">
        <f>IFERROR(IF(1 - M2974/N2974&lt;0,0,1-M2974/N2974),0)</f>
        <v>0.090909090909090939</v>
      </c>
      <c r="P2974" s="43">
        <v>3958900</v>
      </c>
      <c r="Q2974" s="43">
        <v>0</v>
      </c>
      <c r="R2974" s="46">
        <f>IF(F2974&lt;DATEVALUE("2018-07-01"),1,0)</f>
        <v>1</v>
      </c>
      <c r="S2974" s="47">
        <f>IF(R2974=1,1%,0)</f>
        <v>0.01</v>
      </c>
      <c r="T2974" s="46">
        <f>IFERROR(S2974*M2974,0)</f>
        <v>39589</v>
      </c>
      <c r="U2974" s="48">
        <f>IF(O2974&lt;=0.12,1,0)*(1-R2974)*M2974</f>
        <v>0</v>
      </c>
      <c r="V2974" s="49">
        <f>IF(0&lt;0.8,0,IF(0&lt;1,Sheet1!L590,1))*IF(G2974&lt;3,0.12 - O2974,0.01) *U2974</f>
        <v>0</v>
      </c>
      <c r="W2974" s="49">
        <f>IF(0&gt;1,IF(0&lt;=1.1,1,IF(0&lt;=1.2,2,IF(0&lt;=1.5,3,5))),0) * 1000000</f>
        <v>0</v>
      </c>
      <c r="X2974" s="50">
        <f>IF(AND(P2974&gt;=150000000,P2974&lt;300000000),5000000,IF(AND(P2974&gt;=300000000,P2974&lt;500000000),10000000,IF(AND(P2974&gt;=300000000,P2974&lt;500000000),15000000,IF(AND(P2974&gt;=500000000,P2974&lt;3000000000),20000000,IF(P2974&gt;=30000000000,35000000,0))))) * (1-R2974)</f>
        <v>0</v>
      </c>
      <c r="Y2974" s="50">
        <f>IFERROR(Q2974 * (1-R2974),0)</f>
        <v>0</v>
      </c>
      <c r="Z2974" s="51">
        <f>IF(R2974=1,0,0)</f>
        <v>0</v>
      </c>
      <c r="AA2974" s="51">
        <f>IFERROR((1-R2974) * Z2974 * 2%,0)</f>
        <v>0</v>
      </c>
      <c r="AB2974" s="52">
        <f>IF(R2974=0,0,0)</f>
        <v>0</v>
      </c>
      <c r="AC2974" s="52">
        <f> IFERROR(AB2974 * (1-R2974) * 2%,0)</f>
        <v>0</v>
      </c>
      <c r="AD2974" s="53">
        <f>T2974+V2974+W2974+X2974+AA2974+AC2974</f>
        <v>39589</v>
      </c>
    </row>
    <row r="2975">
      <c r="C2975" s="40" t="s">
        <v>5646</v>
      </c>
      <c r="D2975" s="41" t="s">
        <v>5647</v>
      </c>
      <c r="E2975" s="41"/>
      <c r="F2975" s="42">
        <v>43265.204791666663</v>
      </c>
      <c r="G2975" s="43">
        <v>1</v>
      </c>
      <c r="H2975" s="44">
        <v>43326</v>
      </c>
      <c r="I2975" s="44">
        <v>43382</v>
      </c>
      <c r="J2975" s="43">
        <v>73995390</v>
      </c>
      <c r="K2975" s="43">
        <v>0</v>
      </c>
      <c r="L2975" s="43">
        <v>0</v>
      </c>
      <c r="M2975" s="43">
        <f>IFERROR(J2975-K2975-L2975,0)</f>
        <v>73995390</v>
      </c>
      <c r="N2975" s="43">
        <v>88200001</v>
      </c>
      <c r="O2975" s="45">
        <f>IFERROR(IF(1 - M2975/N2975&lt;0,0,1-M2975/N2975),0)</f>
        <v>0.16105000951190462</v>
      </c>
      <c r="P2975" s="43">
        <v>0</v>
      </c>
      <c r="Q2975" s="43">
        <v>0</v>
      </c>
      <c r="R2975" s="46">
        <f>IF(F2975&lt;DATEVALUE("2018-07-01"),1,0)</f>
        <v>1</v>
      </c>
      <c r="S2975" s="47">
        <f>IF(R2975=1,1%,0)</f>
        <v>0.01</v>
      </c>
      <c r="T2975" s="46">
        <f>IFERROR(S2975*M2975,0)</f>
        <v>739953.90000000002</v>
      </c>
      <c r="U2975" s="48">
        <f>IF(O2975&lt;=0.12,1,0)*(1-R2975)*M2975</f>
        <v>0</v>
      </c>
      <c r="V2975" s="49">
        <f>IF(0&lt;0.8,0,IF(0&lt;1,Sheet1!L590,1))*IF(G2975&lt;3,0.12 - O2975,0.01) *U2975</f>
        <v>0</v>
      </c>
      <c r="W2975" s="49">
        <f>IF(0&gt;1,IF(0&lt;=1.1,1,IF(0&lt;=1.2,2,IF(0&lt;=1.5,3,5))),0) * 1000000</f>
        <v>0</v>
      </c>
      <c r="X2975" s="50">
        <f>IF(AND(P2975&gt;=150000000,P2975&lt;300000000),5000000,IF(AND(P2975&gt;=300000000,P2975&lt;500000000),10000000,IF(AND(P2975&gt;=300000000,P2975&lt;500000000),15000000,IF(AND(P2975&gt;=500000000,P2975&lt;3000000000),20000000,IF(P2975&gt;=30000000000,35000000,0))))) * (1-R2975)</f>
        <v>0</v>
      </c>
      <c r="Y2975" s="50">
        <f>IFERROR(Q2975 * (1-R2975),0)</f>
        <v>0</v>
      </c>
      <c r="Z2975" s="51">
        <f>IF(R2975=1,0,0)</f>
        <v>0</v>
      </c>
      <c r="AA2975" s="51">
        <f>IFERROR((1-R2975) * Z2975 * 2%,0)</f>
        <v>0</v>
      </c>
      <c r="AB2975" s="52">
        <f>IF(R2975=0,0,0)</f>
        <v>0</v>
      </c>
      <c r="AC2975" s="52">
        <f> IFERROR(AB2975 * (1-R2975) * 2%,0)</f>
        <v>0</v>
      </c>
      <c r="AD2975" s="53">
        <f>T2975+V2975+W2975+X2975+AA2975+AC2975</f>
        <v>739953.90000000002</v>
      </c>
    </row>
    <row r="2976">
      <c r="C2976" s="40" t="s">
        <v>5648</v>
      </c>
      <c r="D2976" s="41" t="s">
        <v>5649</v>
      </c>
      <c r="E2976" s="41"/>
      <c r="F2976" s="42">
        <v>43272.08929398148</v>
      </c>
      <c r="G2976" s="43">
        <v>1</v>
      </c>
      <c r="H2976" s="44">
        <v>43312</v>
      </c>
      <c r="I2976" s="44">
        <v>43334</v>
      </c>
      <c r="J2976" s="43">
        <v>3231063</v>
      </c>
      <c r="K2976" s="43">
        <v>0</v>
      </c>
      <c r="L2976" s="43">
        <v>0</v>
      </c>
      <c r="M2976" s="43">
        <f>IFERROR(J2976-K2976-L2976,0)</f>
        <v>3231063</v>
      </c>
      <c r="N2976" s="43">
        <v>3231063</v>
      </c>
      <c r="O2976" s="45">
        <f>IFERROR(IF(1 - M2976/N2976&lt;0,0,1-M2976/N2976),0)</f>
        <v>0</v>
      </c>
      <c r="P2976" s="43">
        <v>0</v>
      </c>
      <c r="Q2976" s="43">
        <v>0</v>
      </c>
      <c r="R2976" s="46">
        <f>IF(F2976&lt;DATEVALUE("2018-07-01"),1,0)</f>
        <v>1</v>
      </c>
      <c r="S2976" s="47">
        <f>IF(R2976=1,1%,0)</f>
        <v>0.01</v>
      </c>
      <c r="T2976" s="46">
        <f>IFERROR(S2976*M2976,0)</f>
        <v>32310.630000000001</v>
      </c>
      <c r="U2976" s="48">
        <f>IF(O2976&lt;=0.12,1,0)*(1-R2976)*M2976</f>
        <v>0</v>
      </c>
      <c r="V2976" s="49">
        <f>IF(0&lt;0.8,0,IF(0&lt;1,Sheet1!L590,1))*IF(G2976&lt;3,0.12 - O2976,0.01) *U2976</f>
        <v>0</v>
      </c>
      <c r="W2976" s="49">
        <f>IF(0&gt;1,IF(0&lt;=1.1,1,IF(0&lt;=1.2,2,IF(0&lt;=1.5,3,5))),0) * 1000000</f>
        <v>0</v>
      </c>
      <c r="X2976" s="50">
        <f>IF(AND(P2976&gt;=150000000,P2976&lt;300000000),5000000,IF(AND(P2976&gt;=300000000,P2976&lt;500000000),10000000,IF(AND(P2976&gt;=300000000,P2976&lt;500000000),15000000,IF(AND(P2976&gt;=500000000,P2976&lt;3000000000),20000000,IF(P2976&gt;=30000000000,35000000,0))))) * (1-R2976)</f>
        <v>0</v>
      </c>
      <c r="Y2976" s="50">
        <f>IFERROR(Q2976 * (1-R2976),0)</f>
        <v>0</v>
      </c>
      <c r="Z2976" s="51">
        <f>IF(R2976=1,0,0)</f>
        <v>0</v>
      </c>
      <c r="AA2976" s="51">
        <f>IFERROR((1-R2976) * Z2976 * 2%,0)</f>
        <v>0</v>
      </c>
      <c r="AB2976" s="52">
        <f>IF(R2976=0,0,0)</f>
        <v>0</v>
      </c>
      <c r="AC2976" s="52">
        <f> IFERROR(AB2976 * (1-R2976) * 2%,0)</f>
        <v>0</v>
      </c>
      <c r="AD2976" s="53">
        <f>T2976+V2976+W2976+X2976+AA2976+AC2976</f>
        <v>32310.630000000001</v>
      </c>
    </row>
    <row r="2977">
      <c r="C2977" s="40" t="s">
        <v>987</v>
      </c>
      <c r="D2977" s="41" t="s">
        <v>5650</v>
      </c>
      <c r="E2977" s="41"/>
      <c r="F2977" s="42">
        <v>42679.118449074071</v>
      </c>
      <c r="G2977" s="43">
        <v>20</v>
      </c>
      <c r="H2977" s="44">
        <v>43312</v>
      </c>
      <c r="I2977" s="44">
        <v>43316</v>
      </c>
      <c r="J2977" s="43">
        <v>10271098</v>
      </c>
      <c r="K2977" s="43">
        <v>0</v>
      </c>
      <c r="L2977" s="43">
        <v>0</v>
      </c>
      <c r="M2977" s="43">
        <f>IFERROR(J2977-K2977-L2977,0)</f>
        <v>10271098</v>
      </c>
      <c r="N2977" s="43">
        <v>10099663</v>
      </c>
      <c r="O2977" s="45">
        <f>IFERROR(IF(1 - M2977/N2977&lt;0,0,1-M2977/N2977),0)</f>
        <v>0</v>
      </c>
      <c r="P2977" s="43">
        <v>0</v>
      </c>
      <c r="Q2977" s="43">
        <v>10271098</v>
      </c>
      <c r="R2977" s="46">
        <f>IF(F2977&lt;DATEVALUE("2018-07-01"),1,0)</f>
        <v>1</v>
      </c>
      <c r="S2977" s="47">
        <f>IF(R2977=1,1%,0)</f>
        <v>0.01</v>
      </c>
      <c r="T2977" s="46">
        <f>IFERROR(S2977*M2977,0)</f>
        <v>102710.98</v>
      </c>
      <c r="U2977" s="48">
        <f>IF(O2977&lt;=0.12,1,0)*(1-R2977)*M2977</f>
        <v>0</v>
      </c>
      <c r="V2977" s="49">
        <f>IF(0&lt;0.8,0,IF(0&lt;1,Sheet1!L590,1))*IF(G2977&lt;3,0.12 - O2977,0.01) *U2977</f>
        <v>0</v>
      </c>
      <c r="W2977" s="49">
        <f>IF(0&gt;1,IF(0&lt;=1.1,1,IF(0&lt;=1.2,2,IF(0&lt;=1.5,3,5))),0) * 1000000</f>
        <v>0</v>
      </c>
      <c r="X2977" s="50">
        <f>IF(AND(P2977&gt;=150000000,P2977&lt;300000000),5000000,IF(AND(P2977&gt;=300000000,P2977&lt;500000000),10000000,IF(AND(P2977&gt;=300000000,P2977&lt;500000000),15000000,IF(AND(P2977&gt;=500000000,P2977&lt;3000000000),20000000,IF(P2977&gt;=30000000000,35000000,0))))) * (1-R2977)</f>
        <v>0</v>
      </c>
      <c r="Y2977" s="50">
        <f>IFERROR(Q2977 * (1-R2977),0)</f>
        <v>0</v>
      </c>
      <c r="Z2977" s="51">
        <f>IF(R2977=1,0,0)</f>
        <v>0</v>
      </c>
      <c r="AA2977" s="51">
        <f>IFERROR((1-R2977) * Z2977 * 2%,0)</f>
        <v>0</v>
      </c>
      <c r="AB2977" s="52">
        <f>IF(R2977=0,0,0)</f>
        <v>0</v>
      </c>
      <c r="AC2977" s="52">
        <f> IFERROR(AB2977 * (1-R2977) * 2%,0)</f>
        <v>0</v>
      </c>
      <c r="AD2977" s="53">
        <f>T2977+V2977+W2977+X2977+AA2977+AC2977</f>
        <v>102710.98</v>
      </c>
    </row>
    <row r="2978">
      <c r="C2978" s="40" t="s">
        <v>988</v>
      </c>
      <c r="D2978" s="41" t="s">
        <v>5651</v>
      </c>
      <c r="E2978" s="41"/>
      <c r="F2978" s="42">
        <v>42873.378541666665</v>
      </c>
      <c r="G2978" s="43">
        <v>14</v>
      </c>
      <c r="H2978" s="44">
        <v>43321</v>
      </c>
      <c r="I2978" s="44">
        <v>43375</v>
      </c>
      <c r="J2978" s="43">
        <v>21768825</v>
      </c>
      <c r="K2978" s="43">
        <v>0</v>
      </c>
      <c r="L2978" s="43">
        <v>0</v>
      </c>
      <c r="M2978" s="43">
        <f>IFERROR(J2978-K2978-L2978,0)</f>
        <v>21768825</v>
      </c>
      <c r="N2978" s="43">
        <v>21710786</v>
      </c>
      <c r="O2978" s="45">
        <f>IFERROR(IF(1 - M2978/N2978&lt;0,0,1-M2978/N2978),0)</f>
        <v>0</v>
      </c>
      <c r="P2978" s="43">
        <v>0</v>
      </c>
      <c r="Q2978" s="43">
        <v>21815516</v>
      </c>
      <c r="R2978" s="46">
        <f>IF(F2978&lt;DATEVALUE("2018-07-01"),1,0)</f>
        <v>1</v>
      </c>
      <c r="S2978" s="47">
        <f>IF(R2978=1,1%,0)</f>
        <v>0.01</v>
      </c>
      <c r="T2978" s="46">
        <f>IFERROR(S2978*M2978,0)</f>
        <v>217688.25</v>
      </c>
      <c r="U2978" s="48">
        <f>IF(O2978&lt;=0.12,1,0)*(1-R2978)*M2978</f>
        <v>0</v>
      </c>
      <c r="V2978" s="49">
        <f>IF(0&lt;0.8,0,IF(0&lt;1,Sheet1!L590,1))*IF(G2978&lt;3,0.12 - O2978,0.01) *U2978</f>
        <v>0</v>
      </c>
      <c r="W2978" s="49">
        <f>IF(0&gt;1,IF(0&lt;=1.1,1,IF(0&lt;=1.2,2,IF(0&lt;=1.5,3,5))),0) * 1000000</f>
        <v>0</v>
      </c>
      <c r="X2978" s="50">
        <f>IF(AND(P2978&gt;=150000000,P2978&lt;300000000),5000000,IF(AND(P2978&gt;=300000000,P2978&lt;500000000),10000000,IF(AND(P2978&gt;=300000000,P2978&lt;500000000),15000000,IF(AND(P2978&gt;=500000000,P2978&lt;3000000000),20000000,IF(P2978&gt;=30000000000,35000000,0))))) * (1-R2978)</f>
        <v>0</v>
      </c>
      <c r="Y2978" s="50">
        <f>IFERROR(Q2978 * (1-R2978),0)</f>
        <v>0</v>
      </c>
      <c r="Z2978" s="51">
        <f>IF(R2978=1,0,0)</f>
        <v>0</v>
      </c>
      <c r="AA2978" s="51">
        <f>IFERROR((1-R2978) * Z2978 * 2%,0)</f>
        <v>0</v>
      </c>
      <c r="AB2978" s="52">
        <f>IF(R2978=0,0,0)</f>
        <v>0</v>
      </c>
      <c r="AC2978" s="52">
        <f> IFERROR(AB2978 * (1-R2978) * 2%,0)</f>
        <v>0</v>
      </c>
      <c r="AD2978" s="53">
        <f>T2978+V2978+W2978+X2978+AA2978+AC2978</f>
        <v>217688.25</v>
      </c>
    </row>
    <row r="2979">
      <c r="C2979" s="40" t="s">
        <v>5652</v>
      </c>
      <c r="D2979" s="41" t="s">
        <v>5653</v>
      </c>
      <c r="E2979" s="41"/>
      <c r="F2979" s="42">
        <v>42521.376388888886</v>
      </c>
      <c r="G2979" s="43">
        <v>26</v>
      </c>
      <c r="H2979" s="44" t="s">
        <v>24</v>
      </c>
      <c r="I2979" s="44" t="s">
        <v>24</v>
      </c>
      <c r="J2979" s="43">
        <v>0</v>
      </c>
      <c r="K2979" s="43">
        <v>0</v>
      </c>
      <c r="L2979" s="43">
        <v>0</v>
      </c>
      <c r="M2979" s="43">
        <f>IFERROR(J2979-K2979-L2979,0)</f>
        <v>0</v>
      </c>
      <c r="N2979" s="43">
        <v>16159187</v>
      </c>
      <c r="O2979" s="45">
        <f>IFERROR(IF(1 - M2979/N2979&lt;0,0,1-M2979/N2979),0)</f>
        <v>1</v>
      </c>
      <c r="P2979" s="43">
        <v>0</v>
      </c>
      <c r="Q2979" s="43">
        <v>0</v>
      </c>
      <c r="R2979" s="46">
        <f>IF(F2979&lt;DATEVALUE("2018-07-01"),1,0)</f>
        <v>1</v>
      </c>
      <c r="S2979" s="47">
        <f>IF(R2979=1,1%,0)</f>
        <v>0.01</v>
      </c>
      <c r="T2979" s="46">
        <f>IFERROR(S2979*M2979,0)</f>
        <v>0</v>
      </c>
      <c r="U2979" s="48">
        <f>IF(O2979&lt;=0.12,1,0)*(1-R2979)*M2979</f>
        <v>0</v>
      </c>
      <c r="V2979" s="49">
        <f>IF(0&lt;0.8,0,IF(0&lt;1,Sheet1!L590,1))*IF(G2979&lt;3,0.12 - O2979,0.01) *U2979</f>
        <v>0</v>
      </c>
      <c r="W2979" s="49">
        <f>IF(0&gt;1,IF(0&lt;=1.1,1,IF(0&lt;=1.2,2,IF(0&lt;=1.5,3,5))),0) * 1000000</f>
        <v>0</v>
      </c>
      <c r="X2979" s="50">
        <f>IF(AND(P2979&gt;=150000000,P2979&lt;300000000),5000000,IF(AND(P2979&gt;=300000000,P2979&lt;500000000),10000000,IF(AND(P2979&gt;=300000000,P2979&lt;500000000),15000000,IF(AND(P2979&gt;=500000000,P2979&lt;3000000000),20000000,IF(P2979&gt;=30000000000,35000000,0))))) * (1-R2979)</f>
        <v>0</v>
      </c>
      <c r="Y2979" s="50">
        <f>IFERROR(Q2979 * (1-R2979),0)</f>
        <v>0</v>
      </c>
      <c r="Z2979" s="51">
        <f>IF(R2979=1,0,"")</f>
        <v>0</v>
      </c>
      <c r="AA2979" s="51">
        <f>IFERROR((1-R2979) * Z2979 * 2%,0)</f>
        <v>0</v>
      </c>
      <c r="AB2979" s="52">
        <f>IF(R2979=0,"",0)</f>
        <v>0</v>
      </c>
      <c r="AC2979" s="52">
        <f> IFERROR(AB2979 * (1-R2979) * 2%,0)</f>
        <v>0</v>
      </c>
      <c r="AD2979" s="53">
        <f>T2979+V2979+W2979+X2979+AA2979+AC2979</f>
        <v>0</v>
      </c>
    </row>
    <row r="2980">
      <c r="C2980" s="40" t="s">
        <v>5654</v>
      </c>
      <c r="D2980" s="41" t="s">
        <v>5655</v>
      </c>
      <c r="E2980" s="41"/>
      <c r="F2980" s="42">
        <v>43306.295891203699</v>
      </c>
      <c r="G2980" s="43">
        <v>0</v>
      </c>
      <c r="H2980" s="44">
        <v>43372</v>
      </c>
      <c r="I2980" s="44">
        <v>43406</v>
      </c>
      <c r="J2980" s="43">
        <v>2413923</v>
      </c>
      <c r="K2980" s="43">
        <v>0</v>
      </c>
      <c r="L2980" s="43">
        <v>0</v>
      </c>
      <c r="M2980" s="43">
        <f>IFERROR(J2980-K2980-L2980,0)</f>
        <v>2413923</v>
      </c>
      <c r="N2980" s="43">
        <v>3514500</v>
      </c>
      <c r="O2980" s="45">
        <f>IFERROR(IF(1 - M2980/N2980&lt;0,0,1-M2980/N2980),0)</f>
        <v>0.31315322236448995</v>
      </c>
      <c r="P2980" s="43">
        <v>0</v>
      </c>
      <c r="Q2980" s="43">
        <v>0</v>
      </c>
      <c r="R2980" s="46">
        <f>IF(F2980&lt;DATEVALUE("2018-07-01"),1,0)</f>
        <v>0</v>
      </c>
      <c r="S2980" s="47">
        <f>IF(R2980=1,1%,0)</f>
        <v>0</v>
      </c>
      <c r="T2980" s="46">
        <f>IFERROR(S2980*M2980,0)</f>
        <v>0</v>
      </c>
      <c r="U2980" s="48">
        <f>IF(O2980&lt;=0.12,1,0)*(1-R2980)*M2980</f>
        <v>0</v>
      </c>
      <c r="V2980" s="49">
        <f>IF(0&lt;0.8,0,IF(0&lt;1,Sheet1!L590,1))*IF(G2980&lt;3,0.12 - O2980,0.01) *U2980</f>
        <v>0</v>
      </c>
      <c r="W2980" s="49">
        <f>IF(0&gt;1,IF(0&lt;=1.1,1,IF(0&lt;=1.2,2,IF(0&lt;=1.5,3,5))),0) * 1000000</f>
        <v>0</v>
      </c>
      <c r="X2980" s="50">
        <f>IF(AND(P2980&gt;=150000000,P2980&lt;300000000),5000000,IF(AND(P2980&gt;=300000000,P2980&lt;500000000),10000000,IF(AND(P2980&gt;=300000000,P2980&lt;500000000),15000000,IF(AND(P2980&gt;=500000000,P2980&lt;3000000000),20000000,IF(P2980&gt;=30000000000,35000000,0))))) * (1-R2980)</f>
        <v>0</v>
      </c>
      <c r="Y2980" s="50">
        <f>IFERROR(Q2980 * (1-R2980),0)</f>
        <v>0</v>
      </c>
      <c r="Z2980" s="51">
        <f>IF(R2980=1,0,0)</f>
        <v>0</v>
      </c>
      <c r="AA2980" s="51">
        <f>IFERROR((1-R2980) * Z2980 * 2%,0)</f>
        <v>0</v>
      </c>
      <c r="AB2980" s="52">
        <f>IF(R2980=0,0,0)</f>
        <v>0</v>
      </c>
      <c r="AC2980" s="52">
        <f> IFERROR(AB2980 * (1-R2980) * 2%,0)</f>
        <v>0</v>
      </c>
      <c r="AD2980" s="53">
        <f>T2980+V2980+W2980+X2980+AA2980+AC2980</f>
        <v>0</v>
      </c>
    </row>
    <row r="2981">
      <c r="C2981" s="40" t="s">
        <v>5656</v>
      </c>
      <c r="D2981" s="41" t="s">
        <v>24</v>
      </c>
      <c r="E2981" s="41"/>
      <c r="F2981" s="42" t="s">
        <v>24</v>
      </c>
      <c r="G2981" s="43" t="s">
        <v>24</v>
      </c>
      <c r="H2981" s="44" t="s">
        <v>24</v>
      </c>
      <c r="I2981" s="44" t="s">
        <v>24</v>
      </c>
      <c r="J2981" s="43">
        <v>426888</v>
      </c>
      <c r="K2981" s="43">
        <v>0</v>
      </c>
      <c r="L2981" s="43">
        <v>0</v>
      </c>
      <c r="M2981" s="43">
        <f>IFERROR(J2981-K2981-L2981,0)</f>
        <v>426888</v>
      </c>
      <c r="N2981" s="43" t="s">
        <v>24</v>
      </c>
      <c r="O2981" s="45">
        <f>IFERROR(IF(1 - M2981/N2981&lt;0,0,1-M2981/N2981),0)</f>
        <v>0</v>
      </c>
      <c r="P2981" s="43">
        <v>0</v>
      </c>
      <c r="Q2981" s="43">
        <v>0</v>
      </c>
      <c r="R2981" s="46">
        <f>IF(F2981&lt;DATEVALUE("2018-07-01"),1,0)</f>
        <v>0</v>
      </c>
      <c r="S2981" s="47">
        <f>IF(R2981=1,1%,0)</f>
        <v>0</v>
      </c>
      <c r="T2981" s="46">
        <f>IFERROR(S2981*M2981,0)</f>
        <v>0</v>
      </c>
      <c r="U2981" s="48">
        <f>IF(O2981&lt;=0.12,1,0)*(1-R2981)*M2981</f>
        <v>426888</v>
      </c>
      <c r="V2981" s="49">
        <f>IF(0&lt;0.8,0,IF(0&lt;1,Sheet1!L590,1))*IF(G2981&lt;3,0.12 - O2981,0.01) *U2981</f>
        <v>0</v>
      </c>
      <c r="W2981" s="49">
        <f>IF(0&gt;1,IF(0&lt;=1.1,1,IF(0&lt;=1.2,2,IF(0&lt;=1.5,3,5))),0) * 1000000</f>
        <v>0</v>
      </c>
      <c r="X2981" s="50">
        <f>IF(AND(P2981&gt;=150000000,P2981&lt;300000000),5000000,IF(AND(P2981&gt;=300000000,P2981&lt;500000000),10000000,IF(AND(P2981&gt;=300000000,P2981&lt;500000000),15000000,IF(AND(P2981&gt;=500000000,P2981&lt;3000000000),20000000,IF(P2981&gt;=30000000000,35000000,0))))) * (1-R2981)</f>
        <v>0</v>
      </c>
      <c r="Y2981" s="50">
        <f>IFERROR(Q2981 * (1-R2981),0)</f>
        <v>0</v>
      </c>
      <c r="Z2981" s="51" t="str">
        <f>IF(R2981=1,0,"")</f>
        <v/>
      </c>
      <c r="AA2981" s="51">
        <f>IFERROR((1-R2981) * Z2981 * 2%,0)</f>
        <v>0</v>
      </c>
      <c r="AB2981" s="52" t="str">
        <f>IF(R2981=0,"",0)</f>
        <v/>
      </c>
      <c r="AC2981" s="52">
        <f> IFERROR(AB2981 * (1-R2981) * 2%,0)</f>
        <v>0</v>
      </c>
      <c r="AD2981" s="53">
        <f>T2981+V2981+W2981+X2981+AA2981+AC2981</f>
        <v>0</v>
      </c>
    </row>
    <row r="2982">
      <c r="C2982" s="40" t="s">
        <v>5657</v>
      </c>
      <c r="D2982" s="41" t="s">
        <v>5658</v>
      </c>
      <c r="E2982" s="41"/>
      <c r="F2982" s="42">
        <v>41762.434363425928</v>
      </c>
      <c r="G2982" s="43">
        <v>50</v>
      </c>
      <c r="H2982" s="44">
        <v>43334</v>
      </c>
      <c r="I2982" s="44">
        <v>43342</v>
      </c>
      <c r="J2982" s="43">
        <v>1776666</v>
      </c>
      <c r="K2982" s="43">
        <v>175718</v>
      </c>
      <c r="L2982" s="43">
        <v>0</v>
      </c>
      <c r="M2982" s="43">
        <f>IFERROR(J2982-K2982-L2982,0)</f>
        <v>1600948</v>
      </c>
      <c r="N2982" s="43">
        <v>2568225</v>
      </c>
      <c r="O2982" s="45">
        <f>IFERROR(IF(1 - M2982/N2982&lt;0,0,1-M2982/N2982),0)</f>
        <v>0.37663249909957264</v>
      </c>
      <c r="P2982" s="43">
        <v>0</v>
      </c>
      <c r="Q2982" s="43">
        <v>1776666</v>
      </c>
      <c r="R2982" s="46">
        <f>IF(F2982&lt;DATEVALUE("2018-07-01"),1,0)</f>
        <v>1</v>
      </c>
      <c r="S2982" s="47">
        <f>IF(R2982=1,1%,0)</f>
        <v>0.01</v>
      </c>
      <c r="T2982" s="46">
        <f>IFERROR(S2982*M2982,0)</f>
        <v>16009.48</v>
      </c>
      <c r="U2982" s="48">
        <f>IF(O2982&lt;=0.12,1,0)*(1-R2982)*M2982</f>
        <v>0</v>
      </c>
      <c r="V2982" s="49">
        <f>IF(0&lt;0.8,0,IF(0&lt;1,Sheet1!L590,1))*IF(G2982&lt;3,0.12 - O2982,0.01) *U2982</f>
        <v>0</v>
      </c>
      <c r="W2982" s="49">
        <f>IF(0&gt;1,IF(0&lt;=1.1,1,IF(0&lt;=1.2,2,IF(0&lt;=1.5,3,5))),0) * 1000000</f>
        <v>0</v>
      </c>
      <c r="X2982" s="50">
        <f>IF(AND(P2982&gt;=150000000,P2982&lt;300000000),5000000,IF(AND(P2982&gt;=300000000,P2982&lt;500000000),10000000,IF(AND(P2982&gt;=300000000,P2982&lt;500000000),15000000,IF(AND(P2982&gt;=500000000,P2982&lt;3000000000),20000000,IF(P2982&gt;=30000000000,35000000,0))))) * (1-R2982)</f>
        <v>0</v>
      </c>
      <c r="Y2982" s="50">
        <f>IFERROR(Q2982 * (1-R2982),0)</f>
        <v>0</v>
      </c>
      <c r="Z2982" s="51">
        <f>IF(R2982=1,0,0)</f>
        <v>0</v>
      </c>
      <c r="AA2982" s="51">
        <f>IFERROR((1-R2982) * Z2982 * 2%,0)</f>
        <v>0</v>
      </c>
      <c r="AB2982" s="52">
        <f>IF(R2982=0,0,0)</f>
        <v>0</v>
      </c>
      <c r="AC2982" s="52">
        <f> IFERROR(AB2982 * (1-R2982) * 2%,0)</f>
        <v>0</v>
      </c>
      <c r="AD2982" s="53">
        <f>T2982+V2982+W2982+X2982+AA2982+AC2982</f>
        <v>16009.48</v>
      </c>
    </row>
    <row r="2983">
      <c r="C2983" s="40" t="s">
        <v>5659</v>
      </c>
      <c r="D2983" s="41" t="s">
        <v>5660</v>
      </c>
      <c r="E2983" s="41"/>
      <c r="F2983" s="42">
        <v>42705.347222222219</v>
      </c>
      <c r="G2983" s="43">
        <v>19</v>
      </c>
      <c r="H2983" s="44">
        <v>43334</v>
      </c>
      <c r="I2983" s="44">
        <v>43342</v>
      </c>
      <c r="J2983" s="43">
        <v>935935</v>
      </c>
      <c r="K2983" s="43">
        <v>0</v>
      </c>
      <c r="L2983" s="43">
        <v>0</v>
      </c>
      <c r="M2983" s="43">
        <f>IFERROR(J2983-K2983-L2983,0)</f>
        <v>935935</v>
      </c>
      <c r="N2983" s="43">
        <v>1498343</v>
      </c>
      <c r="O2983" s="45">
        <f>IFERROR(IF(1 - M2983/N2983&lt;0,0,1-M2983/N2983),0)</f>
        <v>0.37535330695308089</v>
      </c>
      <c r="P2983" s="43">
        <v>0</v>
      </c>
      <c r="Q2983" s="43">
        <v>935935</v>
      </c>
      <c r="R2983" s="46">
        <f>IF(F2983&lt;DATEVALUE("2018-07-01"),1,0)</f>
        <v>1</v>
      </c>
      <c r="S2983" s="47">
        <f>IF(R2983=1,1%,0)</f>
        <v>0.01</v>
      </c>
      <c r="T2983" s="46">
        <f>IFERROR(S2983*M2983,0)</f>
        <v>9359.3500000000004</v>
      </c>
      <c r="U2983" s="48">
        <f>IF(O2983&lt;=0.12,1,0)*(1-R2983)*M2983</f>
        <v>0</v>
      </c>
      <c r="V2983" s="49">
        <f>IF(0&lt;0.8,0,IF(0&lt;1,Sheet1!L590,1))*IF(G2983&lt;3,0.12 - O2983,0.01) *U2983</f>
        <v>0</v>
      </c>
      <c r="W2983" s="49">
        <f>IF(0&gt;1,IF(0&lt;=1.1,1,IF(0&lt;=1.2,2,IF(0&lt;=1.5,3,5))),0) * 1000000</f>
        <v>0</v>
      </c>
      <c r="X2983" s="50">
        <f>IF(AND(P2983&gt;=150000000,P2983&lt;300000000),5000000,IF(AND(P2983&gt;=300000000,P2983&lt;500000000),10000000,IF(AND(P2983&gt;=300000000,P2983&lt;500000000),15000000,IF(AND(P2983&gt;=500000000,P2983&lt;3000000000),20000000,IF(P2983&gt;=30000000000,35000000,0))))) * (1-R2983)</f>
        <v>0</v>
      </c>
      <c r="Y2983" s="50">
        <f>IFERROR(Q2983 * (1-R2983),0)</f>
        <v>0</v>
      </c>
      <c r="Z2983" s="51">
        <f>IF(R2983=1,0,0)</f>
        <v>0</v>
      </c>
      <c r="AA2983" s="51">
        <f>IFERROR((1-R2983) * Z2983 * 2%,0)</f>
        <v>0</v>
      </c>
      <c r="AB2983" s="52">
        <f>IF(R2983=0,0,0)</f>
        <v>0</v>
      </c>
      <c r="AC2983" s="52">
        <f> IFERROR(AB2983 * (1-R2983) * 2%,0)</f>
        <v>0</v>
      </c>
      <c r="AD2983" s="53">
        <f>T2983+V2983+W2983+X2983+AA2983+AC2983</f>
        <v>9359.3500000000004</v>
      </c>
    </row>
    <row r="2984">
      <c r="C2984" s="40" t="s">
        <v>5661</v>
      </c>
      <c r="D2984" s="41" t="s">
        <v>5662</v>
      </c>
      <c r="E2984" s="41"/>
      <c r="F2984" s="42">
        <v>42996.26081018518</v>
      </c>
      <c r="G2984" s="43">
        <v>10</v>
      </c>
      <c r="H2984" s="44">
        <v>43340</v>
      </c>
      <c r="I2984" s="44">
        <v>43395</v>
      </c>
      <c r="J2984" s="43">
        <v>7055570</v>
      </c>
      <c r="K2984" s="43">
        <v>285049</v>
      </c>
      <c r="L2984" s="43">
        <v>0</v>
      </c>
      <c r="M2984" s="43">
        <f>IFERROR(J2984-K2984-L2984,0)</f>
        <v>6770521</v>
      </c>
      <c r="N2984" s="43">
        <v>9549313</v>
      </c>
      <c r="O2984" s="45">
        <f>IFERROR(IF(1 - M2984/N2984&lt;0,0,1-M2984/N2984),0)</f>
        <v>0.29099391757291859</v>
      </c>
      <c r="P2984" s="43">
        <v>0</v>
      </c>
      <c r="Q2984" s="43">
        <v>7055570</v>
      </c>
      <c r="R2984" s="46">
        <f>IF(F2984&lt;DATEVALUE("2018-07-01"),1,0)</f>
        <v>1</v>
      </c>
      <c r="S2984" s="47">
        <f>IF(R2984=1,1%,0)</f>
        <v>0.01</v>
      </c>
      <c r="T2984" s="46">
        <f>IFERROR(S2984*M2984,0)</f>
        <v>67705.210000000006</v>
      </c>
      <c r="U2984" s="48">
        <f>IF(O2984&lt;=0.12,1,0)*(1-R2984)*M2984</f>
        <v>0</v>
      </c>
      <c r="V2984" s="49">
        <f>IF(0&lt;0.8,0,IF(0&lt;1,Sheet1!L590,1))*IF(G2984&lt;3,0.12 - O2984,0.01) *U2984</f>
        <v>0</v>
      </c>
      <c r="W2984" s="49">
        <f>IF(0&gt;1,IF(0&lt;=1.1,1,IF(0&lt;=1.2,2,IF(0&lt;=1.5,3,5))),0) * 1000000</f>
        <v>0</v>
      </c>
      <c r="X2984" s="50">
        <f>IF(AND(P2984&gt;=150000000,P2984&lt;300000000),5000000,IF(AND(P2984&gt;=300000000,P2984&lt;500000000),10000000,IF(AND(P2984&gt;=300000000,P2984&lt;500000000),15000000,IF(AND(P2984&gt;=500000000,P2984&lt;3000000000),20000000,IF(P2984&gt;=30000000000,35000000,0))))) * (1-R2984)</f>
        <v>0</v>
      </c>
      <c r="Y2984" s="50">
        <f>IFERROR(Q2984 * (1-R2984),0)</f>
        <v>0</v>
      </c>
      <c r="Z2984" s="51">
        <f>IF(R2984=1,0,0)</f>
        <v>0</v>
      </c>
      <c r="AA2984" s="51">
        <f>IFERROR((1-R2984) * Z2984 * 2%,0)</f>
        <v>0</v>
      </c>
      <c r="AB2984" s="52">
        <f>IF(R2984=0,0,0)</f>
        <v>0</v>
      </c>
      <c r="AC2984" s="52">
        <f> IFERROR(AB2984 * (1-R2984) * 2%,0)</f>
        <v>0</v>
      </c>
      <c r="AD2984" s="53">
        <f>T2984+V2984+W2984+X2984+AA2984+AC2984</f>
        <v>67705.210000000006</v>
      </c>
    </row>
    <row r="2985">
      <c r="C2985" s="40" t="s">
        <v>5663</v>
      </c>
      <c r="D2985" s="41" t="s">
        <v>5664</v>
      </c>
      <c r="E2985" s="41"/>
      <c r="F2985" s="42">
        <v>43029.165717592594</v>
      </c>
      <c r="G2985" s="43">
        <v>9</v>
      </c>
      <c r="H2985" s="44">
        <v>43328</v>
      </c>
      <c r="I2985" s="44">
        <v>43328</v>
      </c>
      <c r="J2985" s="43">
        <v>1299540</v>
      </c>
      <c r="K2985" s="43">
        <v>0</v>
      </c>
      <c r="L2985" s="43">
        <v>0</v>
      </c>
      <c r="M2985" s="43">
        <f>IFERROR(J2985-K2985-L2985,0)</f>
        <v>1299540</v>
      </c>
      <c r="N2985" s="43">
        <v>1299540</v>
      </c>
      <c r="O2985" s="45">
        <f>IFERROR(IF(1 - M2985/N2985&lt;0,0,1-M2985/N2985),0)</f>
        <v>0</v>
      </c>
      <c r="P2985" s="43">
        <v>0</v>
      </c>
      <c r="Q2985" s="43">
        <v>1299540</v>
      </c>
      <c r="R2985" s="46">
        <f>IF(F2985&lt;DATEVALUE("2018-07-01"),1,0)</f>
        <v>1</v>
      </c>
      <c r="S2985" s="47">
        <f>IF(R2985=1,1%,0)</f>
        <v>0.01</v>
      </c>
      <c r="T2985" s="46">
        <f>IFERROR(S2985*M2985,0)</f>
        <v>12995.4</v>
      </c>
      <c r="U2985" s="48">
        <f>IF(O2985&lt;=0.12,1,0)*(1-R2985)*M2985</f>
        <v>0</v>
      </c>
      <c r="V2985" s="49">
        <f>IF(0&lt;0.8,0,IF(0&lt;1,Sheet1!L590,1))*IF(G2985&lt;3,0.12 - O2985,0.01) *U2985</f>
        <v>0</v>
      </c>
      <c r="W2985" s="49">
        <f>IF(0&gt;1,IF(0&lt;=1.1,1,IF(0&lt;=1.2,2,IF(0&lt;=1.5,3,5))),0) * 1000000</f>
        <v>0</v>
      </c>
      <c r="X2985" s="50">
        <f>IF(AND(P2985&gt;=150000000,P2985&lt;300000000),5000000,IF(AND(P2985&gt;=300000000,P2985&lt;500000000),10000000,IF(AND(P2985&gt;=300000000,P2985&lt;500000000),15000000,IF(AND(P2985&gt;=500000000,P2985&lt;3000000000),20000000,IF(P2985&gt;=30000000000,35000000,0))))) * (1-R2985)</f>
        <v>0</v>
      </c>
      <c r="Y2985" s="50">
        <f>IFERROR(Q2985 * (1-R2985),0)</f>
        <v>0</v>
      </c>
      <c r="Z2985" s="51">
        <f>IF(R2985=1,0,0)</f>
        <v>0</v>
      </c>
      <c r="AA2985" s="51">
        <f>IFERROR((1-R2985) * Z2985 * 2%,0)</f>
        <v>0</v>
      </c>
      <c r="AB2985" s="52">
        <f>IF(R2985=0,0,0)</f>
        <v>0</v>
      </c>
      <c r="AC2985" s="52">
        <f> IFERROR(AB2985 * (1-R2985) * 2%,0)</f>
        <v>0</v>
      </c>
      <c r="AD2985" s="53">
        <f>T2985+V2985+W2985+X2985+AA2985+AC2985</f>
        <v>12995.4</v>
      </c>
    </row>
    <row r="2986">
      <c r="C2986" s="40" t="s">
        <v>5665</v>
      </c>
      <c r="D2986" s="41" t="s">
        <v>5666</v>
      </c>
      <c r="E2986" s="41"/>
      <c r="F2986" s="42">
        <v>42521.260462962964</v>
      </c>
      <c r="G2986" s="43">
        <v>26</v>
      </c>
      <c r="H2986" s="44" t="s">
        <v>24</v>
      </c>
      <c r="I2986" s="44" t="s">
        <v>24</v>
      </c>
      <c r="J2986" s="43">
        <v>0</v>
      </c>
      <c r="K2986" s="43">
        <v>0</v>
      </c>
      <c r="L2986" s="43">
        <v>0</v>
      </c>
      <c r="M2986" s="43">
        <f>IFERROR(J2986-K2986-L2986,0)</f>
        <v>0</v>
      </c>
      <c r="N2986" s="43">
        <v>492470</v>
      </c>
      <c r="O2986" s="45">
        <f>IFERROR(IF(1 - M2986/N2986&lt;0,0,1-M2986/N2986),0)</f>
        <v>1</v>
      </c>
      <c r="P2986" s="43">
        <v>0</v>
      </c>
      <c r="Q2986" s="43">
        <v>0</v>
      </c>
      <c r="R2986" s="46">
        <f>IF(F2986&lt;DATEVALUE("2018-07-01"),1,0)</f>
        <v>1</v>
      </c>
      <c r="S2986" s="47">
        <f>IF(R2986=1,1%,0)</f>
        <v>0.01</v>
      </c>
      <c r="T2986" s="46">
        <f>IFERROR(S2986*M2986,0)</f>
        <v>0</v>
      </c>
      <c r="U2986" s="48">
        <f>IF(O2986&lt;=0.12,1,0)*(1-R2986)*M2986</f>
        <v>0</v>
      </c>
      <c r="V2986" s="49">
        <f>IF(0&lt;0.8,0,IF(0&lt;1,Sheet1!L590,1))*IF(G2986&lt;3,0.12 - O2986,0.01) *U2986</f>
        <v>0</v>
      </c>
      <c r="W2986" s="49">
        <f>IF(0&gt;1,IF(0&lt;=1.1,1,IF(0&lt;=1.2,2,IF(0&lt;=1.5,3,5))),0) * 1000000</f>
        <v>0</v>
      </c>
      <c r="X2986" s="50">
        <f>IF(AND(P2986&gt;=150000000,P2986&lt;300000000),5000000,IF(AND(P2986&gt;=300000000,P2986&lt;500000000),10000000,IF(AND(P2986&gt;=300000000,P2986&lt;500000000),15000000,IF(AND(P2986&gt;=500000000,P2986&lt;3000000000),20000000,IF(P2986&gt;=30000000000,35000000,0))))) * (1-R2986)</f>
        <v>0</v>
      </c>
      <c r="Y2986" s="50">
        <f>IFERROR(Q2986 * (1-R2986),0)</f>
        <v>0</v>
      </c>
      <c r="Z2986" s="51">
        <f>IF(R2986=1,0,"")</f>
        <v>0</v>
      </c>
      <c r="AA2986" s="51">
        <f>IFERROR((1-R2986) * Z2986 * 2%,0)</f>
        <v>0</v>
      </c>
      <c r="AB2986" s="52">
        <f>IF(R2986=0,"",0)</f>
        <v>0</v>
      </c>
      <c r="AC2986" s="52">
        <f> IFERROR(AB2986 * (1-R2986) * 2%,0)</f>
        <v>0</v>
      </c>
      <c r="AD2986" s="53">
        <f>T2986+V2986+W2986+X2986+AA2986+AC2986</f>
        <v>0</v>
      </c>
    </row>
    <row r="2987">
      <c r="C2987" s="40" t="s">
        <v>5667</v>
      </c>
      <c r="D2987" s="41" t="s">
        <v>5668</v>
      </c>
      <c r="E2987" s="41"/>
      <c r="F2987" s="42">
        <v>41283.393090277779</v>
      </c>
      <c r="G2987" s="43">
        <v>66</v>
      </c>
      <c r="H2987" s="44">
        <v>43334</v>
      </c>
      <c r="I2987" s="44">
        <v>43342</v>
      </c>
      <c r="J2987" s="43">
        <v>1029270</v>
      </c>
      <c r="K2987" s="43">
        <v>651044</v>
      </c>
      <c r="L2987" s="43">
        <v>0</v>
      </c>
      <c r="M2987" s="43">
        <f>IFERROR(J2987-K2987-L2987,0)</f>
        <v>378226</v>
      </c>
      <c r="N2987" s="43">
        <v>1433366</v>
      </c>
      <c r="O2987" s="45">
        <f>IFERROR(IF(1 - M2987/N2987&lt;0,0,1-M2987/N2987),0)</f>
        <v>0.73612740918927888</v>
      </c>
      <c r="P2987" s="43">
        <v>0</v>
      </c>
      <c r="Q2987" s="43">
        <v>1029270</v>
      </c>
      <c r="R2987" s="46">
        <f>IF(F2987&lt;DATEVALUE("2018-07-01"),1,0)</f>
        <v>1</v>
      </c>
      <c r="S2987" s="47">
        <f>IF(R2987=1,1%,0)</f>
        <v>0.01</v>
      </c>
      <c r="T2987" s="46">
        <f>IFERROR(S2987*M2987,0)</f>
        <v>3782.2600000000002</v>
      </c>
      <c r="U2987" s="48">
        <f>IF(O2987&lt;=0.12,1,0)*(1-R2987)*M2987</f>
        <v>0</v>
      </c>
      <c r="V2987" s="49">
        <f>IF(0&lt;0.8,0,IF(0&lt;1,Sheet1!L590,1))*IF(G2987&lt;3,0.12 - O2987,0.01) *U2987</f>
        <v>0</v>
      </c>
      <c r="W2987" s="49">
        <f>IF(0&gt;1,IF(0&lt;=1.1,1,IF(0&lt;=1.2,2,IF(0&lt;=1.5,3,5))),0) * 1000000</f>
        <v>0</v>
      </c>
      <c r="X2987" s="50">
        <f>IF(AND(P2987&gt;=150000000,P2987&lt;300000000),5000000,IF(AND(P2987&gt;=300000000,P2987&lt;500000000),10000000,IF(AND(P2987&gt;=300000000,P2987&lt;500000000),15000000,IF(AND(P2987&gt;=500000000,P2987&lt;3000000000),20000000,IF(P2987&gt;=30000000000,35000000,0))))) * (1-R2987)</f>
        <v>0</v>
      </c>
      <c r="Y2987" s="50">
        <f>IFERROR(Q2987 * (1-R2987),0)</f>
        <v>0</v>
      </c>
      <c r="Z2987" s="51">
        <f>IF(R2987=1,0,0)</f>
        <v>0</v>
      </c>
      <c r="AA2987" s="51">
        <f>IFERROR((1-R2987) * Z2987 * 2%,0)</f>
        <v>0</v>
      </c>
      <c r="AB2987" s="52">
        <f>IF(R2987=0,0,0)</f>
        <v>0</v>
      </c>
      <c r="AC2987" s="52">
        <f> IFERROR(AB2987 * (1-R2987) * 2%,0)</f>
        <v>0</v>
      </c>
      <c r="AD2987" s="53">
        <f>T2987+V2987+W2987+X2987+AA2987+AC2987</f>
        <v>3782.2600000000002</v>
      </c>
    </row>
    <row r="2988">
      <c r="C2988" s="40" t="s">
        <v>5669</v>
      </c>
      <c r="D2988" s="41" t="s">
        <v>5670</v>
      </c>
      <c r="E2988" s="41"/>
      <c r="F2988" s="42">
        <v>41500.460011574076</v>
      </c>
      <c r="G2988" s="43">
        <v>59</v>
      </c>
      <c r="H2988" s="44">
        <v>43312</v>
      </c>
      <c r="I2988" s="44">
        <v>43337</v>
      </c>
      <c r="J2988" s="43">
        <v>941598</v>
      </c>
      <c r="K2988" s="43">
        <v>0</v>
      </c>
      <c r="L2988" s="43">
        <v>0</v>
      </c>
      <c r="M2988" s="43">
        <f>IFERROR(J2988-K2988-L2988,0)</f>
        <v>941598</v>
      </c>
      <c r="N2988" s="43">
        <v>941598</v>
      </c>
      <c r="O2988" s="45">
        <f>IFERROR(IF(1 - M2988/N2988&lt;0,0,1-M2988/N2988),0)</f>
        <v>0</v>
      </c>
      <c r="P2988" s="43">
        <v>0</v>
      </c>
      <c r="Q2988" s="43">
        <v>941598</v>
      </c>
      <c r="R2988" s="46">
        <f>IF(F2988&lt;DATEVALUE("2018-07-01"),1,0)</f>
        <v>1</v>
      </c>
      <c r="S2988" s="47">
        <f>IF(R2988=1,1%,0)</f>
        <v>0.01</v>
      </c>
      <c r="T2988" s="46">
        <f>IFERROR(S2988*M2988,0)</f>
        <v>9415.9799999999996</v>
      </c>
      <c r="U2988" s="48">
        <f>IF(O2988&lt;=0.12,1,0)*(1-R2988)*M2988</f>
        <v>0</v>
      </c>
      <c r="V2988" s="49">
        <f>IF(0&lt;0.8,0,IF(0&lt;1,Sheet1!L590,1))*IF(G2988&lt;3,0.12 - O2988,0.01) *U2988</f>
        <v>0</v>
      </c>
      <c r="W2988" s="49">
        <f>IF(0&gt;1,IF(0&lt;=1.1,1,IF(0&lt;=1.2,2,IF(0&lt;=1.5,3,5))),0) * 1000000</f>
        <v>0</v>
      </c>
      <c r="X2988" s="50">
        <f>IF(AND(P2988&gt;=150000000,P2988&lt;300000000),5000000,IF(AND(P2988&gt;=300000000,P2988&lt;500000000),10000000,IF(AND(P2988&gt;=300000000,P2988&lt;500000000),15000000,IF(AND(P2988&gt;=500000000,P2988&lt;3000000000),20000000,IF(P2988&gt;=30000000000,35000000,0))))) * (1-R2988)</f>
        <v>0</v>
      </c>
      <c r="Y2988" s="50">
        <f>IFERROR(Q2988 * (1-R2988),0)</f>
        <v>0</v>
      </c>
      <c r="Z2988" s="51">
        <f>IF(R2988=1,0,0)</f>
        <v>0</v>
      </c>
      <c r="AA2988" s="51">
        <f>IFERROR((1-R2988) * Z2988 * 2%,0)</f>
        <v>0</v>
      </c>
      <c r="AB2988" s="52">
        <f>IF(R2988=0,0,0)</f>
        <v>0</v>
      </c>
      <c r="AC2988" s="52">
        <f> IFERROR(AB2988 * (1-R2988) * 2%,0)</f>
        <v>0</v>
      </c>
      <c r="AD2988" s="53">
        <f>T2988+V2988+W2988+X2988+AA2988+AC2988</f>
        <v>9415.9799999999996</v>
      </c>
    </row>
    <row r="2989">
      <c r="C2989" s="40" t="s">
        <v>5671</v>
      </c>
      <c r="D2989" s="41" t="s">
        <v>5672</v>
      </c>
      <c r="E2989" s="41"/>
      <c r="F2989" s="42">
        <v>41652.406307870369</v>
      </c>
      <c r="G2989" s="43">
        <v>54</v>
      </c>
      <c r="H2989" s="44">
        <v>43312</v>
      </c>
      <c r="I2989" s="44">
        <v>43343</v>
      </c>
      <c r="J2989" s="43">
        <v>219330</v>
      </c>
      <c r="K2989" s="43">
        <v>0</v>
      </c>
      <c r="L2989" s="43">
        <v>0</v>
      </c>
      <c r="M2989" s="43">
        <f>IFERROR(J2989-K2989-L2989,0)</f>
        <v>219330</v>
      </c>
      <c r="N2989" s="43">
        <v>219330</v>
      </c>
      <c r="O2989" s="45">
        <f>IFERROR(IF(1 - M2989/N2989&lt;0,0,1-M2989/N2989),0)</f>
        <v>0</v>
      </c>
      <c r="P2989" s="43">
        <v>0</v>
      </c>
      <c r="Q2989" s="43">
        <v>219330</v>
      </c>
      <c r="R2989" s="46">
        <f>IF(F2989&lt;DATEVALUE("2018-07-01"),1,0)</f>
        <v>1</v>
      </c>
      <c r="S2989" s="47">
        <f>IF(R2989=1,1%,0)</f>
        <v>0.01</v>
      </c>
      <c r="T2989" s="46">
        <f>IFERROR(S2989*M2989,0)</f>
        <v>2193.3000000000002</v>
      </c>
      <c r="U2989" s="48">
        <f>IF(O2989&lt;=0.12,1,0)*(1-R2989)*M2989</f>
        <v>0</v>
      </c>
      <c r="V2989" s="49">
        <f>IF(0&lt;0.8,0,IF(0&lt;1,Sheet1!L590,1))*IF(G2989&lt;3,0.12 - O2989,0.01) *U2989</f>
        <v>0</v>
      </c>
      <c r="W2989" s="49">
        <f>IF(0&gt;1,IF(0&lt;=1.1,1,IF(0&lt;=1.2,2,IF(0&lt;=1.5,3,5))),0) * 1000000</f>
        <v>0</v>
      </c>
      <c r="X2989" s="50">
        <f>IF(AND(P2989&gt;=150000000,P2989&lt;300000000),5000000,IF(AND(P2989&gt;=300000000,P2989&lt;500000000),10000000,IF(AND(P2989&gt;=300000000,P2989&lt;500000000),15000000,IF(AND(P2989&gt;=500000000,P2989&lt;3000000000),20000000,IF(P2989&gt;=30000000000,35000000,0))))) * (1-R2989)</f>
        <v>0</v>
      </c>
      <c r="Y2989" s="50">
        <f>IFERROR(Q2989 * (1-R2989),0)</f>
        <v>0</v>
      </c>
      <c r="Z2989" s="51">
        <f>IF(R2989=1,0,0)</f>
        <v>0</v>
      </c>
      <c r="AA2989" s="51">
        <f>IFERROR((1-R2989) * Z2989 * 2%,0)</f>
        <v>0</v>
      </c>
      <c r="AB2989" s="52">
        <f>IF(R2989=0,0,0)</f>
        <v>0</v>
      </c>
      <c r="AC2989" s="52">
        <f> IFERROR(AB2989 * (1-R2989) * 2%,0)</f>
        <v>0</v>
      </c>
      <c r="AD2989" s="53">
        <f>T2989+V2989+W2989+X2989+AA2989+AC2989</f>
        <v>2193.3000000000002</v>
      </c>
    </row>
    <row r="2990">
      <c r="C2990" s="40" t="s">
        <v>5673</v>
      </c>
      <c r="D2990" s="41" t="s">
        <v>5674</v>
      </c>
      <c r="E2990" s="41"/>
      <c r="F2990" s="42">
        <v>41650.368750000001</v>
      </c>
      <c r="G2990" s="43">
        <v>54</v>
      </c>
      <c r="H2990" s="44">
        <v>43312</v>
      </c>
      <c r="I2990" s="44">
        <v>43335</v>
      </c>
      <c r="J2990" s="43">
        <v>8009895</v>
      </c>
      <c r="K2990" s="43">
        <v>0</v>
      </c>
      <c r="L2990" s="43">
        <v>0</v>
      </c>
      <c r="M2990" s="43">
        <f>IFERROR(J2990-K2990-L2990,0)</f>
        <v>8009895</v>
      </c>
      <c r="N2990" s="43">
        <v>8006109</v>
      </c>
      <c r="O2990" s="45">
        <f>IFERROR(IF(1 - M2990/N2990&lt;0,0,1-M2990/N2990),0)</f>
        <v>0</v>
      </c>
      <c r="P2990" s="43">
        <v>0</v>
      </c>
      <c r="Q2990" s="43">
        <v>8009895</v>
      </c>
      <c r="R2990" s="46">
        <f>IF(F2990&lt;DATEVALUE("2018-07-01"),1,0)</f>
        <v>1</v>
      </c>
      <c r="S2990" s="47">
        <f>IF(R2990=1,1%,0)</f>
        <v>0.01</v>
      </c>
      <c r="T2990" s="46">
        <f>IFERROR(S2990*M2990,0)</f>
        <v>80098.949999999997</v>
      </c>
      <c r="U2990" s="48">
        <f>IF(O2990&lt;=0.12,1,0)*(1-R2990)*M2990</f>
        <v>0</v>
      </c>
      <c r="V2990" s="49">
        <f>IF(0&lt;0.8,0,IF(0&lt;1,Sheet1!L590,1))*IF(G2990&lt;3,0.12 - O2990,0.01) *U2990</f>
        <v>0</v>
      </c>
      <c r="W2990" s="49">
        <f>IF(0&gt;1,IF(0&lt;=1.1,1,IF(0&lt;=1.2,2,IF(0&lt;=1.5,3,5))),0) * 1000000</f>
        <v>0</v>
      </c>
      <c r="X2990" s="50">
        <f>IF(AND(P2990&gt;=150000000,P2990&lt;300000000),5000000,IF(AND(P2990&gt;=300000000,P2990&lt;500000000),10000000,IF(AND(P2990&gt;=300000000,P2990&lt;500000000),15000000,IF(AND(P2990&gt;=500000000,P2990&lt;3000000000),20000000,IF(P2990&gt;=30000000000,35000000,0))))) * (1-R2990)</f>
        <v>0</v>
      </c>
      <c r="Y2990" s="50">
        <f>IFERROR(Q2990 * (1-R2990),0)</f>
        <v>0</v>
      </c>
      <c r="Z2990" s="51">
        <f>IF(R2990=1,0,0)</f>
        <v>0</v>
      </c>
      <c r="AA2990" s="51">
        <f>IFERROR((1-R2990) * Z2990 * 2%,0)</f>
        <v>0</v>
      </c>
      <c r="AB2990" s="52">
        <f>IF(R2990=0,0,0)</f>
        <v>0</v>
      </c>
      <c r="AC2990" s="52">
        <f> IFERROR(AB2990 * (1-R2990) * 2%,0)</f>
        <v>0</v>
      </c>
      <c r="AD2990" s="53">
        <f>T2990+V2990+W2990+X2990+AA2990+AC2990</f>
        <v>80098.949999999997</v>
      </c>
    </row>
    <row r="2991">
      <c r="C2991" s="40" t="s">
        <v>5675</v>
      </c>
      <c r="D2991" s="41" t="s">
        <v>5676</v>
      </c>
      <c r="E2991" s="41"/>
      <c r="F2991" s="42">
        <v>41943.435104166667</v>
      </c>
      <c r="G2991" s="43">
        <v>45</v>
      </c>
      <c r="H2991" s="44">
        <v>43334</v>
      </c>
      <c r="I2991" s="44">
        <v>43342</v>
      </c>
      <c r="J2991" s="43">
        <v>555390</v>
      </c>
      <c r="K2991" s="43">
        <v>0</v>
      </c>
      <c r="L2991" s="43">
        <v>0</v>
      </c>
      <c r="M2991" s="43">
        <f>IFERROR(J2991-K2991-L2991,0)</f>
        <v>555390</v>
      </c>
      <c r="N2991" s="43">
        <v>747296</v>
      </c>
      <c r="O2991" s="45">
        <f>IFERROR(IF(1 - M2991/N2991&lt;0,0,1-M2991/N2991),0)</f>
        <v>0.25680051813471505</v>
      </c>
      <c r="P2991" s="43">
        <v>0</v>
      </c>
      <c r="Q2991" s="43">
        <v>555390</v>
      </c>
      <c r="R2991" s="46">
        <f>IF(F2991&lt;DATEVALUE("2018-07-01"),1,0)</f>
        <v>1</v>
      </c>
      <c r="S2991" s="47">
        <f>IF(R2991=1,1%,0)</f>
        <v>0.01</v>
      </c>
      <c r="T2991" s="46">
        <f>IFERROR(S2991*M2991,0)</f>
        <v>5553.9000000000005</v>
      </c>
      <c r="U2991" s="48">
        <f>IF(O2991&lt;=0.12,1,0)*(1-R2991)*M2991</f>
        <v>0</v>
      </c>
      <c r="V2991" s="49">
        <f>IF(0&lt;0.8,0,IF(0&lt;1,Sheet1!L590,1))*IF(G2991&lt;3,0.12 - O2991,0.01) *U2991</f>
        <v>0</v>
      </c>
      <c r="W2991" s="49">
        <f>IF(0&gt;1,IF(0&lt;=1.1,1,IF(0&lt;=1.2,2,IF(0&lt;=1.5,3,5))),0) * 1000000</f>
        <v>0</v>
      </c>
      <c r="X2991" s="50">
        <f>IF(AND(P2991&gt;=150000000,P2991&lt;300000000),5000000,IF(AND(P2991&gt;=300000000,P2991&lt;500000000),10000000,IF(AND(P2991&gt;=300000000,P2991&lt;500000000),15000000,IF(AND(P2991&gt;=500000000,P2991&lt;3000000000),20000000,IF(P2991&gt;=30000000000,35000000,0))))) * (1-R2991)</f>
        <v>0</v>
      </c>
      <c r="Y2991" s="50">
        <f>IFERROR(Q2991 * (1-R2991),0)</f>
        <v>0</v>
      </c>
      <c r="Z2991" s="51">
        <f>IF(R2991=1,0,0)</f>
        <v>0</v>
      </c>
      <c r="AA2991" s="51">
        <f>IFERROR((1-R2991) * Z2991 * 2%,0)</f>
        <v>0</v>
      </c>
      <c r="AB2991" s="52">
        <f>IF(R2991=0,0,0)</f>
        <v>0</v>
      </c>
      <c r="AC2991" s="52">
        <f> IFERROR(AB2991 * (1-R2991) * 2%,0)</f>
        <v>0</v>
      </c>
      <c r="AD2991" s="53">
        <f>T2991+V2991+W2991+X2991+AA2991+AC2991</f>
        <v>5553.9000000000005</v>
      </c>
    </row>
    <row r="2992">
      <c r="C2992" s="40" t="s">
        <v>5677</v>
      </c>
      <c r="D2992" s="41" t="s">
        <v>5678</v>
      </c>
      <c r="E2992" s="41"/>
      <c r="F2992" s="42">
        <v>42185.453773148147</v>
      </c>
      <c r="G2992" s="43">
        <v>37</v>
      </c>
      <c r="H2992" s="44">
        <v>43334</v>
      </c>
      <c r="I2992" s="44">
        <v>43342</v>
      </c>
      <c r="J2992" s="43">
        <v>4192846</v>
      </c>
      <c r="K2992" s="43">
        <v>0</v>
      </c>
      <c r="L2992" s="43">
        <v>0</v>
      </c>
      <c r="M2992" s="43">
        <f>IFERROR(J2992-K2992-L2992,0)</f>
        <v>4192846</v>
      </c>
      <c r="N2992" s="43">
        <v>6295443</v>
      </c>
      <c r="O2992" s="45">
        <f>IFERROR(IF(1 - M2992/N2992&lt;0,0,1-M2992/N2992),0)</f>
        <v>0.33398713958652315</v>
      </c>
      <c r="P2992" s="43">
        <v>0</v>
      </c>
      <c r="Q2992" s="43">
        <v>4192846</v>
      </c>
      <c r="R2992" s="46">
        <f>IF(F2992&lt;DATEVALUE("2018-07-01"),1,0)</f>
        <v>1</v>
      </c>
      <c r="S2992" s="47">
        <f>IF(R2992=1,1%,0)</f>
        <v>0.01</v>
      </c>
      <c r="T2992" s="46">
        <f>IFERROR(S2992*M2992,0)</f>
        <v>41928.459999999999</v>
      </c>
      <c r="U2992" s="48">
        <f>IF(O2992&lt;=0.12,1,0)*(1-R2992)*M2992</f>
        <v>0</v>
      </c>
      <c r="V2992" s="49">
        <f>IF(0&lt;0.8,0,IF(0&lt;1,Sheet1!L590,1))*IF(G2992&lt;3,0.12 - O2992,0.01) *U2992</f>
        <v>0</v>
      </c>
      <c r="W2992" s="49">
        <f>IF(0&gt;1,IF(0&lt;=1.1,1,IF(0&lt;=1.2,2,IF(0&lt;=1.5,3,5))),0) * 1000000</f>
        <v>0</v>
      </c>
      <c r="X2992" s="50">
        <f>IF(AND(P2992&gt;=150000000,P2992&lt;300000000),5000000,IF(AND(P2992&gt;=300000000,P2992&lt;500000000),10000000,IF(AND(P2992&gt;=300000000,P2992&lt;500000000),15000000,IF(AND(P2992&gt;=500000000,P2992&lt;3000000000),20000000,IF(P2992&gt;=30000000000,35000000,0))))) * (1-R2992)</f>
        <v>0</v>
      </c>
      <c r="Y2992" s="50">
        <f>IFERROR(Q2992 * (1-R2992),0)</f>
        <v>0</v>
      </c>
      <c r="Z2992" s="51">
        <f>IF(R2992=1,0,0)</f>
        <v>0</v>
      </c>
      <c r="AA2992" s="51">
        <f>IFERROR((1-R2992) * Z2992 * 2%,0)</f>
        <v>0</v>
      </c>
      <c r="AB2992" s="52">
        <f>IF(R2992=0,0,0)</f>
        <v>0</v>
      </c>
      <c r="AC2992" s="52">
        <f> IFERROR(AB2992 * (1-R2992) * 2%,0)</f>
        <v>0</v>
      </c>
      <c r="AD2992" s="53">
        <f>T2992+V2992+W2992+X2992+AA2992+AC2992</f>
        <v>41928.459999999999</v>
      </c>
    </row>
    <row r="2993">
      <c r="C2993" s="40" t="s">
        <v>5679</v>
      </c>
      <c r="D2993" s="41" t="s">
        <v>5680</v>
      </c>
      <c r="E2993" s="41"/>
      <c r="F2993" s="42">
        <v>42205.457499999997</v>
      </c>
      <c r="G2993" s="43">
        <v>36</v>
      </c>
      <c r="H2993" s="44">
        <v>43334</v>
      </c>
      <c r="I2993" s="44">
        <v>43342</v>
      </c>
      <c r="J2993" s="43">
        <v>1551138</v>
      </c>
      <c r="K2993" s="43">
        <v>0</v>
      </c>
      <c r="L2993" s="43">
        <v>0</v>
      </c>
      <c r="M2993" s="43">
        <f>IFERROR(J2993-K2993-L2993,0)</f>
        <v>1551138</v>
      </c>
      <c r="N2993" s="43">
        <v>1307042</v>
      </c>
      <c r="O2993" s="45">
        <f>IFERROR(IF(1 - M2993/N2993&lt;0,0,1-M2993/N2993),0)</f>
        <v>0</v>
      </c>
      <c r="P2993" s="43">
        <v>0</v>
      </c>
      <c r="Q2993" s="43">
        <v>1551138</v>
      </c>
      <c r="R2993" s="46">
        <f>IF(F2993&lt;DATEVALUE("2018-07-01"),1,0)</f>
        <v>1</v>
      </c>
      <c r="S2993" s="47">
        <f>IF(R2993=1,1%,0)</f>
        <v>0.01</v>
      </c>
      <c r="T2993" s="46">
        <f>IFERROR(S2993*M2993,0)</f>
        <v>15511.380000000001</v>
      </c>
      <c r="U2993" s="48">
        <f>IF(O2993&lt;=0.12,1,0)*(1-R2993)*M2993</f>
        <v>0</v>
      </c>
      <c r="V2993" s="49">
        <f>IF(0&lt;0.8,0,IF(0&lt;1,Sheet1!L590,1))*IF(G2993&lt;3,0.12 - O2993,0.01) *U2993</f>
        <v>0</v>
      </c>
      <c r="W2993" s="49">
        <f>IF(0&gt;1,IF(0&lt;=1.1,1,IF(0&lt;=1.2,2,IF(0&lt;=1.5,3,5))),0) * 1000000</f>
        <v>0</v>
      </c>
      <c r="X2993" s="50">
        <f>IF(AND(P2993&gt;=150000000,P2993&lt;300000000),5000000,IF(AND(P2993&gt;=300000000,P2993&lt;500000000),10000000,IF(AND(P2993&gt;=300000000,P2993&lt;500000000),15000000,IF(AND(P2993&gt;=500000000,P2993&lt;3000000000),20000000,IF(P2993&gt;=30000000000,35000000,0))))) * (1-R2993)</f>
        <v>0</v>
      </c>
      <c r="Y2993" s="50">
        <f>IFERROR(Q2993 * (1-R2993),0)</f>
        <v>0</v>
      </c>
      <c r="Z2993" s="51">
        <f>IF(R2993=1,0,0)</f>
        <v>0</v>
      </c>
      <c r="AA2993" s="51">
        <f>IFERROR((1-R2993) * Z2993 * 2%,0)</f>
        <v>0</v>
      </c>
      <c r="AB2993" s="52">
        <f>IF(R2993=0,0,0)</f>
        <v>0</v>
      </c>
      <c r="AC2993" s="52">
        <f> IFERROR(AB2993 * (1-R2993) * 2%,0)</f>
        <v>0</v>
      </c>
      <c r="AD2993" s="53">
        <f>T2993+V2993+W2993+X2993+AA2993+AC2993</f>
        <v>15511.380000000001</v>
      </c>
    </row>
    <row r="2994">
      <c r="C2994" s="40" t="s">
        <v>5681</v>
      </c>
      <c r="D2994" s="41" t="s">
        <v>5682</v>
      </c>
      <c r="E2994" s="41"/>
      <c r="F2994" s="42">
        <v>42252.549467592587</v>
      </c>
      <c r="G2994" s="43">
        <v>34</v>
      </c>
      <c r="H2994" s="44">
        <v>43340</v>
      </c>
      <c r="I2994" s="44">
        <v>43395</v>
      </c>
      <c r="J2994" s="43">
        <v>1288226</v>
      </c>
      <c r="K2994" s="43">
        <v>54092</v>
      </c>
      <c r="L2994" s="43">
        <v>0</v>
      </c>
      <c r="M2994" s="43">
        <f>IFERROR(J2994-K2994-L2994,0)</f>
        <v>1234134</v>
      </c>
      <c r="N2994" s="43">
        <v>1765135</v>
      </c>
      <c r="O2994" s="45">
        <f>IFERROR(IF(1 - M2994/N2994&lt;0,0,1-M2994/N2994),0)</f>
        <v>0.30082741546680569</v>
      </c>
      <c r="P2994" s="43">
        <v>0</v>
      </c>
      <c r="Q2994" s="43">
        <v>1288226</v>
      </c>
      <c r="R2994" s="46">
        <f>IF(F2994&lt;DATEVALUE("2018-07-01"),1,0)</f>
        <v>1</v>
      </c>
      <c r="S2994" s="47">
        <f>IF(R2994=1,1%,0)</f>
        <v>0.01</v>
      </c>
      <c r="T2994" s="46">
        <f>IFERROR(S2994*M2994,0)</f>
        <v>12341.34</v>
      </c>
      <c r="U2994" s="48">
        <f>IF(O2994&lt;=0.12,1,0)*(1-R2994)*M2994</f>
        <v>0</v>
      </c>
      <c r="V2994" s="49">
        <f>IF(0&lt;0.8,0,IF(0&lt;1,Sheet1!L590,1))*IF(G2994&lt;3,0.12 - O2994,0.01) *U2994</f>
        <v>0</v>
      </c>
      <c r="W2994" s="49">
        <f>IF(0&gt;1,IF(0&lt;=1.1,1,IF(0&lt;=1.2,2,IF(0&lt;=1.5,3,5))),0) * 1000000</f>
        <v>0</v>
      </c>
      <c r="X2994" s="50">
        <f>IF(AND(P2994&gt;=150000000,P2994&lt;300000000),5000000,IF(AND(P2994&gt;=300000000,P2994&lt;500000000),10000000,IF(AND(P2994&gt;=300000000,P2994&lt;500000000),15000000,IF(AND(P2994&gt;=500000000,P2994&lt;3000000000),20000000,IF(P2994&gt;=30000000000,35000000,0))))) * (1-R2994)</f>
        <v>0</v>
      </c>
      <c r="Y2994" s="50">
        <f>IFERROR(Q2994 * (1-R2994),0)</f>
        <v>0</v>
      </c>
      <c r="Z2994" s="51">
        <f>IF(R2994=1,0,0)</f>
        <v>0</v>
      </c>
      <c r="AA2994" s="51">
        <f>IFERROR((1-R2994) * Z2994 * 2%,0)</f>
        <v>0</v>
      </c>
      <c r="AB2994" s="52">
        <f>IF(R2994=0,0,0)</f>
        <v>0</v>
      </c>
      <c r="AC2994" s="52">
        <f> IFERROR(AB2994 * (1-R2994) * 2%,0)</f>
        <v>0</v>
      </c>
      <c r="AD2994" s="53">
        <f>T2994+V2994+W2994+X2994+AA2994+AC2994</f>
        <v>12341.34</v>
      </c>
    </row>
    <row r="2995">
      <c r="C2995" s="40" t="s">
        <v>5683</v>
      </c>
      <c r="D2995" s="41" t="s">
        <v>5684</v>
      </c>
      <c r="E2995" s="41"/>
      <c r="F2995" s="42">
        <v>42483.396770833329</v>
      </c>
      <c r="G2995" s="43">
        <v>27</v>
      </c>
      <c r="H2995" s="44">
        <v>43340</v>
      </c>
      <c r="I2995" s="44">
        <v>43395</v>
      </c>
      <c r="J2995" s="43">
        <v>330334</v>
      </c>
      <c r="K2995" s="43">
        <v>16824</v>
      </c>
      <c r="L2995" s="43">
        <v>0</v>
      </c>
      <c r="M2995" s="43">
        <f>IFERROR(J2995-K2995-L2995,0)</f>
        <v>313510</v>
      </c>
      <c r="N2995" s="43">
        <v>333979</v>
      </c>
      <c r="O2995" s="45">
        <f>IFERROR(IF(1 - M2995/N2995&lt;0,0,1-M2995/N2995),0)</f>
        <v>0.061288284592743825</v>
      </c>
      <c r="P2995" s="43">
        <v>0</v>
      </c>
      <c r="Q2995" s="43">
        <v>330334</v>
      </c>
      <c r="R2995" s="46">
        <f>IF(F2995&lt;DATEVALUE("2018-07-01"),1,0)</f>
        <v>1</v>
      </c>
      <c r="S2995" s="47">
        <f>IF(R2995=1,1%,0)</f>
        <v>0.01</v>
      </c>
      <c r="T2995" s="46">
        <f>IFERROR(S2995*M2995,0)</f>
        <v>3135.0999999999999</v>
      </c>
      <c r="U2995" s="48">
        <f>IF(O2995&lt;=0.12,1,0)*(1-R2995)*M2995</f>
        <v>0</v>
      </c>
      <c r="V2995" s="49">
        <f>IF(0&lt;0.8,0,IF(0&lt;1,Sheet1!L590,1))*IF(G2995&lt;3,0.12 - O2995,0.01) *U2995</f>
        <v>0</v>
      </c>
      <c r="W2995" s="49">
        <f>IF(0&gt;1,IF(0&lt;=1.1,1,IF(0&lt;=1.2,2,IF(0&lt;=1.5,3,5))),0) * 1000000</f>
        <v>0</v>
      </c>
      <c r="X2995" s="50">
        <f>IF(AND(P2995&gt;=150000000,P2995&lt;300000000),5000000,IF(AND(P2995&gt;=300000000,P2995&lt;500000000),10000000,IF(AND(P2995&gt;=300000000,P2995&lt;500000000),15000000,IF(AND(P2995&gt;=500000000,P2995&lt;3000000000),20000000,IF(P2995&gt;=30000000000,35000000,0))))) * (1-R2995)</f>
        <v>0</v>
      </c>
      <c r="Y2995" s="50">
        <f>IFERROR(Q2995 * (1-R2995),0)</f>
        <v>0</v>
      </c>
      <c r="Z2995" s="51">
        <f>IF(R2995=1,0,0)</f>
        <v>0</v>
      </c>
      <c r="AA2995" s="51">
        <f>IFERROR((1-R2995) * Z2995 * 2%,0)</f>
        <v>0</v>
      </c>
      <c r="AB2995" s="52">
        <f>IF(R2995=0,0,0)</f>
        <v>0</v>
      </c>
      <c r="AC2995" s="52">
        <f> IFERROR(AB2995 * (1-R2995) * 2%,0)</f>
        <v>0</v>
      </c>
      <c r="AD2995" s="53">
        <f>T2995+V2995+W2995+X2995+AA2995+AC2995</f>
        <v>3135.0999999999999</v>
      </c>
    </row>
    <row r="2996">
      <c r="C2996" s="40" t="s">
        <v>5685</v>
      </c>
      <c r="D2996" s="41" t="s">
        <v>5686</v>
      </c>
      <c r="E2996" s="41"/>
      <c r="F2996" s="42">
        <v>42486.602812500001</v>
      </c>
      <c r="G2996" s="43">
        <v>27</v>
      </c>
      <c r="H2996" s="44">
        <v>43312</v>
      </c>
      <c r="I2996" s="44">
        <v>43325</v>
      </c>
      <c r="J2996" s="43">
        <v>28142201</v>
      </c>
      <c r="K2996" s="43">
        <v>0</v>
      </c>
      <c r="L2996" s="43">
        <v>0</v>
      </c>
      <c r="M2996" s="43">
        <f>IFERROR(J2996-K2996-L2996,0)</f>
        <v>28142201</v>
      </c>
      <c r="N2996" s="43">
        <v>28428260</v>
      </c>
      <c r="O2996" s="45">
        <f>IFERROR(IF(1 - M2996/N2996&lt;0,0,1-M2996/N2996),0)</f>
        <v>0.010062487116692997</v>
      </c>
      <c r="P2996" s="43">
        <v>0</v>
      </c>
      <c r="Q2996" s="43">
        <v>28142201</v>
      </c>
      <c r="R2996" s="46">
        <f>IF(F2996&lt;DATEVALUE("2018-07-01"),1,0)</f>
        <v>1</v>
      </c>
      <c r="S2996" s="47">
        <f>IF(R2996=1,1%,0)</f>
        <v>0.01</v>
      </c>
      <c r="T2996" s="46">
        <f>IFERROR(S2996*M2996,0)</f>
        <v>281422.01000000001</v>
      </c>
      <c r="U2996" s="48">
        <f>IF(O2996&lt;=0.12,1,0)*(1-R2996)*M2996</f>
        <v>0</v>
      </c>
      <c r="V2996" s="49">
        <f>IF(0&lt;0.8,0,IF(0&lt;1,Sheet1!L590,1))*IF(G2996&lt;3,0.12 - O2996,0.01) *U2996</f>
        <v>0</v>
      </c>
      <c r="W2996" s="49">
        <f>IF(0&gt;1,IF(0&lt;=1.1,1,IF(0&lt;=1.2,2,IF(0&lt;=1.5,3,5))),0) * 1000000</f>
        <v>0</v>
      </c>
      <c r="X2996" s="50">
        <f>IF(AND(P2996&gt;=150000000,P2996&lt;300000000),5000000,IF(AND(P2996&gt;=300000000,P2996&lt;500000000),10000000,IF(AND(P2996&gt;=300000000,P2996&lt;500000000),15000000,IF(AND(P2996&gt;=500000000,P2996&lt;3000000000),20000000,IF(P2996&gt;=30000000000,35000000,0))))) * (1-R2996)</f>
        <v>0</v>
      </c>
      <c r="Y2996" s="50">
        <f>IFERROR(Q2996 * (1-R2996),0)</f>
        <v>0</v>
      </c>
      <c r="Z2996" s="51">
        <f>IF(R2996=1,0,0)</f>
        <v>0</v>
      </c>
      <c r="AA2996" s="51">
        <f>IFERROR((1-R2996) * Z2996 * 2%,0)</f>
        <v>0</v>
      </c>
      <c r="AB2996" s="52">
        <f>IF(R2996=0,0,0)</f>
        <v>0</v>
      </c>
      <c r="AC2996" s="52">
        <f> IFERROR(AB2996 * (1-R2996) * 2%,0)</f>
        <v>0</v>
      </c>
      <c r="AD2996" s="53">
        <f>T2996+V2996+W2996+X2996+AA2996+AC2996</f>
        <v>281422.01000000001</v>
      </c>
    </row>
    <row r="2997">
      <c r="C2997" s="40" t="s">
        <v>5687</v>
      </c>
      <c r="D2997" s="41" t="s">
        <v>5688</v>
      </c>
      <c r="E2997" s="41"/>
      <c r="F2997" s="42">
        <v>42487.691203703704</v>
      </c>
      <c r="G2997" s="43">
        <v>27</v>
      </c>
      <c r="H2997" s="44">
        <v>43312</v>
      </c>
      <c r="I2997" s="44">
        <v>43343</v>
      </c>
      <c r="J2997" s="43">
        <v>1707000</v>
      </c>
      <c r="K2997" s="43">
        <v>0</v>
      </c>
      <c r="L2997" s="43">
        <v>0</v>
      </c>
      <c r="M2997" s="43">
        <f>IFERROR(J2997-K2997-L2997,0)</f>
        <v>1707000</v>
      </c>
      <c r="N2997" s="43">
        <v>2518615</v>
      </c>
      <c r="O2997" s="45">
        <f>IFERROR(IF(1 - M2997/N2997&lt;0,0,1-M2997/N2997),0)</f>
        <v>0.3222465521725234</v>
      </c>
      <c r="P2997" s="43">
        <v>0</v>
      </c>
      <c r="Q2997" s="43">
        <v>1707000</v>
      </c>
      <c r="R2997" s="46">
        <f>IF(F2997&lt;DATEVALUE("2018-07-01"),1,0)</f>
        <v>1</v>
      </c>
      <c r="S2997" s="47">
        <f>IF(R2997=1,1%,0)</f>
        <v>0.01</v>
      </c>
      <c r="T2997" s="46">
        <f>IFERROR(S2997*M2997,0)</f>
        <v>17070</v>
      </c>
      <c r="U2997" s="48">
        <f>IF(O2997&lt;=0.12,1,0)*(1-R2997)*M2997</f>
        <v>0</v>
      </c>
      <c r="V2997" s="49">
        <f>IF(0&lt;0.8,0,IF(0&lt;1,Sheet1!L590,1))*IF(G2997&lt;3,0.12 - O2997,0.01) *U2997</f>
        <v>0</v>
      </c>
      <c r="W2997" s="49">
        <f>IF(0&gt;1,IF(0&lt;=1.1,1,IF(0&lt;=1.2,2,IF(0&lt;=1.5,3,5))),0) * 1000000</f>
        <v>0</v>
      </c>
      <c r="X2997" s="50">
        <f>IF(AND(P2997&gt;=150000000,P2997&lt;300000000),5000000,IF(AND(P2997&gt;=300000000,P2997&lt;500000000),10000000,IF(AND(P2997&gt;=300000000,P2997&lt;500000000),15000000,IF(AND(P2997&gt;=500000000,P2997&lt;3000000000),20000000,IF(P2997&gt;=30000000000,35000000,0))))) * (1-R2997)</f>
        <v>0</v>
      </c>
      <c r="Y2997" s="50">
        <f>IFERROR(Q2997 * (1-R2997),0)</f>
        <v>0</v>
      </c>
      <c r="Z2997" s="51">
        <f>IF(R2997=1,0,0)</f>
        <v>0</v>
      </c>
      <c r="AA2997" s="51">
        <f>IFERROR((1-R2997) * Z2997 * 2%,0)</f>
        <v>0</v>
      </c>
      <c r="AB2997" s="52">
        <f>IF(R2997=0,0,0)</f>
        <v>0</v>
      </c>
      <c r="AC2997" s="52">
        <f> IFERROR(AB2997 * (1-R2997) * 2%,0)</f>
        <v>0</v>
      </c>
      <c r="AD2997" s="53">
        <f>T2997+V2997+W2997+X2997+AA2997+AC2997</f>
        <v>17070</v>
      </c>
    </row>
    <row r="2998">
      <c r="C2998" s="40" t="s">
        <v>5689</v>
      </c>
      <c r="D2998" s="41" t="s">
        <v>5690</v>
      </c>
      <c r="E2998" s="41"/>
      <c r="F2998" s="42">
        <v>42508.086215277777</v>
      </c>
      <c r="G2998" s="43">
        <v>26</v>
      </c>
      <c r="H2998" s="44">
        <v>43312</v>
      </c>
      <c r="I2998" s="44">
        <v>43368</v>
      </c>
      <c r="J2998" s="43">
        <v>7066000</v>
      </c>
      <c r="K2998" s="43">
        <v>0</v>
      </c>
      <c r="L2998" s="43">
        <v>0</v>
      </c>
      <c r="M2998" s="43">
        <f>IFERROR(J2998-K2998-L2998,0)</f>
        <v>7066000</v>
      </c>
      <c r="N2998" s="43">
        <v>8231146</v>
      </c>
      <c r="O2998" s="45">
        <f>IFERROR(IF(1 - M2998/N2998&lt;0,0,1-M2998/N2998),0)</f>
        <v>0.14155331469032384</v>
      </c>
      <c r="P2998" s="43">
        <v>0</v>
      </c>
      <c r="Q2998" s="43">
        <v>7066000</v>
      </c>
      <c r="R2998" s="46">
        <f>IF(F2998&lt;DATEVALUE("2018-07-01"),1,0)</f>
        <v>1</v>
      </c>
      <c r="S2998" s="47">
        <f>IF(R2998=1,1%,0)</f>
        <v>0.01</v>
      </c>
      <c r="T2998" s="46">
        <f>IFERROR(S2998*M2998,0)</f>
        <v>70660</v>
      </c>
      <c r="U2998" s="48">
        <f>IF(O2998&lt;=0.12,1,0)*(1-R2998)*M2998</f>
        <v>0</v>
      </c>
      <c r="V2998" s="49">
        <f>IF(0&lt;0.8,0,IF(0&lt;1,Sheet1!L590,1))*IF(G2998&lt;3,0.12 - O2998,0.01) *U2998</f>
        <v>0</v>
      </c>
      <c r="W2998" s="49">
        <f>IF(0&gt;1,IF(0&lt;=1.1,1,IF(0&lt;=1.2,2,IF(0&lt;=1.5,3,5))),0) * 1000000</f>
        <v>0</v>
      </c>
      <c r="X2998" s="50">
        <f>IF(AND(P2998&gt;=150000000,P2998&lt;300000000),5000000,IF(AND(P2998&gt;=300000000,P2998&lt;500000000),10000000,IF(AND(P2998&gt;=300000000,P2998&lt;500000000),15000000,IF(AND(P2998&gt;=500000000,P2998&lt;3000000000),20000000,IF(P2998&gt;=30000000000,35000000,0))))) * (1-R2998)</f>
        <v>0</v>
      </c>
      <c r="Y2998" s="50">
        <f>IFERROR(Q2998 * (1-R2998),0)</f>
        <v>0</v>
      </c>
      <c r="Z2998" s="51">
        <f>IF(R2998=1,0,0)</f>
        <v>0</v>
      </c>
      <c r="AA2998" s="51">
        <f>IFERROR((1-R2998) * Z2998 * 2%,0)</f>
        <v>0</v>
      </c>
      <c r="AB2998" s="52">
        <f>IF(R2998=0,0,0)</f>
        <v>0</v>
      </c>
      <c r="AC2998" s="52">
        <f> IFERROR(AB2998 * (1-R2998) * 2%,0)</f>
        <v>0</v>
      </c>
      <c r="AD2998" s="53">
        <f>T2998+V2998+W2998+X2998+AA2998+AC2998</f>
        <v>70660</v>
      </c>
    </row>
    <row r="2999">
      <c r="C2999" s="40" t="s">
        <v>5691</v>
      </c>
      <c r="D2999" s="41" t="s">
        <v>5684</v>
      </c>
      <c r="E2999" s="41"/>
      <c r="F2999" s="42">
        <v>42515.087476851848</v>
      </c>
      <c r="G2999" s="43">
        <v>26</v>
      </c>
      <c r="H2999" s="44">
        <v>43340</v>
      </c>
      <c r="I2999" s="44">
        <v>43395</v>
      </c>
      <c r="J2999" s="43">
        <v>731056</v>
      </c>
      <c r="K2999" s="43">
        <v>0</v>
      </c>
      <c r="L2999" s="43">
        <v>0</v>
      </c>
      <c r="M2999" s="43">
        <f>IFERROR(J2999-K2999-L2999,0)</f>
        <v>731056</v>
      </c>
      <c r="N2999" s="43">
        <v>1028570</v>
      </c>
      <c r="O2999" s="45">
        <f>IFERROR(IF(1 - M2999/N2999&lt;0,0,1-M2999/N2999),0)</f>
        <v>0.28925012395850547</v>
      </c>
      <c r="P2999" s="43">
        <v>0</v>
      </c>
      <c r="Q2999" s="43">
        <v>731056</v>
      </c>
      <c r="R2999" s="46">
        <f>IF(F2999&lt;DATEVALUE("2018-07-01"),1,0)</f>
        <v>1</v>
      </c>
      <c r="S2999" s="47">
        <f>IF(R2999=1,1%,0)</f>
        <v>0.01</v>
      </c>
      <c r="T2999" s="46">
        <f>IFERROR(S2999*M2999,0)</f>
        <v>7310.5600000000004</v>
      </c>
      <c r="U2999" s="48">
        <f>IF(O2999&lt;=0.12,1,0)*(1-R2999)*M2999</f>
        <v>0</v>
      </c>
      <c r="V2999" s="49">
        <f>IF(0&lt;0.8,0,IF(0&lt;1,Sheet1!L590,1))*IF(G2999&lt;3,0.12 - O2999,0.01) *U2999</f>
        <v>0</v>
      </c>
      <c r="W2999" s="49">
        <f>IF(0&gt;1,IF(0&lt;=1.1,1,IF(0&lt;=1.2,2,IF(0&lt;=1.5,3,5))),0) * 1000000</f>
        <v>0</v>
      </c>
      <c r="X2999" s="50">
        <f>IF(AND(P2999&gt;=150000000,P2999&lt;300000000),5000000,IF(AND(P2999&gt;=300000000,P2999&lt;500000000),10000000,IF(AND(P2999&gt;=300000000,P2999&lt;500000000),15000000,IF(AND(P2999&gt;=500000000,P2999&lt;3000000000),20000000,IF(P2999&gt;=30000000000,35000000,0))))) * (1-R2999)</f>
        <v>0</v>
      </c>
      <c r="Y2999" s="50">
        <f>IFERROR(Q2999 * (1-R2999),0)</f>
        <v>0</v>
      </c>
      <c r="Z2999" s="51">
        <f>IF(R2999=1,0,0)</f>
        <v>0</v>
      </c>
      <c r="AA2999" s="51">
        <f>IFERROR((1-R2999) * Z2999 * 2%,0)</f>
        <v>0</v>
      </c>
      <c r="AB2999" s="52">
        <f>IF(R2999=0,0,0)</f>
        <v>0</v>
      </c>
      <c r="AC2999" s="52">
        <f> IFERROR(AB2999 * (1-R2999) * 2%,0)</f>
        <v>0</v>
      </c>
      <c r="AD2999" s="53">
        <f>T2999+V2999+W2999+X2999+AA2999+AC2999</f>
        <v>7310.5600000000004</v>
      </c>
    </row>
    <row r="3000">
      <c r="C3000" s="40" t="s">
        <v>5692</v>
      </c>
      <c r="D3000" s="41" t="s">
        <v>5684</v>
      </c>
      <c r="E3000" s="41"/>
      <c r="F3000" s="42">
        <v>42535.126909722218</v>
      </c>
      <c r="G3000" s="43">
        <v>25</v>
      </c>
      <c r="H3000" s="44">
        <v>43340</v>
      </c>
      <c r="I3000" s="44">
        <v>43395</v>
      </c>
      <c r="J3000" s="43">
        <v>945024</v>
      </c>
      <c r="K3000" s="43">
        <v>0</v>
      </c>
      <c r="L3000" s="43">
        <v>0</v>
      </c>
      <c r="M3000" s="43">
        <f>IFERROR(J3000-K3000-L3000,0)</f>
        <v>945024</v>
      </c>
      <c r="N3000" s="43">
        <v>1367370</v>
      </c>
      <c r="O3000" s="45">
        <f>IFERROR(IF(1 - M3000/N3000&lt;0,0,1-M3000/N3000),0)</f>
        <v>0.30887470106847448</v>
      </c>
      <c r="P3000" s="43">
        <v>0</v>
      </c>
      <c r="Q3000" s="43">
        <v>945024</v>
      </c>
      <c r="R3000" s="46">
        <f>IF(F3000&lt;DATEVALUE("2018-07-01"),1,0)</f>
        <v>1</v>
      </c>
      <c r="S3000" s="47">
        <f>IF(R3000=1,1%,0)</f>
        <v>0.01</v>
      </c>
      <c r="T3000" s="46">
        <f>IFERROR(S3000*M3000,0)</f>
        <v>9450.2399999999998</v>
      </c>
      <c r="U3000" s="48">
        <f>IF(O3000&lt;=0.12,1,0)*(1-R3000)*M3000</f>
        <v>0</v>
      </c>
      <c r="V3000" s="49">
        <f>IF(0&lt;0.8,0,IF(0&lt;1,Sheet1!L590,1))*IF(G3000&lt;3,0.12 - O3000,0.01) *U3000</f>
        <v>0</v>
      </c>
      <c r="W3000" s="49">
        <f>IF(0&gt;1,IF(0&lt;=1.1,1,IF(0&lt;=1.2,2,IF(0&lt;=1.5,3,5))),0) * 1000000</f>
        <v>0</v>
      </c>
      <c r="X3000" s="50">
        <f>IF(AND(P3000&gt;=150000000,P3000&lt;300000000),5000000,IF(AND(P3000&gt;=300000000,P3000&lt;500000000),10000000,IF(AND(P3000&gt;=300000000,P3000&lt;500000000),15000000,IF(AND(P3000&gt;=500000000,P3000&lt;3000000000),20000000,IF(P3000&gt;=30000000000,35000000,0))))) * (1-R3000)</f>
        <v>0</v>
      </c>
      <c r="Y3000" s="50">
        <f>IFERROR(Q3000 * (1-R3000),0)</f>
        <v>0</v>
      </c>
      <c r="Z3000" s="51">
        <f>IF(R3000=1,0,0)</f>
        <v>0</v>
      </c>
      <c r="AA3000" s="51">
        <f>IFERROR((1-R3000) * Z3000 * 2%,0)</f>
        <v>0</v>
      </c>
      <c r="AB3000" s="52">
        <f>IF(R3000=0,0,0)</f>
        <v>0</v>
      </c>
      <c r="AC3000" s="52">
        <f> IFERROR(AB3000 * (1-R3000) * 2%,0)</f>
        <v>0</v>
      </c>
      <c r="AD3000" s="53">
        <f>T3000+V3000+W3000+X3000+AA3000+AC3000</f>
        <v>9450.2399999999998</v>
      </c>
    </row>
    <row r="3001">
      <c r="C3001" s="40" t="s">
        <v>5693</v>
      </c>
      <c r="D3001" s="41" t="s">
        <v>5694</v>
      </c>
      <c r="E3001" s="41"/>
      <c r="F3001" s="42">
        <v>42563.265520833331</v>
      </c>
      <c r="G3001" s="43">
        <v>24</v>
      </c>
      <c r="H3001" s="44">
        <v>43312</v>
      </c>
      <c r="I3001" s="44">
        <v>43339</v>
      </c>
      <c r="J3001" s="43">
        <v>866075</v>
      </c>
      <c r="K3001" s="43">
        <v>0</v>
      </c>
      <c r="L3001" s="43">
        <v>0</v>
      </c>
      <c r="M3001" s="43">
        <f>IFERROR(J3001-K3001-L3001,0)</f>
        <v>866075</v>
      </c>
      <c r="N3001" s="43">
        <v>866075</v>
      </c>
      <c r="O3001" s="45">
        <f>IFERROR(IF(1 - M3001/N3001&lt;0,0,1-M3001/N3001),0)</f>
        <v>0</v>
      </c>
      <c r="P3001" s="43">
        <v>0</v>
      </c>
      <c r="Q3001" s="43">
        <v>866075</v>
      </c>
      <c r="R3001" s="46">
        <f>IF(F3001&lt;DATEVALUE("2018-07-01"),1,0)</f>
        <v>1</v>
      </c>
      <c r="S3001" s="47">
        <f>IF(R3001=1,1%,0)</f>
        <v>0.01</v>
      </c>
      <c r="T3001" s="46">
        <f>IFERROR(S3001*M3001,0)</f>
        <v>8660.75</v>
      </c>
      <c r="U3001" s="48">
        <f>IF(O3001&lt;=0.12,1,0)*(1-R3001)*M3001</f>
        <v>0</v>
      </c>
      <c r="V3001" s="49">
        <f>IF(0&lt;0.8,0,IF(0&lt;1,Sheet1!L590,1))*IF(G3001&lt;3,0.12 - O3001,0.01) *U3001</f>
        <v>0</v>
      </c>
      <c r="W3001" s="49">
        <f>IF(0&gt;1,IF(0&lt;=1.1,1,IF(0&lt;=1.2,2,IF(0&lt;=1.5,3,5))),0) * 1000000</f>
        <v>0</v>
      </c>
      <c r="X3001" s="50">
        <f>IF(AND(P3001&gt;=150000000,P3001&lt;300000000),5000000,IF(AND(P3001&gt;=300000000,P3001&lt;500000000),10000000,IF(AND(P3001&gt;=300000000,P3001&lt;500000000),15000000,IF(AND(P3001&gt;=500000000,P3001&lt;3000000000),20000000,IF(P3001&gt;=30000000000,35000000,0))))) * (1-R3001)</f>
        <v>0</v>
      </c>
      <c r="Y3001" s="50">
        <f>IFERROR(Q3001 * (1-R3001),0)</f>
        <v>0</v>
      </c>
      <c r="Z3001" s="51">
        <f>IF(R3001=1,0,0)</f>
        <v>0</v>
      </c>
      <c r="AA3001" s="51">
        <f>IFERROR((1-R3001) * Z3001 * 2%,0)</f>
        <v>0</v>
      </c>
      <c r="AB3001" s="52">
        <f>IF(R3001=0,0,0)</f>
        <v>0</v>
      </c>
      <c r="AC3001" s="52">
        <f> IFERROR(AB3001 * (1-R3001) * 2%,0)</f>
        <v>0</v>
      </c>
      <c r="AD3001" s="53">
        <f>T3001+V3001+W3001+X3001+AA3001+AC3001</f>
        <v>8660.75</v>
      </c>
    </row>
    <row r="3002">
      <c r="C3002" s="40" t="s">
        <v>5695</v>
      </c>
      <c r="D3002" s="41" t="s">
        <v>5696</v>
      </c>
      <c r="E3002" s="41"/>
      <c r="F3002" s="42">
        <v>42594.381886574076</v>
      </c>
      <c r="G3002" s="43">
        <v>23</v>
      </c>
      <c r="H3002" s="44">
        <v>43312</v>
      </c>
      <c r="I3002" s="44">
        <v>43335</v>
      </c>
      <c r="J3002" s="43">
        <v>1383030</v>
      </c>
      <c r="K3002" s="43">
        <v>0</v>
      </c>
      <c r="L3002" s="43">
        <v>0</v>
      </c>
      <c r="M3002" s="43">
        <f>IFERROR(J3002-K3002-L3002,0)</f>
        <v>1383030</v>
      </c>
      <c r="N3002" s="43">
        <v>1383030</v>
      </c>
      <c r="O3002" s="45">
        <f>IFERROR(IF(1 - M3002/N3002&lt;0,0,1-M3002/N3002),0)</f>
        <v>0</v>
      </c>
      <c r="P3002" s="43">
        <v>0</v>
      </c>
      <c r="Q3002" s="43">
        <v>1383030</v>
      </c>
      <c r="R3002" s="46">
        <f>IF(F3002&lt;DATEVALUE("2018-07-01"),1,0)</f>
        <v>1</v>
      </c>
      <c r="S3002" s="47">
        <f>IF(R3002=1,1%,0)</f>
        <v>0.01</v>
      </c>
      <c r="T3002" s="46">
        <f>IFERROR(S3002*M3002,0)</f>
        <v>13830.300000000001</v>
      </c>
      <c r="U3002" s="48">
        <f>IF(O3002&lt;=0.12,1,0)*(1-R3002)*M3002</f>
        <v>0</v>
      </c>
      <c r="V3002" s="49">
        <f>IF(0&lt;0.8,0,IF(0&lt;1,Sheet1!L590,1))*IF(G3002&lt;3,0.12 - O3002,0.01) *U3002</f>
        <v>0</v>
      </c>
      <c r="W3002" s="49">
        <f>IF(0&gt;1,IF(0&lt;=1.1,1,IF(0&lt;=1.2,2,IF(0&lt;=1.5,3,5))),0) * 1000000</f>
        <v>0</v>
      </c>
      <c r="X3002" s="50">
        <f>IF(AND(P3002&gt;=150000000,P3002&lt;300000000),5000000,IF(AND(P3002&gt;=300000000,P3002&lt;500000000),10000000,IF(AND(P3002&gt;=300000000,P3002&lt;500000000),15000000,IF(AND(P3002&gt;=500000000,P3002&lt;3000000000),20000000,IF(P3002&gt;=30000000000,35000000,0))))) * (1-R3002)</f>
        <v>0</v>
      </c>
      <c r="Y3002" s="50">
        <f>IFERROR(Q3002 * (1-R3002),0)</f>
        <v>0</v>
      </c>
      <c r="Z3002" s="51">
        <f>IF(R3002=1,0,0)</f>
        <v>0</v>
      </c>
      <c r="AA3002" s="51">
        <f>IFERROR((1-R3002) * Z3002 * 2%,0)</f>
        <v>0</v>
      </c>
      <c r="AB3002" s="52">
        <f>IF(R3002=0,0,0)</f>
        <v>0</v>
      </c>
      <c r="AC3002" s="52">
        <f> IFERROR(AB3002 * (1-R3002) * 2%,0)</f>
        <v>0</v>
      </c>
      <c r="AD3002" s="53">
        <f>T3002+V3002+W3002+X3002+AA3002+AC3002</f>
        <v>13830.300000000001</v>
      </c>
    </row>
    <row r="3003">
      <c r="C3003" s="40" t="s">
        <v>5697</v>
      </c>
      <c r="D3003" s="41" t="s">
        <v>5678</v>
      </c>
      <c r="E3003" s="41"/>
      <c r="F3003" s="42">
        <v>42608.303969907407</v>
      </c>
      <c r="G3003" s="43">
        <v>23</v>
      </c>
      <c r="H3003" s="44">
        <v>43334</v>
      </c>
      <c r="I3003" s="44">
        <v>43342</v>
      </c>
      <c r="J3003" s="43">
        <v>802698</v>
      </c>
      <c r="K3003" s="43">
        <v>0</v>
      </c>
      <c r="L3003" s="43">
        <v>0</v>
      </c>
      <c r="M3003" s="43">
        <f>IFERROR(J3003-K3003-L3003,0)</f>
        <v>802698</v>
      </c>
      <c r="N3003" s="43">
        <v>1208317</v>
      </c>
      <c r="O3003" s="45">
        <f>IFERROR(IF(1 - M3003/N3003&lt;0,0,1-M3003/N3003),0)</f>
        <v>0.33568922724748551</v>
      </c>
      <c r="P3003" s="43">
        <v>0</v>
      </c>
      <c r="Q3003" s="43">
        <v>802698</v>
      </c>
      <c r="R3003" s="46">
        <f>IF(F3003&lt;DATEVALUE("2018-07-01"),1,0)</f>
        <v>1</v>
      </c>
      <c r="S3003" s="47">
        <f>IF(R3003=1,1%,0)</f>
        <v>0.01</v>
      </c>
      <c r="T3003" s="46">
        <f>IFERROR(S3003*M3003,0)</f>
        <v>8026.9800000000005</v>
      </c>
      <c r="U3003" s="48">
        <f>IF(O3003&lt;=0.12,1,0)*(1-R3003)*M3003</f>
        <v>0</v>
      </c>
      <c r="V3003" s="49">
        <f>IF(0&lt;0.8,0,IF(0&lt;1,Sheet1!L590,1))*IF(G3003&lt;3,0.12 - O3003,0.01) *U3003</f>
        <v>0</v>
      </c>
      <c r="W3003" s="49">
        <f>IF(0&gt;1,IF(0&lt;=1.1,1,IF(0&lt;=1.2,2,IF(0&lt;=1.5,3,5))),0) * 1000000</f>
        <v>0</v>
      </c>
      <c r="X3003" s="50">
        <f>IF(AND(P3003&gt;=150000000,P3003&lt;300000000),5000000,IF(AND(P3003&gt;=300000000,P3003&lt;500000000),10000000,IF(AND(P3003&gt;=300000000,P3003&lt;500000000),15000000,IF(AND(P3003&gt;=500000000,P3003&lt;3000000000),20000000,IF(P3003&gt;=30000000000,35000000,0))))) * (1-R3003)</f>
        <v>0</v>
      </c>
      <c r="Y3003" s="50">
        <f>IFERROR(Q3003 * (1-R3003),0)</f>
        <v>0</v>
      </c>
      <c r="Z3003" s="51">
        <f>IF(R3003=1,0,0)</f>
        <v>0</v>
      </c>
      <c r="AA3003" s="51">
        <f>IFERROR((1-R3003) * Z3003 * 2%,0)</f>
        <v>0</v>
      </c>
      <c r="AB3003" s="52">
        <f>IF(R3003=0,0,0)</f>
        <v>0</v>
      </c>
      <c r="AC3003" s="52">
        <f> IFERROR(AB3003 * (1-R3003) * 2%,0)</f>
        <v>0</v>
      </c>
      <c r="AD3003" s="53">
        <f>T3003+V3003+W3003+X3003+AA3003+AC3003</f>
        <v>8026.9800000000005</v>
      </c>
    </row>
    <row r="3004">
      <c r="C3004" s="40" t="s">
        <v>5698</v>
      </c>
      <c r="D3004" s="41" t="s">
        <v>5678</v>
      </c>
      <c r="E3004" s="41"/>
      <c r="F3004" s="42">
        <v>42620.363946759258</v>
      </c>
      <c r="G3004" s="43">
        <v>22</v>
      </c>
      <c r="H3004" s="44">
        <v>43334</v>
      </c>
      <c r="I3004" s="44">
        <v>43342</v>
      </c>
      <c r="J3004" s="43">
        <v>807263</v>
      </c>
      <c r="K3004" s="43">
        <v>0</v>
      </c>
      <c r="L3004" s="43">
        <v>0</v>
      </c>
      <c r="M3004" s="43">
        <f>IFERROR(J3004-K3004-L3004,0)</f>
        <v>807263</v>
      </c>
      <c r="N3004" s="43">
        <v>1032372</v>
      </c>
      <c r="O3004" s="45">
        <f>IFERROR(IF(1 - M3004/N3004&lt;0,0,1-M3004/N3004),0)</f>
        <v>0.21805027645073671</v>
      </c>
      <c r="P3004" s="43">
        <v>0</v>
      </c>
      <c r="Q3004" s="43">
        <v>807263</v>
      </c>
      <c r="R3004" s="46">
        <f>IF(F3004&lt;DATEVALUE("2018-07-01"),1,0)</f>
        <v>1</v>
      </c>
      <c r="S3004" s="47">
        <f>IF(R3004=1,1%,0)</f>
        <v>0.01</v>
      </c>
      <c r="T3004" s="46">
        <f>IFERROR(S3004*M3004,0)</f>
        <v>8072.6300000000001</v>
      </c>
      <c r="U3004" s="48">
        <f>IF(O3004&lt;=0.12,1,0)*(1-R3004)*M3004</f>
        <v>0</v>
      </c>
      <c r="V3004" s="49">
        <f>IF(0&lt;0.8,0,IF(0&lt;1,Sheet1!L590,1))*IF(G3004&lt;3,0.12 - O3004,0.01) *U3004</f>
        <v>0</v>
      </c>
      <c r="W3004" s="49">
        <f>IF(0&gt;1,IF(0&lt;=1.1,1,IF(0&lt;=1.2,2,IF(0&lt;=1.5,3,5))),0) * 1000000</f>
        <v>0</v>
      </c>
      <c r="X3004" s="50">
        <f>IF(AND(P3004&gt;=150000000,P3004&lt;300000000),5000000,IF(AND(P3004&gt;=300000000,P3004&lt;500000000),10000000,IF(AND(P3004&gt;=300000000,P3004&lt;500000000),15000000,IF(AND(P3004&gt;=500000000,P3004&lt;3000000000),20000000,IF(P3004&gt;=30000000000,35000000,0))))) * (1-R3004)</f>
        <v>0</v>
      </c>
      <c r="Y3004" s="50">
        <f>IFERROR(Q3004 * (1-R3004),0)</f>
        <v>0</v>
      </c>
      <c r="Z3004" s="51">
        <f>IF(R3004=1,0,0)</f>
        <v>0</v>
      </c>
      <c r="AA3004" s="51">
        <f>IFERROR((1-R3004) * Z3004 * 2%,0)</f>
        <v>0</v>
      </c>
      <c r="AB3004" s="52">
        <f>IF(R3004=0,0,0)</f>
        <v>0</v>
      </c>
      <c r="AC3004" s="52">
        <f> IFERROR(AB3004 * (1-R3004) * 2%,0)</f>
        <v>0</v>
      </c>
      <c r="AD3004" s="53">
        <f>T3004+V3004+W3004+X3004+AA3004+AC3004</f>
        <v>8072.6300000000001</v>
      </c>
    </row>
    <row r="3005">
      <c r="C3005" s="40" t="s">
        <v>5699</v>
      </c>
      <c r="D3005" s="41" t="s">
        <v>5700</v>
      </c>
      <c r="E3005" s="41"/>
      <c r="F3005" s="42">
        <v>42642.164942129624</v>
      </c>
      <c r="G3005" s="43">
        <v>22</v>
      </c>
      <c r="H3005" s="44">
        <v>43312</v>
      </c>
      <c r="I3005" s="44">
        <v>43354</v>
      </c>
      <c r="J3005" s="43">
        <v>9688805</v>
      </c>
      <c r="K3005" s="43">
        <v>0</v>
      </c>
      <c r="L3005" s="43">
        <v>0</v>
      </c>
      <c r="M3005" s="43">
        <f>IFERROR(J3005-K3005-L3005,0)</f>
        <v>9688805</v>
      </c>
      <c r="N3005" s="43">
        <v>9688805</v>
      </c>
      <c r="O3005" s="45">
        <f>IFERROR(IF(1 - M3005/N3005&lt;0,0,1-M3005/N3005),0)</f>
        <v>0</v>
      </c>
      <c r="P3005" s="43">
        <v>0</v>
      </c>
      <c r="Q3005" s="43">
        <v>9688805</v>
      </c>
      <c r="R3005" s="46">
        <f>IF(F3005&lt;DATEVALUE("2018-07-01"),1,0)</f>
        <v>1</v>
      </c>
      <c r="S3005" s="47">
        <f>IF(R3005=1,1%,0)</f>
        <v>0.01</v>
      </c>
      <c r="T3005" s="46">
        <f>IFERROR(S3005*M3005,0)</f>
        <v>96888.050000000003</v>
      </c>
      <c r="U3005" s="48">
        <f>IF(O3005&lt;=0.12,1,0)*(1-R3005)*M3005</f>
        <v>0</v>
      </c>
      <c r="V3005" s="49">
        <f>IF(0&lt;0.8,0,IF(0&lt;1,Sheet1!L590,1))*IF(G3005&lt;3,0.12 - O3005,0.01) *U3005</f>
        <v>0</v>
      </c>
      <c r="W3005" s="49">
        <f>IF(0&gt;1,IF(0&lt;=1.1,1,IF(0&lt;=1.2,2,IF(0&lt;=1.5,3,5))),0) * 1000000</f>
        <v>0</v>
      </c>
      <c r="X3005" s="50">
        <f>IF(AND(P3005&gt;=150000000,P3005&lt;300000000),5000000,IF(AND(P3005&gt;=300000000,P3005&lt;500000000),10000000,IF(AND(P3005&gt;=300000000,P3005&lt;500000000),15000000,IF(AND(P3005&gt;=500000000,P3005&lt;3000000000),20000000,IF(P3005&gt;=30000000000,35000000,0))))) * (1-R3005)</f>
        <v>0</v>
      </c>
      <c r="Y3005" s="50">
        <f>IFERROR(Q3005 * (1-R3005),0)</f>
        <v>0</v>
      </c>
      <c r="Z3005" s="51">
        <f>IF(R3005=1,0,0)</f>
        <v>0</v>
      </c>
      <c r="AA3005" s="51">
        <f>IFERROR((1-R3005) * Z3005 * 2%,0)</f>
        <v>0</v>
      </c>
      <c r="AB3005" s="52">
        <f>IF(R3005=0,0,0)</f>
        <v>0</v>
      </c>
      <c r="AC3005" s="52">
        <f> IFERROR(AB3005 * (1-R3005) * 2%,0)</f>
        <v>0</v>
      </c>
      <c r="AD3005" s="53">
        <f>T3005+V3005+W3005+X3005+AA3005+AC3005</f>
        <v>96888.050000000003</v>
      </c>
    </row>
    <row r="3006">
      <c r="C3006" s="40" t="s">
        <v>5701</v>
      </c>
      <c r="D3006" s="41" t="s">
        <v>5702</v>
      </c>
      <c r="E3006" s="41"/>
      <c r="F3006" s="42">
        <v>42733.161562499998</v>
      </c>
      <c r="G3006" s="43">
        <v>19</v>
      </c>
      <c r="H3006" s="44">
        <v>43312</v>
      </c>
      <c r="I3006" s="44">
        <v>43336</v>
      </c>
      <c r="J3006" s="43">
        <v>12245694</v>
      </c>
      <c r="K3006" s="43">
        <v>0</v>
      </c>
      <c r="L3006" s="43">
        <v>0</v>
      </c>
      <c r="M3006" s="43">
        <f>IFERROR(J3006-K3006-L3006,0)</f>
        <v>12245694</v>
      </c>
      <c r="N3006" s="43">
        <v>10543756</v>
      </c>
      <c r="O3006" s="45">
        <f>IFERROR(IF(1 - M3006/N3006&lt;0,0,1-M3006/N3006),0)</f>
        <v>0</v>
      </c>
      <c r="P3006" s="43">
        <v>0</v>
      </c>
      <c r="Q3006" s="43">
        <v>12245694</v>
      </c>
      <c r="R3006" s="46">
        <f>IF(F3006&lt;DATEVALUE("2018-07-01"),1,0)</f>
        <v>1</v>
      </c>
      <c r="S3006" s="47">
        <f>IF(R3006=1,1%,0)</f>
        <v>0.01</v>
      </c>
      <c r="T3006" s="46">
        <f>IFERROR(S3006*M3006,0)</f>
        <v>122456.94</v>
      </c>
      <c r="U3006" s="48">
        <f>IF(O3006&lt;=0.12,1,0)*(1-R3006)*M3006</f>
        <v>0</v>
      </c>
      <c r="V3006" s="49">
        <f>IF(0&lt;0.8,0,IF(0&lt;1,Sheet1!L590,1))*IF(G3006&lt;3,0.12 - O3006,0.01) *U3006</f>
        <v>0</v>
      </c>
      <c r="W3006" s="49">
        <f>IF(0&gt;1,IF(0&lt;=1.1,1,IF(0&lt;=1.2,2,IF(0&lt;=1.5,3,5))),0) * 1000000</f>
        <v>0</v>
      </c>
      <c r="X3006" s="50">
        <f>IF(AND(P3006&gt;=150000000,P3006&lt;300000000),5000000,IF(AND(P3006&gt;=300000000,P3006&lt;500000000),10000000,IF(AND(P3006&gt;=300000000,P3006&lt;500000000),15000000,IF(AND(P3006&gt;=500000000,P3006&lt;3000000000),20000000,IF(P3006&gt;=30000000000,35000000,0))))) * (1-R3006)</f>
        <v>0</v>
      </c>
      <c r="Y3006" s="50">
        <f>IFERROR(Q3006 * (1-R3006),0)</f>
        <v>0</v>
      </c>
      <c r="Z3006" s="51">
        <f>IF(R3006=1,0,0)</f>
        <v>0</v>
      </c>
      <c r="AA3006" s="51">
        <f>IFERROR((1-R3006) * Z3006 * 2%,0)</f>
        <v>0</v>
      </c>
      <c r="AB3006" s="52">
        <f>IF(R3006=0,0,0)</f>
        <v>0</v>
      </c>
      <c r="AC3006" s="52">
        <f> IFERROR(AB3006 * (1-R3006) * 2%,0)</f>
        <v>0</v>
      </c>
      <c r="AD3006" s="53">
        <f>T3006+V3006+W3006+X3006+AA3006+AC3006</f>
        <v>122456.94</v>
      </c>
    </row>
    <row r="3007">
      <c r="C3007" s="40" t="s">
        <v>5703</v>
      </c>
      <c r="D3007" s="41" t="s">
        <v>5704</v>
      </c>
      <c r="E3007" s="41"/>
      <c r="F3007" s="42">
        <v>42824.365115740737</v>
      </c>
      <c r="G3007" s="43">
        <v>16</v>
      </c>
      <c r="H3007" s="44">
        <v>43312</v>
      </c>
      <c r="I3007" s="44">
        <v>43330</v>
      </c>
      <c r="J3007" s="43">
        <v>4243038</v>
      </c>
      <c r="K3007" s="43">
        <v>0</v>
      </c>
      <c r="L3007" s="43">
        <v>0</v>
      </c>
      <c r="M3007" s="43">
        <f>IFERROR(J3007-K3007-L3007,0)</f>
        <v>4243038</v>
      </c>
      <c r="N3007" s="43">
        <v>4242055</v>
      </c>
      <c r="O3007" s="45">
        <f>IFERROR(IF(1 - M3007/N3007&lt;0,0,1-M3007/N3007),0)</f>
        <v>0</v>
      </c>
      <c r="P3007" s="43">
        <v>0</v>
      </c>
      <c r="Q3007" s="43">
        <v>4243038</v>
      </c>
      <c r="R3007" s="46">
        <f>IF(F3007&lt;DATEVALUE("2018-07-01"),1,0)</f>
        <v>1</v>
      </c>
      <c r="S3007" s="47">
        <f>IF(R3007=1,1%,0)</f>
        <v>0.01</v>
      </c>
      <c r="T3007" s="46">
        <f>IFERROR(S3007*M3007,0)</f>
        <v>42430.379999999997</v>
      </c>
      <c r="U3007" s="48">
        <f>IF(O3007&lt;=0.12,1,0)*(1-R3007)*M3007</f>
        <v>0</v>
      </c>
      <c r="V3007" s="49">
        <f>IF(0&lt;0.8,0,IF(0&lt;1,Sheet1!L590,1))*IF(G3007&lt;3,0.12 - O3007,0.01) *U3007</f>
        <v>0</v>
      </c>
      <c r="W3007" s="49">
        <f>IF(0&gt;1,IF(0&lt;=1.1,1,IF(0&lt;=1.2,2,IF(0&lt;=1.5,3,5))),0) * 1000000</f>
        <v>0</v>
      </c>
      <c r="X3007" s="50">
        <f>IF(AND(P3007&gt;=150000000,P3007&lt;300000000),5000000,IF(AND(P3007&gt;=300000000,P3007&lt;500000000),10000000,IF(AND(P3007&gt;=300000000,P3007&lt;500000000),15000000,IF(AND(P3007&gt;=500000000,P3007&lt;3000000000),20000000,IF(P3007&gt;=30000000000,35000000,0))))) * (1-R3007)</f>
        <v>0</v>
      </c>
      <c r="Y3007" s="50">
        <f>IFERROR(Q3007 * (1-R3007),0)</f>
        <v>0</v>
      </c>
      <c r="Z3007" s="51">
        <f>IF(R3007=1,0,0)</f>
        <v>0</v>
      </c>
      <c r="AA3007" s="51">
        <f>IFERROR((1-R3007) * Z3007 * 2%,0)</f>
        <v>0</v>
      </c>
      <c r="AB3007" s="52">
        <f>IF(R3007=0,0,0)</f>
        <v>0</v>
      </c>
      <c r="AC3007" s="52">
        <f> IFERROR(AB3007 * (1-R3007) * 2%,0)</f>
        <v>0</v>
      </c>
      <c r="AD3007" s="53">
        <f>T3007+V3007+W3007+X3007+AA3007+AC3007</f>
        <v>42430.379999999997</v>
      </c>
    </row>
    <row r="3008">
      <c r="C3008" s="40" t="s">
        <v>5705</v>
      </c>
      <c r="D3008" s="41" t="s">
        <v>5706</v>
      </c>
      <c r="E3008" s="41"/>
      <c r="F3008" s="42">
        <v>43043.258229166662</v>
      </c>
      <c r="G3008" s="43">
        <v>8</v>
      </c>
      <c r="H3008" s="44">
        <v>43334</v>
      </c>
      <c r="I3008" s="44">
        <v>43342</v>
      </c>
      <c r="J3008" s="43">
        <v>996904</v>
      </c>
      <c r="K3008" s="43">
        <v>0</v>
      </c>
      <c r="L3008" s="43">
        <v>0</v>
      </c>
      <c r="M3008" s="43">
        <f>IFERROR(J3008-K3008-L3008,0)</f>
        <v>996904</v>
      </c>
      <c r="N3008" s="43">
        <v>1318295</v>
      </c>
      <c r="O3008" s="45">
        <f>IFERROR(IF(1 - M3008/N3008&lt;0,0,1-M3008/N3008),0)</f>
        <v>0.24379292950363918</v>
      </c>
      <c r="P3008" s="43">
        <v>0</v>
      </c>
      <c r="Q3008" s="43">
        <v>996904</v>
      </c>
      <c r="R3008" s="46">
        <f>IF(F3008&lt;DATEVALUE("2018-07-01"),1,0)</f>
        <v>1</v>
      </c>
      <c r="S3008" s="47">
        <f>IF(R3008=1,1%,0)</f>
        <v>0.01</v>
      </c>
      <c r="T3008" s="46">
        <f>IFERROR(S3008*M3008,0)</f>
        <v>9969.0400000000009</v>
      </c>
      <c r="U3008" s="48">
        <f>IF(O3008&lt;=0.12,1,0)*(1-R3008)*M3008</f>
        <v>0</v>
      </c>
      <c r="V3008" s="49">
        <f>IF(0&lt;0.8,0,IF(0&lt;1,Sheet1!L590,1))*IF(G3008&lt;3,0.12 - O3008,0.01) *U3008</f>
        <v>0</v>
      </c>
      <c r="W3008" s="49">
        <f>IF(0&gt;1,IF(0&lt;=1.1,1,IF(0&lt;=1.2,2,IF(0&lt;=1.5,3,5))),0) * 1000000</f>
        <v>0</v>
      </c>
      <c r="X3008" s="50">
        <f>IF(AND(P3008&gt;=150000000,P3008&lt;300000000),5000000,IF(AND(P3008&gt;=300000000,P3008&lt;500000000),10000000,IF(AND(P3008&gt;=300000000,P3008&lt;500000000),15000000,IF(AND(P3008&gt;=500000000,P3008&lt;3000000000),20000000,IF(P3008&gt;=30000000000,35000000,0))))) * (1-R3008)</f>
        <v>0</v>
      </c>
      <c r="Y3008" s="50">
        <f>IFERROR(Q3008 * (1-R3008),0)</f>
        <v>0</v>
      </c>
      <c r="Z3008" s="51">
        <f>IF(R3008=1,0,0)</f>
        <v>0</v>
      </c>
      <c r="AA3008" s="51">
        <f>IFERROR((1-R3008) * Z3008 * 2%,0)</f>
        <v>0</v>
      </c>
      <c r="AB3008" s="52">
        <f>IF(R3008=0,0,0)</f>
        <v>0</v>
      </c>
      <c r="AC3008" s="52">
        <f> IFERROR(AB3008 * (1-R3008) * 2%,0)</f>
        <v>0</v>
      </c>
      <c r="AD3008" s="53">
        <f>T3008+V3008+W3008+X3008+AA3008+AC3008</f>
        <v>9969.0400000000009</v>
      </c>
    </row>
    <row r="3009">
      <c r="C3009" s="40" t="s">
        <v>5707</v>
      </c>
      <c r="D3009" s="41" t="s">
        <v>5708</v>
      </c>
      <c r="E3009" s="41"/>
      <c r="F3009" s="42">
        <v>43171.426087962958</v>
      </c>
      <c r="G3009" s="43">
        <v>4</v>
      </c>
      <c r="H3009" s="44">
        <v>43312</v>
      </c>
      <c r="I3009" s="44">
        <v>43328</v>
      </c>
      <c r="J3009" s="43">
        <v>1865640</v>
      </c>
      <c r="K3009" s="43">
        <v>0</v>
      </c>
      <c r="L3009" s="43">
        <v>0</v>
      </c>
      <c r="M3009" s="43">
        <f>IFERROR(J3009-K3009-L3009,0)</f>
        <v>1865640</v>
      </c>
      <c r="N3009" s="43">
        <v>2012714</v>
      </c>
      <c r="O3009" s="45">
        <f>IFERROR(IF(1 - M3009/N3009&lt;0,0,1-M3009/N3009),0)</f>
        <v>0.073072478255728379</v>
      </c>
      <c r="P3009" s="43">
        <v>0</v>
      </c>
      <c r="Q3009" s="43">
        <v>1865640</v>
      </c>
      <c r="R3009" s="46">
        <f>IF(F3009&lt;DATEVALUE("2018-07-01"),1,0)</f>
        <v>1</v>
      </c>
      <c r="S3009" s="47">
        <f>IF(R3009=1,1%,0)</f>
        <v>0.01</v>
      </c>
      <c r="T3009" s="46">
        <f>IFERROR(S3009*M3009,0)</f>
        <v>18656.400000000001</v>
      </c>
      <c r="U3009" s="48">
        <f>IF(O3009&lt;=0.12,1,0)*(1-R3009)*M3009</f>
        <v>0</v>
      </c>
      <c r="V3009" s="49">
        <f>IF(0&lt;0.8,0,IF(0&lt;1,Sheet1!L590,1))*IF(G3009&lt;3,0.12 - O3009,0.01) *U3009</f>
        <v>0</v>
      </c>
      <c r="W3009" s="49">
        <f>IF(0&gt;1,IF(0&lt;=1.1,1,IF(0&lt;=1.2,2,IF(0&lt;=1.5,3,5))),0) * 1000000</f>
        <v>0</v>
      </c>
      <c r="X3009" s="50">
        <f>IF(AND(P3009&gt;=150000000,P3009&lt;300000000),5000000,IF(AND(P3009&gt;=300000000,P3009&lt;500000000),10000000,IF(AND(P3009&gt;=300000000,P3009&lt;500000000),15000000,IF(AND(P3009&gt;=500000000,P3009&lt;3000000000),20000000,IF(P3009&gt;=30000000000,35000000,0))))) * (1-R3009)</f>
        <v>0</v>
      </c>
      <c r="Y3009" s="50">
        <f>IFERROR(Q3009 * (1-R3009),0)</f>
        <v>0</v>
      </c>
      <c r="Z3009" s="51">
        <f>IF(R3009=1,0,0)</f>
        <v>0</v>
      </c>
      <c r="AA3009" s="51">
        <f>IFERROR((1-R3009) * Z3009 * 2%,0)</f>
        <v>0</v>
      </c>
      <c r="AB3009" s="52">
        <f>IF(R3009=0,0,0)</f>
        <v>0</v>
      </c>
      <c r="AC3009" s="52">
        <f> IFERROR(AB3009 * (1-R3009) * 2%,0)</f>
        <v>0</v>
      </c>
      <c r="AD3009" s="53">
        <f>T3009+V3009+W3009+X3009+AA3009+AC3009</f>
        <v>18656.400000000001</v>
      </c>
    </row>
    <row r="3010">
      <c r="C3010" s="40" t="s">
        <v>5709</v>
      </c>
      <c r="D3010" s="41" t="s">
        <v>5710</v>
      </c>
      <c r="E3010" s="41"/>
      <c r="F3010" s="42">
        <v>43188.332673611112</v>
      </c>
      <c r="G3010" s="43">
        <v>4</v>
      </c>
      <c r="H3010" s="44">
        <v>43312</v>
      </c>
      <c r="I3010" s="44">
        <v>43339</v>
      </c>
      <c r="J3010" s="43">
        <v>401962</v>
      </c>
      <c r="K3010" s="43">
        <v>0</v>
      </c>
      <c r="L3010" s="43">
        <v>0</v>
      </c>
      <c r="M3010" s="43">
        <f>IFERROR(J3010-K3010-L3010,0)</f>
        <v>401962</v>
      </c>
      <c r="N3010" s="43">
        <v>401962</v>
      </c>
      <c r="O3010" s="45">
        <f>IFERROR(IF(1 - M3010/N3010&lt;0,0,1-M3010/N3010),0)</f>
        <v>0</v>
      </c>
      <c r="P3010" s="43">
        <v>0</v>
      </c>
      <c r="Q3010" s="43">
        <v>401962</v>
      </c>
      <c r="R3010" s="46">
        <f>IF(F3010&lt;DATEVALUE("2018-07-01"),1,0)</f>
        <v>1</v>
      </c>
      <c r="S3010" s="47">
        <f>IF(R3010=1,1%,0)</f>
        <v>0.01</v>
      </c>
      <c r="T3010" s="46">
        <f>IFERROR(S3010*M3010,0)</f>
        <v>4019.6199999999999</v>
      </c>
      <c r="U3010" s="48">
        <f>IF(O3010&lt;=0.12,1,0)*(1-R3010)*M3010</f>
        <v>0</v>
      </c>
      <c r="V3010" s="49">
        <f>IF(0&lt;0.8,0,IF(0&lt;1,Sheet1!L590,1))*IF(G3010&lt;3,0.12 - O3010,0.01) *U3010</f>
        <v>0</v>
      </c>
      <c r="W3010" s="49">
        <f>IF(0&gt;1,IF(0&lt;=1.1,1,IF(0&lt;=1.2,2,IF(0&lt;=1.5,3,5))),0) * 1000000</f>
        <v>0</v>
      </c>
      <c r="X3010" s="50">
        <f>IF(AND(P3010&gt;=150000000,P3010&lt;300000000),5000000,IF(AND(P3010&gt;=300000000,P3010&lt;500000000),10000000,IF(AND(P3010&gt;=300000000,P3010&lt;500000000),15000000,IF(AND(P3010&gt;=500000000,P3010&lt;3000000000),20000000,IF(P3010&gt;=30000000000,35000000,0))))) * (1-R3010)</f>
        <v>0</v>
      </c>
      <c r="Y3010" s="50">
        <f>IFERROR(Q3010 * (1-R3010),0)</f>
        <v>0</v>
      </c>
      <c r="Z3010" s="51">
        <f>IF(R3010=1,0,0)</f>
        <v>0</v>
      </c>
      <c r="AA3010" s="51">
        <f>IFERROR((1-R3010) * Z3010 * 2%,0)</f>
        <v>0</v>
      </c>
      <c r="AB3010" s="52">
        <f>IF(R3010=0,0,0)</f>
        <v>0</v>
      </c>
      <c r="AC3010" s="52">
        <f> IFERROR(AB3010 * (1-R3010) * 2%,0)</f>
        <v>0</v>
      </c>
      <c r="AD3010" s="53">
        <f>T3010+V3010+W3010+X3010+AA3010+AC3010</f>
        <v>4019.6199999999999</v>
      </c>
    </row>
    <row r="3011">
      <c r="C3011" s="40" t="s">
        <v>5711</v>
      </c>
      <c r="D3011" s="41" t="s">
        <v>5712</v>
      </c>
      <c r="E3011" s="41"/>
      <c r="F3011" s="42">
        <v>43203.146608796298</v>
      </c>
      <c r="G3011" s="43">
        <v>3</v>
      </c>
      <c r="H3011" s="44">
        <v>43334</v>
      </c>
      <c r="I3011" s="44">
        <v>43342</v>
      </c>
      <c r="J3011" s="43">
        <v>598675</v>
      </c>
      <c r="K3011" s="43">
        <v>0</v>
      </c>
      <c r="L3011" s="43">
        <v>0</v>
      </c>
      <c r="M3011" s="43">
        <f>IFERROR(J3011-K3011-L3011,0)</f>
        <v>598675</v>
      </c>
      <c r="N3011" s="43">
        <v>833690</v>
      </c>
      <c r="O3011" s="45">
        <f>IFERROR(IF(1 - M3011/N3011&lt;0,0,1-M3011/N3011),0)</f>
        <v>0.28189734793508381</v>
      </c>
      <c r="P3011" s="43">
        <v>0</v>
      </c>
      <c r="Q3011" s="43">
        <v>0</v>
      </c>
      <c r="R3011" s="46">
        <f>IF(F3011&lt;DATEVALUE("2018-07-01"),1,0)</f>
        <v>1</v>
      </c>
      <c r="S3011" s="47">
        <f>IF(R3011=1,1%,0)</f>
        <v>0.01</v>
      </c>
      <c r="T3011" s="46">
        <f>IFERROR(S3011*M3011,0)</f>
        <v>5986.75</v>
      </c>
      <c r="U3011" s="48">
        <f>IF(O3011&lt;=0.12,1,0)*(1-R3011)*M3011</f>
        <v>0</v>
      </c>
      <c r="V3011" s="49">
        <f>IF(0&lt;0.8,0,IF(0&lt;1,Sheet1!L590,1))*IF(G3011&lt;3,0.12 - O3011,0.01) *U3011</f>
        <v>0</v>
      </c>
      <c r="W3011" s="49">
        <f>IF(0&gt;1,IF(0&lt;=1.1,1,IF(0&lt;=1.2,2,IF(0&lt;=1.5,3,5))),0) * 1000000</f>
        <v>0</v>
      </c>
      <c r="X3011" s="50">
        <f>IF(AND(P3011&gt;=150000000,P3011&lt;300000000),5000000,IF(AND(P3011&gt;=300000000,P3011&lt;500000000),10000000,IF(AND(P3011&gt;=300000000,P3011&lt;500000000),15000000,IF(AND(P3011&gt;=500000000,P3011&lt;3000000000),20000000,IF(P3011&gt;=30000000000,35000000,0))))) * (1-R3011)</f>
        <v>0</v>
      </c>
      <c r="Y3011" s="50">
        <f>IFERROR(Q3011 * (1-R3011),0)</f>
        <v>0</v>
      </c>
      <c r="Z3011" s="51">
        <f>IF(R3011=1,0,0)</f>
        <v>0</v>
      </c>
      <c r="AA3011" s="51">
        <f>IFERROR((1-R3011) * Z3011 * 2%,0)</f>
        <v>0</v>
      </c>
      <c r="AB3011" s="52">
        <f>IF(R3011=0,0,0)</f>
        <v>0</v>
      </c>
      <c r="AC3011" s="52">
        <f> IFERROR(AB3011 * (1-R3011) * 2%,0)</f>
        <v>0</v>
      </c>
      <c r="AD3011" s="53">
        <f>T3011+V3011+W3011+X3011+AA3011+AC3011</f>
        <v>5986.75</v>
      </c>
    </row>
    <row r="3012">
      <c r="C3012" s="40" t="s">
        <v>5713</v>
      </c>
      <c r="D3012" s="41" t="s">
        <v>5714</v>
      </c>
      <c r="E3012" s="41"/>
      <c r="F3012" s="42">
        <v>43219.7190162037</v>
      </c>
      <c r="G3012" s="43">
        <v>3</v>
      </c>
      <c r="H3012" s="44">
        <v>43334</v>
      </c>
      <c r="I3012" s="44">
        <v>43342</v>
      </c>
      <c r="J3012" s="43">
        <v>391490</v>
      </c>
      <c r="K3012" s="43">
        <v>0</v>
      </c>
      <c r="L3012" s="43">
        <v>0</v>
      </c>
      <c r="M3012" s="43">
        <f>IFERROR(J3012-K3012-L3012,0)</f>
        <v>391490</v>
      </c>
      <c r="N3012" s="43">
        <v>511588</v>
      </c>
      <c r="O3012" s="45">
        <f>IFERROR(IF(1 - M3012/N3012&lt;0,0,1-M3012/N3012),0)</f>
        <v>0.23475531091425128</v>
      </c>
      <c r="P3012" s="43">
        <v>0</v>
      </c>
      <c r="Q3012" s="43">
        <v>0</v>
      </c>
      <c r="R3012" s="46">
        <f>IF(F3012&lt;DATEVALUE("2018-07-01"),1,0)</f>
        <v>1</v>
      </c>
      <c r="S3012" s="47">
        <f>IF(R3012=1,1%,0)</f>
        <v>0.01</v>
      </c>
      <c r="T3012" s="46">
        <f>IFERROR(S3012*M3012,0)</f>
        <v>3914.9000000000001</v>
      </c>
      <c r="U3012" s="48">
        <f>IF(O3012&lt;=0.12,1,0)*(1-R3012)*M3012</f>
        <v>0</v>
      </c>
      <c r="V3012" s="49">
        <f>IF(0&lt;0.8,0,IF(0&lt;1,Sheet1!L590,1))*IF(G3012&lt;3,0.12 - O3012,0.01) *U3012</f>
        <v>0</v>
      </c>
      <c r="W3012" s="49">
        <f>IF(0&gt;1,IF(0&lt;=1.1,1,IF(0&lt;=1.2,2,IF(0&lt;=1.5,3,5))),0) * 1000000</f>
        <v>0</v>
      </c>
      <c r="X3012" s="50">
        <f>IF(AND(P3012&gt;=150000000,P3012&lt;300000000),5000000,IF(AND(P3012&gt;=300000000,P3012&lt;500000000),10000000,IF(AND(P3012&gt;=300000000,P3012&lt;500000000),15000000,IF(AND(P3012&gt;=500000000,P3012&lt;3000000000),20000000,IF(P3012&gt;=30000000000,35000000,0))))) * (1-R3012)</f>
        <v>0</v>
      </c>
      <c r="Y3012" s="50">
        <f>IFERROR(Q3012 * (1-R3012),0)</f>
        <v>0</v>
      </c>
      <c r="Z3012" s="51">
        <f>IF(R3012=1,0,0)</f>
        <v>0</v>
      </c>
      <c r="AA3012" s="51">
        <f>IFERROR((1-R3012) * Z3012 * 2%,0)</f>
        <v>0</v>
      </c>
      <c r="AB3012" s="52">
        <f>IF(R3012=0,0,0)</f>
        <v>0</v>
      </c>
      <c r="AC3012" s="52">
        <f> IFERROR(AB3012 * (1-R3012) * 2%,0)</f>
        <v>0</v>
      </c>
      <c r="AD3012" s="53">
        <f>T3012+V3012+W3012+X3012+AA3012+AC3012</f>
        <v>3914.9000000000001</v>
      </c>
    </row>
    <row r="3013">
      <c r="C3013" s="40" t="s">
        <v>5715</v>
      </c>
      <c r="D3013" s="41" t="s">
        <v>5716</v>
      </c>
      <c r="E3013" s="41"/>
      <c r="F3013" s="42">
        <v>43248.112233796295</v>
      </c>
      <c r="G3013" s="43">
        <v>2</v>
      </c>
      <c r="H3013" s="44">
        <v>43334</v>
      </c>
      <c r="I3013" s="44">
        <v>43342</v>
      </c>
      <c r="J3013" s="43">
        <v>398035</v>
      </c>
      <c r="K3013" s="43">
        <v>0</v>
      </c>
      <c r="L3013" s="43">
        <v>0</v>
      </c>
      <c r="M3013" s="43">
        <f>IFERROR(J3013-K3013-L3013,0)</f>
        <v>398035</v>
      </c>
      <c r="N3013" s="43">
        <v>483274</v>
      </c>
      <c r="O3013" s="45">
        <f>IFERROR(IF(1 - M3013/N3013&lt;0,0,1-M3013/N3013),0)</f>
        <v>0.17637820366914003</v>
      </c>
      <c r="P3013" s="43">
        <v>398035</v>
      </c>
      <c r="Q3013" s="43">
        <v>0</v>
      </c>
      <c r="R3013" s="46">
        <f>IF(F3013&lt;DATEVALUE("2018-07-01"),1,0)</f>
        <v>1</v>
      </c>
      <c r="S3013" s="47">
        <f>IF(R3013=1,1%,0)</f>
        <v>0.01</v>
      </c>
      <c r="T3013" s="46">
        <f>IFERROR(S3013*M3013,0)</f>
        <v>3980.3499999999999</v>
      </c>
      <c r="U3013" s="48">
        <f>IF(O3013&lt;=0.12,1,0)*(1-R3013)*M3013</f>
        <v>0</v>
      </c>
      <c r="V3013" s="49">
        <f>IF(0&lt;0.8,0,IF(0&lt;1,Sheet1!L590,1))*IF(G3013&lt;3,0.12 - O3013,0.01) *U3013</f>
        <v>0</v>
      </c>
      <c r="W3013" s="49">
        <f>IF(0&gt;1,IF(0&lt;=1.1,1,IF(0&lt;=1.2,2,IF(0&lt;=1.5,3,5))),0) * 1000000</f>
        <v>0</v>
      </c>
      <c r="X3013" s="50">
        <f>IF(AND(P3013&gt;=150000000,P3013&lt;300000000),5000000,IF(AND(P3013&gt;=300000000,P3013&lt;500000000),10000000,IF(AND(P3013&gt;=300000000,P3013&lt;500000000),15000000,IF(AND(P3013&gt;=500000000,P3013&lt;3000000000),20000000,IF(P3013&gt;=30000000000,35000000,0))))) * (1-R3013)</f>
        <v>0</v>
      </c>
      <c r="Y3013" s="50">
        <f>IFERROR(Q3013 * (1-R3013),0)</f>
        <v>0</v>
      </c>
      <c r="Z3013" s="51">
        <f>IF(R3013=1,0,0)</f>
        <v>0</v>
      </c>
      <c r="AA3013" s="51">
        <f>IFERROR((1-R3013) * Z3013 * 2%,0)</f>
        <v>0</v>
      </c>
      <c r="AB3013" s="52">
        <f>IF(R3013=0,0,0)</f>
        <v>0</v>
      </c>
      <c r="AC3013" s="52">
        <f> IFERROR(AB3013 * (1-R3013) * 2%,0)</f>
        <v>0</v>
      </c>
      <c r="AD3013" s="53">
        <f>T3013+V3013+W3013+X3013+AA3013+AC3013</f>
        <v>3980.3499999999999</v>
      </c>
    </row>
    <row r="3014">
      <c r="C3014" s="40" t="s">
        <v>5717</v>
      </c>
      <c r="D3014" s="41" t="s">
        <v>5718</v>
      </c>
      <c r="E3014" s="41"/>
      <c r="F3014" s="42">
        <v>42521.26122685185</v>
      </c>
      <c r="G3014" s="43">
        <v>26</v>
      </c>
      <c r="H3014" s="44" t="s">
        <v>24</v>
      </c>
      <c r="I3014" s="44" t="s">
        <v>24</v>
      </c>
      <c r="J3014" s="43">
        <v>0</v>
      </c>
      <c r="K3014" s="43">
        <v>0</v>
      </c>
      <c r="L3014" s="43">
        <v>0</v>
      </c>
      <c r="M3014" s="43">
        <f>IFERROR(J3014-K3014-L3014,0)</f>
        <v>0</v>
      </c>
      <c r="N3014" s="43">
        <v>1568644</v>
      </c>
      <c r="O3014" s="45">
        <f>IFERROR(IF(1 - M3014/N3014&lt;0,0,1-M3014/N3014),0)</f>
        <v>1</v>
      </c>
      <c r="P3014" s="43">
        <v>0</v>
      </c>
      <c r="Q3014" s="43">
        <v>0</v>
      </c>
      <c r="R3014" s="46">
        <f>IF(F3014&lt;DATEVALUE("2018-07-01"),1,0)</f>
        <v>1</v>
      </c>
      <c r="S3014" s="47">
        <f>IF(R3014=1,1%,0)</f>
        <v>0.01</v>
      </c>
      <c r="T3014" s="46">
        <f>IFERROR(S3014*M3014,0)</f>
        <v>0</v>
      </c>
      <c r="U3014" s="48">
        <f>IF(O3014&lt;=0.12,1,0)*(1-R3014)*M3014</f>
        <v>0</v>
      </c>
      <c r="V3014" s="49">
        <f>IF(0&lt;0.8,0,IF(0&lt;1,Sheet1!L590,1))*IF(G3014&lt;3,0.12 - O3014,0.01) *U3014</f>
        <v>0</v>
      </c>
      <c r="W3014" s="49">
        <f>IF(0&gt;1,IF(0&lt;=1.1,1,IF(0&lt;=1.2,2,IF(0&lt;=1.5,3,5))),0) * 1000000</f>
        <v>0</v>
      </c>
      <c r="X3014" s="50">
        <f>IF(AND(P3014&gt;=150000000,P3014&lt;300000000),5000000,IF(AND(P3014&gt;=300000000,P3014&lt;500000000),10000000,IF(AND(P3014&gt;=300000000,P3014&lt;500000000),15000000,IF(AND(P3014&gt;=500000000,P3014&lt;3000000000),20000000,IF(P3014&gt;=30000000000,35000000,0))))) * (1-R3014)</f>
        <v>0</v>
      </c>
      <c r="Y3014" s="50">
        <f>IFERROR(Q3014 * (1-R3014),0)</f>
        <v>0</v>
      </c>
      <c r="Z3014" s="51">
        <f>IF(R3014=1,0,"")</f>
        <v>0</v>
      </c>
      <c r="AA3014" s="51">
        <f>IFERROR((1-R3014) * Z3014 * 2%,0)</f>
        <v>0</v>
      </c>
      <c r="AB3014" s="52">
        <f>IF(R3014=0,"",0)</f>
        <v>0</v>
      </c>
      <c r="AC3014" s="52">
        <f> IFERROR(AB3014 * (1-R3014) * 2%,0)</f>
        <v>0</v>
      </c>
      <c r="AD3014" s="53">
        <f>T3014+V3014+W3014+X3014+AA3014+AC3014</f>
        <v>0</v>
      </c>
    </row>
    <row r="3015">
      <c r="C3015" s="40" t="s">
        <v>5719</v>
      </c>
      <c r="D3015" s="41" t="s">
        <v>5720</v>
      </c>
      <c r="E3015" s="41"/>
      <c r="F3015" s="42">
        <v>41386.421377314815</v>
      </c>
      <c r="G3015" s="43">
        <v>63</v>
      </c>
      <c r="H3015" s="44">
        <v>43334</v>
      </c>
      <c r="I3015" s="44">
        <v>43342</v>
      </c>
      <c r="J3015" s="43">
        <v>1348490</v>
      </c>
      <c r="K3015" s="43">
        <v>90706</v>
      </c>
      <c r="L3015" s="43">
        <v>0</v>
      </c>
      <c r="M3015" s="43">
        <f>IFERROR(J3015-K3015-L3015,0)</f>
        <v>1257784</v>
      </c>
      <c r="N3015" s="43">
        <v>1875863</v>
      </c>
      <c r="O3015" s="45">
        <f>IFERROR(IF(1 - M3015/N3015&lt;0,0,1-M3015/N3015),0)</f>
        <v>0.32949047984847513</v>
      </c>
      <c r="P3015" s="43">
        <v>0</v>
      </c>
      <c r="Q3015" s="43">
        <v>1348490</v>
      </c>
      <c r="R3015" s="46">
        <f>IF(F3015&lt;DATEVALUE("2018-07-01"),1,0)</f>
        <v>1</v>
      </c>
      <c r="S3015" s="47">
        <f>IF(R3015=1,1%,0)</f>
        <v>0.01</v>
      </c>
      <c r="T3015" s="46">
        <f>IFERROR(S3015*M3015,0)</f>
        <v>12577.84</v>
      </c>
      <c r="U3015" s="48">
        <f>IF(O3015&lt;=0.12,1,0)*(1-R3015)*M3015</f>
        <v>0</v>
      </c>
      <c r="V3015" s="49">
        <f>IF(0&lt;0.8,0,IF(0&lt;1,Sheet1!L590,1))*IF(G3015&lt;3,0.12 - O3015,0.01) *U3015</f>
        <v>0</v>
      </c>
      <c r="W3015" s="49">
        <f>IF(0&gt;1,IF(0&lt;=1.1,1,IF(0&lt;=1.2,2,IF(0&lt;=1.5,3,5))),0) * 1000000</f>
        <v>0</v>
      </c>
      <c r="X3015" s="50">
        <f>IF(AND(P3015&gt;=150000000,P3015&lt;300000000),5000000,IF(AND(P3015&gt;=300000000,P3015&lt;500000000),10000000,IF(AND(P3015&gt;=300000000,P3015&lt;500000000),15000000,IF(AND(P3015&gt;=500000000,P3015&lt;3000000000),20000000,IF(P3015&gt;=30000000000,35000000,0))))) * (1-R3015)</f>
        <v>0</v>
      </c>
      <c r="Y3015" s="50">
        <f>IFERROR(Q3015 * (1-R3015),0)</f>
        <v>0</v>
      </c>
      <c r="Z3015" s="51">
        <f>IF(R3015=1,0,0)</f>
        <v>0</v>
      </c>
      <c r="AA3015" s="51">
        <f>IFERROR((1-R3015) * Z3015 * 2%,0)</f>
        <v>0</v>
      </c>
      <c r="AB3015" s="52">
        <f>IF(R3015=0,0,0)</f>
        <v>0</v>
      </c>
      <c r="AC3015" s="52">
        <f> IFERROR(AB3015 * (1-R3015) * 2%,0)</f>
        <v>0</v>
      </c>
      <c r="AD3015" s="53">
        <f>T3015+V3015+W3015+X3015+AA3015+AC3015</f>
        <v>12577.84</v>
      </c>
    </row>
    <row r="3016">
      <c r="C3016" s="40" t="s">
        <v>5721</v>
      </c>
      <c r="D3016" s="41" t="s">
        <v>5722</v>
      </c>
      <c r="E3016" s="41"/>
      <c r="F3016" s="42">
        <v>41464.45076388889</v>
      </c>
      <c r="G3016" s="43">
        <v>60</v>
      </c>
      <c r="H3016" s="44">
        <v>43334</v>
      </c>
      <c r="I3016" s="44">
        <v>43342</v>
      </c>
      <c r="J3016" s="43">
        <v>940061</v>
      </c>
      <c r="K3016" s="43">
        <v>192784</v>
      </c>
      <c r="L3016" s="43">
        <v>0</v>
      </c>
      <c r="M3016" s="43">
        <f>IFERROR(J3016-K3016-L3016,0)</f>
        <v>747277</v>
      </c>
      <c r="N3016" s="43">
        <v>1180960</v>
      </c>
      <c r="O3016" s="45">
        <f>IFERROR(IF(1 - M3016/N3016&lt;0,0,1-M3016/N3016),0)</f>
        <v>0.36722920335997833</v>
      </c>
      <c r="P3016" s="43">
        <v>0</v>
      </c>
      <c r="Q3016" s="43">
        <v>940061</v>
      </c>
      <c r="R3016" s="46">
        <f>IF(F3016&lt;DATEVALUE("2018-07-01"),1,0)</f>
        <v>1</v>
      </c>
      <c r="S3016" s="47">
        <f>IF(R3016=1,1%,0)</f>
        <v>0.01</v>
      </c>
      <c r="T3016" s="46">
        <f>IFERROR(S3016*M3016,0)</f>
        <v>7472.7700000000004</v>
      </c>
      <c r="U3016" s="48">
        <f>IF(O3016&lt;=0.12,1,0)*(1-R3016)*M3016</f>
        <v>0</v>
      </c>
      <c r="V3016" s="49">
        <f>IF(0&lt;0.8,0,IF(0&lt;1,Sheet1!L590,1))*IF(G3016&lt;3,0.12 - O3016,0.01) *U3016</f>
        <v>0</v>
      </c>
      <c r="W3016" s="49">
        <f>IF(0&gt;1,IF(0&lt;=1.1,1,IF(0&lt;=1.2,2,IF(0&lt;=1.5,3,5))),0) * 1000000</f>
        <v>0</v>
      </c>
      <c r="X3016" s="50">
        <f>IF(AND(P3016&gt;=150000000,P3016&lt;300000000),5000000,IF(AND(P3016&gt;=300000000,P3016&lt;500000000),10000000,IF(AND(P3016&gt;=300000000,P3016&lt;500000000),15000000,IF(AND(P3016&gt;=500000000,P3016&lt;3000000000),20000000,IF(P3016&gt;=30000000000,35000000,0))))) * (1-R3016)</f>
        <v>0</v>
      </c>
      <c r="Y3016" s="50">
        <f>IFERROR(Q3016 * (1-R3016),0)</f>
        <v>0</v>
      </c>
      <c r="Z3016" s="51">
        <f>IF(R3016=1,0,0)</f>
        <v>0</v>
      </c>
      <c r="AA3016" s="51">
        <f>IFERROR((1-R3016) * Z3016 * 2%,0)</f>
        <v>0</v>
      </c>
      <c r="AB3016" s="52">
        <f>IF(R3016=0,0,0)</f>
        <v>0</v>
      </c>
      <c r="AC3016" s="52">
        <f> IFERROR(AB3016 * (1-R3016) * 2%,0)</f>
        <v>0</v>
      </c>
      <c r="AD3016" s="53">
        <f>T3016+V3016+W3016+X3016+AA3016+AC3016</f>
        <v>7472.7700000000004</v>
      </c>
    </row>
    <row r="3017">
      <c r="C3017" s="40" t="s">
        <v>5723</v>
      </c>
      <c r="D3017" s="41" t="s">
        <v>5724</v>
      </c>
      <c r="E3017" s="41"/>
      <c r="F3017" s="42">
        <v>41485.432453703703</v>
      </c>
      <c r="G3017" s="43">
        <v>60</v>
      </c>
      <c r="H3017" s="44">
        <v>43312</v>
      </c>
      <c r="I3017" s="44">
        <v>43336</v>
      </c>
      <c r="J3017" s="43">
        <v>768471</v>
      </c>
      <c r="K3017" s="43">
        <v>0</v>
      </c>
      <c r="L3017" s="43">
        <v>0</v>
      </c>
      <c r="M3017" s="43">
        <f>IFERROR(J3017-K3017-L3017,0)</f>
        <v>768471</v>
      </c>
      <c r="N3017" s="43">
        <v>768471</v>
      </c>
      <c r="O3017" s="45">
        <f>IFERROR(IF(1 - M3017/N3017&lt;0,0,1-M3017/N3017),0)</f>
        <v>0</v>
      </c>
      <c r="P3017" s="43">
        <v>0</v>
      </c>
      <c r="Q3017" s="43">
        <v>768471</v>
      </c>
      <c r="R3017" s="46">
        <f>IF(F3017&lt;DATEVALUE("2018-07-01"),1,0)</f>
        <v>1</v>
      </c>
      <c r="S3017" s="47">
        <f>IF(R3017=1,1%,0)</f>
        <v>0.01</v>
      </c>
      <c r="T3017" s="46">
        <f>IFERROR(S3017*M3017,0)</f>
        <v>7684.71</v>
      </c>
      <c r="U3017" s="48">
        <f>IF(O3017&lt;=0.12,1,0)*(1-R3017)*M3017</f>
        <v>0</v>
      </c>
      <c r="V3017" s="49">
        <f>IF(0&lt;0.8,0,IF(0&lt;1,Sheet1!L590,1))*IF(G3017&lt;3,0.12 - O3017,0.01) *U3017</f>
        <v>0</v>
      </c>
      <c r="W3017" s="49">
        <f>IF(0&gt;1,IF(0&lt;=1.1,1,IF(0&lt;=1.2,2,IF(0&lt;=1.5,3,5))),0) * 1000000</f>
        <v>0</v>
      </c>
      <c r="X3017" s="50">
        <f>IF(AND(P3017&gt;=150000000,P3017&lt;300000000),5000000,IF(AND(P3017&gt;=300000000,P3017&lt;500000000),10000000,IF(AND(P3017&gt;=300000000,P3017&lt;500000000),15000000,IF(AND(P3017&gt;=500000000,P3017&lt;3000000000),20000000,IF(P3017&gt;=30000000000,35000000,0))))) * (1-R3017)</f>
        <v>0</v>
      </c>
      <c r="Y3017" s="50">
        <f>IFERROR(Q3017 * (1-R3017),0)</f>
        <v>0</v>
      </c>
      <c r="Z3017" s="51">
        <f>IF(R3017=1,0,0)</f>
        <v>0</v>
      </c>
      <c r="AA3017" s="51">
        <f>IFERROR((1-R3017) * Z3017 * 2%,0)</f>
        <v>0</v>
      </c>
      <c r="AB3017" s="52">
        <f>IF(R3017=0,0,0)</f>
        <v>0</v>
      </c>
      <c r="AC3017" s="52">
        <f> IFERROR(AB3017 * (1-R3017) * 2%,0)</f>
        <v>0</v>
      </c>
      <c r="AD3017" s="53">
        <f>T3017+V3017+W3017+X3017+AA3017+AC3017</f>
        <v>7684.71</v>
      </c>
    </row>
    <row r="3018">
      <c r="C3018" s="40" t="s">
        <v>5725</v>
      </c>
      <c r="D3018" s="41" t="s">
        <v>5726</v>
      </c>
      <c r="E3018" s="41"/>
      <c r="F3018" s="42">
        <v>42338.729374999995</v>
      </c>
      <c r="G3018" s="43">
        <v>32</v>
      </c>
      <c r="H3018" s="44">
        <v>43340</v>
      </c>
      <c r="I3018" s="44">
        <v>43342</v>
      </c>
      <c r="J3018" s="43">
        <v>1283000</v>
      </c>
      <c r="K3018" s="43">
        <v>0</v>
      </c>
      <c r="L3018" s="43">
        <v>0</v>
      </c>
      <c r="M3018" s="43">
        <f>IFERROR(J3018-K3018-L3018,0)</f>
        <v>1283000</v>
      </c>
      <c r="N3018" s="43">
        <v>1513240</v>
      </c>
      <c r="O3018" s="45">
        <f>IFERROR(IF(1 - M3018/N3018&lt;0,0,1-M3018/N3018),0)</f>
        <v>0.15215035288519996</v>
      </c>
      <c r="P3018" s="43">
        <v>0</v>
      </c>
      <c r="Q3018" s="43">
        <v>1283000</v>
      </c>
      <c r="R3018" s="46">
        <f>IF(F3018&lt;DATEVALUE("2018-07-01"),1,0)</f>
        <v>1</v>
      </c>
      <c r="S3018" s="47">
        <f>IF(R3018=1,1%,0)</f>
        <v>0.01</v>
      </c>
      <c r="T3018" s="46">
        <f>IFERROR(S3018*M3018,0)</f>
        <v>12830</v>
      </c>
      <c r="U3018" s="48">
        <f>IF(O3018&lt;=0.12,1,0)*(1-R3018)*M3018</f>
        <v>0</v>
      </c>
      <c r="V3018" s="49">
        <f>IF(0&lt;0.8,0,IF(0&lt;1,Sheet1!L590,1))*IF(G3018&lt;3,0.12 - O3018,0.01) *U3018</f>
        <v>0</v>
      </c>
      <c r="W3018" s="49">
        <f>IF(0&gt;1,IF(0&lt;=1.1,1,IF(0&lt;=1.2,2,IF(0&lt;=1.5,3,5))),0) * 1000000</f>
        <v>0</v>
      </c>
      <c r="X3018" s="50">
        <f>IF(AND(P3018&gt;=150000000,P3018&lt;300000000),5000000,IF(AND(P3018&gt;=300000000,P3018&lt;500000000),10000000,IF(AND(P3018&gt;=300000000,P3018&lt;500000000),15000000,IF(AND(P3018&gt;=500000000,P3018&lt;3000000000),20000000,IF(P3018&gt;=30000000000,35000000,0))))) * (1-R3018)</f>
        <v>0</v>
      </c>
      <c r="Y3018" s="50">
        <f>IFERROR(Q3018 * (1-R3018),0)</f>
        <v>0</v>
      </c>
      <c r="Z3018" s="51">
        <f>IF(R3018=1,0,0)</f>
        <v>0</v>
      </c>
      <c r="AA3018" s="51">
        <f>IFERROR((1-R3018) * Z3018 * 2%,0)</f>
        <v>0</v>
      </c>
      <c r="AB3018" s="52">
        <f>IF(R3018=0,0,0)</f>
        <v>0</v>
      </c>
      <c r="AC3018" s="52">
        <f> IFERROR(AB3018 * (1-R3018) * 2%,0)</f>
        <v>0</v>
      </c>
      <c r="AD3018" s="53">
        <f>T3018+V3018+W3018+X3018+AA3018+AC3018</f>
        <v>12830</v>
      </c>
    </row>
    <row r="3019">
      <c r="C3019" s="40" t="s">
        <v>5727</v>
      </c>
      <c r="D3019" s="41" t="s">
        <v>5728</v>
      </c>
      <c r="E3019" s="41"/>
      <c r="F3019" s="42">
        <v>42480.435949074075</v>
      </c>
      <c r="G3019" s="43">
        <v>27</v>
      </c>
      <c r="H3019" s="44">
        <v>43334</v>
      </c>
      <c r="I3019" s="44">
        <v>43342</v>
      </c>
      <c r="J3019" s="43">
        <v>1366805</v>
      </c>
      <c r="K3019" s="43">
        <v>0</v>
      </c>
      <c r="L3019" s="43">
        <v>0</v>
      </c>
      <c r="M3019" s="43">
        <f>IFERROR(J3019-K3019-L3019,0)</f>
        <v>1366805</v>
      </c>
      <c r="N3019" s="43">
        <v>1509475</v>
      </c>
      <c r="O3019" s="45">
        <f>IFERROR(IF(1 - M3019/N3019&lt;0,0,1-M3019/N3019),0)</f>
        <v>0.094516305337948636</v>
      </c>
      <c r="P3019" s="43">
        <v>0</v>
      </c>
      <c r="Q3019" s="43">
        <v>1366805</v>
      </c>
      <c r="R3019" s="46">
        <f>IF(F3019&lt;DATEVALUE("2018-07-01"),1,0)</f>
        <v>1</v>
      </c>
      <c r="S3019" s="47">
        <f>IF(R3019=1,1%,0)</f>
        <v>0.01</v>
      </c>
      <c r="T3019" s="46">
        <f>IFERROR(S3019*M3019,0)</f>
        <v>13668.050000000001</v>
      </c>
      <c r="U3019" s="48">
        <f>IF(O3019&lt;=0.12,1,0)*(1-R3019)*M3019</f>
        <v>0</v>
      </c>
      <c r="V3019" s="49">
        <f>IF(0&lt;0.8,0,IF(0&lt;1,Sheet1!L590,1))*IF(G3019&lt;3,0.12 - O3019,0.01) *U3019</f>
        <v>0</v>
      </c>
      <c r="W3019" s="49">
        <f>IF(0&gt;1,IF(0&lt;=1.1,1,IF(0&lt;=1.2,2,IF(0&lt;=1.5,3,5))),0) * 1000000</f>
        <v>0</v>
      </c>
      <c r="X3019" s="50">
        <f>IF(AND(P3019&gt;=150000000,P3019&lt;300000000),5000000,IF(AND(P3019&gt;=300000000,P3019&lt;500000000),10000000,IF(AND(P3019&gt;=300000000,P3019&lt;500000000),15000000,IF(AND(P3019&gt;=500000000,P3019&lt;3000000000),20000000,IF(P3019&gt;=30000000000,35000000,0))))) * (1-R3019)</f>
        <v>0</v>
      </c>
      <c r="Y3019" s="50">
        <f>IFERROR(Q3019 * (1-R3019),0)</f>
        <v>0</v>
      </c>
      <c r="Z3019" s="51">
        <f>IF(R3019=1,0,0)</f>
        <v>0</v>
      </c>
      <c r="AA3019" s="51">
        <f>IFERROR((1-R3019) * Z3019 * 2%,0)</f>
        <v>0</v>
      </c>
      <c r="AB3019" s="52">
        <f>IF(R3019=0,0,0)</f>
        <v>0</v>
      </c>
      <c r="AC3019" s="52">
        <f> IFERROR(AB3019 * (1-R3019) * 2%,0)</f>
        <v>0</v>
      </c>
      <c r="AD3019" s="53">
        <f>T3019+V3019+W3019+X3019+AA3019+AC3019</f>
        <v>13668.050000000001</v>
      </c>
    </row>
    <row r="3020">
      <c r="C3020" s="40" t="s">
        <v>5729</v>
      </c>
      <c r="D3020" s="41" t="s">
        <v>5730</v>
      </c>
      <c r="E3020" s="41"/>
      <c r="F3020" s="42">
        <v>42488.44431712963</v>
      </c>
      <c r="G3020" s="43">
        <v>27</v>
      </c>
      <c r="H3020" s="44">
        <v>43340</v>
      </c>
      <c r="I3020" s="44">
        <v>43395</v>
      </c>
      <c r="J3020" s="43">
        <v>1922530</v>
      </c>
      <c r="K3020" s="43">
        <v>0</v>
      </c>
      <c r="L3020" s="43">
        <v>0</v>
      </c>
      <c r="M3020" s="43">
        <f>IFERROR(J3020-K3020-L3020,0)</f>
        <v>1922530</v>
      </c>
      <c r="N3020" s="43">
        <v>2154908</v>
      </c>
      <c r="O3020" s="45">
        <f>IFERROR(IF(1 - M3020/N3020&lt;0,0,1-M3020/N3020),0)</f>
        <v>0.10783662225951174</v>
      </c>
      <c r="P3020" s="43">
        <v>0</v>
      </c>
      <c r="Q3020" s="43">
        <v>1922530</v>
      </c>
      <c r="R3020" s="46">
        <f>IF(F3020&lt;DATEVALUE("2018-07-01"),1,0)</f>
        <v>1</v>
      </c>
      <c r="S3020" s="47">
        <f>IF(R3020=1,1%,0)</f>
        <v>0.01</v>
      </c>
      <c r="T3020" s="46">
        <f>IFERROR(S3020*M3020,0)</f>
        <v>19225.299999999999</v>
      </c>
      <c r="U3020" s="48">
        <f>IF(O3020&lt;=0.12,1,0)*(1-R3020)*M3020</f>
        <v>0</v>
      </c>
      <c r="V3020" s="49">
        <f>IF(0&lt;0.8,0,IF(0&lt;1,Sheet1!L590,1))*IF(G3020&lt;3,0.12 - O3020,0.01) *U3020</f>
        <v>0</v>
      </c>
      <c r="W3020" s="49">
        <f>IF(0&gt;1,IF(0&lt;=1.1,1,IF(0&lt;=1.2,2,IF(0&lt;=1.5,3,5))),0) * 1000000</f>
        <v>0</v>
      </c>
      <c r="X3020" s="50">
        <f>IF(AND(P3020&gt;=150000000,P3020&lt;300000000),5000000,IF(AND(P3020&gt;=300000000,P3020&lt;500000000),10000000,IF(AND(P3020&gt;=300000000,P3020&lt;500000000),15000000,IF(AND(P3020&gt;=500000000,P3020&lt;3000000000),20000000,IF(P3020&gt;=30000000000,35000000,0))))) * (1-R3020)</f>
        <v>0</v>
      </c>
      <c r="Y3020" s="50">
        <f>IFERROR(Q3020 * (1-R3020),0)</f>
        <v>0</v>
      </c>
      <c r="Z3020" s="51">
        <f>IF(R3020=1,0,0)</f>
        <v>0</v>
      </c>
      <c r="AA3020" s="51">
        <f>IFERROR((1-R3020) * Z3020 * 2%,0)</f>
        <v>0</v>
      </c>
      <c r="AB3020" s="52">
        <f>IF(R3020=0,0,0)</f>
        <v>0</v>
      </c>
      <c r="AC3020" s="52">
        <f> IFERROR(AB3020 * (1-R3020) * 2%,0)</f>
        <v>0</v>
      </c>
      <c r="AD3020" s="53">
        <f>T3020+V3020+W3020+X3020+AA3020+AC3020</f>
        <v>19225.299999999999</v>
      </c>
    </row>
    <row r="3021">
      <c r="C3021" s="40" t="s">
        <v>5731</v>
      </c>
      <c r="D3021" s="41" t="s">
        <v>5732</v>
      </c>
      <c r="E3021" s="41"/>
      <c r="F3021" s="42">
        <v>42623.094618055555</v>
      </c>
      <c r="G3021" s="43">
        <v>22</v>
      </c>
      <c r="H3021" s="44">
        <v>43340</v>
      </c>
      <c r="I3021" s="44">
        <v>43343</v>
      </c>
      <c r="J3021" s="43">
        <v>547074</v>
      </c>
      <c r="K3021" s="43">
        <v>0</v>
      </c>
      <c r="L3021" s="43">
        <v>0</v>
      </c>
      <c r="M3021" s="43">
        <f>IFERROR(J3021-K3021-L3021,0)</f>
        <v>547074</v>
      </c>
      <c r="N3021" s="43">
        <v>616374</v>
      </c>
      <c r="O3021" s="45">
        <f>IFERROR(IF(1 - M3021/N3021&lt;0,0,1-M3021/N3021),0)</f>
        <v>0.11243173787343397</v>
      </c>
      <c r="P3021" s="43">
        <v>0</v>
      </c>
      <c r="Q3021" s="43">
        <v>547074</v>
      </c>
      <c r="R3021" s="46">
        <f>IF(F3021&lt;DATEVALUE("2018-07-01"),1,0)</f>
        <v>1</v>
      </c>
      <c r="S3021" s="47">
        <f>IF(R3021=1,1%,0)</f>
        <v>0.01</v>
      </c>
      <c r="T3021" s="46">
        <f>IFERROR(S3021*M3021,0)</f>
        <v>5470.7399999999998</v>
      </c>
      <c r="U3021" s="48">
        <f>IF(O3021&lt;=0.12,1,0)*(1-R3021)*M3021</f>
        <v>0</v>
      </c>
      <c r="V3021" s="49">
        <f>IF(0&lt;0.8,0,IF(0&lt;1,Sheet1!L590,1))*IF(G3021&lt;3,0.12 - O3021,0.01) *U3021</f>
        <v>0</v>
      </c>
      <c r="W3021" s="49">
        <f>IF(0&gt;1,IF(0&lt;=1.1,1,IF(0&lt;=1.2,2,IF(0&lt;=1.5,3,5))),0) * 1000000</f>
        <v>0</v>
      </c>
      <c r="X3021" s="50">
        <f>IF(AND(P3021&gt;=150000000,P3021&lt;300000000),5000000,IF(AND(P3021&gt;=300000000,P3021&lt;500000000),10000000,IF(AND(P3021&gt;=300000000,P3021&lt;500000000),15000000,IF(AND(P3021&gt;=500000000,P3021&lt;3000000000),20000000,IF(P3021&gt;=30000000000,35000000,0))))) * (1-R3021)</f>
        <v>0</v>
      </c>
      <c r="Y3021" s="50">
        <f>IFERROR(Q3021 * (1-R3021),0)</f>
        <v>0</v>
      </c>
      <c r="Z3021" s="51">
        <f>IF(R3021=1,0,0)</f>
        <v>0</v>
      </c>
      <c r="AA3021" s="51">
        <f>IFERROR((1-R3021) * Z3021 * 2%,0)</f>
        <v>0</v>
      </c>
      <c r="AB3021" s="52">
        <f>IF(R3021=0,0,0)</f>
        <v>0</v>
      </c>
      <c r="AC3021" s="52">
        <f> IFERROR(AB3021 * (1-R3021) * 2%,0)</f>
        <v>0</v>
      </c>
      <c r="AD3021" s="53">
        <f>T3021+V3021+W3021+X3021+AA3021+AC3021</f>
        <v>5470.7399999999998</v>
      </c>
    </row>
    <row r="3022">
      <c r="C3022" s="40" t="s">
        <v>5733</v>
      </c>
      <c r="D3022" s="41" t="s">
        <v>5734</v>
      </c>
      <c r="E3022" s="41"/>
      <c r="F3022" s="42">
        <v>42632.200104166666</v>
      </c>
      <c r="G3022" s="43">
        <v>22</v>
      </c>
      <c r="H3022" s="44">
        <v>43340</v>
      </c>
      <c r="I3022" s="44">
        <v>43342</v>
      </c>
      <c r="J3022" s="43">
        <v>747200</v>
      </c>
      <c r="K3022" s="43">
        <v>0</v>
      </c>
      <c r="L3022" s="43">
        <v>0</v>
      </c>
      <c r="M3022" s="43">
        <f>IFERROR(J3022-K3022-L3022,0)</f>
        <v>747200</v>
      </c>
      <c r="N3022" s="43">
        <v>1095494</v>
      </c>
      <c r="O3022" s="45">
        <f>IFERROR(IF(1 - M3022/N3022&lt;0,0,1-M3022/N3022),0)</f>
        <v>0.31793327941549654</v>
      </c>
      <c r="P3022" s="43">
        <v>0</v>
      </c>
      <c r="Q3022" s="43">
        <v>747200</v>
      </c>
      <c r="R3022" s="46">
        <f>IF(F3022&lt;DATEVALUE("2018-07-01"),1,0)</f>
        <v>1</v>
      </c>
      <c r="S3022" s="47">
        <f>IF(R3022=1,1%,0)</f>
        <v>0.01</v>
      </c>
      <c r="T3022" s="46">
        <f>IFERROR(S3022*M3022,0)</f>
        <v>7472</v>
      </c>
      <c r="U3022" s="48">
        <f>IF(O3022&lt;=0.12,1,0)*(1-R3022)*M3022</f>
        <v>0</v>
      </c>
      <c r="V3022" s="49">
        <f>IF(0&lt;0.8,0,IF(0&lt;1,Sheet1!L590,1))*IF(G3022&lt;3,0.12 - O3022,0.01) *U3022</f>
        <v>0</v>
      </c>
      <c r="W3022" s="49">
        <f>IF(0&gt;1,IF(0&lt;=1.1,1,IF(0&lt;=1.2,2,IF(0&lt;=1.5,3,5))),0) * 1000000</f>
        <v>0</v>
      </c>
      <c r="X3022" s="50">
        <f>IF(AND(P3022&gt;=150000000,P3022&lt;300000000),5000000,IF(AND(P3022&gt;=300000000,P3022&lt;500000000),10000000,IF(AND(P3022&gt;=300000000,P3022&lt;500000000),15000000,IF(AND(P3022&gt;=500000000,P3022&lt;3000000000),20000000,IF(P3022&gt;=30000000000,35000000,0))))) * (1-R3022)</f>
        <v>0</v>
      </c>
      <c r="Y3022" s="50">
        <f>IFERROR(Q3022 * (1-R3022),0)</f>
        <v>0</v>
      </c>
      <c r="Z3022" s="51">
        <f>IF(R3022=1,0,0)</f>
        <v>0</v>
      </c>
      <c r="AA3022" s="51">
        <f>IFERROR((1-R3022) * Z3022 * 2%,0)</f>
        <v>0</v>
      </c>
      <c r="AB3022" s="52">
        <f>IF(R3022=0,0,0)</f>
        <v>0</v>
      </c>
      <c r="AC3022" s="52">
        <f> IFERROR(AB3022 * (1-R3022) * 2%,0)</f>
        <v>0</v>
      </c>
      <c r="AD3022" s="53">
        <f>T3022+V3022+W3022+X3022+AA3022+AC3022</f>
        <v>7472</v>
      </c>
    </row>
    <row r="3023">
      <c r="C3023" s="40" t="s">
        <v>5735</v>
      </c>
      <c r="D3023" s="41" t="s">
        <v>5736</v>
      </c>
      <c r="E3023" s="41"/>
      <c r="F3023" s="42">
        <v>42698.146134259259</v>
      </c>
      <c r="G3023" s="43">
        <v>20</v>
      </c>
      <c r="H3023" s="44">
        <v>43340</v>
      </c>
      <c r="I3023" s="44">
        <v>43342</v>
      </c>
      <c r="J3023" s="43">
        <v>237380</v>
      </c>
      <c r="K3023" s="43">
        <v>0</v>
      </c>
      <c r="L3023" s="43">
        <v>0</v>
      </c>
      <c r="M3023" s="43">
        <f>IFERROR(J3023-K3023-L3023,0)</f>
        <v>237380</v>
      </c>
      <c r="N3023" s="43">
        <v>261118</v>
      </c>
      <c r="O3023" s="45">
        <f>IFERROR(IF(1 - M3023/N3023&lt;0,0,1-M3023/N3023),0)</f>
        <v>0.090909090909090939</v>
      </c>
      <c r="P3023" s="43">
        <v>0</v>
      </c>
      <c r="Q3023" s="43">
        <v>237380</v>
      </c>
      <c r="R3023" s="46">
        <f>IF(F3023&lt;DATEVALUE("2018-07-01"),1,0)</f>
        <v>1</v>
      </c>
      <c r="S3023" s="47">
        <f>IF(R3023=1,1%,0)</f>
        <v>0.01</v>
      </c>
      <c r="T3023" s="46">
        <f>IFERROR(S3023*M3023,0)</f>
        <v>2373.8000000000002</v>
      </c>
      <c r="U3023" s="48">
        <f>IF(O3023&lt;=0.12,1,0)*(1-R3023)*M3023</f>
        <v>0</v>
      </c>
      <c r="V3023" s="49">
        <f>IF(0&lt;0.8,0,IF(0&lt;1,Sheet1!L590,1))*IF(G3023&lt;3,0.12 - O3023,0.01) *U3023</f>
        <v>0</v>
      </c>
      <c r="W3023" s="49">
        <f>IF(0&gt;1,IF(0&lt;=1.1,1,IF(0&lt;=1.2,2,IF(0&lt;=1.5,3,5))),0) * 1000000</f>
        <v>0</v>
      </c>
      <c r="X3023" s="50">
        <f>IF(AND(P3023&gt;=150000000,P3023&lt;300000000),5000000,IF(AND(P3023&gt;=300000000,P3023&lt;500000000),10000000,IF(AND(P3023&gt;=300000000,P3023&lt;500000000),15000000,IF(AND(P3023&gt;=500000000,P3023&lt;3000000000),20000000,IF(P3023&gt;=30000000000,35000000,0))))) * (1-R3023)</f>
        <v>0</v>
      </c>
      <c r="Y3023" s="50">
        <f>IFERROR(Q3023 * (1-R3023),0)</f>
        <v>0</v>
      </c>
      <c r="Z3023" s="51">
        <f>IF(R3023=1,0,0)</f>
        <v>0</v>
      </c>
      <c r="AA3023" s="51">
        <f>IFERROR((1-R3023) * Z3023 * 2%,0)</f>
        <v>0</v>
      </c>
      <c r="AB3023" s="52">
        <f>IF(R3023=0,0,0)</f>
        <v>0</v>
      </c>
      <c r="AC3023" s="52">
        <f> IFERROR(AB3023 * (1-R3023) * 2%,0)</f>
        <v>0</v>
      </c>
      <c r="AD3023" s="53">
        <f>T3023+V3023+W3023+X3023+AA3023+AC3023</f>
        <v>2373.8000000000002</v>
      </c>
    </row>
    <row r="3024">
      <c r="C3024" s="40" t="s">
        <v>5737</v>
      </c>
      <c r="D3024" s="41" t="s">
        <v>5738</v>
      </c>
      <c r="E3024" s="41"/>
      <c r="F3024" s="42">
        <v>42735.285775462959</v>
      </c>
      <c r="G3024" s="43">
        <v>19</v>
      </c>
      <c r="H3024" s="44">
        <v>43340</v>
      </c>
      <c r="I3024" s="44">
        <v>43336</v>
      </c>
      <c r="J3024" s="43">
        <v>43197</v>
      </c>
      <c r="K3024" s="43">
        <v>0</v>
      </c>
      <c r="L3024" s="43">
        <v>0</v>
      </c>
      <c r="M3024" s="43">
        <f>IFERROR(J3024-K3024-L3024,0)</f>
        <v>43197</v>
      </c>
      <c r="N3024" s="43">
        <v>43197</v>
      </c>
      <c r="O3024" s="45">
        <f>IFERROR(IF(1 - M3024/N3024&lt;0,0,1-M3024/N3024),0)</f>
        <v>0</v>
      </c>
      <c r="P3024" s="43">
        <v>0</v>
      </c>
      <c r="Q3024" s="43">
        <v>43197</v>
      </c>
      <c r="R3024" s="46">
        <f>IF(F3024&lt;DATEVALUE("2018-07-01"),1,0)</f>
        <v>1</v>
      </c>
      <c r="S3024" s="47">
        <f>IF(R3024=1,1%,0)</f>
        <v>0.01</v>
      </c>
      <c r="T3024" s="46">
        <f>IFERROR(S3024*M3024,0)</f>
        <v>431.97000000000003</v>
      </c>
      <c r="U3024" s="48">
        <f>IF(O3024&lt;=0.12,1,0)*(1-R3024)*M3024</f>
        <v>0</v>
      </c>
      <c r="V3024" s="49">
        <f>IF(0&lt;0.8,0,IF(0&lt;1,Sheet1!L590,1))*IF(G3024&lt;3,0.12 - O3024,0.01) *U3024</f>
        <v>0</v>
      </c>
      <c r="W3024" s="49">
        <f>IF(0&gt;1,IF(0&lt;=1.1,1,IF(0&lt;=1.2,2,IF(0&lt;=1.5,3,5))),0) * 1000000</f>
        <v>0</v>
      </c>
      <c r="X3024" s="50">
        <f>IF(AND(P3024&gt;=150000000,P3024&lt;300000000),5000000,IF(AND(P3024&gt;=300000000,P3024&lt;500000000),10000000,IF(AND(P3024&gt;=300000000,P3024&lt;500000000),15000000,IF(AND(P3024&gt;=500000000,P3024&lt;3000000000),20000000,IF(P3024&gt;=30000000000,35000000,0))))) * (1-R3024)</f>
        <v>0</v>
      </c>
      <c r="Y3024" s="50">
        <f>IFERROR(Q3024 * (1-R3024),0)</f>
        <v>0</v>
      </c>
      <c r="Z3024" s="51">
        <f>IF(R3024=1,0,0)</f>
        <v>0</v>
      </c>
      <c r="AA3024" s="51">
        <f>IFERROR((1-R3024) * Z3024 * 2%,0)</f>
        <v>0</v>
      </c>
      <c r="AB3024" s="52">
        <f>IF(R3024=0,0,0)</f>
        <v>0</v>
      </c>
      <c r="AC3024" s="52">
        <f> IFERROR(AB3024 * (1-R3024) * 2%,0)</f>
        <v>0</v>
      </c>
      <c r="AD3024" s="53">
        <f>T3024+V3024+W3024+X3024+AA3024+AC3024</f>
        <v>431.97000000000003</v>
      </c>
    </row>
    <row r="3025">
      <c r="C3025" s="40" t="s">
        <v>5739</v>
      </c>
      <c r="D3025" s="41" t="s">
        <v>5740</v>
      </c>
      <c r="E3025" s="41"/>
      <c r="F3025" s="42">
        <v>42987.171875</v>
      </c>
      <c r="G3025" s="43">
        <v>10</v>
      </c>
      <c r="H3025" s="44">
        <v>43312</v>
      </c>
      <c r="I3025" s="44">
        <v>43330</v>
      </c>
      <c r="J3025" s="43">
        <v>72310</v>
      </c>
      <c r="K3025" s="43">
        <v>0</v>
      </c>
      <c r="L3025" s="43">
        <v>0</v>
      </c>
      <c r="M3025" s="43">
        <f>IFERROR(J3025-K3025-L3025,0)</f>
        <v>72310</v>
      </c>
      <c r="N3025" s="43">
        <v>70180</v>
      </c>
      <c r="O3025" s="45">
        <f>IFERROR(IF(1 - M3025/N3025&lt;0,0,1-M3025/N3025),0)</f>
        <v>0</v>
      </c>
      <c r="P3025" s="43">
        <v>0</v>
      </c>
      <c r="Q3025" s="43">
        <v>72310</v>
      </c>
      <c r="R3025" s="46">
        <f>IF(F3025&lt;DATEVALUE("2018-07-01"),1,0)</f>
        <v>1</v>
      </c>
      <c r="S3025" s="47">
        <f>IF(R3025=1,1%,0)</f>
        <v>0.01</v>
      </c>
      <c r="T3025" s="46">
        <f>IFERROR(S3025*M3025,0)</f>
        <v>723.10000000000002</v>
      </c>
      <c r="U3025" s="48">
        <f>IF(O3025&lt;=0.12,1,0)*(1-R3025)*M3025</f>
        <v>0</v>
      </c>
      <c r="V3025" s="49">
        <f>IF(0&lt;0.8,0,IF(0&lt;1,Sheet1!L590,1))*IF(G3025&lt;3,0.12 - O3025,0.01) *U3025</f>
        <v>0</v>
      </c>
      <c r="W3025" s="49">
        <f>IF(0&gt;1,IF(0&lt;=1.1,1,IF(0&lt;=1.2,2,IF(0&lt;=1.5,3,5))),0) * 1000000</f>
        <v>0</v>
      </c>
      <c r="X3025" s="50">
        <f>IF(AND(P3025&gt;=150000000,P3025&lt;300000000),5000000,IF(AND(P3025&gt;=300000000,P3025&lt;500000000),10000000,IF(AND(P3025&gt;=300000000,P3025&lt;500000000),15000000,IF(AND(P3025&gt;=500000000,P3025&lt;3000000000),20000000,IF(P3025&gt;=30000000000,35000000,0))))) * (1-R3025)</f>
        <v>0</v>
      </c>
      <c r="Y3025" s="50">
        <f>IFERROR(Q3025 * (1-R3025),0)</f>
        <v>0</v>
      </c>
      <c r="Z3025" s="51">
        <f>IF(R3025=1,0,0)</f>
        <v>0</v>
      </c>
      <c r="AA3025" s="51">
        <f>IFERROR((1-R3025) * Z3025 * 2%,0)</f>
        <v>0</v>
      </c>
      <c r="AB3025" s="52">
        <f>IF(R3025=0,0,0)</f>
        <v>0</v>
      </c>
      <c r="AC3025" s="52">
        <f> IFERROR(AB3025 * (1-R3025) * 2%,0)</f>
        <v>0</v>
      </c>
      <c r="AD3025" s="53">
        <f>T3025+V3025+W3025+X3025+AA3025+AC3025</f>
        <v>723.10000000000002</v>
      </c>
    </row>
    <row r="3026">
      <c r="C3026" s="40" t="s">
        <v>5741</v>
      </c>
      <c r="D3026" s="41" t="s">
        <v>5742</v>
      </c>
      <c r="E3026" s="41"/>
      <c r="F3026" s="42">
        <v>43043.131967592592</v>
      </c>
      <c r="G3026" s="43">
        <v>8</v>
      </c>
      <c r="H3026" s="44">
        <v>43340</v>
      </c>
      <c r="I3026" s="44">
        <v>43342</v>
      </c>
      <c r="J3026" s="43">
        <v>3486230</v>
      </c>
      <c r="K3026" s="43">
        <v>0</v>
      </c>
      <c r="L3026" s="43">
        <v>0</v>
      </c>
      <c r="M3026" s="43">
        <f>IFERROR(J3026-K3026-L3026,0)</f>
        <v>3486230</v>
      </c>
      <c r="N3026" s="43">
        <v>3834853</v>
      </c>
      <c r="O3026" s="45">
        <f>IFERROR(IF(1 - M3026/N3026&lt;0,0,1-M3026/N3026),0)</f>
        <v>0.090909090909090939</v>
      </c>
      <c r="P3026" s="43">
        <v>0</v>
      </c>
      <c r="Q3026" s="43">
        <v>3486230</v>
      </c>
      <c r="R3026" s="46">
        <f>IF(F3026&lt;DATEVALUE("2018-07-01"),1,0)</f>
        <v>1</v>
      </c>
      <c r="S3026" s="47">
        <f>IF(R3026=1,1%,0)</f>
        <v>0.01</v>
      </c>
      <c r="T3026" s="46">
        <f>IFERROR(S3026*M3026,0)</f>
        <v>34862.300000000003</v>
      </c>
      <c r="U3026" s="48">
        <f>IF(O3026&lt;=0.12,1,0)*(1-R3026)*M3026</f>
        <v>0</v>
      </c>
      <c r="V3026" s="49">
        <f>IF(0&lt;0.8,0,IF(0&lt;1,Sheet1!L590,1))*IF(G3026&lt;3,0.12 - O3026,0.01) *U3026</f>
        <v>0</v>
      </c>
      <c r="W3026" s="49">
        <f>IF(0&gt;1,IF(0&lt;=1.1,1,IF(0&lt;=1.2,2,IF(0&lt;=1.5,3,5))),0) * 1000000</f>
        <v>0</v>
      </c>
      <c r="X3026" s="50">
        <f>IF(AND(P3026&gt;=150000000,P3026&lt;300000000),5000000,IF(AND(P3026&gt;=300000000,P3026&lt;500000000),10000000,IF(AND(P3026&gt;=300000000,P3026&lt;500000000),15000000,IF(AND(P3026&gt;=500000000,P3026&lt;3000000000),20000000,IF(P3026&gt;=30000000000,35000000,0))))) * (1-R3026)</f>
        <v>0</v>
      </c>
      <c r="Y3026" s="50">
        <f>IFERROR(Q3026 * (1-R3026),0)</f>
        <v>0</v>
      </c>
      <c r="Z3026" s="51">
        <f>IF(R3026=1,0,0)</f>
        <v>0</v>
      </c>
      <c r="AA3026" s="51">
        <f>IFERROR((1-R3026) * Z3026 * 2%,0)</f>
        <v>0</v>
      </c>
      <c r="AB3026" s="52">
        <f>IF(R3026=0,0,0)</f>
        <v>0</v>
      </c>
      <c r="AC3026" s="52">
        <f> IFERROR(AB3026 * (1-R3026) * 2%,0)</f>
        <v>0</v>
      </c>
      <c r="AD3026" s="53">
        <f>T3026+V3026+W3026+X3026+AA3026+AC3026</f>
        <v>34862.300000000003</v>
      </c>
    </row>
    <row r="3027">
      <c r="C3027" s="40" t="s">
        <v>5743</v>
      </c>
      <c r="D3027" s="41" t="s">
        <v>5744</v>
      </c>
      <c r="E3027" s="41"/>
      <c r="F3027" s="42">
        <v>43043.138368055552</v>
      </c>
      <c r="G3027" s="43">
        <v>8</v>
      </c>
      <c r="H3027" s="44">
        <v>43340</v>
      </c>
      <c r="I3027" s="44">
        <v>43342</v>
      </c>
      <c r="J3027" s="43">
        <v>498200</v>
      </c>
      <c r="K3027" s="43">
        <v>0</v>
      </c>
      <c r="L3027" s="43">
        <v>0</v>
      </c>
      <c r="M3027" s="43">
        <f>IFERROR(J3027-K3027-L3027,0)</f>
        <v>498200</v>
      </c>
      <c r="N3027" s="43">
        <v>602822</v>
      </c>
      <c r="O3027" s="45">
        <f>IFERROR(IF(1 - M3027/N3027&lt;0,0,1-M3027/N3027),0)</f>
        <v>0.17355371900826444</v>
      </c>
      <c r="P3027" s="43">
        <v>0</v>
      </c>
      <c r="Q3027" s="43">
        <v>498200</v>
      </c>
      <c r="R3027" s="46">
        <f>IF(F3027&lt;DATEVALUE("2018-07-01"),1,0)</f>
        <v>1</v>
      </c>
      <c r="S3027" s="47">
        <f>IF(R3027=1,1%,0)</f>
        <v>0.01</v>
      </c>
      <c r="T3027" s="46">
        <f>IFERROR(S3027*M3027,0)</f>
        <v>4982</v>
      </c>
      <c r="U3027" s="48">
        <f>IF(O3027&lt;=0.12,1,0)*(1-R3027)*M3027</f>
        <v>0</v>
      </c>
      <c r="V3027" s="49">
        <f>IF(0&lt;0.8,0,IF(0&lt;1,Sheet1!L590,1))*IF(G3027&lt;3,0.12 - O3027,0.01) *U3027</f>
        <v>0</v>
      </c>
      <c r="W3027" s="49">
        <f>IF(0&gt;1,IF(0&lt;=1.1,1,IF(0&lt;=1.2,2,IF(0&lt;=1.5,3,5))),0) * 1000000</f>
        <v>0</v>
      </c>
      <c r="X3027" s="50">
        <f>IF(AND(P3027&gt;=150000000,P3027&lt;300000000),5000000,IF(AND(P3027&gt;=300000000,P3027&lt;500000000),10000000,IF(AND(P3027&gt;=300000000,P3027&lt;500000000),15000000,IF(AND(P3027&gt;=500000000,P3027&lt;3000000000),20000000,IF(P3027&gt;=30000000000,35000000,0))))) * (1-R3027)</f>
        <v>0</v>
      </c>
      <c r="Y3027" s="50">
        <f>IFERROR(Q3027 * (1-R3027),0)</f>
        <v>0</v>
      </c>
      <c r="Z3027" s="51">
        <f>IF(R3027=1,0,0)</f>
        <v>0</v>
      </c>
      <c r="AA3027" s="51">
        <f>IFERROR((1-R3027) * Z3027 * 2%,0)</f>
        <v>0</v>
      </c>
      <c r="AB3027" s="52">
        <f>IF(R3027=0,0,0)</f>
        <v>0</v>
      </c>
      <c r="AC3027" s="52">
        <f> IFERROR(AB3027 * (1-R3027) * 2%,0)</f>
        <v>0</v>
      </c>
      <c r="AD3027" s="53">
        <f>T3027+V3027+W3027+X3027+AA3027+AC3027</f>
        <v>4982</v>
      </c>
    </row>
    <row r="3028">
      <c r="C3028" s="40" t="s">
        <v>5745</v>
      </c>
      <c r="D3028" s="41" t="s">
        <v>5746</v>
      </c>
      <c r="E3028" s="41"/>
      <c r="F3028" s="42">
        <v>43091.310740740737</v>
      </c>
      <c r="G3028" s="43">
        <v>7</v>
      </c>
      <c r="H3028" s="44">
        <v>43340</v>
      </c>
      <c r="I3028" s="44">
        <v>43342</v>
      </c>
      <c r="J3028" s="43">
        <v>299376</v>
      </c>
      <c r="K3028" s="43">
        <v>0</v>
      </c>
      <c r="L3028" s="43">
        <v>0</v>
      </c>
      <c r="M3028" s="43">
        <f>IFERROR(J3028-K3028-L3028,0)</f>
        <v>299376</v>
      </c>
      <c r="N3028" s="43">
        <v>324324</v>
      </c>
      <c r="O3028" s="45">
        <f>IFERROR(IF(1 - M3028/N3028&lt;0,0,1-M3028/N3028),0)</f>
        <v>0.076923076923076872</v>
      </c>
      <c r="P3028" s="43">
        <v>0</v>
      </c>
      <c r="Q3028" s="43">
        <v>299376</v>
      </c>
      <c r="R3028" s="46">
        <f>IF(F3028&lt;DATEVALUE("2018-07-01"),1,0)</f>
        <v>1</v>
      </c>
      <c r="S3028" s="47">
        <f>IF(R3028=1,1%,0)</f>
        <v>0.01</v>
      </c>
      <c r="T3028" s="46">
        <f>IFERROR(S3028*M3028,0)</f>
        <v>2993.7600000000002</v>
      </c>
      <c r="U3028" s="48">
        <f>IF(O3028&lt;=0.12,1,0)*(1-R3028)*M3028</f>
        <v>0</v>
      </c>
      <c r="V3028" s="49">
        <f>IF(0&lt;0.8,0,IF(0&lt;1,Sheet1!L590,1))*IF(G3028&lt;3,0.12 - O3028,0.01) *U3028</f>
        <v>0</v>
      </c>
      <c r="W3028" s="49">
        <f>IF(0&gt;1,IF(0&lt;=1.1,1,IF(0&lt;=1.2,2,IF(0&lt;=1.5,3,5))),0) * 1000000</f>
        <v>0</v>
      </c>
      <c r="X3028" s="50">
        <f>IF(AND(P3028&gt;=150000000,P3028&lt;300000000),5000000,IF(AND(P3028&gt;=300000000,P3028&lt;500000000),10000000,IF(AND(P3028&gt;=300000000,P3028&lt;500000000),15000000,IF(AND(P3028&gt;=500000000,P3028&lt;3000000000),20000000,IF(P3028&gt;=30000000000,35000000,0))))) * (1-R3028)</f>
        <v>0</v>
      </c>
      <c r="Y3028" s="50">
        <f>IFERROR(Q3028 * (1-R3028),0)</f>
        <v>0</v>
      </c>
      <c r="Z3028" s="51">
        <f>IF(R3028=1,0,0)</f>
        <v>0</v>
      </c>
      <c r="AA3028" s="51">
        <f>IFERROR((1-R3028) * Z3028 * 2%,0)</f>
        <v>0</v>
      </c>
      <c r="AB3028" s="52">
        <f>IF(R3028=0,0,0)</f>
        <v>0</v>
      </c>
      <c r="AC3028" s="52">
        <f> IFERROR(AB3028 * (1-R3028) * 2%,0)</f>
        <v>0</v>
      </c>
      <c r="AD3028" s="53">
        <f>T3028+V3028+W3028+X3028+AA3028+AC3028</f>
        <v>2993.7600000000002</v>
      </c>
    </row>
    <row r="3029">
      <c r="C3029" s="40" t="s">
        <v>5747</v>
      </c>
      <c r="D3029" s="41" t="s">
        <v>5748</v>
      </c>
      <c r="E3029" s="41"/>
      <c r="F3029" s="42">
        <v>43188.335370370369</v>
      </c>
      <c r="G3029" s="43">
        <v>4</v>
      </c>
      <c r="H3029" s="44">
        <v>43340</v>
      </c>
      <c r="I3029" s="44">
        <v>43342</v>
      </c>
      <c r="J3029" s="43">
        <v>128700</v>
      </c>
      <c r="K3029" s="43">
        <v>0</v>
      </c>
      <c r="L3029" s="43">
        <v>0</v>
      </c>
      <c r="M3029" s="43">
        <f>IFERROR(J3029-K3029-L3029,0)</f>
        <v>128700</v>
      </c>
      <c r="N3029" s="43">
        <v>141570</v>
      </c>
      <c r="O3029" s="45">
        <f>IFERROR(IF(1 - M3029/N3029&lt;0,0,1-M3029/N3029),0)</f>
        <v>0.090909090909090939</v>
      </c>
      <c r="P3029" s="43">
        <v>0</v>
      </c>
      <c r="Q3029" s="43">
        <v>128700</v>
      </c>
      <c r="R3029" s="46">
        <f>IF(F3029&lt;DATEVALUE("2018-07-01"),1,0)</f>
        <v>1</v>
      </c>
      <c r="S3029" s="47">
        <f>IF(R3029=1,1%,0)</f>
        <v>0.01</v>
      </c>
      <c r="T3029" s="46">
        <f>IFERROR(S3029*M3029,0)</f>
        <v>1287</v>
      </c>
      <c r="U3029" s="48">
        <f>IF(O3029&lt;=0.12,1,0)*(1-R3029)*M3029</f>
        <v>0</v>
      </c>
      <c r="V3029" s="49">
        <f>IF(0&lt;0.8,0,IF(0&lt;1,Sheet1!L590,1))*IF(G3029&lt;3,0.12 - O3029,0.01) *U3029</f>
        <v>0</v>
      </c>
      <c r="W3029" s="49">
        <f>IF(0&gt;1,IF(0&lt;=1.1,1,IF(0&lt;=1.2,2,IF(0&lt;=1.5,3,5))),0) * 1000000</f>
        <v>0</v>
      </c>
      <c r="X3029" s="50">
        <f>IF(AND(P3029&gt;=150000000,P3029&lt;300000000),5000000,IF(AND(P3029&gt;=300000000,P3029&lt;500000000),10000000,IF(AND(P3029&gt;=300000000,P3029&lt;500000000),15000000,IF(AND(P3029&gt;=500000000,P3029&lt;3000000000),20000000,IF(P3029&gt;=30000000000,35000000,0))))) * (1-R3029)</f>
        <v>0</v>
      </c>
      <c r="Y3029" s="50">
        <f>IFERROR(Q3029 * (1-R3029),0)</f>
        <v>0</v>
      </c>
      <c r="Z3029" s="51">
        <f>IF(R3029=1,0,0)</f>
        <v>0</v>
      </c>
      <c r="AA3029" s="51">
        <f>IFERROR((1-R3029) * Z3029 * 2%,0)</f>
        <v>0</v>
      </c>
      <c r="AB3029" s="52">
        <f>IF(R3029=0,0,0)</f>
        <v>0</v>
      </c>
      <c r="AC3029" s="52">
        <f> IFERROR(AB3029 * (1-R3029) * 2%,0)</f>
        <v>0</v>
      </c>
      <c r="AD3029" s="53">
        <f>T3029+V3029+W3029+X3029+AA3029+AC3029</f>
        <v>1287</v>
      </c>
    </row>
    <row r="3030">
      <c r="C3030" s="40" t="s">
        <v>5749</v>
      </c>
      <c r="D3030" s="41" t="s">
        <v>5750</v>
      </c>
      <c r="E3030" s="41"/>
      <c r="F3030" s="42">
        <v>43214.074479166666</v>
      </c>
      <c r="G3030" s="43">
        <v>3</v>
      </c>
      <c r="H3030" s="44">
        <v>43334</v>
      </c>
      <c r="I3030" s="44">
        <v>43342</v>
      </c>
      <c r="J3030" s="43">
        <v>697181</v>
      </c>
      <c r="K3030" s="43">
        <v>0</v>
      </c>
      <c r="L3030" s="43">
        <v>0</v>
      </c>
      <c r="M3030" s="43">
        <f>IFERROR(J3030-K3030-L3030,0)</f>
        <v>697181</v>
      </c>
      <c r="N3030" s="43">
        <v>912824</v>
      </c>
      <c r="O3030" s="45">
        <f>IFERROR(IF(1 - M3030/N3030&lt;0,0,1-M3030/N3030),0)</f>
        <v>0.23623721549827792</v>
      </c>
      <c r="P3030" s="43">
        <v>0</v>
      </c>
      <c r="Q3030" s="43">
        <v>0</v>
      </c>
      <c r="R3030" s="46">
        <f>IF(F3030&lt;DATEVALUE("2018-07-01"),1,0)</f>
        <v>1</v>
      </c>
      <c r="S3030" s="47">
        <f>IF(R3030=1,1%,0)</f>
        <v>0.01</v>
      </c>
      <c r="T3030" s="46">
        <f>IFERROR(S3030*M3030,0)</f>
        <v>6971.8100000000004</v>
      </c>
      <c r="U3030" s="48">
        <f>IF(O3030&lt;=0.12,1,0)*(1-R3030)*M3030</f>
        <v>0</v>
      </c>
      <c r="V3030" s="49">
        <f>IF(0&lt;0.8,0,IF(0&lt;1,Sheet1!L590,1))*IF(G3030&lt;3,0.12 - O3030,0.01) *U3030</f>
        <v>0</v>
      </c>
      <c r="W3030" s="49">
        <f>IF(0&gt;1,IF(0&lt;=1.1,1,IF(0&lt;=1.2,2,IF(0&lt;=1.5,3,5))),0) * 1000000</f>
        <v>0</v>
      </c>
      <c r="X3030" s="50">
        <f>IF(AND(P3030&gt;=150000000,P3030&lt;300000000),5000000,IF(AND(P3030&gt;=300000000,P3030&lt;500000000),10000000,IF(AND(P3030&gt;=300000000,P3030&lt;500000000),15000000,IF(AND(P3030&gt;=500000000,P3030&lt;3000000000),20000000,IF(P3030&gt;=30000000000,35000000,0))))) * (1-R3030)</f>
        <v>0</v>
      </c>
      <c r="Y3030" s="50">
        <f>IFERROR(Q3030 * (1-R3030),0)</f>
        <v>0</v>
      </c>
      <c r="Z3030" s="51">
        <f>IF(R3030=1,0,0)</f>
        <v>0</v>
      </c>
      <c r="AA3030" s="51">
        <f>IFERROR((1-R3030) * Z3030 * 2%,0)</f>
        <v>0</v>
      </c>
      <c r="AB3030" s="52">
        <f>IF(R3030=0,0,0)</f>
        <v>0</v>
      </c>
      <c r="AC3030" s="52">
        <f> IFERROR(AB3030 * (1-R3030) * 2%,0)</f>
        <v>0</v>
      </c>
      <c r="AD3030" s="53">
        <f>T3030+V3030+W3030+X3030+AA3030+AC3030</f>
        <v>6971.8100000000004</v>
      </c>
    </row>
    <row r="3031">
      <c r="C3031" s="40" t="s">
        <v>5751</v>
      </c>
      <c r="D3031" s="41" t="s">
        <v>5752</v>
      </c>
      <c r="E3031" s="41"/>
      <c r="F3031" s="42">
        <v>42521.269293981481</v>
      </c>
      <c r="G3031" s="43">
        <v>26</v>
      </c>
      <c r="H3031" s="44" t="s">
        <v>24</v>
      </c>
      <c r="I3031" s="44" t="s">
        <v>24</v>
      </c>
      <c r="J3031" s="43">
        <v>0</v>
      </c>
      <c r="K3031" s="43">
        <v>0</v>
      </c>
      <c r="L3031" s="43">
        <v>0</v>
      </c>
      <c r="M3031" s="43">
        <f>IFERROR(J3031-K3031-L3031,0)</f>
        <v>0</v>
      </c>
      <c r="N3031" s="43">
        <v>2387935</v>
      </c>
      <c r="O3031" s="45">
        <f>IFERROR(IF(1 - M3031/N3031&lt;0,0,1-M3031/N3031),0)</f>
        <v>1</v>
      </c>
      <c r="P3031" s="43">
        <v>0</v>
      </c>
      <c r="Q3031" s="43">
        <v>0</v>
      </c>
      <c r="R3031" s="46">
        <f>IF(F3031&lt;DATEVALUE("2018-07-01"),1,0)</f>
        <v>1</v>
      </c>
      <c r="S3031" s="47">
        <f>IF(R3031=1,1%,0)</f>
        <v>0.01</v>
      </c>
      <c r="T3031" s="46">
        <f>IFERROR(S3031*M3031,0)</f>
        <v>0</v>
      </c>
      <c r="U3031" s="48">
        <f>IF(O3031&lt;=0.12,1,0)*(1-R3031)*M3031</f>
        <v>0</v>
      </c>
      <c r="V3031" s="49">
        <f>IF(0&lt;0.8,0,IF(0&lt;1,Sheet1!L590,1))*IF(G3031&lt;3,0.12 - O3031,0.01) *U3031</f>
        <v>0</v>
      </c>
      <c r="W3031" s="49">
        <f>IF(0&gt;1,IF(0&lt;=1.1,1,IF(0&lt;=1.2,2,IF(0&lt;=1.5,3,5))),0) * 1000000</f>
        <v>0</v>
      </c>
      <c r="X3031" s="50">
        <f>IF(AND(P3031&gt;=150000000,P3031&lt;300000000),5000000,IF(AND(P3031&gt;=300000000,P3031&lt;500000000),10000000,IF(AND(P3031&gt;=300000000,P3031&lt;500000000),15000000,IF(AND(P3031&gt;=500000000,P3031&lt;3000000000),20000000,IF(P3031&gt;=30000000000,35000000,0))))) * (1-R3031)</f>
        <v>0</v>
      </c>
      <c r="Y3031" s="50">
        <f>IFERROR(Q3031 * (1-R3031),0)</f>
        <v>0</v>
      </c>
      <c r="Z3031" s="51">
        <f>IF(R3031=1,0,"")</f>
        <v>0</v>
      </c>
      <c r="AA3031" s="51">
        <f>IFERROR((1-R3031) * Z3031 * 2%,0)</f>
        <v>0</v>
      </c>
      <c r="AB3031" s="52">
        <f>IF(R3031=0,"",0)</f>
        <v>0</v>
      </c>
      <c r="AC3031" s="52">
        <f> IFERROR(AB3031 * (1-R3031) * 2%,0)</f>
        <v>0</v>
      </c>
      <c r="AD3031" s="53">
        <f>T3031+V3031+W3031+X3031+AA3031+AC3031</f>
        <v>0</v>
      </c>
    </row>
    <row r="3032">
      <c r="C3032" s="40" t="s">
        <v>5753</v>
      </c>
      <c r="D3032" s="41" t="s">
        <v>5754</v>
      </c>
      <c r="E3032" s="41"/>
      <c r="F3032" s="42">
        <v>39527.62023148148</v>
      </c>
      <c r="G3032" s="43">
        <v>124</v>
      </c>
      <c r="H3032" s="44">
        <v>43343</v>
      </c>
      <c r="I3032" s="44">
        <v>43367</v>
      </c>
      <c r="J3032" s="43">
        <v>39727897</v>
      </c>
      <c r="K3032" s="43">
        <v>8604920</v>
      </c>
      <c r="L3032" s="43">
        <v>0</v>
      </c>
      <c r="M3032" s="43">
        <f>IFERROR(J3032-K3032-L3032,0)</f>
        <v>31122977</v>
      </c>
      <c r="N3032" s="43">
        <v>59141986</v>
      </c>
      <c r="O3032" s="45">
        <f>IFERROR(IF(1 - M3032/N3032&lt;0,0,1-M3032/N3032),0)</f>
        <v>0.47375833811194634</v>
      </c>
      <c r="P3032" s="43">
        <v>0</v>
      </c>
      <c r="Q3032" s="43">
        <v>39727897</v>
      </c>
      <c r="R3032" s="46">
        <f>IF(F3032&lt;DATEVALUE("2018-07-01"),1,0)</f>
        <v>1</v>
      </c>
      <c r="S3032" s="47">
        <f>IF(R3032=1,1%,0)</f>
        <v>0.01</v>
      </c>
      <c r="T3032" s="46">
        <f>IFERROR(S3032*M3032,0)</f>
        <v>311229.77000000002</v>
      </c>
      <c r="U3032" s="48">
        <f>IF(O3032&lt;=0.12,1,0)*(1-R3032)*M3032</f>
        <v>0</v>
      </c>
      <c r="V3032" s="49">
        <f>IF(0&lt;0.8,0,IF(0&lt;1,Sheet1!L590,1))*IF(G3032&lt;3,0.12 - O3032,0.01) *U3032</f>
        <v>0</v>
      </c>
      <c r="W3032" s="49">
        <f>IF(0&gt;1,IF(0&lt;=1.1,1,IF(0&lt;=1.2,2,IF(0&lt;=1.5,3,5))),0) * 1000000</f>
        <v>0</v>
      </c>
      <c r="X3032" s="50">
        <f>IF(AND(P3032&gt;=150000000,P3032&lt;300000000),5000000,IF(AND(P3032&gt;=300000000,P3032&lt;500000000),10000000,IF(AND(P3032&gt;=300000000,P3032&lt;500000000),15000000,IF(AND(P3032&gt;=500000000,P3032&lt;3000000000),20000000,IF(P3032&gt;=30000000000,35000000,0))))) * (1-R3032)</f>
        <v>0</v>
      </c>
      <c r="Y3032" s="50">
        <f>IFERROR(Q3032 * (1-R3032),0)</f>
        <v>0</v>
      </c>
      <c r="Z3032" s="51">
        <f>IF(R3032=1,0,0)</f>
        <v>0</v>
      </c>
      <c r="AA3032" s="51">
        <f>IFERROR((1-R3032) * Z3032 * 2%,0)</f>
        <v>0</v>
      </c>
      <c r="AB3032" s="52">
        <f>IF(R3032=0,0,0)</f>
        <v>0</v>
      </c>
      <c r="AC3032" s="52">
        <f> IFERROR(AB3032 * (1-R3032) * 2%,0)</f>
        <v>0</v>
      </c>
      <c r="AD3032" s="53">
        <f>T3032+V3032+W3032+X3032+AA3032+AC3032</f>
        <v>311229.77000000002</v>
      </c>
    </row>
    <row r="3033">
      <c r="C3033" s="40" t="s">
        <v>5755</v>
      </c>
      <c r="D3033" s="41" t="s">
        <v>5756</v>
      </c>
      <c r="E3033" s="41"/>
      <c r="F3033" s="42">
        <v>39506.48710648148</v>
      </c>
      <c r="G3033" s="43">
        <v>125</v>
      </c>
      <c r="H3033" s="44">
        <v>43332</v>
      </c>
      <c r="I3033" s="44">
        <v>43325</v>
      </c>
      <c r="J3033" s="43">
        <v>910140</v>
      </c>
      <c r="K3033" s="43">
        <v>0</v>
      </c>
      <c r="L3033" s="43">
        <v>0</v>
      </c>
      <c r="M3033" s="43">
        <f>IFERROR(J3033-K3033-L3033,0)</f>
        <v>910140</v>
      </c>
      <c r="N3033" s="43">
        <v>900422</v>
      </c>
      <c r="O3033" s="45">
        <f>IFERROR(IF(1 - M3033/N3033&lt;0,0,1-M3033/N3033),0)</f>
        <v>0</v>
      </c>
      <c r="P3033" s="43">
        <v>0</v>
      </c>
      <c r="Q3033" s="43">
        <v>910140</v>
      </c>
      <c r="R3033" s="46">
        <f>IF(F3033&lt;DATEVALUE("2018-07-01"),1,0)</f>
        <v>1</v>
      </c>
      <c r="S3033" s="47">
        <f>IF(R3033=1,1%,0)</f>
        <v>0.01</v>
      </c>
      <c r="T3033" s="46">
        <f>IFERROR(S3033*M3033,0)</f>
        <v>9101.3999999999996</v>
      </c>
      <c r="U3033" s="48">
        <f>IF(O3033&lt;=0.12,1,0)*(1-R3033)*M3033</f>
        <v>0</v>
      </c>
      <c r="V3033" s="49">
        <f>IF(0&lt;0.8,0,IF(0&lt;1,Sheet1!L590,1))*IF(G3033&lt;3,0.12 - O3033,0.01) *U3033</f>
        <v>0</v>
      </c>
      <c r="W3033" s="49">
        <f>IF(0&gt;1,IF(0&lt;=1.1,1,IF(0&lt;=1.2,2,IF(0&lt;=1.5,3,5))),0) * 1000000</f>
        <v>0</v>
      </c>
      <c r="X3033" s="50">
        <f>IF(AND(P3033&gt;=150000000,P3033&lt;300000000),5000000,IF(AND(P3033&gt;=300000000,P3033&lt;500000000),10000000,IF(AND(P3033&gt;=300000000,P3033&lt;500000000),15000000,IF(AND(P3033&gt;=500000000,P3033&lt;3000000000),20000000,IF(P3033&gt;=30000000000,35000000,0))))) * (1-R3033)</f>
        <v>0</v>
      </c>
      <c r="Y3033" s="50">
        <f>IFERROR(Q3033 * (1-R3033),0)</f>
        <v>0</v>
      </c>
      <c r="Z3033" s="51">
        <f>IF(R3033=1,0,0)</f>
        <v>0</v>
      </c>
      <c r="AA3033" s="51">
        <f>IFERROR((1-R3033) * Z3033 * 2%,0)</f>
        <v>0</v>
      </c>
      <c r="AB3033" s="52">
        <f>IF(R3033=0,0,0)</f>
        <v>0</v>
      </c>
      <c r="AC3033" s="52">
        <f> IFERROR(AB3033 * (1-R3033) * 2%,0)</f>
        <v>0</v>
      </c>
      <c r="AD3033" s="53">
        <f>T3033+V3033+W3033+X3033+AA3033+AC3033</f>
        <v>9101.3999999999996</v>
      </c>
    </row>
    <row r="3034">
      <c r="C3034" s="40" t="s">
        <v>5757</v>
      </c>
      <c r="D3034" s="41" t="s">
        <v>5758</v>
      </c>
      <c r="E3034" s="41"/>
      <c r="F3034" s="42">
        <v>40620.484837962962</v>
      </c>
      <c r="G3034" s="43">
        <v>88</v>
      </c>
      <c r="H3034" s="44">
        <v>43339</v>
      </c>
      <c r="I3034" s="44">
        <v>43356</v>
      </c>
      <c r="J3034" s="43">
        <v>3659740</v>
      </c>
      <c r="K3034" s="43">
        <v>199623</v>
      </c>
      <c r="L3034" s="43">
        <v>0</v>
      </c>
      <c r="M3034" s="43">
        <f>IFERROR(J3034-K3034-L3034,0)</f>
        <v>3460117</v>
      </c>
      <c r="N3034" s="43">
        <v>3821696</v>
      </c>
      <c r="O3034" s="45">
        <f>IFERROR(IF(1 - M3034/N3034&lt;0,0,1-M3034/N3034),0)</f>
        <v>0.094612182653983967</v>
      </c>
      <c r="P3034" s="43">
        <v>0</v>
      </c>
      <c r="Q3034" s="43">
        <v>3659740</v>
      </c>
      <c r="R3034" s="46">
        <f>IF(F3034&lt;DATEVALUE("2018-07-01"),1,0)</f>
        <v>1</v>
      </c>
      <c r="S3034" s="47">
        <f>IF(R3034=1,1%,0)</f>
        <v>0.01</v>
      </c>
      <c r="T3034" s="46">
        <f>IFERROR(S3034*M3034,0)</f>
        <v>34601.169999999998</v>
      </c>
      <c r="U3034" s="48">
        <f>IF(O3034&lt;=0.12,1,0)*(1-R3034)*M3034</f>
        <v>0</v>
      </c>
      <c r="V3034" s="49">
        <f>IF(0&lt;0.8,0,IF(0&lt;1,Sheet1!L590,1))*IF(G3034&lt;3,0.12 - O3034,0.01) *U3034</f>
        <v>0</v>
      </c>
      <c r="W3034" s="49">
        <f>IF(0&gt;1,IF(0&lt;=1.1,1,IF(0&lt;=1.2,2,IF(0&lt;=1.5,3,5))),0) * 1000000</f>
        <v>0</v>
      </c>
      <c r="X3034" s="50">
        <f>IF(AND(P3034&gt;=150000000,P3034&lt;300000000),5000000,IF(AND(P3034&gt;=300000000,P3034&lt;500000000),10000000,IF(AND(P3034&gt;=300000000,P3034&lt;500000000),15000000,IF(AND(P3034&gt;=500000000,P3034&lt;3000000000),20000000,IF(P3034&gt;=30000000000,35000000,0))))) * (1-R3034)</f>
        <v>0</v>
      </c>
      <c r="Y3034" s="50">
        <f>IFERROR(Q3034 * (1-R3034),0)</f>
        <v>0</v>
      </c>
      <c r="Z3034" s="51">
        <f>IF(R3034=1,0,0)</f>
        <v>0</v>
      </c>
      <c r="AA3034" s="51">
        <f>IFERROR((1-R3034) * Z3034 * 2%,0)</f>
        <v>0</v>
      </c>
      <c r="AB3034" s="52">
        <f>IF(R3034=0,0,0)</f>
        <v>0</v>
      </c>
      <c r="AC3034" s="52">
        <f> IFERROR(AB3034 * (1-R3034) * 2%,0)</f>
        <v>0</v>
      </c>
      <c r="AD3034" s="53">
        <f>T3034+V3034+W3034+X3034+AA3034+AC3034</f>
        <v>34601.169999999998</v>
      </c>
    </row>
    <row r="3035">
      <c r="C3035" s="40" t="s">
        <v>5759</v>
      </c>
      <c r="D3035" s="41" t="s">
        <v>5760</v>
      </c>
      <c r="E3035" s="41"/>
      <c r="F3035" s="42">
        <v>40892.602870370371</v>
      </c>
      <c r="G3035" s="43">
        <v>79</v>
      </c>
      <c r="H3035" s="44">
        <v>43326</v>
      </c>
      <c r="I3035" s="44">
        <v>43319</v>
      </c>
      <c r="J3035" s="43">
        <v>2077614</v>
      </c>
      <c r="K3035" s="43">
        <v>0</v>
      </c>
      <c r="L3035" s="43">
        <v>0</v>
      </c>
      <c r="M3035" s="43">
        <f>IFERROR(J3035-K3035-L3035,0)</f>
        <v>2077614</v>
      </c>
      <c r="N3035" s="43">
        <v>1707793</v>
      </c>
      <c r="O3035" s="45">
        <f>IFERROR(IF(1 - M3035/N3035&lt;0,0,1-M3035/N3035),0)</f>
        <v>0</v>
      </c>
      <c r="P3035" s="43">
        <v>0</v>
      </c>
      <c r="Q3035" s="43">
        <v>2077614</v>
      </c>
      <c r="R3035" s="46">
        <f>IF(F3035&lt;DATEVALUE("2018-07-01"),1,0)</f>
        <v>1</v>
      </c>
      <c r="S3035" s="47">
        <f>IF(R3035=1,1%,0)</f>
        <v>0.01</v>
      </c>
      <c r="T3035" s="46">
        <f>IFERROR(S3035*M3035,0)</f>
        <v>20776.139999999999</v>
      </c>
      <c r="U3035" s="48">
        <f>IF(O3035&lt;=0.12,1,0)*(1-R3035)*M3035</f>
        <v>0</v>
      </c>
      <c r="V3035" s="49">
        <f>IF(0&lt;0.8,0,IF(0&lt;1,Sheet1!L590,1))*IF(G3035&lt;3,0.12 - O3035,0.01) *U3035</f>
        <v>0</v>
      </c>
      <c r="W3035" s="49">
        <f>IF(0&gt;1,IF(0&lt;=1.1,1,IF(0&lt;=1.2,2,IF(0&lt;=1.5,3,5))),0) * 1000000</f>
        <v>0</v>
      </c>
      <c r="X3035" s="50">
        <f>IF(AND(P3035&gt;=150000000,P3035&lt;300000000),5000000,IF(AND(P3035&gt;=300000000,P3035&lt;500000000),10000000,IF(AND(P3035&gt;=300000000,P3035&lt;500000000),15000000,IF(AND(P3035&gt;=500000000,P3035&lt;3000000000),20000000,IF(P3035&gt;=30000000000,35000000,0))))) * (1-R3035)</f>
        <v>0</v>
      </c>
      <c r="Y3035" s="50">
        <f>IFERROR(Q3035 * (1-R3035),0)</f>
        <v>0</v>
      </c>
      <c r="Z3035" s="51">
        <f>IF(R3035=1,0,0)</f>
        <v>0</v>
      </c>
      <c r="AA3035" s="51">
        <f>IFERROR((1-R3035) * Z3035 * 2%,0)</f>
        <v>0</v>
      </c>
      <c r="AB3035" s="52">
        <f>IF(R3035=0,600000,0)</f>
        <v>0</v>
      </c>
      <c r="AC3035" s="52">
        <f> IFERROR(AB3035 * (1-R3035) * 2%,0)</f>
        <v>0</v>
      </c>
      <c r="AD3035" s="53">
        <f>T3035+V3035+W3035+X3035+AA3035+AC3035</f>
        <v>20776.139999999999</v>
      </c>
    </row>
    <row r="3036">
      <c r="C3036" s="40" t="s">
        <v>5761</v>
      </c>
      <c r="D3036" s="41" t="s">
        <v>5762</v>
      </c>
      <c r="E3036" s="41"/>
      <c r="F3036" s="42">
        <v>40892.60434027778</v>
      </c>
      <c r="G3036" s="43">
        <v>79</v>
      </c>
      <c r="H3036" s="44">
        <v>43315</v>
      </c>
      <c r="I3036" s="44">
        <v>43329</v>
      </c>
      <c r="J3036" s="43">
        <v>271909</v>
      </c>
      <c r="K3036" s="43">
        <v>0</v>
      </c>
      <c r="L3036" s="43">
        <v>0</v>
      </c>
      <c r="M3036" s="43">
        <f>IFERROR(J3036-K3036-L3036,0)</f>
        <v>271909</v>
      </c>
      <c r="N3036" s="43">
        <v>314842</v>
      </c>
      <c r="O3036" s="45">
        <f>IFERROR(IF(1 - M3036/N3036&lt;0,0,1-M3036/N3036),0)</f>
        <v>0.13636363636363635</v>
      </c>
      <c r="P3036" s="43">
        <v>0</v>
      </c>
      <c r="Q3036" s="43">
        <v>271909</v>
      </c>
      <c r="R3036" s="46">
        <f>IF(F3036&lt;DATEVALUE("2018-07-01"),1,0)</f>
        <v>1</v>
      </c>
      <c r="S3036" s="47">
        <f>IF(R3036=1,1%,0)</f>
        <v>0.01</v>
      </c>
      <c r="T3036" s="46">
        <f>IFERROR(S3036*M3036,0)</f>
        <v>2719.0900000000001</v>
      </c>
      <c r="U3036" s="48">
        <f>IF(O3036&lt;=0.12,1,0)*(1-R3036)*M3036</f>
        <v>0</v>
      </c>
      <c r="V3036" s="49">
        <f>IF(0&lt;0.8,0,IF(0&lt;1,Sheet1!L590,1))*IF(G3036&lt;3,0.12 - O3036,0.01) *U3036</f>
        <v>0</v>
      </c>
      <c r="W3036" s="49">
        <f>IF(0&gt;1,IF(0&lt;=1.1,1,IF(0&lt;=1.2,2,IF(0&lt;=1.5,3,5))),0) * 1000000</f>
        <v>0</v>
      </c>
      <c r="X3036" s="50">
        <f>IF(AND(P3036&gt;=150000000,P3036&lt;300000000),5000000,IF(AND(P3036&gt;=300000000,P3036&lt;500000000),10000000,IF(AND(P3036&gt;=300000000,P3036&lt;500000000),15000000,IF(AND(P3036&gt;=500000000,P3036&lt;3000000000),20000000,IF(P3036&gt;=30000000000,35000000,0))))) * (1-R3036)</f>
        <v>0</v>
      </c>
      <c r="Y3036" s="50">
        <f>IFERROR(Q3036 * (1-R3036),0)</f>
        <v>0</v>
      </c>
      <c r="Z3036" s="51">
        <f>IF(R3036=1,0,0)</f>
        <v>0</v>
      </c>
      <c r="AA3036" s="51">
        <f>IFERROR((1-R3036) * Z3036 * 2%,0)</f>
        <v>0</v>
      </c>
      <c r="AB3036" s="52">
        <f>IF(R3036=0,0,0)</f>
        <v>0</v>
      </c>
      <c r="AC3036" s="52">
        <f> IFERROR(AB3036 * (1-R3036) * 2%,0)</f>
        <v>0</v>
      </c>
      <c r="AD3036" s="53">
        <f>T3036+V3036+W3036+X3036+AA3036+AC3036</f>
        <v>2719.0900000000001</v>
      </c>
    </row>
    <row r="3037">
      <c r="C3037" s="40" t="s">
        <v>5763</v>
      </c>
      <c r="D3037" s="41" t="s">
        <v>5764</v>
      </c>
      <c r="E3037" s="41"/>
      <c r="F3037" s="42">
        <v>41092.71969907407</v>
      </c>
      <c r="G3037" s="43">
        <v>72</v>
      </c>
      <c r="H3037" s="44">
        <v>43319</v>
      </c>
      <c r="I3037" s="44">
        <v>43339</v>
      </c>
      <c r="J3037" s="43">
        <v>362032</v>
      </c>
      <c r="K3037" s="43">
        <v>0</v>
      </c>
      <c r="L3037" s="43">
        <v>0</v>
      </c>
      <c r="M3037" s="43">
        <f>IFERROR(J3037-K3037-L3037,0)</f>
        <v>362032</v>
      </c>
      <c r="N3037" s="43">
        <v>362032</v>
      </c>
      <c r="O3037" s="45">
        <f>IFERROR(IF(1 - M3037/N3037&lt;0,0,1-M3037/N3037),0)</f>
        <v>0</v>
      </c>
      <c r="P3037" s="43">
        <v>0</v>
      </c>
      <c r="Q3037" s="43">
        <v>362032</v>
      </c>
      <c r="R3037" s="46">
        <f>IF(F3037&lt;DATEVALUE("2018-07-01"),1,0)</f>
        <v>1</v>
      </c>
      <c r="S3037" s="47">
        <f>IF(R3037=1,1%,0)</f>
        <v>0.01</v>
      </c>
      <c r="T3037" s="46">
        <f>IFERROR(S3037*M3037,0)</f>
        <v>3620.3200000000002</v>
      </c>
      <c r="U3037" s="48">
        <f>IF(O3037&lt;=0.12,1,0)*(1-R3037)*M3037</f>
        <v>0</v>
      </c>
      <c r="V3037" s="49">
        <f>IF(0&lt;0.8,0,IF(0&lt;1,Sheet1!L590,1))*IF(G3037&lt;3,0.12 - O3037,0.01) *U3037</f>
        <v>0</v>
      </c>
      <c r="W3037" s="49">
        <f>IF(0&gt;1,IF(0&lt;=1.1,1,IF(0&lt;=1.2,2,IF(0&lt;=1.5,3,5))),0) * 1000000</f>
        <v>0</v>
      </c>
      <c r="X3037" s="50">
        <f>IF(AND(P3037&gt;=150000000,P3037&lt;300000000),5000000,IF(AND(P3037&gt;=300000000,P3037&lt;500000000),10000000,IF(AND(P3037&gt;=300000000,P3037&lt;500000000),15000000,IF(AND(P3037&gt;=500000000,P3037&lt;3000000000),20000000,IF(P3037&gt;=30000000000,35000000,0))))) * (1-R3037)</f>
        <v>0</v>
      </c>
      <c r="Y3037" s="50">
        <f>IFERROR(Q3037 * (1-R3037),0)</f>
        <v>0</v>
      </c>
      <c r="Z3037" s="51">
        <f>IF(R3037=1,0,0)</f>
        <v>0</v>
      </c>
      <c r="AA3037" s="51">
        <f>IFERROR((1-R3037) * Z3037 * 2%,0)</f>
        <v>0</v>
      </c>
      <c r="AB3037" s="52">
        <f>IF(R3037=0,0,0)</f>
        <v>0</v>
      </c>
      <c r="AC3037" s="52">
        <f> IFERROR(AB3037 * (1-R3037) * 2%,0)</f>
        <v>0</v>
      </c>
      <c r="AD3037" s="53">
        <f>T3037+V3037+W3037+X3037+AA3037+AC3037</f>
        <v>3620.3200000000002</v>
      </c>
    </row>
    <row r="3038">
      <c r="C3038" s="40" t="s">
        <v>5765</v>
      </c>
      <c r="D3038" s="41" t="s">
        <v>5766</v>
      </c>
      <c r="E3038" s="41"/>
      <c r="F3038" s="42">
        <v>41141.573495370372</v>
      </c>
      <c r="G3038" s="43">
        <v>71</v>
      </c>
      <c r="H3038" s="44">
        <v>43319</v>
      </c>
      <c r="I3038" s="44">
        <v>43323</v>
      </c>
      <c r="J3038" s="43">
        <v>311400</v>
      </c>
      <c r="K3038" s="43">
        <v>93487</v>
      </c>
      <c r="L3038" s="43">
        <v>0</v>
      </c>
      <c r="M3038" s="43">
        <f>IFERROR(J3038-K3038-L3038,0)</f>
        <v>217913</v>
      </c>
      <c r="N3038" s="43">
        <v>311400</v>
      </c>
      <c r="O3038" s="45">
        <f>IFERROR(IF(1 - M3038/N3038&lt;0,0,1-M3038/N3038),0)</f>
        <v>0.30021515735388571</v>
      </c>
      <c r="P3038" s="43">
        <v>0</v>
      </c>
      <c r="Q3038" s="43">
        <v>311400</v>
      </c>
      <c r="R3038" s="46">
        <f>IF(F3038&lt;DATEVALUE("2018-07-01"),1,0)</f>
        <v>1</v>
      </c>
      <c r="S3038" s="47">
        <f>IF(R3038=1,1%,0)</f>
        <v>0.01</v>
      </c>
      <c r="T3038" s="46">
        <f>IFERROR(S3038*M3038,0)</f>
        <v>2179.1300000000001</v>
      </c>
      <c r="U3038" s="48">
        <f>IF(O3038&lt;=0.12,1,0)*(1-R3038)*M3038</f>
        <v>0</v>
      </c>
      <c r="V3038" s="49">
        <f>IF(0&lt;0.8,0,IF(0&lt;1,Sheet1!L590,1))*IF(G3038&lt;3,0.12 - O3038,0.01) *U3038</f>
        <v>0</v>
      </c>
      <c r="W3038" s="49">
        <f>IF(0&gt;1,IF(0&lt;=1.1,1,IF(0&lt;=1.2,2,IF(0&lt;=1.5,3,5))),0) * 1000000</f>
        <v>0</v>
      </c>
      <c r="X3038" s="50">
        <f>IF(AND(P3038&gt;=150000000,P3038&lt;300000000),5000000,IF(AND(P3038&gt;=300000000,P3038&lt;500000000),10000000,IF(AND(P3038&gt;=300000000,P3038&lt;500000000),15000000,IF(AND(P3038&gt;=500000000,P3038&lt;3000000000),20000000,IF(P3038&gt;=30000000000,35000000,0))))) * (1-R3038)</f>
        <v>0</v>
      </c>
      <c r="Y3038" s="50">
        <f>IFERROR(Q3038 * (1-R3038),0)</f>
        <v>0</v>
      </c>
      <c r="Z3038" s="51">
        <f>IF(R3038=1,0,0)</f>
        <v>0</v>
      </c>
      <c r="AA3038" s="51">
        <f>IFERROR((1-R3038) * Z3038 * 2%,0)</f>
        <v>0</v>
      </c>
      <c r="AB3038" s="52">
        <f>IF(R3038=0,0,0)</f>
        <v>0</v>
      </c>
      <c r="AC3038" s="52">
        <f> IFERROR(AB3038 * (1-R3038) * 2%,0)</f>
        <v>0</v>
      </c>
      <c r="AD3038" s="53">
        <f>T3038+V3038+W3038+X3038+AA3038+AC3038</f>
        <v>2179.1300000000001</v>
      </c>
    </row>
    <row r="3039">
      <c r="C3039" s="40" t="s">
        <v>5767</v>
      </c>
      <c r="D3039" s="41" t="s">
        <v>5768</v>
      </c>
      <c r="E3039" s="41"/>
      <c r="F3039" s="42">
        <v>41265.438888888886</v>
      </c>
      <c r="G3039" s="43">
        <v>67</v>
      </c>
      <c r="H3039" s="44">
        <v>43319</v>
      </c>
      <c r="I3039" s="44">
        <v>43322</v>
      </c>
      <c r="J3039" s="43">
        <v>666347</v>
      </c>
      <c r="K3039" s="43">
        <v>0</v>
      </c>
      <c r="L3039" s="43">
        <v>0</v>
      </c>
      <c r="M3039" s="43">
        <f>IFERROR(J3039-K3039-L3039,0)</f>
        <v>666347</v>
      </c>
      <c r="N3039" s="43">
        <v>666347</v>
      </c>
      <c r="O3039" s="45">
        <f>IFERROR(IF(1 - M3039/N3039&lt;0,0,1-M3039/N3039),0)</f>
        <v>0</v>
      </c>
      <c r="P3039" s="43">
        <v>0</v>
      </c>
      <c r="Q3039" s="43">
        <v>666347</v>
      </c>
      <c r="R3039" s="46">
        <f>IF(F3039&lt;DATEVALUE("2018-07-01"),1,0)</f>
        <v>1</v>
      </c>
      <c r="S3039" s="47">
        <f>IF(R3039=1,1%,0)</f>
        <v>0.01</v>
      </c>
      <c r="T3039" s="46">
        <f>IFERROR(S3039*M3039,0)</f>
        <v>6663.4700000000003</v>
      </c>
      <c r="U3039" s="48">
        <f>IF(O3039&lt;=0.12,1,0)*(1-R3039)*M3039</f>
        <v>0</v>
      </c>
      <c r="V3039" s="49">
        <f>IF(0&lt;0.8,0,IF(0&lt;1,Sheet1!L590,1))*IF(G3039&lt;3,0.12 - O3039,0.01) *U3039</f>
        <v>0</v>
      </c>
      <c r="W3039" s="49">
        <f>IF(0&gt;1,IF(0&lt;=1.1,1,IF(0&lt;=1.2,2,IF(0&lt;=1.5,3,5))),0) * 1000000</f>
        <v>0</v>
      </c>
      <c r="X3039" s="50">
        <f>IF(AND(P3039&gt;=150000000,P3039&lt;300000000),5000000,IF(AND(P3039&gt;=300000000,P3039&lt;500000000),10000000,IF(AND(P3039&gt;=300000000,P3039&lt;500000000),15000000,IF(AND(P3039&gt;=500000000,P3039&lt;3000000000),20000000,IF(P3039&gt;=30000000000,35000000,0))))) * (1-R3039)</f>
        <v>0</v>
      </c>
      <c r="Y3039" s="50">
        <f>IFERROR(Q3039 * (1-R3039),0)</f>
        <v>0</v>
      </c>
      <c r="Z3039" s="51">
        <f>IF(R3039=1,0,0)</f>
        <v>0</v>
      </c>
      <c r="AA3039" s="51">
        <f>IFERROR((1-R3039) * Z3039 * 2%,0)</f>
        <v>0</v>
      </c>
      <c r="AB3039" s="52">
        <f>IF(R3039=0,0,0)</f>
        <v>0</v>
      </c>
      <c r="AC3039" s="52">
        <f> IFERROR(AB3039 * (1-R3039) * 2%,0)</f>
        <v>0</v>
      </c>
      <c r="AD3039" s="53">
        <f>T3039+V3039+W3039+X3039+AA3039+AC3039</f>
        <v>6663.4700000000003</v>
      </c>
    </row>
    <row r="3040">
      <c r="C3040" s="40" t="s">
        <v>5769</v>
      </c>
      <c r="D3040" s="41" t="s">
        <v>5770</v>
      </c>
      <c r="E3040" s="41"/>
      <c r="F3040" s="42">
        <v>41437.627951388888</v>
      </c>
      <c r="G3040" s="43">
        <v>61</v>
      </c>
      <c r="H3040" s="44">
        <v>43325</v>
      </c>
      <c r="I3040" s="44">
        <v>43328</v>
      </c>
      <c r="J3040" s="43">
        <v>430373</v>
      </c>
      <c r="K3040" s="43">
        <v>0</v>
      </c>
      <c r="L3040" s="43">
        <v>0</v>
      </c>
      <c r="M3040" s="43">
        <f>IFERROR(J3040-K3040-L3040,0)</f>
        <v>430373</v>
      </c>
      <c r="N3040" s="43">
        <v>430373</v>
      </c>
      <c r="O3040" s="45">
        <f>IFERROR(IF(1 - M3040/N3040&lt;0,0,1-M3040/N3040),0)</f>
        <v>0</v>
      </c>
      <c r="P3040" s="43">
        <v>0</v>
      </c>
      <c r="Q3040" s="43">
        <v>430373</v>
      </c>
      <c r="R3040" s="46">
        <f>IF(F3040&lt;DATEVALUE("2018-07-01"),1,0)</f>
        <v>1</v>
      </c>
      <c r="S3040" s="47">
        <f>IF(R3040=1,1%,0)</f>
        <v>0.01</v>
      </c>
      <c r="T3040" s="46">
        <f>IFERROR(S3040*M3040,0)</f>
        <v>4303.7300000000005</v>
      </c>
      <c r="U3040" s="48">
        <f>IF(O3040&lt;=0.12,1,0)*(1-R3040)*M3040</f>
        <v>0</v>
      </c>
      <c r="V3040" s="49">
        <f>IF(0&lt;0.8,0,IF(0&lt;1,Sheet1!L590,1))*IF(G3040&lt;3,0.12 - O3040,0.01) *U3040</f>
        <v>0</v>
      </c>
      <c r="W3040" s="49">
        <f>IF(0&gt;1,IF(0&lt;=1.1,1,IF(0&lt;=1.2,2,IF(0&lt;=1.5,3,5))),0) * 1000000</f>
        <v>0</v>
      </c>
      <c r="X3040" s="50">
        <f>IF(AND(P3040&gt;=150000000,P3040&lt;300000000),5000000,IF(AND(P3040&gt;=300000000,P3040&lt;500000000),10000000,IF(AND(P3040&gt;=300000000,P3040&lt;500000000),15000000,IF(AND(P3040&gt;=500000000,P3040&lt;3000000000),20000000,IF(P3040&gt;=30000000000,35000000,0))))) * (1-R3040)</f>
        <v>0</v>
      </c>
      <c r="Y3040" s="50">
        <f>IFERROR(Q3040 * (1-R3040),0)</f>
        <v>0</v>
      </c>
      <c r="Z3040" s="51">
        <f>IF(R3040=1,0,0)</f>
        <v>0</v>
      </c>
      <c r="AA3040" s="51">
        <f>IFERROR((1-R3040) * Z3040 * 2%,0)</f>
        <v>0</v>
      </c>
      <c r="AB3040" s="52">
        <f>IF(R3040=0,0,0)</f>
        <v>0</v>
      </c>
      <c r="AC3040" s="52">
        <f> IFERROR(AB3040 * (1-R3040) * 2%,0)</f>
        <v>0</v>
      </c>
      <c r="AD3040" s="53">
        <f>T3040+V3040+W3040+X3040+AA3040+AC3040</f>
        <v>4303.7300000000005</v>
      </c>
    </row>
    <row r="3041">
      <c r="C3041" s="40" t="s">
        <v>5771</v>
      </c>
      <c r="D3041" s="41" t="s">
        <v>5772</v>
      </c>
      <c r="E3041" s="41"/>
      <c r="F3041" s="42">
        <v>41437.629444444443</v>
      </c>
      <c r="G3041" s="43">
        <v>61</v>
      </c>
      <c r="H3041" s="44">
        <v>43339</v>
      </c>
      <c r="I3041" s="44">
        <v>43354</v>
      </c>
      <c r="J3041" s="43">
        <v>3371875</v>
      </c>
      <c r="K3041" s="43">
        <v>0</v>
      </c>
      <c r="L3041" s="43">
        <v>0</v>
      </c>
      <c r="M3041" s="43">
        <f>IFERROR(J3041-K3041-L3041,0)</f>
        <v>3371875</v>
      </c>
      <c r="N3041" s="43">
        <v>5407787</v>
      </c>
      <c r="O3041" s="45">
        <f>IFERROR(IF(1 - M3041/N3041&lt;0,0,1-M3041/N3041),0)</f>
        <v>0.37647784574355458</v>
      </c>
      <c r="P3041" s="43">
        <v>0</v>
      </c>
      <c r="Q3041" s="43">
        <v>3371875</v>
      </c>
      <c r="R3041" s="46">
        <f>IF(F3041&lt;DATEVALUE("2018-07-01"),1,0)</f>
        <v>1</v>
      </c>
      <c r="S3041" s="47">
        <f>IF(R3041=1,1%,0)</f>
        <v>0.01</v>
      </c>
      <c r="T3041" s="46">
        <f>IFERROR(S3041*M3041,0)</f>
        <v>33718.75</v>
      </c>
      <c r="U3041" s="48">
        <f>IF(O3041&lt;=0.12,1,0)*(1-R3041)*M3041</f>
        <v>0</v>
      </c>
      <c r="V3041" s="49">
        <f>IF(0&lt;0.8,0,IF(0&lt;1,Sheet1!L590,1))*IF(G3041&lt;3,0.12 - O3041,0.01) *U3041</f>
        <v>0</v>
      </c>
      <c r="W3041" s="49">
        <f>IF(0&gt;1,IF(0&lt;=1.1,1,IF(0&lt;=1.2,2,IF(0&lt;=1.5,3,5))),0) * 1000000</f>
        <v>0</v>
      </c>
      <c r="X3041" s="50">
        <f>IF(AND(P3041&gt;=150000000,P3041&lt;300000000),5000000,IF(AND(P3041&gt;=300000000,P3041&lt;500000000),10000000,IF(AND(P3041&gt;=300000000,P3041&lt;500000000),15000000,IF(AND(P3041&gt;=500000000,P3041&lt;3000000000),20000000,IF(P3041&gt;=30000000000,35000000,0))))) * (1-R3041)</f>
        <v>0</v>
      </c>
      <c r="Y3041" s="50">
        <f>IFERROR(Q3041 * (1-R3041),0)</f>
        <v>0</v>
      </c>
      <c r="Z3041" s="51">
        <f>IF(R3041=1,0,0)</f>
        <v>0</v>
      </c>
      <c r="AA3041" s="51">
        <f>IFERROR((1-R3041) * Z3041 * 2%,0)</f>
        <v>0</v>
      </c>
      <c r="AB3041" s="52">
        <f>IF(R3041=0,0,0)</f>
        <v>0</v>
      </c>
      <c r="AC3041" s="52">
        <f> IFERROR(AB3041 * (1-R3041) * 2%,0)</f>
        <v>0</v>
      </c>
      <c r="AD3041" s="53">
        <f>T3041+V3041+W3041+X3041+AA3041+AC3041</f>
        <v>33718.75</v>
      </c>
    </row>
    <row r="3042">
      <c r="C3042" s="40" t="s">
        <v>5773</v>
      </c>
      <c r="D3042" s="41" t="s">
        <v>5774</v>
      </c>
      <c r="E3042" s="41"/>
      <c r="F3042" s="42">
        <v>41446.696793981479</v>
      </c>
      <c r="G3042" s="43">
        <v>61</v>
      </c>
      <c r="H3042" s="44" t="s">
        <v>24</v>
      </c>
      <c r="I3042" s="44" t="s">
        <v>24</v>
      </c>
      <c r="J3042" s="43">
        <v>1987504</v>
      </c>
      <c r="K3042" s="43">
        <v>0</v>
      </c>
      <c r="L3042" s="43">
        <v>0</v>
      </c>
      <c r="M3042" s="43">
        <f>IFERROR(J3042-K3042-L3042,0)</f>
        <v>1987504</v>
      </c>
      <c r="N3042" s="43" t="s">
        <v>24</v>
      </c>
      <c r="O3042" s="45">
        <f>IFERROR(IF(1 - M3042/N3042&lt;0,0,1-M3042/N3042),0)</f>
        <v>0</v>
      </c>
      <c r="P3042" s="43">
        <v>0</v>
      </c>
      <c r="Q3042" s="43">
        <v>0</v>
      </c>
      <c r="R3042" s="46">
        <f>IF(F3042&lt;DATEVALUE("2018-07-01"),1,0)</f>
        <v>1</v>
      </c>
      <c r="S3042" s="47">
        <f>IF(R3042=1,1%,0)</f>
        <v>0.01</v>
      </c>
      <c r="T3042" s="46">
        <f>IFERROR(S3042*M3042,0)</f>
        <v>19875.040000000001</v>
      </c>
      <c r="U3042" s="48">
        <f>IF(O3042&lt;=0.12,1,0)*(1-R3042)*M3042</f>
        <v>0</v>
      </c>
      <c r="V3042" s="49">
        <f>IF(0&lt;0.8,0,IF(0&lt;1,Sheet1!L590,1))*IF(G3042&lt;3,0.12 - O3042,0.01) *U3042</f>
        <v>0</v>
      </c>
      <c r="W3042" s="49">
        <f>IF(0&gt;1,IF(0&lt;=1.1,1,IF(0&lt;=1.2,2,IF(0&lt;=1.5,3,5))),0) * 1000000</f>
        <v>0</v>
      </c>
      <c r="X3042" s="50">
        <f>IF(AND(P3042&gt;=150000000,P3042&lt;300000000),5000000,IF(AND(P3042&gt;=300000000,P3042&lt;500000000),10000000,IF(AND(P3042&gt;=300000000,P3042&lt;500000000),15000000,IF(AND(P3042&gt;=500000000,P3042&lt;3000000000),20000000,IF(P3042&gt;=30000000000,35000000,0))))) * (1-R3042)</f>
        <v>0</v>
      </c>
      <c r="Y3042" s="50">
        <f>IFERROR(Q3042 * (1-R3042),0)</f>
        <v>0</v>
      </c>
      <c r="Z3042" s="51">
        <f>IF(R3042=1,0,"")</f>
        <v>0</v>
      </c>
      <c r="AA3042" s="51">
        <f>IFERROR((1-R3042) * Z3042 * 2%,0)</f>
        <v>0</v>
      </c>
      <c r="AB3042" s="52">
        <f>IF(R3042=0,"",0)</f>
        <v>0</v>
      </c>
      <c r="AC3042" s="52">
        <f> IFERROR(AB3042 * (1-R3042) * 2%,0)</f>
        <v>0</v>
      </c>
      <c r="AD3042" s="53">
        <f>T3042+V3042+W3042+X3042+AA3042+AC3042</f>
        <v>19875.040000000001</v>
      </c>
    </row>
    <row r="3043">
      <c r="C3043" s="40" t="s">
        <v>5775</v>
      </c>
      <c r="D3043" s="41" t="s">
        <v>5776</v>
      </c>
      <c r="E3043" s="41"/>
      <c r="F3043" s="42">
        <v>41653.685567129629</v>
      </c>
      <c r="G3043" s="43">
        <v>54</v>
      </c>
      <c r="H3043" s="44">
        <v>43362</v>
      </c>
      <c r="I3043" s="44">
        <v>43364</v>
      </c>
      <c r="J3043" s="43">
        <v>186637</v>
      </c>
      <c r="K3043" s="43">
        <v>0</v>
      </c>
      <c r="L3043" s="43">
        <v>0</v>
      </c>
      <c r="M3043" s="43">
        <f>IFERROR(J3043-K3043-L3043,0)</f>
        <v>186637</v>
      </c>
      <c r="N3043" s="43">
        <v>216106</v>
      </c>
      <c r="O3043" s="45">
        <f>IFERROR(IF(1 - M3043/N3043&lt;0,0,1-M3043/N3043),0)</f>
        <v>0.13636363636363635</v>
      </c>
      <c r="P3043" s="43">
        <v>0</v>
      </c>
      <c r="Q3043" s="43">
        <v>186637</v>
      </c>
      <c r="R3043" s="46">
        <f>IF(F3043&lt;DATEVALUE("2018-07-01"),1,0)</f>
        <v>1</v>
      </c>
      <c r="S3043" s="47">
        <f>IF(R3043=1,1%,0)</f>
        <v>0.01</v>
      </c>
      <c r="T3043" s="46">
        <f>IFERROR(S3043*M3043,0)</f>
        <v>1866.3700000000001</v>
      </c>
      <c r="U3043" s="48">
        <f>IF(O3043&lt;=0.12,1,0)*(1-R3043)*M3043</f>
        <v>0</v>
      </c>
      <c r="V3043" s="49">
        <f>IF(0&lt;0.8,0,IF(0&lt;1,Sheet1!L590,1))*IF(G3043&lt;3,0.12 - O3043,0.01) *U3043</f>
        <v>0</v>
      </c>
      <c r="W3043" s="49">
        <f>IF(0&gt;1,IF(0&lt;=1.1,1,IF(0&lt;=1.2,2,IF(0&lt;=1.5,3,5))),0) * 1000000</f>
        <v>0</v>
      </c>
      <c r="X3043" s="50">
        <f>IF(AND(P3043&gt;=150000000,P3043&lt;300000000),5000000,IF(AND(P3043&gt;=300000000,P3043&lt;500000000),10000000,IF(AND(P3043&gt;=300000000,P3043&lt;500000000),15000000,IF(AND(P3043&gt;=500000000,P3043&lt;3000000000),20000000,IF(P3043&gt;=30000000000,35000000,0))))) * (1-R3043)</f>
        <v>0</v>
      </c>
      <c r="Y3043" s="50">
        <f>IFERROR(Q3043 * (1-R3043),0)</f>
        <v>0</v>
      </c>
      <c r="Z3043" s="51">
        <f>IF(R3043=1,0,0)</f>
        <v>0</v>
      </c>
      <c r="AA3043" s="51">
        <f>IFERROR((1-R3043) * Z3043 * 2%,0)</f>
        <v>0</v>
      </c>
      <c r="AB3043" s="52">
        <f>IF(R3043=0,0,0)</f>
        <v>0</v>
      </c>
      <c r="AC3043" s="52">
        <f> IFERROR(AB3043 * (1-R3043) * 2%,0)</f>
        <v>0</v>
      </c>
      <c r="AD3043" s="53">
        <f>T3043+V3043+W3043+X3043+AA3043+AC3043</f>
        <v>1866.3700000000001</v>
      </c>
    </row>
    <row r="3044">
      <c r="C3044" s="40" t="s">
        <v>5777</v>
      </c>
      <c r="D3044" s="41" t="s">
        <v>5778</v>
      </c>
      <c r="E3044" s="41"/>
      <c r="F3044" s="42">
        <v>41795.64975694444</v>
      </c>
      <c r="G3044" s="43">
        <v>49</v>
      </c>
      <c r="H3044" s="44">
        <v>43334</v>
      </c>
      <c r="I3044" s="44">
        <v>43342</v>
      </c>
      <c r="J3044" s="43">
        <v>1838760</v>
      </c>
      <c r="K3044" s="43">
        <v>1004344</v>
      </c>
      <c r="L3044" s="43">
        <v>0</v>
      </c>
      <c r="M3044" s="43">
        <f>IFERROR(J3044-K3044-L3044,0)</f>
        <v>834416</v>
      </c>
      <c r="N3044" s="43">
        <v>2623885</v>
      </c>
      <c r="O3044" s="45">
        <f>IFERROR(IF(1 - M3044/N3044&lt;0,0,1-M3044/N3044),0)</f>
        <v>0.68199216047959421</v>
      </c>
      <c r="P3044" s="43">
        <v>0</v>
      </c>
      <c r="Q3044" s="43">
        <v>1838760</v>
      </c>
      <c r="R3044" s="46">
        <f>IF(F3044&lt;DATEVALUE("2018-07-01"),1,0)</f>
        <v>1</v>
      </c>
      <c r="S3044" s="47">
        <f>IF(R3044=1,1%,0)</f>
        <v>0.01</v>
      </c>
      <c r="T3044" s="46">
        <f>IFERROR(S3044*M3044,0)</f>
        <v>8344.1599999999999</v>
      </c>
      <c r="U3044" s="48">
        <f>IF(O3044&lt;=0.12,1,0)*(1-R3044)*M3044</f>
        <v>0</v>
      </c>
      <c r="V3044" s="49">
        <f>IF(0&lt;0.8,0,IF(0&lt;1,Sheet1!L590,1))*IF(G3044&lt;3,0.12 - O3044,0.01) *U3044</f>
        <v>0</v>
      </c>
      <c r="W3044" s="49">
        <f>IF(0&gt;1,IF(0&lt;=1.1,1,IF(0&lt;=1.2,2,IF(0&lt;=1.5,3,5))),0) * 1000000</f>
        <v>0</v>
      </c>
      <c r="X3044" s="50">
        <f>IF(AND(P3044&gt;=150000000,P3044&lt;300000000),5000000,IF(AND(P3044&gt;=300000000,P3044&lt;500000000),10000000,IF(AND(P3044&gt;=300000000,P3044&lt;500000000),15000000,IF(AND(P3044&gt;=500000000,P3044&lt;3000000000),20000000,IF(P3044&gt;=30000000000,35000000,0))))) * (1-R3044)</f>
        <v>0</v>
      </c>
      <c r="Y3044" s="50">
        <f>IFERROR(Q3044 * (1-R3044),0)</f>
        <v>0</v>
      </c>
      <c r="Z3044" s="51">
        <f>IF(R3044=1,0,0)</f>
        <v>0</v>
      </c>
      <c r="AA3044" s="51">
        <f>IFERROR((1-R3044) * Z3044 * 2%,0)</f>
        <v>0</v>
      </c>
      <c r="AB3044" s="52">
        <f>IF(R3044=0,0,0)</f>
        <v>0</v>
      </c>
      <c r="AC3044" s="52">
        <f> IFERROR(AB3044 * (1-R3044) * 2%,0)</f>
        <v>0</v>
      </c>
      <c r="AD3044" s="53">
        <f>T3044+V3044+W3044+X3044+AA3044+AC3044</f>
        <v>8344.1599999999999</v>
      </c>
    </row>
    <row r="3045">
      <c r="C3045" s="40" t="s">
        <v>5779</v>
      </c>
      <c r="D3045" s="41" t="s">
        <v>5780</v>
      </c>
      <c r="E3045" s="41"/>
      <c r="F3045" s="42">
        <v>42086.395497685182</v>
      </c>
      <c r="G3045" s="43">
        <v>40</v>
      </c>
      <c r="H3045" s="44">
        <v>43334</v>
      </c>
      <c r="I3045" s="44">
        <v>43342</v>
      </c>
      <c r="J3045" s="43">
        <v>2060643</v>
      </c>
      <c r="K3045" s="43">
        <v>0</v>
      </c>
      <c r="L3045" s="43">
        <v>0</v>
      </c>
      <c r="M3045" s="43">
        <f>IFERROR(J3045-K3045-L3045,0)</f>
        <v>2060643</v>
      </c>
      <c r="N3045" s="43">
        <v>3048951</v>
      </c>
      <c r="O3045" s="45">
        <f>IFERROR(IF(1 - M3045/N3045&lt;0,0,1-M3045/N3045),0)</f>
        <v>0.32414689511245021</v>
      </c>
      <c r="P3045" s="43">
        <v>0</v>
      </c>
      <c r="Q3045" s="43">
        <v>2060643</v>
      </c>
      <c r="R3045" s="46">
        <f>IF(F3045&lt;DATEVALUE("2018-07-01"),1,0)</f>
        <v>1</v>
      </c>
      <c r="S3045" s="47">
        <f>IF(R3045=1,1%,0)</f>
        <v>0.01</v>
      </c>
      <c r="T3045" s="46">
        <f>IFERROR(S3045*M3045,0)</f>
        <v>20606.43</v>
      </c>
      <c r="U3045" s="48">
        <f>IF(O3045&lt;=0.12,1,0)*(1-R3045)*M3045</f>
        <v>0</v>
      </c>
      <c r="V3045" s="49">
        <f>IF(0&lt;0.8,0,IF(0&lt;1,Sheet1!L590,1))*IF(G3045&lt;3,0.12 - O3045,0.01) *U3045</f>
        <v>0</v>
      </c>
      <c r="W3045" s="49">
        <f>IF(0&gt;1,IF(0&lt;=1.1,1,IF(0&lt;=1.2,2,IF(0&lt;=1.5,3,5))),0) * 1000000</f>
        <v>0</v>
      </c>
      <c r="X3045" s="50">
        <f>IF(AND(P3045&gt;=150000000,P3045&lt;300000000),5000000,IF(AND(P3045&gt;=300000000,P3045&lt;500000000),10000000,IF(AND(P3045&gt;=300000000,P3045&lt;500000000),15000000,IF(AND(P3045&gt;=500000000,P3045&lt;3000000000),20000000,IF(P3045&gt;=30000000000,35000000,0))))) * (1-R3045)</f>
        <v>0</v>
      </c>
      <c r="Y3045" s="50">
        <f>IFERROR(Q3045 * (1-R3045),0)</f>
        <v>0</v>
      </c>
      <c r="Z3045" s="51">
        <f>IF(R3045=1,0,0)</f>
        <v>0</v>
      </c>
      <c r="AA3045" s="51">
        <f>IFERROR((1-R3045) * Z3045 * 2%,0)</f>
        <v>0</v>
      </c>
      <c r="AB3045" s="52">
        <f>IF(R3045=0,0,0)</f>
        <v>0</v>
      </c>
      <c r="AC3045" s="52">
        <f> IFERROR(AB3045 * (1-R3045) * 2%,0)</f>
        <v>0</v>
      </c>
      <c r="AD3045" s="53">
        <f>T3045+V3045+W3045+X3045+AA3045+AC3045</f>
        <v>20606.43</v>
      </c>
    </row>
    <row r="3046">
      <c r="C3046" s="40" t="s">
        <v>5781</v>
      </c>
      <c r="D3046" s="41" t="s">
        <v>5782</v>
      </c>
      <c r="E3046" s="41"/>
      <c r="F3046" s="42">
        <v>42121.457604166666</v>
      </c>
      <c r="G3046" s="43">
        <v>39</v>
      </c>
      <c r="H3046" s="44">
        <v>43334</v>
      </c>
      <c r="I3046" s="44">
        <v>43342</v>
      </c>
      <c r="J3046" s="43">
        <v>1103433</v>
      </c>
      <c r="K3046" s="43">
        <v>0</v>
      </c>
      <c r="L3046" s="43">
        <v>0</v>
      </c>
      <c r="M3046" s="43">
        <f>IFERROR(J3046-K3046-L3046,0)</f>
        <v>1103433</v>
      </c>
      <c r="N3046" s="43">
        <v>1886188</v>
      </c>
      <c r="O3046" s="45">
        <f>IFERROR(IF(1 - M3046/N3046&lt;0,0,1-M3046/N3046),0)</f>
        <v>0.41499309718861532</v>
      </c>
      <c r="P3046" s="43">
        <v>0</v>
      </c>
      <c r="Q3046" s="43">
        <v>1103433</v>
      </c>
      <c r="R3046" s="46">
        <f>IF(F3046&lt;DATEVALUE("2018-07-01"),1,0)</f>
        <v>1</v>
      </c>
      <c r="S3046" s="47">
        <f>IF(R3046=1,1%,0)</f>
        <v>0.01</v>
      </c>
      <c r="T3046" s="46">
        <f>IFERROR(S3046*M3046,0)</f>
        <v>11034.33</v>
      </c>
      <c r="U3046" s="48">
        <f>IF(O3046&lt;=0.12,1,0)*(1-R3046)*M3046</f>
        <v>0</v>
      </c>
      <c r="V3046" s="49">
        <f>IF(0&lt;0.8,0,IF(0&lt;1,Sheet1!L590,1))*IF(G3046&lt;3,0.12 - O3046,0.01) *U3046</f>
        <v>0</v>
      </c>
      <c r="W3046" s="49">
        <f>IF(0&gt;1,IF(0&lt;=1.1,1,IF(0&lt;=1.2,2,IF(0&lt;=1.5,3,5))),0) * 1000000</f>
        <v>0</v>
      </c>
      <c r="X3046" s="50">
        <f>IF(AND(P3046&gt;=150000000,P3046&lt;300000000),5000000,IF(AND(P3046&gt;=300000000,P3046&lt;500000000),10000000,IF(AND(P3046&gt;=300000000,P3046&lt;500000000),15000000,IF(AND(P3046&gt;=500000000,P3046&lt;3000000000),20000000,IF(P3046&gt;=30000000000,35000000,0))))) * (1-R3046)</f>
        <v>0</v>
      </c>
      <c r="Y3046" s="50">
        <f>IFERROR(Q3046 * (1-R3046),0)</f>
        <v>0</v>
      </c>
      <c r="Z3046" s="51">
        <f>IF(R3046=1,0,0)</f>
        <v>0</v>
      </c>
      <c r="AA3046" s="51">
        <f>IFERROR((1-R3046) * Z3046 * 2%,0)</f>
        <v>0</v>
      </c>
      <c r="AB3046" s="52">
        <f>IF(R3046=0,0,0)</f>
        <v>0</v>
      </c>
      <c r="AC3046" s="52">
        <f> IFERROR(AB3046 * (1-R3046) * 2%,0)</f>
        <v>0</v>
      </c>
      <c r="AD3046" s="53">
        <f>T3046+V3046+W3046+X3046+AA3046+AC3046</f>
        <v>11034.33</v>
      </c>
    </row>
    <row r="3047">
      <c r="C3047" s="40" t="s">
        <v>5783</v>
      </c>
      <c r="D3047" s="41" t="s">
        <v>5784</v>
      </c>
      <c r="E3047" s="41"/>
      <c r="F3047" s="42">
        <v>42300.559398148143</v>
      </c>
      <c r="G3047" s="43">
        <v>33</v>
      </c>
      <c r="H3047" s="44">
        <v>43334</v>
      </c>
      <c r="I3047" s="44">
        <v>43342</v>
      </c>
      <c r="J3047" s="43">
        <v>1812006</v>
      </c>
      <c r="K3047" s="43">
        <v>67628</v>
      </c>
      <c r="L3047" s="43">
        <v>0</v>
      </c>
      <c r="M3047" s="43">
        <f>IFERROR(J3047-K3047-L3047,0)</f>
        <v>1744378</v>
      </c>
      <c r="N3047" s="43">
        <v>2893961</v>
      </c>
      <c r="O3047" s="45">
        <f>IFERROR(IF(1 - M3047/N3047&lt;0,0,1-M3047/N3047),0)</f>
        <v>0.39723513896697293</v>
      </c>
      <c r="P3047" s="43">
        <v>0</v>
      </c>
      <c r="Q3047" s="43">
        <v>1812006</v>
      </c>
      <c r="R3047" s="46">
        <f>IF(F3047&lt;DATEVALUE("2018-07-01"),1,0)</f>
        <v>1</v>
      </c>
      <c r="S3047" s="47">
        <f>IF(R3047=1,1%,0)</f>
        <v>0.01</v>
      </c>
      <c r="T3047" s="46">
        <f>IFERROR(S3047*M3047,0)</f>
        <v>17443.779999999999</v>
      </c>
      <c r="U3047" s="48">
        <f>IF(O3047&lt;=0.12,1,0)*(1-R3047)*M3047</f>
        <v>0</v>
      </c>
      <c r="V3047" s="49">
        <f>IF(0&lt;0.8,0,IF(0&lt;1,Sheet1!L590,1))*IF(G3047&lt;3,0.12 - O3047,0.01) *U3047</f>
        <v>0</v>
      </c>
      <c r="W3047" s="49">
        <f>IF(0&gt;1,IF(0&lt;=1.1,1,IF(0&lt;=1.2,2,IF(0&lt;=1.5,3,5))),0) * 1000000</f>
        <v>0</v>
      </c>
      <c r="X3047" s="50">
        <f>IF(AND(P3047&gt;=150000000,P3047&lt;300000000),5000000,IF(AND(P3047&gt;=300000000,P3047&lt;500000000),10000000,IF(AND(P3047&gt;=300000000,P3047&lt;500000000),15000000,IF(AND(P3047&gt;=500000000,P3047&lt;3000000000),20000000,IF(P3047&gt;=30000000000,35000000,0))))) * (1-R3047)</f>
        <v>0</v>
      </c>
      <c r="Y3047" s="50">
        <f>IFERROR(Q3047 * (1-R3047),0)</f>
        <v>0</v>
      </c>
      <c r="Z3047" s="51">
        <f>IF(R3047=1,0,0)</f>
        <v>0</v>
      </c>
      <c r="AA3047" s="51">
        <f>IFERROR((1-R3047) * Z3047 * 2%,0)</f>
        <v>0</v>
      </c>
      <c r="AB3047" s="52">
        <f>IF(R3047=0,0,0)</f>
        <v>0</v>
      </c>
      <c r="AC3047" s="52">
        <f> IFERROR(AB3047 * (1-R3047) * 2%,0)</f>
        <v>0</v>
      </c>
      <c r="AD3047" s="53">
        <f>T3047+V3047+W3047+X3047+AA3047+AC3047</f>
        <v>17443.779999999999</v>
      </c>
    </row>
    <row r="3048">
      <c r="C3048" s="40" t="s">
        <v>5785</v>
      </c>
      <c r="D3048" s="41" t="s">
        <v>5786</v>
      </c>
      <c r="E3048" s="41"/>
      <c r="F3048" s="42">
        <v>42338.663263888884</v>
      </c>
      <c r="G3048" s="43">
        <v>32</v>
      </c>
      <c r="H3048" s="44">
        <v>43319</v>
      </c>
      <c r="I3048" s="44">
        <v>43329</v>
      </c>
      <c r="J3048" s="43">
        <v>184866</v>
      </c>
      <c r="K3048" s="43">
        <v>0</v>
      </c>
      <c r="L3048" s="43">
        <v>0</v>
      </c>
      <c r="M3048" s="43">
        <f>IFERROR(J3048-K3048-L3048,0)</f>
        <v>184866</v>
      </c>
      <c r="N3048" s="43">
        <v>202917</v>
      </c>
      <c r="O3048" s="45">
        <f>IFERROR(IF(1 - M3048/N3048&lt;0,0,1-M3048/N3048),0)</f>
        <v>0.088957554073833101</v>
      </c>
      <c r="P3048" s="43">
        <v>0</v>
      </c>
      <c r="Q3048" s="43">
        <v>184866</v>
      </c>
      <c r="R3048" s="46">
        <f>IF(F3048&lt;DATEVALUE("2018-07-01"),1,0)</f>
        <v>1</v>
      </c>
      <c r="S3048" s="47">
        <f>IF(R3048=1,1%,0)</f>
        <v>0.01</v>
      </c>
      <c r="T3048" s="46">
        <f>IFERROR(S3048*M3048,0)</f>
        <v>1848.6600000000001</v>
      </c>
      <c r="U3048" s="48">
        <f>IF(O3048&lt;=0.12,1,0)*(1-R3048)*M3048</f>
        <v>0</v>
      </c>
      <c r="V3048" s="49">
        <f>IF(0&lt;0.8,0,IF(0&lt;1,Sheet1!L590,1))*IF(G3048&lt;3,0.12 - O3048,0.01) *U3048</f>
        <v>0</v>
      </c>
      <c r="W3048" s="49">
        <f>IF(0&gt;1,IF(0&lt;=1.1,1,IF(0&lt;=1.2,2,IF(0&lt;=1.5,3,5))),0) * 1000000</f>
        <v>0</v>
      </c>
      <c r="X3048" s="50">
        <f>IF(AND(P3048&gt;=150000000,P3048&lt;300000000),5000000,IF(AND(P3048&gt;=300000000,P3048&lt;500000000),10000000,IF(AND(P3048&gt;=300000000,P3048&lt;500000000),15000000,IF(AND(P3048&gt;=500000000,P3048&lt;3000000000),20000000,IF(P3048&gt;=30000000000,35000000,0))))) * (1-R3048)</f>
        <v>0</v>
      </c>
      <c r="Y3048" s="50">
        <f>IFERROR(Q3048 * (1-R3048),0)</f>
        <v>0</v>
      </c>
      <c r="Z3048" s="51">
        <f>IF(R3048=1,0,0)</f>
        <v>0</v>
      </c>
      <c r="AA3048" s="51">
        <f>IFERROR((1-R3048) * Z3048 * 2%,0)</f>
        <v>0</v>
      </c>
      <c r="AB3048" s="52">
        <f>IF(R3048=0,0,0)</f>
        <v>0</v>
      </c>
      <c r="AC3048" s="52">
        <f> IFERROR(AB3048 * (1-R3048) * 2%,0)</f>
        <v>0</v>
      </c>
      <c r="AD3048" s="53">
        <f>T3048+V3048+W3048+X3048+AA3048+AC3048</f>
        <v>1848.6600000000001</v>
      </c>
    </row>
    <row r="3049">
      <c r="C3049" s="40" t="s">
        <v>5787</v>
      </c>
      <c r="D3049" s="41" t="s">
        <v>5782</v>
      </c>
      <c r="E3049" s="41"/>
      <c r="F3049" s="42">
        <v>42509.078993055555</v>
      </c>
      <c r="G3049" s="43">
        <v>26</v>
      </c>
      <c r="H3049" s="44">
        <v>43334</v>
      </c>
      <c r="I3049" s="44">
        <v>43342</v>
      </c>
      <c r="J3049" s="43">
        <v>1767645</v>
      </c>
      <c r="K3049" s="43">
        <v>0</v>
      </c>
      <c r="L3049" s="43">
        <v>0</v>
      </c>
      <c r="M3049" s="43">
        <f>IFERROR(J3049-K3049-L3049,0)</f>
        <v>1767645</v>
      </c>
      <c r="N3049" s="43">
        <v>2315214</v>
      </c>
      <c r="O3049" s="45">
        <f>IFERROR(IF(1 - M3049/N3049&lt;0,0,1-M3049/N3049),0)</f>
        <v>0.23650902249208927</v>
      </c>
      <c r="P3049" s="43">
        <v>0</v>
      </c>
      <c r="Q3049" s="43">
        <v>1767645</v>
      </c>
      <c r="R3049" s="46">
        <f>IF(F3049&lt;DATEVALUE("2018-07-01"),1,0)</f>
        <v>1</v>
      </c>
      <c r="S3049" s="47">
        <f>IF(R3049=1,1%,0)</f>
        <v>0.01</v>
      </c>
      <c r="T3049" s="46">
        <f>IFERROR(S3049*M3049,0)</f>
        <v>17676.450000000001</v>
      </c>
      <c r="U3049" s="48">
        <f>IF(O3049&lt;=0.12,1,0)*(1-R3049)*M3049</f>
        <v>0</v>
      </c>
      <c r="V3049" s="49">
        <f>IF(0&lt;0.8,0,IF(0&lt;1,Sheet1!L590,1))*IF(G3049&lt;3,0.12 - O3049,0.01) *U3049</f>
        <v>0</v>
      </c>
      <c r="W3049" s="49">
        <f>IF(0&gt;1,IF(0&lt;=1.1,1,IF(0&lt;=1.2,2,IF(0&lt;=1.5,3,5))),0) * 1000000</f>
        <v>0</v>
      </c>
      <c r="X3049" s="50">
        <f>IF(AND(P3049&gt;=150000000,P3049&lt;300000000),5000000,IF(AND(P3049&gt;=300000000,P3049&lt;500000000),10000000,IF(AND(P3049&gt;=300000000,P3049&lt;500000000),15000000,IF(AND(P3049&gt;=500000000,P3049&lt;3000000000),20000000,IF(P3049&gt;=30000000000,35000000,0))))) * (1-R3049)</f>
        <v>0</v>
      </c>
      <c r="Y3049" s="50">
        <f>IFERROR(Q3049 * (1-R3049),0)</f>
        <v>0</v>
      </c>
      <c r="Z3049" s="51">
        <f>IF(R3049=1,0,0)</f>
        <v>0</v>
      </c>
      <c r="AA3049" s="51">
        <f>IFERROR((1-R3049) * Z3049 * 2%,0)</f>
        <v>0</v>
      </c>
      <c r="AB3049" s="52">
        <f>IF(R3049=0,0,0)</f>
        <v>0</v>
      </c>
      <c r="AC3049" s="52">
        <f> IFERROR(AB3049 * (1-R3049) * 2%,0)</f>
        <v>0</v>
      </c>
      <c r="AD3049" s="53">
        <f>T3049+V3049+W3049+X3049+AA3049+AC3049</f>
        <v>17676.450000000001</v>
      </c>
    </row>
    <row r="3050">
      <c r="C3050" s="40" t="s">
        <v>5788</v>
      </c>
      <c r="D3050" s="41" t="s">
        <v>5789</v>
      </c>
      <c r="E3050" s="41"/>
      <c r="F3050" s="42">
        <v>42551.416469907403</v>
      </c>
      <c r="G3050" s="43">
        <v>25</v>
      </c>
      <c r="H3050" s="44">
        <v>43404</v>
      </c>
      <c r="I3050" s="44">
        <v>43440</v>
      </c>
      <c r="J3050" s="43">
        <v>16762780</v>
      </c>
      <c r="K3050" s="43">
        <v>2125630</v>
      </c>
      <c r="L3050" s="43">
        <v>0</v>
      </c>
      <c r="M3050" s="43">
        <f>IFERROR(J3050-K3050-L3050,0)</f>
        <v>14637150</v>
      </c>
      <c r="N3050" s="43">
        <v>5206388</v>
      </c>
      <c r="O3050" s="45">
        <f>IFERROR(IF(1 - M3050/N3050&lt;0,0,1-M3050/N3050),0)</f>
        <v>0</v>
      </c>
      <c r="P3050" s="43">
        <v>0</v>
      </c>
      <c r="Q3050" s="43">
        <v>14676740</v>
      </c>
      <c r="R3050" s="46">
        <f>IF(F3050&lt;DATEVALUE("2018-07-01"),1,0)</f>
        <v>1</v>
      </c>
      <c r="S3050" s="47">
        <f>IF(R3050=1,1%,0)</f>
        <v>0.01</v>
      </c>
      <c r="T3050" s="46">
        <f>IFERROR(S3050*M3050,0)</f>
        <v>146371.5</v>
      </c>
      <c r="U3050" s="48">
        <f>IF(O3050&lt;=0.12,1,0)*(1-R3050)*M3050</f>
        <v>0</v>
      </c>
      <c r="V3050" s="49">
        <f>IF(0&lt;0.8,0,IF(0&lt;1,Sheet1!L590,1))*IF(G3050&lt;3,0.12 - O3050,0.01) *U3050</f>
        <v>0</v>
      </c>
      <c r="W3050" s="49">
        <f>IF(0&gt;1,IF(0&lt;=1.1,1,IF(0&lt;=1.2,2,IF(0&lt;=1.5,3,5))),0) * 1000000</f>
        <v>0</v>
      </c>
      <c r="X3050" s="50">
        <f>IF(AND(P3050&gt;=150000000,P3050&lt;300000000),5000000,IF(AND(P3050&gt;=300000000,P3050&lt;500000000),10000000,IF(AND(P3050&gt;=300000000,P3050&lt;500000000),15000000,IF(AND(P3050&gt;=500000000,P3050&lt;3000000000),20000000,IF(P3050&gt;=30000000000,35000000,0))))) * (1-R3050)</f>
        <v>0</v>
      </c>
      <c r="Y3050" s="50">
        <f>IFERROR(Q3050 * (1-R3050),0)</f>
        <v>0</v>
      </c>
      <c r="Z3050" s="51">
        <f>IF(R3050=1,0,0)</f>
        <v>0</v>
      </c>
      <c r="AA3050" s="51">
        <f>IFERROR((1-R3050) * Z3050 * 2%,0)</f>
        <v>0</v>
      </c>
      <c r="AB3050" s="52">
        <f>IF(R3050=0,0,0)</f>
        <v>0</v>
      </c>
      <c r="AC3050" s="52">
        <f> IFERROR(AB3050 * (1-R3050) * 2%,0)</f>
        <v>0</v>
      </c>
      <c r="AD3050" s="53">
        <f>T3050+V3050+W3050+X3050+AA3050+AC3050</f>
        <v>146371.5</v>
      </c>
    </row>
    <row r="3051">
      <c r="C3051" s="40" t="s">
        <v>5790</v>
      </c>
      <c r="D3051" s="41" t="s">
        <v>5791</v>
      </c>
      <c r="E3051" s="41"/>
      <c r="F3051" s="42">
        <v>42557.299756944441</v>
      </c>
      <c r="G3051" s="43">
        <v>24</v>
      </c>
      <c r="H3051" s="44">
        <v>43340</v>
      </c>
      <c r="I3051" s="44">
        <v>43395</v>
      </c>
      <c r="J3051" s="43">
        <v>1790597</v>
      </c>
      <c r="K3051" s="43">
        <v>26301</v>
      </c>
      <c r="L3051" s="43">
        <v>0</v>
      </c>
      <c r="M3051" s="43">
        <f>IFERROR(J3051-K3051-L3051,0)</f>
        <v>1764296</v>
      </c>
      <c r="N3051" s="43">
        <v>1961276</v>
      </c>
      <c r="O3051" s="45">
        <f>IFERROR(IF(1 - M3051/N3051&lt;0,0,1-M3051/N3051),0)</f>
        <v>0.10043461501593864</v>
      </c>
      <c r="P3051" s="43">
        <v>0</v>
      </c>
      <c r="Q3051" s="43">
        <v>1790597</v>
      </c>
      <c r="R3051" s="46">
        <f>IF(F3051&lt;DATEVALUE("2018-07-01"),1,0)</f>
        <v>1</v>
      </c>
      <c r="S3051" s="47">
        <f>IF(R3051=1,1%,0)</f>
        <v>0.01</v>
      </c>
      <c r="T3051" s="46">
        <f>IFERROR(S3051*M3051,0)</f>
        <v>17642.959999999999</v>
      </c>
      <c r="U3051" s="48">
        <f>IF(O3051&lt;=0.12,1,0)*(1-R3051)*M3051</f>
        <v>0</v>
      </c>
      <c r="V3051" s="49">
        <f>IF(0&lt;0.8,0,IF(0&lt;1,Sheet1!L590,1))*IF(G3051&lt;3,0.12 - O3051,0.01) *U3051</f>
        <v>0</v>
      </c>
      <c r="W3051" s="49">
        <f>IF(0&gt;1,IF(0&lt;=1.1,1,IF(0&lt;=1.2,2,IF(0&lt;=1.5,3,5))),0) * 1000000</f>
        <v>0</v>
      </c>
      <c r="X3051" s="50">
        <f>IF(AND(P3051&gt;=150000000,P3051&lt;300000000),5000000,IF(AND(P3051&gt;=300000000,P3051&lt;500000000),10000000,IF(AND(P3051&gt;=300000000,P3051&lt;500000000),15000000,IF(AND(P3051&gt;=500000000,P3051&lt;3000000000),20000000,IF(P3051&gt;=30000000000,35000000,0))))) * (1-R3051)</f>
        <v>0</v>
      </c>
      <c r="Y3051" s="50">
        <f>IFERROR(Q3051 * (1-R3051),0)</f>
        <v>0</v>
      </c>
      <c r="Z3051" s="51">
        <f>IF(R3051=1,0,0)</f>
        <v>0</v>
      </c>
      <c r="AA3051" s="51">
        <f>IFERROR((1-R3051) * Z3051 * 2%,0)</f>
        <v>0</v>
      </c>
      <c r="AB3051" s="52">
        <f>IF(R3051=0,0,0)</f>
        <v>0</v>
      </c>
      <c r="AC3051" s="52">
        <f> IFERROR(AB3051 * (1-R3051) * 2%,0)</f>
        <v>0</v>
      </c>
      <c r="AD3051" s="53">
        <f>T3051+V3051+W3051+X3051+AA3051+AC3051</f>
        <v>17642.959999999999</v>
      </c>
    </row>
    <row r="3052">
      <c r="C3052" s="40" t="s">
        <v>5792</v>
      </c>
      <c r="D3052" s="41" t="s">
        <v>5793</v>
      </c>
      <c r="E3052" s="41"/>
      <c r="F3052" s="42">
        <v>42570.383657407408</v>
      </c>
      <c r="G3052" s="43">
        <v>24</v>
      </c>
      <c r="H3052" s="44">
        <v>43325</v>
      </c>
      <c r="I3052" s="44">
        <v>43333</v>
      </c>
      <c r="J3052" s="43">
        <v>292820</v>
      </c>
      <c r="K3052" s="43">
        <v>0</v>
      </c>
      <c r="L3052" s="43">
        <v>0</v>
      </c>
      <c r="M3052" s="43">
        <f>IFERROR(J3052-K3052-L3052,0)</f>
        <v>292820</v>
      </c>
      <c r="N3052" s="43">
        <v>292820</v>
      </c>
      <c r="O3052" s="45">
        <f>IFERROR(IF(1 - M3052/N3052&lt;0,0,1-M3052/N3052),0)</f>
        <v>0</v>
      </c>
      <c r="P3052" s="43">
        <v>0</v>
      </c>
      <c r="Q3052" s="43">
        <v>292820</v>
      </c>
      <c r="R3052" s="46">
        <f>IF(F3052&lt;DATEVALUE("2018-07-01"),1,0)</f>
        <v>1</v>
      </c>
      <c r="S3052" s="47">
        <f>IF(R3052=1,1%,0)</f>
        <v>0.01</v>
      </c>
      <c r="T3052" s="46">
        <f>IFERROR(S3052*M3052,0)</f>
        <v>2928.2000000000003</v>
      </c>
      <c r="U3052" s="48">
        <f>IF(O3052&lt;=0.12,1,0)*(1-R3052)*M3052</f>
        <v>0</v>
      </c>
      <c r="V3052" s="49">
        <f>IF(0&lt;0.8,0,IF(0&lt;1,Sheet1!L590,1))*IF(G3052&lt;3,0.12 - O3052,0.01) *U3052</f>
        <v>0</v>
      </c>
      <c r="W3052" s="49">
        <f>IF(0&gt;1,IF(0&lt;=1.1,1,IF(0&lt;=1.2,2,IF(0&lt;=1.5,3,5))),0) * 1000000</f>
        <v>0</v>
      </c>
      <c r="X3052" s="50">
        <f>IF(AND(P3052&gt;=150000000,P3052&lt;300000000),5000000,IF(AND(P3052&gt;=300000000,P3052&lt;500000000),10000000,IF(AND(P3052&gt;=300000000,P3052&lt;500000000),15000000,IF(AND(P3052&gt;=500000000,P3052&lt;3000000000),20000000,IF(P3052&gt;=30000000000,35000000,0))))) * (1-R3052)</f>
        <v>0</v>
      </c>
      <c r="Y3052" s="50">
        <f>IFERROR(Q3052 * (1-R3052),0)</f>
        <v>0</v>
      </c>
      <c r="Z3052" s="51">
        <f>IF(R3052=1,0,0)</f>
        <v>0</v>
      </c>
      <c r="AA3052" s="51">
        <f>IFERROR((1-R3052) * Z3052 * 2%,0)</f>
        <v>0</v>
      </c>
      <c r="AB3052" s="52">
        <f>IF(R3052=0,0,0)</f>
        <v>0</v>
      </c>
      <c r="AC3052" s="52">
        <f> IFERROR(AB3052 * (1-R3052) * 2%,0)</f>
        <v>0</v>
      </c>
      <c r="AD3052" s="53">
        <f>T3052+V3052+W3052+X3052+AA3052+AC3052</f>
        <v>2928.2000000000003</v>
      </c>
    </row>
    <row r="3053">
      <c r="C3053" s="40" t="s">
        <v>5794</v>
      </c>
      <c r="D3053" s="41" t="s">
        <v>5795</v>
      </c>
      <c r="E3053" s="41"/>
      <c r="F3053" s="42">
        <v>42804.306574074071</v>
      </c>
      <c r="G3053" s="43">
        <v>16</v>
      </c>
      <c r="H3053" s="44">
        <v>43412</v>
      </c>
      <c r="I3053" s="44">
        <v>43385</v>
      </c>
      <c r="J3053" s="43">
        <v>560278</v>
      </c>
      <c r="K3053" s="43">
        <v>0</v>
      </c>
      <c r="L3053" s="43">
        <v>0</v>
      </c>
      <c r="M3053" s="43">
        <f>IFERROR(J3053-K3053-L3053,0)</f>
        <v>560278</v>
      </c>
      <c r="N3053" s="43">
        <v>560278</v>
      </c>
      <c r="O3053" s="45">
        <f>IFERROR(IF(1 - M3053/N3053&lt;0,0,1-M3053/N3053),0)</f>
        <v>0</v>
      </c>
      <c r="P3053" s="43">
        <v>0</v>
      </c>
      <c r="Q3053" s="43">
        <v>590165</v>
      </c>
      <c r="R3053" s="46">
        <f>IF(F3053&lt;DATEVALUE("2018-07-01"),1,0)</f>
        <v>1</v>
      </c>
      <c r="S3053" s="47">
        <f>IF(R3053=1,1%,0)</f>
        <v>0.01</v>
      </c>
      <c r="T3053" s="46">
        <f>IFERROR(S3053*M3053,0)</f>
        <v>5602.7799999999997</v>
      </c>
      <c r="U3053" s="48">
        <f>IF(O3053&lt;=0.12,1,0)*(1-R3053)*M3053</f>
        <v>0</v>
      </c>
      <c r="V3053" s="49">
        <f>IF(0&lt;0.8,0,IF(0&lt;1,Sheet1!L590,1))*IF(G3053&lt;3,0.12 - O3053,0.01) *U3053</f>
        <v>0</v>
      </c>
      <c r="W3053" s="49">
        <f>IF(0&gt;1,IF(0&lt;=1.1,1,IF(0&lt;=1.2,2,IF(0&lt;=1.5,3,5))),0) * 1000000</f>
        <v>0</v>
      </c>
      <c r="X3053" s="50">
        <f>IF(AND(P3053&gt;=150000000,P3053&lt;300000000),5000000,IF(AND(P3053&gt;=300000000,P3053&lt;500000000),10000000,IF(AND(P3053&gt;=300000000,P3053&lt;500000000),15000000,IF(AND(P3053&gt;=500000000,P3053&lt;3000000000),20000000,IF(P3053&gt;=30000000000,35000000,0))))) * (1-R3053)</f>
        <v>0</v>
      </c>
      <c r="Y3053" s="50">
        <f>IFERROR(Q3053 * (1-R3053),0)</f>
        <v>0</v>
      </c>
      <c r="Z3053" s="51">
        <f>IF(R3053=1,0,0)</f>
        <v>0</v>
      </c>
      <c r="AA3053" s="51">
        <f>IFERROR((1-R3053) * Z3053 * 2%,0)</f>
        <v>0</v>
      </c>
      <c r="AB3053" s="52">
        <f>IF(R3053=0,0,0)</f>
        <v>0</v>
      </c>
      <c r="AC3053" s="52">
        <f> IFERROR(AB3053 * (1-R3053) * 2%,0)</f>
        <v>0</v>
      </c>
      <c r="AD3053" s="53">
        <f>T3053+V3053+W3053+X3053+AA3053+AC3053</f>
        <v>5602.7799999999997</v>
      </c>
    </row>
    <row r="3054">
      <c r="C3054" s="40" t="s">
        <v>5796</v>
      </c>
      <c r="D3054" s="41" t="s">
        <v>5797</v>
      </c>
      <c r="E3054" s="41"/>
      <c r="F3054" s="42">
        <v>42823.167002314811</v>
      </c>
      <c r="G3054" s="43">
        <v>16</v>
      </c>
      <c r="H3054" s="44">
        <v>43326</v>
      </c>
      <c r="I3054" s="44">
        <v>43319</v>
      </c>
      <c r="J3054" s="43">
        <v>1196360</v>
      </c>
      <c r="K3054" s="43">
        <v>0</v>
      </c>
      <c r="L3054" s="43">
        <v>0</v>
      </c>
      <c r="M3054" s="43">
        <f>IFERROR(J3054-K3054-L3054,0)</f>
        <v>1196360</v>
      </c>
      <c r="N3054" s="43">
        <v>1685409</v>
      </c>
      <c r="O3054" s="45">
        <f>IFERROR(IF(1 - M3054/N3054&lt;0,0,1-M3054/N3054),0)</f>
        <v>0.29016636317950129</v>
      </c>
      <c r="P3054" s="43">
        <v>0</v>
      </c>
      <c r="Q3054" s="43">
        <v>1196360</v>
      </c>
      <c r="R3054" s="46">
        <f>IF(F3054&lt;DATEVALUE("2018-07-01"),1,0)</f>
        <v>1</v>
      </c>
      <c r="S3054" s="47">
        <f>IF(R3054=1,1%,0)</f>
        <v>0.01</v>
      </c>
      <c r="T3054" s="46">
        <f>IFERROR(S3054*M3054,0)</f>
        <v>11963.6</v>
      </c>
      <c r="U3054" s="48">
        <f>IF(O3054&lt;=0.12,1,0)*(1-R3054)*M3054</f>
        <v>0</v>
      </c>
      <c r="V3054" s="49">
        <f>IF(0&lt;0.8,0,IF(0&lt;1,Sheet1!L590,1))*IF(G3054&lt;3,0.12 - O3054,0.01) *U3054</f>
        <v>0</v>
      </c>
      <c r="W3054" s="49">
        <f>IF(0&gt;1,IF(0&lt;=1.1,1,IF(0&lt;=1.2,2,IF(0&lt;=1.5,3,5))),0) * 1000000</f>
        <v>0</v>
      </c>
      <c r="X3054" s="50">
        <f>IF(AND(P3054&gt;=150000000,P3054&lt;300000000),5000000,IF(AND(P3054&gt;=300000000,P3054&lt;500000000),10000000,IF(AND(P3054&gt;=300000000,P3054&lt;500000000),15000000,IF(AND(P3054&gt;=500000000,P3054&lt;3000000000),20000000,IF(P3054&gt;=30000000000,35000000,0))))) * (1-R3054)</f>
        <v>0</v>
      </c>
      <c r="Y3054" s="50">
        <f>IFERROR(Q3054 * (1-R3054),0)</f>
        <v>0</v>
      </c>
      <c r="Z3054" s="51">
        <f>IF(R3054=1,0,0)</f>
        <v>0</v>
      </c>
      <c r="AA3054" s="51">
        <f>IFERROR((1-R3054) * Z3054 * 2%,0)</f>
        <v>0</v>
      </c>
      <c r="AB3054" s="52">
        <f>IF(R3054=0,0,0)</f>
        <v>0</v>
      </c>
      <c r="AC3054" s="52">
        <f> IFERROR(AB3054 * (1-R3054) * 2%,0)</f>
        <v>0</v>
      </c>
      <c r="AD3054" s="53">
        <f>T3054+V3054+W3054+X3054+AA3054+AC3054</f>
        <v>11963.6</v>
      </c>
    </row>
    <row r="3055">
      <c r="C3055" s="40" t="s">
        <v>5798</v>
      </c>
      <c r="D3055" s="41" t="s">
        <v>5799</v>
      </c>
      <c r="E3055" s="41"/>
      <c r="F3055" s="42">
        <v>42935.214733796296</v>
      </c>
      <c r="G3055" s="43">
        <v>12</v>
      </c>
      <c r="H3055" s="44">
        <v>43334</v>
      </c>
      <c r="I3055" s="44">
        <v>43342</v>
      </c>
      <c r="J3055" s="43">
        <v>3076475</v>
      </c>
      <c r="K3055" s="43">
        <v>0</v>
      </c>
      <c r="L3055" s="43">
        <v>0</v>
      </c>
      <c r="M3055" s="43">
        <f>IFERROR(J3055-K3055-L3055,0)</f>
        <v>3076475</v>
      </c>
      <c r="N3055" s="43">
        <v>3776243</v>
      </c>
      <c r="O3055" s="45">
        <f>IFERROR(IF(1 - M3055/N3055&lt;0,0,1-M3055/N3055),0)</f>
        <v>0.18530798997839915</v>
      </c>
      <c r="P3055" s="43">
        <v>0</v>
      </c>
      <c r="Q3055" s="43">
        <v>3076475</v>
      </c>
      <c r="R3055" s="46">
        <f>IF(F3055&lt;DATEVALUE("2018-07-01"),1,0)</f>
        <v>1</v>
      </c>
      <c r="S3055" s="47">
        <f>IF(R3055=1,1%,0)</f>
        <v>0.01</v>
      </c>
      <c r="T3055" s="46">
        <f>IFERROR(S3055*M3055,0)</f>
        <v>30764.75</v>
      </c>
      <c r="U3055" s="48">
        <f>IF(O3055&lt;=0.12,1,0)*(1-R3055)*M3055</f>
        <v>0</v>
      </c>
      <c r="V3055" s="49">
        <f>IF(0&lt;0.8,0,IF(0&lt;1,Sheet1!L590,1))*IF(G3055&lt;3,0.12 - O3055,0.01) *U3055</f>
        <v>0</v>
      </c>
      <c r="W3055" s="49">
        <f>IF(0&gt;1,IF(0&lt;=1.1,1,IF(0&lt;=1.2,2,IF(0&lt;=1.5,3,5))),0) * 1000000</f>
        <v>0</v>
      </c>
      <c r="X3055" s="50">
        <f>IF(AND(P3055&gt;=150000000,P3055&lt;300000000),5000000,IF(AND(P3055&gt;=300000000,P3055&lt;500000000),10000000,IF(AND(P3055&gt;=300000000,P3055&lt;500000000),15000000,IF(AND(P3055&gt;=500000000,P3055&lt;3000000000),20000000,IF(P3055&gt;=30000000000,35000000,0))))) * (1-R3055)</f>
        <v>0</v>
      </c>
      <c r="Y3055" s="50">
        <f>IFERROR(Q3055 * (1-R3055),0)</f>
        <v>0</v>
      </c>
      <c r="Z3055" s="51">
        <f>IF(R3055=1,0,0)</f>
        <v>0</v>
      </c>
      <c r="AA3055" s="51">
        <f>IFERROR((1-R3055) * Z3055 * 2%,0)</f>
        <v>0</v>
      </c>
      <c r="AB3055" s="52">
        <f>IF(R3055=0,0,0)</f>
        <v>0</v>
      </c>
      <c r="AC3055" s="52">
        <f> IFERROR(AB3055 * (1-R3055) * 2%,0)</f>
        <v>0</v>
      </c>
      <c r="AD3055" s="53">
        <f>T3055+V3055+W3055+X3055+AA3055+AC3055</f>
        <v>30764.75</v>
      </c>
    </row>
    <row r="3056">
      <c r="C3056" s="40" t="s">
        <v>5800</v>
      </c>
      <c r="D3056" s="41" t="s">
        <v>5801</v>
      </c>
      <c r="E3056" s="41"/>
      <c r="F3056" s="42">
        <v>42947.338020833333</v>
      </c>
      <c r="G3056" s="43">
        <v>12</v>
      </c>
      <c r="H3056" s="44">
        <v>43343</v>
      </c>
      <c r="I3056" s="44">
        <v>43314</v>
      </c>
      <c r="J3056" s="43">
        <v>1261368</v>
      </c>
      <c r="K3056" s="43">
        <v>0</v>
      </c>
      <c r="L3056" s="43">
        <v>0</v>
      </c>
      <c r="M3056" s="43">
        <f>IFERROR(J3056-K3056-L3056,0)</f>
        <v>1261368</v>
      </c>
      <c r="N3056" s="43">
        <v>893368</v>
      </c>
      <c r="O3056" s="45">
        <f>IFERROR(IF(1 - M3056/N3056&lt;0,0,1-M3056/N3056),0)</f>
        <v>0</v>
      </c>
      <c r="P3056" s="43">
        <v>0</v>
      </c>
      <c r="Q3056" s="43">
        <v>1261368</v>
      </c>
      <c r="R3056" s="46">
        <f>IF(F3056&lt;DATEVALUE("2018-07-01"),1,0)</f>
        <v>1</v>
      </c>
      <c r="S3056" s="47">
        <f>IF(R3056=1,1%,0)</f>
        <v>0.01</v>
      </c>
      <c r="T3056" s="46">
        <f>IFERROR(S3056*M3056,0)</f>
        <v>12613.68</v>
      </c>
      <c r="U3056" s="48">
        <f>IF(O3056&lt;=0.12,1,0)*(1-R3056)*M3056</f>
        <v>0</v>
      </c>
      <c r="V3056" s="49">
        <f>IF(0&lt;0.8,0,IF(0&lt;1,Sheet1!L590,1))*IF(G3056&lt;3,0.12 - O3056,0.01) *U3056</f>
        <v>0</v>
      </c>
      <c r="W3056" s="49">
        <f>IF(0&gt;1,IF(0&lt;=1.1,1,IF(0&lt;=1.2,2,IF(0&lt;=1.5,3,5))),0) * 1000000</f>
        <v>0</v>
      </c>
      <c r="X3056" s="50">
        <f>IF(AND(P3056&gt;=150000000,P3056&lt;300000000),5000000,IF(AND(P3056&gt;=300000000,P3056&lt;500000000),10000000,IF(AND(P3056&gt;=300000000,P3056&lt;500000000),15000000,IF(AND(P3056&gt;=500000000,P3056&lt;3000000000),20000000,IF(P3056&gt;=30000000000,35000000,0))))) * (1-R3056)</f>
        <v>0</v>
      </c>
      <c r="Y3056" s="50">
        <f>IFERROR(Q3056 * (1-R3056),0)</f>
        <v>0</v>
      </c>
      <c r="Z3056" s="51">
        <f>IF(R3056=1,0,0)</f>
        <v>0</v>
      </c>
      <c r="AA3056" s="51">
        <f>IFERROR((1-R3056) * Z3056 * 2%,0)</f>
        <v>0</v>
      </c>
      <c r="AB3056" s="52">
        <f>IF(R3056=0,0,0)</f>
        <v>0</v>
      </c>
      <c r="AC3056" s="52">
        <f> IFERROR(AB3056 * (1-R3056) * 2%,0)</f>
        <v>0</v>
      </c>
      <c r="AD3056" s="53">
        <f>T3056+V3056+W3056+X3056+AA3056+AC3056</f>
        <v>12613.68</v>
      </c>
    </row>
    <row r="3057">
      <c r="C3057" s="40" t="s">
        <v>5802</v>
      </c>
      <c r="D3057" s="41" t="s">
        <v>5803</v>
      </c>
      <c r="E3057" s="41"/>
      <c r="F3057" s="42">
        <v>42948.328043981477</v>
      </c>
      <c r="G3057" s="43">
        <v>11</v>
      </c>
      <c r="H3057" s="44">
        <v>43319</v>
      </c>
      <c r="I3057" s="44">
        <v>43322</v>
      </c>
      <c r="J3057" s="43">
        <v>112651</v>
      </c>
      <c r="K3057" s="43">
        <v>0</v>
      </c>
      <c r="L3057" s="43">
        <v>0</v>
      </c>
      <c r="M3057" s="43">
        <f>IFERROR(J3057-K3057-L3057,0)</f>
        <v>112651</v>
      </c>
      <c r="N3057" s="43">
        <v>112651</v>
      </c>
      <c r="O3057" s="45">
        <f>IFERROR(IF(1 - M3057/N3057&lt;0,0,1-M3057/N3057),0)</f>
        <v>0</v>
      </c>
      <c r="P3057" s="43">
        <v>0</v>
      </c>
      <c r="Q3057" s="43">
        <v>112651</v>
      </c>
      <c r="R3057" s="46">
        <f>IF(F3057&lt;DATEVALUE("2018-07-01"),1,0)</f>
        <v>1</v>
      </c>
      <c r="S3057" s="47">
        <f>IF(R3057=1,1%,0)</f>
        <v>0.01</v>
      </c>
      <c r="T3057" s="46">
        <f>IFERROR(S3057*M3057,0)</f>
        <v>1126.51</v>
      </c>
      <c r="U3057" s="48">
        <f>IF(O3057&lt;=0.12,1,0)*(1-R3057)*M3057</f>
        <v>0</v>
      </c>
      <c r="V3057" s="49">
        <f>IF(0&lt;0.8,0,IF(0&lt;1,Sheet1!L590,1))*IF(G3057&lt;3,0.12 - O3057,0.01) *U3057</f>
        <v>0</v>
      </c>
      <c r="W3057" s="49">
        <f>IF(0&gt;1,IF(0&lt;=1.1,1,IF(0&lt;=1.2,2,IF(0&lt;=1.5,3,5))),0) * 1000000</f>
        <v>0</v>
      </c>
      <c r="X3057" s="50">
        <f>IF(AND(P3057&gt;=150000000,P3057&lt;300000000),5000000,IF(AND(P3057&gt;=300000000,P3057&lt;500000000),10000000,IF(AND(P3057&gt;=300000000,P3057&lt;500000000),15000000,IF(AND(P3057&gt;=500000000,P3057&lt;3000000000),20000000,IF(P3057&gt;=30000000000,35000000,0))))) * (1-R3057)</f>
        <v>0</v>
      </c>
      <c r="Y3057" s="50">
        <f>IFERROR(Q3057 * (1-R3057),0)</f>
        <v>0</v>
      </c>
      <c r="Z3057" s="51">
        <f>IF(R3057=1,0,0)</f>
        <v>0</v>
      </c>
      <c r="AA3057" s="51">
        <f>IFERROR((1-R3057) * Z3057 * 2%,0)</f>
        <v>0</v>
      </c>
      <c r="AB3057" s="52">
        <f>IF(R3057=0,0,0)</f>
        <v>0</v>
      </c>
      <c r="AC3057" s="52">
        <f> IFERROR(AB3057 * (1-R3057) * 2%,0)</f>
        <v>0</v>
      </c>
      <c r="AD3057" s="53">
        <f>T3057+V3057+W3057+X3057+AA3057+AC3057</f>
        <v>1126.51</v>
      </c>
    </row>
    <row r="3058">
      <c r="C3058" s="40" t="s">
        <v>5804</v>
      </c>
      <c r="D3058" s="41" t="s">
        <v>5805</v>
      </c>
      <c r="E3058" s="41"/>
      <c r="F3058" s="42">
        <v>42968.279074074075</v>
      </c>
      <c r="G3058" s="43">
        <v>11</v>
      </c>
      <c r="H3058" s="44">
        <v>43332</v>
      </c>
      <c r="I3058" s="44">
        <v>43348</v>
      </c>
      <c r="J3058" s="43">
        <v>17364418</v>
      </c>
      <c r="K3058" s="43">
        <v>0</v>
      </c>
      <c r="L3058" s="43">
        <v>0</v>
      </c>
      <c r="M3058" s="43">
        <f>IFERROR(J3058-K3058-L3058,0)</f>
        <v>17364418</v>
      </c>
      <c r="N3058" s="43">
        <v>10743458</v>
      </c>
      <c r="O3058" s="45">
        <f>IFERROR(IF(1 - M3058/N3058&lt;0,0,1-M3058/N3058),0)</f>
        <v>0</v>
      </c>
      <c r="P3058" s="43">
        <v>0</v>
      </c>
      <c r="Q3058" s="43">
        <v>17364418</v>
      </c>
      <c r="R3058" s="46">
        <f>IF(F3058&lt;DATEVALUE("2018-07-01"),1,0)</f>
        <v>1</v>
      </c>
      <c r="S3058" s="47">
        <f>IF(R3058=1,1%,0)</f>
        <v>0.01</v>
      </c>
      <c r="T3058" s="46">
        <f>IFERROR(S3058*M3058,0)</f>
        <v>173644.17999999999</v>
      </c>
      <c r="U3058" s="48">
        <f>IF(O3058&lt;=0.12,1,0)*(1-R3058)*M3058</f>
        <v>0</v>
      </c>
      <c r="V3058" s="49">
        <f>IF(0&lt;0.8,0,IF(0&lt;1,Sheet1!L590,1))*IF(G3058&lt;3,0.12 - O3058,0.01) *U3058</f>
        <v>0</v>
      </c>
      <c r="W3058" s="49">
        <f>IF(0&gt;1,IF(0&lt;=1.1,1,IF(0&lt;=1.2,2,IF(0&lt;=1.5,3,5))),0) * 1000000</f>
        <v>0</v>
      </c>
      <c r="X3058" s="50">
        <f>IF(AND(P3058&gt;=150000000,P3058&lt;300000000),5000000,IF(AND(P3058&gt;=300000000,P3058&lt;500000000),10000000,IF(AND(P3058&gt;=300000000,P3058&lt;500000000),15000000,IF(AND(P3058&gt;=500000000,P3058&lt;3000000000),20000000,IF(P3058&gt;=30000000000,35000000,0))))) * (1-R3058)</f>
        <v>0</v>
      </c>
      <c r="Y3058" s="50">
        <f>IFERROR(Q3058 * (1-R3058),0)</f>
        <v>0</v>
      </c>
      <c r="Z3058" s="51">
        <f>IF(R3058=1,0,0)</f>
        <v>0</v>
      </c>
      <c r="AA3058" s="51">
        <f>IFERROR((1-R3058) * Z3058 * 2%,0)</f>
        <v>0</v>
      </c>
      <c r="AB3058" s="52">
        <f>IF(R3058=0,0,0)</f>
        <v>0</v>
      </c>
      <c r="AC3058" s="52">
        <f> IFERROR(AB3058 * (1-R3058) * 2%,0)</f>
        <v>0</v>
      </c>
      <c r="AD3058" s="53">
        <f>T3058+V3058+W3058+X3058+AA3058+AC3058</f>
        <v>173644.17999999999</v>
      </c>
    </row>
    <row r="3059">
      <c r="C3059" s="40" t="s">
        <v>5806</v>
      </c>
      <c r="D3059" s="41" t="s">
        <v>5807</v>
      </c>
      <c r="E3059" s="41"/>
      <c r="F3059" s="42">
        <v>42990.306458333333</v>
      </c>
      <c r="G3059" s="43">
        <v>10</v>
      </c>
      <c r="H3059" s="44">
        <v>43334</v>
      </c>
      <c r="I3059" s="44">
        <v>43349</v>
      </c>
      <c r="J3059" s="43">
        <v>1796245</v>
      </c>
      <c r="K3059" s="43">
        <v>0</v>
      </c>
      <c r="L3059" s="43">
        <v>0</v>
      </c>
      <c r="M3059" s="43">
        <f>IFERROR(J3059-K3059-L3059,0)</f>
        <v>1796245</v>
      </c>
      <c r="N3059" s="43">
        <v>1796245</v>
      </c>
      <c r="O3059" s="45">
        <f>IFERROR(IF(1 - M3059/N3059&lt;0,0,1-M3059/N3059),0)</f>
        <v>0</v>
      </c>
      <c r="P3059" s="43">
        <v>0</v>
      </c>
      <c r="Q3059" s="43">
        <v>1796245</v>
      </c>
      <c r="R3059" s="46">
        <f>IF(F3059&lt;DATEVALUE("2018-07-01"),1,0)</f>
        <v>1</v>
      </c>
      <c r="S3059" s="47">
        <f>IF(R3059=1,1%,0)</f>
        <v>0.01</v>
      </c>
      <c r="T3059" s="46">
        <f>IFERROR(S3059*M3059,0)</f>
        <v>17962.450000000001</v>
      </c>
      <c r="U3059" s="48">
        <f>IF(O3059&lt;=0.12,1,0)*(1-R3059)*M3059</f>
        <v>0</v>
      </c>
      <c r="V3059" s="49">
        <f>IF(0&lt;0.8,0,IF(0&lt;1,Sheet1!L590,1))*IF(G3059&lt;3,0.12 - O3059,0.01) *U3059</f>
        <v>0</v>
      </c>
      <c r="W3059" s="49">
        <f>IF(0&gt;1,IF(0&lt;=1.1,1,IF(0&lt;=1.2,2,IF(0&lt;=1.5,3,5))),0) * 1000000</f>
        <v>0</v>
      </c>
      <c r="X3059" s="50">
        <f>IF(AND(P3059&gt;=150000000,P3059&lt;300000000),5000000,IF(AND(P3059&gt;=300000000,P3059&lt;500000000),10000000,IF(AND(P3059&gt;=300000000,P3059&lt;500000000),15000000,IF(AND(P3059&gt;=500000000,P3059&lt;3000000000),20000000,IF(P3059&gt;=30000000000,35000000,0))))) * (1-R3059)</f>
        <v>0</v>
      </c>
      <c r="Y3059" s="50">
        <f>IFERROR(Q3059 * (1-R3059),0)</f>
        <v>0</v>
      </c>
      <c r="Z3059" s="51">
        <f>IF(R3059=1,0,0)</f>
        <v>0</v>
      </c>
      <c r="AA3059" s="51">
        <f>IFERROR((1-R3059) * Z3059 * 2%,0)</f>
        <v>0</v>
      </c>
      <c r="AB3059" s="52">
        <f>IF(R3059=0,0,0)</f>
        <v>0</v>
      </c>
      <c r="AC3059" s="52">
        <f> IFERROR(AB3059 * (1-R3059) * 2%,0)</f>
        <v>0</v>
      </c>
      <c r="AD3059" s="53">
        <f>T3059+V3059+W3059+X3059+AA3059+AC3059</f>
        <v>17962.450000000001</v>
      </c>
    </row>
    <row r="3060">
      <c r="C3060" s="40" t="s">
        <v>5808</v>
      </c>
      <c r="D3060" s="41" t="s">
        <v>5809</v>
      </c>
      <c r="E3060" s="41"/>
      <c r="F3060" s="42">
        <v>43059.416076388887</v>
      </c>
      <c r="G3060" s="43">
        <v>8</v>
      </c>
      <c r="H3060" s="44">
        <v>43312</v>
      </c>
      <c r="I3060" s="44">
        <v>43308</v>
      </c>
      <c r="J3060" s="43">
        <v>1319808</v>
      </c>
      <c r="K3060" s="43">
        <v>0</v>
      </c>
      <c r="L3060" s="43">
        <v>0</v>
      </c>
      <c r="M3060" s="43">
        <f>IFERROR(J3060-K3060-L3060,0)</f>
        <v>1319808</v>
      </c>
      <c r="N3060" s="43">
        <v>1319808</v>
      </c>
      <c r="O3060" s="45">
        <f>IFERROR(IF(1 - M3060/N3060&lt;0,0,1-M3060/N3060),0)</f>
        <v>0</v>
      </c>
      <c r="P3060" s="43">
        <v>0</v>
      </c>
      <c r="Q3060" s="43">
        <v>1319808</v>
      </c>
      <c r="R3060" s="46">
        <f>IF(F3060&lt;DATEVALUE("2018-07-01"),1,0)</f>
        <v>1</v>
      </c>
      <c r="S3060" s="47">
        <f>IF(R3060=1,1%,0)</f>
        <v>0.01</v>
      </c>
      <c r="T3060" s="46">
        <f>IFERROR(S3060*M3060,0)</f>
        <v>13198.08</v>
      </c>
      <c r="U3060" s="48">
        <f>IF(O3060&lt;=0.12,1,0)*(1-R3060)*M3060</f>
        <v>0</v>
      </c>
      <c r="V3060" s="49">
        <f>IF(0&lt;0.8,0,IF(0&lt;1,Sheet1!L590,1))*IF(G3060&lt;3,0.12 - O3060,0.01) *U3060</f>
        <v>0</v>
      </c>
      <c r="W3060" s="49">
        <f>IF(0&gt;1,IF(0&lt;=1.1,1,IF(0&lt;=1.2,2,IF(0&lt;=1.5,3,5))),0) * 1000000</f>
        <v>0</v>
      </c>
      <c r="X3060" s="50">
        <f>IF(AND(P3060&gt;=150000000,P3060&lt;300000000),5000000,IF(AND(P3060&gt;=300000000,P3060&lt;500000000),10000000,IF(AND(P3060&gt;=300000000,P3060&lt;500000000),15000000,IF(AND(P3060&gt;=500000000,P3060&lt;3000000000),20000000,IF(P3060&gt;=30000000000,35000000,0))))) * (1-R3060)</f>
        <v>0</v>
      </c>
      <c r="Y3060" s="50">
        <f>IFERROR(Q3060 * (1-R3060),0)</f>
        <v>0</v>
      </c>
      <c r="Z3060" s="51">
        <f>IF(R3060=1,0,0)</f>
        <v>0</v>
      </c>
      <c r="AA3060" s="51">
        <f>IFERROR((1-R3060) * Z3060 * 2%,0)</f>
        <v>0</v>
      </c>
      <c r="AB3060" s="52">
        <f>IF(R3060=0,0,0)</f>
        <v>0</v>
      </c>
      <c r="AC3060" s="52">
        <f> IFERROR(AB3060 * (1-R3060) * 2%,0)</f>
        <v>0</v>
      </c>
      <c r="AD3060" s="53">
        <f>T3060+V3060+W3060+X3060+AA3060+AC3060</f>
        <v>13198.08</v>
      </c>
    </row>
    <row r="3061">
      <c r="C3061" s="40" t="s">
        <v>5810</v>
      </c>
      <c r="D3061" s="41" t="s">
        <v>5811</v>
      </c>
      <c r="E3061" s="41"/>
      <c r="F3061" s="42">
        <v>43070.391180555554</v>
      </c>
      <c r="G3061" s="43">
        <v>7</v>
      </c>
      <c r="H3061" s="44">
        <v>43336</v>
      </c>
      <c r="I3061" s="44">
        <v>43341</v>
      </c>
      <c r="J3061" s="43">
        <v>1467609</v>
      </c>
      <c r="K3061" s="43">
        <v>0</v>
      </c>
      <c r="L3061" s="43">
        <v>0</v>
      </c>
      <c r="M3061" s="43">
        <f>IFERROR(J3061-K3061-L3061,0)</f>
        <v>1467609</v>
      </c>
      <c r="N3061" s="43">
        <v>1467609</v>
      </c>
      <c r="O3061" s="45">
        <f>IFERROR(IF(1 - M3061/N3061&lt;0,0,1-M3061/N3061),0)</f>
        <v>0</v>
      </c>
      <c r="P3061" s="43">
        <v>0</v>
      </c>
      <c r="Q3061" s="43">
        <v>1467609</v>
      </c>
      <c r="R3061" s="46">
        <f>IF(F3061&lt;DATEVALUE("2018-07-01"),1,0)</f>
        <v>1</v>
      </c>
      <c r="S3061" s="47">
        <f>IF(R3061=1,1%,0)</f>
        <v>0.01</v>
      </c>
      <c r="T3061" s="46">
        <f>IFERROR(S3061*M3061,0)</f>
        <v>14676.09</v>
      </c>
      <c r="U3061" s="48">
        <f>IF(O3061&lt;=0.12,1,0)*(1-R3061)*M3061</f>
        <v>0</v>
      </c>
      <c r="V3061" s="49">
        <f>IF(0&lt;0.8,0,IF(0&lt;1,Sheet1!L590,1))*IF(G3061&lt;3,0.12 - O3061,0.01) *U3061</f>
        <v>0</v>
      </c>
      <c r="W3061" s="49">
        <f>IF(0&gt;1,IF(0&lt;=1.1,1,IF(0&lt;=1.2,2,IF(0&lt;=1.5,3,5))),0) * 1000000</f>
        <v>0</v>
      </c>
      <c r="X3061" s="50">
        <f>IF(AND(P3061&gt;=150000000,P3061&lt;300000000),5000000,IF(AND(P3061&gt;=300000000,P3061&lt;500000000),10000000,IF(AND(P3061&gt;=300000000,P3061&lt;500000000),15000000,IF(AND(P3061&gt;=500000000,P3061&lt;3000000000),20000000,IF(P3061&gt;=30000000000,35000000,0))))) * (1-R3061)</f>
        <v>0</v>
      </c>
      <c r="Y3061" s="50">
        <f>IFERROR(Q3061 * (1-R3061),0)</f>
        <v>0</v>
      </c>
      <c r="Z3061" s="51">
        <f>IF(R3061=1,0,0)</f>
        <v>0</v>
      </c>
      <c r="AA3061" s="51">
        <f>IFERROR((1-R3061) * Z3061 * 2%,0)</f>
        <v>0</v>
      </c>
      <c r="AB3061" s="52">
        <f>IF(R3061=0,0,0)</f>
        <v>0</v>
      </c>
      <c r="AC3061" s="52">
        <f> IFERROR(AB3061 * (1-R3061) * 2%,0)</f>
        <v>0</v>
      </c>
      <c r="AD3061" s="53">
        <f>T3061+V3061+W3061+X3061+AA3061+AC3061</f>
        <v>14676.09</v>
      </c>
    </row>
    <row r="3062">
      <c r="C3062" s="40" t="s">
        <v>5812</v>
      </c>
      <c r="D3062" s="41" t="s">
        <v>5813</v>
      </c>
      <c r="E3062" s="41"/>
      <c r="F3062" s="42">
        <v>43153.105150462958</v>
      </c>
      <c r="G3062" s="43">
        <v>5</v>
      </c>
      <c r="H3062" s="44">
        <v>43315</v>
      </c>
      <c r="I3062" s="44">
        <v>43348</v>
      </c>
      <c r="J3062" s="43">
        <v>6245849</v>
      </c>
      <c r="K3062" s="43">
        <v>0</v>
      </c>
      <c r="L3062" s="43">
        <v>0</v>
      </c>
      <c r="M3062" s="43">
        <f>IFERROR(J3062-K3062-L3062,0)</f>
        <v>6245849</v>
      </c>
      <c r="N3062" s="43">
        <v>384771</v>
      </c>
      <c r="O3062" s="45">
        <f>IFERROR(IF(1 - M3062/N3062&lt;0,0,1-M3062/N3062),0)</f>
        <v>0</v>
      </c>
      <c r="P3062" s="43">
        <v>0</v>
      </c>
      <c r="Q3062" s="43">
        <v>6245849</v>
      </c>
      <c r="R3062" s="46">
        <f>IF(F3062&lt;DATEVALUE("2018-07-01"),1,0)</f>
        <v>1</v>
      </c>
      <c r="S3062" s="47">
        <f>IF(R3062=1,1%,0)</f>
        <v>0.01</v>
      </c>
      <c r="T3062" s="46">
        <f>IFERROR(S3062*M3062,0)</f>
        <v>62458.489999999998</v>
      </c>
      <c r="U3062" s="48">
        <f>IF(O3062&lt;=0.12,1,0)*(1-R3062)*M3062</f>
        <v>0</v>
      </c>
      <c r="V3062" s="49">
        <f>IF(0&lt;0.8,0,IF(0&lt;1,Sheet1!L590,1))*IF(G3062&lt;3,0.12 - O3062,0.01) *U3062</f>
        <v>0</v>
      </c>
      <c r="W3062" s="49">
        <f>IF(0&gt;1,IF(0&lt;=1.1,1,IF(0&lt;=1.2,2,IF(0&lt;=1.5,3,5))),0) * 1000000</f>
        <v>0</v>
      </c>
      <c r="X3062" s="50">
        <f>IF(AND(P3062&gt;=150000000,P3062&lt;300000000),5000000,IF(AND(P3062&gt;=300000000,P3062&lt;500000000),10000000,IF(AND(P3062&gt;=300000000,P3062&lt;500000000),15000000,IF(AND(P3062&gt;=500000000,P3062&lt;3000000000),20000000,IF(P3062&gt;=30000000000,35000000,0))))) * (1-R3062)</f>
        <v>0</v>
      </c>
      <c r="Y3062" s="50">
        <f>IFERROR(Q3062 * (1-R3062),0)</f>
        <v>0</v>
      </c>
      <c r="Z3062" s="51">
        <f>IF(R3062=1,0,0)</f>
        <v>0</v>
      </c>
      <c r="AA3062" s="51">
        <f>IFERROR((1-R3062) * Z3062 * 2%,0)</f>
        <v>0</v>
      </c>
      <c r="AB3062" s="52">
        <f>IF(R3062=0,5872086,0)</f>
        <v>0</v>
      </c>
      <c r="AC3062" s="52">
        <f> IFERROR(AB3062 * (1-R3062) * 2%,0)</f>
        <v>0</v>
      </c>
      <c r="AD3062" s="53">
        <f>T3062+V3062+W3062+X3062+AA3062+AC3062</f>
        <v>62458.489999999998</v>
      </c>
    </row>
    <row r="3063">
      <c r="C3063" s="40" t="s">
        <v>5814</v>
      </c>
      <c r="D3063" s="41" t="s">
        <v>5815</v>
      </c>
      <c r="E3063" s="41"/>
      <c r="F3063" s="42">
        <v>43188.31417824074</v>
      </c>
      <c r="G3063" s="43">
        <v>4</v>
      </c>
      <c r="H3063" s="44">
        <v>43299</v>
      </c>
      <c r="I3063" s="44">
        <v>43321</v>
      </c>
      <c r="J3063" s="43">
        <v>1536069</v>
      </c>
      <c r="K3063" s="43">
        <v>0</v>
      </c>
      <c r="L3063" s="43">
        <v>0</v>
      </c>
      <c r="M3063" s="43">
        <f>IFERROR(J3063-K3063-L3063,0)</f>
        <v>1536069</v>
      </c>
      <c r="N3063" s="43">
        <v>1775789</v>
      </c>
      <c r="O3063" s="45">
        <f>IFERROR(IF(1 - M3063/N3063&lt;0,0,1-M3063/N3063),0)</f>
        <v>0.13499351555843631</v>
      </c>
      <c r="P3063" s="43">
        <v>0</v>
      </c>
      <c r="Q3063" s="43">
        <v>1536069</v>
      </c>
      <c r="R3063" s="46">
        <f>IF(F3063&lt;DATEVALUE("2018-07-01"),1,0)</f>
        <v>1</v>
      </c>
      <c r="S3063" s="47">
        <f>IF(R3063=1,1%,0)</f>
        <v>0.01</v>
      </c>
      <c r="T3063" s="46">
        <f>IFERROR(S3063*M3063,0)</f>
        <v>15360.690000000001</v>
      </c>
      <c r="U3063" s="48">
        <f>IF(O3063&lt;=0.12,1,0)*(1-R3063)*M3063</f>
        <v>0</v>
      </c>
      <c r="V3063" s="49">
        <f>IF(0&lt;0.8,0,IF(0&lt;1,Sheet1!L590,1))*IF(G3063&lt;3,0.12 - O3063,0.01) *U3063</f>
        <v>0</v>
      </c>
      <c r="W3063" s="49">
        <f>IF(0&gt;1,IF(0&lt;=1.1,1,IF(0&lt;=1.2,2,IF(0&lt;=1.5,3,5))),0) * 1000000</f>
        <v>0</v>
      </c>
      <c r="X3063" s="50">
        <f>IF(AND(P3063&gt;=150000000,P3063&lt;300000000),5000000,IF(AND(P3063&gt;=300000000,P3063&lt;500000000),10000000,IF(AND(P3063&gt;=300000000,P3063&lt;500000000),15000000,IF(AND(P3063&gt;=500000000,P3063&lt;3000000000),20000000,IF(P3063&gt;=30000000000,35000000,0))))) * (1-R3063)</f>
        <v>0</v>
      </c>
      <c r="Y3063" s="50">
        <f>IFERROR(Q3063 * (1-R3063),0)</f>
        <v>0</v>
      </c>
      <c r="Z3063" s="51">
        <f>IF(R3063=1,0,0)</f>
        <v>0</v>
      </c>
      <c r="AA3063" s="51">
        <f>IFERROR((1-R3063) * Z3063 * 2%,0)</f>
        <v>0</v>
      </c>
      <c r="AB3063" s="52">
        <f>IF(R3063=0,0,0)</f>
        <v>0</v>
      </c>
      <c r="AC3063" s="52">
        <f> IFERROR(AB3063 * (1-R3063) * 2%,0)</f>
        <v>0</v>
      </c>
      <c r="AD3063" s="53">
        <f>T3063+V3063+W3063+X3063+AA3063+AC3063</f>
        <v>15360.690000000001</v>
      </c>
    </row>
    <row r="3064">
      <c r="C3064" s="40" t="s">
        <v>5816</v>
      </c>
      <c r="D3064" s="41" t="s">
        <v>2806</v>
      </c>
      <c r="E3064" s="41"/>
      <c r="F3064" s="42">
        <v>43230.335694444446</v>
      </c>
      <c r="G3064" s="43">
        <v>2</v>
      </c>
      <c r="H3064" s="44">
        <v>43368</v>
      </c>
      <c r="I3064" s="44">
        <v>43406</v>
      </c>
      <c r="J3064" s="43">
        <v>1403358</v>
      </c>
      <c r="K3064" s="43">
        <v>0</v>
      </c>
      <c r="L3064" s="43">
        <v>0</v>
      </c>
      <c r="M3064" s="43">
        <f>IFERROR(J3064-K3064-L3064,0)</f>
        <v>1403358</v>
      </c>
      <c r="N3064" s="43">
        <v>1933459</v>
      </c>
      <c r="O3064" s="45">
        <f>IFERROR(IF(1 - M3064/N3064&lt;0,0,1-M3064/N3064),0)</f>
        <v>0.27417235121096439</v>
      </c>
      <c r="P3064" s="43">
        <v>1403358</v>
      </c>
      <c r="Q3064" s="43">
        <v>0</v>
      </c>
      <c r="R3064" s="46">
        <f>IF(F3064&lt;DATEVALUE("2018-07-01"),1,0)</f>
        <v>1</v>
      </c>
      <c r="S3064" s="47">
        <f>IF(R3064=1,1%,0)</f>
        <v>0.01</v>
      </c>
      <c r="T3064" s="46">
        <f>IFERROR(S3064*M3064,0)</f>
        <v>14033.58</v>
      </c>
      <c r="U3064" s="48">
        <f>IF(O3064&lt;=0.12,1,0)*(1-R3064)*M3064</f>
        <v>0</v>
      </c>
      <c r="V3064" s="49">
        <f>IF(0&lt;0.8,0,IF(0&lt;1,Sheet1!L590,1))*IF(G3064&lt;3,0.12 - O3064,0.01) *U3064</f>
        <v>0</v>
      </c>
      <c r="W3064" s="49">
        <f>IF(0&gt;1,IF(0&lt;=1.1,1,IF(0&lt;=1.2,2,IF(0&lt;=1.5,3,5))),0) * 1000000</f>
        <v>0</v>
      </c>
      <c r="X3064" s="50">
        <f>IF(AND(P3064&gt;=150000000,P3064&lt;300000000),5000000,IF(AND(P3064&gt;=300000000,P3064&lt;500000000),10000000,IF(AND(P3064&gt;=300000000,P3064&lt;500000000),15000000,IF(AND(P3064&gt;=500000000,P3064&lt;3000000000),20000000,IF(P3064&gt;=30000000000,35000000,0))))) * (1-R3064)</f>
        <v>0</v>
      </c>
      <c r="Y3064" s="50">
        <f>IFERROR(Q3064 * (1-R3064),0)</f>
        <v>0</v>
      </c>
      <c r="Z3064" s="51">
        <f>IF(R3064=1,0,0)</f>
        <v>0</v>
      </c>
      <c r="AA3064" s="51">
        <f>IFERROR((1-R3064) * Z3064 * 2%,0)</f>
        <v>0</v>
      </c>
      <c r="AB3064" s="52">
        <f>IF(R3064=0,0,0)</f>
        <v>0</v>
      </c>
      <c r="AC3064" s="52">
        <f> IFERROR(AB3064 * (1-R3064) * 2%,0)</f>
        <v>0</v>
      </c>
      <c r="AD3064" s="53">
        <f>T3064+V3064+W3064+X3064+AA3064+AC3064</f>
        <v>14033.58</v>
      </c>
    </row>
    <row r="3065">
      <c r="C3065" s="40" t="s">
        <v>5817</v>
      </c>
      <c r="D3065" s="41" t="s">
        <v>5818</v>
      </c>
      <c r="E3065" s="41"/>
      <c r="F3065" s="42">
        <v>43239.187858796293</v>
      </c>
      <c r="G3065" s="43">
        <v>2</v>
      </c>
      <c r="H3065" s="44">
        <v>43319</v>
      </c>
      <c r="I3065" s="44">
        <v>43329</v>
      </c>
      <c r="J3065" s="43">
        <v>57475</v>
      </c>
      <c r="K3065" s="43">
        <v>0</v>
      </c>
      <c r="L3065" s="43">
        <v>0</v>
      </c>
      <c r="M3065" s="43">
        <f>IFERROR(J3065-K3065-L3065,0)</f>
        <v>57475</v>
      </c>
      <c r="N3065" s="43">
        <v>66550</v>
      </c>
      <c r="O3065" s="45">
        <f>IFERROR(IF(1 - M3065/N3065&lt;0,0,1-M3065/N3065),0)</f>
        <v>0.13636363636363635</v>
      </c>
      <c r="P3065" s="43">
        <v>57475</v>
      </c>
      <c r="Q3065" s="43">
        <v>0</v>
      </c>
      <c r="R3065" s="46">
        <f>IF(F3065&lt;DATEVALUE("2018-07-01"),1,0)</f>
        <v>1</v>
      </c>
      <c r="S3065" s="47">
        <f>IF(R3065=1,1%,0)</f>
        <v>0.01</v>
      </c>
      <c r="T3065" s="46">
        <f>IFERROR(S3065*M3065,0)</f>
        <v>574.75</v>
      </c>
      <c r="U3065" s="48">
        <f>IF(O3065&lt;=0.12,1,0)*(1-R3065)*M3065</f>
        <v>0</v>
      </c>
      <c r="V3065" s="49">
        <f>IF(0&lt;0.8,0,IF(0&lt;1,Sheet1!L590,1))*IF(G3065&lt;3,0.12 - O3065,0.01) *U3065</f>
        <v>0</v>
      </c>
      <c r="W3065" s="49">
        <f>IF(0&gt;1,IF(0&lt;=1.1,1,IF(0&lt;=1.2,2,IF(0&lt;=1.5,3,5))),0) * 1000000</f>
        <v>0</v>
      </c>
      <c r="X3065" s="50">
        <f>IF(AND(P3065&gt;=150000000,P3065&lt;300000000),5000000,IF(AND(P3065&gt;=300000000,P3065&lt;500000000),10000000,IF(AND(P3065&gt;=300000000,P3065&lt;500000000),15000000,IF(AND(P3065&gt;=500000000,P3065&lt;3000000000),20000000,IF(P3065&gt;=30000000000,35000000,0))))) * (1-R3065)</f>
        <v>0</v>
      </c>
      <c r="Y3065" s="50">
        <f>IFERROR(Q3065 * (1-R3065),0)</f>
        <v>0</v>
      </c>
      <c r="Z3065" s="51">
        <f>IF(R3065=1,0,0)</f>
        <v>0</v>
      </c>
      <c r="AA3065" s="51">
        <f>IFERROR((1-R3065) * Z3065 * 2%,0)</f>
        <v>0</v>
      </c>
      <c r="AB3065" s="52">
        <f>IF(R3065=0,0,0)</f>
        <v>0</v>
      </c>
      <c r="AC3065" s="52">
        <f> IFERROR(AB3065 * (1-R3065) * 2%,0)</f>
        <v>0</v>
      </c>
      <c r="AD3065" s="53">
        <f>T3065+V3065+W3065+X3065+AA3065+AC3065</f>
        <v>574.75</v>
      </c>
    </row>
    <row r="3066">
      <c r="C3066" s="40" t="s">
        <v>5819</v>
      </c>
      <c r="D3066" s="41" t="s">
        <v>5820</v>
      </c>
      <c r="E3066" s="41"/>
      <c r="F3066" s="42">
        <v>43277.081805555557</v>
      </c>
      <c r="G3066" s="43">
        <v>1</v>
      </c>
      <c r="H3066" s="44">
        <v>43334</v>
      </c>
      <c r="I3066" s="44">
        <v>43342</v>
      </c>
      <c r="J3066" s="43">
        <v>1569447</v>
      </c>
      <c r="K3066" s="43">
        <v>16698</v>
      </c>
      <c r="L3066" s="43">
        <v>0</v>
      </c>
      <c r="M3066" s="43">
        <f>IFERROR(J3066-K3066-L3066,0)</f>
        <v>1552749</v>
      </c>
      <c r="N3066" s="43">
        <v>1812191</v>
      </c>
      <c r="O3066" s="45">
        <f>IFERROR(IF(1 - M3066/N3066&lt;0,0,1-M3066/N3066),0)</f>
        <v>0.14316482092671246</v>
      </c>
      <c r="P3066" s="43">
        <v>0</v>
      </c>
      <c r="Q3066" s="43">
        <v>0</v>
      </c>
      <c r="R3066" s="46">
        <f>IF(F3066&lt;DATEVALUE("2018-07-01"),1,0)</f>
        <v>1</v>
      </c>
      <c r="S3066" s="47">
        <f>IF(R3066=1,1%,0)</f>
        <v>0.01</v>
      </c>
      <c r="T3066" s="46">
        <f>IFERROR(S3066*M3066,0)</f>
        <v>15527.49</v>
      </c>
      <c r="U3066" s="48">
        <f>IF(O3066&lt;=0.12,1,0)*(1-R3066)*M3066</f>
        <v>0</v>
      </c>
      <c r="V3066" s="49">
        <f>IF(0&lt;0.8,0,IF(0&lt;1,Sheet1!L590,1))*IF(G3066&lt;3,0.12 - O3066,0.01) *U3066</f>
        <v>0</v>
      </c>
      <c r="W3066" s="49">
        <f>IF(0&gt;1,IF(0&lt;=1.1,1,IF(0&lt;=1.2,2,IF(0&lt;=1.5,3,5))),0) * 1000000</f>
        <v>0</v>
      </c>
      <c r="X3066" s="50">
        <f>IF(AND(P3066&gt;=150000000,P3066&lt;300000000),5000000,IF(AND(P3066&gt;=300000000,P3066&lt;500000000),10000000,IF(AND(P3066&gt;=300000000,P3066&lt;500000000),15000000,IF(AND(P3066&gt;=500000000,P3066&lt;3000000000),20000000,IF(P3066&gt;=30000000000,35000000,0))))) * (1-R3066)</f>
        <v>0</v>
      </c>
      <c r="Y3066" s="50">
        <f>IFERROR(Q3066 * (1-R3066),0)</f>
        <v>0</v>
      </c>
      <c r="Z3066" s="51">
        <f>IF(R3066=1,0,0)</f>
        <v>0</v>
      </c>
      <c r="AA3066" s="51">
        <f>IFERROR((1-R3066) * Z3066 * 2%,0)</f>
        <v>0</v>
      </c>
      <c r="AB3066" s="52">
        <f>IF(R3066=0,0,0)</f>
        <v>0</v>
      </c>
      <c r="AC3066" s="52">
        <f> IFERROR(AB3066 * (1-R3066) * 2%,0)</f>
        <v>0</v>
      </c>
      <c r="AD3066" s="53">
        <f>T3066+V3066+W3066+X3066+AA3066+AC3066</f>
        <v>15527.49</v>
      </c>
    </row>
    <row r="3067">
      <c r="C3067" s="40" t="s">
        <v>5821</v>
      </c>
      <c r="D3067" s="41" t="s">
        <v>5822</v>
      </c>
      <c r="E3067" s="41"/>
      <c r="F3067" s="42">
        <v>43311.387662037036</v>
      </c>
      <c r="G3067" s="43">
        <v>0</v>
      </c>
      <c r="H3067" s="44">
        <v>43326</v>
      </c>
      <c r="I3067" s="44">
        <v>43332</v>
      </c>
      <c r="J3067" s="43">
        <v>1033037</v>
      </c>
      <c r="K3067" s="43">
        <v>0</v>
      </c>
      <c r="L3067" s="43">
        <v>0</v>
      </c>
      <c r="M3067" s="43">
        <f>IFERROR(J3067-K3067-L3067,0)</f>
        <v>1033037</v>
      </c>
      <c r="N3067" s="43">
        <v>1209161</v>
      </c>
      <c r="O3067" s="45">
        <f>IFERROR(IF(1 - M3067/N3067&lt;0,0,1-M3067/N3067),0)</f>
        <v>0.14565802238080783</v>
      </c>
      <c r="P3067" s="43">
        <v>0</v>
      </c>
      <c r="Q3067" s="43">
        <v>0</v>
      </c>
      <c r="R3067" s="46">
        <f>IF(F3067&lt;DATEVALUE("2018-07-01"),1,0)</f>
        <v>0</v>
      </c>
      <c r="S3067" s="47">
        <f>IF(R3067=1,1%,0)</f>
        <v>0</v>
      </c>
      <c r="T3067" s="46">
        <f>IFERROR(S3067*M3067,0)</f>
        <v>0</v>
      </c>
      <c r="U3067" s="48">
        <f>IF(O3067&lt;=0.12,1,0)*(1-R3067)*M3067</f>
        <v>0</v>
      </c>
      <c r="V3067" s="49">
        <f>IF(0&lt;0.8,0,IF(0&lt;1,Sheet1!L590,1))*IF(G3067&lt;3,0.12 - O3067,0.01) *U3067</f>
        <v>0</v>
      </c>
      <c r="W3067" s="49">
        <f>IF(0&gt;1,IF(0&lt;=1.1,1,IF(0&lt;=1.2,2,IF(0&lt;=1.5,3,5))),0) * 1000000</f>
        <v>0</v>
      </c>
      <c r="X3067" s="50">
        <f>IF(AND(P3067&gt;=150000000,P3067&lt;300000000),5000000,IF(AND(P3067&gt;=300000000,P3067&lt;500000000),10000000,IF(AND(P3067&gt;=300000000,P3067&lt;500000000),15000000,IF(AND(P3067&gt;=500000000,P3067&lt;3000000000),20000000,IF(P3067&gt;=30000000000,35000000,0))))) * (1-R3067)</f>
        <v>0</v>
      </c>
      <c r="Y3067" s="50">
        <f>IFERROR(Q3067 * (1-R3067),0)</f>
        <v>0</v>
      </c>
      <c r="Z3067" s="51">
        <f>IF(R3067=1,0,0)</f>
        <v>0</v>
      </c>
      <c r="AA3067" s="51">
        <f>IFERROR((1-R3067) * Z3067 * 2%,0)</f>
        <v>0</v>
      </c>
      <c r="AB3067" s="52">
        <f>IF(R3067=0,0,0)</f>
        <v>0</v>
      </c>
      <c r="AC3067" s="52">
        <f> IFERROR(AB3067 * (1-R3067) * 2%,0)</f>
        <v>0</v>
      </c>
      <c r="AD3067" s="53">
        <f>T3067+V3067+W3067+X3067+AA3067+AC3067</f>
        <v>0</v>
      </c>
    </row>
    <row r="3068">
      <c r="C3068" s="40" t="s">
        <v>5823</v>
      </c>
      <c r="D3068" s="41" t="s">
        <v>5824</v>
      </c>
      <c r="E3068" s="41"/>
      <c r="F3068" s="42">
        <v>43311.389733796292</v>
      </c>
      <c r="G3068" s="43">
        <v>0</v>
      </c>
      <c r="H3068" s="44">
        <v>43372</v>
      </c>
      <c r="I3068" s="44">
        <v>43369</v>
      </c>
      <c r="J3068" s="43">
        <v>137940</v>
      </c>
      <c r="K3068" s="43">
        <v>0</v>
      </c>
      <c r="L3068" s="43">
        <v>0</v>
      </c>
      <c r="M3068" s="43">
        <f>IFERROR(J3068-K3068-L3068,0)</f>
        <v>137940</v>
      </c>
      <c r="N3068" s="43">
        <v>106964</v>
      </c>
      <c r="O3068" s="45">
        <f>IFERROR(IF(1 - M3068/N3068&lt;0,0,1-M3068/N3068),0)</f>
        <v>0</v>
      </c>
      <c r="P3068" s="43">
        <v>0</v>
      </c>
      <c r="Q3068" s="43">
        <v>0</v>
      </c>
      <c r="R3068" s="46">
        <f>IF(F3068&lt;DATEVALUE("2018-07-01"),1,0)</f>
        <v>0</v>
      </c>
      <c r="S3068" s="47">
        <f>IF(R3068=1,1%,0)</f>
        <v>0</v>
      </c>
      <c r="T3068" s="46">
        <f>IFERROR(S3068*M3068,0)</f>
        <v>0</v>
      </c>
      <c r="U3068" s="48">
        <f>IF(O3068&lt;=0.12,1,0)*(1-R3068)*M3068</f>
        <v>137940</v>
      </c>
      <c r="V3068" s="49">
        <f>IF(0&lt;0.8,0,IF(0&lt;1,Sheet1!L590,1))*IF(G3068&lt;3,0.12 - O3068,0.01) *U3068</f>
        <v>0</v>
      </c>
      <c r="W3068" s="49">
        <f>IF(0&gt;1,IF(0&lt;=1.1,1,IF(0&lt;=1.2,2,IF(0&lt;=1.5,3,5))),0) * 1000000</f>
        <v>0</v>
      </c>
      <c r="X3068" s="50">
        <f>IF(AND(P3068&gt;=150000000,P3068&lt;300000000),5000000,IF(AND(P3068&gt;=300000000,P3068&lt;500000000),10000000,IF(AND(P3068&gt;=300000000,P3068&lt;500000000),15000000,IF(AND(P3068&gt;=500000000,P3068&lt;3000000000),20000000,IF(P3068&gt;=30000000000,35000000,0))))) * (1-R3068)</f>
        <v>0</v>
      </c>
      <c r="Y3068" s="50">
        <f>IFERROR(Q3068 * (1-R3068),0)</f>
        <v>0</v>
      </c>
      <c r="Z3068" s="51">
        <f>IF(R3068=1,0,0)</f>
        <v>0</v>
      </c>
      <c r="AA3068" s="51">
        <f>IFERROR((1-R3068) * Z3068 * 2%,0)</f>
        <v>0</v>
      </c>
      <c r="AB3068" s="52">
        <f>IF(R3068=0,0,0)</f>
        <v>0</v>
      </c>
      <c r="AC3068" s="52">
        <f> IFERROR(AB3068 * (1-R3068) * 2%,0)</f>
        <v>0</v>
      </c>
      <c r="AD3068" s="53">
        <f>T3068+V3068+W3068+X3068+AA3068+AC3068</f>
        <v>0</v>
      </c>
    </row>
    <row r="3069">
      <c r="C3069" s="40" t="s">
        <v>5825</v>
      </c>
      <c r="D3069" s="41" t="s">
        <v>5826</v>
      </c>
      <c r="E3069" s="41"/>
      <c r="F3069" s="42">
        <v>42521.193171296298</v>
      </c>
      <c r="G3069" s="43">
        <v>26</v>
      </c>
      <c r="H3069" s="44" t="s">
        <v>24</v>
      </c>
      <c r="I3069" s="44" t="s">
        <v>24</v>
      </c>
      <c r="J3069" s="43">
        <v>0</v>
      </c>
      <c r="K3069" s="43">
        <v>0</v>
      </c>
      <c r="L3069" s="43">
        <v>0</v>
      </c>
      <c r="M3069" s="43">
        <f>IFERROR(J3069-K3069-L3069,0)</f>
        <v>0</v>
      </c>
      <c r="N3069" s="43">
        <v>6120664</v>
      </c>
      <c r="O3069" s="45">
        <f>IFERROR(IF(1 - M3069/N3069&lt;0,0,1-M3069/N3069),0)</f>
        <v>1</v>
      </c>
      <c r="P3069" s="43">
        <v>0</v>
      </c>
      <c r="Q3069" s="43">
        <v>0</v>
      </c>
      <c r="R3069" s="46">
        <f>IF(F3069&lt;DATEVALUE("2018-07-01"),1,0)</f>
        <v>1</v>
      </c>
      <c r="S3069" s="47">
        <f>IF(R3069=1,1%,0)</f>
        <v>0.01</v>
      </c>
      <c r="T3069" s="46">
        <f>IFERROR(S3069*M3069,0)</f>
        <v>0</v>
      </c>
      <c r="U3069" s="48">
        <f>IF(O3069&lt;=0.12,1,0)*(1-R3069)*M3069</f>
        <v>0</v>
      </c>
      <c r="V3069" s="49">
        <f>IF(0&lt;0.8,0,IF(0&lt;1,Sheet1!L590,1))*IF(G3069&lt;3,0.12 - O3069,0.01) *U3069</f>
        <v>0</v>
      </c>
      <c r="W3069" s="49">
        <f>IF(0&gt;1,IF(0&lt;=1.1,1,IF(0&lt;=1.2,2,IF(0&lt;=1.5,3,5))),0) * 1000000</f>
        <v>0</v>
      </c>
      <c r="X3069" s="50">
        <f>IF(AND(P3069&gt;=150000000,P3069&lt;300000000),5000000,IF(AND(P3069&gt;=300000000,P3069&lt;500000000),10000000,IF(AND(P3069&gt;=300000000,P3069&lt;500000000),15000000,IF(AND(P3069&gt;=500000000,P3069&lt;3000000000),20000000,IF(P3069&gt;=30000000000,35000000,0))))) * (1-R3069)</f>
        <v>0</v>
      </c>
      <c r="Y3069" s="50">
        <f>IFERROR(Q3069 * (1-R3069),0)</f>
        <v>0</v>
      </c>
      <c r="Z3069" s="51">
        <f>IF(R3069=1,0,"")</f>
        <v>0</v>
      </c>
      <c r="AA3069" s="51">
        <f>IFERROR((1-R3069) * Z3069 * 2%,0)</f>
        <v>0</v>
      </c>
      <c r="AB3069" s="52">
        <f>IF(R3069=0,"",0)</f>
        <v>0</v>
      </c>
      <c r="AC3069" s="52">
        <f> IFERROR(AB3069 * (1-R3069) * 2%,0)</f>
        <v>0</v>
      </c>
      <c r="AD3069" s="53">
        <f>T3069+V3069+W3069+X3069+AA3069+AC3069</f>
        <v>0</v>
      </c>
    </row>
    <row r="3070">
      <c r="C3070" s="40" t="s">
        <v>5827</v>
      </c>
      <c r="D3070" s="41" t="s">
        <v>5828</v>
      </c>
      <c r="E3070" s="41"/>
      <c r="F3070" s="42">
        <v>41755.43787037037</v>
      </c>
      <c r="G3070" s="43">
        <v>51</v>
      </c>
      <c r="H3070" s="44">
        <v>43334</v>
      </c>
      <c r="I3070" s="44">
        <v>43342</v>
      </c>
      <c r="J3070" s="43">
        <v>3393886</v>
      </c>
      <c r="K3070" s="43">
        <v>492868</v>
      </c>
      <c r="L3070" s="43">
        <v>0</v>
      </c>
      <c r="M3070" s="43">
        <f>IFERROR(J3070-K3070-L3070,0)</f>
        <v>2901018</v>
      </c>
      <c r="N3070" s="43">
        <v>4270644</v>
      </c>
      <c r="O3070" s="45">
        <f>IFERROR(IF(1 - M3070/N3070&lt;0,0,1-M3070/N3070),0)</f>
        <v>0.32070713456799493</v>
      </c>
      <c r="P3070" s="43">
        <v>0</v>
      </c>
      <c r="Q3070" s="43">
        <v>3393886</v>
      </c>
      <c r="R3070" s="46">
        <f>IF(F3070&lt;DATEVALUE("2018-07-01"),1,0)</f>
        <v>1</v>
      </c>
      <c r="S3070" s="47">
        <f>IF(R3070=1,1%,0)</f>
        <v>0.01</v>
      </c>
      <c r="T3070" s="46">
        <f>IFERROR(S3070*M3070,0)</f>
        <v>29010.18</v>
      </c>
      <c r="U3070" s="48">
        <f>IF(O3070&lt;=0.12,1,0)*(1-R3070)*M3070</f>
        <v>0</v>
      </c>
      <c r="V3070" s="49">
        <f>IF(0&lt;0.8,0,IF(0&lt;1,Sheet1!L590,1))*IF(G3070&lt;3,0.12 - O3070,0.01) *U3070</f>
        <v>0</v>
      </c>
      <c r="W3070" s="49">
        <f>IF(0&gt;1,IF(0&lt;=1.1,1,IF(0&lt;=1.2,2,IF(0&lt;=1.5,3,5))),0) * 1000000</f>
        <v>0</v>
      </c>
      <c r="X3070" s="50">
        <f>IF(AND(P3070&gt;=150000000,P3070&lt;300000000),5000000,IF(AND(P3070&gt;=300000000,P3070&lt;500000000),10000000,IF(AND(P3070&gt;=300000000,P3070&lt;500000000),15000000,IF(AND(P3070&gt;=500000000,P3070&lt;3000000000),20000000,IF(P3070&gt;=30000000000,35000000,0))))) * (1-R3070)</f>
        <v>0</v>
      </c>
      <c r="Y3070" s="50">
        <f>IFERROR(Q3070 * (1-R3070),0)</f>
        <v>0</v>
      </c>
      <c r="Z3070" s="51">
        <f>IF(R3070=1,0,0)</f>
        <v>0</v>
      </c>
      <c r="AA3070" s="51">
        <f>IFERROR((1-R3070) * Z3070 * 2%,0)</f>
        <v>0</v>
      </c>
      <c r="AB3070" s="52">
        <f>IF(R3070=0,0,0)</f>
        <v>0</v>
      </c>
      <c r="AC3070" s="52">
        <f> IFERROR(AB3070 * (1-R3070) * 2%,0)</f>
        <v>0</v>
      </c>
      <c r="AD3070" s="53">
        <f>T3070+V3070+W3070+X3070+AA3070+AC3070</f>
        <v>29010.18</v>
      </c>
    </row>
    <row r="3071">
      <c r="C3071" s="40" t="s">
        <v>5829</v>
      </c>
      <c r="D3071" s="41" t="s">
        <v>5830</v>
      </c>
      <c r="E3071" s="41"/>
      <c r="F3071" s="42">
        <v>41944.372696759259</v>
      </c>
      <c r="G3071" s="43">
        <v>44</v>
      </c>
      <c r="H3071" s="44">
        <v>43340</v>
      </c>
      <c r="I3071" s="44">
        <v>43395</v>
      </c>
      <c r="J3071" s="43">
        <v>1349596</v>
      </c>
      <c r="K3071" s="43">
        <v>0</v>
      </c>
      <c r="L3071" s="43">
        <v>0</v>
      </c>
      <c r="M3071" s="43">
        <f>IFERROR(J3071-K3071-L3071,0)</f>
        <v>1349596</v>
      </c>
      <c r="N3071" s="43">
        <v>1491758</v>
      </c>
      <c r="O3071" s="45">
        <f>IFERROR(IF(1 - M3071/N3071&lt;0,0,1-M3071/N3071),0)</f>
        <v>0.095298299053867996</v>
      </c>
      <c r="P3071" s="43">
        <v>0</v>
      </c>
      <c r="Q3071" s="43">
        <v>1349596</v>
      </c>
      <c r="R3071" s="46">
        <f>IF(F3071&lt;DATEVALUE("2018-07-01"),1,0)</f>
        <v>1</v>
      </c>
      <c r="S3071" s="47">
        <f>IF(R3071=1,1%,0)</f>
        <v>0.01</v>
      </c>
      <c r="T3071" s="46">
        <f>IFERROR(S3071*M3071,0)</f>
        <v>13495.960000000001</v>
      </c>
      <c r="U3071" s="48">
        <f>IF(O3071&lt;=0.12,1,0)*(1-R3071)*M3071</f>
        <v>0</v>
      </c>
      <c r="V3071" s="49">
        <f>IF(0&lt;0.8,0,IF(0&lt;1,Sheet1!L590,1))*IF(G3071&lt;3,0.12 - O3071,0.01) *U3071</f>
        <v>0</v>
      </c>
      <c r="W3071" s="49">
        <f>IF(0&gt;1,IF(0&lt;=1.1,1,IF(0&lt;=1.2,2,IF(0&lt;=1.5,3,5))),0) * 1000000</f>
        <v>0</v>
      </c>
      <c r="X3071" s="50">
        <f>IF(AND(P3071&gt;=150000000,P3071&lt;300000000),5000000,IF(AND(P3071&gt;=300000000,P3071&lt;500000000),10000000,IF(AND(P3071&gt;=300000000,P3071&lt;500000000),15000000,IF(AND(P3071&gt;=500000000,P3071&lt;3000000000),20000000,IF(P3071&gt;=30000000000,35000000,0))))) * (1-R3071)</f>
        <v>0</v>
      </c>
      <c r="Y3071" s="50">
        <f>IFERROR(Q3071 * (1-R3071),0)</f>
        <v>0</v>
      </c>
      <c r="Z3071" s="51">
        <f>IF(R3071=1,0,0)</f>
        <v>0</v>
      </c>
      <c r="AA3071" s="51">
        <f>IFERROR((1-R3071) * Z3071 * 2%,0)</f>
        <v>0</v>
      </c>
      <c r="AB3071" s="52">
        <f>IF(R3071=0,0,0)</f>
        <v>0</v>
      </c>
      <c r="AC3071" s="52">
        <f> IFERROR(AB3071 * (1-R3071) * 2%,0)</f>
        <v>0</v>
      </c>
      <c r="AD3071" s="53">
        <f>T3071+V3071+W3071+X3071+AA3071+AC3071</f>
        <v>13495.960000000001</v>
      </c>
    </row>
    <row r="3072">
      <c r="C3072" s="40" t="s">
        <v>5831</v>
      </c>
      <c r="D3072" s="41" t="s">
        <v>5832</v>
      </c>
      <c r="E3072" s="41"/>
      <c r="F3072" s="42">
        <v>42100.663865740738</v>
      </c>
      <c r="G3072" s="43">
        <v>39</v>
      </c>
      <c r="H3072" s="44">
        <v>43334</v>
      </c>
      <c r="I3072" s="44">
        <v>43342</v>
      </c>
      <c r="J3072" s="43">
        <v>2598063</v>
      </c>
      <c r="K3072" s="43">
        <v>0</v>
      </c>
      <c r="L3072" s="43">
        <v>0</v>
      </c>
      <c r="M3072" s="43">
        <f>IFERROR(J3072-K3072-L3072,0)</f>
        <v>2598063</v>
      </c>
      <c r="N3072" s="43">
        <v>2934965</v>
      </c>
      <c r="O3072" s="45">
        <f>IFERROR(IF(1 - M3072/N3072&lt;0,0,1-M3072/N3072),0)</f>
        <v>0.11478910310685131</v>
      </c>
      <c r="P3072" s="43">
        <v>0</v>
      </c>
      <c r="Q3072" s="43">
        <v>2598063</v>
      </c>
      <c r="R3072" s="46">
        <f>IF(F3072&lt;DATEVALUE("2018-07-01"),1,0)</f>
        <v>1</v>
      </c>
      <c r="S3072" s="47">
        <f>IF(R3072=1,1%,0)</f>
        <v>0.01</v>
      </c>
      <c r="T3072" s="46">
        <f>IFERROR(S3072*M3072,0)</f>
        <v>25980.630000000001</v>
      </c>
      <c r="U3072" s="48">
        <f>IF(O3072&lt;=0.12,1,0)*(1-R3072)*M3072</f>
        <v>0</v>
      </c>
      <c r="V3072" s="49">
        <f>IF(0&lt;0.8,0,IF(0&lt;1,Sheet1!L590,1))*IF(G3072&lt;3,0.12 - O3072,0.01) *U3072</f>
        <v>0</v>
      </c>
      <c r="W3072" s="49">
        <f>IF(0&gt;1,IF(0&lt;=1.1,1,IF(0&lt;=1.2,2,IF(0&lt;=1.5,3,5))),0) * 1000000</f>
        <v>0</v>
      </c>
      <c r="X3072" s="50">
        <f>IF(AND(P3072&gt;=150000000,P3072&lt;300000000),5000000,IF(AND(P3072&gt;=300000000,P3072&lt;500000000),10000000,IF(AND(P3072&gt;=300000000,P3072&lt;500000000),15000000,IF(AND(P3072&gt;=500000000,P3072&lt;3000000000),20000000,IF(P3072&gt;=30000000000,35000000,0))))) * (1-R3072)</f>
        <v>0</v>
      </c>
      <c r="Y3072" s="50">
        <f>IFERROR(Q3072 * (1-R3072),0)</f>
        <v>0</v>
      </c>
      <c r="Z3072" s="51">
        <f>IF(R3072=1,0,0)</f>
        <v>0</v>
      </c>
      <c r="AA3072" s="51">
        <f>IFERROR((1-R3072) * Z3072 * 2%,0)</f>
        <v>0</v>
      </c>
      <c r="AB3072" s="52">
        <f>IF(R3072=0,0,0)</f>
        <v>0</v>
      </c>
      <c r="AC3072" s="52">
        <f> IFERROR(AB3072 * (1-R3072) * 2%,0)</f>
        <v>0</v>
      </c>
      <c r="AD3072" s="53">
        <f>T3072+V3072+W3072+X3072+AA3072+AC3072</f>
        <v>25980.630000000001</v>
      </c>
    </row>
    <row r="3073">
      <c r="C3073" s="40" t="s">
        <v>5833</v>
      </c>
      <c r="D3073" s="41" t="s">
        <v>5834</v>
      </c>
      <c r="E3073" s="41"/>
      <c r="F3073" s="42">
        <v>42452.366041666668</v>
      </c>
      <c r="G3073" s="43">
        <v>28</v>
      </c>
      <c r="H3073" s="44">
        <v>43340</v>
      </c>
      <c r="I3073" s="44">
        <v>43395</v>
      </c>
      <c r="J3073" s="43">
        <v>995839</v>
      </c>
      <c r="K3073" s="43">
        <v>0</v>
      </c>
      <c r="L3073" s="43">
        <v>0</v>
      </c>
      <c r="M3073" s="43">
        <f>IFERROR(J3073-K3073-L3073,0)</f>
        <v>995839</v>
      </c>
      <c r="N3073" s="43">
        <v>1112786</v>
      </c>
      <c r="O3073" s="45">
        <f>IFERROR(IF(1 - M3073/N3073&lt;0,0,1-M3073/N3073),0)</f>
        <v>0.10509388148305243</v>
      </c>
      <c r="P3073" s="43">
        <v>0</v>
      </c>
      <c r="Q3073" s="43">
        <v>995839</v>
      </c>
      <c r="R3073" s="46">
        <f>IF(F3073&lt;DATEVALUE("2018-07-01"),1,0)</f>
        <v>1</v>
      </c>
      <c r="S3073" s="47">
        <f>IF(R3073=1,1%,0)</f>
        <v>0.01</v>
      </c>
      <c r="T3073" s="46">
        <f>IFERROR(S3073*M3073,0)</f>
        <v>9958.3899999999994</v>
      </c>
      <c r="U3073" s="48">
        <f>IF(O3073&lt;=0.12,1,0)*(1-R3073)*M3073</f>
        <v>0</v>
      </c>
      <c r="V3073" s="49">
        <f>IF(0&lt;0.8,0,IF(0&lt;1,Sheet1!L590,1))*IF(G3073&lt;3,0.12 - O3073,0.01) *U3073</f>
        <v>0</v>
      </c>
      <c r="W3073" s="49">
        <f>IF(0&gt;1,IF(0&lt;=1.1,1,IF(0&lt;=1.2,2,IF(0&lt;=1.5,3,5))),0) * 1000000</f>
        <v>0</v>
      </c>
      <c r="X3073" s="50">
        <f>IF(AND(P3073&gt;=150000000,P3073&lt;300000000),5000000,IF(AND(P3073&gt;=300000000,P3073&lt;500000000),10000000,IF(AND(P3073&gt;=300000000,P3073&lt;500000000),15000000,IF(AND(P3073&gt;=500000000,P3073&lt;3000000000),20000000,IF(P3073&gt;=30000000000,35000000,0))))) * (1-R3073)</f>
        <v>0</v>
      </c>
      <c r="Y3073" s="50">
        <f>IFERROR(Q3073 * (1-R3073),0)</f>
        <v>0</v>
      </c>
      <c r="Z3073" s="51">
        <f>IF(R3073=1,0,0)</f>
        <v>0</v>
      </c>
      <c r="AA3073" s="51">
        <f>IFERROR((1-R3073) * Z3073 * 2%,0)</f>
        <v>0</v>
      </c>
      <c r="AB3073" s="52">
        <f>IF(R3073=0,0,0)</f>
        <v>0</v>
      </c>
      <c r="AC3073" s="52">
        <f> IFERROR(AB3073 * (1-R3073) * 2%,0)</f>
        <v>0</v>
      </c>
      <c r="AD3073" s="53">
        <f>T3073+V3073+W3073+X3073+AA3073+AC3073</f>
        <v>9958.3899999999994</v>
      </c>
    </row>
    <row r="3074">
      <c r="C3074" s="40" t="s">
        <v>5835</v>
      </c>
      <c r="D3074" s="41" t="s">
        <v>5836</v>
      </c>
      <c r="E3074" s="41"/>
      <c r="F3074" s="42">
        <v>42689.387118055551</v>
      </c>
      <c r="G3074" s="43">
        <v>20</v>
      </c>
      <c r="H3074" s="44">
        <v>43334</v>
      </c>
      <c r="I3074" s="44">
        <v>43342</v>
      </c>
      <c r="J3074" s="43">
        <v>856350</v>
      </c>
      <c r="K3074" s="43">
        <v>0</v>
      </c>
      <c r="L3074" s="43">
        <v>0</v>
      </c>
      <c r="M3074" s="43">
        <f>IFERROR(J3074-K3074-L3074,0)</f>
        <v>856350</v>
      </c>
      <c r="N3074" s="43">
        <v>1042661</v>
      </c>
      <c r="O3074" s="45">
        <f>IFERROR(IF(1 - M3074/N3074&lt;0,0,1-M3074/N3074),0)</f>
        <v>0.17868799159074711</v>
      </c>
      <c r="P3074" s="43">
        <v>0</v>
      </c>
      <c r="Q3074" s="43">
        <v>856350</v>
      </c>
      <c r="R3074" s="46">
        <f>IF(F3074&lt;DATEVALUE("2018-07-01"),1,0)</f>
        <v>1</v>
      </c>
      <c r="S3074" s="47">
        <f>IF(R3074=1,1%,0)</f>
        <v>0.01</v>
      </c>
      <c r="T3074" s="46">
        <f>IFERROR(S3074*M3074,0)</f>
        <v>8563.5</v>
      </c>
      <c r="U3074" s="48">
        <f>IF(O3074&lt;=0.12,1,0)*(1-R3074)*M3074</f>
        <v>0</v>
      </c>
      <c r="V3074" s="49">
        <f>IF(0&lt;0.8,0,IF(0&lt;1,Sheet1!L590,1))*IF(G3074&lt;3,0.12 - O3074,0.01) *U3074</f>
        <v>0</v>
      </c>
      <c r="W3074" s="49">
        <f>IF(0&gt;1,IF(0&lt;=1.1,1,IF(0&lt;=1.2,2,IF(0&lt;=1.5,3,5))),0) * 1000000</f>
        <v>0</v>
      </c>
      <c r="X3074" s="50">
        <f>IF(AND(P3074&gt;=150000000,P3074&lt;300000000),5000000,IF(AND(P3074&gt;=300000000,P3074&lt;500000000),10000000,IF(AND(P3074&gt;=300000000,P3074&lt;500000000),15000000,IF(AND(P3074&gt;=500000000,P3074&lt;3000000000),20000000,IF(P3074&gt;=30000000000,35000000,0))))) * (1-R3074)</f>
        <v>0</v>
      </c>
      <c r="Y3074" s="50">
        <f>IFERROR(Q3074 * (1-R3074),0)</f>
        <v>0</v>
      </c>
      <c r="Z3074" s="51">
        <f>IF(R3074=1,0,0)</f>
        <v>0</v>
      </c>
      <c r="AA3074" s="51">
        <f>IFERROR((1-R3074) * Z3074 * 2%,0)</f>
        <v>0</v>
      </c>
      <c r="AB3074" s="52">
        <f>IF(R3074=0,0,0)</f>
        <v>0</v>
      </c>
      <c r="AC3074" s="52">
        <f> IFERROR(AB3074 * (1-R3074) * 2%,0)</f>
        <v>0</v>
      </c>
      <c r="AD3074" s="53">
        <f>T3074+V3074+W3074+X3074+AA3074+AC3074</f>
        <v>8563.5</v>
      </c>
    </row>
    <row r="3075">
      <c r="C3075" s="40" t="s">
        <v>5837</v>
      </c>
      <c r="D3075" s="41" t="s">
        <v>5838</v>
      </c>
      <c r="E3075" s="41"/>
      <c r="F3075" s="42">
        <v>42808.267106481479</v>
      </c>
      <c r="G3075" s="43">
        <v>16</v>
      </c>
      <c r="H3075" s="44">
        <v>43334</v>
      </c>
      <c r="I3075" s="44">
        <v>43342</v>
      </c>
      <c r="J3075" s="43">
        <v>2284849</v>
      </c>
      <c r="K3075" s="43">
        <v>11781</v>
      </c>
      <c r="L3075" s="43">
        <v>0</v>
      </c>
      <c r="M3075" s="43">
        <f>IFERROR(J3075-K3075-L3075,0)</f>
        <v>2273068</v>
      </c>
      <c r="N3075" s="43">
        <v>2607658</v>
      </c>
      <c r="O3075" s="45">
        <f>IFERROR(IF(1 - M3075/N3075&lt;0,0,1-M3075/N3075),0)</f>
        <v>0.12831053765486122</v>
      </c>
      <c r="P3075" s="43">
        <v>0</v>
      </c>
      <c r="Q3075" s="43">
        <v>2284849</v>
      </c>
      <c r="R3075" s="46">
        <f>IF(F3075&lt;DATEVALUE("2018-07-01"),1,0)</f>
        <v>1</v>
      </c>
      <c r="S3075" s="47">
        <f>IF(R3075=1,1%,0)</f>
        <v>0.01</v>
      </c>
      <c r="T3075" s="46">
        <f>IFERROR(S3075*M3075,0)</f>
        <v>22730.68</v>
      </c>
      <c r="U3075" s="48">
        <f>IF(O3075&lt;=0.12,1,0)*(1-R3075)*M3075</f>
        <v>0</v>
      </c>
      <c r="V3075" s="49">
        <f>IF(0&lt;0.8,0,IF(0&lt;1,Sheet1!L590,1))*IF(G3075&lt;3,0.12 - O3075,0.01) *U3075</f>
        <v>0</v>
      </c>
      <c r="W3075" s="49">
        <f>IF(0&gt;1,IF(0&lt;=1.1,1,IF(0&lt;=1.2,2,IF(0&lt;=1.5,3,5))),0) * 1000000</f>
        <v>0</v>
      </c>
      <c r="X3075" s="50">
        <f>IF(AND(P3075&gt;=150000000,P3075&lt;300000000),5000000,IF(AND(P3075&gt;=300000000,P3075&lt;500000000),10000000,IF(AND(P3075&gt;=300000000,P3075&lt;500000000),15000000,IF(AND(P3075&gt;=500000000,P3075&lt;3000000000),20000000,IF(P3075&gt;=30000000000,35000000,0))))) * (1-R3075)</f>
        <v>0</v>
      </c>
      <c r="Y3075" s="50">
        <f>IFERROR(Q3075 * (1-R3075),0)</f>
        <v>0</v>
      </c>
      <c r="Z3075" s="51">
        <f>IF(R3075=1,0,0)</f>
        <v>0</v>
      </c>
      <c r="AA3075" s="51">
        <f>IFERROR((1-R3075) * Z3075 * 2%,0)</f>
        <v>0</v>
      </c>
      <c r="AB3075" s="52">
        <f>IF(R3075=0,0,0)</f>
        <v>0</v>
      </c>
      <c r="AC3075" s="52">
        <f> IFERROR(AB3075 * (1-R3075) * 2%,0)</f>
        <v>0</v>
      </c>
      <c r="AD3075" s="53">
        <f>T3075+V3075+W3075+X3075+AA3075+AC3075</f>
        <v>22730.68</v>
      </c>
    </row>
    <row r="3076">
      <c r="C3076" s="40" t="s">
        <v>5839</v>
      </c>
      <c r="D3076" s="41" t="s">
        <v>5840</v>
      </c>
      <c r="E3076" s="41"/>
      <c r="F3076" s="42">
        <v>42968.281307870369</v>
      </c>
      <c r="G3076" s="43">
        <v>11</v>
      </c>
      <c r="H3076" s="44">
        <v>43332</v>
      </c>
      <c r="I3076" s="44">
        <v>43348</v>
      </c>
      <c r="J3076" s="43">
        <v>4111614</v>
      </c>
      <c r="K3076" s="43">
        <v>0</v>
      </c>
      <c r="L3076" s="43">
        <v>0</v>
      </c>
      <c r="M3076" s="43">
        <f>IFERROR(J3076-K3076-L3076,0)</f>
        <v>4111614</v>
      </c>
      <c r="N3076" s="43">
        <v>2809403</v>
      </c>
      <c r="O3076" s="45">
        <f>IFERROR(IF(1 - M3076/N3076&lt;0,0,1-M3076/N3076),0)</f>
        <v>0</v>
      </c>
      <c r="P3076" s="43">
        <v>0</v>
      </c>
      <c r="Q3076" s="43">
        <v>4111614</v>
      </c>
      <c r="R3076" s="46">
        <f>IF(F3076&lt;DATEVALUE("2018-07-01"),1,0)</f>
        <v>1</v>
      </c>
      <c r="S3076" s="47">
        <f>IF(R3076=1,1%,0)</f>
        <v>0.01</v>
      </c>
      <c r="T3076" s="46">
        <f>IFERROR(S3076*M3076,0)</f>
        <v>41116.139999999999</v>
      </c>
      <c r="U3076" s="48">
        <f>IF(O3076&lt;=0.12,1,0)*(1-R3076)*M3076</f>
        <v>0</v>
      </c>
      <c r="V3076" s="49">
        <f>IF(0&lt;0.8,0,IF(0&lt;1,Sheet1!L590,1))*IF(G3076&lt;3,0.12 - O3076,0.01) *U3076</f>
        <v>0</v>
      </c>
      <c r="W3076" s="49">
        <f>IF(0&gt;1,IF(0&lt;=1.1,1,IF(0&lt;=1.2,2,IF(0&lt;=1.5,3,5))),0) * 1000000</f>
        <v>0</v>
      </c>
      <c r="X3076" s="50">
        <f>IF(AND(P3076&gt;=150000000,P3076&lt;300000000),5000000,IF(AND(P3076&gt;=300000000,P3076&lt;500000000),10000000,IF(AND(P3076&gt;=300000000,P3076&lt;500000000),15000000,IF(AND(P3076&gt;=500000000,P3076&lt;3000000000),20000000,IF(P3076&gt;=30000000000,35000000,0))))) * (1-R3076)</f>
        <v>0</v>
      </c>
      <c r="Y3076" s="50">
        <f>IFERROR(Q3076 * (1-R3076),0)</f>
        <v>0</v>
      </c>
      <c r="Z3076" s="51">
        <f>IF(R3076=1,0,0)</f>
        <v>0</v>
      </c>
      <c r="AA3076" s="51">
        <f>IFERROR((1-R3076) * Z3076 * 2%,0)</f>
        <v>0</v>
      </c>
      <c r="AB3076" s="52">
        <f>IF(R3076=0,0,0)</f>
        <v>0</v>
      </c>
      <c r="AC3076" s="52">
        <f> IFERROR(AB3076 * (1-R3076) * 2%,0)</f>
        <v>0</v>
      </c>
      <c r="AD3076" s="53">
        <f>T3076+V3076+W3076+X3076+AA3076+AC3076</f>
        <v>41116.139999999999</v>
      </c>
    </row>
    <row r="3077">
      <c r="C3077" s="40" t="s">
        <v>5841</v>
      </c>
      <c r="D3077" s="41" t="s">
        <v>5842</v>
      </c>
      <c r="E3077" s="41"/>
      <c r="F3077" s="42">
        <v>43153.099791666667</v>
      </c>
      <c r="G3077" s="43">
        <v>5</v>
      </c>
      <c r="H3077" s="44">
        <v>43340</v>
      </c>
      <c r="I3077" s="44">
        <v>43343</v>
      </c>
      <c r="J3077" s="43">
        <v>14662077</v>
      </c>
      <c r="K3077" s="43">
        <v>0</v>
      </c>
      <c r="L3077" s="43">
        <v>0</v>
      </c>
      <c r="M3077" s="43">
        <f>IFERROR(J3077-K3077-L3077,0)</f>
        <v>14662077</v>
      </c>
      <c r="N3077" s="43">
        <v>14620211</v>
      </c>
      <c r="O3077" s="45">
        <f>IFERROR(IF(1 - M3077/N3077&lt;0,0,1-M3077/N3077),0)</f>
        <v>0</v>
      </c>
      <c r="P3077" s="43">
        <v>0</v>
      </c>
      <c r="Q3077" s="43">
        <v>14662077</v>
      </c>
      <c r="R3077" s="46">
        <f>IF(F3077&lt;DATEVALUE("2018-07-01"),1,0)</f>
        <v>1</v>
      </c>
      <c r="S3077" s="47">
        <f>IF(R3077=1,1%,0)</f>
        <v>0.01</v>
      </c>
      <c r="T3077" s="46">
        <f>IFERROR(S3077*M3077,0)</f>
        <v>146620.76999999999</v>
      </c>
      <c r="U3077" s="48">
        <f>IF(O3077&lt;=0.12,1,0)*(1-R3077)*M3077</f>
        <v>0</v>
      </c>
      <c r="V3077" s="49">
        <f>IF(0&lt;0.8,0,IF(0&lt;1,Sheet1!L590,1))*IF(G3077&lt;3,0.12 - O3077,0.01) *U3077</f>
        <v>0</v>
      </c>
      <c r="W3077" s="49">
        <f>IF(0&gt;1,IF(0&lt;=1.1,1,IF(0&lt;=1.2,2,IF(0&lt;=1.5,3,5))),0) * 1000000</f>
        <v>0</v>
      </c>
      <c r="X3077" s="50">
        <f>IF(AND(P3077&gt;=150000000,P3077&lt;300000000),5000000,IF(AND(P3077&gt;=300000000,P3077&lt;500000000),10000000,IF(AND(P3077&gt;=300000000,P3077&lt;500000000),15000000,IF(AND(P3077&gt;=500000000,P3077&lt;3000000000),20000000,IF(P3077&gt;=30000000000,35000000,0))))) * (1-R3077)</f>
        <v>0</v>
      </c>
      <c r="Y3077" s="50">
        <f>IFERROR(Q3077 * (1-R3077),0)</f>
        <v>0</v>
      </c>
      <c r="Z3077" s="51">
        <f>IF(R3077=1,0,0)</f>
        <v>0</v>
      </c>
      <c r="AA3077" s="51">
        <f>IFERROR((1-R3077) * Z3077 * 2%,0)</f>
        <v>0</v>
      </c>
      <c r="AB3077" s="52">
        <f>IF(R3077=0,0,0)</f>
        <v>0</v>
      </c>
      <c r="AC3077" s="52">
        <f> IFERROR(AB3077 * (1-R3077) * 2%,0)</f>
        <v>0</v>
      </c>
      <c r="AD3077" s="53">
        <f>T3077+V3077+W3077+X3077+AA3077+AC3077</f>
        <v>146620.76999999999</v>
      </c>
    </row>
    <row r="3078">
      <c r="C3078" s="40" t="s">
        <v>5843</v>
      </c>
      <c r="D3078" s="41" t="s">
        <v>5844</v>
      </c>
      <c r="E3078" s="41"/>
      <c r="F3078" s="42">
        <v>42521.269953703704</v>
      </c>
      <c r="G3078" s="43">
        <v>26</v>
      </c>
      <c r="H3078" s="44" t="s">
        <v>24</v>
      </c>
      <c r="I3078" s="44" t="s">
        <v>24</v>
      </c>
      <c r="J3078" s="43">
        <v>0</v>
      </c>
      <c r="K3078" s="43">
        <v>0</v>
      </c>
      <c r="L3078" s="43">
        <v>0</v>
      </c>
      <c r="M3078" s="43">
        <f>IFERROR(J3078-K3078-L3078,0)</f>
        <v>0</v>
      </c>
      <c r="N3078" s="43">
        <v>984940</v>
      </c>
      <c r="O3078" s="45">
        <f>IFERROR(IF(1 - M3078/N3078&lt;0,0,1-M3078/N3078),0)</f>
        <v>1</v>
      </c>
      <c r="P3078" s="43">
        <v>0</v>
      </c>
      <c r="Q3078" s="43">
        <v>0</v>
      </c>
      <c r="R3078" s="46">
        <f>IF(F3078&lt;DATEVALUE("2018-07-01"),1,0)</f>
        <v>1</v>
      </c>
      <c r="S3078" s="47">
        <f>IF(R3078=1,1%,0)</f>
        <v>0.01</v>
      </c>
      <c r="T3078" s="46">
        <f>IFERROR(S3078*M3078,0)</f>
        <v>0</v>
      </c>
      <c r="U3078" s="48">
        <f>IF(O3078&lt;=0.12,1,0)*(1-R3078)*M3078</f>
        <v>0</v>
      </c>
      <c r="V3078" s="49">
        <f>IF(0&lt;0.8,0,IF(0&lt;1,Sheet1!L590,1))*IF(G3078&lt;3,0.12 - O3078,0.01) *U3078</f>
        <v>0</v>
      </c>
      <c r="W3078" s="49">
        <f>IF(0&gt;1,IF(0&lt;=1.1,1,IF(0&lt;=1.2,2,IF(0&lt;=1.5,3,5))),0) * 1000000</f>
        <v>0</v>
      </c>
      <c r="X3078" s="50">
        <f>IF(AND(P3078&gt;=150000000,P3078&lt;300000000),5000000,IF(AND(P3078&gt;=300000000,P3078&lt;500000000),10000000,IF(AND(P3078&gt;=300000000,P3078&lt;500000000),15000000,IF(AND(P3078&gt;=500000000,P3078&lt;3000000000),20000000,IF(P3078&gt;=30000000000,35000000,0))))) * (1-R3078)</f>
        <v>0</v>
      </c>
      <c r="Y3078" s="50">
        <f>IFERROR(Q3078 * (1-R3078),0)</f>
        <v>0</v>
      </c>
      <c r="Z3078" s="51">
        <f>IF(R3078=1,0,"")</f>
        <v>0</v>
      </c>
      <c r="AA3078" s="51">
        <f>IFERROR((1-R3078) * Z3078 * 2%,0)</f>
        <v>0</v>
      </c>
      <c r="AB3078" s="52">
        <f>IF(R3078=0,"",0)</f>
        <v>0</v>
      </c>
      <c r="AC3078" s="52">
        <f> IFERROR(AB3078 * (1-R3078) * 2%,0)</f>
        <v>0</v>
      </c>
      <c r="AD3078" s="53">
        <f>T3078+V3078+W3078+X3078+AA3078+AC3078</f>
        <v>0</v>
      </c>
    </row>
    <row r="3079">
      <c r="C3079" s="40" t="s">
        <v>5845</v>
      </c>
      <c r="D3079" s="41" t="s">
        <v>5846</v>
      </c>
      <c r="E3079" s="41"/>
      <c r="F3079" s="42">
        <v>41403.435752314814</v>
      </c>
      <c r="G3079" s="43">
        <v>62</v>
      </c>
      <c r="H3079" s="44">
        <v>43312</v>
      </c>
      <c r="I3079" s="44">
        <v>43350</v>
      </c>
      <c r="J3079" s="43">
        <v>25943000</v>
      </c>
      <c r="K3079" s="43">
        <v>0</v>
      </c>
      <c r="L3079" s="43">
        <v>0</v>
      </c>
      <c r="M3079" s="43">
        <f>IFERROR(J3079-K3079-L3079,0)</f>
        <v>25943000</v>
      </c>
      <c r="N3079" s="43">
        <v>25795160</v>
      </c>
      <c r="O3079" s="45">
        <f>IFERROR(IF(1 - M3079/N3079&lt;0,0,1-M3079/N3079),0)</f>
        <v>0</v>
      </c>
      <c r="P3079" s="43">
        <v>0</v>
      </c>
      <c r="Q3079" s="43">
        <v>25943000</v>
      </c>
      <c r="R3079" s="46">
        <f>IF(F3079&lt;DATEVALUE("2018-07-01"),1,0)</f>
        <v>1</v>
      </c>
      <c r="S3079" s="47">
        <f>IF(R3079=1,1%,0)</f>
        <v>0.01</v>
      </c>
      <c r="T3079" s="46">
        <f>IFERROR(S3079*M3079,0)</f>
        <v>259430</v>
      </c>
      <c r="U3079" s="48">
        <f>IF(O3079&lt;=0.12,1,0)*(1-R3079)*M3079</f>
        <v>0</v>
      </c>
      <c r="V3079" s="49">
        <f>IF(0&lt;0.8,0,IF(0&lt;1,Sheet1!L590,1))*IF(G3079&lt;3,0.12 - O3079,0.01) *U3079</f>
        <v>0</v>
      </c>
      <c r="W3079" s="49">
        <f>IF(0&gt;1,IF(0&lt;=1.1,1,IF(0&lt;=1.2,2,IF(0&lt;=1.5,3,5))),0) * 1000000</f>
        <v>0</v>
      </c>
      <c r="X3079" s="50">
        <f>IF(AND(P3079&gt;=150000000,P3079&lt;300000000),5000000,IF(AND(P3079&gt;=300000000,P3079&lt;500000000),10000000,IF(AND(P3079&gt;=300000000,P3079&lt;500000000),15000000,IF(AND(P3079&gt;=500000000,P3079&lt;3000000000),20000000,IF(P3079&gt;=30000000000,35000000,0))))) * (1-R3079)</f>
        <v>0</v>
      </c>
      <c r="Y3079" s="50">
        <f>IFERROR(Q3079 * (1-R3079),0)</f>
        <v>0</v>
      </c>
      <c r="Z3079" s="51">
        <f>IF(R3079=1,0,0)</f>
        <v>0</v>
      </c>
      <c r="AA3079" s="51">
        <f>IFERROR((1-R3079) * Z3079 * 2%,0)</f>
        <v>0</v>
      </c>
      <c r="AB3079" s="52">
        <f>IF(R3079=0,0,0)</f>
        <v>0</v>
      </c>
      <c r="AC3079" s="52">
        <f> IFERROR(AB3079 * (1-R3079) * 2%,0)</f>
        <v>0</v>
      </c>
      <c r="AD3079" s="53">
        <f>T3079+V3079+W3079+X3079+AA3079+AC3079</f>
        <v>259430</v>
      </c>
    </row>
    <row r="3080">
      <c r="C3080" s="40" t="s">
        <v>5847</v>
      </c>
      <c r="D3080" s="41" t="s">
        <v>5848</v>
      </c>
      <c r="E3080" s="41"/>
      <c r="F3080" s="42">
        <v>41515.701828703699</v>
      </c>
      <c r="G3080" s="43">
        <v>59</v>
      </c>
      <c r="H3080" s="44">
        <v>43334</v>
      </c>
      <c r="I3080" s="44">
        <v>43342</v>
      </c>
      <c r="J3080" s="43">
        <v>5085577</v>
      </c>
      <c r="K3080" s="43">
        <v>1637210</v>
      </c>
      <c r="L3080" s="43">
        <v>0</v>
      </c>
      <c r="M3080" s="43">
        <f>IFERROR(J3080-K3080-L3080,0)</f>
        <v>3448367</v>
      </c>
      <c r="N3080" s="43">
        <v>6744980</v>
      </c>
      <c r="O3080" s="45">
        <f>IFERROR(IF(1 - M3080/N3080&lt;0,0,1-M3080/N3080),0)</f>
        <v>0.48875059674009413</v>
      </c>
      <c r="P3080" s="43">
        <v>0</v>
      </c>
      <c r="Q3080" s="43">
        <v>5085577</v>
      </c>
      <c r="R3080" s="46">
        <f>IF(F3080&lt;DATEVALUE("2018-07-01"),1,0)</f>
        <v>1</v>
      </c>
      <c r="S3080" s="47">
        <f>IF(R3080=1,1%,0)</f>
        <v>0.01</v>
      </c>
      <c r="T3080" s="46">
        <f>IFERROR(S3080*M3080,0)</f>
        <v>34483.669999999998</v>
      </c>
      <c r="U3080" s="48">
        <f>IF(O3080&lt;=0.12,1,0)*(1-R3080)*M3080</f>
        <v>0</v>
      </c>
      <c r="V3080" s="49">
        <f>IF(0&lt;0.8,0,IF(0&lt;1,Sheet1!L590,1))*IF(G3080&lt;3,0.12 - O3080,0.01) *U3080</f>
        <v>0</v>
      </c>
      <c r="W3080" s="49">
        <f>IF(0&gt;1,IF(0&lt;=1.1,1,IF(0&lt;=1.2,2,IF(0&lt;=1.5,3,5))),0) * 1000000</f>
        <v>0</v>
      </c>
      <c r="X3080" s="50">
        <f>IF(AND(P3080&gt;=150000000,P3080&lt;300000000),5000000,IF(AND(P3080&gt;=300000000,P3080&lt;500000000),10000000,IF(AND(P3080&gt;=300000000,P3080&lt;500000000),15000000,IF(AND(P3080&gt;=500000000,P3080&lt;3000000000),20000000,IF(P3080&gt;=30000000000,35000000,0))))) * (1-R3080)</f>
        <v>0</v>
      </c>
      <c r="Y3080" s="50">
        <f>IFERROR(Q3080 * (1-R3080),0)</f>
        <v>0</v>
      </c>
      <c r="Z3080" s="51">
        <f>IF(R3080=1,0,0)</f>
        <v>0</v>
      </c>
      <c r="AA3080" s="51">
        <f>IFERROR((1-R3080) * Z3080 * 2%,0)</f>
        <v>0</v>
      </c>
      <c r="AB3080" s="52">
        <f>IF(R3080=0,0,0)</f>
        <v>0</v>
      </c>
      <c r="AC3080" s="52">
        <f> IFERROR(AB3080 * (1-R3080) * 2%,0)</f>
        <v>0</v>
      </c>
      <c r="AD3080" s="53">
        <f>T3080+V3080+W3080+X3080+AA3080+AC3080</f>
        <v>34483.669999999998</v>
      </c>
    </row>
    <row r="3081">
      <c r="C3081" s="40" t="s">
        <v>5849</v>
      </c>
      <c r="D3081" s="41" t="s">
        <v>24</v>
      </c>
      <c r="E3081" s="41"/>
      <c r="F3081" s="42" t="s">
        <v>24</v>
      </c>
      <c r="G3081" s="43" t="s">
        <v>24</v>
      </c>
      <c r="H3081" s="44" t="s">
        <v>24</v>
      </c>
      <c r="I3081" s="44" t="s">
        <v>24</v>
      </c>
      <c r="J3081" s="43">
        <v>1338000</v>
      </c>
      <c r="K3081" s="43">
        <v>0</v>
      </c>
      <c r="L3081" s="43">
        <v>0</v>
      </c>
      <c r="M3081" s="43">
        <f>IFERROR(J3081-K3081-L3081,0)</f>
        <v>1338000</v>
      </c>
      <c r="N3081" s="43" t="s">
        <v>24</v>
      </c>
      <c r="O3081" s="45">
        <f>IFERROR(IF(1 - M3081/N3081&lt;0,0,1-M3081/N3081),0)</f>
        <v>0</v>
      </c>
      <c r="P3081" s="43">
        <v>0</v>
      </c>
      <c r="Q3081" s="43">
        <v>0</v>
      </c>
      <c r="R3081" s="46">
        <f>IF(F3081&lt;DATEVALUE("2018-07-01"),1,0)</f>
        <v>0</v>
      </c>
      <c r="S3081" s="47">
        <f>IF(R3081=1,1%,0)</f>
        <v>0</v>
      </c>
      <c r="T3081" s="46">
        <f>IFERROR(S3081*M3081,0)</f>
        <v>0</v>
      </c>
      <c r="U3081" s="48">
        <f>IF(O3081&lt;=0.12,1,0)*(1-R3081)*M3081</f>
        <v>1338000</v>
      </c>
      <c r="V3081" s="49">
        <f>IF(0&lt;0.8,0,IF(0&lt;1,Sheet1!L590,1))*IF(G3081&lt;3,0.12 - O3081,0.01) *U3081</f>
        <v>0</v>
      </c>
      <c r="W3081" s="49">
        <f>IF(0&gt;1,IF(0&lt;=1.1,1,IF(0&lt;=1.2,2,IF(0&lt;=1.5,3,5))),0) * 1000000</f>
        <v>0</v>
      </c>
      <c r="X3081" s="50">
        <f>IF(AND(P3081&gt;=150000000,P3081&lt;300000000),5000000,IF(AND(P3081&gt;=300000000,P3081&lt;500000000),10000000,IF(AND(P3081&gt;=300000000,P3081&lt;500000000),15000000,IF(AND(P3081&gt;=500000000,P3081&lt;3000000000),20000000,IF(P3081&gt;=30000000000,35000000,0))))) * (1-R3081)</f>
        <v>0</v>
      </c>
      <c r="Y3081" s="50">
        <f>IFERROR(Q3081 * (1-R3081),0)</f>
        <v>0</v>
      </c>
      <c r="Z3081" s="51" t="str">
        <f>IF(R3081=1,0,"")</f>
        <v/>
      </c>
      <c r="AA3081" s="51">
        <f>IFERROR((1-R3081) * Z3081 * 2%,0)</f>
        <v>0</v>
      </c>
      <c r="AB3081" s="52" t="str">
        <f>IF(R3081=0,"",0)</f>
        <v/>
      </c>
      <c r="AC3081" s="52">
        <f> IFERROR(AB3081 * (1-R3081) * 2%,0)</f>
        <v>0</v>
      </c>
      <c r="AD3081" s="53">
        <f>T3081+V3081+W3081+X3081+AA3081+AC3081</f>
        <v>0</v>
      </c>
    </row>
    <row r="3082">
      <c r="C3082" s="40" t="s">
        <v>5850</v>
      </c>
      <c r="D3082" s="41" t="s">
        <v>5851</v>
      </c>
      <c r="E3082" s="41"/>
      <c r="F3082" s="42">
        <v>41592.657824074071</v>
      </c>
      <c r="G3082" s="43">
        <v>56</v>
      </c>
      <c r="H3082" s="44">
        <v>43334</v>
      </c>
      <c r="I3082" s="44">
        <v>43342</v>
      </c>
      <c r="J3082" s="43">
        <v>2052820</v>
      </c>
      <c r="K3082" s="43">
        <v>0</v>
      </c>
      <c r="L3082" s="43">
        <v>0</v>
      </c>
      <c r="M3082" s="43">
        <f>IFERROR(J3082-K3082-L3082,0)</f>
        <v>2052820</v>
      </c>
      <c r="N3082" s="43">
        <v>2335047</v>
      </c>
      <c r="O3082" s="45">
        <f>IFERROR(IF(1 - M3082/N3082&lt;0,0,1-M3082/N3082),0)</f>
        <v>0.12086566137640908</v>
      </c>
      <c r="P3082" s="43">
        <v>0</v>
      </c>
      <c r="Q3082" s="43">
        <v>2052820</v>
      </c>
      <c r="R3082" s="46">
        <f>IF(F3082&lt;DATEVALUE("2018-07-01"),1,0)</f>
        <v>1</v>
      </c>
      <c r="S3082" s="47">
        <f>IF(R3082=1,1%,0)</f>
        <v>0.01</v>
      </c>
      <c r="T3082" s="46">
        <f>IFERROR(S3082*M3082,0)</f>
        <v>20528.200000000001</v>
      </c>
      <c r="U3082" s="48">
        <f>IF(O3082&lt;=0.12,1,0)*(1-R3082)*M3082</f>
        <v>0</v>
      </c>
      <c r="V3082" s="49">
        <f>IF(0&lt;0.8,0,IF(0&lt;1,Sheet1!L590,1))*IF(G3082&lt;3,0.12 - O3082,0.01) *U3082</f>
        <v>0</v>
      </c>
      <c r="W3082" s="49">
        <f>IF(0&gt;1,IF(0&lt;=1.1,1,IF(0&lt;=1.2,2,IF(0&lt;=1.5,3,5))),0) * 1000000</f>
        <v>0</v>
      </c>
      <c r="X3082" s="50">
        <f>IF(AND(P3082&gt;=150000000,P3082&lt;300000000),5000000,IF(AND(P3082&gt;=300000000,P3082&lt;500000000),10000000,IF(AND(P3082&gt;=300000000,P3082&lt;500000000),15000000,IF(AND(P3082&gt;=500000000,P3082&lt;3000000000),20000000,IF(P3082&gt;=30000000000,35000000,0))))) * (1-R3082)</f>
        <v>0</v>
      </c>
      <c r="Y3082" s="50">
        <f>IFERROR(Q3082 * (1-R3082),0)</f>
        <v>0</v>
      </c>
      <c r="Z3082" s="51">
        <f>IF(R3082=1,0,0)</f>
        <v>0</v>
      </c>
      <c r="AA3082" s="51">
        <f>IFERROR((1-R3082) * Z3082 * 2%,0)</f>
        <v>0</v>
      </c>
      <c r="AB3082" s="52">
        <f>IF(R3082=0,0,0)</f>
        <v>0</v>
      </c>
      <c r="AC3082" s="52">
        <f> IFERROR(AB3082 * (1-R3082) * 2%,0)</f>
        <v>0</v>
      </c>
      <c r="AD3082" s="53">
        <f>T3082+V3082+W3082+X3082+AA3082+AC3082</f>
        <v>20528.200000000001</v>
      </c>
    </row>
    <row r="3083">
      <c r="C3083" s="40" t="s">
        <v>5852</v>
      </c>
      <c r="D3083" s="41" t="s">
        <v>5853</v>
      </c>
      <c r="E3083" s="41"/>
      <c r="F3083" s="42">
        <v>41632.399930555555</v>
      </c>
      <c r="G3083" s="43">
        <v>55</v>
      </c>
      <c r="H3083" s="44">
        <v>43334</v>
      </c>
      <c r="I3083" s="44">
        <v>43342</v>
      </c>
      <c r="J3083" s="43">
        <v>1261700</v>
      </c>
      <c r="K3083" s="43">
        <v>0</v>
      </c>
      <c r="L3083" s="43">
        <v>0</v>
      </c>
      <c r="M3083" s="43">
        <f>IFERROR(J3083-K3083-L3083,0)</f>
        <v>1261700</v>
      </c>
      <c r="N3083" s="43">
        <v>1601072</v>
      </c>
      <c r="O3083" s="45">
        <f>IFERROR(IF(1 - M3083/N3083&lt;0,0,1-M3083/N3083),0)</f>
        <v>0.21196548312630537</v>
      </c>
      <c r="P3083" s="43">
        <v>0</v>
      </c>
      <c r="Q3083" s="43">
        <v>1261700</v>
      </c>
      <c r="R3083" s="46">
        <f>IF(F3083&lt;DATEVALUE("2018-07-01"),1,0)</f>
        <v>1</v>
      </c>
      <c r="S3083" s="47">
        <f>IF(R3083=1,1%,0)</f>
        <v>0.01</v>
      </c>
      <c r="T3083" s="46">
        <f>IFERROR(S3083*M3083,0)</f>
        <v>12617</v>
      </c>
      <c r="U3083" s="48">
        <f>IF(O3083&lt;=0.12,1,0)*(1-R3083)*M3083</f>
        <v>0</v>
      </c>
      <c r="V3083" s="49">
        <f>IF(0&lt;0.8,0,IF(0&lt;1,Sheet1!L590,1))*IF(G3083&lt;3,0.12 - O3083,0.01) *U3083</f>
        <v>0</v>
      </c>
      <c r="W3083" s="49">
        <f>IF(0&gt;1,IF(0&lt;=1.1,1,IF(0&lt;=1.2,2,IF(0&lt;=1.5,3,5))),0) * 1000000</f>
        <v>0</v>
      </c>
      <c r="X3083" s="50">
        <f>IF(AND(P3083&gt;=150000000,P3083&lt;300000000),5000000,IF(AND(P3083&gt;=300000000,P3083&lt;500000000),10000000,IF(AND(P3083&gt;=300000000,P3083&lt;500000000),15000000,IF(AND(P3083&gt;=500000000,P3083&lt;3000000000),20000000,IF(P3083&gt;=30000000000,35000000,0))))) * (1-R3083)</f>
        <v>0</v>
      </c>
      <c r="Y3083" s="50">
        <f>IFERROR(Q3083 * (1-R3083),0)</f>
        <v>0</v>
      </c>
      <c r="Z3083" s="51">
        <f>IF(R3083=1,0,0)</f>
        <v>0</v>
      </c>
      <c r="AA3083" s="51">
        <f>IFERROR((1-R3083) * Z3083 * 2%,0)</f>
        <v>0</v>
      </c>
      <c r="AB3083" s="52">
        <f>IF(R3083=0,0,0)</f>
        <v>0</v>
      </c>
      <c r="AC3083" s="52">
        <f> IFERROR(AB3083 * (1-R3083) * 2%,0)</f>
        <v>0</v>
      </c>
      <c r="AD3083" s="53">
        <f>T3083+V3083+W3083+X3083+AA3083+AC3083</f>
        <v>12617</v>
      </c>
    </row>
    <row r="3084">
      <c r="C3084" s="40" t="s">
        <v>5854</v>
      </c>
      <c r="D3084" s="41" t="s">
        <v>5855</v>
      </c>
      <c r="E3084" s="41"/>
      <c r="F3084" s="42">
        <v>41808.592488425922</v>
      </c>
      <c r="G3084" s="43">
        <v>49</v>
      </c>
      <c r="H3084" s="44">
        <v>43334</v>
      </c>
      <c r="I3084" s="44">
        <v>43342</v>
      </c>
      <c r="J3084" s="43">
        <v>3480510</v>
      </c>
      <c r="K3084" s="43">
        <v>0</v>
      </c>
      <c r="L3084" s="43">
        <v>0</v>
      </c>
      <c r="M3084" s="43">
        <f>IFERROR(J3084-K3084-L3084,0)</f>
        <v>3480510</v>
      </c>
      <c r="N3084" s="43">
        <v>3790402</v>
      </c>
      <c r="O3084" s="45">
        <f>IFERROR(IF(1 - M3084/N3084&lt;0,0,1-M3084/N3084),0)</f>
        <v>0.081757027354882106</v>
      </c>
      <c r="P3084" s="43">
        <v>0</v>
      </c>
      <c r="Q3084" s="43">
        <v>3480510</v>
      </c>
      <c r="R3084" s="46">
        <f>IF(F3084&lt;DATEVALUE("2018-07-01"),1,0)</f>
        <v>1</v>
      </c>
      <c r="S3084" s="47">
        <f>IF(R3084=1,1%,0)</f>
        <v>0.01</v>
      </c>
      <c r="T3084" s="46">
        <f>IFERROR(S3084*M3084,0)</f>
        <v>34805.099999999999</v>
      </c>
      <c r="U3084" s="48">
        <f>IF(O3084&lt;=0.12,1,0)*(1-R3084)*M3084</f>
        <v>0</v>
      </c>
      <c r="V3084" s="49">
        <f>IF(0&lt;0.8,0,IF(0&lt;1,Sheet1!L590,1))*IF(G3084&lt;3,0.12 - O3084,0.01) *U3084</f>
        <v>0</v>
      </c>
      <c r="W3084" s="49">
        <f>IF(0&gt;1,IF(0&lt;=1.1,1,IF(0&lt;=1.2,2,IF(0&lt;=1.5,3,5))),0) * 1000000</f>
        <v>0</v>
      </c>
      <c r="X3084" s="50">
        <f>IF(AND(P3084&gt;=150000000,P3084&lt;300000000),5000000,IF(AND(P3084&gt;=300000000,P3084&lt;500000000),10000000,IF(AND(P3084&gt;=300000000,P3084&lt;500000000),15000000,IF(AND(P3084&gt;=500000000,P3084&lt;3000000000),20000000,IF(P3084&gt;=30000000000,35000000,0))))) * (1-R3084)</f>
        <v>0</v>
      </c>
      <c r="Y3084" s="50">
        <f>IFERROR(Q3084 * (1-R3084),0)</f>
        <v>0</v>
      </c>
      <c r="Z3084" s="51">
        <f>IF(R3084=1,0,0)</f>
        <v>0</v>
      </c>
      <c r="AA3084" s="51">
        <f>IFERROR((1-R3084) * Z3084 * 2%,0)</f>
        <v>0</v>
      </c>
      <c r="AB3084" s="52">
        <f>IF(R3084=0,0,0)</f>
        <v>0</v>
      </c>
      <c r="AC3084" s="52">
        <f> IFERROR(AB3084 * (1-R3084) * 2%,0)</f>
        <v>0</v>
      </c>
      <c r="AD3084" s="53">
        <f>T3084+V3084+W3084+X3084+AA3084+AC3084</f>
        <v>34805.099999999999</v>
      </c>
    </row>
    <row r="3085">
      <c r="C3085" s="40" t="s">
        <v>5856</v>
      </c>
      <c r="D3085" s="41" t="s">
        <v>5857</v>
      </c>
      <c r="E3085" s="41"/>
      <c r="F3085" s="42">
        <v>42212.614328703705</v>
      </c>
      <c r="G3085" s="43">
        <v>36</v>
      </c>
      <c r="H3085" s="44">
        <v>43334</v>
      </c>
      <c r="I3085" s="44">
        <v>43342</v>
      </c>
      <c r="J3085" s="43">
        <v>3388853</v>
      </c>
      <c r="K3085" s="43">
        <v>0</v>
      </c>
      <c r="L3085" s="43">
        <v>0</v>
      </c>
      <c r="M3085" s="43">
        <f>IFERROR(J3085-K3085-L3085,0)</f>
        <v>3388853</v>
      </c>
      <c r="N3085" s="43">
        <v>3742893</v>
      </c>
      <c r="O3085" s="45">
        <f>IFERROR(IF(1 - M3085/N3085&lt;0,0,1-M3085/N3085),0)</f>
        <v>0.094589933508652302</v>
      </c>
      <c r="P3085" s="43">
        <v>0</v>
      </c>
      <c r="Q3085" s="43">
        <v>3388853</v>
      </c>
      <c r="R3085" s="46">
        <f>IF(F3085&lt;DATEVALUE("2018-07-01"),1,0)</f>
        <v>1</v>
      </c>
      <c r="S3085" s="47">
        <f>IF(R3085=1,1%,0)</f>
        <v>0.01</v>
      </c>
      <c r="T3085" s="46">
        <f>IFERROR(S3085*M3085,0)</f>
        <v>33888.529999999999</v>
      </c>
      <c r="U3085" s="48">
        <f>IF(O3085&lt;=0.12,1,0)*(1-R3085)*M3085</f>
        <v>0</v>
      </c>
      <c r="V3085" s="49">
        <f>IF(0&lt;0.8,0,IF(0&lt;1,Sheet1!L590,1))*IF(G3085&lt;3,0.12 - O3085,0.01) *U3085</f>
        <v>0</v>
      </c>
      <c r="W3085" s="49">
        <f>IF(0&gt;1,IF(0&lt;=1.1,1,IF(0&lt;=1.2,2,IF(0&lt;=1.5,3,5))),0) * 1000000</f>
        <v>0</v>
      </c>
      <c r="X3085" s="50">
        <f>IF(AND(P3085&gt;=150000000,P3085&lt;300000000),5000000,IF(AND(P3085&gt;=300000000,P3085&lt;500000000),10000000,IF(AND(P3085&gt;=300000000,P3085&lt;500000000),15000000,IF(AND(P3085&gt;=500000000,P3085&lt;3000000000),20000000,IF(P3085&gt;=30000000000,35000000,0))))) * (1-R3085)</f>
        <v>0</v>
      </c>
      <c r="Y3085" s="50">
        <f>IFERROR(Q3085 * (1-R3085),0)</f>
        <v>0</v>
      </c>
      <c r="Z3085" s="51">
        <f>IF(R3085=1,0,0)</f>
        <v>0</v>
      </c>
      <c r="AA3085" s="51">
        <f>IFERROR((1-R3085) * Z3085 * 2%,0)</f>
        <v>0</v>
      </c>
      <c r="AB3085" s="52">
        <f>IF(R3085=0,0,0)</f>
        <v>0</v>
      </c>
      <c r="AC3085" s="52">
        <f> IFERROR(AB3085 * (1-R3085) * 2%,0)</f>
        <v>0</v>
      </c>
      <c r="AD3085" s="53">
        <f>T3085+V3085+W3085+X3085+AA3085+AC3085</f>
        <v>33888.529999999999</v>
      </c>
    </row>
    <row r="3086">
      <c r="C3086" s="40" t="s">
        <v>5858</v>
      </c>
      <c r="D3086" s="41" t="s">
        <v>5859</v>
      </c>
      <c r="E3086" s="41"/>
      <c r="F3086" s="42">
        <v>42248.660370370366</v>
      </c>
      <c r="G3086" s="43">
        <v>34</v>
      </c>
      <c r="H3086" s="44">
        <v>43340</v>
      </c>
      <c r="I3086" s="44">
        <v>43395</v>
      </c>
      <c r="J3086" s="43">
        <v>2127963</v>
      </c>
      <c r="K3086" s="43">
        <v>0</v>
      </c>
      <c r="L3086" s="43">
        <v>0</v>
      </c>
      <c r="M3086" s="43">
        <f>IFERROR(J3086-K3086-L3086,0)</f>
        <v>2127963</v>
      </c>
      <c r="N3086" s="43">
        <v>2333039</v>
      </c>
      <c r="O3086" s="45">
        <f>IFERROR(IF(1 - M3086/N3086&lt;0,0,1-M3086/N3086),0)</f>
        <v>0.087900802344067164</v>
      </c>
      <c r="P3086" s="43">
        <v>0</v>
      </c>
      <c r="Q3086" s="43">
        <v>2127963</v>
      </c>
      <c r="R3086" s="46">
        <f>IF(F3086&lt;DATEVALUE("2018-07-01"),1,0)</f>
        <v>1</v>
      </c>
      <c r="S3086" s="47">
        <f>IF(R3086=1,1%,0)</f>
        <v>0.01</v>
      </c>
      <c r="T3086" s="46">
        <f>IFERROR(S3086*M3086,0)</f>
        <v>21279.630000000001</v>
      </c>
      <c r="U3086" s="48">
        <f>IF(O3086&lt;=0.12,1,0)*(1-R3086)*M3086</f>
        <v>0</v>
      </c>
      <c r="V3086" s="49">
        <f>IF(0&lt;0.8,0,IF(0&lt;1,Sheet1!L590,1))*IF(G3086&lt;3,0.12 - O3086,0.01) *U3086</f>
        <v>0</v>
      </c>
      <c r="W3086" s="49">
        <f>IF(0&gt;1,IF(0&lt;=1.1,1,IF(0&lt;=1.2,2,IF(0&lt;=1.5,3,5))),0) * 1000000</f>
        <v>0</v>
      </c>
      <c r="X3086" s="50">
        <f>IF(AND(P3086&gt;=150000000,P3086&lt;300000000),5000000,IF(AND(P3086&gt;=300000000,P3086&lt;500000000),10000000,IF(AND(P3086&gt;=300000000,P3086&lt;500000000),15000000,IF(AND(P3086&gt;=500000000,P3086&lt;3000000000),20000000,IF(P3086&gt;=30000000000,35000000,0))))) * (1-R3086)</f>
        <v>0</v>
      </c>
      <c r="Y3086" s="50">
        <f>IFERROR(Q3086 * (1-R3086),0)</f>
        <v>0</v>
      </c>
      <c r="Z3086" s="51">
        <f>IF(R3086=1,0,0)</f>
        <v>0</v>
      </c>
      <c r="AA3086" s="51">
        <f>IFERROR((1-R3086) * Z3086 * 2%,0)</f>
        <v>0</v>
      </c>
      <c r="AB3086" s="52">
        <f>IF(R3086=0,0,0)</f>
        <v>0</v>
      </c>
      <c r="AC3086" s="52">
        <f> IFERROR(AB3086 * (1-R3086) * 2%,0)</f>
        <v>0</v>
      </c>
      <c r="AD3086" s="53">
        <f>T3086+V3086+W3086+X3086+AA3086+AC3086</f>
        <v>21279.630000000001</v>
      </c>
    </row>
    <row r="3087">
      <c r="C3087" s="40" t="s">
        <v>5860</v>
      </c>
      <c r="D3087" s="41" t="s">
        <v>5861</v>
      </c>
      <c r="E3087" s="41"/>
      <c r="F3087" s="42">
        <v>42304.544675925921</v>
      </c>
      <c r="G3087" s="43">
        <v>33</v>
      </c>
      <c r="H3087" s="44">
        <v>43334</v>
      </c>
      <c r="I3087" s="44">
        <v>43342</v>
      </c>
      <c r="J3087" s="43">
        <v>1499350</v>
      </c>
      <c r="K3087" s="43">
        <v>0</v>
      </c>
      <c r="L3087" s="43">
        <v>0</v>
      </c>
      <c r="M3087" s="43">
        <f>IFERROR(J3087-K3087-L3087,0)</f>
        <v>1499350</v>
      </c>
      <c r="N3087" s="43">
        <v>1966855</v>
      </c>
      <c r="O3087" s="45">
        <f>IFERROR(IF(1 - M3087/N3087&lt;0,0,1-M3087/N3087),0)</f>
        <v>0.23769164478316907</v>
      </c>
      <c r="P3087" s="43">
        <v>0</v>
      </c>
      <c r="Q3087" s="43">
        <v>1499350</v>
      </c>
      <c r="R3087" s="46">
        <f>IF(F3087&lt;DATEVALUE("2018-07-01"),1,0)</f>
        <v>1</v>
      </c>
      <c r="S3087" s="47">
        <f>IF(R3087=1,1%,0)</f>
        <v>0.01</v>
      </c>
      <c r="T3087" s="46">
        <f>IFERROR(S3087*M3087,0)</f>
        <v>14993.5</v>
      </c>
      <c r="U3087" s="48">
        <f>IF(O3087&lt;=0.12,1,0)*(1-R3087)*M3087</f>
        <v>0</v>
      </c>
      <c r="V3087" s="49">
        <f>IF(0&lt;0.8,0,IF(0&lt;1,Sheet1!L590,1))*IF(G3087&lt;3,0.12 - O3087,0.01) *U3087</f>
        <v>0</v>
      </c>
      <c r="W3087" s="49">
        <f>IF(0&gt;1,IF(0&lt;=1.1,1,IF(0&lt;=1.2,2,IF(0&lt;=1.5,3,5))),0) * 1000000</f>
        <v>0</v>
      </c>
      <c r="X3087" s="50">
        <f>IF(AND(P3087&gt;=150000000,P3087&lt;300000000),5000000,IF(AND(P3087&gt;=300000000,P3087&lt;500000000),10000000,IF(AND(P3087&gt;=300000000,P3087&lt;500000000),15000000,IF(AND(P3087&gt;=500000000,P3087&lt;3000000000),20000000,IF(P3087&gt;=30000000000,35000000,0))))) * (1-R3087)</f>
        <v>0</v>
      </c>
      <c r="Y3087" s="50">
        <f>IFERROR(Q3087 * (1-R3087),0)</f>
        <v>0</v>
      </c>
      <c r="Z3087" s="51">
        <f>IF(R3087=1,0,0)</f>
        <v>0</v>
      </c>
      <c r="AA3087" s="51">
        <f>IFERROR((1-R3087) * Z3087 * 2%,0)</f>
        <v>0</v>
      </c>
      <c r="AB3087" s="52">
        <f>IF(R3087=0,0,0)</f>
        <v>0</v>
      </c>
      <c r="AC3087" s="52">
        <f> IFERROR(AB3087 * (1-R3087) * 2%,0)</f>
        <v>0</v>
      </c>
      <c r="AD3087" s="53">
        <f>T3087+V3087+W3087+X3087+AA3087+AC3087</f>
        <v>14993.5</v>
      </c>
    </row>
    <row r="3088">
      <c r="C3088" s="40" t="s">
        <v>5862</v>
      </c>
      <c r="D3088" s="41" t="s">
        <v>5863</v>
      </c>
      <c r="E3088" s="41"/>
      <c r="F3088" s="42">
        <v>42630.311620370368</v>
      </c>
      <c r="G3088" s="43">
        <v>22</v>
      </c>
      <c r="H3088" s="44">
        <v>43334</v>
      </c>
      <c r="I3088" s="44">
        <v>43342</v>
      </c>
      <c r="J3088" s="43">
        <v>1163525</v>
      </c>
      <c r="K3088" s="43">
        <v>0</v>
      </c>
      <c r="L3088" s="43">
        <v>0</v>
      </c>
      <c r="M3088" s="43">
        <f>IFERROR(J3088-K3088-L3088,0)</f>
        <v>1163525</v>
      </c>
      <c r="N3088" s="43">
        <v>1541496</v>
      </c>
      <c r="O3088" s="45">
        <f>IFERROR(IF(1 - M3088/N3088&lt;0,0,1-M3088/N3088),0)</f>
        <v>0.24519752240680481</v>
      </c>
      <c r="P3088" s="43">
        <v>0</v>
      </c>
      <c r="Q3088" s="43">
        <v>1163525</v>
      </c>
      <c r="R3088" s="46">
        <f>IF(F3088&lt;DATEVALUE("2018-07-01"),1,0)</f>
        <v>1</v>
      </c>
      <c r="S3088" s="47">
        <f>IF(R3088=1,1%,0)</f>
        <v>0.01</v>
      </c>
      <c r="T3088" s="46">
        <f>IFERROR(S3088*M3088,0)</f>
        <v>11635.25</v>
      </c>
      <c r="U3088" s="48">
        <f>IF(O3088&lt;=0.12,1,0)*(1-R3088)*M3088</f>
        <v>0</v>
      </c>
      <c r="V3088" s="49">
        <f>IF(0&lt;0.8,0,IF(0&lt;1,Sheet1!L590,1))*IF(G3088&lt;3,0.12 - O3088,0.01) *U3088</f>
        <v>0</v>
      </c>
      <c r="W3088" s="49">
        <f>IF(0&gt;1,IF(0&lt;=1.1,1,IF(0&lt;=1.2,2,IF(0&lt;=1.5,3,5))),0) * 1000000</f>
        <v>0</v>
      </c>
      <c r="X3088" s="50">
        <f>IF(AND(P3088&gt;=150000000,P3088&lt;300000000),5000000,IF(AND(P3088&gt;=300000000,P3088&lt;500000000),10000000,IF(AND(P3088&gt;=300000000,P3088&lt;500000000),15000000,IF(AND(P3088&gt;=500000000,P3088&lt;3000000000),20000000,IF(P3088&gt;=30000000000,35000000,0))))) * (1-R3088)</f>
        <v>0</v>
      </c>
      <c r="Y3088" s="50">
        <f>IFERROR(Q3088 * (1-R3088),0)</f>
        <v>0</v>
      </c>
      <c r="Z3088" s="51">
        <f>IF(R3088=1,0,0)</f>
        <v>0</v>
      </c>
      <c r="AA3088" s="51">
        <f>IFERROR((1-R3088) * Z3088 * 2%,0)</f>
        <v>0</v>
      </c>
      <c r="AB3088" s="52">
        <f>IF(R3088=0,0,0)</f>
        <v>0</v>
      </c>
      <c r="AC3088" s="52">
        <f> IFERROR(AB3088 * (1-R3088) * 2%,0)</f>
        <v>0</v>
      </c>
      <c r="AD3088" s="53">
        <f>T3088+V3088+W3088+X3088+AA3088+AC3088</f>
        <v>11635.25</v>
      </c>
    </row>
    <row r="3089">
      <c r="C3089" s="40" t="s">
        <v>5864</v>
      </c>
      <c r="D3089" s="41" t="s">
        <v>5865</v>
      </c>
      <c r="E3089" s="41"/>
      <c r="F3089" s="42">
        <v>42817.250694444439</v>
      </c>
      <c r="G3089" s="43">
        <v>16</v>
      </c>
      <c r="H3089" s="44">
        <v>43334</v>
      </c>
      <c r="I3089" s="44">
        <v>43342</v>
      </c>
      <c r="J3089" s="43">
        <v>877580</v>
      </c>
      <c r="K3089" s="43">
        <v>0</v>
      </c>
      <c r="L3089" s="43">
        <v>0</v>
      </c>
      <c r="M3089" s="43">
        <f>IFERROR(J3089-K3089-L3089,0)</f>
        <v>877580</v>
      </c>
      <c r="N3089" s="43">
        <v>955306</v>
      </c>
      <c r="O3089" s="45">
        <f>IFERROR(IF(1 - M3089/N3089&lt;0,0,1-M3089/N3089),0)</f>
        <v>0.081362411625175546</v>
      </c>
      <c r="P3089" s="43">
        <v>0</v>
      </c>
      <c r="Q3089" s="43">
        <v>877580</v>
      </c>
      <c r="R3089" s="46">
        <f>IF(F3089&lt;DATEVALUE("2018-07-01"),1,0)</f>
        <v>1</v>
      </c>
      <c r="S3089" s="47">
        <f>IF(R3089=1,1%,0)</f>
        <v>0.01</v>
      </c>
      <c r="T3089" s="46">
        <f>IFERROR(S3089*M3089,0)</f>
        <v>8775.8000000000011</v>
      </c>
      <c r="U3089" s="48">
        <f>IF(O3089&lt;=0.12,1,0)*(1-R3089)*M3089</f>
        <v>0</v>
      </c>
      <c r="V3089" s="49">
        <f>IF(0&lt;0.8,0,IF(0&lt;1,Sheet1!L590,1))*IF(G3089&lt;3,0.12 - O3089,0.01) *U3089</f>
        <v>0</v>
      </c>
      <c r="W3089" s="49">
        <f>IF(0&gt;1,IF(0&lt;=1.1,1,IF(0&lt;=1.2,2,IF(0&lt;=1.5,3,5))),0) * 1000000</f>
        <v>0</v>
      </c>
      <c r="X3089" s="50">
        <f>IF(AND(P3089&gt;=150000000,P3089&lt;300000000),5000000,IF(AND(P3089&gt;=300000000,P3089&lt;500000000),10000000,IF(AND(P3089&gt;=300000000,P3089&lt;500000000),15000000,IF(AND(P3089&gt;=500000000,P3089&lt;3000000000),20000000,IF(P3089&gt;=30000000000,35000000,0))))) * (1-R3089)</f>
        <v>0</v>
      </c>
      <c r="Y3089" s="50">
        <f>IFERROR(Q3089 * (1-R3089),0)</f>
        <v>0</v>
      </c>
      <c r="Z3089" s="51">
        <f>IF(R3089=1,0,0)</f>
        <v>0</v>
      </c>
      <c r="AA3089" s="51">
        <f>IFERROR((1-R3089) * Z3089 * 2%,0)</f>
        <v>0</v>
      </c>
      <c r="AB3089" s="52">
        <f>IF(R3089=0,0,0)</f>
        <v>0</v>
      </c>
      <c r="AC3089" s="52">
        <f> IFERROR(AB3089 * (1-R3089) * 2%,0)</f>
        <v>0</v>
      </c>
      <c r="AD3089" s="53">
        <f>T3089+V3089+W3089+X3089+AA3089+AC3089</f>
        <v>8775.8000000000011</v>
      </c>
    </row>
    <row r="3090">
      <c r="C3090" s="40" t="s">
        <v>5866</v>
      </c>
      <c r="D3090" s="41" t="s">
        <v>5867</v>
      </c>
      <c r="E3090" s="41"/>
      <c r="F3090" s="42">
        <v>42873.170300925922</v>
      </c>
      <c r="G3090" s="43">
        <v>14</v>
      </c>
      <c r="H3090" s="44">
        <v>43326</v>
      </c>
      <c r="I3090" s="44">
        <v>43342</v>
      </c>
      <c r="J3090" s="43">
        <v>7064424</v>
      </c>
      <c r="K3090" s="43">
        <v>0</v>
      </c>
      <c r="L3090" s="43">
        <v>0</v>
      </c>
      <c r="M3090" s="43">
        <f>IFERROR(J3090-K3090-L3090,0)</f>
        <v>7064424</v>
      </c>
      <c r="N3090" s="43">
        <v>10761861</v>
      </c>
      <c r="O3090" s="45">
        <f>IFERROR(IF(1 - M3090/N3090&lt;0,0,1-M3090/N3090),0)</f>
        <v>0.34356855194468694</v>
      </c>
      <c r="P3090" s="43">
        <v>0</v>
      </c>
      <c r="Q3090" s="43">
        <v>7064424</v>
      </c>
      <c r="R3090" s="46">
        <f>IF(F3090&lt;DATEVALUE("2018-07-01"),1,0)</f>
        <v>1</v>
      </c>
      <c r="S3090" s="47">
        <f>IF(R3090=1,1%,0)</f>
        <v>0.01</v>
      </c>
      <c r="T3090" s="46">
        <f>IFERROR(S3090*M3090,0)</f>
        <v>70644.240000000005</v>
      </c>
      <c r="U3090" s="48">
        <f>IF(O3090&lt;=0.12,1,0)*(1-R3090)*M3090</f>
        <v>0</v>
      </c>
      <c r="V3090" s="49">
        <f>IF(0&lt;0.8,0,IF(0&lt;1,Sheet1!L590,1))*IF(G3090&lt;3,0.12 - O3090,0.01) *U3090</f>
        <v>0</v>
      </c>
      <c r="W3090" s="49">
        <f>IF(0&gt;1,IF(0&lt;=1.1,1,IF(0&lt;=1.2,2,IF(0&lt;=1.5,3,5))),0) * 1000000</f>
        <v>0</v>
      </c>
      <c r="X3090" s="50">
        <f>IF(AND(P3090&gt;=150000000,P3090&lt;300000000),5000000,IF(AND(P3090&gt;=300000000,P3090&lt;500000000),10000000,IF(AND(P3090&gt;=300000000,P3090&lt;500000000),15000000,IF(AND(P3090&gt;=500000000,P3090&lt;3000000000),20000000,IF(P3090&gt;=30000000000,35000000,0))))) * (1-R3090)</f>
        <v>0</v>
      </c>
      <c r="Y3090" s="50">
        <f>IFERROR(Q3090 * (1-R3090),0)</f>
        <v>0</v>
      </c>
      <c r="Z3090" s="51">
        <f>IF(R3090=1,0,0)</f>
        <v>0</v>
      </c>
      <c r="AA3090" s="51">
        <f>IFERROR((1-R3090) * Z3090 * 2%,0)</f>
        <v>0</v>
      </c>
      <c r="AB3090" s="52">
        <f>IF(R3090=0,0,0)</f>
        <v>0</v>
      </c>
      <c r="AC3090" s="52">
        <f> IFERROR(AB3090 * (1-R3090) * 2%,0)</f>
        <v>0</v>
      </c>
      <c r="AD3090" s="53">
        <f>T3090+V3090+W3090+X3090+AA3090+AC3090</f>
        <v>70644.240000000005</v>
      </c>
    </row>
    <row r="3091">
      <c r="C3091" s="40" t="s">
        <v>5868</v>
      </c>
      <c r="D3091" s="41" t="s">
        <v>5869</v>
      </c>
      <c r="E3091" s="41"/>
      <c r="F3091" s="42">
        <v>43091.341493055552</v>
      </c>
      <c r="G3091" s="43">
        <v>7</v>
      </c>
      <c r="H3091" s="44">
        <v>43336</v>
      </c>
      <c r="I3091" s="44">
        <v>43333</v>
      </c>
      <c r="J3091" s="43">
        <v>12868130</v>
      </c>
      <c r="K3091" s="43">
        <v>0</v>
      </c>
      <c r="L3091" s="43">
        <v>0</v>
      </c>
      <c r="M3091" s="43">
        <f>IFERROR(J3091-K3091-L3091,0)</f>
        <v>12868130</v>
      </c>
      <c r="N3091" s="43">
        <v>14044778</v>
      </c>
      <c r="O3091" s="45">
        <f>IFERROR(IF(1 - M3091/N3091&lt;0,0,1-M3091/N3091),0)</f>
        <v>0.083778326720436613</v>
      </c>
      <c r="P3091" s="43">
        <v>0</v>
      </c>
      <c r="Q3091" s="43">
        <v>12868130</v>
      </c>
      <c r="R3091" s="46">
        <f>IF(F3091&lt;DATEVALUE("2018-07-01"),1,0)</f>
        <v>1</v>
      </c>
      <c r="S3091" s="47">
        <f>IF(R3091=1,1%,0)</f>
        <v>0.01</v>
      </c>
      <c r="T3091" s="46">
        <f>IFERROR(S3091*M3091,0)</f>
        <v>128681.3</v>
      </c>
      <c r="U3091" s="48">
        <f>IF(O3091&lt;=0.12,1,0)*(1-R3091)*M3091</f>
        <v>0</v>
      </c>
      <c r="V3091" s="49">
        <f>IF(0&lt;0.8,0,IF(0&lt;1,Sheet1!L590,1))*IF(G3091&lt;3,0.12 - O3091,0.01) *U3091</f>
        <v>0</v>
      </c>
      <c r="W3091" s="49">
        <f>IF(0&gt;1,IF(0&lt;=1.1,1,IF(0&lt;=1.2,2,IF(0&lt;=1.5,3,5))),0) * 1000000</f>
        <v>0</v>
      </c>
      <c r="X3091" s="50">
        <f>IF(AND(P3091&gt;=150000000,P3091&lt;300000000),5000000,IF(AND(P3091&gt;=300000000,P3091&lt;500000000),10000000,IF(AND(P3091&gt;=300000000,P3091&lt;500000000),15000000,IF(AND(P3091&gt;=500000000,P3091&lt;3000000000),20000000,IF(P3091&gt;=30000000000,35000000,0))))) * (1-R3091)</f>
        <v>0</v>
      </c>
      <c r="Y3091" s="50">
        <f>IFERROR(Q3091 * (1-R3091),0)</f>
        <v>0</v>
      </c>
      <c r="Z3091" s="51">
        <f>IF(R3091=1,0,0)</f>
        <v>0</v>
      </c>
      <c r="AA3091" s="51">
        <f>IFERROR((1-R3091) * Z3091 * 2%,0)</f>
        <v>0</v>
      </c>
      <c r="AB3091" s="52">
        <f>IF(R3091=0,0,0)</f>
        <v>0</v>
      </c>
      <c r="AC3091" s="52">
        <f> IFERROR(AB3091 * (1-R3091) * 2%,0)</f>
        <v>0</v>
      </c>
      <c r="AD3091" s="53">
        <f>T3091+V3091+W3091+X3091+AA3091+AC3091</f>
        <v>128681.3</v>
      </c>
    </row>
    <row r="3092">
      <c r="C3092" s="40" t="s">
        <v>5870</v>
      </c>
      <c r="D3092" s="41" t="s">
        <v>5865</v>
      </c>
      <c r="E3092" s="41"/>
      <c r="F3092" s="42">
        <v>43259.095370370371</v>
      </c>
      <c r="G3092" s="43">
        <v>1</v>
      </c>
      <c r="H3092" s="44">
        <v>43334</v>
      </c>
      <c r="I3092" s="44">
        <v>43342</v>
      </c>
      <c r="J3092" s="43">
        <v>529705</v>
      </c>
      <c r="K3092" s="43">
        <v>0</v>
      </c>
      <c r="L3092" s="43">
        <v>0</v>
      </c>
      <c r="M3092" s="43">
        <f>IFERROR(J3092-K3092-L3092,0)</f>
        <v>529705</v>
      </c>
      <c r="N3092" s="43">
        <v>767624</v>
      </c>
      <c r="O3092" s="45">
        <f>IFERROR(IF(1 - M3092/N3092&lt;0,0,1-M3092/N3092),0)</f>
        <v>0.30994210707325465</v>
      </c>
      <c r="P3092" s="43">
        <v>0</v>
      </c>
      <c r="Q3092" s="43">
        <v>0</v>
      </c>
      <c r="R3092" s="46">
        <f>IF(F3092&lt;DATEVALUE("2018-07-01"),1,0)</f>
        <v>1</v>
      </c>
      <c r="S3092" s="47">
        <f>IF(R3092=1,1%,0)</f>
        <v>0.01</v>
      </c>
      <c r="T3092" s="46">
        <f>IFERROR(S3092*M3092,0)</f>
        <v>5297.0500000000002</v>
      </c>
      <c r="U3092" s="48">
        <f>IF(O3092&lt;=0.12,1,0)*(1-R3092)*M3092</f>
        <v>0</v>
      </c>
      <c r="V3092" s="49">
        <f>IF(0&lt;0.8,0,IF(0&lt;1,Sheet1!L590,1))*IF(G3092&lt;3,0.12 - O3092,0.01) *U3092</f>
        <v>0</v>
      </c>
      <c r="W3092" s="49">
        <f>IF(0&gt;1,IF(0&lt;=1.1,1,IF(0&lt;=1.2,2,IF(0&lt;=1.5,3,5))),0) * 1000000</f>
        <v>0</v>
      </c>
      <c r="X3092" s="50">
        <f>IF(AND(P3092&gt;=150000000,P3092&lt;300000000),5000000,IF(AND(P3092&gt;=300000000,P3092&lt;500000000),10000000,IF(AND(P3092&gt;=300000000,P3092&lt;500000000),15000000,IF(AND(P3092&gt;=500000000,P3092&lt;3000000000),20000000,IF(P3092&gt;=30000000000,35000000,0))))) * (1-R3092)</f>
        <v>0</v>
      </c>
      <c r="Y3092" s="50">
        <f>IFERROR(Q3092 * (1-R3092),0)</f>
        <v>0</v>
      </c>
      <c r="Z3092" s="51">
        <f>IF(R3092=1,0,0)</f>
        <v>0</v>
      </c>
      <c r="AA3092" s="51">
        <f>IFERROR((1-R3092) * Z3092 * 2%,0)</f>
        <v>0</v>
      </c>
      <c r="AB3092" s="52">
        <f>IF(R3092=0,0,0)</f>
        <v>0</v>
      </c>
      <c r="AC3092" s="52">
        <f> IFERROR(AB3092 * (1-R3092) * 2%,0)</f>
        <v>0</v>
      </c>
      <c r="AD3092" s="53">
        <f>T3092+V3092+W3092+X3092+AA3092+AC3092</f>
        <v>5297.0500000000002</v>
      </c>
    </row>
    <row r="3093">
      <c r="C3093" s="40" t="s">
        <v>5871</v>
      </c>
      <c r="D3093" s="41" t="s">
        <v>5872</v>
      </c>
      <c r="E3093" s="41"/>
      <c r="F3093" s="42">
        <v>43295.20344907407</v>
      </c>
      <c r="G3093" s="43">
        <v>0</v>
      </c>
      <c r="H3093" s="44" t="s">
        <v>24</v>
      </c>
      <c r="I3093" s="44" t="s">
        <v>24</v>
      </c>
      <c r="J3093" s="43">
        <v>7339970</v>
      </c>
      <c r="K3093" s="43">
        <v>0</v>
      </c>
      <c r="L3093" s="43">
        <v>0</v>
      </c>
      <c r="M3093" s="43">
        <f>IFERROR(J3093-K3093-L3093,0)</f>
        <v>7339970</v>
      </c>
      <c r="N3093" s="43">
        <v>8073967</v>
      </c>
      <c r="O3093" s="45">
        <f>IFERROR(IF(1 - M3093/N3093&lt;0,0,1-M3093/N3093),0)</f>
        <v>0.090909090909090939</v>
      </c>
      <c r="P3093" s="43">
        <v>0</v>
      </c>
      <c r="Q3093" s="43">
        <v>0</v>
      </c>
      <c r="R3093" s="46">
        <f>IF(F3093&lt;DATEVALUE("2018-07-01"),1,0)</f>
        <v>0</v>
      </c>
      <c r="S3093" s="47">
        <f>IF(R3093=1,1%,0)</f>
        <v>0</v>
      </c>
      <c r="T3093" s="46">
        <f>IFERROR(S3093*M3093,0)</f>
        <v>0</v>
      </c>
      <c r="U3093" s="48">
        <f>IF(O3093&lt;=0.12,1,0)*(1-R3093)*M3093</f>
        <v>7339970</v>
      </c>
      <c r="V3093" s="49">
        <f>IF(0&lt;0.8,0,IF(0&lt;1,Sheet1!L590,1))*IF(G3093&lt;3,0.12 - O3093,0.01) *U3093</f>
        <v>0</v>
      </c>
      <c r="W3093" s="49">
        <f>IF(0&gt;1,IF(0&lt;=1.1,1,IF(0&lt;=1.2,2,IF(0&lt;=1.5,3,5))),0) * 1000000</f>
        <v>0</v>
      </c>
      <c r="X3093" s="50">
        <f>IF(AND(P3093&gt;=150000000,P3093&lt;300000000),5000000,IF(AND(P3093&gt;=300000000,P3093&lt;500000000),10000000,IF(AND(P3093&gt;=300000000,P3093&lt;500000000),15000000,IF(AND(P3093&gt;=500000000,P3093&lt;3000000000),20000000,IF(P3093&gt;=30000000000,35000000,0))))) * (1-R3093)</f>
        <v>0</v>
      </c>
      <c r="Y3093" s="50">
        <f>IFERROR(Q3093 * (1-R3093),0)</f>
        <v>0</v>
      </c>
      <c r="Z3093" s="51">
        <f>IF(R3093=1,0,0)</f>
        <v>0</v>
      </c>
      <c r="AA3093" s="51">
        <f>IFERROR((1-R3093) * Z3093 * 2%,0)</f>
        <v>0</v>
      </c>
      <c r="AB3093" s="52">
        <f>IF(R3093=0,0,0)</f>
        <v>0</v>
      </c>
      <c r="AC3093" s="52">
        <f> IFERROR(AB3093 * (1-R3093) * 2%,0)</f>
        <v>0</v>
      </c>
      <c r="AD3093" s="53">
        <f>T3093+V3093+W3093+X3093+AA3093+AC3093</f>
        <v>0</v>
      </c>
    </row>
    <row r="3094">
      <c r="C3094" s="40" t="s">
        <v>5873</v>
      </c>
      <c r="D3094" s="41" t="s">
        <v>5874</v>
      </c>
      <c r="E3094" s="41"/>
      <c r="F3094" s="42">
        <v>42521.271261574075</v>
      </c>
      <c r="G3094" s="43">
        <v>26</v>
      </c>
      <c r="H3094" s="44" t="s">
        <v>24</v>
      </c>
      <c r="I3094" s="44" t="s">
        <v>24</v>
      </c>
      <c r="J3094" s="43">
        <v>0</v>
      </c>
      <c r="K3094" s="43">
        <v>0</v>
      </c>
      <c r="L3094" s="43">
        <v>0</v>
      </c>
      <c r="M3094" s="43">
        <f>IFERROR(J3094-K3094-L3094,0)</f>
        <v>0</v>
      </c>
      <c r="N3094" s="43">
        <v>1930060</v>
      </c>
      <c r="O3094" s="45">
        <f>IFERROR(IF(1 - M3094/N3094&lt;0,0,1-M3094/N3094),0)</f>
        <v>1</v>
      </c>
      <c r="P3094" s="43">
        <v>0</v>
      </c>
      <c r="Q3094" s="43">
        <v>0</v>
      </c>
      <c r="R3094" s="46">
        <f>IF(F3094&lt;DATEVALUE("2018-07-01"),1,0)</f>
        <v>1</v>
      </c>
      <c r="S3094" s="47">
        <f>IF(R3094=1,1%,0)</f>
        <v>0.01</v>
      </c>
      <c r="T3094" s="46">
        <f>IFERROR(S3094*M3094,0)</f>
        <v>0</v>
      </c>
      <c r="U3094" s="48">
        <f>IF(O3094&lt;=0.12,1,0)*(1-R3094)*M3094</f>
        <v>0</v>
      </c>
      <c r="V3094" s="49">
        <f>IF(0&lt;0.8,0,IF(0&lt;1,Sheet1!L590,1))*IF(G3094&lt;3,0.12 - O3094,0.01) *U3094</f>
        <v>0</v>
      </c>
      <c r="W3094" s="49">
        <f>IF(0&gt;1,IF(0&lt;=1.1,1,IF(0&lt;=1.2,2,IF(0&lt;=1.5,3,5))),0) * 1000000</f>
        <v>0</v>
      </c>
      <c r="X3094" s="50">
        <f>IF(AND(P3094&gt;=150000000,P3094&lt;300000000),5000000,IF(AND(P3094&gt;=300000000,P3094&lt;500000000),10000000,IF(AND(P3094&gt;=300000000,P3094&lt;500000000),15000000,IF(AND(P3094&gt;=500000000,P3094&lt;3000000000),20000000,IF(P3094&gt;=30000000000,35000000,0))))) * (1-R3094)</f>
        <v>0</v>
      </c>
      <c r="Y3094" s="50">
        <f>IFERROR(Q3094 * (1-R3094),0)</f>
        <v>0</v>
      </c>
      <c r="Z3094" s="51">
        <f>IF(R3094=1,0,"")</f>
        <v>0</v>
      </c>
      <c r="AA3094" s="51">
        <f>IFERROR((1-R3094) * Z3094 * 2%,0)</f>
        <v>0</v>
      </c>
      <c r="AB3094" s="52">
        <f>IF(R3094=0,"",0)</f>
        <v>0</v>
      </c>
      <c r="AC3094" s="52">
        <f> IFERROR(AB3094 * (1-R3094) * 2%,0)</f>
        <v>0</v>
      </c>
      <c r="AD3094" s="53">
        <f>T3094+V3094+W3094+X3094+AA3094+AC3094</f>
        <v>0</v>
      </c>
    </row>
    <row r="3095">
      <c r="C3095" s="40" t="s">
        <v>5875</v>
      </c>
      <c r="D3095" s="41" t="s">
        <v>24</v>
      </c>
      <c r="E3095" s="41"/>
      <c r="F3095" s="42" t="s">
        <v>24</v>
      </c>
      <c r="G3095" s="43" t="s">
        <v>24</v>
      </c>
      <c r="H3095" s="44" t="s">
        <v>24</v>
      </c>
      <c r="I3095" s="44" t="s">
        <v>24</v>
      </c>
      <c r="J3095" s="43">
        <v>429390</v>
      </c>
      <c r="K3095" s="43">
        <v>0</v>
      </c>
      <c r="L3095" s="43">
        <v>0</v>
      </c>
      <c r="M3095" s="43">
        <f>IFERROR(J3095-K3095-L3095,0)</f>
        <v>429390</v>
      </c>
      <c r="N3095" s="43" t="s">
        <v>24</v>
      </c>
      <c r="O3095" s="45">
        <f>IFERROR(IF(1 - M3095/N3095&lt;0,0,1-M3095/N3095),0)</f>
        <v>0</v>
      </c>
      <c r="P3095" s="43">
        <v>0</v>
      </c>
      <c r="Q3095" s="43">
        <v>0</v>
      </c>
      <c r="R3095" s="46">
        <f>IF(F3095&lt;DATEVALUE("2018-07-01"),1,0)</f>
        <v>0</v>
      </c>
      <c r="S3095" s="47">
        <f>IF(R3095=1,1%,0)</f>
        <v>0</v>
      </c>
      <c r="T3095" s="46">
        <f>IFERROR(S3095*M3095,0)</f>
        <v>0</v>
      </c>
      <c r="U3095" s="48">
        <f>IF(O3095&lt;=0.12,1,0)*(1-R3095)*M3095</f>
        <v>429390</v>
      </c>
      <c r="V3095" s="49">
        <f>IF(0&lt;0.8,0,IF(0&lt;1,Sheet1!L590,1))*IF(G3095&lt;3,0.12 - O3095,0.01) *U3095</f>
        <v>0</v>
      </c>
      <c r="W3095" s="49">
        <f>IF(0&gt;1,IF(0&lt;=1.1,1,IF(0&lt;=1.2,2,IF(0&lt;=1.5,3,5))),0) * 1000000</f>
        <v>0</v>
      </c>
      <c r="X3095" s="50">
        <f>IF(AND(P3095&gt;=150000000,P3095&lt;300000000),5000000,IF(AND(P3095&gt;=300000000,P3095&lt;500000000),10000000,IF(AND(P3095&gt;=300000000,P3095&lt;500000000),15000000,IF(AND(P3095&gt;=500000000,P3095&lt;3000000000),20000000,IF(P3095&gt;=30000000000,35000000,0))))) * (1-R3095)</f>
        <v>0</v>
      </c>
      <c r="Y3095" s="50">
        <f>IFERROR(Q3095 * (1-R3095),0)</f>
        <v>0</v>
      </c>
      <c r="Z3095" s="51" t="str">
        <f>IF(R3095=1,0,"")</f>
        <v/>
      </c>
      <c r="AA3095" s="51">
        <f>IFERROR((1-R3095) * Z3095 * 2%,0)</f>
        <v>0</v>
      </c>
      <c r="AB3095" s="52" t="str">
        <f>IF(R3095=0,"",0)</f>
        <v/>
      </c>
      <c r="AC3095" s="52">
        <f> IFERROR(AB3095 * (1-R3095) * 2%,0)</f>
        <v>0</v>
      </c>
      <c r="AD3095" s="53">
        <f>T3095+V3095+W3095+X3095+AA3095+AC3095</f>
        <v>0</v>
      </c>
    </row>
    <row r="3096">
      <c r="C3096" s="40" t="s">
        <v>5876</v>
      </c>
      <c r="D3096" s="41" t="s">
        <v>24</v>
      </c>
      <c r="E3096" s="41"/>
      <c r="F3096" s="42" t="s">
        <v>24</v>
      </c>
      <c r="G3096" s="43" t="s">
        <v>24</v>
      </c>
      <c r="H3096" s="44" t="s">
        <v>24</v>
      </c>
      <c r="I3096" s="44" t="s">
        <v>24</v>
      </c>
      <c r="J3096" s="43">
        <v>3410385</v>
      </c>
      <c r="K3096" s="43">
        <v>0</v>
      </c>
      <c r="L3096" s="43">
        <v>0</v>
      </c>
      <c r="M3096" s="43">
        <f>IFERROR(J3096-K3096-L3096,0)</f>
        <v>3410385</v>
      </c>
      <c r="N3096" s="43" t="s">
        <v>24</v>
      </c>
      <c r="O3096" s="45">
        <f>IFERROR(IF(1 - M3096/N3096&lt;0,0,1-M3096/N3096),0)</f>
        <v>0</v>
      </c>
      <c r="P3096" s="43">
        <v>0</v>
      </c>
      <c r="Q3096" s="43">
        <v>0</v>
      </c>
      <c r="R3096" s="46">
        <f>IF(F3096&lt;DATEVALUE("2018-07-01"),1,0)</f>
        <v>0</v>
      </c>
      <c r="S3096" s="47">
        <f>IF(R3096=1,1%,0)</f>
        <v>0</v>
      </c>
      <c r="T3096" s="46">
        <f>IFERROR(S3096*M3096,0)</f>
        <v>0</v>
      </c>
      <c r="U3096" s="48">
        <f>IF(O3096&lt;=0.12,1,0)*(1-R3096)*M3096</f>
        <v>3410385</v>
      </c>
      <c r="V3096" s="49">
        <f>IF(0&lt;0.8,0,IF(0&lt;1,Sheet1!L590,1))*IF(G3096&lt;3,0.12 - O3096,0.01) *U3096</f>
        <v>0</v>
      </c>
      <c r="W3096" s="49">
        <f>IF(0&gt;1,IF(0&lt;=1.1,1,IF(0&lt;=1.2,2,IF(0&lt;=1.5,3,5))),0) * 1000000</f>
        <v>0</v>
      </c>
      <c r="X3096" s="50">
        <f>IF(AND(P3096&gt;=150000000,P3096&lt;300000000),5000000,IF(AND(P3096&gt;=300000000,P3096&lt;500000000),10000000,IF(AND(P3096&gt;=300000000,P3096&lt;500000000),15000000,IF(AND(P3096&gt;=500000000,P3096&lt;3000000000),20000000,IF(P3096&gt;=30000000000,35000000,0))))) * (1-R3096)</f>
        <v>0</v>
      </c>
      <c r="Y3096" s="50">
        <f>IFERROR(Q3096 * (1-R3096),0)</f>
        <v>0</v>
      </c>
      <c r="Z3096" s="51" t="str">
        <f>IF(R3096=1,0,"")</f>
        <v/>
      </c>
      <c r="AA3096" s="51">
        <f>IFERROR((1-R3096) * Z3096 * 2%,0)</f>
        <v>0</v>
      </c>
      <c r="AB3096" s="52" t="str">
        <f>IF(R3096=0,"",0)</f>
        <v/>
      </c>
      <c r="AC3096" s="52">
        <f> IFERROR(AB3096 * (1-R3096) * 2%,0)</f>
        <v>0</v>
      </c>
      <c r="AD3096" s="53">
        <f>T3096+V3096+W3096+X3096+AA3096+AC3096</f>
        <v>0</v>
      </c>
    </row>
    <row r="3097">
      <c r="C3097" s="40" t="s">
        <v>5877</v>
      </c>
      <c r="D3097" s="41" t="s">
        <v>5878</v>
      </c>
      <c r="E3097" s="41"/>
      <c r="F3097" s="42">
        <v>42159.390590277777</v>
      </c>
      <c r="G3097" s="43">
        <v>37</v>
      </c>
      <c r="H3097" s="44">
        <v>43334</v>
      </c>
      <c r="I3097" s="44">
        <v>43342</v>
      </c>
      <c r="J3097" s="43">
        <v>2384383</v>
      </c>
      <c r="K3097" s="43">
        <v>1286670</v>
      </c>
      <c r="L3097" s="43">
        <v>0</v>
      </c>
      <c r="M3097" s="43">
        <f>IFERROR(J3097-K3097-L3097,0)</f>
        <v>1097713</v>
      </c>
      <c r="N3097" s="43">
        <v>2883430</v>
      </c>
      <c r="O3097" s="45">
        <f>IFERROR(IF(1 - M3097/N3097&lt;0,0,1-M3097/N3097),0)</f>
        <v>0.61930305226761184</v>
      </c>
      <c r="P3097" s="43">
        <v>0</v>
      </c>
      <c r="Q3097" s="43">
        <v>2384383</v>
      </c>
      <c r="R3097" s="46">
        <f>IF(F3097&lt;DATEVALUE("2018-07-01"),1,0)</f>
        <v>1</v>
      </c>
      <c r="S3097" s="47">
        <f>IF(R3097=1,1%,0)</f>
        <v>0.01</v>
      </c>
      <c r="T3097" s="46">
        <f>IFERROR(S3097*M3097,0)</f>
        <v>10977.130000000001</v>
      </c>
      <c r="U3097" s="48">
        <f>IF(O3097&lt;=0.12,1,0)*(1-R3097)*M3097</f>
        <v>0</v>
      </c>
      <c r="V3097" s="49">
        <f>IF(0&lt;0.8,0,IF(0&lt;1,Sheet1!L590,1))*IF(G3097&lt;3,0.12 - O3097,0.01) *U3097</f>
        <v>0</v>
      </c>
      <c r="W3097" s="49">
        <f>IF(0&gt;1,IF(0&lt;=1.1,1,IF(0&lt;=1.2,2,IF(0&lt;=1.5,3,5))),0) * 1000000</f>
        <v>0</v>
      </c>
      <c r="X3097" s="50">
        <f>IF(AND(P3097&gt;=150000000,P3097&lt;300000000),5000000,IF(AND(P3097&gt;=300000000,P3097&lt;500000000),10000000,IF(AND(P3097&gt;=300000000,P3097&lt;500000000),15000000,IF(AND(P3097&gt;=500000000,P3097&lt;3000000000),20000000,IF(P3097&gt;=30000000000,35000000,0))))) * (1-R3097)</f>
        <v>0</v>
      </c>
      <c r="Y3097" s="50">
        <f>IFERROR(Q3097 * (1-R3097),0)</f>
        <v>0</v>
      </c>
      <c r="Z3097" s="51">
        <f>IF(R3097=1,0,0)</f>
        <v>0</v>
      </c>
      <c r="AA3097" s="51">
        <f>IFERROR((1-R3097) * Z3097 * 2%,0)</f>
        <v>0</v>
      </c>
      <c r="AB3097" s="52">
        <f>IF(R3097=0,0,0)</f>
        <v>0</v>
      </c>
      <c r="AC3097" s="52">
        <f> IFERROR(AB3097 * (1-R3097) * 2%,0)</f>
        <v>0</v>
      </c>
      <c r="AD3097" s="53">
        <f>T3097+V3097+W3097+X3097+AA3097+AC3097</f>
        <v>10977.130000000001</v>
      </c>
    </row>
    <row r="3098">
      <c r="C3098" s="40" t="s">
        <v>5879</v>
      </c>
      <c r="D3098" s="41" t="s">
        <v>5880</v>
      </c>
      <c r="E3098" s="41"/>
      <c r="F3098" s="42">
        <v>42422.641701388886</v>
      </c>
      <c r="G3098" s="43">
        <v>29</v>
      </c>
      <c r="H3098" s="44">
        <v>43334</v>
      </c>
      <c r="I3098" s="44">
        <v>43342</v>
      </c>
      <c r="J3098" s="43">
        <v>3572654</v>
      </c>
      <c r="K3098" s="43">
        <v>0</v>
      </c>
      <c r="L3098" s="43">
        <v>0</v>
      </c>
      <c r="M3098" s="43">
        <f>IFERROR(J3098-K3098-L3098,0)</f>
        <v>3572654</v>
      </c>
      <c r="N3098" s="43">
        <v>4810828</v>
      </c>
      <c r="O3098" s="45">
        <f>IFERROR(IF(1 - M3098/N3098&lt;0,0,1-M3098/N3098),0)</f>
        <v>0.25737232759100925</v>
      </c>
      <c r="P3098" s="43">
        <v>0</v>
      </c>
      <c r="Q3098" s="43">
        <v>3572654</v>
      </c>
      <c r="R3098" s="46">
        <f>IF(F3098&lt;DATEVALUE("2018-07-01"),1,0)</f>
        <v>1</v>
      </c>
      <c r="S3098" s="47">
        <f>IF(R3098=1,1%,0)</f>
        <v>0.01</v>
      </c>
      <c r="T3098" s="46">
        <f>IFERROR(S3098*M3098,0)</f>
        <v>35726.540000000001</v>
      </c>
      <c r="U3098" s="48">
        <f>IF(O3098&lt;=0.12,1,0)*(1-R3098)*M3098</f>
        <v>0</v>
      </c>
      <c r="V3098" s="49">
        <f>IF(0&lt;0.8,0,IF(0&lt;1,Sheet1!L590,1))*IF(G3098&lt;3,0.12 - O3098,0.01) *U3098</f>
        <v>0</v>
      </c>
      <c r="W3098" s="49">
        <f>IF(0&gt;1,IF(0&lt;=1.1,1,IF(0&lt;=1.2,2,IF(0&lt;=1.5,3,5))),0) * 1000000</f>
        <v>0</v>
      </c>
      <c r="X3098" s="50">
        <f>IF(AND(P3098&gt;=150000000,P3098&lt;300000000),5000000,IF(AND(P3098&gt;=300000000,P3098&lt;500000000),10000000,IF(AND(P3098&gt;=300000000,P3098&lt;500000000),15000000,IF(AND(P3098&gt;=500000000,P3098&lt;3000000000),20000000,IF(P3098&gt;=30000000000,35000000,0))))) * (1-R3098)</f>
        <v>0</v>
      </c>
      <c r="Y3098" s="50">
        <f>IFERROR(Q3098 * (1-R3098),0)</f>
        <v>0</v>
      </c>
      <c r="Z3098" s="51">
        <f>IF(R3098=1,0,0)</f>
        <v>0</v>
      </c>
      <c r="AA3098" s="51">
        <f>IFERROR((1-R3098) * Z3098 * 2%,0)</f>
        <v>0</v>
      </c>
      <c r="AB3098" s="52">
        <f>IF(R3098=0,0,0)</f>
        <v>0</v>
      </c>
      <c r="AC3098" s="52">
        <f> IFERROR(AB3098 * (1-R3098) * 2%,0)</f>
        <v>0</v>
      </c>
      <c r="AD3098" s="53">
        <f>T3098+V3098+W3098+X3098+AA3098+AC3098</f>
        <v>35726.540000000001</v>
      </c>
    </row>
    <row r="3099">
      <c r="C3099" s="40" t="s">
        <v>5881</v>
      </c>
      <c r="D3099" s="41" t="s">
        <v>5882</v>
      </c>
      <c r="E3099" s="41"/>
      <c r="F3099" s="42">
        <v>42537.200127314813</v>
      </c>
      <c r="G3099" s="43">
        <v>25</v>
      </c>
      <c r="H3099" s="44">
        <v>43340</v>
      </c>
      <c r="I3099" s="44">
        <v>43395</v>
      </c>
      <c r="J3099" s="43">
        <v>1498732</v>
      </c>
      <c r="K3099" s="43">
        <v>0</v>
      </c>
      <c r="L3099" s="43">
        <v>0</v>
      </c>
      <c r="M3099" s="43">
        <f>IFERROR(J3099-K3099-L3099,0)</f>
        <v>1498732</v>
      </c>
      <c r="N3099" s="43">
        <v>1657292</v>
      </c>
      <c r="O3099" s="45">
        <f>IFERROR(IF(1 - M3099/N3099&lt;0,0,1-M3099/N3099),0)</f>
        <v>0.095674147947374388</v>
      </c>
      <c r="P3099" s="43">
        <v>0</v>
      </c>
      <c r="Q3099" s="43">
        <v>1498732</v>
      </c>
      <c r="R3099" s="46">
        <f>IF(F3099&lt;DATEVALUE("2018-07-01"),1,0)</f>
        <v>1</v>
      </c>
      <c r="S3099" s="47">
        <f>IF(R3099=1,1%,0)</f>
        <v>0.01</v>
      </c>
      <c r="T3099" s="46">
        <f>IFERROR(S3099*M3099,0)</f>
        <v>14987.32</v>
      </c>
      <c r="U3099" s="48">
        <f>IF(O3099&lt;=0.12,1,0)*(1-R3099)*M3099</f>
        <v>0</v>
      </c>
      <c r="V3099" s="49">
        <f>IF(0&lt;0.8,0,IF(0&lt;1,Sheet1!L590,1))*IF(G3099&lt;3,0.12 - O3099,0.01) *U3099</f>
        <v>0</v>
      </c>
      <c r="W3099" s="49">
        <f>IF(0&gt;1,IF(0&lt;=1.1,1,IF(0&lt;=1.2,2,IF(0&lt;=1.5,3,5))),0) * 1000000</f>
        <v>0</v>
      </c>
      <c r="X3099" s="50">
        <f>IF(AND(P3099&gt;=150000000,P3099&lt;300000000),5000000,IF(AND(P3099&gt;=300000000,P3099&lt;500000000),10000000,IF(AND(P3099&gt;=300000000,P3099&lt;500000000),15000000,IF(AND(P3099&gt;=500000000,P3099&lt;3000000000),20000000,IF(P3099&gt;=30000000000,35000000,0))))) * (1-R3099)</f>
        <v>0</v>
      </c>
      <c r="Y3099" s="50">
        <f>IFERROR(Q3099 * (1-R3099),0)</f>
        <v>0</v>
      </c>
      <c r="Z3099" s="51">
        <f>IF(R3099=1,0,0)</f>
        <v>0</v>
      </c>
      <c r="AA3099" s="51">
        <f>IFERROR((1-R3099) * Z3099 * 2%,0)</f>
        <v>0</v>
      </c>
      <c r="AB3099" s="52">
        <f>IF(R3099=0,0,0)</f>
        <v>0</v>
      </c>
      <c r="AC3099" s="52">
        <f> IFERROR(AB3099 * (1-R3099) * 2%,0)</f>
        <v>0</v>
      </c>
      <c r="AD3099" s="53">
        <f>T3099+V3099+W3099+X3099+AA3099+AC3099</f>
        <v>14987.32</v>
      </c>
    </row>
    <row r="3100">
      <c r="C3100" s="40" t="s">
        <v>5883</v>
      </c>
      <c r="D3100" s="41" t="s">
        <v>5884</v>
      </c>
      <c r="E3100" s="41"/>
      <c r="F3100" s="42">
        <v>42606.116597222222</v>
      </c>
      <c r="G3100" s="43">
        <v>23</v>
      </c>
      <c r="H3100" s="44">
        <v>43334</v>
      </c>
      <c r="I3100" s="44">
        <v>43342</v>
      </c>
      <c r="J3100" s="43">
        <v>2975607</v>
      </c>
      <c r="K3100" s="43">
        <v>0</v>
      </c>
      <c r="L3100" s="43">
        <v>0</v>
      </c>
      <c r="M3100" s="43">
        <f>IFERROR(J3100-K3100-L3100,0)</f>
        <v>2975607</v>
      </c>
      <c r="N3100" s="43">
        <v>3517228</v>
      </c>
      <c r="O3100" s="45">
        <f>IFERROR(IF(1 - M3100/N3100&lt;0,0,1-M3100/N3100),0)</f>
        <v>0.15399087008291756</v>
      </c>
      <c r="P3100" s="43">
        <v>0</v>
      </c>
      <c r="Q3100" s="43">
        <v>2975607</v>
      </c>
      <c r="R3100" s="46">
        <f>IF(F3100&lt;DATEVALUE("2018-07-01"),1,0)</f>
        <v>1</v>
      </c>
      <c r="S3100" s="47">
        <f>IF(R3100=1,1%,0)</f>
        <v>0.01</v>
      </c>
      <c r="T3100" s="46">
        <f>IFERROR(S3100*M3100,0)</f>
        <v>29756.07</v>
      </c>
      <c r="U3100" s="48">
        <f>IF(O3100&lt;=0.12,1,0)*(1-R3100)*M3100</f>
        <v>0</v>
      </c>
      <c r="V3100" s="49">
        <f>IF(0&lt;0.8,0,IF(0&lt;1,Sheet1!L590,1))*IF(G3100&lt;3,0.12 - O3100,0.01) *U3100</f>
        <v>0</v>
      </c>
      <c r="W3100" s="49">
        <f>IF(0&gt;1,IF(0&lt;=1.1,1,IF(0&lt;=1.2,2,IF(0&lt;=1.5,3,5))),0) * 1000000</f>
        <v>0</v>
      </c>
      <c r="X3100" s="50">
        <f>IF(AND(P3100&gt;=150000000,P3100&lt;300000000),5000000,IF(AND(P3100&gt;=300000000,P3100&lt;500000000),10000000,IF(AND(P3100&gt;=300000000,P3100&lt;500000000),15000000,IF(AND(P3100&gt;=500000000,P3100&lt;3000000000),20000000,IF(P3100&gt;=30000000000,35000000,0))))) * (1-R3100)</f>
        <v>0</v>
      </c>
      <c r="Y3100" s="50">
        <f>IFERROR(Q3100 * (1-R3100),0)</f>
        <v>0</v>
      </c>
      <c r="Z3100" s="51">
        <f>IF(R3100=1,0,0)</f>
        <v>0</v>
      </c>
      <c r="AA3100" s="51">
        <f>IFERROR((1-R3100) * Z3100 * 2%,0)</f>
        <v>0</v>
      </c>
      <c r="AB3100" s="52">
        <f>IF(R3100=0,0,0)</f>
        <v>0</v>
      </c>
      <c r="AC3100" s="52">
        <f> IFERROR(AB3100 * (1-R3100) * 2%,0)</f>
        <v>0</v>
      </c>
      <c r="AD3100" s="53">
        <f>T3100+V3100+W3100+X3100+AA3100+AC3100</f>
        <v>29756.07</v>
      </c>
    </row>
    <row r="3101">
      <c r="C3101" s="40" t="s">
        <v>5885</v>
      </c>
      <c r="D3101" s="41" t="s">
        <v>5884</v>
      </c>
      <c r="E3101" s="41"/>
      <c r="F3101" s="42">
        <v>42682.391446759255</v>
      </c>
      <c r="G3101" s="43">
        <v>20</v>
      </c>
      <c r="H3101" s="44">
        <v>43334</v>
      </c>
      <c r="I3101" s="44">
        <v>43342</v>
      </c>
      <c r="J3101" s="43">
        <v>1620605</v>
      </c>
      <c r="K3101" s="43">
        <v>0</v>
      </c>
      <c r="L3101" s="43">
        <v>0</v>
      </c>
      <c r="M3101" s="43">
        <f>IFERROR(J3101-K3101-L3101,0)</f>
        <v>1620605</v>
      </c>
      <c r="N3101" s="43">
        <v>2377529</v>
      </c>
      <c r="O3101" s="45">
        <f>IFERROR(IF(1 - M3101/N3101&lt;0,0,1-M3101/N3101),0)</f>
        <v>0.31836583276166142</v>
      </c>
      <c r="P3101" s="43">
        <v>0</v>
      </c>
      <c r="Q3101" s="43">
        <v>1620605</v>
      </c>
      <c r="R3101" s="46">
        <f>IF(F3101&lt;DATEVALUE("2018-07-01"),1,0)</f>
        <v>1</v>
      </c>
      <c r="S3101" s="47">
        <f>IF(R3101=1,1%,0)</f>
        <v>0.01</v>
      </c>
      <c r="T3101" s="46">
        <f>IFERROR(S3101*M3101,0)</f>
        <v>16206.050000000001</v>
      </c>
      <c r="U3101" s="48">
        <f>IF(O3101&lt;=0.12,1,0)*(1-R3101)*M3101</f>
        <v>0</v>
      </c>
      <c r="V3101" s="49">
        <f>IF(0&lt;0.8,0,IF(0&lt;1,Sheet1!L590,1))*IF(G3101&lt;3,0.12 - O3101,0.01) *U3101</f>
        <v>0</v>
      </c>
      <c r="W3101" s="49">
        <f>IF(0&gt;1,IF(0&lt;=1.1,1,IF(0&lt;=1.2,2,IF(0&lt;=1.5,3,5))),0) * 1000000</f>
        <v>0</v>
      </c>
      <c r="X3101" s="50">
        <f>IF(AND(P3101&gt;=150000000,P3101&lt;300000000),5000000,IF(AND(P3101&gt;=300000000,P3101&lt;500000000),10000000,IF(AND(P3101&gt;=300000000,P3101&lt;500000000),15000000,IF(AND(P3101&gt;=500000000,P3101&lt;3000000000),20000000,IF(P3101&gt;=30000000000,35000000,0))))) * (1-R3101)</f>
        <v>0</v>
      </c>
      <c r="Y3101" s="50">
        <f>IFERROR(Q3101 * (1-R3101),0)</f>
        <v>0</v>
      </c>
      <c r="Z3101" s="51">
        <f>IF(R3101=1,0,0)</f>
        <v>0</v>
      </c>
      <c r="AA3101" s="51">
        <f>IFERROR((1-R3101) * Z3101 * 2%,0)</f>
        <v>0</v>
      </c>
      <c r="AB3101" s="52">
        <f>IF(R3101=0,0,0)</f>
        <v>0</v>
      </c>
      <c r="AC3101" s="52">
        <f> IFERROR(AB3101 * (1-R3101) * 2%,0)</f>
        <v>0</v>
      </c>
      <c r="AD3101" s="53">
        <f>T3101+V3101+W3101+X3101+AA3101+AC3101</f>
        <v>16206.050000000001</v>
      </c>
    </row>
    <row r="3102">
      <c r="C3102" s="40" t="s">
        <v>5886</v>
      </c>
      <c r="D3102" s="41" t="s">
        <v>5884</v>
      </c>
      <c r="E3102" s="41"/>
      <c r="F3102" s="42">
        <v>42728.361574074072</v>
      </c>
      <c r="G3102" s="43">
        <v>19</v>
      </c>
      <c r="H3102" s="44">
        <v>43334</v>
      </c>
      <c r="I3102" s="44">
        <v>43342</v>
      </c>
      <c r="J3102" s="43">
        <v>2360722</v>
      </c>
      <c r="K3102" s="43">
        <v>0</v>
      </c>
      <c r="L3102" s="43">
        <v>0</v>
      </c>
      <c r="M3102" s="43">
        <f>IFERROR(J3102-K3102-L3102,0)</f>
        <v>2360722</v>
      </c>
      <c r="N3102" s="43">
        <v>2707815</v>
      </c>
      <c r="O3102" s="45">
        <f>IFERROR(IF(1 - M3102/N3102&lt;0,0,1-M3102/N3102),0)</f>
        <v>0.12818194743732492</v>
      </c>
      <c r="P3102" s="43">
        <v>0</v>
      </c>
      <c r="Q3102" s="43">
        <v>2360722</v>
      </c>
      <c r="R3102" s="46">
        <f>IF(F3102&lt;DATEVALUE("2018-07-01"),1,0)</f>
        <v>1</v>
      </c>
      <c r="S3102" s="47">
        <f>IF(R3102=1,1%,0)</f>
        <v>0.01</v>
      </c>
      <c r="T3102" s="46">
        <f>IFERROR(S3102*M3102,0)</f>
        <v>23607.220000000001</v>
      </c>
      <c r="U3102" s="48">
        <f>IF(O3102&lt;=0.12,1,0)*(1-R3102)*M3102</f>
        <v>0</v>
      </c>
      <c r="V3102" s="49">
        <f>IF(0&lt;0.8,0,IF(0&lt;1,Sheet1!L590,1))*IF(G3102&lt;3,0.12 - O3102,0.01) *U3102</f>
        <v>0</v>
      </c>
      <c r="W3102" s="49">
        <f>IF(0&gt;1,IF(0&lt;=1.1,1,IF(0&lt;=1.2,2,IF(0&lt;=1.5,3,5))),0) * 1000000</f>
        <v>0</v>
      </c>
      <c r="X3102" s="50">
        <f>IF(AND(P3102&gt;=150000000,P3102&lt;300000000),5000000,IF(AND(P3102&gt;=300000000,P3102&lt;500000000),10000000,IF(AND(P3102&gt;=300000000,P3102&lt;500000000),15000000,IF(AND(P3102&gt;=500000000,P3102&lt;3000000000),20000000,IF(P3102&gt;=30000000000,35000000,0))))) * (1-R3102)</f>
        <v>0</v>
      </c>
      <c r="Y3102" s="50">
        <f>IFERROR(Q3102 * (1-R3102),0)</f>
        <v>0</v>
      </c>
      <c r="Z3102" s="51">
        <f>IF(R3102=1,0,0)</f>
        <v>0</v>
      </c>
      <c r="AA3102" s="51">
        <f>IFERROR((1-R3102) * Z3102 * 2%,0)</f>
        <v>0</v>
      </c>
      <c r="AB3102" s="52">
        <f>IF(R3102=0,0,0)</f>
        <v>0</v>
      </c>
      <c r="AC3102" s="52">
        <f> IFERROR(AB3102 * (1-R3102) * 2%,0)</f>
        <v>0</v>
      </c>
      <c r="AD3102" s="53">
        <f>T3102+V3102+W3102+X3102+AA3102+AC3102</f>
        <v>23607.220000000001</v>
      </c>
    </row>
    <row r="3103">
      <c r="C3103" s="40" t="s">
        <v>5887</v>
      </c>
      <c r="D3103" s="41" t="s">
        <v>5884</v>
      </c>
      <c r="E3103" s="41"/>
      <c r="F3103" s="42">
        <v>42808.268333333333</v>
      </c>
      <c r="G3103" s="43">
        <v>16</v>
      </c>
      <c r="H3103" s="44">
        <v>43334</v>
      </c>
      <c r="I3103" s="44">
        <v>43342</v>
      </c>
      <c r="J3103" s="43">
        <v>464442</v>
      </c>
      <c r="K3103" s="43">
        <v>0</v>
      </c>
      <c r="L3103" s="43">
        <v>0</v>
      </c>
      <c r="M3103" s="43">
        <f>IFERROR(J3103-K3103-L3103,0)</f>
        <v>464442</v>
      </c>
      <c r="N3103" s="43">
        <v>558899</v>
      </c>
      <c r="O3103" s="45">
        <f>IFERROR(IF(1 - M3103/N3103&lt;0,0,1-M3103/N3103),0)</f>
        <v>0.16900549115314212</v>
      </c>
      <c r="P3103" s="43">
        <v>0</v>
      </c>
      <c r="Q3103" s="43">
        <v>464442</v>
      </c>
      <c r="R3103" s="46">
        <f>IF(F3103&lt;DATEVALUE("2018-07-01"),1,0)</f>
        <v>1</v>
      </c>
      <c r="S3103" s="47">
        <f>IF(R3103=1,1%,0)</f>
        <v>0.01</v>
      </c>
      <c r="T3103" s="46">
        <f>IFERROR(S3103*M3103,0)</f>
        <v>4644.4200000000001</v>
      </c>
      <c r="U3103" s="48">
        <f>IF(O3103&lt;=0.12,1,0)*(1-R3103)*M3103</f>
        <v>0</v>
      </c>
      <c r="V3103" s="49">
        <f>IF(0&lt;0.8,0,IF(0&lt;1,Sheet1!L590,1))*IF(G3103&lt;3,0.12 - O3103,0.01) *U3103</f>
        <v>0</v>
      </c>
      <c r="W3103" s="49">
        <f>IF(0&gt;1,IF(0&lt;=1.1,1,IF(0&lt;=1.2,2,IF(0&lt;=1.5,3,5))),0) * 1000000</f>
        <v>0</v>
      </c>
      <c r="X3103" s="50">
        <f>IF(AND(P3103&gt;=150000000,P3103&lt;300000000),5000000,IF(AND(P3103&gt;=300000000,P3103&lt;500000000),10000000,IF(AND(P3103&gt;=300000000,P3103&lt;500000000),15000000,IF(AND(P3103&gt;=500000000,P3103&lt;3000000000),20000000,IF(P3103&gt;=30000000000,35000000,0))))) * (1-R3103)</f>
        <v>0</v>
      </c>
      <c r="Y3103" s="50">
        <f>IFERROR(Q3103 * (1-R3103),0)</f>
        <v>0</v>
      </c>
      <c r="Z3103" s="51">
        <f>IF(R3103=1,0,0)</f>
        <v>0</v>
      </c>
      <c r="AA3103" s="51">
        <f>IFERROR((1-R3103) * Z3103 * 2%,0)</f>
        <v>0</v>
      </c>
      <c r="AB3103" s="52">
        <f>IF(R3103=0,0,0)</f>
        <v>0</v>
      </c>
      <c r="AC3103" s="52">
        <f> IFERROR(AB3103 * (1-R3103) * 2%,0)</f>
        <v>0</v>
      </c>
      <c r="AD3103" s="53">
        <f>T3103+V3103+W3103+X3103+AA3103+AC3103</f>
        <v>4644.4200000000001</v>
      </c>
    </row>
    <row r="3104">
      <c r="C3104" s="40" t="s">
        <v>5888</v>
      </c>
      <c r="D3104" s="41" t="s">
        <v>5884</v>
      </c>
      <c r="E3104" s="41"/>
      <c r="F3104" s="42">
        <v>42817.248865740738</v>
      </c>
      <c r="G3104" s="43">
        <v>16</v>
      </c>
      <c r="H3104" s="44">
        <v>43334</v>
      </c>
      <c r="I3104" s="44">
        <v>43342</v>
      </c>
      <c r="J3104" s="43">
        <v>2917887</v>
      </c>
      <c r="K3104" s="43">
        <v>0</v>
      </c>
      <c r="L3104" s="43">
        <v>0</v>
      </c>
      <c r="M3104" s="43">
        <f>IFERROR(J3104-K3104-L3104,0)</f>
        <v>2917887</v>
      </c>
      <c r="N3104" s="43">
        <v>3835095</v>
      </c>
      <c r="O3104" s="45">
        <f>IFERROR(IF(1 - M3104/N3104&lt;0,0,1-M3104/N3104),0)</f>
        <v>0.23916174175607119</v>
      </c>
      <c r="P3104" s="43">
        <v>0</v>
      </c>
      <c r="Q3104" s="43">
        <v>2917887</v>
      </c>
      <c r="R3104" s="46">
        <f>IF(F3104&lt;DATEVALUE("2018-07-01"),1,0)</f>
        <v>1</v>
      </c>
      <c r="S3104" s="47">
        <f>IF(R3104=1,1%,0)</f>
        <v>0.01</v>
      </c>
      <c r="T3104" s="46">
        <f>IFERROR(S3104*M3104,0)</f>
        <v>29178.869999999999</v>
      </c>
      <c r="U3104" s="48">
        <f>IF(O3104&lt;=0.12,1,0)*(1-R3104)*M3104</f>
        <v>0</v>
      </c>
      <c r="V3104" s="49">
        <f>IF(0&lt;0.8,0,IF(0&lt;1,Sheet1!L590,1))*IF(G3104&lt;3,0.12 - O3104,0.01) *U3104</f>
        <v>0</v>
      </c>
      <c r="W3104" s="49">
        <f>IF(0&gt;1,IF(0&lt;=1.1,1,IF(0&lt;=1.2,2,IF(0&lt;=1.5,3,5))),0) * 1000000</f>
        <v>0</v>
      </c>
      <c r="X3104" s="50">
        <f>IF(AND(P3104&gt;=150000000,P3104&lt;300000000),5000000,IF(AND(P3104&gt;=300000000,P3104&lt;500000000),10000000,IF(AND(P3104&gt;=300000000,P3104&lt;500000000),15000000,IF(AND(P3104&gt;=500000000,P3104&lt;3000000000),20000000,IF(P3104&gt;=30000000000,35000000,0))))) * (1-R3104)</f>
        <v>0</v>
      </c>
      <c r="Y3104" s="50">
        <f>IFERROR(Q3104 * (1-R3104),0)</f>
        <v>0</v>
      </c>
      <c r="Z3104" s="51">
        <f>IF(R3104=1,0,0)</f>
        <v>0</v>
      </c>
      <c r="AA3104" s="51">
        <f>IFERROR((1-R3104) * Z3104 * 2%,0)</f>
        <v>0</v>
      </c>
      <c r="AB3104" s="52">
        <f>IF(R3104=0,0,0)</f>
        <v>0</v>
      </c>
      <c r="AC3104" s="52">
        <f> IFERROR(AB3104 * (1-R3104) * 2%,0)</f>
        <v>0</v>
      </c>
      <c r="AD3104" s="53">
        <f>T3104+V3104+W3104+X3104+AA3104+AC3104</f>
        <v>29178.869999999999</v>
      </c>
    </row>
    <row r="3105">
      <c r="C3105" s="40" t="s">
        <v>5889</v>
      </c>
      <c r="D3105" s="41" t="s">
        <v>5882</v>
      </c>
      <c r="E3105" s="41"/>
      <c r="F3105" s="42">
        <v>42821.370833333334</v>
      </c>
      <c r="G3105" s="43">
        <v>16</v>
      </c>
      <c r="H3105" s="44">
        <v>43340</v>
      </c>
      <c r="I3105" s="44">
        <v>43395</v>
      </c>
      <c r="J3105" s="43">
        <v>1199460</v>
      </c>
      <c r="K3105" s="43">
        <v>0</v>
      </c>
      <c r="L3105" s="43">
        <v>0</v>
      </c>
      <c r="M3105" s="43">
        <f>IFERROR(J3105-K3105-L3105,0)</f>
        <v>1199460</v>
      </c>
      <c r="N3105" s="43">
        <v>1331675</v>
      </c>
      <c r="O3105" s="45">
        <f>IFERROR(IF(1 - M3105/N3105&lt;0,0,1-M3105/N3105),0)</f>
        <v>0.099284735389640888</v>
      </c>
      <c r="P3105" s="43">
        <v>0</v>
      </c>
      <c r="Q3105" s="43">
        <v>1199460</v>
      </c>
      <c r="R3105" s="46">
        <f>IF(F3105&lt;DATEVALUE("2018-07-01"),1,0)</f>
        <v>1</v>
      </c>
      <c r="S3105" s="47">
        <f>IF(R3105=1,1%,0)</f>
        <v>0.01</v>
      </c>
      <c r="T3105" s="46">
        <f>IFERROR(S3105*M3105,0)</f>
        <v>11994.6</v>
      </c>
      <c r="U3105" s="48">
        <f>IF(O3105&lt;=0.12,1,0)*(1-R3105)*M3105</f>
        <v>0</v>
      </c>
      <c r="V3105" s="49">
        <f>IF(0&lt;0.8,0,IF(0&lt;1,Sheet1!L590,1))*IF(G3105&lt;3,0.12 - O3105,0.01) *U3105</f>
        <v>0</v>
      </c>
      <c r="W3105" s="49">
        <f>IF(0&gt;1,IF(0&lt;=1.1,1,IF(0&lt;=1.2,2,IF(0&lt;=1.5,3,5))),0) * 1000000</f>
        <v>0</v>
      </c>
      <c r="X3105" s="50">
        <f>IF(AND(P3105&gt;=150000000,P3105&lt;300000000),5000000,IF(AND(P3105&gt;=300000000,P3105&lt;500000000),10000000,IF(AND(P3105&gt;=300000000,P3105&lt;500000000),15000000,IF(AND(P3105&gt;=500000000,P3105&lt;3000000000),20000000,IF(P3105&gt;=30000000000,35000000,0))))) * (1-R3105)</f>
        <v>0</v>
      </c>
      <c r="Y3105" s="50">
        <f>IFERROR(Q3105 * (1-R3105),0)</f>
        <v>0</v>
      </c>
      <c r="Z3105" s="51">
        <f>IF(R3105=1,0,0)</f>
        <v>0</v>
      </c>
      <c r="AA3105" s="51">
        <f>IFERROR((1-R3105) * Z3105 * 2%,0)</f>
        <v>0</v>
      </c>
      <c r="AB3105" s="52">
        <f>IF(R3105=0,0,0)</f>
        <v>0</v>
      </c>
      <c r="AC3105" s="52">
        <f> IFERROR(AB3105 * (1-R3105) * 2%,0)</f>
        <v>0</v>
      </c>
      <c r="AD3105" s="53">
        <f>T3105+V3105+W3105+X3105+AA3105+AC3105</f>
        <v>11994.6</v>
      </c>
    </row>
    <row r="3106">
      <c r="C3106" s="40" t="s">
        <v>5890</v>
      </c>
      <c r="D3106" s="41" t="s">
        <v>5884</v>
      </c>
      <c r="E3106" s="41"/>
      <c r="F3106" s="42">
        <v>42842.092893518515</v>
      </c>
      <c r="G3106" s="43">
        <v>15</v>
      </c>
      <c r="H3106" s="44">
        <v>43334</v>
      </c>
      <c r="I3106" s="44">
        <v>43342</v>
      </c>
      <c r="J3106" s="43">
        <v>2406555</v>
      </c>
      <c r="K3106" s="43">
        <v>0</v>
      </c>
      <c r="L3106" s="43">
        <v>0</v>
      </c>
      <c r="M3106" s="43">
        <f>IFERROR(J3106-K3106-L3106,0)</f>
        <v>2406555</v>
      </c>
      <c r="N3106" s="43">
        <v>3105135</v>
      </c>
      <c r="O3106" s="45">
        <f>IFERROR(IF(1 - M3106/N3106&lt;0,0,1-M3106/N3106),0)</f>
        <v>0.22497572569308577</v>
      </c>
      <c r="P3106" s="43">
        <v>0</v>
      </c>
      <c r="Q3106" s="43">
        <v>2406555</v>
      </c>
      <c r="R3106" s="46">
        <f>IF(F3106&lt;DATEVALUE("2018-07-01"),1,0)</f>
        <v>1</v>
      </c>
      <c r="S3106" s="47">
        <f>IF(R3106=1,1%,0)</f>
        <v>0.01</v>
      </c>
      <c r="T3106" s="46">
        <f>IFERROR(S3106*M3106,0)</f>
        <v>24065.549999999999</v>
      </c>
      <c r="U3106" s="48">
        <f>IF(O3106&lt;=0.12,1,0)*(1-R3106)*M3106</f>
        <v>0</v>
      </c>
      <c r="V3106" s="49">
        <f>IF(0&lt;0.8,0,IF(0&lt;1,Sheet1!L590,1))*IF(G3106&lt;3,0.12 - O3106,0.01) *U3106</f>
        <v>0</v>
      </c>
      <c r="W3106" s="49">
        <f>IF(0&gt;1,IF(0&lt;=1.1,1,IF(0&lt;=1.2,2,IF(0&lt;=1.5,3,5))),0) * 1000000</f>
        <v>0</v>
      </c>
      <c r="X3106" s="50">
        <f>IF(AND(P3106&gt;=150000000,P3106&lt;300000000),5000000,IF(AND(P3106&gt;=300000000,P3106&lt;500000000),10000000,IF(AND(P3106&gt;=300000000,P3106&lt;500000000),15000000,IF(AND(P3106&gt;=500000000,P3106&lt;3000000000),20000000,IF(P3106&gt;=30000000000,35000000,0))))) * (1-R3106)</f>
        <v>0</v>
      </c>
      <c r="Y3106" s="50">
        <f>IFERROR(Q3106 * (1-R3106),0)</f>
        <v>0</v>
      </c>
      <c r="Z3106" s="51">
        <f>IF(R3106=1,0,0)</f>
        <v>0</v>
      </c>
      <c r="AA3106" s="51">
        <f>IFERROR((1-R3106) * Z3106 * 2%,0)</f>
        <v>0</v>
      </c>
      <c r="AB3106" s="52">
        <f>IF(R3106=0,0,0)</f>
        <v>0</v>
      </c>
      <c r="AC3106" s="52">
        <f> IFERROR(AB3106 * (1-R3106) * 2%,0)</f>
        <v>0</v>
      </c>
      <c r="AD3106" s="53">
        <f>T3106+V3106+W3106+X3106+AA3106+AC3106</f>
        <v>24065.549999999999</v>
      </c>
    </row>
    <row r="3107">
      <c r="C3107" s="40" t="s">
        <v>5891</v>
      </c>
      <c r="D3107" s="41" t="s">
        <v>5884</v>
      </c>
      <c r="E3107" s="41"/>
      <c r="F3107" s="42">
        <v>43108.198634259257</v>
      </c>
      <c r="G3107" s="43">
        <v>6</v>
      </c>
      <c r="H3107" s="44">
        <v>43334</v>
      </c>
      <c r="I3107" s="44">
        <v>43342</v>
      </c>
      <c r="J3107" s="43">
        <v>1772426</v>
      </c>
      <c r="K3107" s="43">
        <v>0</v>
      </c>
      <c r="L3107" s="43">
        <v>0</v>
      </c>
      <c r="M3107" s="43">
        <f>IFERROR(J3107-K3107-L3107,0)</f>
        <v>1772426</v>
      </c>
      <c r="N3107" s="43">
        <v>2348955</v>
      </c>
      <c r="O3107" s="45">
        <f>IFERROR(IF(1 - M3107/N3107&lt;0,0,1-M3107/N3107),0)</f>
        <v>0.24544063211087486</v>
      </c>
      <c r="P3107" s="43">
        <v>0</v>
      </c>
      <c r="Q3107" s="43">
        <v>1772426</v>
      </c>
      <c r="R3107" s="46">
        <f>IF(F3107&lt;DATEVALUE("2018-07-01"),1,0)</f>
        <v>1</v>
      </c>
      <c r="S3107" s="47">
        <f>IF(R3107=1,1%,0)</f>
        <v>0.01</v>
      </c>
      <c r="T3107" s="46">
        <f>IFERROR(S3107*M3107,0)</f>
        <v>17724.260000000002</v>
      </c>
      <c r="U3107" s="48">
        <f>IF(O3107&lt;=0.12,1,0)*(1-R3107)*M3107</f>
        <v>0</v>
      </c>
      <c r="V3107" s="49">
        <f>IF(0&lt;0.8,0,IF(0&lt;1,Sheet1!L590,1))*IF(G3107&lt;3,0.12 - O3107,0.01) *U3107</f>
        <v>0</v>
      </c>
      <c r="W3107" s="49">
        <f>IF(0&gt;1,IF(0&lt;=1.1,1,IF(0&lt;=1.2,2,IF(0&lt;=1.5,3,5))),0) * 1000000</f>
        <v>0</v>
      </c>
      <c r="X3107" s="50">
        <f>IF(AND(P3107&gt;=150000000,P3107&lt;300000000),5000000,IF(AND(P3107&gt;=300000000,P3107&lt;500000000),10000000,IF(AND(P3107&gt;=300000000,P3107&lt;500000000),15000000,IF(AND(P3107&gt;=500000000,P3107&lt;3000000000),20000000,IF(P3107&gt;=30000000000,35000000,0))))) * (1-R3107)</f>
        <v>0</v>
      </c>
      <c r="Y3107" s="50">
        <f>IFERROR(Q3107 * (1-R3107),0)</f>
        <v>0</v>
      </c>
      <c r="Z3107" s="51">
        <f>IF(R3107=1,0,0)</f>
        <v>0</v>
      </c>
      <c r="AA3107" s="51">
        <f>IFERROR((1-R3107) * Z3107 * 2%,0)</f>
        <v>0</v>
      </c>
      <c r="AB3107" s="52">
        <f>IF(R3107=0,0,0)</f>
        <v>0</v>
      </c>
      <c r="AC3107" s="52">
        <f> IFERROR(AB3107 * (1-R3107) * 2%,0)</f>
        <v>0</v>
      </c>
      <c r="AD3107" s="53">
        <f>T3107+V3107+W3107+X3107+AA3107+AC3107</f>
        <v>17724.260000000002</v>
      </c>
    </row>
    <row r="3108">
      <c r="C3108" s="40" t="s">
        <v>5892</v>
      </c>
      <c r="D3108" s="41" t="s">
        <v>5893</v>
      </c>
      <c r="E3108" s="41"/>
      <c r="F3108" s="42">
        <v>42521.27175925926</v>
      </c>
      <c r="G3108" s="43">
        <v>26</v>
      </c>
      <c r="H3108" s="44" t="s">
        <v>24</v>
      </c>
      <c r="I3108" s="44" t="s">
        <v>24</v>
      </c>
      <c r="J3108" s="43">
        <v>0</v>
      </c>
      <c r="K3108" s="43">
        <v>0</v>
      </c>
      <c r="L3108" s="43">
        <v>0</v>
      </c>
      <c r="M3108" s="43">
        <f>IFERROR(J3108-K3108-L3108,0)</f>
        <v>0</v>
      </c>
      <c r="N3108" s="43">
        <v>1308010</v>
      </c>
      <c r="O3108" s="45">
        <f>IFERROR(IF(1 - M3108/N3108&lt;0,0,1-M3108/N3108),0)</f>
        <v>1</v>
      </c>
      <c r="P3108" s="43">
        <v>0</v>
      </c>
      <c r="Q3108" s="43">
        <v>0</v>
      </c>
      <c r="R3108" s="46">
        <f>IF(F3108&lt;DATEVALUE("2018-07-01"),1,0)</f>
        <v>1</v>
      </c>
      <c r="S3108" s="47">
        <f>IF(R3108=1,1%,0)</f>
        <v>0.01</v>
      </c>
      <c r="T3108" s="46">
        <f>IFERROR(S3108*M3108,0)</f>
        <v>0</v>
      </c>
      <c r="U3108" s="48">
        <f>IF(O3108&lt;=0.12,1,0)*(1-R3108)*M3108</f>
        <v>0</v>
      </c>
      <c r="V3108" s="49">
        <f>IF(0&lt;0.8,0,IF(0&lt;1,Sheet1!L590,1))*IF(G3108&lt;3,0.12 - O3108,0.01) *U3108</f>
        <v>0</v>
      </c>
      <c r="W3108" s="49">
        <f>IF(0&gt;1,IF(0&lt;=1.1,1,IF(0&lt;=1.2,2,IF(0&lt;=1.5,3,5))),0) * 1000000</f>
        <v>0</v>
      </c>
      <c r="X3108" s="50">
        <f>IF(AND(P3108&gt;=150000000,P3108&lt;300000000),5000000,IF(AND(P3108&gt;=300000000,P3108&lt;500000000),10000000,IF(AND(P3108&gt;=300000000,P3108&lt;500000000),15000000,IF(AND(P3108&gt;=500000000,P3108&lt;3000000000),20000000,IF(P3108&gt;=30000000000,35000000,0))))) * (1-R3108)</f>
        <v>0</v>
      </c>
      <c r="Y3108" s="50">
        <f>IFERROR(Q3108 * (1-R3108),0)</f>
        <v>0</v>
      </c>
      <c r="Z3108" s="51">
        <f>IF(R3108=1,0,"")</f>
        <v>0</v>
      </c>
      <c r="AA3108" s="51">
        <f>IFERROR((1-R3108) * Z3108 * 2%,0)</f>
        <v>0</v>
      </c>
      <c r="AB3108" s="52">
        <f>IF(R3108=0,"",0)</f>
        <v>0</v>
      </c>
      <c r="AC3108" s="52">
        <f> IFERROR(AB3108 * (1-R3108) * 2%,0)</f>
        <v>0</v>
      </c>
      <c r="AD3108" s="53">
        <f>T3108+V3108+W3108+X3108+AA3108+AC3108</f>
        <v>0</v>
      </c>
    </row>
    <row r="3109">
      <c r="C3109" s="40" t="s">
        <v>5894</v>
      </c>
      <c r="D3109" s="41" t="s">
        <v>5895</v>
      </c>
      <c r="E3109" s="41"/>
      <c r="F3109" s="42">
        <v>41582.715763888889</v>
      </c>
      <c r="G3109" s="43">
        <v>56</v>
      </c>
      <c r="H3109" s="44">
        <v>43334</v>
      </c>
      <c r="I3109" s="44">
        <v>43342</v>
      </c>
      <c r="J3109" s="43">
        <v>2959331</v>
      </c>
      <c r="K3109" s="43">
        <v>501123</v>
      </c>
      <c r="L3109" s="43">
        <v>0</v>
      </c>
      <c r="M3109" s="43">
        <f>IFERROR(J3109-K3109-L3109,0)</f>
        <v>2458208</v>
      </c>
      <c r="N3109" s="43">
        <v>3997994</v>
      </c>
      <c r="O3109" s="45">
        <f>IFERROR(IF(1 - M3109/N3109&lt;0,0,1-M3109/N3109),0)</f>
        <v>0.38513964753323793</v>
      </c>
      <c r="P3109" s="43">
        <v>0</v>
      </c>
      <c r="Q3109" s="43">
        <v>2959331</v>
      </c>
      <c r="R3109" s="46">
        <f>IF(F3109&lt;DATEVALUE("2018-07-01"),1,0)</f>
        <v>1</v>
      </c>
      <c r="S3109" s="47">
        <f>IF(R3109=1,1%,0)</f>
        <v>0.01</v>
      </c>
      <c r="T3109" s="46">
        <f>IFERROR(S3109*M3109,0)</f>
        <v>24582.080000000002</v>
      </c>
      <c r="U3109" s="48">
        <f>IF(O3109&lt;=0.12,1,0)*(1-R3109)*M3109</f>
        <v>0</v>
      </c>
      <c r="V3109" s="49">
        <f>IF(0&lt;0.8,0,IF(0&lt;1,Sheet1!L590,1))*IF(G3109&lt;3,0.12 - O3109,0.01) *U3109</f>
        <v>0</v>
      </c>
      <c r="W3109" s="49">
        <f>IF(0&gt;1,IF(0&lt;=1.1,1,IF(0&lt;=1.2,2,IF(0&lt;=1.5,3,5))),0) * 1000000</f>
        <v>0</v>
      </c>
      <c r="X3109" s="50">
        <f>IF(AND(P3109&gt;=150000000,P3109&lt;300000000),5000000,IF(AND(P3109&gt;=300000000,P3109&lt;500000000),10000000,IF(AND(P3109&gt;=300000000,P3109&lt;500000000),15000000,IF(AND(P3109&gt;=500000000,P3109&lt;3000000000),20000000,IF(P3109&gt;=30000000000,35000000,0))))) * (1-R3109)</f>
        <v>0</v>
      </c>
      <c r="Y3109" s="50">
        <f>IFERROR(Q3109 * (1-R3109),0)</f>
        <v>0</v>
      </c>
      <c r="Z3109" s="51">
        <f>IF(R3109=1,0,0)</f>
        <v>0</v>
      </c>
      <c r="AA3109" s="51">
        <f>IFERROR((1-R3109) * Z3109 * 2%,0)</f>
        <v>0</v>
      </c>
      <c r="AB3109" s="52">
        <f>IF(R3109=0,0,0)</f>
        <v>0</v>
      </c>
      <c r="AC3109" s="52">
        <f> IFERROR(AB3109 * (1-R3109) * 2%,0)</f>
        <v>0</v>
      </c>
      <c r="AD3109" s="53">
        <f>T3109+V3109+W3109+X3109+AA3109+AC3109</f>
        <v>24582.080000000002</v>
      </c>
    </row>
    <row r="3110">
      <c r="C3110" s="40" t="s">
        <v>5896</v>
      </c>
      <c r="D3110" s="41" t="s">
        <v>5895</v>
      </c>
      <c r="E3110" s="41"/>
      <c r="F3110" s="42">
        <v>41809.459756944445</v>
      </c>
      <c r="G3110" s="43">
        <v>49</v>
      </c>
      <c r="H3110" s="44">
        <v>43334</v>
      </c>
      <c r="I3110" s="44">
        <v>43342</v>
      </c>
      <c r="J3110" s="43">
        <v>2127621</v>
      </c>
      <c r="K3110" s="43">
        <v>0</v>
      </c>
      <c r="L3110" s="43">
        <v>0</v>
      </c>
      <c r="M3110" s="43">
        <f>IFERROR(J3110-K3110-L3110,0)</f>
        <v>2127621</v>
      </c>
      <c r="N3110" s="43">
        <v>2670954</v>
      </c>
      <c r="O3110" s="45">
        <f>IFERROR(IF(1 - M3110/N3110&lt;0,0,1-M3110/N3110),0)</f>
        <v>0.20342282195799699</v>
      </c>
      <c r="P3110" s="43">
        <v>0</v>
      </c>
      <c r="Q3110" s="43">
        <v>2127621</v>
      </c>
      <c r="R3110" s="46">
        <f>IF(F3110&lt;DATEVALUE("2018-07-01"),1,0)</f>
        <v>1</v>
      </c>
      <c r="S3110" s="47">
        <f>IF(R3110=1,1%,0)</f>
        <v>0.01</v>
      </c>
      <c r="T3110" s="46">
        <f>IFERROR(S3110*M3110,0)</f>
        <v>21276.209999999999</v>
      </c>
      <c r="U3110" s="48">
        <f>IF(O3110&lt;=0.12,1,0)*(1-R3110)*M3110</f>
        <v>0</v>
      </c>
      <c r="V3110" s="49">
        <f>IF(0&lt;0.8,0,IF(0&lt;1,Sheet1!L590,1))*IF(G3110&lt;3,0.12 - O3110,0.01) *U3110</f>
        <v>0</v>
      </c>
      <c r="W3110" s="49">
        <f>IF(0&gt;1,IF(0&lt;=1.1,1,IF(0&lt;=1.2,2,IF(0&lt;=1.5,3,5))),0) * 1000000</f>
        <v>0</v>
      </c>
      <c r="X3110" s="50">
        <f>IF(AND(P3110&gt;=150000000,P3110&lt;300000000),5000000,IF(AND(P3110&gt;=300000000,P3110&lt;500000000),10000000,IF(AND(P3110&gt;=300000000,P3110&lt;500000000),15000000,IF(AND(P3110&gt;=500000000,P3110&lt;3000000000),20000000,IF(P3110&gt;=30000000000,35000000,0))))) * (1-R3110)</f>
        <v>0</v>
      </c>
      <c r="Y3110" s="50">
        <f>IFERROR(Q3110 * (1-R3110),0)</f>
        <v>0</v>
      </c>
      <c r="Z3110" s="51">
        <f>IF(R3110=1,0,0)</f>
        <v>0</v>
      </c>
      <c r="AA3110" s="51">
        <f>IFERROR((1-R3110) * Z3110 * 2%,0)</f>
        <v>0</v>
      </c>
      <c r="AB3110" s="52">
        <f>IF(R3110=0,0,0)</f>
        <v>0</v>
      </c>
      <c r="AC3110" s="52">
        <f> IFERROR(AB3110 * (1-R3110) * 2%,0)</f>
        <v>0</v>
      </c>
      <c r="AD3110" s="53">
        <f>T3110+V3110+W3110+X3110+AA3110+AC3110</f>
        <v>21276.209999999999</v>
      </c>
    </row>
    <row r="3111">
      <c r="C3111" s="40" t="s">
        <v>5897</v>
      </c>
      <c r="D3111" s="41" t="s">
        <v>5898</v>
      </c>
      <c r="E3111" s="41"/>
      <c r="F3111" s="42">
        <v>42500.094270833331</v>
      </c>
      <c r="G3111" s="43">
        <v>26</v>
      </c>
      <c r="H3111" s="44">
        <v>43340</v>
      </c>
      <c r="I3111" s="44">
        <v>43395</v>
      </c>
      <c r="J3111" s="43">
        <v>866322</v>
      </c>
      <c r="K3111" s="43">
        <v>0</v>
      </c>
      <c r="L3111" s="43">
        <v>0</v>
      </c>
      <c r="M3111" s="43">
        <f>IFERROR(J3111-K3111-L3111,0)</f>
        <v>866322</v>
      </c>
      <c r="N3111" s="43">
        <v>939928</v>
      </c>
      <c r="O3111" s="45">
        <f>IFERROR(IF(1 - M3111/N3111&lt;0,0,1-M3111/N3111),0)</f>
        <v>0.078310253551335807</v>
      </c>
      <c r="P3111" s="43">
        <v>0</v>
      </c>
      <c r="Q3111" s="43">
        <v>866322</v>
      </c>
      <c r="R3111" s="46">
        <f>IF(F3111&lt;DATEVALUE("2018-07-01"),1,0)</f>
        <v>1</v>
      </c>
      <c r="S3111" s="47">
        <f>IF(R3111=1,1%,0)</f>
        <v>0.01</v>
      </c>
      <c r="T3111" s="46">
        <f>IFERROR(S3111*M3111,0)</f>
        <v>8663.2199999999993</v>
      </c>
      <c r="U3111" s="48">
        <f>IF(O3111&lt;=0.12,1,0)*(1-R3111)*M3111</f>
        <v>0</v>
      </c>
      <c r="V3111" s="49">
        <f>IF(0&lt;0.8,0,IF(0&lt;1,Sheet1!L590,1))*IF(G3111&lt;3,0.12 - O3111,0.01) *U3111</f>
        <v>0</v>
      </c>
      <c r="W3111" s="49">
        <f>IF(0&gt;1,IF(0&lt;=1.1,1,IF(0&lt;=1.2,2,IF(0&lt;=1.5,3,5))),0) * 1000000</f>
        <v>0</v>
      </c>
      <c r="X3111" s="50">
        <f>IF(AND(P3111&gt;=150000000,P3111&lt;300000000),5000000,IF(AND(P3111&gt;=300000000,P3111&lt;500000000),10000000,IF(AND(P3111&gt;=300000000,P3111&lt;500000000),15000000,IF(AND(P3111&gt;=500000000,P3111&lt;3000000000),20000000,IF(P3111&gt;=30000000000,35000000,0))))) * (1-R3111)</f>
        <v>0</v>
      </c>
      <c r="Y3111" s="50">
        <f>IFERROR(Q3111 * (1-R3111),0)</f>
        <v>0</v>
      </c>
      <c r="Z3111" s="51">
        <f>IF(R3111=1,0,0)</f>
        <v>0</v>
      </c>
      <c r="AA3111" s="51">
        <f>IFERROR((1-R3111) * Z3111 * 2%,0)</f>
        <v>0</v>
      </c>
      <c r="AB3111" s="52">
        <f>IF(R3111=0,0,0)</f>
        <v>0</v>
      </c>
      <c r="AC3111" s="52">
        <f> IFERROR(AB3111 * (1-R3111) * 2%,0)</f>
        <v>0</v>
      </c>
      <c r="AD3111" s="53">
        <f>T3111+V3111+W3111+X3111+AA3111+AC3111</f>
        <v>8663.2199999999993</v>
      </c>
    </row>
    <row r="3112">
      <c r="C3112" s="40" t="s">
        <v>5899</v>
      </c>
      <c r="D3112" s="41" t="s">
        <v>5898</v>
      </c>
      <c r="E3112" s="41"/>
      <c r="F3112" s="42">
        <v>42501.110833333332</v>
      </c>
      <c r="G3112" s="43">
        <v>26</v>
      </c>
      <c r="H3112" s="44">
        <v>43340</v>
      </c>
      <c r="I3112" s="44">
        <v>43395</v>
      </c>
      <c r="J3112" s="43">
        <v>1695526</v>
      </c>
      <c r="K3112" s="43">
        <v>0</v>
      </c>
      <c r="L3112" s="43">
        <v>0</v>
      </c>
      <c r="M3112" s="43">
        <f>IFERROR(J3112-K3112-L3112,0)</f>
        <v>1695526</v>
      </c>
      <c r="N3112" s="43">
        <v>1776108</v>
      </c>
      <c r="O3112" s="45">
        <f>IFERROR(IF(1 - M3112/N3112&lt;0,0,1-M3112/N3112),0)</f>
        <v>0.045369988761944646</v>
      </c>
      <c r="P3112" s="43">
        <v>0</v>
      </c>
      <c r="Q3112" s="43">
        <v>1695526</v>
      </c>
      <c r="R3112" s="46">
        <f>IF(F3112&lt;DATEVALUE("2018-07-01"),1,0)</f>
        <v>1</v>
      </c>
      <c r="S3112" s="47">
        <f>IF(R3112=1,1%,0)</f>
        <v>0.01</v>
      </c>
      <c r="T3112" s="46">
        <f>IFERROR(S3112*M3112,0)</f>
        <v>16955.260000000002</v>
      </c>
      <c r="U3112" s="48">
        <f>IF(O3112&lt;=0.12,1,0)*(1-R3112)*M3112</f>
        <v>0</v>
      </c>
      <c r="V3112" s="49">
        <f>IF(0&lt;0.8,0,IF(0&lt;1,Sheet1!L590,1))*IF(G3112&lt;3,0.12 - O3112,0.01) *U3112</f>
        <v>0</v>
      </c>
      <c r="W3112" s="49">
        <f>IF(0&gt;1,IF(0&lt;=1.1,1,IF(0&lt;=1.2,2,IF(0&lt;=1.5,3,5))),0) * 1000000</f>
        <v>0</v>
      </c>
      <c r="X3112" s="50">
        <f>IF(AND(P3112&gt;=150000000,P3112&lt;300000000),5000000,IF(AND(P3112&gt;=300000000,P3112&lt;500000000),10000000,IF(AND(P3112&gt;=300000000,P3112&lt;500000000),15000000,IF(AND(P3112&gt;=500000000,P3112&lt;3000000000),20000000,IF(P3112&gt;=30000000000,35000000,0))))) * (1-R3112)</f>
        <v>0</v>
      </c>
      <c r="Y3112" s="50">
        <f>IFERROR(Q3112 * (1-R3112),0)</f>
        <v>0</v>
      </c>
      <c r="Z3112" s="51">
        <f>IF(R3112=1,0,0)</f>
        <v>0</v>
      </c>
      <c r="AA3112" s="51">
        <f>IFERROR((1-R3112) * Z3112 * 2%,0)</f>
        <v>0</v>
      </c>
      <c r="AB3112" s="52">
        <f>IF(R3112=0,0,0)</f>
        <v>0</v>
      </c>
      <c r="AC3112" s="52">
        <f> IFERROR(AB3112 * (1-R3112) * 2%,0)</f>
        <v>0</v>
      </c>
      <c r="AD3112" s="53">
        <f>T3112+V3112+W3112+X3112+AA3112+AC3112</f>
        <v>16955.260000000002</v>
      </c>
    </row>
    <row r="3113">
      <c r="C3113" s="40" t="s">
        <v>5900</v>
      </c>
      <c r="D3113" s="41" t="s">
        <v>5901</v>
      </c>
      <c r="E3113" s="41"/>
      <c r="F3113" s="42">
        <v>42563.347002314811</v>
      </c>
      <c r="G3113" s="43">
        <v>24</v>
      </c>
      <c r="H3113" s="44">
        <v>43334</v>
      </c>
      <c r="I3113" s="44">
        <v>43342</v>
      </c>
      <c r="J3113" s="43">
        <v>875903</v>
      </c>
      <c r="K3113" s="43">
        <v>0</v>
      </c>
      <c r="L3113" s="43">
        <v>0</v>
      </c>
      <c r="M3113" s="43">
        <f>IFERROR(J3113-K3113-L3113,0)</f>
        <v>875903</v>
      </c>
      <c r="N3113" s="43">
        <v>1244001</v>
      </c>
      <c r="O3113" s="45">
        <f>IFERROR(IF(1 - M3113/N3113&lt;0,0,1-M3113/N3113),0)</f>
        <v>0.29589847596585528</v>
      </c>
      <c r="P3113" s="43">
        <v>0</v>
      </c>
      <c r="Q3113" s="43">
        <v>875903</v>
      </c>
      <c r="R3113" s="46">
        <f>IF(F3113&lt;DATEVALUE("2018-07-01"),1,0)</f>
        <v>1</v>
      </c>
      <c r="S3113" s="47">
        <f>IF(R3113=1,1%,0)</f>
        <v>0.01</v>
      </c>
      <c r="T3113" s="46">
        <f>IFERROR(S3113*M3113,0)</f>
        <v>8759.0300000000007</v>
      </c>
      <c r="U3113" s="48">
        <f>IF(O3113&lt;=0.12,1,0)*(1-R3113)*M3113</f>
        <v>0</v>
      </c>
      <c r="V3113" s="49">
        <f>IF(0&lt;0.8,0,IF(0&lt;1,Sheet1!L590,1))*IF(G3113&lt;3,0.12 - O3113,0.01) *U3113</f>
        <v>0</v>
      </c>
      <c r="W3113" s="49">
        <f>IF(0&gt;1,IF(0&lt;=1.1,1,IF(0&lt;=1.2,2,IF(0&lt;=1.5,3,5))),0) * 1000000</f>
        <v>0</v>
      </c>
      <c r="X3113" s="50">
        <f>IF(AND(P3113&gt;=150000000,P3113&lt;300000000),5000000,IF(AND(P3113&gt;=300000000,P3113&lt;500000000),10000000,IF(AND(P3113&gt;=300000000,P3113&lt;500000000),15000000,IF(AND(P3113&gt;=500000000,P3113&lt;3000000000),20000000,IF(P3113&gt;=30000000000,35000000,0))))) * (1-R3113)</f>
        <v>0</v>
      </c>
      <c r="Y3113" s="50">
        <f>IFERROR(Q3113 * (1-R3113),0)</f>
        <v>0</v>
      </c>
      <c r="Z3113" s="51">
        <f>IF(R3113=1,0,0)</f>
        <v>0</v>
      </c>
      <c r="AA3113" s="51">
        <f>IFERROR((1-R3113) * Z3113 * 2%,0)</f>
        <v>0</v>
      </c>
      <c r="AB3113" s="52">
        <f>IF(R3113=0,0,0)</f>
        <v>0</v>
      </c>
      <c r="AC3113" s="52">
        <f> IFERROR(AB3113 * (1-R3113) * 2%,0)</f>
        <v>0</v>
      </c>
      <c r="AD3113" s="53">
        <f>T3113+V3113+W3113+X3113+AA3113+AC3113</f>
        <v>8759.0300000000007</v>
      </c>
    </row>
    <row r="3114">
      <c r="C3114" s="40" t="s">
        <v>5902</v>
      </c>
      <c r="D3114" s="41" t="s">
        <v>5903</v>
      </c>
      <c r="E3114" s="41"/>
      <c r="F3114" s="42">
        <v>42630.310243055552</v>
      </c>
      <c r="G3114" s="43">
        <v>22</v>
      </c>
      <c r="H3114" s="44">
        <v>43334</v>
      </c>
      <c r="I3114" s="44">
        <v>43342</v>
      </c>
      <c r="J3114" s="43">
        <v>1638725</v>
      </c>
      <c r="K3114" s="43">
        <v>0</v>
      </c>
      <c r="L3114" s="43">
        <v>0</v>
      </c>
      <c r="M3114" s="43">
        <f>IFERROR(J3114-K3114-L3114,0)</f>
        <v>1638725</v>
      </c>
      <c r="N3114" s="43">
        <v>1892191</v>
      </c>
      <c r="O3114" s="45">
        <f>IFERROR(IF(1 - M3114/N3114&lt;0,0,1-M3114/N3114),0)</f>
        <v>0.13395370763310888</v>
      </c>
      <c r="P3114" s="43">
        <v>0</v>
      </c>
      <c r="Q3114" s="43">
        <v>1638725</v>
      </c>
      <c r="R3114" s="46">
        <f>IF(F3114&lt;DATEVALUE("2018-07-01"),1,0)</f>
        <v>1</v>
      </c>
      <c r="S3114" s="47">
        <f>IF(R3114=1,1%,0)</f>
        <v>0.01</v>
      </c>
      <c r="T3114" s="46">
        <f>IFERROR(S3114*M3114,0)</f>
        <v>16387.25</v>
      </c>
      <c r="U3114" s="48">
        <f>IF(O3114&lt;=0.12,1,0)*(1-R3114)*M3114</f>
        <v>0</v>
      </c>
      <c r="V3114" s="49">
        <f>IF(0&lt;0.8,0,IF(0&lt;1,Sheet1!L590,1))*IF(G3114&lt;3,0.12 - O3114,0.01) *U3114</f>
        <v>0</v>
      </c>
      <c r="W3114" s="49">
        <f>IF(0&gt;1,IF(0&lt;=1.1,1,IF(0&lt;=1.2,2,IF(0&lt;=1.5,3,5))),0) * 1000000</f>
        <v>0</v>
      </c>
      <c r="X3114" s="50">
        <f>IF(AND(P3114&gt;=150000000,P3114&lt;300000000),5000000,IF(AND(P3114&gt;=300000000,P3114&lt;500000000),10000000,IF(AND(P3114&gt;=300000000,P3114&lt;500000000),15000000,IF(AND(P3114&gt;=500000000,P3114&lt;3000000000),20000000,IF(P3114&gt;=30000000000,35000000,0))))) * (1-R3114)</f>
        <v>0</v>
      </c>
      <c r="Y3114" s="50">
        <f>IFERROR(Q3114 * (1-R3114),0)</f>
        <v>0</v>
      </c>
      <c r="Z3114" s="51">
        <f>IF(R3114=1,0,0)</f>
        <v>0</v>
      </c>
      <c r="AA3114" s="51">
        <f>IFERROR((1-R3114) * Z3114 * 2%,0)</f>
        <v>0</v>
      </c>
      <c r="AB3114" s="52">
        <f>IF(R3114=0,0,0)</f>
        <v>0</v>
      </c>
      <c r="AC3114" s="52">
        <f> IFERROR(AB3114 * (1-R3114) * 2%,0)</f>
        <v>0</v>
      </c>
      <c r="AD3114" s="53">
        <f>T3114+V3114+W3114+X3114+AA3114+AC3114</f>
        <v>16387.25</v>
      </c>
    </row>
    <row r="3115">
      <c r="C3115" s="40" t="s">
        <v>5904</v>
      </c>
      <c r="D3115" s="41" t="s">
        <v>5905</v>
      </c>
      <c r="E3115" s="41"/>
      <c r="F3115" s="42">
        <v>43140.283553240741</v>
      </c>
      <c r="G3115" s="43">
        <v>5</v>
      </c>
      <c r="H3115" s="44">
        <v>43336</v>
      </c>
      <c r="I3115" s="44">
        <v>43336</v>
      </c>
      <c r="J3115" s="43">
        <v>6092846</v>
      </c>
      <c r="K3115" s="43">
        <v>0</v>
      </c>
      <c r="L3115" s="43">
        <v>0</v>
      </c>
      <c r="M3115" s="43">
        <f>IFERROR(J3115-K3115-L3115,0)</f>
        <v>6092846</v>
      </c>
      <c r="N3115" s="43">
        <v>6769829</v>
      </c>
      <c r="O3115" s="45">
        <f>IFERROR(IF(1 - M3115/N3115&lt;0,0,1-M3115/N3115),0)</f>
        <v>0.10000001477142184</v>
      </c>
      <c r="P3115" s="43">
        <v>0</v>
      </c>
      <c r="Q3115" s="43">
        <v>6092846</v>
      </c>
      <c r="R3115" s="46">
        <f>IF(F3115&lt;DATEVALUE("2018-07-01"),1,0)</f>
        <v>1</v>
      </c>
      <c r="S3115" s="47">
        <f>IF(R3115=1,1%,0)</f>
        <v>0.01</v>
      </c>
      <c r="T3115" s="46">
        <f>IFERROR(S3115*M3115,0)</f>
        <v>60928.459999999999</v>
      </c>
      <c r="U3115" s="48">
        <f>IF(O3115&lt;=0.12,1,0)*(1-R3115)*M3115</f>
        <v>0</v>
      </c>
      <c r="V3115" s="49">
        <f>IF(0&lt;0.8,0,IF(0&lt;1,Sheet1!L590,1))*IF(G3115&lt;3,0.12 - O3115,0.01) *U3115</f>
        <v>0</v>
      </c>
      <c r="W3115" s="49">
        <f>IF(0&gt;1,IF(0&lt;=1.1,1,IF(0&lt;=1.2,2,IF(0&lt;=1.5,3,5))),0) * 1000000</f>
        <v>0</v>
      </c>
      <c r="X3115" s="50">
        <f>IF(AND(P3115&gt;=150000000,P3115&lt;300000000),5000000,IF(AND(P3115&gt;=300000000,P3115&lt;500000000),10000000,IF(AND(P3115&gt;=300000000,P3115&lt;500000000),15000000,IF(AND(P3115&gt;=500000000,P3115&lt;3000000000),20000000,IF(P3115&gt;=30000000000,35000000,0))))) * (1-R3115)</f>
        <v>0</v>
      </c>
      <c r="Y3115" s="50">
        <f>IFERROR(Q3115 * (1-R3115),0)</f>
        <v>0</v>
      </c>
      <c r="Z3115" s="51">
        <f>IF(R3115=1,0,0)</f>
        <v>0</v>
      </c>
      <c r="AA3115" s="51">
        <f>IFERROR((1-R3115) * Z3115 * 2%,0)</f>
        <v>0</v>
      </c>
      <c r="AB3115" s="52">
        <f>IF(R3115=0,0,0)</f>
        <v>0</v>
      </c>
      <c r="AC3115" s="52">
        <f> IFERROR(AB3115 * (1-R3115) * 2%,0)</f>
        <v>0</v>
      </c>
      <c r="AD3115" s="53">
        <f>T3115+V3115+W3115+X3115+AA3115+AC3115</f>
        <v>60928.459999999999</v>
      </c>
    </row>
    <row r="3116">
      <c r="C3116" s="40" t="s">
        <v>5906</v>
      </c>
      <c r="D3116" s="41" t="s">
        <v>5907</v>
      </c>
      <c r="E3116" s="41"/>
      <c r="F3116" s="42">
        <v>42521.272326388884</v>
      </c>
      <c r="G3116" s="43">
        <v>26</v>
      </c>
      <c r="H3116" s="44" t="s">
        <v>24</v>
      </c>
      <c r="I3116" s="44" t="s">
        <v>24</v>
      </c>
      <c r="J3116" s="43">
        <v>0</v>
      </c>
      <c r="K3116" s="43">
        <v>0</v>
      </c>
      <c r="L3116" s="43">
        <v>0</v>
      </c>
      <c r="M3116" s="43">
        <f>IFERROR(J3116-K3116-L3116,0)</f>
        <v>0</v>
      </c>
      <c r="N3116" s="43">
        <v>991716</v>
      </c>
      <c r="O3116" s="45">
        <f>IFERROR(IF(1 - M3116/N3116&lt;0,0,1-M3116/N3116),0)</f>
        <v>1</v>
      </c>
      <c r="P3116" s="43">
        <v>0</v>
      </c>
      <c r="Q3116" s="43">
        <v>0</v>
      </c>
      <c r="R3116" s="46">
        <f>IF(F3116&lt;DATEVALUE("2018-07-01"),1,0)</f>
        <v>1</v>
      </c>
      <c r="S3116" s="47">
        <f>IF(R3116=1,1%,0)</f>
        <v>0.01</v>
      </c>
      <c r="T3116" s="46">
        <f>IFERROR(S3116*M3116,0)</f>
        <v>0</v>
      </c>
      <c r="U3116" s="48">
        <f>IF(O3116&lt;=0.12,1,0)*(1-R3116)*M3116</f>
        <v>0</v>
      </c>
      <c r="V3116" s="49">
        <f>IF(0&lt;0.8,0,IF(0&lt;1,Sheet1!L590,1))*IF(G3116&lt;3,0.12 - O3116,0.01) *U3116</f>
        <v>0</v>
      </c>
      <c r="W3116" s="49">
        <f>IF(0&gt;1,IF(0&lt;=1.1,1,IF(0&lt;=1.2,2,IF(0&lt;=1.5,3,5))),0) * 1000000</f>
        <v>0</v>
      </c>
      <c r="X3116" s="50">
        <f>IF(AND(P3116&gt;=150000000,P3116&lt;300000000),5000000,IF(AND(P3116&gt;=300000000,P3116&lt;500000000),10000000,IF(AND(P3116&gt;=300000000,P3116&lt;500000000),15000000,IF(AND(P3116&gt;=500000000,P3116&lt;3000000000),20000000,IF(P3116&gt;=30000000000,35000000,0))))) * (1-R3116)</f>
        <v>0</v>
      </c>
      <c r="Y3116" s="50">
        <f>IFERROR(Q3116 * (1-R3116),0)</f>
        <v>0</v>
      </c>
      <c r="Z3116" s="51">
        <f>IF(R3116=1,0,"")</f>
        <v>0</v>
      </c>
      <c r="AA3116" s="51">
        <f>IFERROR((1-R3116) * Z3116 * 2%,0)</f>
        <v>0</v>
      </c>
      <c r="AB3116" s="52">
        <f>IF(R3116=0,"",0)</f>
        <v>0</v>
      </c>
      <c r="AC3116" s="52">
        <f> IFERROR(AB3116 * (1-R3116) * 2%,0)</f>
        <v>0</v>
      </c>
      <c r="AD3116" s="53">
        <f>T3116+V3116+W3116+X3116+AA3116+AC3116</f>
        <v>0</v>
      </c>
    </row>
    <row r="3117">
      <c r="C3117" s="40" t="s">
        <v>5908</v>
      </c>
      <c r="D3117" s="41" t="s">
        <v>5909</v>
      </c>
      <c r="E3117" s="41"/>
      <c r="F3117" s="42">
        <v>41130.685532407406</v>
      </c>
      <c r="G3117" s="43">
        <v>71</v>
      </c>
      <c r="H3117" s="44">
        <v>43329</v>
      </c>
      <c r="I3117" s="44">
        <v>43368</v>
      </c>
      <c r="J3117" s="43">
        <v>9845763</v>
      </c>
      <c r="K3117" s="43">
        <v>0</v>
      </c>
      <c r="L3117" s="43">
        <v>0</v>
      </c>
      <c r="M3117" s="43">
        <f>IFERROR(J3117-K3117-L3117,0)</f>
        <v>9845763</v>
      </c>
      <c r="N3117" s="43">
        <v>8102117</v>
      </c>
      <c r="O3117" s="45">
        <f>IFERROR(IF(1 - M3117/N3117&lt;0,0,1-M3117/N3117),0)</f>
        <v>0</v>
      </c>
      <c r="P3117" s="43">
        <v>0</v>
      </c>
      <c r="Q3117" s="43">
        <v>9859073</v>
      </c>
      <c r="R3117" s="46">
        <f>IF(F3117&lt;DATEVALUE("2018-07-01"),1,0)</f>
        <v>1</v>
      </c>
      <c r="S3117" s="47">
        <f>IF(R3117=1,1%,0)</f>
        <v>0.01</v>
      </c>
      <c r="T3117" s="46">
        <f>IFERROR(S3117*M3117,0)</f>
        <v>98457.630000000005</v>
      </c>
      <c r="U3117" s="48">
        <f>IF(O3117&lt;=0.12,1,0)*(1-R3117)*M3117</f>
        <v>0</v>
      </c>
      <c r="V3117" s="49">
        <f>IF(0&lt;0.8,0,IF(0&lt;1,Sheet1!L590,1))*IF(G3117&lt;3,0.12 - O3117,0.01) *U3117</f>
        <v>0</v>
      </c>
      <c r="W3117" s="49">
        <f>IF(0&gt;1,IF(0&lt;=1.1,1,IF(0&lt;=1.2,2,IF(0&lt;=1.5,3,5))),0) * 1000000</f>
        <v>0</v>
      </c>
      <c r="X3117" s="50">
        <f>IF(AND(P3117&gt;=150000000,P3117&lt;300000000),5000000,IF(AND(P3117&gt;=300000000,P3117&lt;500000000),10000000,IF(AND(P3117&gt;=300000000,P3117&lt;500000000),15000000,IF(AND(P3117&gt;=500000000,P3117&lt;3000000000),20000000,IF(P3117&gt;=30000000000,35000000,0))))) * (1-R3117)</f>
        <v>0</v>
      </c>
      <c r="Y3117" s="50">
        <f>IFERROR(Q3117 * (1-R3117),0)</f>
        <v>0</v>
      </c>
      <c r="Z3117" s="51">
        <f>IF(R3117=1,0,0)</f>
        <v>0</v>
      </c>
      <c r="AA3117" s="51">
        <f>IFERROR((1-R3117) * Z3117 * 2%,0)</f>
        <v>0</v>
      </c>
      <c r="AB3117" s="52">
        <f>IF(R3117=0,1710270,0)</f>
        <v>0</v>
      </c>
      <c r="AC3117" s="52">
        <f> IFERROR(AB3117 * (1-R3117) * 2%,0)</f>
        <v>0</v>
      </c>
      <c r="AD3117" s="53">
        <f>T3117+V3117+W3117+X3117+AA3117+AC3117</f>
        <v>98457.630000000005</v>
      </c>
    </row>
    <row r="3118">
      <c r="C3118" s="40" t="s">
        <v>5910</v>
      </c>
      <c r="D3118" s="41" t="s">
        <v>5911</v>
      </c>
      <c r="E3118" s="41"/>
      <c r="F3118" s="42">
        <v>41281.646458333329</v>
      </c>
      <c r="G3118" s="43">
        <v>66</v>
      </c>
      <c r="H3118" s="44">
        <v>43333</v>
      </c>
      <c r="I3118" s="44">
        <v>43342</v>
      </c>
      <c r="J3118" s="43">
        <v>3191408</v>
      </c>
      <c r="K3118" s="43">
        <v>0</v>
      </c>
      <c r="L3118" s="43">
        <v>0</v>
      </c>
      <c r="M3118" s="43">
        <f>IFERROR(J3118-K3118-L3118,0)</f>
        <v>3191408</v>
      </c>
      <c r="N3118" s="43">
        <v>5361585</v>
      </c>
      <c r="O3118" s="45">
        <f>IFERROR(IF(1 - M3118/N3118&lt;0,0,1-M3118/N3118),0)</f>
        <v>0.4047640762946032</v>
      </c>
      <c r="P3118" s="43">
        <v>0</v>
      </c>
      <c r="Q3118" s="43">
        <v>3191408</v>
      </c>
      <c r="R3118" s="46">
        <f>IF(F3118&lt;DATEVALUE("2018-07-01"),1,0)</f>
        <v>1</v>
      </c>
      <c r="S3118" s="47">
        <f>IF(R3118=1,1%,0)</f>
        <v>0.01</v>
      </c>
      <c r="T3118" s="46">
        <f>IFERROR(S3118*M3118,0)</f>
        <v>31914.080000000002</v>
      </c>
      <c r="U3118" s="48">
        <f>IF(O3118&lt;=0.12,1,0)*(1-R3118)*M3118</f>
        <v>0</v>
      </c>
      <c r="V3118" s="49">
        <f>IF(0&lt;0.8,0,IF(0&lt;1,Sheet1!L590,1))*IF(G3118&lt;3,0.12 - O3118,0.01) *U3118</f>
        <v>0</v>
      </c>
      <c r="W3118" s="49">
        <f>IF(0&gt;1,IF(0&lt;=1.1,1,IF(0&lt;=1.2,2,IF(0&lt;=1.5,3,5))),0) * 1000000</f>
        <v>0</v>
      </c>
      <c r="X3118" s="50">
        <f>IF(AND(P3118&gt;=150000000,P3118&lt;300000000),5000000,IF(AND(P3118&gt;=300000000,P3118&lt;500000000),10000000,IF(AND(P3118&gt;=300000000,P3118&lt;500000000),15000000,IF(AND(P3118&gt;=500000000,P3118&lt;3000000000),20000000,IF(P3118&gt;=30000000000,35000000,0))))) * (1-R3118)</f>
        <v>0</v>
      </c>
      <c r="Y3118" s="50">
        <f>IFERROR(Q3118 * (1-R3118),0)</f>
        <v>0</v>
      </c>
      <c r="Z3118" s="51">
        <f>IF(R3118=1,0,0)</f>
        <v>0</v>
      </c>
      <c r="AA3118" s="51">
        <f>IFERROR((1-R3118) * Z3118 * 2%,0)</f>
        <v>0</v>
      </c>
      <c r="AB3118" s="52">
        <f>IF(R3118=0,0,0)</f>
        <v>0</v>
      </c>
      <c r="AC3118" s="52">
        <f> IFERROR(AB3118 * (1-R3118) * 2%,0)</f>
        <v>0</v>
      </c>
      <c r="AD3118" s="53">
        <f>T3118+V3118+W3118+X3118+AA3118+AC3118</f>
        <v>31914.080000000002</v>
      </c>
    </row>
    <row r="3119">
      <c r="C3119" s="40" t="s">
        <v>5912</v>
      </c>
      <c r="D3119" s="41" t="s">
        <v>5913</v>
      </c>
      <c r="E3119" s="41"/>
      <c r="F3119" s="42">
        <v>41540.398090277777</v>
      </c>
      <c r="G3119" s="43">
        <v>58</v>
      </c>
      <c r="H3119" s="44">
        <v>43333</v>
      </c>
      <c r="I3119" s="44">
        <v>43342</v>
      </c>
      <c r="J3119" s="43">
        <v>9071077</v>
      </c>
      <c r="K3119" s="43">
        <v>1520108</v>
      </c>
      <c r="L3119" s="43">
        <v>0</v>
      </c>
      <c r="M3119" s="43">
        <f>IFERROR(J3119-K3119-L3119,0)</f>
        <v>7550969</v>
      </c>
      <c r="N3119" s="43">
        <v>11394735</v>
      </c>
      <c r="O3119" s="45">
        <f>IFERROR(IF(1 - M3119/N3119&lt;0,0,1-M3119/N3119),0)</f>
        <v>0.33732824852881615</v>
      </c>
      <c r="P3119" s="43">
        <v>0</v>
      </c>
      <c r="Q3119" s="43">
        <v>9071077</v>
      </c>
      <c r="R3119" s="46">
        <f>IF(F3119&lt;DATEVALUE("2018-07-01"),1,0)</f>
        <v>1</v>
      </c>
      <c r="S3119" s="47">
        <f>IF(R3119=1,1%,0)</f>
        <v>0.01</v>
      </c>
      <c r="T3119" s="46">
        <f>IFERROR(S3119*M3119,0)</f>
        <v>75509.690000000002</v>
      </c>
      <c r="U3119" s="48">
        <f>IF(O3119&lt;=0.12,1,0)*(1-R3119)*M3119</f>
        <v>0</v>
      </c>
      <c r="V3119" s="49">
        <f>IF(0&lt;0.8,0,IF(0&lt;1,Sheet1!L590,1))*IF(G3119&lt;3,0.12 - O3119,0.01) *U3119</f>
        <v>0</v>
      </c>
      <c r="W3119" s="49">
        <f>IF(0&gt;1,IF(0&lt;=1.1,1,IF(0&lt;=1.2,2,IF(0&lt;=1.5,3,5))),0) * 1000000</f>
        <v>0</v>
      </c>
      <c r="X3119" s="50">
        <f>IF(AND(P3119&gt;=150000000,P3119&lt;300000000),5000000,IF(AND(P3119&gt;=300000000,P3119&lt;500000000),10000000,IF(AND(P3119&gt;=300000000,P3119&lt;500000000),15000000,IF(AND(P3119&gt;=500000000,P3119&lt;3000000000),20000000,IF(P3119&gt;=30000000000,35000000,0))))) * (1-R3119)</f>
        <v>0</v>
      </c>
      <c r="Y3119" s="50">
        <f>IFERROR(Q3119 * (1-R3119),0)</f>
        <v>0</v>
      </c>
      <c r="Z3119" s="51">
        <f>IF(R3119=1,0,0)</f>
        <v>0</v>
      </c>
      <c r="AA3119" s="51">
        <f>IFERROR((1-R3119) * Z3119 * 2%,0)</f>
        <v>0</v>
      </c>
      <c r="AB3119" s="52">
        <f>IF(R3119=0,0,0)</f>
        <v>0</v>
      </c>
      <c r="AC3119" s="52">
        <f> IFERROR(AB3119 * (1-R3119) * 2%,0)</f>
        <v>0</v>
      </c>
      <c r="AD3119" s="53">
        <f>T3119+V3119+W3119+X3119+AA3119+AC3119</f>
        <v>75509.690000000002</v>
      </c>
    </row>
    <row r="3120">
      <c r="C3120" s="40" t="s">
        <v>5914</v>
      </c>
      <c r="D3120" s="41" t="s">
        <v>5915</v>
      </c>
      <c r="E3120" s="41"/>
      <c r="F3120" s="42">
        <v>41860.408715277779</v>
      </c>
      <c r="G3120" s="43">
        <v>47</v>
      </c>
      <c r="H3120" s="44">
        <v>43367</v>
      </c>
      <c r="I3120" s="44">
        <v>43399</v>
      </c>
      <c r="J3120" s="43">
        <v>857492</v>
      </c>
      <c r="K3120" s="43">
        <v>0</v>
      </c>
      <c r="L3120" s="43">
        <v>0</v>
      </c>
      <c r="M3120" s="43">
        <f>IFERROR(J3120-K3120-L3120,0)</f>
        <v>857492</v>
      </c>
      <c r="N3120" s="43">
        <v>834416</v>
      </c>
      <c r="O3120" s="45">
        <f>IFERROR(IF(1 - M3120/N3120&lt;0,0,1-M3120/N3120),0)</f>
        <v>0</v>
      </c>
      <c r="P3120" s="43">
        <v>0</v>
      </c>
      <c r="Q3120" s="43">
        <v>857492</v>
      </c>
      <c r="R3120" s="46">
        <f>IF(F3120&lt;DATEVALUE("2018-07-01"),1,0)</f>
        <v>1</v>
      </c>
      <c r="S3120" s="47">
        <f>IF(R3120=1,1%,0)</f>
        <v>0.01</v>
      </c>
      <c r="T3120" s="46">
        <f>IFERROR(S3120*M3120,0)</f>
        <v>8574.9200000000001</v>
      </c>
      <c r="U3120" s="48">
        <f>IF(O3120&lt;=0.12,1,0)*(1-R3120)*M3120</f>
        <v>0</v>
      </c>
      <c r="V3120" s="49">
        <f>IF(0&lt;0.8,0,IF(0&lt;1,Sheet1!L590,1))*IF(G3120&lt;3,0.12 - O3120,0.01) *U3120</f>
        <v>0</v>
      </c>
      <c r="W3120" s="49">
        <f>IF(0&gt;1,IF(0&lt;=1.1,1,IF(0&lt;=1.2,2,IF(0&lt;=1.5,3,5))),0) * 1000000</f>
        <v>0</v>
      </c>
      <c r="X3120" s="50">
        <f>IF(AND(P3120&gt;=150000000,P3120&lt;300000000),5000000,IF(AND(P3120&gt;=300000000,P3120&lt;500000000),10000000,IF(AND(P3120&gt;=300000000,P3120&lt;500000000),15000000,IF(AND(P3120&gt;=500000000,P3120&lt;3000000000),20000000,IF(P3120&gt;=30000000000,35000000,0))))) * (1-R3120)</f>
        <v>0</v>
      </c>
      <c r="Y3120" s="50">
        <f>IFERROR(Q3120 * (1-R3120),0)</f>
        <v>0</v>
      </c>
      <c r="Z3120" s="51">
        <f>IF(R3120=1,0,0)</f>
        <v>0</v>
      </c>
      <c r="AA3120" s="51">
        <f>IFERROR((1-R3120) * Z3120 * 2%,0)</f>
        <v>0</v>
      </c>
      <c r="AB3120" s="52">
        <f>IF(R3120=0,0,0)</f>
        <v>0</v>
      </c>
      <c r="AC3120" s="52">
        <f> IFERROR(AB3120 * (1-R3120) * 2%,0)</f>
        <v>0</v>
      </c>
      <c r="AD3120" s="53">
        <f>T3120+V3120+W3120+X3120+AA3120+AC3120</f>
        <v>8574.9200000000001</v>
      </c>
    </row>
    <row r="3121">
      <c r="C3121" s="40" t="s">
        <v>5916</v>
      </c>
      <c r="D3121" s="41" t="s">
        <v>5917</v>
      </c>
      <c r="E3121" s="41"/>
      <c r="F3121" s="42">
        <v>42172.66538194444</v>
      </c>
      <c r="G3121" s="43">
        <v>37</v>
      </c>
      <c r="H3121" s="44">
        <v>43333</v>
      </c>
      <c r="I3121" s="44">
        <v>43342</v>
      </c>
      <c r="J3121" s="43">
        <v>1484506</v>
      </c>
      <c r="K3121" s="43">
        <v>0</v>
      </c>
      <c r="L3121" s="43">
        <v>0</v>
      </c>
      <c r="M3121" s="43">
        <f>IFERROR(J3121-K3121-L3121,0)</f>
        <v>1484506</v>
      </c>
      <c r="N3121" s="43">
        <v>2480980</v>
      </c>
      <c r="O3121" s="45">
        <f>IFERROR(IF(1 - M3121/N3121&lt;0,0,1-M3121/N3121),0)</f>
        <v>0.4016453175761191</v>
      </c>
      <c r="P3121" s="43">
        <v>0</v>
      </c>
      <c r="Q3121" s="43">
        <v>1484506</v>
      </c>
      <c r="R3121" s="46">
        <f>IF(F3121&lt;DATEVALUE("2018-07-01"),1,0)</f>
        <v>1</v>
      </c>
      <c r="S3121" s="47">
        <f>IF(R3121=1,1%,0)</f>
        <v>0.01</v>
      </c>
      <c r="T3121" s="46">
        <f>IFERROR(S3121*M3121,0)</f>
        <v>14845.06</v>
      </c>
      <c r="U3121" s="48">
        <f>IF(O3121&lt;=0.12,1,0)*(1-R3121)*M3121</f>
        <v>0</v>
      </c>
      <c r="V3121" s="49">
        <f>IF(0&lt;0.8,0,IF(0&lt;1,Sheet1!L590,1))*IF(G3121&lt;3,0.12 - O3121,0.01) *U3121</f>
        <v>0</v>
      </c>
      <c r="W3121" s="49">
        <f>IF(0&gt;1,IF(0&lt;=1.1,1,IF(0&lt;=1.2,2,IF(0&lt;=1.5,3,5))),0) * 1000000</f>
        <v>0</v>
      </c>
      <c r="X3121" s="50">
        <f>IF(AND(P3121&gt;=150000000,P3121&lt;300000000),5000000,IF(AND(P3121&gt;=300000000,P3121&lt;500000000),10000000,IF(AND(P3121&gt;=300000000,P3121&lt;500000000),15000000,IF(AND(P3121&gt;=500000000,P3121&lt;3000000000),20000000,IF(P3121&gt;=30000000000,35000000,0))))) * (1-R3121)</f>
        <v>0</v>
      </c>
      <c r="Y3121" s="50">
        <f>IFERROR(Q3121 * (1-R3121),0)</f>
        <v>0</v>
      </c>
      <c r="Z3121" s="51">
        <f>IF(R3121=1,0,0)</f>
        <v>0</v>
      </c>
      <c r="AA3121" s="51">
        <f>IFERROR((1-R3121) * Z3121 * 2%,0)</f>
        <v>0</v>
      </c>
      <c r="AB3121" s="52">
        <f>IF(R3121=0,0,0)</f>
        <v>0</v>
      </c>
      <c r="AC3121" s="52">
        <f> IFERROR(AB3121 * (1-R3121) * 2%,0)</f>
        <v>0</v>
      </c>
      <c r="AD3121" s="53">
        <f>T3121+V3121+W3121+X3121+AA3121+AC3121</f>
        <v>14845.06</v>
      </c>
    </row>
    <row r="3122">
      <c r="C3122" s="40" t="s">
        <v>5918</v>
      </c>
      <c r="D3122" s="41" t="s">
        <v>5919</v>
      </c>
      <c r="E3122" s="41"/>
      <c r="F3122" s="42">
        <v>42343.658703703702</v>
      </c>
      <c r="G3122" s="43">
        <v>31</v>
      </c>
      <c r="H3122" s="44">
        <v>43340</v>
      </c>
      <c r="I3122" s="44">
        <v>43395</v>
      </c>
      <c r="J3122" s="43">
        <v>826392</v>
      </c>
      <c r="K3122" s="43">
        <v>0</v>
      </c>
      <c r="L3122" s="43">
        <v>0</v>
      </c>
      <c r="M3122" s="43">
        <f>IFERROR(J3122-K3122-L3122,0)</f>
        <v>826392</v>
      </c>
      <c r="N3122" s="43">
        <v>1212178</v>
      </c>
      <c r="O3122" s="45">
        <f>IFERROR(IF(1 - M3122/N3122&lt;0,0,1-M3122/N3122),0)</f>
        <v>0.31825853958742034</v>
      </c>
      <c r="P3122" s="43">
        <v>0</v>
      </c>
      <c r="Q3122" s="43">
        <v>826392</v>
      </c>
      <c r="R3122" s="46">
        <f>IF(F3122&lt;DATEVALUE("2018-07-01"),1,0)</f>
        <v>1</v>
      </c>
      <c r="S3122" s="47">
        <f>IF(R3122=1,1%,0)</f>
        <v>0.01</v>
      </c>
      <c r="T3122" s="46">
        <f>IFERROR(S3122*M3122,0)</f>
        <v>8263.9200000000001</v>
      </c>
      <c r="U3122" s="48">
        <f>IF(O3122&lt;=0.12,1,0)*(1-R3122)*M3122</f>
        <v>0</v>
      </c>
      <c r="V3122" s="49">
        <f>IF(0&lt;0.8,0,IF(0&lt;1,Sheet1!L590,1))*IF(G3122&lt;3,0.12 - O3122,0.01) *U3122</f>
        <v>0</v>
      </c>
      <c r="W3122" s="49">
        <f>IF(0&gt;1,IF(0&lt;=1.1,1,IF(0&lt;=1.2,2,IF(0&lt;=1.5,3,5))),0) * 1000000</f>
        <v>0</v>
      </c>
      <c r="X3122" s="50">
        <f>IF(AND(P3122&gt;=150000000,P3122&lt;300000000),5000000,IF(AND(P3122&gt;=300000000,P3122&lt;500000000),10000000,IF(AND(P3122&gt;=300000000,P3122&lt;500000000),15000000,IF(AND(P3122&gt;=500000000,P3122&lt;3000000000),20000000,IF(P3122&gt;=30000000000,35000000,0))))) * (1-R3122)</f>
        <v>0</v>
      </c>
      <c r="Y3122" s="50">
        <f>IFERROR(Q3122 * (1-R3122),0)</f>
        <v>0</v>
      </c>
      <c r="Z3122" s="51">
        <f>IF(R3122=1,0,0)</f>
        <v>0</v>
      </c>
      <c r="AA3122" s="51">
        <f>IFERROR((1-R3122) * Z3122 * 2%,0)</f>
        <v>0</v>
      </c>
      <c r="AB3122" s="52">
        <f>IF(R3122=0,0,0)</f>
        <v>0</v>
      </c>
      <c r="AC3122" s="52">
        <f> IFERROR(AB3122 * (1-R3122) * 2%,0)</f>
        <v>0</v>
      </c>
      <c r="AD3122" s="53">
        <f>T3122+V3122+W3122+X3122+AA3122+AC3122</f>
        <v>8263.9200000000001</v>
      </c>
    </row>
    <row r="3123">
      <c r="C3123" s="40" t="s">
        <v>5920</v>
      </c>
      <c r="D3123" s="41" t="s">
        <v>5921</v>
      </c>
      <c r="E3123" s="41"/>
      <c r="F3123" s="42">
        <v>42521.101724537039</v>
      </c>
      <c r="G3123" s="43">
        <v>26</v>
      </c>
      <c r="H3123" s="44">
        <v>43333</v>
      </c>
      <c r="I3123" s="44">
        <v>43342</v>
      </c>
      <c r="J3123" s="43">
        <v>3061686</v>
      </c>
      <c r="K3123" s="43">
        <v>321472</v>
      </c>
      <c r="L3123" s="43">
        <v>0</v>
      </c>
      <c r="M3123" s="43">
        <f>IFERROR(J3123-K3123-L3123,0)</f>
        <v>2740214</v>
      </c>
      <c r="N3123" s="43">
        <v>3726239</v>
      </c>
      <c r="O3123" s="45">
        <f>IFERROR(IF(1 - M3123/N3123&lt;0,0,1-M3123/N3123),0)</f>
        <v>0.26461668186071796</v>
      </c>
      <c r="P3123" s="43">
        <v>0</v>
      </c>
      <c r="Q3123" s="43">
        <v>3061686</v>
      </c>
      <c r="R3123" s="46">
        <f>IF(F3123&lt;DATEVALUE("2018-07-01"),1,0)</f>
        <v>1</v>
      </c>
      <c r="S3123" s="47">
        <f>IF(R3123=1,1%,0)</f>
        <v>0.01</v>
      </c>
      <c r="T3123" s="46">
        <f>IFERROR(S3123*M3123,0)</f>
        <v>27402.139999999999</v>
      </c>
      <c r="U3123" s="48">
        <f>IF(O3123&lt;=0.12,1,0)*(1-R3123)*M3123</f>
        <v>0</v>
      </c>
      <c r="V3123" s="49">
        <f>IF(0&lt;0.8,0,IF(0&lt;1,Sheet1!L590,1))*IF(G3123&lt;3,0.12 - O3123,0.01) *U3123</f>
        <v>0</v>
      </c>
      <c r="W3123" s="49">
        <f>IF(0&gt;1,IF(0&lt;=1.1,1,IF(0&lt;=1.2,2,IF(0&lt;=1.5,3,5))),0) * 1000000</f>
        <v>0</v>
      </c>
      <c r="X3123" s="50">
        <f>IF(AND(P3123&gt;=150000000,P3123&lt;300000000),5000000,IF(AND(P3123&gt;=300000000,P3123&lt;500000000),10000000,IF(AND(P3123&gt;=300000000,P3123&lt;500000000),15000000,IF(AND(P3123&gt;=500000000,P3123&lt;3000000000),20000000,IF(P3123&gt;=30000000000,35000000,0))))) * (1-R3123)</f>
        <v>0</v>
      </c>
      <c r="Y3123" s="50">
        <f>IFERROR(Q3123 * (1-R3123),0)</f>
        <v>0</v>
      </c>
      <c r="Z3123" s="51">
        <f>IF(R3123=1,0,0)</f>
        <v>0</v>
      </c>
      <c r="AA3123" s="51">
        <f>IFERROR((1-R3123) * Z3123 * 2%,0)</f>
        <v>0</v>
      </c>
      <c r="AB3123" s="52">
        <f>IF(R3123=0,0,0)</f>
        <v>0</v>
      </c>
      <c r="AC3123" s="52">
        <f> IFERROR(AB3123 * (1-R3123) * 2%,0)</f>
        <v>0</v>
      </c>
      <c r="AD3123" s="53">
        <f>T3123+V3123+W3123+X3123+AA3123+AC3123</f>
        <v>27402.139999999999</v>
      </c>
    </row>
    <row r="3124">
      <c r="C3124" s="40" t="s">
        <v>5922</v>
      </c>
      <c r="D3124" s="41" t="s">
        <v>5923</v>
      </c>
      <c r="E3124" s="41"/>
      <c r="F3124" s="42">
        <v>42551.385092592594</v>
      </c>
      <c r="G3124" s="43">
        <v>25</v>
      </c>
      <c r="H3124" s="44">
        <v>43391</v>
      </c>
      <c r="I3124" s="44">
        <v>43418</v>
      </c>
      <c r="J3124" s="43">
        <v>15000</v>
      </c>
      <c r="K3124" s="43">
        <v>0</v>
      </c>
      <c r="L3124" s="43">
        <v>0</v>
      </c>
      <c r="M3124" s="43">
        <f>IFERROR(J3124-K3124-L3124,0)</f>
        <v>15000</v>
      </c>
      <c r="N3124" s="43">
        <v>13310</v>
      </c>
      <c r="O3124" s="45">
        <f>IFERROR(IF(1 - M3124/N3124&lt;0,0,1-M3124/N3124),0)</f>
        <v>0</v>
      </c>
      <c r="P3124" s="43">
        <v>0</v>
      </c>
      <c r="Q3124" s="43">
        <v>30000</v>
      </c>
      <c r="R3124" s="46">
        <f>IF(F3124&lt;DATEVALUE("2018-07-01"),1,0)</f>
        <v>1</v>
      </c>
      <c r="S3124" s="47">
        <f>IF(R3124=1,1%,0)</f>
        <v>0.01</v>
      </c>
      <c r="T3124" s="46">
        <f>IFERROR(S3124*M3124,0)</f>
        <v>150</v>
      </c>
      <c r="U3124" s="48">
        <f>IF(O3124&lt;=0.12,1,0)*(1-R3124)*M3124</f>
        <v>0</v>
      </c>
      <c r="V3124" s="49">
        <f>IF(0&lt;0.8,0,IF(0&lt;1,Sheet1!L590,1))*IF(G3124&lt;3,0.12 - O3124,0.01) *U3124</f>
        <v>0</v>
      </c>
      <c r="W3124" s="49">
        <f>IF(0&gt;1,IF(0&lt;=1.1,1,IF(0&lt;=1.2,2,IF(0&lt;=1.5,3,5))),0) * 1000000</f>
        <v>0</v>
      </c>
      <c r="X3124" s="50">
        <f>IF(AND(P3124&gt;=150000000,P3124&lt;300000000),5000000,IF(AND(P3124&gt;=300000000,P3124&lt;500000000),10000000,IF(AND(P3124&gt;=300000000,P3124&lt;500000000),15000000,IF(AND(P3124&gt;=500000000,P3124&lt;3000000000),20000000,IF(P3124&gt;=30000000000,35000000,0))))) * (1-R3124)</f>
        <v>0</v>
      </c>
      <c r="Y3124" s="50">
        <f>IFERROR(Q3124 * (1-R3124),0)</f>
        <v>0</v>
      </c>
      <c r="Z3124" s="51">
        <f>IF(R3124=1,0,0)</f>
        <v>0</v>
      </c>
      <c r="AA3124" s="51">
        <f>IFERROR((1-R3124) * Z3124 * 2%,0)</f>
        <v>0</v>
      </c>
      <c r="AB3124" s="52">
        <f>IF(R3124=0,0,0)</f>
        <v>0</v>
      </c>
      <c r="AC3124" s="52">
        <f> IFERROR(AB3124 * (1-R3124) * 2%,0)</f>
        <v>0</v>
      </c>
      <c r="AD3124" s="53">
        <f>T3124+V3124+W3124+X3124+AA3124+AC3124</f>
        <v>150</v>
      </c>
    </row>
    <row r="3125">
      <c r="C3125" s="40" t="s">
        <v>5924</v>
      </c>
      <c r="D3125" s="41" t="s">
        <v>5925</v>
      </c>
      <c r="E3125" s="41"/>
      <c r="F3125" s="42">
        <v>42746.13549768518</v>
      </c>
      <c r="G3125" s="43">
        <v>18</v>
      </c>
      <c r="H3125" s="44">
        <v>43333</v>
      </c>
      <c r="I3125" s="44">
        <v>43342</v>
      </c>
      <c r="J3125" s="43">
        <v>1598466</v>
      </c>
      <c r="K3125" s="43">
        <v>0</v>
      </c>
      <c r="L3125" s="43">
        <v>0</v>
      </c>
      <c r="M3125" s="43">
        <f>IFERROR(J3125-K3125-L3125,0)</f>
        <v>1598466</v>
      </c>
      <c r="N3125" s="43">
        <v>2485340</v>
      </c>
      <c r="O3125" s="45">
        <f>IFERROR(IF(1 - M3125/N3125&lt;0,0,1-M3125/N3125),0)</f>
        <v>0.35684212220460787</v>
      </c>
      <c r="P3125" s="43">
        <v>0</v>
      </c>
      <c r="Q3125" s="43">
        <v>1598466</v>
      </c>
      <c r="R3125" s="46">
        <f>IF(F3125&lt;DATEVALUE("2018-07-01"),1,0)</f>
        <v>1</v>
      </c>
      <c r="S3125" s="47">
        <f>IF(R3125=1,1%,0)</f>
        <v>0.01</v>
      </c>
      <c r="T3125" s="46">
        <f>IFERROR(S3125*M3125,0)</f>
        <v>15984.66</v>
      </c>
      <c r="U3125" s="48">
        <f>IF(O3125&lt;=0.12,1,0)*(1-R3125)*M3125</f>
        <v>0</v>
      </c>
      <c r="V3125" s="49">
        <f>IF(0&lt;0.8,0,IF(0&lt;1,Sheet1!L590,1))*IF(G3125&lt;3,0.12 - O3125,0.01) *U3125</f>
        <v>0</v>
      </c>
      <c r="W3125" s="49">
        <f>IF(0&gt;1,IF(0&lt;=1.1,1,IF(0&lt;=1.2,2,IF(0&lt;=1.5,3,5))),0) * 1000000</f>
        <v>0</v>
      </c>
      <c r="X3125" s="50">
        <f>IF(AND(P3125&gt;=150000000,P3125&lt;300000000),5000000,IF(AND(P3125&gt;=300000000,P3125&lt;500000000),10000000,IF(AND(P3125&gt;=300000000,P3125&lt;500000000),15000000,IF(AND(P3125&gt;=500000000,P3125&lt;3000000000),20000000,IF(P3125&gt;=30000000000,35000000,0))))) * (1-R3125)</f>
        <v>0</v>
      </c>
      <c r="Y3125" s="50">
        <f>IFERROR(Q3125 * (1-R3125),0)</f>
        <v>0</v>
      </c>
      <c r="Z3125" s="51">
        <f>IF(R3125=1,0,0)</f>
        <v>0</v>
      </c>
      <c r="AA3125" s="51">
        <f>IFERROR((1-R3125) * Z3125 * 2%,0)</f>
        <v>0</v>
      </c>
      <c r="AB3125" s="52">
        <f>IF(R3125=0,0,0)</f>
        <v>0</v>
      </c>
      <c r="AC3125" s="52">
        <f> IFERROR(AB3125 * (1-R3125) * 2%,0)</f>
        <v>0</v>
      </c>
      <c r="AD3125" s="53">
        <f>T3125+V3125+W3125+X3125+AA3125+AC3125</f>
        <v>15984.66</v>
      </c>
    </row>
    <row r="3126">
      <c r="C3126" s="40" t="s">
        <v>5926</v>
      </c>
      <c r="D3126" s="41" t="s">
        <v>5927</v>
      </c>
      <c r="E3126" s="41"/>
      <c r="F3126" s="42">
        <v>42746.136770833335</v>
      </c>
      <c r="G3126" s="43">
        <v>18</v>
      </c>
      <c r="H3126" s="44">
        <v>43333</v>
      </c>
      <c r="I3126" s="44">
        <v>43342</v>
      </c>
      <c r="J3126" s="43">
        <v>1107425</v>
      </c>
      <c r="K3126" s="43">
        <v>0</v>
      </c>
      <c r="L3126" s="43">
        <v>0</v>
      </c>
      <c r="M3126" s="43">
        <f>IFERROR(J3126-K3126-L3126,0)</f>
        <v>1107425</v>
      </c>
      <c r="N3126" s="43">
        <v>1844414</v>
      </c>
      <c r="O3126" s="45">
        <f>IFERROR(IF(1 - M3126/N3126&lt;0,0,1-M3126/N3126),0)</f>
        <v>0.39957894485728263</v>
      </c>
      <c r="P3126" s="43">
        <v>0</v>
      </c>
      <c r="Q3126" s="43">
        <v>1107425</v>
      </c>
      <c r="R3126" s="46">
        <f>IF(F3126&lt;DATEVALUE("2018-07-01"),1,0)</f>
        <v>1</v>
      </c>
      <c r="S3126" s="47">
        <f>IF(R3126=1,1%,0)</f>
        <v>0.01</v>
      </c>
      <c r="T3126" s="46">
        <f>IFERROR(S3126*M3126,0)</f>
        <v>11074.25</v>
      </c>
      <c r="U3126" s="48">
        <f>IF(O3126&lt;=0.12,1,0)*(1-R3126)*M3126</f>
        <v>0</v>
      </c>
      <c r="V3126" s="49">
        <f>IF(0&lt;0.8,0,IF(0&lt;1,Sheet1!L590,1))*IF(G3126&lt;3,0.12 - O3126,0.01) *U3126</f>
        <v>0</v>
      </c>
      <c r="W3126" s="49">
        <f>IF(0&gt;1,IF(0&lt;=1.1,1,IF(0&lt;=1.2,2,IF(0&lt;=1.5,3,5))),0) * 1000000</f>
        <v>0</v>
      </c>
      <c r="X3126" s="50">
        <f>IF(AND(P3126&gt;=150000000,P3126&lt;300000000),5000000,IF(AND(P3126&gt;=300000000,P3126&lt;500000000),10000000,IF(AND(P3126&gt;=300000000,P3126&lt;500000000),15000000,IF(AND(P3126&gt;=500000000,P3126&lt;3000000000),20000000,IF(P3126&gt;=30000000000,35000000,0))))) * (1-R3126)</f>
        <v>0</v>
      </c>
      <c r="Y3126" s="50">
        <f>IFERROR(Q3126 * (1-R3126),0)</f>
        <v>0</v>
      </c>
      <c r="Z3126" s="51">
        <f>IF(R3126=1,0,0)</f>
        <v>0</v>
      </c>
      <c r="AA3126" s="51">
        <f>IFERROR((1-R3126) * Z3126 * 2%,0)</f>
        <v>0</v>
      </c>
      <c r="AB3126" s="52">
        <f>IF(R3126=0,0,0)</f>
        <v>0</v>
      </c>
      <c r="AC3126" s="52">
        <f> IFERROR(AB3126 * (1-R3126) * 2%,0)</f>
        <v>0</v>
      </c>
      <c r="AD3126" s="53">
        <f>T3126+V3126+W3126+X3126+AA3126+AC3126</f>
        <v>11074.25</v>
      </c>
    </row>
    <row r="3127">
      <c r="C3127" s="40" t="s">
        <v>5928</v>
      </c>
      <c r="D3127" s="41" t="s">
        <v>5929</v>
      </c>
      <c r="E3127" s="41"/>
      <c r="F3127" s="42">
        <v>42800.17597222222</v>
      </c>
      <c r="G3127" s="43">
        <v>16</v>
      </c>
      <c r="H3127" s="44">
        <v>43327</v>
      </c>
      <c r="I3127" s="44">
        <v>43353</v>
      </c>
      <c r="J3127" s="43">
        <v>2912970</v>
      </c>
      <c r="K3127" s="43">
        <v>0</v>
      </c>
      <c r="L3127" s="43">
        <v>0</v>
      </c>
      <c r="M3127" s="43">
        <f>IFERROR(J3127-K3127-L3127,0)</f>
        <v>2912970</v>
      </c>
      <c r="N3127" s="43">
        <v>2919507</v>
      </c>
      <c r="O3127" s="45">
        <f>IFERROR(IF(1 - M3127/N3127&lt;0,0,1-M3127/N3127),0)</f>
        <v>0.0022390766660261852</v>
      </c>
      <c r="P3127" s="43">
        <v>0</v>
      </c>
      <c r="Q3127" s="43">
        <v>2912970</v>
      </c>
      <c r="R3127" s="46">
        <f>IF(F3127&lt;DATEVALUE("2018-07-01"),1,0)</f>
        <v>1</v>
      </c>
      <c r="S3127" s="47">
        <f>IF(R3127=1,1%,0)</f>
        <v>0.01</v>
      </c>
      <c r="T3127" s="46">
        <f>IFERROR(S3127*M3127,0)</f>
        <v>29129.700000000001</v>
      </c>
      <c r="U3127" s="48">
        <f>IF(O3127&lt;=0.12,1,0)*(1-R3127)*M3127</f>
        <v>0</v>
      </c>
      <c r="V3127" s="49">
        <f>IF(0&lt;0.8,0,IF(0&lt;1,Sheet1!L590,1))*IF(G3127&lt;3,0.12 - O3127,0.01) *U3127</f>
        <v>0</v>
      </c>
      <c r="W3127" s="49">
        <f>IF(0&gt;1,IF(0&lt;=1.1,1,IF(0&lt;=1.2,2,IF(0&lt;=1.5,3,5))),0) * 1000000</f>
        <v>0</v>
      </c>
      <c r="X3127" s="50">
        <f>IF(AND(P3127&gt;=150000000,P3127&lt;300000000),5000000,IF(AND(P3127&gt;=300000000,P3127&lt;500000000),10000000,IF(AND(P3127&gt;=300000000,P3127&lt;500000000),15000000,IF(AND(P3127&gt;=500000000,P3127&lt;3000000000),20000000,IF(P3127&gt;=30000000000,35000000,0))))) * (1-R3127)</f>
        <v>0</v>
      </c>
      <c r="Y3127" s="50">
        <f>IFERROR(Q3127 * (1-R3127),0)</f>
        <v>0</v>
      </c>
      <c r="Z3127" s="51">
        <f>IF(R3127=1,0,0)</f>
        <v>0</v>
      </c>
      <c r="AA3127" s="51">
        <f>IFERROR((1-R3127) * Z3127 * 2%,0)</f>
        <v>0</v>
      </c>
      <c r="AB3127" s="52">
        <f>IF(R3127=0,0,0)</f>
        <v>0</v>
      </c>
      <c r="AC3127" s="52">
        <f> IFERROR(AB3127 * (1-R3127) * 2%,0)</f>
        <v>0</v>
      </c>
      <c r="AD3127" s="53">
        <f>T3127+V3127+W3127+X3127+AA3127+AC3127</f>
        <v>29129.700000000001</v>
      </c>
    </row>
    <row r="3128">
      <c r="C3128" s="40" t="s">
        <v>5930</v>
      </c>
      <c r="D3128" s="41" t="s">
        <v>5931</v>
      </c>
      <c r="E3128" s="41"/>
      <c r="F3128" s="42">
        <v>42521.278333333328</v>
      </c>
      <c r="G3128" s="43">
        <v>26</v>
      </c>
      <c r="H3128" s="44" t="s">
        <v>24</v>
      </c>
      <c r="I3128" s="44" t="s">
        <v>24</v>
      </c>
      <c r="J3128" s="43">
        <v>0</v>
      </c>
      <c r="K3128" s="43">
        <v>0</v>
      </c>
      <c r="L3128" s="43">
        <v>0</v>
      </c>
      <c r="M3128" s="43">
        <f>IFERROR(J3128-K3128-L3128,0)</f>
        <v>0</v>
      </c>
      <c r="N3128" s="43">
        <v>2553221</v>
      </c>
      <c r="O3128" s="45">
        <f>IFERROR(IF(1 - M3128/N3128&lt;0,0,1-M3128/N3128),0)</f>
        <v>1</v>
      </c>
      <c r="P3128" s="43">
        <v>0</v>
      </c>
      <c r="Q3128" s="43">
        <v>0</v>
      </c>
      <c r="R3128" s="46">
        <f>IF(F3128&lt;DATEVALUE("2018-07-01"),1,0)</f>
        <v>1</v>
      </c>
      <c r="S3128" s="47">
        <f>IF(R3128=1,1%,0)</f>
        <v>0.01</v>
      </c>
      <c r="T3128" s="46">
        <f>IFERROR(S3128*M3128,0)</f>
        <v>0</v>
      </c>
      <c r="U3128" s="48">
        <f>IF(O3128&lt;=0.12,1,0)*(1-R3128)*M3128</f>
        <v>0</v>
      </c>
      <c r="V3128" s="49">
        <f>IF(0&lt;0.8,0,IF(0&lt;1,Sheet1!L590,1))*IF(G3128&lt;3,0.12 - O3128,0.01) *U3128</f>
        <v>0</v>
      </c>
      <c r="W3128" s="49">
        <f>IF(0&gt;1,IF(0&lt;=1.1,1,IF(0&lt;=1.2,2,IF(0&lt;=1.5,3,5))),0) * 1000000</f>
        <v>0</v>
      </c>
      <c r="X3128" s="50">
        <f>IF(AND(P3128&gt;=150000000,P3128&lt;300000000),5000000,IF(AND(P3128&gt;=300000000,P3128&lt;500000000),10000000,IF(AND(P3128&gt;=300000000,P3128&lt;500000000),15000000,IF(AND(P3128&gt;=500000000,P3128&lt;3000000000),20000000,IF(P3128&gt;=30000000000,35000000,0))))) * (1-R3128)</f>
        <v>0</v>
      </c>
      <c r="Y3128" s="50">
        <f>IFERROR(Q3128 * (1-R3128),0)</f>
        <v>0</v>
      </c>
      <c r="Z3128" s="51">
        <f>IF(R3128=1,0,"")</f>
        <v>0</v>
      </c>
      <c r="AA3128" s="51">
        <f>IFERROR((1-R3128) * Z3128 * 2%,0)</f>
        <v>0</v>
      </c>
      <c r="AB3128" s="52">
        <f>IF(R3128=0,"",0)</f>
        <v>0</v>
      </c>
      <c r="AC3128" s="52">
        <f> IFERROR(AB3128 * (1-R3128) * 2%,0)</f>
        <v>0</v>
      </c>
      <c r="AD3128" s="53">
        <f>T3128+V3128+W3128+X3128+AA3128+AC3128</f>
        <v>0</v>
      </c>
    </row>
    <row r="3129">
      <c r="C3129" s="40" t="s">
        <v>5932</v>
      </c>
      <c r="D3129" s="41" t="s">
        <v>5933</v>
      </c>
      <c r="E3129" s="41"/>
      <c r="F3129" s="42">
        <v>42026.596076388887</v>
      </c>
      <c r="G3129" s="43">
        <v>42</v>
      </c>
      <c r="H3129" s="44">
        <v>43334</v>
      </c>
      <c r="I3129" s="44">
        <v>43342</v>
      </c>
      <c r="J3129" s="43">
        <v>1481866</v>
      </c>
      <c r="K3129" s="43">
        <v>256558</v>
      </c>
      <c r="L3129" s="43">
        <v>0</v>
      </c>
      <c r="M3129" s="43">
        <f>IFERROR(J3129-K3129-L3129,0)</f>
        <v>1225308</v>
      </c>
      <c r="N3129" s="43">
        <v>1825406</v>
      </c>
      <c r="O3129" s="45">
        <f>IFERROR(IF(1 - M3129/N3129&lt;0,0,1-M3129/N3129),0)</f>
        <v>0.32874768681597411</v>
      </c>
      <c r="P3129" s="43">
        <v>0</v>
      </c>
      <c r="Q3129" s="43">
        <v>1481866</v>
      </c>
      <c r="R3129" s="46">
        <f>IF(F3129&lt;DATEVALUE("2018-07-01"),1,0)</f>
        <v>1</v>
      </c>
      <c r="S3129" s="47">
        <f>IF(R3129=1,1%,0)</f>
        <v>0.01</v>
      </c>
      <c r="T3129" s="46">
        <f>IFERROR(S3129*M3129,0)</f>
        <v>12253.08</v>
      </c>
      <c r="U3129" s="48">
        <f>IF(O3129&lt;=0.12,1,0)*(1-R3129)*M3129</f>
        <v>0</v>
      </c>
      <c r="V3129" s="49">
        <f>IF(0&lt;0.8,0,IF(0&lt;1,Sheet1!L590,1))*IF(G3129&lt;3,0.12 - O3129,0.01) *U3129</f>
        <v>0</v>
      </c>
      <c r="W3129" s="49">
        <f>IF(0&gt;1,IF(0&lt;=1.1,1,IF(0&lt;=1.2,2,IF(0&lt;=1.5,3,5))),0) * 1000000</f>
        <v>0</v>
      </c>
      <c r="X3129" s="50">
        <f>IF(AND(P3129&gt;=150000000,P3129&lt;300000000),5000000,IF(AND(P3129&gt;=300000000,P3129&lt;500000000),10000000,IF(AND(P3129&gt;=300000000,P3129&lt;500000000),15000000,IF(AND(P3129&gt;=500000000,P3129&lt;3000000000),20000000,IF(P3129&gt;=30000000000,35000000,0))))) * (1-R3129)</f>
        <v>0</v>
      </c>
      <c r="Y3129" s="50">
        <f>IFERROR(Q3129 * (1-R3129),0)</f>
        <v>0</v>
      </c>
      <c r="Z3129" s="51">
        <f>IF(R3129=1,0,0)</f>
        <v>0</v>
      </c>
      <c r="AA3129" s="51">
        <f>IFERROR((1-R3129) * Z3129 * 2%,0)</f>
        <v>0</v>
      </c>
      <c r="AB3129" s="52">
        <f>IF(R3129=0,0,0)</f>
        <v>0</v>
      </c>
      <c r="AC3129" s="52">
        <f> IFERROR(AB3129 * (1-R3129) * 2%,0)</f>
        <v>0</v>
      </c>
      <c r="AD3129" s="53">
        <f>T3129+V3129+W3129+X3129+AA3129+AC3129</f>
        <v>12253.08</v>
      </c>
    </row>
    <row r="3130">
      <c r="C3130" s="40" t="s">
        <v>5934</v>
      </c>
      <c r="D3130" s="41" t="s">
        <v>5935</v>
      </c>
      <c r="E3130" s="41"/>
      <c r="F3130" s="42">
        <v>41396.38181712963</v>
      </c>
      <c r="G3130" s="43">
        <v>62</v>
      </c>
      <c r="H3130" s="44">
        <v>43334</v>
      </c>
      <c r="I3130" s="44">
        <v>43342</v>
      </c>
      <c r="J3130" s="43">
        <v>1675797</v>
      </c>
      <c r="K3130" s="43">
        <v>0</v>
      </c>
      <c r="L3130" s="43">
        <v>0</v>
      </c>
      <c r="M3130" s="43">
        <f>IFERROR(J3130-K3130-L3130,0)</f>
        <v>1675797</v>
      </c>
      <c r="N3130" s="43">
        <v>2489696</v>
      </c>
      <c r="O3130" s="45">
        <f>IFERROR(IF(1 - M3130/N3130&lt;0,0,1-M3130/N3130),0)</f>
        <v>0.32690697980797656</v>
      </c>
      <c r="P3130" s="43">
        <v>0</v>
      </c>
      <c r="Q3130" s="43">
        <v>1675797</v>
      </c>
      <c r="R3130" s="46">
        <f>IF(F3130&lt;DATEVALUE("2018-07-01"),1,0)</f>
        <v>1</v>
      </c>
      <c r="S3130" s="47">
        <f>IF(R3130=1,1%,0)</f>
        <v>0.01</v>
      </c>
      <c r="T3130" s="46">
        <f>IFERROR(S3130*M3130,0)</f>
        <v>16757.970000000001</v>
      </c>
      <c r="U3130" s="48">
        <f>IF(O3130&lt;=0.12,1,0)*(1-R3130)*M3130</f>
        <v>0</v>
      </c>
      <c r="V3130" s="49">
        <f>IF(0&lt;0.8,0,IF(0&lt;1,Sheet1!L590,1))*IF(G3130&lt;3,0.12 - O3130,0.01) *U3130</f>
        <v>0</v>
      </c>
      <c r="W3130" s="49">
        <f>IF(0&gt;1,IF(0&lt;=1.1,1,IF(0&lt;=1.2,2,IF(0&lt;=1.5,3,5))),0) * 1000000</f>
        <v>0</v>
      </c>
      <c r="X3130" s="50">
        <f>IF(AND(P3130&gt;=150000000,P3130&lt;300000000),5000000,IF(AND(P3130&gt;=300000000,P3130&lt;500000000),10000000,IF(AND(P3130&gt;=300000000,P3130&lt;500000000),15000000,IF(AND(P3130&gt;=500000000,P3130&lt;3000000000),20000000,IF(P3130&gt;=30000000000,35000000,0))))) * (1-R3130)</f>
        <v>0</v>
      </c>
      <c r="Y3130" s="50">
        <f>IFERROR(Q3130 * (1-R3130),0)</f>
        <v>0</v>
      </c>
      <c r="Z3130" s="51">
        <f>IF(R3130=1,0,0)</f>
        <v>0</v>
      </c>
      <c r="AA3130" s="51">
        <f>IFERROR((1-R3130) * Z3130 * 2%,0)</f>
        <v>0</v>
      </c>
      <c r="AB3130" s="52">
        <f>IF(R3130=0,0,0)</f>
        <v>0</v>
      </c>
      <c r="AC3130" s="52">
        <f> IFERROR(AB3130 * (1-R3130) * 2%,0)</f>
        <v>0</v>
      </c>
      <c r="AD3130" s="53">
        <f>T3130+V3130+W3130+X3130+AA3130+AC3130</f>
        <v>16757.970000000001</v>
      </c>
    </row>
    <row r="3131">
      <c r="C3131" s="40" t="s">
        <v>5936</v>
      </c>
      <c r="D3131" s="41" t="s">
        <v>5937</v>
      </c>
      <c r="E3131" s="41"/>
      <c r="F3131" s="42">
        <v>42462.493483796294</v>
      </c>
      <c r="G3131" s="43">
        <v>27</v>
      </c>
      <c r="H3131" s="44">
        <v>43340</v>
      </c>
      <c r="I3131" s="44">
        <v>43395</v>
      </c>
      <c r="J3131" s="43">
        <v>934657</v>
      </c>
      <c r="K3131" s="43">
        <v>0</v>
      </c>
      <c r="L3131" s="43">
        <v>0</v>
      </c>
      <c r="M3131" s="43">
        <f>IFERROR(J3131-K3131-L3131,0)</f>
        <v>934657</v>
      </c>
      <c r="N3131" s="43">
        <v>1227774</v>
      </c>
      <c r="O3131" s="45">
        <f>IFERROR(IF(1 - M3131/N3131&lt;0,0,1-M3131/N3131),0)</f>
        <v>0.23873856263449134</v>
      </c>
      <c r="P3131" s="43">
        <v>0</v>
      </c>
      <c r="Q3131" s="43">
        <v>934657</v>
      </c>
      <c r="R3131" s="46">
        <f>IF(F3131&lt;DATEVALUE("2018-07-01"),1,0)</f>
        <v>1</v>
      </c>
      <c r="S3131" s="47">
        <f>IF(R3131=1,1%,0)</f>
        <v>0.01</v>
      </c>
      <c r="T3131" s="46">
        <f>IFERROR(S3131*M3131,0)</f>
        <v>9346.5699999999997</v>
      </c>
      <c r="U3131" s="48">
        <f>IF(O3131&lt;=0.12,1,0)*(1-R3131)*M3131</f>
        <v>0</v>
      </c>
      <c r="V3131" s="49">
        <f>IF(0&lt;0.8,0,IF(0&lt;1,Sheet1!L590,1))*IF(G3131&lt;3,0.12 - O3131,0.01) *U3131</f>
        <v>0</v>
      </c>
      <c r="W3131" s="49">
        <f>IF(0&gt;1,IF(0&lt;=1.1,1,IF(0&lt;=1.2,2,IF(0&lt;=1.5,3,5))),0) * 1000000</f>
        <v>0</v>
      </c>
      <c r="X3131" s="50">
        <f>IF(AND(P3131&gt;=150000000,P3131&lt;300000000),5000000,IF(AND(P3131&gt;=300000000,P3131&lt;500000000),10000000,IF(AND(P3131&gt;=300000000,P3131&lt;500000000),15000000,IF(AND(P3131&gt;=500000000,P3131&lt;3000000000),20000000,IF(P3131&gt;=30000000000,35000000,0))))) * (1-R3131)</f>
        <v>0</v>
      </c>
      <c r="Y3131" s="50">
        <f>IFERROR(Q3131 * (1-R3131),0)</f>
        <v>0</v>
      </c>
      <c r="Z3131" s="51">
        <f>IF(R3131=1,0,0)</f>
        <v>0</v>
      </c>
      <c r="AA3131" s="51">
        <f>IFERROR((1-R3131) * Z3131 * 2%,0)</f>
        <v>0</v>
      </c>
      <c r="AB3131" s="52">
        <f>IF(R3131=0,0,0)</f>
        <v>0</v>
      </c>
      <c r="AC3131" s="52">
        <f> IFERROR(AB3131 * (1-R3131) * 2%,0)</f>
        <v>0</v>
      </c>
      <c r="AD3131" s="53">
        <f>T3131+V3131+W3131+X3131+AA3131+AC3131</f>
        <v>9346.5699999999997</v>
      </c>
    </row>
    <row r="3132">
      <c r="C3132" s="40" t="s">
        <v>5938</v>
      </c>
      <c r="D3132" s="41" t="s">
        <v>5939</v>
      </c>
      <c r="E3132" s="41"/>
      <c r="F3132" s="42">
        <v>42738.333402777775</v>
      </c>
      <c r="G3132" s="43">
        <v>18</v>
      </c>
      <c r="H3132" s="44">
        <v>43312</v>
      </c>
      <c r="I3132" s="44">
        <v>43325</v>
      </c>
      <c r="J3132" s="43">
        <v>3544332</v>
      </c>
      <c r="K3132" s="43">
        <v>0</v>
      </c>
      <c r="L3132" s="43">
        <v>0</v>
      </c>
      <c r="M3132" s="43">
        <f>IFERROR(J3132-K3132-L3132,0)</f>
        <v>3544332</v>
      </c>
      <c r="N3132" s="43">
        <v>3544332</v>
      </c>
      <c r="O3132" s="45">
        <f>IFERROR(IF(1 - M3132/N3132&lt;0,0,1-M3132/N3132),0)</f>
        <v>0</v>
      </c>
      <c r="P3132" s="43">
        <v>0</v>
      </c>
      <c r="Q3132" s="43">
        <v>3544332</v>
      </c>
      <c r="R3132" s="46">
        <f>IF(F3132&lt;DATEVALUE("2018-07-01"),1,0)</f>
        <v>1</v>
      </c>
      <c r="S3132" s="47">
        <f>IF(R3132=1,1%,0)</f>
        <v>0.01</v>
      </c>
      <c r="T3132" s="46">
        <f>IFERROR(S3132*M3132,0)</f>
        <v>35443.32</v>
      </c>
      <c r="U3132" s="48">
        <f>IF(O3132&lt;=0.12,1,0)*(1-R3132)*M3132</f>
        <v>0</v>
      </c>
      <c r="V3132" s="49">
        <f>IF(0&lt;0.8,0,IF(0&lt;1,Sheet1!L590,1))*IF(G3132&lt;3,0.12 - O3132,0.01) *U3132</f>
        <v>0</v>
      </c>
      <c r="W3132" s="49">
        <f>IF(0&gt;1,IF(0&lt;=1.1,1,IF(0&lt;=1.2,2,IF(0&lt;=1.5,3,5))),0) * 1000000</f>
        <v>0</v>
      </c>
      <c r="X3132" s="50">
        <f>IF(AND(P3132&gt;=150000000,P3132&lt;300000000),5000000,IF(AND(P3132&gt;=300000000,P3132&lt;500000000),10000000,IF(AND(P3132&gt;=300000000,P3132&lt;500000000),15000000,IF(AND(P3132&gt;=500000000,P3132&lt;3000000000),20000000,IF(P3132&gt;=30000000000,35000000,0))))) * (1-R3132)</f>
        <v>0</v>
      </c>
      <c r="Y3132" s="50">
        <f>IFERROR(Q3132 * (1-R3132),0)</f>
        <v>0</v>
      </c>
      <c r="Z3132" s="51">
        <f>IF(R3132=1,0,0)</f>
        <v>0</v>
      </c>
      <c r="AA3132" s="51">
        <f>IFERROR((1-R3132) * Z3132 * 2%,0)</f>
        <v>0</v>
      </c>
      <c r="AB3132" s="52">
        <f>IF(R3132=0,0,0)</f>
        <v>0</v>
      </c>
      <c r="AC3132" s="52">
        <f> IFERROR(AB3132 * (1-R3132) * 2%,0)</f>
        <v>0</v>
      </c>
      <c r="AD3132" s="53">
        <f>T3132+V3132+W3132+X3132+AA3132+AC3132</f>
        <v>35443.32</v>
      </c>
    </row>
    <row r="3133">
      <c r="C3133" s="40" t="s">
        <v>5940</v>
      </c>
      <c r="D3133" s="41" t="s">
        <v>5933</v>
      </c>
      <c r="E3133" s="41"/>
      <c r="F3133" s="42">
        <v>43070.385057870371</v>
      </c>
      <c r="G3133" s="43">
        <v>7</v>
      </c>
      <c r="H3133" s="44">
        <v>43334</v>
      </c>
      <c r="I3133" s="44">
        <v>43342</v>
      </c>
      <c r="J3133" s="43">
        <v>647323</v>
      </c>
      <c r="K3133" s="43">
        <v>0</v>
      </c>
      <c r="L3133" s="43">
        <v>0</v>
      </c>
      <c r="M3133" s="43">
        <f>IFERROR(J3133-K3133-L3133,0)</f>
        <v>647323</v>
      </c>
      <c r="N3133" s="43">
        <v>931216</v>
      </c>
      <c r="O3133" s="45">
        <f>IFERROR(IF(1 - M3133/N3133&lt;0,0,1-M3133/N3133),0)</f>
        <v>0.304862674180856</v>
      </c>
      <c r="P3133" s="43">
        <v>0</v>
      </c>
      <c r="Q3133" s="43">
        <v>647323</v>
      </c>
      <c r="R3133" s="46">
        <f>IF(F3133&lt;DATEVALUE("2018-07-01"),1,0)</f>
        <v>1</v>
      </c>
      <c r="S3133" s="47">
        <f>IF(R3133=1,1%,0)</f>
        <v>0.01</v>
      </c>
      <c r="T3133" s="46">
        <f>IFERROR(S3133*M3133,0)</f>
        <v>6473.2300000000005</v>
      </c>
      <c r="U3133" s="48">
        <f>IF(O3133&lt;=0.12,1,0)*(1-R3133)*M3133</f>
        <v>0</v>
      </c>
      <c r="V3133" s="49">
        <f>IF(0&lt;0.8,0,IF(0&lt;1,Sheet1!L590,1))*IF(G3133&lt;3,0.12 - O3133,0.01) *U3133</f>
        <v>0</v>
      </c>
      <c r="W3133" s="49">
        <f>IF(0&gt;1,IF(0&lt;=1.1,1,IF(0&lt;=1.2,2,IF(0&lt;=1.5,3,5))),0) * 1000000</f>
        <v>0</v>
      </c>
      <c r="X3133" s="50">
        <f>IF(AND(P3133&gt;=150000000,P3133&lt;300000000),5000000,IF(AND(P3133&gt;=300000000,P3133&lt;500000000),10000000,IF(AND(P3133&gt;=300000000,P3133&lt;500000000),15000000,IF(AND(P3133&gt;=500000000,P3133&lt;3000000000),20000000,IF(P3133&gt;=30000000000,35000000,0))))) * (1-R3133)</f>
        <v>0</v>
      </c>
      <c r="Y3133" s="50">
        <f>IFERROR(Q3133 * (1-R3133),0)</f>
        <v>0</v>
      </c>
      <c r="Z3133" s="51">
        <f>IF(R3133=1,0,0)</f>
        <v>0</v>
      </c>
      <c r="AA3133" s="51">
        <f>IFERROR((1-R3133) * Z3133 * 2%,0)</f>
        <v>0</v>
      </c>
      <c r="AB3133" s="52">
        <f>IF(R3133=0,0,0)</f>
        <v>0</v>
      </c>
      <c r="AC3133" s="52">
        <f> IFERROR(AB3133 * (1-R3133) * 2%,0)</f>
        <v>0</v>
      </c>
      <c r="AD3133" s="53">
        <f>T3133+V3133+W3133+X3133+AA3133+AC3133</f>
        <v>6473.2300000000005</v>
      </c>
    </row>
    <row r="3134">
      <c r="C3134" s="40" t="s">
        <v>5941</v>
      </c>
      <c r="D3134" s="41" t="s">
        <v>5942</v>
      </c>
      <c r="E3134" s="41"/>
      <c r="F3134" s="42">
        <v>42521.273032407407</v>
      </c>
      <c r="G3134" s="43">
        <v>26</v>
      </c>
      <c r="H3134" s="44" t="s">
        <v>24</v>
      </c>
      <c r="I3134" s="44" t="s">
        <v>24</v>
      </c>
      <c r="J3134" s="43">
        <v>0</v>
      </c>
      <c r="K3134" s="43">
        <v>0</v>
      </c>
      <c r="L3134" s="43">
        <v>0</v>
      </c>
      <c r="M3134" s="43">
        <f>IFERROR(J3134-K3134-L3134,0)</f>
        <v>0</v>
      </c>
      <c r="N3134" s="43">
        <v>2087250</v>
      </c>
      <c r="O3134" s="45">
        <f>IFERROR(IF(1 - M3134/N3134&lt;0,0,1-M3134/N3134),0)</f>
        <v>1</v>
      </c>
      <c r="P3134" s="43">
        <v>0</v>
      </c>
      <c r="Q3134" s="43">
        <v>0</v>
      </c>
      <c r="R3134" s="46">
        <f>IF(F3134&lt;DATEVALUE("2018-07-01"),1,0)</f>
        <v>1</v>
      </c>
      <c r="S3134" s="47">
        <f>IF(R3134=1,1%,0)</f>
        <v>0.01</v>
      </c>
      <c r="T3134" s="46">
        <f>IFERROR(S3134*M3134,0)</f>
        <v>0</v>
      </c>
      <c r="U3134" s="48">
        <f>IF(O3134&lt;=0.12,1,0)*(1-R3134)*M3134</f>
        <v>0</v>
      </c>
      <c r="V3134" s="49">
        <f>IF(0&lt;0.8,0,IF(0&lt;1,Sheet1!L590,1))*IF(G3134&lt;3,0.12 - O3134,0.01) *U3134</f>
        <v>0</v>
      </c>
      <c r="W3134" s="49">
        <f>IF(0&gt;1,IF(0&lt;=1.1,1,IF(0&lt;=1.2,2,IF(0&lt;=1.5,3,5))),0) * 1000000</f>
        <v>0</v>
      </c>
      <c r="X3134" s="50">
        <f>IF(AND(P3134&gt;=150000000,P3134&lt;300000000),5000000,IF(AND(P3134&gt;=300000000,P3134&lt;500000000),10000000,IF(AND(P3134&gt;=300000000,P3134&lt;500000000),15000000,IF(AND(P3134&gt;=500000000,P3134&lt;3000000000),20000000,IF(P3134&gt;=30000000000,35000000,0))))) * (1-R3134)</f>
        <v>0</v>
      </c>
      <c r="Y3134" s="50">
        <f>IFERROR(Q3134 * (1-R3134),0)</f>
        <v>0</v>
      </c>
      <c r="Z3134" s="51">
        <f>IF(R3134=1,0,"")</f>
        <v>0</v>
      </c>
      <c r="AA3134" s="51">
        <f>IFERROR((1-R3134) * Z3134 * 2%,0)</f>
        <v>0</v>
      </c>
      <c r="AB3134" s="52">
        <f>IF(R3134=0,"",0)</f>
        <v>0</v>
      </c>
      <c r="AC3134" s="52">
        <f> IFERROR(AB3134 * (1-R3134) * 2%,0)</f>
        <v>0</v>
      </c>
      <c r="AD3134" s="53">
        <f>T3134+V3134+W3134+X3134+AA3134+AC3134</f>
        <v>0</v>
      </c>
    </row>
    <row r="3135">
      <c r="C3135" s="40" t="s">
        <v>5943</v>
      </c>
      <c r="D3135" s="41" t="s">
        <v>5944</v>
      </c>
      <c r="E3135" s="41"/>
      <c r="F3135" s="42">
        <v>39960.625208333331</v>
      </c>
      <c r="G3135" s="43">
        <v>110</v>
      </c>
      <c r="H3135" s="44">
        <v>43312</v>
      </c>
      <c r="I3135" s="44">
        <v>43402</v>
      </c>
      <c r="J3135" s="43">
        <v>564788</v>
      </c>
      <c r="K3135" s="43">
        <v>0</v>
      </c>
      <c r="L3135" s="43">
        <v>0</v>
      </c>
      <c r="M3135" s="43">
        <f>IFERROR(J3135-K3135-L3135,0)</f>
        <v>564788</v>
      </c>
      <c r="N3135" s="43">
        <v>547888</v>
      </c>
      <c r="O3135" s="45">
        <f>IFERROR(IF(1 - M3135/N3135&lt;0,0,1-M3135/N3135),0)</f>
        <v>0</v>
      </c>
      <c r="P3135" s="43">
        <v>0</v>
      </c>
      <c r="Q3135" s="43">
        <v>564788</v>
      </c>
      <c r="R3135" s="46">
        <f>IF(F3135&lt;DATEVALUE("2018-07-01"),1,0)</f>
        <v>1</v>
      </c>
      <c r="S3135" s="47">
        <f>IF(R3135=1,1%,0)</f>
        <v>0.01</v>
      </c>
      <c r="T3135" s="46">
        <f>IFERROR(S3135*M3135,0)</f>
        <v>5647.8800000000001</v>
      </c>
      <c r="U3135" s="48">
        <f>IF(O3135&lt;=0.12,1,0)*(1-R3135)*M3135</f>
        <v>0</v>
      </c>
      <c r="V3135" s="49">
        <f>IF(0&lt;0.8,0,IF(0&lt;1,Sheet1!L590,1))*IF(G3135&lt;3,0.12 - O3135,0.01) *U3135</f>
        <v>0</v>
      </c>
      <c r="W3135" s="49">
        <f>IF(0&gt;1,IF(0&lt;=1.1,1,IF(0&lt;=1.2,2,IF(0&lt;=1.5,3,5))),0) * 1000000</f>
        <v>0</v>
      </c>
      <c r="X3135" s="50">
        <f>IF(AND(P3135&gt;=150000000,P3135&lt;300000000),5000000,IF(AND(P3135&gt;=300000000,P3135&lt;500000000),10000000,IF(AND(P3135&gt;=300000000,P3135&lt;500000000),15000000,IF(AND(P3135&gt;=500000000,P3135&lt;3000000000),20000000,IF(P3135&gt;=30000000000,35000000,0))))) * (1-R3135)</f>
        <v>0</v>
      </c>
      <c r="Y3135" s="50">
        <f>IFERROR(Q3135 * (1-R3135),0)</f>
        <v>0</v>
      </c>
      <c r="Z3135" s="51">
        <f>IF(R3135=1,0,0)</f>
        <v>0</v>
      </c>
      <c r="AA3135" s="51">
        <f>IFERROR((1-R3135) * Z3135 * 2%,0)</f>
        <v>0</v>
      </c>
      <c r="AB3135" s="52">
        <f>IF(R3135=0,0,0)</f>
        <v>0</v>
      </c>
      <c r="AC3135" s="52">
        <f> IFERROR(AB3135 * (1-R3135) * 2%,0)</f>
        <v>0</v>
      </c>
      <c r="AD3135" s="53">
        <f>T3135+V3135+W3135+X3135+AA3135+AC3135</f>
        <v>5647.8800000000001</v>
      </c>
    </row>
    <row r="3136">
      <c r="C3136" s="40" t="s">
        <v>5945</v>
      </c>
      <c r="D3136" s="41" t="s">
        <v>5946</v>
      </c>
      <c r="E3136" s="41"/>
      <c r="F3136" s="42">
        <v>41205.427951388891</v>
      </c>
      <c r="G3136" s="43">
        <v>69</v>
      </c>
      <c r="H3136" s="44" t="s">
        <v>24</v>
      </c>
      <c r="I3136" s="44" t="s">
        <v>24</v>
      </c>
      <c r="J3136" s="43">
        <v>2028327</v>
      </c>
      <c r="K3136" s="43">
        <v>0</v>
      </c>
      <c r="L3136" s="43">
        <v>0</v>
      </c>
      <c r="M3136" s="43">
        <f>IFERROR(J3136-K3136-L3136,0)</f>
        <v>2028327</v>
      </c>
      <c r="N3136" s="43">
        <v>2524469</v>
      </c>
      <c r="O3136" s="45">
        <f>IFERROR(IF(1 - M3136/N3136&lt;0,0,1-M3136/N3136),0)</f>
        <v>0.19653321153874337</v>
      </c>
      <c r="P3136" s="43">
        <v>0</v>
      </c>
      <c r="Q3136" s="43">
        <v>2028327</v>
      </c>
      <c r="R3136" s="46">
        <f>IF(F3136&lt;DATEVALUE("2018-07-01"),1,0)</f>
        <v>1</v>
      </c>
      <c r="S3136" s="47">
        <f>IF(R3136=1,1%,0)</f>
        <v>0.01</v>
      </c>
      <c r="T3136" s="46">
        <f>IFERROR(S3136*M3136,0)</f>
        <v>20283.27</v>
      </c>
      <c r="U3136" s="48">
        <f>IF(O3136&lt;=0.12,1,0)*(1-R3136)*M3136</f>
        <v>0</v>
      </c>
      <c r="V3136" s="49">
        <f>IF(0&lt;0.8,0,IF(0&lt;1,Sheet1!L590,1))*IF(G3136&lt;3,0.12 - O3136,0.01) *U3136</f>
        <v>0</v>
      </c>
      <c r="W3136" s="49">
        <f>IF(0&gt;1,IF(0&lt;=1.1,1,IF(0&lt;=1.2,2,IF(0&lt;=1.5,3,5))),0) * 1000000</f>
        <v>0</v>
      </c>
      <c r="X3136" s="50">
        <f>IF(AND(P3136&gt;=150000000,P3136&lt;300000000),5000000,IF(AND(P3136&gt;=300000000,P3136&lt;500000000),10000000,IF(AND(P3136&gt;=300000000,P3136&lt;500000000),15000000,IF(AND(P3136&gt;=500000000,P3136&lt;3000000000),20000000,IF(P3136&gt;=30000000000,35000000,0))))) * (1-R3136)</f>
        <v>0</v>
      </c>
      <c r="Y3136" s="50">
        <f>IFERROR(Q3136 * (1-R3136),0)</f>
        <v>0</v>
      </c>
      <c r="Z3136" s="51">
        <f>IF(R3136=1,0,0)</f>
        <v>0</v>
      </c>
      <c r="AA3136" s="51">
        <f>IFERROR((1-R3136) * Z3136 * 2%,0)</f>
        <v>0</v>
      </c>
      <c r="AB3136" s="52">
        <f>IF(R3136=0,0,0)</f>
        <v>0</v>
      </c>
      <c r="AC3136" s="52">
        <f> IFERROR(AB3136 * (1-R3136) * 2%,0)</f>
        <v>0</v>
      </c>
      <c r="AD3136" s="53">
        <f>T3136+V3136+W3136+X3136+AA3136+AC3136</f>
        <v>20283.27</v>
      </c>
    </row>
    <row r="3137">
      <c r="C3137" s="40" t="s">
        <v>5947</v>
      </c>
      <c r="D3137" s="41" t="s">
        <v>5948</v>
      </c>
      <c r="E3137" s="41"/>
      <c r="F3137" s="42">
        <v>41439.610671296294</v>
      </c>
      <c r="G3137" s="43">
        <v>61</v>
      </c>
      <c r="H3137" s="44" t="s">
        <v>24</v>
      </c>
      <c r="I3137" s="44" t="s">
        <v>24</v>
      </c>
      <c r="J3137" s="43">
        <v>1783815</v>
      </c>
      <c r="K3137" s="43">
        <v>0</v>
      </c>
      <c r="L3137" s="43">
        <v>0</v>
      </c>
      <c r="M3137" s="43">
        <f>IFERROR(J3137-K3137-L3137,0)</f>
        <v>1783815</v>
      </c>
      <c r="N3137" s="43">
        <v>1818388</v>
      </c>
      <c r="O3137" s="45">
        <f>IFERROR(IF(1 - M3137/N3137&lt;0,0,1-M3137/N3137),0)</f>
        <v>0.019012993926488697</v>
      </c>
      <c r="P3137" s="43">
        <v>0</v>
      </c>
      <c r="Q3137" s="43">
        <v>1783815</v>
      </c>
      <c r="R3137" s="46">
        <f>IF(F3137&lt;DATEVALUE("2018-07-01"),1,0)</f>
        <v>1</v>
      </c>
      <c r="S3137" s="47">
        <f>IF(R3137=1,1%,0)</f>
        <v>0.01</v>
      </c>
      <c r="T3137" s="46">
        <f>IFERROR(S3137*M3137,0)</f>
        <v>17838.150000000001</v>
      </c>
      <c r="U3137" s="48">
        <f>IF(O3137&lt;=0.12,1,0)*(1-R3137)*M3137</f>
        <v>0</v>
      </c>
      <c r="V3137" s="49">
        <f>IF(0&lt;0.8,0,IF(0&lt;1,Sheet1!L590,1))*IF(G3137&lt;3,0.12 - O3137,0.01) *U3137</f>
        <v>0</v>
      </c>
      <c r="W3137" s="49">
        <f>IF(0&gt;1,IF(0&lt;=1.1,1,IF(0&lt;=1.2,2,IF(0&lt;=1.5,3,5))),0) * 1000000</f>
        <v>0</v>
      </c>
      <c r="X3137" s="50">
        <f>IF(AND(P3137&gt;=150000000,P3137&lt;300000000),5000000,IF(AND(P3137&gt;=300000000,P3137&lt;500000000),10000000,IF(AND(P3137&gt;=300000000,P3137&lt;500000000),15000000,IF(AND(P3137&gt;=500000000,P3137&lt;3000000000),20000000,IF(P3137&gt;=30000000000,35000000,0))))) * (1-R3137)</f>
        <v>0</v>
      </c>
      <c r="Y3137" s="50">
        <f>IFERROR(Q3137 * (1-R3137),0)</f>
        <v>0</v>
      </c>
      <c r="Z3137" s="51">
        <f>IF(R3137=1,0,0)</f>
        <v>0</v>
      </c>
      <c r="AA3137" s="51">
        <f>IFERROR((1-R3137) * Z3137 * 2%,0)</f>
        <v>0</v>
      </c>
      <c r="AB3137" s="52">
        <f>IF(R3137=0,0,0)</f>
        <v>0</v>
      </c>
      <c r="AC3137" s="52">
        <f> IFERROR(AB3137 * (1-R3137) * 2%,0)</f>
        <v>0</v>
      </c>
      <c r="AD3137" s="53">
        <f>T3137+V3137+W3137+X3137+AA3137+AC3137</f>
        <v>17838.150000000001</v>
      </c>
    </row>
    <row r="3138">
      <c r="C3138" s="40" t="s">
        <v>5949</v>
      </c>
      <c r="D3138" s="41" t="s">
        <v>5950</v>
      </c>
      <c r="E3138" s="41"/>
      <c r="F3138" s="42">
        <v>41761.610752314817</v>
      </c>
      <c r="G3138" s="43">
        <v>50</v>
      </c>
      <c r="H3138" s="44" t="s">
        <v>24</v>
      </c>
      <c r="I3138" s="44" t="s">
        <v>24</v>
      </c>
      <c r="J3138" s="43">
        <v>2869417</v>
      </c>
      <c r="K3138" s="43">
        <v>0</v>
      </c>
      <c r="L3138" s="43">
        <v>0</v>
      </c>
      <c r="M3138" s="43">
        <f>IFERROR(J3138-K3138-L3138,0)</f>
        <v>2869417</v>
      </c>
      <c r="N3138" s="43">
        <v>3648781</v>
      </c>
      <c r="O3138" s="45">
        <f>IFERROR(IF(1 - M3138/N3138&lt;0,0,1-M3138/N3138),0)</f>
        <v>0.21359571867974536</v>
      </c>
      <c r="P3138" s="43">
        <v>0</v>
      </c>
      <c r="Q3138" s="43">
        <v>2869417</v>
      </c>
      <c r="R3138" s="46">
        <f>IF(F3138&lt;DATEVALUE("2018-07-01"),1,0)</f>
        <v>1</v>
      </c>
      <c r="S3138" s="47">
        <f>IF(R3138=1,1%,0)</f>
        <v>0.01</v>
      </c>
      <c r="T3138" s="46">
        <f>IFERROR(S3138*M3138,0)</f>
        <v>28694.170000000002</v>
      </c>
      <c r="U3138" s="48">
        <f>IF(O3138&lt;=0.12,1,0)*(1-R3138)*M3138</f>
        <v>0</v>
      </c>
      <c r="V3138" s="49">
        <f>IF(0&lt;0.8,0,IF(0&lt;1,Sheet1!L590,1))*IF(G3138&lt;3,0.12 - O3138,0.01) *U3138</f>
        <v>0</v>
      </c>
      <c r="W3138" s="49">
        <f>IF(0&gt;1,IF(0&lt;=1.1,1,IF(0&lt;=1.2,2,IF(0&lt;=1.5,3,5))),0) * 1000000</f>
        <v>0</v>
      </c>
      <c r="X3138" s="50">
        <f>IF(AND(P3138&gt;=150000000,P3138&lt;300000000),5000000,IF(AND(P3138&gt;=300000000,P3138&lt;500000000),10000000,IF(AND(P3138&gt;=300000000,P3138&lt;500000000),15000000,IF(AND(P3138&gt;=500000000,P3138&lt;3000000000),20000000,IF(P3138&gt;=30000000000,35000000,0))))) * (1-R3138)</f>
        <v>0</v>
      </c>
      <c r="Y3138" s="50">
        <f>IFERROR(Q3138 * (1-R3138),0)</f>
        <v>0</v>
      </c>
      <c r="Z3138" s="51">
        <f>IF(R3138=1,0,0)</f>
        <v>0</v>
      </c>
      <c r="AA3138" s="51">
        <f>IFERROR((1-R3138) * Z3138 * 2%,0)</f>
        <v>0</v>
      </c>
      <c r="AB3138" s="52">
        <f>IF(R3138=0,0,0)</f>
        <v>0</v>
      </c>
      <c r="AC3138" s="52">
        <f> IFERROR(AB3138 * (1-R3138) * 2%,0)</f>
        <v>0</v>
      </c>
      <c r="AD3138" s="53">
        <f>T3138+V3138+W3138+X3138+AA3138+AC3138</f>
        <v>28694.170000000002</v>
      </c>
    </row>
    <row r="3139">
      <c r="C3139" s="40" t="s">
        <v>5951</v>
      </c>
      <c r="D3139" s="41" t="s">
        <v>5952</v>
      </c>
      <c r="E3139" s="41"/>
      <c r="F3139" s="42">
        <v>41965.709780092591</v>
      </c>
      <c r="G3139" s="43">
        <v>44</v>
      </c>
      <c r="H3139" s="44">
        <v>43306</v>
      </c>
      <c r="I3139" s="44">
        <v>43339</v>
      </c>
      <c r="J3139" s="43">
        <v>1396184</v>
      </c>
      <c r="K3139" s="43">
        <v>0</v>
      </c>
      <c r="L3139" s="43">
        <v>0</v>
      </c>
      <c r="M3139" s="43">
        <f>IFERROR(J3139-K3139-L3139,0)</f>
        <v>1396184</v>
      </c>
      <c r="N3139" s="43">
        <v>1381285</v>
      </c>
      <c r="O3139" s="45">
        <f>IFERROR(IF(1 - M3139/N3139&lt;0,0,1-M3139/N3139),0)</f>
        <v>0</v>
      </c>
      <c r="P3139" s="43">
        <v>0</v>
      </c>
      <c r="Q3139" s="43">
        <v>1396184</v>
      </c>
      <c r="R3139" s="46">
        <f>IF(F3139&lt;DATEVALUE("2018-07-01"),1,0)</f>
        <v>1</v>
      </c>
      <c r="S3139" s="47">
        <f>IF(R3139=1,1%,0)</f>
        <v>0.01</v>
      </c>
      <c r="T3139" s="46">
        <f>IFERROR(S3139*M3139,0)</f>
        <v>13961.84</v>
      </c>
      <c r="U3139" s="48">
        <f>IF(O3139&lt;=0.12,1,0)*(1-R3139)*M3139</f>
        <v>0</v>
      </c>
      <c r="V3139" s="49">
        <f>IF(0&lt;0.8,0,IF(0&lt;1,Sheet1!L590,1))*IF(G3139&lt;3,0.12 - O3139,0.01) *U3139</f>
        <v>0</v>
      </c>
      <c r="W3139" s="49">
        <f>IF(0&gt;1,IF(0&lt;=1.1,1,IF(0&lt;=1.2,2,IF(0&lt;=1.5,3,5))),0) * 1000000</f>
        <v>0</v>
      </c>
      <c r="X3139" s="50">
        <f>IF(AND(P3139&gt;=150000000,P3139&lt;300000000),5000000,IF(AND(P3139&gt;=300000000,P3139&lt;500000000),10000000,IF(AND(P3139&gt;=300000000,P3139&lt;500000000),15000000,IF(AND(P3139&gt;=500000000,P3139&lt;3000000000),20000000,IF(P3139&gt;=30000000000,35000000,0))))) * (1-R3139)</f>
        <v>0</v>
      </c>
      <c r="Y3139" s="50">
        <f>IFERROR(Q3139 * (1-R3139),0)</f>
        <v>0</v>
      </c>
      <c r="Z3139" s="51">
        <f>IF(R3139=1,0,0)</f>
        <v>0</v>
      </c>
      <c r="AA3139" s="51">
        <f>IFERROR((1-R3139) * Z3139 * 2%,0)</f>
        <v>0</v>
      </c>
      <c r="AB3139" s="52">
        <f>IF(R3139=0,0,0)</f>
        <v>0</v>
      </c>
      <c r="AC3139" s="52">
        <f> IFERROR(AB3139 * (1-R3139) * 2%,0)</f>
        <v>0</v>
      </c>
      <c r="AD3139" s="53">
        <f>T3139+V3139+W3139+X3139+AA3139+AC3139</f>
        <v>13961.84</v>
      </c>
    </row>
    <row r="3140">
      <c r="C3140" s="40" t="s">
        <v>5953</v>
      </c>
      <c r="D3140" s="41" t="s">
        <v>2171</v>
      </c>
      <c r="E3140" s="41"/>
      <c r="F3140" s="42">
        <v>42194.378738425927</v>
      </c>
      <c r="G3140" s="43">
        <v>36</v>
      </c>
      <c r="H3140" s="44" t="s">
        <v>24</v>
      </c>
      <c r="I3140" s="44" t="s">
        <v>24</v>
      </c>
      <c r="J3140" s="43">
        <v>1066341</v>
      </c>
      <c r="K3140" s="43">
        <v>0</v>
      </c>
      <c r="L3140" s="43">
        <v>0</v>
      </c>
      <c r="M3140" s="43">
        <f>IFERROR(J3140-K3140-L3140,0)</f>
        <v>1066341</v>
      </c>
      <c r="N3140" s="43">
        <v>1406268</v>
      </c>
      <c r="O3140" s="45">
        <f>IFERROR(IF(1 - M3140/N3140&lt;0,0,1-M3140/N3140),0)</f>
        <v>0.24172277261517716</v>
      </c>
      <c r="P3140" s="43">
        <v>0</v>
      </c>
      <c r="Q3140" s="43">
        <v>1066341</v>
      </c>
      <c r="R3140" s="46">
        <f>IF(F3140&lt;DATEVALUE("2018-07-01"),1,0)</f>
        <v>1</v>
      </c>
      <c r="S3140" s="47">
        <f>IF(R3140=1,1%,0)</f>
        <v>0.01</v>
      </c>
      <c r="T3140" s="46">
        <f>IFERROR(S3140*M3140,0)</f>
        <v>10663.41</v>
      </c>
      <c r="U3140" s="48">
        <f>IF(O3140&lt;=0.12,1,0)*(1-R3140)*M3140</f>
        <v>0</v>
      </c>
      <c r="V3140" s="49">
        <f>IF(0&lt;0.8,0,IF(0&lt;1,Sheet1!L590,1))*IF(G3140&lt;3,0.12 - O3140,0.01) *U3140</f>
        <v>0</v>
      </c>
      <c r="W3140" s="49">
        <f>IF(0&gt;1,IF(0&lt;=1.1,1,IF(0&lt;=1.2,2,IF(0&lt;=1.5,3,5))),0) * 1000000</f>
        <v>0</v>
      </c>
      <c r="X3140" s="50">
        <f>IF(AND(P3140&gt;=150000000,P3140&lt;300000000),5000000,IF(AND(P3140&gt;=300000000,P3140&lt;500000000),10000000,IF(AND(P3140&gt;=300000000,P3140&lt;500000000),15000000,IF(AND(P3140&gt;=500000000,P3140&lt;3000000000),20000000,IF(P3140&gt;=30000000000,35000000,0))))) * (1-R3140)</f>
        <v>0</v>
      </c>
      <c r="Y3140" s="50">
        <f>IFERROR(Q3140 * (1-R3140),0)</f>
        <v>0</v>
      </c>
      <c r="Z3140" s="51">
        <f>IF(R3140=1,0,0)</f>
        <v>0</v>
      </c>
      <c r="AA3140" s="51">
        <f>IFERROR((1-R3140) * Z3140 * 2%,0)</f>
        <v>0</v>
      </c>
      <c r="AB3140" s="52">
        <f>IF(R3140=0,0,0)</f>
        <v>0</v>
      </c>
      <c r="AC3140" s="52">
        <f> IFERROR(AB3140 * (1-R3140) * 2%,0)</f>
        <v>0</v>
      </c>
      <c r="AD3140" s="53">
        <f>T3140+V3140+W3140+X3140+AA3140+AC3140</f>
        <v>10663.41</v>
      </c>
    </row>
    <row r="3141">
      <c r="C3141" s="40" t="s">
        <v>5954</v>
      </c>
      <c r="D3141" s="41" t="s">
        <v>5955</v>
      </c>
      <c r="E3141" s="41"/>
      <c r="F3141" s="42">
        <v>42283.65351851852</v>
      </c>
      <c r="G3141" s="43">
        <v>33</v>
      </c>
      <c r="H3141" s="44" t="s">
        <v>24</v>
      </c>
      <c r="I3141" s="44" t="s">
        <v>24</v>
      </c>
      <c r="J3141" s="43">
        <v>176700</v>
      </c>
      <c r="K3141" s="43">
        <v>0</v>
      </c>
      <c r="L3141" s="43">
        <v>0</v>
      </c>
      <c r="M3141" s="43">
        <f>IFERROR(J3141-K3141-L3141,0)</f>
        <v>176700</v>
      </c>
      <c r="N3141" s="43">
        <v>280357</v>
      </c>
      <c r="O3141" s="45">
        <f>IFERROR(IF(1 - M3141/N3141&lt;0,0,1-M3141/N3141),0)</f>
        <v>0.36973216292084732</v>
      </c>
      <c r="P3141" s="43">
        <v>0</v>
      </c>
      <c r="Q3141" s="43">
        <v>176700</v>
      </c>
      <c r="R3141" s="46">
        <f>IF(F3141&lt;DATEVALUE("2018-07-01"),1,0)</f>
        <v>1</v>
      </c>
      <c r="S3141" s="47">
        <f>IF(R3141=1,1%,0)</f>
        <v>0.01</v>
      </c>
      <c r="T3141" s="46">
        <f>IFERROR(S3141*M3141,0)</f>
        <v>1767</v>
      </c>
      <c r="U3141" s="48">
        <f>IF(O3141&lt;=0.12,1,0)*(1-R3141)*M3141</f>
        <v>0</v>
      </c>
      <c r="V3141" s="49">
        <f>IF(0&lt;0.8,0,IF(0&lt;1,Sheet1!L590,1))*IF(G3141&lt;3,0.12 - O3141,0.01) *U3141</f>
        <v>0</v>
      </c>
      <c r="W3141" s="49">
        <f>IF(0&gt;1,IF(0&lt;=1.1,1,IF(0&lt;=1.2,2,IF(0&lt;=1.5,3,5))),0) * 1000000</f>
        <v>0</v>
      </c>
      <c r="X3141" s="50">
        <f>IF(AND(P3141&gt;=150000000,P3141&lt;300000000),5000000,IF(AND(P3141&gt;=300000000,P3141&lt;500000000),10000000,IF(AND(P3141&gt;=300000000,P3141&lt;500000000),15000000,IF(AND(P3141&gt;=500000000,P3141&lt;3000000000),20000000,IF(P3141&gt;=30000000000,35000000,0))))) * (1-R3141)</f>
        <v>0</v>
      </c>
      <c r="Y3141" s="50">
        <f>IFERROR(Q3141 * (1-R3141),0)</f>
        <v>0</v>
      </c>
      <c r="Z3141" s="51">
        <f>IF(R3141=1,0,0)</f>
        <v>0</v>
      </c>
      <c r="AA3141" s="51">
        <f>IFERROR((1-R3141) * Z3141 * 2%,0)</f>
        <v>0</v>
      </c>
      <c r="AB3141" s="52">
        <f>IF(R3141=0,0,0)</f>
        <v>0</v>
      </c>
      <c r="AC3141" s="52">
        <f> IFERROR(AB3141 * (1-R3141) * 2%,0)</f>
        <v>0</v>
      </c>
      <c r="AD3141" s="53">
        <f>T3141+V3141+W3141+X3141+AA3141+AC3141</f>
        <v>1767</v>
      </c>
    </row>
    <row r="3142">
      <c r="C3142" s="40" t="s">
        <v>5956</v>
      </c>
      <c r="D3142" s="41" t="s">
        <v>5957</v>
      </c>
      <c r="E3142" s="41"/>
      <c r="F3142" s="42">
        <v>42334.405497685184</v>
      </c>
      <c r="G3142" s="43">
        <v>32</v>
      </c>
      <c r="H3142" s="44">
        <v>43340</v>
      </c>
      <c r="I3142" s="44">
        <v>43395</v>
      </c>
      <c r="J3142" s="43">
        <v>730241</v>
      </c>
      <c r="K3142" s="43">
        <v>0</v>
      </c>
      <c r="L3142" s="43">
        <v>0</v>
      </c>
      <c r="M3142" s="43">
        <f>IFERROR(J3142-K3142-L3142,0)</f>
        <v>730241</v>
      </c>
      <c r="N3142" s="43">
        <v>1072544</v>
      </c>
      <c r="O3142" s="45">
        <f>IFERROR(IF(1 - M3142/N3142&lt;0,0,1-M3142/N3142),0)</f>
        <v>0.31915054300802581</v>
      </c>
      <c r="P3142" s="43">
        <v>0</v>
      </c>
      <c r="Q3142" s="43">
        <v>730241</v>
      </c>
      <c r="R3142" s="46">
        <f>IF(F3142&lt;DATEVALUE("2018-07-01"),1,0)</f>
        <v>1</v>
      </c>
      <c r="S3142" s="47">
        <f>IF(R3142=1,1%,0)</f>
        <v>0.01</v>
      </c>
      <c r="T3142" s="46">
        <f>IFERROR(S3142*M3142,0)</f>
        <v>7302.4099999999999</v>
      </c>
      <c r="U3142" s="48">
        <f>IF(O3142&lt;=0.12,1,0)*(1-R3142)*M3142</f>
        <v>0</v>
      </c>
      <c r="V3142" s="49">
        <f>IF(0&lt;0.8,0,IF(0&lt;1,Sheet1!L590,1))*IF(G3142&lt;3,0.12 - O3142,0.01) *U3142</f>
        <v>0</v>
      </c>
      <c r="W3142" s="49">
        <f>IF(0&gt;1,IF(0&lt;=1.1,1,IF(0&lt;=1.2,2,IF(0&lt;=1.5,3,5))),0) * 1000000</f>
        <v>0</v>
      </c>
      <c r="X3142" s="50">
        <f>IF(AND(P3142&gt;=150000000,P3142&lt;300000000),5000000,IF(AND(P3142&gt;=300000000,P3142&lt;500000000),10000000,IF(AND(P3142&gt;=300000000,P3142&lt;500000000),15000000,IF(AND(P3142&gt;=500000000,P3142&lt;3000000000),20000000,IF(P3142&gt;=30000000000,35000000,0))))) * (1-R3142)</f>
        <v>0</v>
      </c>
      <c r="Y3142" s="50">
        <f>IFERROR(Q3142 * (1-R3142),0)</f>
        <v>0</v>
      </c>
      <c r="Z3142" s="51">
        <f>IF(R3142=1,0,0)</f>
        <v>0</v>
      </c>
      <c r="AA3142" s="51">
        <f>IFERROR((1-R3142) * Z3142 * 2%,0)</f>
        <v>0</v>
      </c>
      <c r="AB3142" s="52">
        <f>IF(R3142=0,0,0)</f>
        <v>0</v>
      </c>
      <c r="AC3142" s="52">
        <f> IFERROR(AB3142 * (1-R3142) * 2%,0)</f>
        <v>0</v>
      </c>
      <c r="AD3142" s="53">
        <f>T3142+V3142+W3142+X3142+AA3142+AC3142</f>
        <v>7302.4099999999999</v>
      </c>
    </row>
    <row r="3143">
      <c r="C3143" s="40" t="s">
        <v>5958</v>
      </c>
      <c r="D3143" s="41" t="s">
        <v>5959</v>
      </c>
      <c r="E3143" s="41"/>
      <c r="F3143" s="42">
        <v>42389.609421296293</v>
      </c>
      <c r="G3143" s="43">
        <v>30</v>
      </c>
      <c r="H3143" s="44" t="s">
        <v>24</v>
      </c>
      <c r="I3143" s="44" t="s">
        <v>24</v>
      </c>
      <c r="J3143" s="43">
        <v>313753</v>
      </c>
      <c r="K3143" s="43">
        <v>0</v>
      </c>
      <c r="L3143" s="43">
        <v>0</v>
      </c>
      <c r="M3143" s="43">
        <f>IFERROR(J3143-K3143-L3143,0)</f>
        <v>313753</v>
      </c>
      <c r="N3143" s="43">
        <v>313753</v>
      </c>
      <c r="O3143" s="45">
        <f>IFERROR(IF(1 - M3143/N3143&lt;0,0,1-M3143/N3143),0)</f>
        <v>0</v>
      </c>
      <c r="P3143" s="43">
        <v>0</v>
      </c>
      <c r="Q3143" s="43">
        <v>313753</v>
      </c>
      <c r="R3143" s="46">
        <f>IF(F3143&lt;DATEVALUE("2018-07-01"),1,0)</f>
        <v>1</v>
      </c>
      <c r="S3143" s="47">
        <f>IF(R3143=1,1%,0)</f>
        <v>0.01</v>
      </c>
      <c r="T3143" s="46">
        <f>IFERROR(S3143*M3143,0)</f>
        <v>3137.5300000000002</v>
      </c>
      <c r="U3143" s="48">
        <f>IF(O3143&lt;=0.12,1,0)*(1-R3143)*M3143</f>
        <v>0</v>
      </c>
      <c r="V3143" s="49">
        <f>IF(0&lt;0.8,0,IF(0&lt;1,Sheet1!L590,1))*IF(G3143&lt;3,0.12 - O3143,0.01) *U3143</f>
        <v>0</v>
      </c>
      <c r="W3143" s="49">
        <f>IF(0&gt;1,IF(0&lt;=1.1,1,IF(0&lt;=1.2,2,IF(0&lt;=1.5,3,5))),0) * 1000000</f>
        <v>0</v>
      </c>
      <c r="X3143" s="50">
        <f>IF(AND(P3143&gt;=150000000,P3143&lt;300000000),5000000,IF(AND(P3143&gt;=300000000,P3143&lt;500000000),10000000,IF(AND(P3143&gt;=300000000,P3143&lt;500000000),15000000,IF(AND(P3143&gt;=500000000,P3143&lt;3000000000),20000000,IF(P3143&gt;=30000000000,35000000,0))))) * (1-R3143)</f>
        <v>0</v>
      </c>
      <c r="Y3143" s="50">
        <f>IFERROR(Q3143 * (1-R3143),0)</f>
        <v>0</v>
      </c>
      <c r="Z3143" s="51">
        <f>IF(R3143=1,0,0)</f>
        <v>0</v>
      </c>
      <c r="AA3143" s="51">
        <f>IFERROR((1-R3143) * Z3143 * 2%,0)</f>
        <v>0</v>
      </c>
      <c r="AB3143" s="52">
        <f>IF(R3143=0,0,0)</f>
        <v>0</v>
      </c>
      <c r="AC3143" s="52">
        <f> IFERROR(AB3143 * (1-R3143) * 2%,0)</f>
        <v>0</v>
      </c>
      <c r="AD3143" s="53">
        <f>T3143+V3143+W3143+X3143+AA3143+AC3143</f>
        <v>3137.5300000000002</v>
      </c>
    </row>
    <row r="3144">
      <c r="C3144" s="40" t="s">
        <v>5960</v>
      </c>
      <c r="D3144" s="41" t="s">
        <v>5961</v>
      </c>
      <c r="E3144" s="41"/>
      <c r="F3144" s="42">
        <v>42395.571539351848</v>
      </c>
      <c r="G3144" s="43">
        <v>30</v>
      </c>
      <c r="H3144" s="44">
        <v>43337</v>
      </c>
      <c r="I3144" s="44">
        <v>43368</v>
      </c>
      <c r="J3144" s="43">
        <v>421433455</v>
      </c>
      <c r="K3144" s="43">
        <v>23002406</v>
      </c>
      <c r="L3144" s="43">
        <v>0</v>
      </c>
      <c r="M3144" s="43">
        <f>IFERROR(J3144-K3144-L3144,0)</f>
        <v>398431049</v>
      </c>
      <c r="N3144" s="43">
        <v>530505503</v>
      </c>
      <c r="O3144" s="45">
        <f>IFERROR(IF(1 - M3144/N3144&lt;0,0,1-M3144/N3144),0)</f>
        <v>0.24895963049039283</v>
      </c>
      <c r="P3144" s="43">
        <v>0</v>
      </c>
      <c r="Q3144" s="43">
        <v>421433455</v>
      </c>
      <c r="R3144" s="46">
        <f>IF(F3144&lt;DATEVALUE("2018-07-01"),1,0)</f>
        <v>1</v>
      </c>
      <c r="S3144" s="47">
        <f>IF(R3144=1,1%,0)</f>
        <v>0.01</v>
      </c>
      <c r="T3144" s="46">
        <f>IFERROR(S3144*M3144,0)</f>
        <v>3984310.4900000002</v>
      </c>
      <c r="U3144" s="48">
        <f>IF(O3144&lt;=0.12,1,0)*(1-R3144)*M3144</f>
        <v>0</v>
      </c>
      <c r="V3144" s="49">
        <f>IF(0&lt;0.8,0,IF(0&lt;1,Sheet1!L590,1))*IF(G3144&lt;3,0.12 - O3144,0.01) *U3144</f>
        <v>0</v>
      </c>
      <c r="W3144" s="49">
        <f>IF(0&gt;1,IF(0&lt;=1.1,1,IF(0&lt;=1.2,2,IF(0&lt;=1.5,3,5))),0) * 1000000</f>
        <v>0</v>
      </c>
      <c r="X3144" s="50">
        <f>IF(AND(P3144&gt;=150000000,P3144&lt;300000000),5000000,IF(AND(P3144&gt;=300000000,P3144&lt;500000000),10000000,IF(AND(P3144&gt;=300000000,P3144&lt;500000000),15000000,IF(AND(P3144&gt;=500000000,P3144&lt;3000000000),20000000,IF(P3144&gt;=30000000000,35000000,0))))) * (1-R3144)</f>
        <v>0</v>
      </c>
      <c r="Y3144" s="50">
        <f>IFERROR(Q3144 * (1-R3144),0)</f>
        <v>0</v>
      </c>
      <c r="Z3144" s="51">
        <f>IF(R3144=1,0,0)</f>
        <v>0</v>
      </c>
      <c r="AA3144" s="51">
        <f>IFERROR((1-R3144) * Z3144 * 2%,0)</f>
        <v>0</v>
      </c>
      <c r="AB3144" s="52">
        <f>IF(R3144=0,0,0)</f>
        <v>0</v>
      </c>
      <c r="AC3144" s="52">
        <f> IFERROR(AB3144 * (1-R3144) * 2%,0)</f>
        <v>0</v>
      </c>
      <c r="AD3144" s="53">
        <f>T3144+V3144+W3144+X3144+AA3144+AC3144</f>
        <v>3984310.4900000002</v>
      </c>
    </row>
    <row r="3145">
      <c r="C3145" s="40" t="s">
        <v>5962</v>
      </c>
      <c r="D3145" s="41" t="s">
        <v>5963</v>
      </c>
      <c r="E3145" s="41"/>
      <c r="F3145" s="42">
        <v>42427.618356481478</v>
      </c>
      <c r="G3145" s="43">
        <v>29</v>
      </c>
      <c r="H3145" s="44">
        <v>43340</v>
      </c>
      <c r="I3145" s="44">
        <v>43395</v>
      </c>
      <c r="J3145" s="43">
        <v>1223032</v>
      </c>
      <c r="K3145" s="43">
        <v>243522</v>
      </c>
      <c r="L3145" s="43">
        <v>0</v>
      </c>
      <c r="M3145" s="43">
        <f>IFERROR(J3145-K3145-L3145,0)</f>
        <v>979510</v>
      </c>
      <c r="N3145" s="43">
        <v>1189309</v>
      </c>
      <c r="O3145" s="45">
        <f>IFERROR(IF(1 - M3145/N3145&lt;0,0,1-M3145/N3145),0)</f>
        <v>0.17640411364918618</v>
      </c>
      <c r="P3145" s="43">
        <v>0</v>
      </c>
      <c r="Q3145" s="43">
        <v>1223032</v>
      </c>
      <c r="R3145" s="46">
        <f>IF(F3145&lt;DATEVALUE("2018-07-01"),1,0)</f>
        <v>1</v>
      </c>
      <c r="S3145" s="47">
        <f>IF(R3145=1,1%,0)</f>
        <v>0.01</v>
      </c>
      <c r="T3145" s="46">
        <f>IFERROR(S3145*M3145,0)</f>
        <v>9795.1000000000004</v>
      </c>
      <c r="U3145" s="48">
        <f>IF(O3145&lt;=0.12,1,0)*(1-R3145)*M3145</f>
        <v>0</v>
      </c>
      <c r="V3145" s="49">
        <f>IF(0&lt;0.8,0,IF(0&lt;1,Sheet1!L590,1))*IF(G3145&lt;3,0.12 - O3145,0.01) *U3145</f>
        <v>0</v>
      </c>
      <c r="W3145" s="49">
        <f>IF(0&gt;1,IF(0&lt;=1.1,1,IF(0&lt;=1.2,2,IF(0&lt;=1.5,3,5))),0) * 1000000</f>
        <v>0</v>
      </c>
      <c r="X3145" s="50">
        <f>IF(AND(P3145&gt;=150000000,P3145&lt;300000000),5000000,IF(AND(P3145&gt;=300000000,P3145&lt;500000000),10000000,IF(AND(P3145&gt;=300000000,P3145&lt;500000000),15000000,IF(AND(P3145&gt;=500000000,P3145&lt;3000000000),20000000,IF(P3145&gt;=30000000000,35000000,0))))) * (1-R3145)</f>
        <v>0</v>
      </c>
      <c r="Y3145" s="50">
        <f>IFERROR(Q3145 * (1-R3145),0)</f>
        <v>0</v>
      </c>
      <c r="Z3145" s="51">
        <f>IF(R3145=1,0,0)</f>
        <v>0</v>
      </c>
      <c r="AA3145" s="51">
        <f>IFERROR((1-R3145) * Z3145 * 2%,0)</f>
        <v>0</v>
      </c>
      <c r="AB3145" s="52">
        <f>IF(R3145=0,0,0)</f>
        <v>0</v>
      </c>
      <c r="AC3145" s="52">
        <f> IFERROR(AB3145 * (1-R3145) * 2%,0)</f>
        <v>0</v>
      </c>
      <c r="AD3145" s="53">
        <f>T3145+V3145+W3145+X3145+AA3145+AC3145</f>
        <v>9795.1000000000004</v>
      </c>
    </row>
    <row r="3146">
      <c r="C3146" s="40" t="s">
        <v>5964</v>
      </c>
      <c r="D3146" s="41" t="s">
        <v>5965</v>
      </c>
      <c r="E3146" s="41"/>
      <c r="F3146" s="42">
        <v>42438.427233796298</v>
      </c>
      <c r="G3146" s="43">
        <v>28</v>
      </c>
      <c r="H3146" s="44">
        <v>43312</v>
      </c>
      <c r="I3146" s="44">
        <v>43322</v>
      </c>
      <c r="J3146" s="43">
        <v>1031130</v>
      </c>
      <c r="K3146" s="43">
        <v>0</v>
      </c>
      <c r="L3146" s="43">
        <v>0</v>
      </c>
      <c r="M3146" s="43">
        <f>IFERROR(J3146-K3146-L3146,0)</f>
        <v>1031130</v>
      </c>
      <c r="N3146" s="43">
        <v>1015494</v>
      </c>
      <c r="O3146" s="45">
        <f>IFERROR(IF(1 - M3146/N3146&lt;0,0,1-M3146/N3146),0)</f>
        <v>0</v>
      </c>
      <c r="P3146" s="43">
        <v>0</v>
      </c>
      <c r="Q3146" s="43">
        <v>1031130</v>
      </c>
      <c r="R3146" s="46">
        <f>IF(F3146&lt;DATEVALUE("2018-07-01"),1,0)</f>
        <v>1</v>
      </c>
      <c r="S3146" s="47">
        <f>IF(R3146=1,1%,0)</f>
        <v>0.01</v>
      </c>
      <c r="T3146" s="46">
        <f>IFERROR(S3146*M3146,0)</f>
        <v>10311.300000000001</v>
      </c>
      <c r="U3146" s="48">
        <f>IF(O3146&lt;=0.12,1,0)*(1-R3146)*M3146</f>
        <v>0</v>
      </c>
      <c r="V3146" s="49">
        <f>IF(0&lt;0.8,0,IF(0&lt;1,Sheet1!L590,1))*IF(G3146&lt;3,0.12 - O3146,0.01) *U3146</f>
        <v>0</v>
      </c>
      <c r="W3146" s="49">
        <f>IF(0&gt;1,IF(0&lt;=1.1,1,IF(0&lt;=1.2,2,IF(0&lt;=1.5,3,5))),0) * 1000000</f>
        <v>0</v>
      </c>
      <c r="X3146" s="50">
        <f>IF(AND(P3146&gt;=150000000,P3146&lt;300000000),5000000,IF(AND(P3146&gt;=300000000,P3146&lt;500000000),10000000,IF(AND(P3146&gt;=300000000,P3146&lt;500000000),15000000,IF(AND(P3146&gt;=500000000,P3146&lt;3000000000),20000000,IF(P3146&gt;=30000000000,35000000,0))))) * (1-R3146)</f>
        <v>0</v>
      </c>
      <c r="Y3146" s="50">
        <f>IFERROR(Q3146 * (1-R3146),0)</f>
        <v>0</v>
      </c>
      <c r="Z3146" s="51">
        <f>IF(R3146=1,0,0)</f>
        <v>0</v>
      </c>
      <c r="AA3146" s="51">
        <f>IFERROR((1-R3146) * Z3146 * 2%,0)</f>
        <v>0</v>
      </c>
      <c r="AB3146" s="52">
        <f>IF(R3146=0,0,0)</f>
        <v>0</v>
      </c>
      <c r="AC3146" s="52">
        <f> IFERROR(AB3146 * (1-R3146) * 2%,0)</f>
        <v>0</v>
      </c>
      <c r="AD3146" s="53">
        <f>T3146+V3146+W3146+X3146+AA3146+AC3146</f>
        <v>10311.300000000001</v>
      </c>
    </row>
    <row r="3147">
      <c r="C3147" s="40" t="s">
        <v>5966</v>
      </c>
      <c r="D3147" s="41" t="s">
        <v>5967</v>
      </c>
      <c r="E3147" s="41"/>
      <c r="F3147" s="42">
        <v>42509.102858796294</v>
      </c>
      <c r="G3147" s="43">
        <v>26</v>
      </c>
      <c r="H3147" s="44" t="s">
        <v>24</v>
      </c>
      <c r="I3147" s="44" t="s">
        <v>24</v>
      </c>
      <c r="J3147" s="43">
        <v>1196436</v>
      </c>
      <c r="K3147" s="43">
        <v>0</v>
      </c>
      <c r="L3147" s="43">
        <v>0</v>
      </c>
      <c r="M3147" s="43">
        <f>IFERROR(J3147-K3147-L3147,0)</f>
        <v>1196436</v>
      </c>
      <c r="N3147" s="43">
        <v>1565485</v>
      </c>
      <c r="O3147" s="45">
        <f>IFERROR(IF(1 - M3147/N3147&lt;0,0,1-M3147/N3147),0)</f>
        <v>0.23574100039284951</v>
      </c>
      <c r="P3147" s="43">
        <v>0</v>
      </c>
      <c r="Q3147" s="43">
        <v>1196436</v>
      </c>
      <c r="R3147" s="46">
        <f>IF(F3147&lt;DATEVALUE("2018-07-01"),1,0)</f>
        <v>1</v>
      </c>
      <c r="S3147" s="47">
        <f>IF(R3147=1,1%,0)</f>
        <v>0.01</v>
      </c>
      <c r="T3147" s="46">
        <f>IFERROR(S3147*M3147,0)</f>
        <v>11964.360000000001</v>
      </c>
      <c r="U3147" s="48">
        <f>IF(O3147&lt;=0.12,1,0)*(1-R3147)*M3147</f>
        <v>0</v>
      </c>
      <c r="V3147" s="49">
        <f>IF(0&lt;0.8,0,IF(0&lt;1,Sheet1!L590,1))*IF(G3147&lt;3,0.12 - O3147,0.01) *U3147</f>
        <v>0</v>
      </c>
      <c r="W3147" s="49">
        <f>IF(0&gt;1,IF(0&lt;=1.1,1,IF(0&lt;=1.2,2,IF(0&lt;=1.5,3,5))),0) * 1000000</f>
        <v>0</v>
      </c>
      <c r="X3147" s="50">
        <f>IF(AND(P3147&gt;=150000000,P3147&lt;300000000),5000000,IF(AND(P3147&gt;=300000000,P3147&lt;500000000),10000000,IF(AND(P3147&gt;=300000000,P3147&lt;500000000),15000000,IF(AND(P3147&gt;=500000000,P3147&lt;3000000000),20000000,IF(P3147&gt;=30000000000,35000000,0))))) * (1-R3147)</f>
        <v>0</v>
      </c>
      <c r="Y3147" s="50">
        <f>IFERROR(Q3147 * (1-R3147),0)</f>
        <v>0</v>
      </c>
      <c r="Z3147" s="51">
        <f>IF(R3147=1,0,0)</f>
        <v>0</v>
      </c>
      <c r="AA3147" s="51">
        <f>IFERROR((1-R3147) * Z3147 * 2%,0)</f>
        <v>0</v>
      </c>
      <c r="AB3147" s="52">
        <f>IF(R3147=0,0,0)</f>
        <v>0</v>
      </c>
      <c r="AC3147" s="52">
        <f> IFERROR(AB3147 * (1-R3147) * 2%,0)</f>
        <v>0</v>
      </c>
      <c r="AD3147" s="53">
        <f>T3147+V3147+W3147+X3147+AA3147+AC3147</f>
        <v>11964.360000000001</v>
      </c>
    </row>
    <row r="3148">
      <c r="C3148" s="40" t="s">
        <v>5968</v>
      </c>
      <c r="D3148" s="41" t="s">
        <v>5967</v>
      </c>
      <c r="E3148" s="41"/>
      <c r="F3148" s="42">
        <v>42549.380127314813</v>
      </c>
      <c r="G3148" s="43">
        <v>25</v>
      </c>
      <c r="H3148" s="44" t="s">
        <v>24</v>
      </c>
      <c r="I3148" s="44" t="s">
        <v>24</v>
      </c>
      <c r="J3148" s="43">
        <v>1633240</v>
      </c>
      <c r="K3148" s="43">
        <v>0</v>
      </c>
      <c r="L3148" s="43">
        <v>0</v>
      </c>
      <c r="M3148" s="43">
        <f>IFERROR(J3148-K3148-L3148,0)</f>
        <v>1633240</v>
      </c>
      <c r="N3148" s="43">
        <v>2220705</v>
      </c>
      <c r="O3148" s="45">
        <f>IFERROR(IF(1 - M3148/N3148&lt;0,0,1-M3148/N3148),0)</f>
        <v>0.26453986459255052</v>
      </c>
      <c r="P3148" s="43">
        <v>0</v>
      </c>
      <c r="Q3148" s="43">
        <v>1633240</v>
      </c>
      <c r="R3148" s="46">
        <f>IF(F3148&lt;DATEVALUE("2018-07-01"),1,0)</f>
        <v>1</v>
      </c>
      <c r="S3148" s="47">
        <f>IF(R3148=1,1%,0)</f>
        <v>0.01</v>
      </c>
      <c r="T3148" s="46">
        <f>IFERROR(S3148*M3148,0)</f>
        <v>16332.4</v>
      </c>
      <c r="U3148" s="48">
        <f>IF(O3148&lt;=0.12,1,0)*(1-R3148)*M3148</f>
        <v>0</v>
      </c>
      <c r="V3148" s="49">
        <f>IF(0&lt;0.8,0,IF(0&lt;1,Sheet1!L590,1))*IF(G3148&lt;3,0.12 - O3148,0.01) *U3148</f>
        <v>0</v>
      </c>
      <c r="W3148" s="49">
        <f>IF(0&gt;1,IF(0&lt;=1.1,1,IF(0&lt;=1.2,2,IF(0&lt;=1.5,3,5))),0) * 1000000</f>
        <v>0</v>
      </c>
      <c r="X3148" s="50">
        <f>IF(AND(P3148&gt;=150000000,P3148&lt;300000000),5000000,IF(AND(P3148&gt;=300000000,P3148&lt;500000000),10000000,IF(AND(P3148&gt;=300000000,P3148&lt;500000000),15000000,IF(AND(P3148&gt;=500000000,P3148&lt;3000000000),20000000,IF(P3148&gt;=30000000000,35000000,0))))) * (1-R3148)</f>
        <v>0</v>
      </c>
      <c r="Y3148" s="50">
        <f>IFERROR(Q3148 * (1-R3148),0)</f>
        <v>0</v>
      </c>
      <c r="Z3148" s="51">
        <f>IF(R3148=1,0,0)</f>
        <v>0</v>
      </c>
      <c r="AA3148" s="51">
        <f>IFERROR((1-R3148) * Z3148 * 2%,0)</f>
        <v>0</v>
      </c>
      <c r="AB3148" s="52">
        <f>IF(R3148=0,0,0)</f>
        <v>0</v>
      </c>
      <c r="AC3148" s="52">
        <f> IFERROR(AB3148 * (1-R3148) * 2%,0)</f>
        <v>0</v>
      </c>
      <c r="AD3148" s="53">
        <f>T3148+V3148+W3148+X3148+AA3148+AC3148</f>
        <v>16332.4</v>
      </c>
    </row>
    <row r="3149">
      <c r="C3149" s="40" t="s">
        <v>5969</v>
      </c>
      <c r="D3149" s="41" t="s">
        <v>5970</v>
      </c>
      <c r="E3149" s="41"/>
      <c r="F3149" s="42">
        <v>42580.323240740741</v>
      </c>
      <c r="G3149" s="43">
        <v>24</v>
      </c>
      <c r="H3149" s="44" t="s">
        <v>24</v>
      </c>
      <c r="I3149" s="44" t="s">
        <v>24</v>
      </c>
      <c r="J3149" s="43">
        <v>1347214</v>
      </c>
      <c r="K3149" s="43">
        <v>0</v>
      </c>
      <c r="L3149" s="43">
        <v>0</v>
      </c>
      <c r="M3149" s="43">
        <f>IFERROR(J3149-K3149-L3149,0)</f>
        <v>1347214</v>
      </c>
      <c r="N3149" s="43">
        <v>1347214</v>
      </c>
      <c r="O3149" s="45">
        <f>IFERROR(IF(1 - M3149/N3149&lt;0,0,1-M3149/N3149),0)</f>
        <v>0</v>
      </c>
      <c r="P3149" s="43">
        <v>0</v>
      </c>
      <c r="Q3149" s="43">
        <v>1347214</v>
      </c>
      <c r="R3149" s="46">
        <f>IF(F3149&lt;DATEVALUE("2018-07-01"),1,0)</f>
        <v>1</v>
      </c>
      <c r="S3149" s="47">
        <f>IF(R3149=1,1%,0)</f>
        <v>0.01</v>
      </c>
      <c r="T3149" s="46">
        <f>IFERROR(S3149*M3149,0)</f>
        <v>13472.139999999999</v>
      </c>
      <c r="U3149" s="48">
        <f>IF(O3149&lt;=0.12,1,0)*(1-R3149)*M3149</f>
        <v>0</v>
      </c>
      <c r="V3149" s="49">
        <f>IF(0&lt;0.8,0,IF(0&lt;1,Sheet1!L590,1))*IF(G3149&lt;3,0.12 - O3149,0.01) *U3149</f>
        <v>0</v>
      </c>
      <c r="W3149" s="49">
        <f>IF(0&gt;1,IF(0&lt;=1.1,1,IF(0&lt;=1.2,2,IF(0&lt;=1.5,3,5))),0) * 1000000</f>
        <v>0</v>
      </c>
      <c r="X3149" s="50">
        <f>IF(AND(P3149&gt;=150000000,P3149&lt;300000000),5000000,IF(AND(P3149&gt;=300000000,P3149&lt;500000000),10000000,IF(AND(P3149&gt;=300000000,P3149&lt;500000000),15000000,IF(AND(P3149&gt;=500000000,P3149&lt;3000000000),20000000,IF(P3149&gt;=30000000000,35000000,0))))) * (1-R3149)</f>
        <v>0</v>
      </c>
      <c r="Y3149" s="50">
        <f>IFERROR(Q3149 * (1-R3149),0)</f>
        <v>0</v>
      </c>
      <c r="Z3149" s="51">
        <f>IF(R3149=1,0,0)</f>
        <v>0</v>
      </c>
      <c r="AA3149" s="51">
        <f>IFERROR((1-R3149) * Z3149 * 2%,0)</f>
        <v>0</v>
      </c>
      <c r="AB3149" s="52">
        <f>IF(R3149=0,0,0)</f>
        <v>0</v>
      </c>
      <c r="AC3149" s="52">
        <f> IFERROR(AB3149 * (1-R3149) * 2%,0)</f>
        <v>0</v>
      </c>
      <c r="AD3149" s="53">
        <f>T3149+V3149+W3149+X3149+AA3149+AC3149</f>
        <v>13472.139999999999</v>
      </c>
    </row>
    <row r="3150">
      <c r="C3150" s="40" t="s">
        <v>5971</v>
      </c>
      <c r="D3150" s="41" t="s">
        <v>5972</v>
      </c>
      <c r="E3150" s="41"/>
      <c r="F3150" s="42">
        <v>42583.349062499998</v>
      </c>
      <c r="G3150" s="43">
        <v>23</v>
      </c>
      <c r="H3150" s="44" t="s">
        <v>24</v>
      </c>
      <c r="I3150" s="44" t="s">
        <v>24</v>
      </c>
      <c r="J3150" s="43">
        <v>883724</v>
      </c>
      <c r="K3150" s="43">
        <v>0</v>
      </c>
      <c r="L3150" s="43">
        <v>0</v>
      </c>
      <c r="M3150" s="43">
        <f>IFERROR(J3150-K3150-L3150,0)</f>
        <v>883724</v>
      </c>
      <c r="N3150" s="43">
        <v>1166347</v>
      </c>
      <c r="O3150" s="45">
        <f>IFERROR(IF(1 - M3150/N3150&lt;0,0,1-M3150/N3150),0)</f>
        <v>0.24231467993658828</v>
      </c>
      <c r="P3150" s="43">
        <v>0</v>
      </c>
      <c r="Q3150" s="43">
        <v>883724</v>
      </c>
      <c r="R3150" s="46">
        <f>IF(F3150&lt;DATEVALUE("2018-07-01"),1,0)</f>
        <v>1</v>
      </c>
      <c r="S3150" s="47">
        <f>IF(R3150=1,1%,0)</f>
        <v>0.01</v>
      </c>
      <c r="T3150" s="46">
        <f>IFERROR(S3150*M3150,0)</f>
        <v>8837.2399999999998</v>
      </c>
      <c r="U3150" s="48">
        <f>IF(O3150&lt;=0.12,1,0)*(1-R3150)*M3150</f>
        <v>0</v>
      </c>
      <c r="V3150" s="49">
        <f>IF(0&lt;0.8,0,IF(0&lt;1,Sheet1!L590,1))*IF(G3150&lt;3,0.12 - O3150,0.01) *U3150</f>
        <v>0</v>
      </c>
      <c r="W3150" s="49">
        <f>IF(0&gt;1,IF(0&lt;=1.1,1,IF(0&lt;=1.2,2,IF(0&lt;=1.5,3,5))),0) * 1000000</f>
        <v>0</v>
      </c>
      <c r="X3150" s="50">
        <f>IF(AND(P3150&gt;=150000000,P3150&lt;300000000),5000000,IF(AND(P3150&gt;=300000000,P3150&lt;500000000),10000000,IF(AND(P3150&gt;=300000000,P3150&lt;500000000),15000000,IF(AND(P3150&gt;=500000000,P3150&lt;3000000000),20000000,IF(P3150&gt;=30000000000,35000000,0))))) * (1-R3150)</f>
        <v>0</v>
      </c>
      <c r="Y3150" s="50">
        <f>IFERROR(Q3150 * (1-R3150),0)</f>
        <v>0</v>
      </c>
      <c r="Z3150" s="51">
        <f>IF(R3150=1,0,0)</f>
        <v>0</v>
      </c>
      <c r="AA3150" s="51">
        <f>IFERROR((1-R3150) * Z3150 * 2%,0)</f>
        <v>0</v>
      </c>
      <c r="AB3150" s="52">
        <f>IF(R3150=0,0,0)</f>
        <v>0</v>
      </c>
      <c r="AC3150" s="52">
        <f> IFERROR(AB3150 * (1-R3150) * 2%,0)</f>
        <v>0</v>
      </c>
      <c r="AD3150" s="53">
        <f>T3150+V3150+W3150+X3150+AA3150+AC3150</f>
        <v>8837.2399999999998</v>
      </c>
    </row>
    <row r="3151">
      <c r="C3151" s="40" t="s">
        <v>5973</v>
      </c>
      <c r="D3151" s="41" t="s">
        <v>5974</v>
      </c>
      <c r="E3151" s="41"/>
      <c r="F3151" s="42">
        <v>42678.121840277774</v>
      </c>
      <c r="G3151" s="43">
        <v>20</v>
      </c>
      <c r="H3151" s="44">
        <v>43334</v>
      </c>
      <c r="I3151" s="44">
        <v>43342</v>
      </c>
      <c r="J3151" s="43">
        <v>2792635</v>
      </c>
      <c r="K3151" s="43">
        <v>1674186</v>
      </c>
      <c r="L3151" s="43">
        <v>0</v>
      </c>
      <c r="M3151" s="43">
        <f>IFERROR(J3151-K3151-L3151,0)</f>
        <v>1118449</v>
      </c>
      <c r="N3151" s="43">
        <v>3069459</v>
      </c>
      <c r="O3151" s="45">
        <f>IFERROR(IF(1 - M3151/N3151&lt;0,0,1-M3151/N3151),0)</f>
        <v>0.6356201532582777</v>
      </c>
      <c r="P3151" s="43">
        <v>0</v>
      </c>
      <c r="Q3151" s="43">
        <v>1206422</v>
      </c>
      <c r="R3151" s="46">
        <f>IF(F3151&lt;DATEVALUE("2018-07-01"),1,0)</f>
        <v>1</v>
      </c>
      <c r="S3151" s="47">
        <f>IF(R3151=1,1%,0)</f>
        <v>0.01</v>
      </c>
      <c r="T3151" s="46">
        <f>IFERROR(S3151*M3151,0)</f>
        <v>11184.49</v>
      </c>
      <c r="U3151" s="48">
        <f>IF(O3151&lt;=0.12,1,0)*(1-R3151)*M3151</f>
        <v>0</v>
      </c>
      <c r="V3151" s="49">
        <f>IF(0&lt;0.8,0,IF(0&lt;1,Sheet1!L590,1))*IF(G3151&lt;3,0.12 - O3151,0.01) *U3151</f>
        <v>0</v>
      </c>
      <c r="W3151" s="49">
        <f>IF(0&gt;1,IF(0&lt;=1.1,1,IF(0&lt;=1.2,2,IF(0&lt;=1.5,3,5))),0) * 1000000</f>
        <v>0</v>
      </c>
      <c r="X3151" s="50">
        <f>IF(AND(P3151&gt;=150000000,P3151&lt;300000000),5000000,IF(AND(P3151&gt;=300000000,P3151&lt;500000000),10000000,IF(AND(P3151&gt;=300000000,P3151&lt;500000000),15000000,IF(AND(P3151&gt;=500000000,P3151&lt;3000000000),20000000,IF(P3151&gt;=30000000000,35000000,0))))) * (1-R3151)</f>
        <v>0</v>
      </c>
      <c r="Y3151" s="50">
        <f>IFERROR(Q3151 * (1-R3151),0)</f>
        <v>0</v>
      </c>
      <c r="Z3151" s="51">
        <f>IF(R3151=1,0,0)</f>
        <v>0</v>
      </c>
      <c r="AA3151" s="51">
        <f>IFERROR((1-R3151) * Z3151 * 2%,0)</f>
        <v>0</v>
      </c>
      <c r="AB3151" s="52">
        <f>IF(R3151=0,0,0)</f>
        <v>0</v>
      </c>
      <c r="AC3151" s="52">
        <f> IFERROR(AB3151 * (1-R3151) * 2%,0)</f>
        <v>0</v>
      </c>
      <c r="AD3151" s="53">
        <f>T3151+V3151+W3151+X3151+AA3151+AC3151</f>
        <v>11184.49</v>
      </c>
    </row>
    <row r="3152">
      <c r="C3152" s="40" t="s">
        <v>5975</v>
      </c>
      <c r="D3152" s="41" t="s">
        <v>5974</v>
      </c>
      <c r="E3152" s="41"/>
      <c r="F3152" s="42">
        <v>42699.372870370367</v>
      </c>
      <c r="G3152" s="43">
        <v>20</v>
      </c>
      <c r="H3152" s="44">
        <v>43334</v>
      </c>
      <c r="I3152" s="44">
        <v>43342</v>
      </c>
      <c r="J3152" s="43">
        <v>992030</v>
      </c>
      <c r="K3152" s="43">
        <v>0</v>
      </c>
      <c r="L3152" s="43">
        <v>0</v>
      </c>
      <c r="M3152" s="43">
        <f>IFERROR(J3152-K3152-L3152,0)</f>
        <v>992030</v>
      </c>
      <c r="N3152" s="43">
        <v>1265880</v>
      </c>
      <c r="O3152" s="45">
        <f>IFERROR(IF(1 - M3152/N3152&lt;0,0,1-M3152/N3152),0)</f>
        <v>0.21633172180617433</v>
      </c>
      <c r="P3152" s="43">
        <v>0</v>
      </c>
      <c r="Q3152" s="43">
        <v>992030</v>
      </c>
      <c r="R3152" s="46">
        <f>IF(F3152&lt;DATEVALUE("2018-07-01"),1,0)</f>
        <v>1</v>
      </c>
      <c r="S3152" s="47">
        <f>IF(R3152=1,1%,0)</f>
        <v>0.01</v>
      </c>
      <c r="T3152" s="46">
        <f>IFERROR(S3152*M3152,0)</f>
        <v>9920.3000000000011</v>
      </c>
      <c r="U3152" s="48">
        <f>IF(O3152&lt;=0.12,1,0)*(1-R3152)*M3152</f>
        <v>0</v>
      </c>
      <c r="V3152" s="49">
        <f>IF(0&lt;0.8,0,IF(0&lt;1,Sheet1!L590,1))*IF(G3152&lt;3,0.12 - O3152,0.01) *U3152</f>
        <v>0</v>
      </c>
      <c r="W3152" s="49">
        <f>IF(0&gt;1,IF(0&lt;=1.1,1,IF(0&lt;=1.2,2,IF(0&lt;=1.5,3,5))),0) * 1000000</f>
        <v>0</v>
      </c>
      <c r="X3152" s="50">
        <f>IF(AND(P3152&gt;=150000000,P3152&lt;300000000),5000000,IF(AND(P3152&gt;=300000000,P3152&lt;500000000),10000000,IF(AND(P3152&gt;=300000000,P3152&lt;500000000),15000000,IF(AND(P3152&gt;=500000000,P3152&lt;3000000000),20000000,IF(P3152&gt;=30000000000,35000000,0))))) * (1-R3152)</f>
        <v>0</v>
      </c>
      <c r="Y3152" s="50">
        <f>IFERROR(Q3152 * (1-R3152),0)</f>
        <v>0</v>
      </c>
      <c r="Z3152" s="51">
        <f>IF(R3152=1,0,0)</f>
        <v>0</v>
      </c>
      <c r="AA3152" s="51">
        <f>IFERROR((1-R3152) * Z3152 * 2%,0)</f>
        <v>0</v>
      </c>
      <c r="AB3152" s="52">
        <f>IF(R3152=0,0,0)</f>
        <v>0</v>
      </c>
      <c r="AC3152" s="52">
        <f> IFERROR(AB3152 * (1-R3152) * 2%,0)</f>
        <v>0</v>
      </c>
      <c r="AD3152" s="53">
        <f>T3152+V3152+W3152+X3152+AA3152+AC3152</f>
        <v>9920.3000000000011</v>
      </c>
    </row>
    <row r="3153">
      <c r="C3153" s="40" t="s">
        <v>5976</v>
      </c>
      <c r="D3153" s="41" t="s">
        <v>5974</v>
      </c>
      <c r="E3153" s="41"/>
      <c r="F3153" s="42">
        <v>42709.065405092588</v>
      </c>
      <c r="G3153" s="43">
        <v>19</v>
      </c>
      <c r="H3153" s="44">
        <v>43334</v>
      </c>
      <c r="I3153" s="44">
        <v>43342</v>
      </c>
      <c r="J3153" s="43">
        <v>1609173</v>
      </c>
      <c r="K3153" s="43">
        <v>0</v>
      </c>
      <c r="L3153" s="43">
        <v>0</v>
      </c>
      <c r="M3153" s="43">
        <f>IFERROR(J3153-K3153-L3153,0)</f>
        <v>1609173</v>
      </c>
      <c r="N3153" s="43">
        <v>2176099</v>
      </c>
      <c r="O3153" s="45">
        <f>IFERROR(IF(1 - M3153/N3153&lt;0,0,1-M3153/N3153),0)</f>
        <v>0.2605239927043761</v>
      </c>
      <c r="P3153" s="43">
        <v>0</v>
      </c>
      <c r="Q3153" s="43">
        <v>1609173</v>
      </c>
      <c r="R3153" s="46">
        <f>IF(F3153&lt;DATEVALUE("2018-07-01"),1,0)</f>
        <v>1</v>
      </c>
      <c r="S3153" s="47">
        <f>IF(R3153=1,1%,0)</f>
        <v>0.01</v>
      </c>
      <c r="T3153" s="46">
        <f>IFERROR(S3153*M3153,0)</f>
        <v>16091.73</v>
      </c>
      <c r="U3153" s="48">
        <f>IF(O3153&lt;=0.12,1,0)*(1-R3153)*M3153</f>
        <v>0</v>
      </c>
      <c r="V3153" s="49">
        <f>IF(0&lt;0.8,0,IF(0&lt;1,Sheet1!L590,1))*IF(G3153&lt;3,0.12 - O3153,0.01) *U3153</f>
        <v>0</v>
      </c>
      <c r="W3153" s="49">
        <f>IF(0&gt;1,IF(0&lt;=1.1,1,IF(0&lt;=1.2,2,IF(0&lt;=1.5,3,5))),0) * 1000000</f>
        <v>0</v>
      </c>
      <c r="X3153" s="50">
        <f>IF(AND(P3153&gt;=150000000,P3153&lt;300000000),5000000,IF(AND(P3153&gt;=300000000,P3153&lt;500000000),10000000,IF(AND(P3153&gt;=300000000,P3153&lt;500000000),15000000,IF(AND(P3153&gt;=500000000,P3153&lt;3000000000),20000000,IF(P3153&gt;=30000000000,35000000,0))))) * (1-R3153)</f>
        <v>0</v>
      </c>
      <c r="Y3153" s="50">
        <f>IFERROR(Q3153 * (1-R3153),0)</f>
        <v>0</v>
      </c>
      <c r="Z3153" s="51">
        <f>IF(R3153=1,0,0)</f>
        <v>0</v>
      </c>
      <c r="AA3153" s="51">
        <f>IFERROR((1-R3153) * Z3153 * 2%,0)</f>
        <v>0</v>
      </c>
      <c r="AB3153" s="52">
        <f>IF(R3153=0,0,0)</f>
        <v>0</v>
      </c>
      <c r="AC3153" s="52">
        <f> IFERROR(AB3153 * (1-R3153) * 2%,0)</f>
        <v>0</v>
      </c>
      <c r="AD3153" s="53">
        <f>T3153+V3153+W3153+X3153+AA3153+AC3153</f>
        <v>16091.73</v>
      </c>
    </row>
    <row r="3154">
      <c r="C3154" s="40" t="s">
        <v>5977</v>
      </c>
      <c r="D3154" s="41" t="s">
        <v>5978</v>
      </c>
      <c r="E3154" s="41"/>
      <c r="F3154" s="42">
        <v>42744.162673611107</v>
      </c>
      <c r="G3154" s="43">
        <v>18</v>
      </c>
      <c r="H3154" s="44">
        <v>43312</v>
      </c>
      <c r="I3154" s="44">
        <v>43334</v>
      </c>
      <c r="J3154" s="43">
        <v>2458672</v>
      </c>
      <c r="K3154" s="43">
        <v>0</v>
      </c>
      <c r="L3154" s="43">
        <v>0</v>
      </c>
      <c r="M3154" s="43">
        <f>IFERROR(J3154-K3154-L3154,0)</f>
        <v>2458672</v>
      </c>
      <c r="N3154" s="43">
        <v>2583592</v>
      </c>
      <c r="O3154" s="45">
        <f>IFERROR(IF(1 - M3154/N3154&lt;0,0,1-M3154/N3154),0)</f>
        <v>0.048351287664615827</v>
      </c>
      <c r="P3154" s="43">
        <v>0</v>
      </c>
      <c r="Q3154" s="43">
        <v>2458672</v>
      </c>
      <c r="R3154" s="46">
        <f>IF(F3154&lt;DATEVALUE("2018-07-01"),1,0)</f>
        <v>1</v>
      </c>
      <c r="S3154" s="47">
        <f>IF(R3154=1,1%,0)</f>
        <v>0.01</v>
      </c>
      <c r="T3154" s="46">
        <f>IFERROR(S3154*M3154,0)</f>
        <v>24586.720000000001</v>
      </c>
      <c r="U3154" s="48">
        <f>IF(O3154&lt;=0.12,1,0)*(1-R3154)*M3154</f>
        <v>0</v>
      </c>
      <c r="V3154" s="49">
        <f>IF(0&lt;0.8,0,IF(0&lt;1,Sheet1!L590,1))*IF(G3154&lt;3,0.12 - O3154,0.01) *U3154</f>
        <v>0</v>
      </c>
      <c r="W3154" s="49">
        <f>IF(0&gt;1,IF(0&lt;=1.1,1,IF(0&lt;=1.2,2,IF(0&lt;=1.5,3,5))),0) * 1000000</f>
        <v>0</v>
      </c>
      <c r="X3154" s="50">
        <f>IF(AND(P3154&gt;=150000000,P3154&lt;300000000),5000000,IF(AND(P3154&gt;=300000000,P3154&lt;500000000),10000000,IF(AND(P3154&gt;=300000000,P3154&lt;500000000),15000000,IF(AND(P3154&gt;=500000000,P3154&lt;3000000000),20000000,IF(P3154&gt;=30000000000,35000000,0))))) * (1-R3154)</f>
        <v>0</v>
      </c>
      <c r="Y3154" s="50">
        <f>IFERROR(Q3154 * (1-R3154),0)</f>
        <v>0</v>
      </c>
      <c r="Z3154" s="51">
        <f>IF(R3154=1,0,0)</f>
        <v>0</v>
      </c>
      <c r="AA3154" s="51">
        <f>IFERROR((1-R3154) * Z3154 * 2%,0)</f>
        <v>0</v>
      </c>
      <c r="AB3154" s="52">
        <f>IF(R3154=0,0,0)</f>
        <v>0</v>
      </c>
      <c r="AC3154" s="52">
        <f> IFERROR(AB3154 * (1-R3154) * 2%,0)</f>
        <v>0</v>
      </c>
      <c r="AD3154" s="53">
        <f>T3154+V3154+W3154+X3154+AA3154+AC3154</f>
        <v>24586.720000000001</v>
      </c>
    </row>
    <row r="3155">
      <c r="C3155" s="40" t="s">
        <v>5979</v>
      </c>
      <c r="D3155" s="41" t="s">
        <v>5980</v>
      </c>
      <c r="E3155" s="41"/>
      <c r="F3155" s="42">
        <v>42789.171956018516</v>
      </c>
      <c r="G3155" s="43">
        <v>17</v>
      </c>
      <c r="H3155" s="44" t="s">
        <v>24</v>
      </c>
      <c r="I3155" s="44" t="s">
        <v>24</v>
      </c>
      <c r="J3155" s="43">
        <v>2418054</v>
      </c>
      <c r="K3155" s="43">
        <v>0</v>
      </c>
      <c r="L3155" s="43">
        <v>0</v>
      </c>
      <c r="M3155" s="43">
        <f>IFERROR(J3155-K3155-L3155,0)</f>
        <v>2418054</v>
      </c>
      <c r="N3155" s="43">
        <v>1943744</v>
      </c>
      <c r="O3155" s="45">
        <f>IFERROR(IF(1 - M3155/N3155&lt;0,0,1-M3155/N3155),0)</f>
        <v>0</v>
      </c>
      <c r="P3155" s="43">
        <v>0</v>
      </c>
      <c r="Q3155" s="43">
        <v>2418054</v>
      </c>
      <c r="R3155" s="46">
        <f>IF(F3155&lt;DATEVALUE("2018-07-01"),1,0)</f>
        <v>1</v>
      </c>
      <c r="S3155" s="47">
        <f>IF(R3155=1,1%,0)</f>
        <v>0.01</v>
      </c>
      <c r="T3155" s="46">
        <f>IFERROR(S3155*M3155,0)</f>
        <v>24180.540000000001</v>
      </c>
      <c r="U3155" s="48">
        <f>IF(O3155&lt;=0.12,1,0)*(1-R3155)*M3155</f>
        <v>0</v>
      </c>
      <c r="V3155" s="49">
        <f>IF(0&lt;0.8,0,IF(0&lt;1,Sheet1!L590,1))*IF(G3155&lt;3,0.12 - O3155,0.01) *U3155</f>
        <v>0</v>
      </c>
      <c r="W3155" s="49">
        <f>IF(0&gt;1,IF(0&lt;=1.1,1,IF(0&lt;=1.2,2,IF(0&lt;=1.5,3,5))),0) * 1000000</f>
        <v>0</v>
      </c>
      <c r="X3155" s="50">
        <f>IF(AND(P3155&gt;=150000000,P3155&lt;300000000),5000000,IF(AND(P3155&gt;=300000000,P3155&lt;500000000),10000000,IF(AND(P3155&gt;=300000000,P3155&lt;500000000),15000000,IF(AND(P3155&gt;=500000000,P3155&lt;3000000000),20000000,IF(P3155&gt;=30000000000,35000000,0))))) * (1-R3155)</f>
        <v>0</v>
      </c>
      <c r="Y3155" s="50">
        <f>IFERROR(Q3155 * (1-R3155),0)</f>
        <v>0</v>
      </c>
      <c r="Z3155" s="51">
        <f>IF(R3155=1,0,0)</f>
        <v>0</v>
      </c>
      <c r="AA3155" s="51">
        <f>IFERROR((1-R3155) * Z3155 * 2%,0)</f>
        <v>0</v>
      </c>
      <c r="AB3155" s="52">
        <f>IF(R3155=0,0,0)</f>
        <v>0</v>
      </c>
      <c r="AC3155" s="52">
        <f> IFERROR(AB3155 * (1-R3155) * 2%,0)</f>
        <v>0</v>
      </c>
      <c r="AD3155" s="53">
        <f>T3155+V3155+W3155+X3155+AA3155+AC3155</f>
        <v>24180.540000000001</v>
      </c>
    </row>
    <row r="3156">
      <c r="C3156" s="40" t="s">
        <v>5981</v>
      </c>
      <c r="D3156" s="41" t="s">
        <v>5982</v>
      </c>
      <c r="E3156" s="41"/>
      <c r="F3156" s="42">
        <v>42825.425023148149</v>
      </c>
      <c r="G3156" s="43">
        <v>16</v>
      </c>
      <c r="H3156" s="44" t="s">
        <v>24</v>
      </c>
      <c r="I3156" s="44" t="s">
        <v>24</v>
      </c>
      <c r="J3156" s="43">
        <v>764210</v>
      </c>
      <c r="K3156" s="43">
        <v>0</v>
      </c>
      <c r="L3156" s="43">
        <v>0</v>
      </c>
      <c r="M3156" s="43">
        <f>IFERROR(J3156-K3156-L3156,0)</f>
        <v>764210</v>
      </c>
      <c r="N3156" s="43">
        <v>837683</v>
      </c>
      <c r="O3156" s="45">
        <f>IFERROR(IF(1 - M3156/N3156&lt;0,0,1-M3156/N3156),0)</f>
        <v>0.087709789980219277</v>
      </c>
      <c r="P3156" s="43">
        <v>0</v>
      </c>
      <c r="Q3156" s="43">
        <v>764210</v>
      </c>
      <c r="R3156" s="46">
        <f>IF(F3156&lt;DATEVALUE("2018-07-01"),1,0)</f>
        <v>1</v>
      </c>
      <c r="S3156" s="47">
        <f>IF(R3156=1,1%,0)</f>
        <v>0.01</v>
      </c>
      <c r="T3156" s="46">
        <f>IFERROR(S3156*M3156,0)</f>
        <v>7642.1000000000004</v>
      </c>
      <c r="U3156" s="48">
        <f>IF(O3156&lt;=0.12,1,0)*(1-R3156)*M3156</f>
        <v>0</v>
      </c>
      <c r="V3156" s="49">
        <f>IF(0&lt;0.8,0,IF(0&lt;1,Sheet1!L590,1))*IF(G3156&lt;3,0.12 - O3156,0.01) *U3156</f>
        <v>0</v>
      </c>
      <c r="W3156" s="49">
        <f>IF(0&gt;1,IF(0&lt;=1.1,1,IF(0&lt;=1.2,2,IF(0&lt;=1.5,3,5))),0) * 1000000</f>
        <v>0</v>
      </c>
      <c r="X3156" s="50">
        <f>IF(AND(P3156&gt;=150000000,P3156&lt;300000000),5000000,IF(AND(P3156&gt;=300000000,P3156&lt;500000000),10000000,IF(AND(P3156&gt;=300000000,P3156&lt;500000000),15000000,IF(AND(P3156&gt;=500000000,P3156&lt;3000000000),20000000,IF(P3156&gt;=30000000000,35000000,0))))) * (1-R3156)</f>
        <v>0</v>
      </c>
      <c r="Y3156" s="50">
        <f>IFERROR(Q3156 * (1-R3156),0)</f>
        <v>0</v>
      </c>
      <c r="Z3156" s="51">
        <f>IF(R3156=1,0,0)</f>
        <v>0</v>
      </c>
      <c r="AA3156" s="51">
        <f>IFERROR((1-R3156) * Z3156 * 2%,0)</f>
        <v>0</v>
      </c>
      <c r="AB3156" s="52">
        <f>IF(R3156=0,0,0)</f>
        <v>0</v>
      </c>
      <c r="AC3156" s="52">
        <f> IFERROR(AB3156 * (1-R3156) * 2%,0)</f>
        <v>0</v>
      </c>
      <c r="AD3156" s="53">
        <f>T3156+V3156+W3156+X3156+AA3156+AC3156</f>
        <v>7642.1000000000004</v>
      </c>
    </row>
    <row r="3157">
      <c r="C3157" s="40" t="s">
        <v>5983</v>
      </c>
      <c r="D3157" s="41" t="s">
        <v>5984</v>
      </c>
      <c r="E3157" s="41"/>
      <c r="F3157" s="42">
        <v>42907.072141203702</v>
      </c>
      <c r="G3157" s="43">
        <v>13</v>
      </c>
      <c r="H3157" s="44" t="s">
        <v>24</v>
      </c>
      <c r="I3157" s="44" t="s">
        <v>24</v>
      </c>
      <c r="J3157" s="43">
        <v>591690</v>
      </c>
      <c r="K3157" s="43">
        <v>0</v>
      </c>
      <c r="L3157" s="43">
        <v>0</v>
      </c>
      <c r="M3157" s="43">
        <f>IFERROR(J3157-K3157-L3157,0)</f>
        <v>591690</v>
      </c>
      <c r="N3157" s="43">
        <v>591690</v>
      </c>
      <c r="O3157" s="45">
        <f>IFERROR(IF(1 - M3157/N3157&lt;0,0,1-M3157/N3157),0)</f>
        <v>0</v>
      </c>
      <c r="P3157" s="43">
        <v>0</v>
      </c>
      <c r="Q3157" s="43">
        <v>591690</v>
      </c>
      <c r="R3157" s="46">
        <f>IF(F3157&lt;DATEVALUE("2018-07-01"),1,0)</f>
        <v>1</v>
      </c>
      <c r="S3157" s="47">
        <f>IF(R3157=1,1%,0)</f>
        <v>0.01</v>
      </c>
      <c r="T3157" s="46">
        <f>IFERROR(S3157*M3157,0)</f>
        <v>5916.9000000000005</v>
      </c>
      <c r="U3157" s="48">
        <f>IF(O3157&lt;=0.12,1,0)*(1-R3157)*M3157</f>
        <v>0</v>
      </c>
      <c r="V3157" s="49">
        <f>IF(0&lt;0.8,0,IF(0&lt;1,Sheet1!L590,1))*IF(G3157&lt;3,0.12 - O3157,0.01) *U3157</f>
        <v>0</v>
      </c>
      <c r="W3157" s="49">
        <f>IF(0&gt;1,IF(0&lt;=1.1,1,IF(0&lt;=1.2,2,IF(0&lt;=1.5,3,5))),0) * 1000000</f>
        <v>0</v>
      </c>
      <c r="X3157" s="50">
        <f>IF(AND(P3157&gt;=150000000,P3157&lt;300000000),5000000,IF(AND(P3157&gt;=300000000,P3157&lt;500000000),10000000,IF(AND(P3157&gt;=300000000,P3157&lt;500000000),15000000,IF(AND(P3157&gt;=500000000,P3157&lt;3000000000),20000000,IF(P3157&gt;=30000000000,35000000,0))))) * (1-R3157)</f>
        <v>0</v>
      </c>
      <c r="Y3157" s="50">
        <f>IFERROR(Q3157 * (1-R3157),0)</f>
        <v>0</v>
      </c>
      <c r="Z3157" s="51">
        <f>IF(R3157=1,0,0)</f>
        <v>0</v>
      </c>
      <c r="AA3157" s="51">
        <f>IFERROR((1-R3157) * Z3157 * 2%,0)</f>
        <v>0</v>
      </c>
      <c r="AB3157" s="52">
        <f>IF(R3157=0,0,0)</f>
        <v>0</v>
      </c>
      <c r="AC3157" s="52">
        <f> IFERROR(AB3157 * (1-R3157) * 2%,0)</f>
        <v>0</v>
      </c>
      <c r="AD3157" s="53">
        <f>T3157+V3157+W3157+X3157+AA3157+AC3157</f>
        <v>5916.9000000000005</v>
      </c>
    </row>
    <row r="3158">
      <c r="C3158" s="40" t="s">
        <v>5985</v>
      </c>
      <c r="D3158" s="41" t="s">
        <v>347</v>
      </c>
      <c r="E3158" s="41"/>
      <c r="F3158" s="42">
        <v>42931.097766203704</v>
      </c>
      <c r="G3158" s="43">
        <v>12</v>
      </c>
      <c r="H3158" s="44" t="s">
        <v>24</v>
      </c>
      <c r="I3158" s="44" t="s">
        <v>24</v>
      </c>
      <c r="J3158" s="43">
        <v>159940</v>
      </c>
      <c r="K3158" s="43">
        <v>0</v>
      </c>
      <c r="L3158" s="43">
        <v>0</v>
      </c>
      <c r="M3158" s="43">
        <f>IFERROR(J3158-K3158-L3158,0)</f>
        <v>159940</v>
      </c>
      <c r="N3158" s="43">
        <v>175934</v>
      </c>
      <c r="O3158" s="45">
        <f>IFERROR(IF(1 - M3158/N3158&lt;0,0,1-M3158/N3158),0)</f>
        <v>0.090909090909090939</v>
      </c>
      <c r="P3158" s="43">
        <v>0</v>
      </c>
      <c r="Q3158" s="43">
        <v>159940</v>
      </c>
      <c r="R3158" s="46">
        <f>IF(F3158&lt;DATEVALUE("2018-07-01"),1,0)</f>
        <v>1</v>
      </c>
      <c r="S3158" s="47">
        <f>IF(R3158=1,1%,0)</f>
        <v>0.01</v>
      </c>
      <c r="T3158" s="46">
        <f>IFERROR(S3158*M3158,0)</f>
        <v>1599.4000000000001</v>
      </c>
      <c r="U3158" s="48">
        <f>IF(O3158&lt;=0.12,1,0)*(1-R3158)*M3158</f>
        <v>0</v>
      </c>
      <c r="V3158" s="49">
        <f>IF(0&lt;0.8,0,IF(0&lt;1,Sheet1!L590,1))*IF(G3158&lt;3,0.12 - O3158,0.01) *U3158</f>
        <v>0</v>
      </c>
      <c r="W3158" s="49">
        <f>IF(0&gt;1,IF(0&lt;=1.1,1,IF(0&lt;=1.2,2,IF(0&lt;=1.5,3,5))),0) * 1000000</f>
        <v>0</v>
      </c>
      <c r="X3158" s="50">
        <f>IF(AND(P3158&gt;=150000000,P3158&lt;300000000),5000000,IF(AND(P3158&gt;=300000000,P3158&lt;500000000),10000000,IF(AND(P3158&gt;=300000000,P3158&lt;500000000),15000000,IF(AND(P3158&gt;=500000000,P3158&lt;3000000000),20000000,IF(P3158&gt;=30000000000,35000000,0))))) * (1-R3158)</f>
        <v>0</v>
      </c>
      <c r="Y3158" s="50">
        <f>IFERROR(Q3158 * (1-R3158),0)</f>
        <v>0</v>
      </c>
      <c r="Z3158" s="51">
        <f>IF(R3158=1,0,0)</f>
        <v>0</v>
      </c>
      <c r="AA3158" s="51">
        <f>IFERROR((1-R3158) * Z3158 * 2%,0)</f>
        <v>0</v>
      </c>
      <c r="AB3158" s="52">
        <f>IF(R3158=0,0,0)</f>
        <v>0</v>
      </c>
      <c r="AC3158" s="52">
        <f> IFERROR(AB3158 * (1-R3158) * 2%,0)</f>
        <v>0</v>
      </c>
      <c r="AD3158" s="53">
        <f>T3158+V3158+W3158+X3158+AA3158+AC3158</f>
        <v>1599.4000000000001</v>
      </c>
    </row>
    <row r="3159">
      <c r="C3159" s="40" t="s">
        <v>5986</v>
      </c>
      <c r="D3159" s="41" t="s">
        <v>5987</v>
      </c>
      <c r="E3159" s="41"/>
      <c r="F3159" s="42">
        <v>42964.113715277774</v>
      </c>
      <c r="G3159" s="43">
        <v>11</v>
      </c>
      <c r="H3159" s="44">
        <v>43334</v>
      </c>
      <c r="I3159" s="44">
        <v>43342</v>
      </c>
      <c r="J3159" s="43">
        <v>1394440</v>
      </c>
      <c r="K3159" s="43">
        <v>0</v>
      </c>
      <c r="L3159" s="43">
        <v>0</v>
      </c>
      <c r="M3159" s="43">
        <f>IFERROR(J3159-K3159-L3159,0)</f>
        <v>1394440</v>
      </c>
      <c r="N3159" s="43">
        <v>1797291</v>
      </c>
      <c r="O3159" s="45">
        <f>IFERROR(IF(1 - M3159/N3159&lt;0,0,1-M3159/N3159),0)</f>
        <v>0.22414344699884437</v>
      </c>
      <c r="P3159" s="43">
        <v>0</v>
      </c>
      <c r="Q3159" s="43">
        <v>1394440</v>
      </c>
      <c r="R3159" s="46">
        <f>IF(F3159&lt;DATEVALUE("2018-07-01"),1,0)</f>
        <v>1</v>
      </c>
      <c r="S3159" s="47">
        <f>IF(R3159=1,1%,0)</f>
        <v>0.01</v>
      </c>
      <c r="T3159" s="46">
        <f>IFERROR(S3159*M3159,0)</f>
        <v>13944.4</v>
      </c>
      <c r="U3159" s="48">
        <f>IF(O3159&lt;=0.12,1,0)*(1-R3159)*M3159</f>
        <v>0</v>
      </c>
      <c r="V3159" s="49">
        <f>IF(0&lt;0.8,0,IF(0&lt;1,Sheet1!L590,1))*IF(G3159&lt;3,0.12 - O3159,0.01) *U3159</f>
        <v>0</v>
      </c>
      <c r="W3159" s="49">
        <f>IF(0&gt;1,IF(0&lt;=1.1,1,IF(0&lt;=1.2,2,IF(0&lt;=1.5,3,5))),0) * 1000000</f>
        <v>0</v>
      </c>
      <c r="X3159" s="50">
        <f>IF(AND(P3159&gt;=150000000,P3159&lt;300000000),5000000,IF(AND(P3159&gt;=300000000,P3159&lt;500000000),10000000,IF(AND(P3159&gt;=300000000,P3159&lt;500000000),15000000,IF(AND(P3159&gt;=500000000,P3159&lt;3000000000),20000000,IF(P3159&gt;=30000000000,35000000,0))))) * (1-R3159)</f>
        <v>0</v>
      </c>
      <c r="Y3159" s="50">
        <f>IFERROR(Q3159 * (1-R3159),0)</f>
        <v>0</v>
      </c>
      <c r="Z3159" s="51">
        <f>IF(R3159=1,0,0)</f>
        <v>0</v>
      </c>
      <c r="AA3159" s="51">
        <f>IFERROR((1-R3159) * Z3159 * 2%,0)</f>
        <v>0</v>
      </c>
      <c r="AB3159" s="52">
        <f>IF(R3159=0,0,0)</f>
        <v>0</v>
      </c>
      <c r="AC3159" s="52">
        <f> IFERROR(AB3159 * (1-R3159) * 2%,0)</f>
        <v>0</v>
      </c>
      <c r="AD3159" s="53">
        <f>T3159+V3159+W3159+X3159+AA3159+AC3159</f>
        <v>13944.4</v>
      </c>
    </row>
    <row r="3160">
      <c r="C3160" s="40" t="s">
        <v>5988</v>
      </c>
      <c r="D3160" s="41" t="s">
        <v>5989</v>
      </c>
      <c r="E3160" s="41"/>
      <c r="F3160" s="42">
        <v>42968.276331018518</v>
      </c>
      <c r="G3160" s="43">
        <v>11</v>
      </c>
      <c r="H3160" s="44">
        <v>43332</v>
      </c>
      <c r="I3160" s="44">
        <v>43348</v>
      </c>
      <c r="J3160" s="43">
        <v>1628900</v>
      </c>
      <c r="K3160" s="43">
        <v>0</v>
      </c>
      <c r="L3160" s="43">
        <v>0</v>
      </c>
      <c r="M3160" s="43">
        <f>IFERROR(J3160-K3160-L3160,0)</f>
        <v>1628900</v>
      </c>
      <c r="N3160" s="43">
        <v>870837</v>
      </c>
      <c r="O3160" s="45">
        <f>IFERROR(IF(1 - M3160/N3160&lt;0,0,1-M3160/N3160),0)</f>
        <v>0</v>
      </c>
      <c r="P3160" s="43">
        <v>0</v>
      </c>
      <c r="Q3160" s="43">
        <v>1628900</v>
      </c>
      <c r="R3160" s="46">
        <f>IF(F3160&lt;DATEVALUE("2018-07-01"),1,0)</f>
        <v>1</v>
      </c>
      <c r="S3160" s="47">
        <f>IF(R3160=1,1%,0)</f>
        <v>0.01</v>
      </c>
      <c r="T3160" s="46">
        <f>IFERROR(S3160*M3160,0)</f>
        <v>16289</v>
      </c>
      <c r="U3160" s="48">
        <f>IF(O3160&lt;=0.12,1,0)*(1-R3160)*M3160</f>
        <v>0</v>
      </c>
      <c r="V3160" s="49">
        <f>IF(0&lt;0.8,0,IF(0&lt;1,Sheet1!L590,1))*IF(G3160&lt;3,0.12 - O3160,0.01) *U3160</f>
        <v>0</v>
      </c>
      <c r="W3160" s="49">
        <f>IF(0&gt;1,IF(0&lt;=1.1,1,IF(0&lt;=1.2,2,IF(0&lt;=1.5,3,5))),0) * 1000000</f>
        <v>0</v>
      </c>
      <c r="X3160" s="50">
        <f>IF(AND(P3160&gt;=150000000,P3160&lt;300000000),5000000,IF(AND(P3160&gt;=300000000,P3160&lt;500000000),10000000,IF(AND(P3160&gt;=300000000,P3160&lt;500000000),15000000,IF(AND(P3160&gt;=500000000,P3160&lt;3000000000),20000000,IF(P3160&gt;=30000000000,35000000,0))))) * (1-R3160)</f>
        <v>0</v>
      </c>
      <c r="Y3160" s="50">
        <f>IFERROR(Q3160 * (1-R3160),0)</f>
        <v>0</v>
      </c>
      <c r="Z3160" s="51">
        <f>IF(R3160=1,0,0)</f>
        <v>0</v>
      </c>
      <c r="AA3160" s="51">
        <f>IFERROR((1-R3160) * Z3160 * 2%,0)</f>
        <v>0</v>
      </c>
      <c r="AB3160" s="52">
        <f>IF(R3160=0,0,0)</f>
        <v>0</v>
      </c>
      <c r="AC3160" s="52">
        <f> IFERROR(AB3160 * (1-R3160) * 2%,0)</f>
        <v>0</v>
      </c>
      <c r="AD3160" s="53">
        <f>T3160+V3160+W3160+X3160+AA3160+AC3160</f>
        <v>16289</v>
      </c>
    </row>
    <row r="3161">
      <c r="C3161" s="40" t="s">
        <v>5990</v>
      </c>
      <c r="D3161" s="41" t="s">
        <v>5358</v>
      </c>
      <c r="E3161" s="41"/>
      <c r="F3161" s="42">
        <v>42978.318749999999</v>
      </c>
      <c r="G3161" s="43">
        <v>11</v>
      </c>
      <c r="H3161" s="44">
        <v>43334</v>
      </c>
      <c r="I3161" s="44">
        <v>43342</v>
      </c>
      <c r="J3161" s="43">
        <v>685415</v>
      </c>
      <c r="K3161" s="43">
        <v>0</v>
      </c>
      <c r="L3161" s="43">
        <v>0</v>
      </c>
      <c r="M3161" s="43">
        <f>IFERROR(J3161-K3161-L3161,0)</f>
        <v>685415</v>
      </c>
      <c r="N3161" s="43">
        <v>869456</v>
      </c>
      <c r="O3161" s="45">
        <f>IFERROR(IF(1 - M3161/N3161&lt;0,0,1-M3161/N3161),0)</f>
        <v>0.21167373622126939</v>
      </c>
      <c r="P3161" s="43">
        <v>0</v>
      </c>
      <c r="Q3161" s="43">
        <v>685415</v>
      </c>
      <c r="R3161" s="46">
        <f>IF(F3161&lt;DATEVALUE("2018-07-01"),1,0)</f>
        <v>1</v>
      </c>
      <c r="S3161" s="47">
        <f>IF(R3161=1,1%,0)</f>
        <v>0.01</v>
      </c>
      <c r="T3161" s="46">
        <f>IFERROR(S3161*M3161,0)</f>
        <v>6854.1500000000005</v>
      </c>
      <c r="U3161" s="48">
        <f>IF(O3161&lt;=0.12,1,0)*(1-R3161)*M3161</f>
        <v>0</v>
      </c>
      <c r="V3161" s="49">
        <f>IF(0&lt;0.8,0,IF(0&lt;1,Sheet1!L590,1))*IF(G3161&lt;3,0.12 - O3161,0.01) *U3161</f>
        <v>0</v>
      </c>
      <c r="W3161" s="49">
        <f>IF(0&gt;1,IF(0&lt;=1.1,1,IF(0&lt;=1.2,2,IF(0&lt;=1.5,3,5))),0) * 1000000</f>
        <v>0</v>
      </c>
      <c r="X3161" s="50">
        <f>IF(AND(P3161&gt;=150000000,P3161&lt;300000000),5000000,IF(AND(P3161&gt;=300000000,P3161&lt;500000000),10000000,IF(AND(P3161&gt;=300000000,P3161&lt;500000000),15000000,IF(AND(P3161&gt;=500000000,P3161&lt;3000000000),20000000,IF(P3161&gt;=30000000000,35000000,0))))) * (1-R3161)</f>
        <v>0</v>
      </c>
      <c r="Y3161" s="50">
        <f>IFERROR(Q3161 * (1-R3161),0)</f>
        <v>0</v>
      </c>
      <c r="Z3161" s="51">
        <f>IF(R3161=1,0,0)</f>
        <v>0</v>
      </c>
      <c r="AA3161" s="51">
        <f>IFERROR((1-R3161) * Z3161 * 2%,0)</f>
        <v>0</v>
      </c>
      <c r="AB3161" s="52">
        <f>IF(R3161=0,0,0)</f>
        <v>0</v>
      </c>
      <c r="AC3161" s="52">
        <f> IFERROR(AB3161 * (1-R3161) * 2%,0)</f>
        <v>0</v>
      </c>
      <c r="AD3161" s="53">
        <f>T3161+V3161+W3161+X3161+AA3161+AC3161</f>
        <v>6854.1500000000005</v>
      </c>
    </row>
    <row r="3162">
      <c r="C3162" s="40" t="s">
        <v>5991</v>
      </c>
      <c r="D3162" s="41" t="s">
        <v>5992</v>
      </c>
      <c r="E3162" s="41"/>
      <c r="F3162" s="42">
        <v>43006.330717592587</v>
      </c>
      <c r="G3162" s="43">
        <v>10</v>
      </c>
      <c r="H3162" s="44">
        <v>43334</v>
      </c>
      <c r="I3162" s="44">
        <v>43342</v>
      </c>
      <c r="J3162" s="43">
        <v>1468000</v>
      </c>
      <c r="K3162" s="43">
        <v>0</v>
      </c>
      <c r="L3162" s="43">
        <v>0</v>
      </c>
      <c r="M3162" s="43">
        <f>IFERROR(J3162-K3162-L3162,0)</f>
        <v>1468000</v>
      </c>
      <c r="N3162" s="43">
        <v>2013418</v>
      </c>
      <c r="O3162" s="45">
        <f>IFERROR(IF(1 - M3162/N3162&lt;0,0,1-M3162/N3162),0)</f>
        <v>0.27089158833386806</v>
      </c>
      <c r="P3162" s="43">
        <v>0</v>
      </c>
      <c r="Q3162" s="43">
        <v>1468000</v>
      </c>
      <c r="R3162" s="46">
        <f>IF(F3162&lt;DATEVALUE("2018-07-01"),1,0)</f>
        <v>1</v>
      </c>
      <c r="S3162" s="47">
        <f>IF(R3162=1,1%,0)</f>
        <v>0.01</v>
      </c>
      <c r="T3162" s="46">
        <f>IFERROR(S3162*M3162,0)</f>
        <v>14680</v>
      </c>
      <c r="U3162" s="48">
        <f>IF(O3162&lt;=0.12,1,0)*(1-R3162)*M3162</f>
        <v>0</v>
      </c>
      <c r="V3162" s="49">
        <f>IF(0&lt;0.8,0,IF(0&lt;1,Sheet1!L590,1))*IF(G3162&lt;3,0.12 - O3162,0.01) *U3162</f>
        <v>0</v>
      </c>
      <c r="W3162" s="49">
        <f>IF(0&gt;1,IF(0&lt;=1.1,1,IF(0&lt;=1.2,2,IF(0&lt;=1.5,3,5))),0) * 1000000</f>
        <v>0</v>
      </c>
      <c r="X3162" s="50">
        <f>IF(AND(P3162&gt;=150000000,P3162&lt;300000000),5000000,IF(AND(P3162&gt;=300000000,P3162&lt;500000000),10000000,IF(AND(P3162&gt;=300000000,P3162&lt;500000000),15000000,IF(AND(P3162&gt;=500000000,P3162&lt;3000000000),20000000,IF(P3162&gt;=30000000000,35000000,0))))) * (1-R3162)</f>
        <v>0</v>
      </c>
      <c r="Y3162" s="50">
        <f>IFERROR(Q3162 * (1-R3162),0)</f>
        <v>0</v>
      </c>
      <c r="Z3162" s="51">
        <f>IF(R3162=1,0,0)</f>
        <v>0</v>
      </c>
      <c r="AA3162" s="51">
        <f>IFERROR((1-R3162) * Z3162 * 2%,0)</f>
        <v>0</v>
      </c>
      <c r="AB3162" s="52">
        <f>IF(R3162=0,0,0)</f>
        <v>0</v>
      </c>
      <c r="AC3162" s="52">
        <f> IFERROR(AB3162 * (1-R3162) * 2%,0)</f>
        <v>0</v>
      </c>
      <c r="AD3162" s="53">
        <f>T3162+V3162+W3162+X3162+AA3162+AC3162</f>
        <v>14680</v>
      </c>
    </row>
    <row r="3163">
      <c r="C3163" s="40" t="s">
        <v>5993</v>
      </c>
      <c r="D3163" s="41" t="s">
        <v>5994</v>
      </c>
      <c r="E3163" s="41"/>
      <c r="F3163" s="42">
        <v>43159.339456018519</v>
      </c>
      <c r="G3163" s="43">
        <v>5</v>
      </c>
      <c r="H3163" s="44">
        <v>43334</v>
      </c>
      <c r="I3163" s="44">
        <v>43342</v>
      </c>
      <c r="J3163" s="43">
        <v>667163</v>
      </c>
      <c r="K3163" s="43">
        <v>0</v>
      </c>
      <c r="L3163" s="43">
        <v>0</v>
      </c>
      <c r="M3163" s="43">
        <f>IFERROR(J3163-K3163-L3163,0)</f>
        <v>667163</v>
      </c>
      <c r="N3163" s="43">
        <v>888466</v>
      </c>
      <c r="O3163" s="45">
        <f>IFERROR(IF(1 - M3163/N3163&lt;0,0,1-M3163/N3163),0)</f>
        <v>0.24908437689230656</v>
      </c>
      <c r="P3163" s="43">
        <v>0</v>
      </c>
      <c r="Q3163" s="43">
        <v>667163</v>
      </c>
      <c r="R3163" s="46">
        <f>IF(F3163&lt;DATEVALUE("2018-07-01"),1,0)</f>
        <v>1</v>
      </c>
      <c r="S3163" s="47">
        <f>IF(R3163=1,1%,0)</f>
        <v>0.01</v>
      </c>
      <c r="T3163" s="46">
        <f>IFERROR(S3163*M3163,0)</f>
        <v>6671.6300000000001</v>
      </c>
      <c r="U3163" s="48">
        <f>IF(O3163&lt;=0.12,1,0)*(1-R3163)*M3163</f>
        <v>0</v>
      </c>
      <c r="V3163" s="49">
        <f>IF(0&lt;0.8,0,IF(0&lt;1,Sheet1!L590,1))*IF(G3163&lt;3,0.12 - O3163,0.01) *U3163</f>
        <v>0</v>
      </c>
      <c r="W3163" s="49">
        <f>IF(0&gt;1,IF(0&lt;=1.1,1,IF(0&lt;=1.2,2,IF(0&lt;=1.5,3,5))),0) * 1000000</f>
        <v>0</v>
      </c>
      <c r="X3163" s="50">
        <f>IF(AND(P3163&gt;=150000000,P3163&lt;300000000),5000000,IF(AND(P3163&gt;=300000000,P3163&lt;500000000),10000000,IF(AND(P3163&gt;=300000000,P3163&lt;500000000),15000000,IF(AND(P3163&gt;=500000000,P3163&lt;3000000000),20000000,IF(P3163&gt;=30000000000,35000000,0))))) * (1-R3163)</f>
        <v>0</v>
      </c>
      <c r="Y3163" s="50">
        <f>IFERROR(Q3163 * (1-R3163),0)</f>
        <v>0</v>
      </c>
      <c r="Z3163" s="51">
        <f>IF(R3163=1,0,0)</f>
        <v>0</v>
      </c>
      <c r="AA3163" s="51">
        <f>IFERROR((1-R3163) * Z3163 * 2%,0)</f>
        <v>0</v>
      </c>
      <c r="AB3163" s="52">
        <f>IF(R3163=0,0,0)</f>
        <v>0</v>
      </c>
      <c r="AC3163" s="52">
        <f> IFERROR(AB3163 * (1-R3163) * 2%,0)</f>
        <v>0</v>
      </c>
      <c r="AD3163" s="53">
        <f>T3163+V3163+W3163+X3163+AA3163+AC3163</f>
        <v>6671.6300000000001</v>
      </c>
    </row>
    <row r="3164">
      <c r="C3164" s="40" t="s">
        <v>5995</v>
      </c>
      <c r="D3164" s="41" t="s">
        <v>5996</v>
      </c>
      <c r="E3164" s="41"/>
      <c r="F3164" s="42">
        <v>43278.297592592593</v>
      </c>
      <c r="G3164" s="43">
        <v>1</v>
      </c>
      <c r="H3164" s="44">
        <v>43334</v>
      </c>
      <c r="I3164" s="44">
        <v>43342</v>
      </c>
      <c r="J3164" s="43">
        <v>495375</v>
      </c>
      <c r="K3164" s="43">
        <v>0</v>
      </c>
      <c r="L3164" s="43">
        <v>0</v>
      </c>
      <c r="M3164" s="43">
        <f>IFERROR(J3164-K3164-L3164,0)</f>
        <v>495375</v>
      </c>
      <c r="N3164" s="43">
        <v>514625</v>
      </c>
      <c r="O3164" s="45">
        <f>IFERROR(IF(1 - M3164/N3164&lt;0,0,1-M3164/N3164),0)</f>
        <v>0.037405878066553266</v>
      </c>
      <c r="P3164" s="43">
        <v>0</v>
      </c>
      <c r="Q3164" s="43">
        <v>0</v>
      </c>
      <c r="R3164" s="46">
        <f>IF(F3164&lt;DATEVALUE("2018-07-01"),1,0)</f>
        <v>1</v>
      </c>
      <c r="S3164" s="47">
        <f>IF(R3164=1,1%,0)</f>
        <v>0.01</v>
      </c>
      <c r="T3164" s="46">
        <f>IFERROR(S3164*M3164,0)</f>
        <v>4953.75</v>
      </c>
      <c r="U3164" s="48">
        <f>IF(O3164&lt;=0.12,1,0)*(1-R3164)*M3164</f>
        <v>0</v>
      </c>
      <c r="V3164" s="49">
        <f>IF(0&lt;0.8,0,IF(0&lt;1,Sheet1!L590,1))*IF(G3164&lt;3,0.12 - O3164,0.01) *U3164</f>
        <v>0</v>
      </c>
      <c r="W3164" s="49">
        <f>IF(0&gt;1,IF(0&lt;=1.1,1,IF(0&lt;=1.2,2,IF(0&lt;=1.5,3,5))),0) * 1000000</f>
        <v>0</v>
      </c>
      <c r="X3164" s="50">
        <f>IF(AND(P3164&gt;=150000000,P3164&lt;300000000),5000000,IF(AND(P3164&gt;=300000000,P3164&lt;500000000),10000000,IF(AND(P3164&gt;=300000000,P3164&lt;500000000),15000000,IF(AND(P3164&gt;=500000000,P3164&lt;3000000000),20000000,IF(P3164&gt;=30000000000,35000000,0))))) * (1-R3164)</f>
        <v>0</v>
      </c>
      <c r="Y3164" s="50">
        <f>IFERROR(Q3164 * (1-R3164),0)</f>
        <v>0</v>
      </c>
      <c r="Z3164" s="51">
        <f>IF(R3164=1,0,0)</f>
        <v>0</v>
      </c>
      <c r="AA3164" s="51">
        <f>IFERROR((1-R3164) * Z3164 * 2%,0)</f>
        <v>0</v>
      </c>
      <c r="AB3164" s="52">
        <f>IF(R3164=0,0,0)</f>
        <v>0</v>
      </c>
      <c r="AC3164" s="52">
        <f> IFERROR(AB3164 * (1-R3164) * 2%,0)</f>
        <v>0</v>
      </c>
      <c r="AD3164" s="53">
        <f>T3164+V3164+W3164+X3164+AA3164+AC3164</f>
        <v>4953.75</v>
      </c>
    </row>
    <row r="3165">
      <c r="C3165" s="40" t="s">
        <v>5997</v>
      </c>
      <c r="D3165" s="41" t="s">
        <v>5998</v>
      </c>
      <c r="E3165" s="41"/>
      <c r="F3165" s="42">
        <v>42521.376828703702</v>
      </c>
      <c r="G3165" s="43">
        <v>26</v>
      </c>
      <c r="H3165" s="44" t="s">
        <v>24</v>
      </c>
      <c r="I3165" s="44" t="s">
        <v>24</v>
      </c>
      <c r="J3165" s="43">
        <v>0</v>
      </c>
      <c r="K3165" s="43">
        <v>0</v>
      </c>
      <c r="L3165" s="43">
        <v>0</v>
      </c>
      <c r="M3165" s="43">
        <f>IFERROR(J3165-K3165-L3165,0)</f>
        <v>0</v>
      </c>
      <c r="N3165" s="43">
        <v>4918166</v>
      </c>
      <c r="O3165" s="45">
        <f>IFERROR(IF(1 - M3165/N3165&lt;0,0,1-M3165/N3165),0)</f>
        <v>1</v>
      </c>
      <c r="P3165" s="43">
        <v>0</v>
      </c>
      <c r="Q3165" s="43">
        <v>0</v>
      </c>
      <c r="R3165" s="46">
        <f>IF(F3165&lt;DATEVALUE("2018-07-01"),1,0)</f>
        <v>1</v>
      </c>
      <c r="S3165" s="47">
        <f>IF(R3165=1,1%,0)</f>
        <v>0.01</v>
      </c>
      <c r="T3165" s="46">
        <f>IFERROR(S3165*M3165,0)</f>
        <v>0</v>
      </c>
      <c r="U3165" s="48">
        <f>IF(O3165&lt;=0.12,1,0)*(1-R3165)*M3165</f>
        <v>0</v>
      </c>
      <c r="V3165" s="49">
        <f>IF(0&lt;0.8,0,IF(0&lt;1,Sheet1!L590,1))*IF(G3165&lt;3,0.12 - O3165,0.01) *U3165</f>
        <v>0</v>
      </c>
      <c r="W3165" s="49">
        <f>IF(0&gt;1,IF(0&lt;=1.1,1,IF(0&lt;=1.2,2,IF(0&lt;=1.5,3,5))),0) * 1000000</f>
        <v>0</v>
      </c>
      <c r="X3165" s="50">
        <f>IF(AND(P3165&gt;=150000000,P3165&lt;300000000),5000000,IF(AND(P3165&gt;=300000000,P3165&lt;500000000),10000000,IF(AND(P3165&gt;=300000000,P3165&lt;500000000),15000000,IF(AND(P3165&gt;=500000000,P3165&lt;3000000000),20000000,IF(P3165&gt;=30000000000,35000000,0))))) * (1-R3165)</f>
        <v>0</v>
      </c>
      <c r="Y3165" s="50">
        <f>IFERROR(Q3165 * (1-R3165),0)</f>
        <v>0</v>
      </c>
      <c r="Z3165" s="51">
        <f>IF(R3165=1,0,"")</f>
        <v>0</v>
      </c>
      <c r="AA3165" s="51">
        <f>IFERROR((1-R3165) * Z3165 * 2%,0)</f>
        <v>0</v>
      </c>
      <c r="AB3165" s="52">
        <f>IF(R3165=0,"",0)</f>
        <v>0</v>
      </c>
      <c r="AC3165" s="52">
        <f> IFERROR(AB3165 * (1-R3165) * 2%,0)</f>
        <v>0</v>
      </c>
      <c r="AD3165" s="53">
        <f>T3165+V3165+W3165+X3165+AA3165+AC3165</f>
        <v>0</v>
      </c>
    </row>
    <row r="3166">
      <c r="C3166" s="40" t="s">
        <v>5999</v>
      </c>
      <c r="D3166" s="41" t="s">
        <v>6000</v>
      </c>
      <c r="E3166" s="41"/>
      <c r="F3166" s="42">
        <v>41522.603298611109</v>
      </c>
      <c r="G3166" s="43">
        <v>58</v>
      </c>
      <c r="H3166" s="44">
        <v>43336</v>
      </c>
      <c r="I3166" s="44">
        <v>43361</v>
      </c>
      <c r="J3166" s="43">
        <v>321393</v>
      </c>
      <c r="K3166" s="43">
        <v>129526</v>
      </c>
      <c r="L3166" s="43">
        <v>0</v>
      </c>
      <c r="M3166" s="43">
        <f>IFERROR(J3166-K3166-L3166,0)</f>
        <v>191867</v>
      </c>
      <c r="N3166" s="43">
        <v>395957</v>
      </c>
      <c r="O3166" s="45">
        <f>IFERROR(IF(1 - M3166/N3166&lt;0,0,1-M3166/N3166),0)</f>
        <v>0.51543475680440043</v>
      </c>
      <c r="P3166" s="43">
        <v>0</v>
      </c>
      <c r="Q3166" s="43">
        <v>192335</v>
      </c>
      <c r="R3166" s="46">
        <f>IF(F3166&lt;DATEVALUE("2018-07-01"),1,0)</f>
        <v>1</v>
      </c>
      <c r="S3166" s="47">
        <f>IF(R3166=1,1%,0)</f>
        <v>0.01</v>
      </c>
      <c r="T3166" s="46">
        <f>IFERROR(S3166*M3166,0)</f>
        <v>1918.6700000000001</v>
      </c>
      <c r="U3166" s="48">
        <f>IF(O3166&lt;=0.12,1,0)*(1-R3166)*M3166</f>
        <v>0</v>
      </c>
      <c r="V3166" s="49">
        <f>IF(0&lt;0.8,0,IF(0&lt;1,Sheet1!L590,1))*IF(G3166&lt;3,0.12 - O3166,0.01) *U3166</f>
        <v>0</v>
      </c>
      <c r="W3166" s="49">
        <f>IF(0&gt;1,IF(0&lt;=1.1,1,IF(0&lt;=1.2,2,IF(0&lt;=1.5,3,5))),0) * 1000000</f>
        <v>0</v>
      </c>
      <c r="X3166" s="50">
        <f>IF(AND(P3166&gt;=150000000,P3166&lt;300000000),5000000,IF(AND(P3166&gt;=300000000,P3166&lt;500000000),10000000,IF(AND(P3166&gt;=300000000,P3166&lt;500000000),15000000,IF(AND(P3166&gt;=500000000,P3166&lt;3000000000),20000000,IF(P3166&gt;=30000000000,35000000,0))))) * (1-R3166)</f>
        <v>0</v>
      </c>
      <c r="Y3166" s="50">
        <f>IFERROR(Q3166 * (1-R3166),0)</f>
        <v>0</v>
      </c>
      <c r="Z3166" s="51">
        <f>IF(R3166=1,0,0)</f>
        <v>0</v>
      </c>
      <c r="AA3166" s="51">
        <f>IFERROR((1-R3166) * Z3166 * 2%,0)</f>
        <v>0</v>
      </c>
      <c r="AB3166" s="52">
        <f>IF(R3166=0,0,0)</f>
        <v>0</v>
      </c>
      <c r="AC3166" s="52">
        <f> IFERROR(AB3166 * (1-R3166) * 2%,0)</f>
        <v>0</v>
      </c>
      <c r="AD3166" s="53">
        <f>T3166+V3166+W3166+X3166+AA3166+AC3166</f>
        <v>1918.6700000000001</v>
      </c>
    </row>
    <row r="3167">
      <c r="C3167" s="40" t="s">
        <v>6001</v>
      </c>
      <c r="D3167" s="41" t="s">
        <v>6002</v>
      </c>
      <c r="E3167" s="41"/>
      <c r="F3167" s="42">
        <v>41978.358472222222</v>
      </c>
      <c r="G3167" s="43">
        <v>43</v>
      </c>
      <c r="H3167" s="44">
        <v>43340</v>
      </c>
      <c r="I3167" s="44">
        <v>43395</v>
      </c>
      <c r="J3167" s="43">
        <v>2584713</v>
      </c>
      <c r="K3167" s="43">
        <v>0</v>
      </c>
      <c r="L3167" s="43">
        <v>0</v>
      </c>
      <c r="M3167" s="43">
        <f>IFERROR(J3167-K3167-L3167,0)</f>
        <v>2584713</v>
      </c>
      <c r="N3167" s="43">
        <v>2834482</v>
      </c>
      <c r="O3167" s="45">
        <f>IFERROR(IF(1 - M3167/N3167&lt;0,0,1-M3167/N3167),0)</f>
        <v>0.088118040615533966</v>
      </c>
      <c r="P3167" s="43">
        <v>0</v>
      </c>
      <c r="Q3167" s="43">
        <v>2584713</v>
      </c>
      <c r="R3167" s="46">
        <f>IF(F3167&lt;DATEVALUE("2018-07-01"),1,0)</f>
        <v>1</v>
      </c>
      <c r="S3167" s="47">
        <f>IF(R3167=1,1%,0)</f>
        <v>0.01</v>
      </c>
      <c r="T3167" s="46">
        <f>IFERROR(S3167*M3167,0)</f>
        <v>25847.130000000001</v>
      </c>
      <c r="U3167" s="48">
        <f>IF(O3167&lt;=0.12,1,0)*(1-R3167)*M3167</f>
        <v>0</v>
      </c>
      <c r="V3167" s="49">
        <f>IF(0&lt;0.8,0,IF(0&lt;1,Sheet1!L590,1))*IF(G3167&lt;3,0.12 - O3167,0.01) *U3167</f>
        <v>0</v>
      </c>
      <c r="W3167" s="49">
        <f>IF(0&gt;1,IF(0&lt;=1.1,1,IF(0&lt;=1.2,2,IF(0&lt;=1.5,3,5))),0) * 1000000</f>
        <v>0</v>
      </c>
      <c r="X3167" s="50">
        <f>IF(AND(P3167&gt;=150000000,P3167&lt;300000000),5000000,IF(AND(P3167&gt;=300000000,P3167&lt;500000000),10000000,IF(AND(P3167&gt;=300000000,P3167&lt;500000000),15000000,IF(AND(P3167&gt;=500000000,P3167&lt;3000000000),20000000,IF(P3167&gt;=30000000000,35000000,0))))) * (1-R3167)</f>
        <v>0</v>
      </c>
      <c r="Y3167" s="50">
        <f>IFERROR(Q3167 * (1-R3167),0)</f>
        <v>0</v>
      </c>
      <c r="Z3167" s="51">
        <f>IF(R3167=1,0,0)</f>
        <v>0</v>
      </c>
      <c r="AA3167" s="51">
        <f>IFERROR((1-R3167) * Z3167 * 2%,0)</f>
        <v>0</v>
      </c>
      <c r="AB3167" s="52">
        <f>IF(R3167=0,0,0)</f>
        <v>0</v>
      </c>
      <c r="AC3167" s="52">
        <f> IFERROR(AB3167 * (1-R3167) * 2%,0)</f>
        <v>0</v>
      </c>
      <c r="AD3167" s="53">
        <f>T3167+V3167+W3167+X3167+AA3167+AC3167</f>
        <v>25847.130000000001</v>
      </c>
    </row>
    <row r="3168">
      <c r="C3168" s="40" t="s">
        <v>6003</v>
      </c>
      <c r="D3168" s="41" t="s">
        <v>6004</v>
      </c>
      <c r="E3168" s="41"/>
      <c r="F3168" s="42">
        <v>42499.380324074074</v>
      </c>
      <c r="G3168" s="43">
        <v>26</v>
      </c>
      <c r="H3168" s="44">
        <v>43340</v>
      </c>
      <c r="I3168" s="44">
        <v>43395</v>
      </c>
      <c r="J3168" s="43">
        <v>1901817</v>
      </c>
      <c r="K3168" s="43">
        <v>77801</v>
      </c>
      <c r="L3168" s="43">
        <v>0</v>
      </c>
      <c r="M3168" s="43">
        <f>IFERROR(J3168-K3168-L3168,0)</f>
        <v>1824016</v>
      </c>
      <c r="N3168" s="43">
        <v>2081119</v>
      </c>
      <c r="O3168" s="45">
        <f>IFERROR(IF(1 - M3168/N3168&lt;0,0,1-M3168/N3168),0)</f>
        <v>0.12354074899128786</v>
      </c>
      <c r="P3168" s="43">
        <v>0</v>
      </c>
      <c r="Q3168" s="43">
        <v>1901817</v>
      </c>
      <c r="R3168" s="46">
        <f>IF(F3168&lt;DATEVALUE("2018-07-01"),1,0)</f>
        <v>1</v>
      </c>
      <c r="S3168" s="47">
        <f>IF(R3168=1,1%,0)</f>
        <v>0.01</v>
      </c>
      <c r="T3168" s="46">
        <f>IFERROR(S3168*M3168,0)</f>
        <v>18240.16</v>
      </c>
      <c r="U3168" s="48">
        <f>IF(O3168&lt;=0.12,1,0)*(1-R3168)*M3168</f>
        <v>0</v>
      </c>
      <c r="V3168" s="49">
        <f>IF(0&lt;0.8,0,IF(0&lt;1,Sheet1!L590,1))*IF(G3168&lt;3,0.12 - O3168,0.01) *U3168</f>
        <v>0</v>
      </c>
      <c r="W3168" s="49">
        <f>IF(0&gt;1,IF(0&lt;=1.1,1,IF(0&lt;=1.2,2,IF(0&lt;=1.5,3,5))),0) * 1000000</f>
        <v>0</v>
      </c>
      <c r="X3168" s="50">
        <f>IF(AND(P3168&gt;=150000000,P3168&lt;300000000),5000000,IF(AND(P3168&gt;=300000000,P3168&lt;500000000),10000000,IF(AND(P3168&gt;=300000000,P3168&lt;500000000),15000000,IF(AND(P3168&gt;=500000000,P3168&lt;3000000000),20000000,IF(P3168&gt;=30000000000,35000000,0))))) * (1-R3168)</f>
        <v>0</v>
      </c>
      <c r="Y3168" s="50">
        <f>IFERROR(Q3168 * (1-R3168),0)</f>
        <v>0</v>
      </c>
      <c r="Z3168" s="51">
        <f>IF(R3168=1,0,0)</f>
        <v>0</v>
      </c>
      <c r="AA3168" s="51">
        <f>IFERROR((1-R3168) * Z3168 * 2%,0)</f>
        <v>0</v>
      </c>
      <c r="AB3168" s="52">
        <f>IF(R3168=0,0,0)</f>
        <v>0</v>
      </c>
      <c r="AC3168" s="52">
        <f> IFERROR(AB3168 * (1-R3168) * 2%,0)</f>
        <v>0</v>
      </c>
      <c r="AD3168" s="53">
        <f>T3168+V3168+W3168+X3168+AA3168+AC3168</f>
        <v>18240.16</v>
      </c>
    </row>
    <row r="3169">
      <c r="C3169" s="40" t="s">
        <v>6005</v>
      </c>
      <c r="D3169" s="41" t="s">
        <v>6006</v>
      </c>
      <c r="E3169" s="41"/>
      <c r="F3169" s="42">
        <v>42691.07744212963</v>
      </c>
      <c r="G3169" s="43">
        <v>20</v>
      </c>
      <c r="H3169" s="44">
        <v>43336</v>
      </c>
      <c r="I3169" s="44">
        <v>43361</v>
      </c>
      <c r="J3169" s="43">
        <v>232870</v>
      </c>
      <c r="K3169" s="43">
        <v>0</v>
      </c>
      <c r="L3169" s="43">
        <v>0</v>
      </c>
      <c r="M3169" s="43">
        <f>IFERROR(J3169-K3169-L3169,0)</f>
        <v>232870</v>
      </c>
      <c r="N3169" s="43">
        <v>267847</v>
      </c>
      <c r="O3169" s="45">
        <f>IFERROR(IF(1 - M3169/N3169&lt;0,0,1-M3169/N3169),0)</f>
        <v>0.13058574484687158</v>
      </c>
      <c r="P3169" s="43">
        <v>0</v>
      </c>
      <c r="Q3169" s="43">
        <v>232870</v>
      </c>
      <c r="R3169" s="46">
        <f>IF(F3169&lt;DATEVALUE("2018-07-01"),1,0)</f>
        <v>1</v>
      </c>
      <c r="S3169" s="47">
        <f>IF(R3169=1,1%,0)</f>
        <v>0.01</v>
      </c>
      <c r="T3169" s="46">
        <f>IFERROR(S3169*M3169,0)</f>
        <v>2328.7000000000003</v>
      </c>
      <c r="U3169" s="48">
        <f>IF(O3169&lt;=0.12,1,0)*(1-R3169)*M3169</f>
        <v>0</v>
      </c>
      <c r="V3169" s="49">
        <f>IF(0&lt;0.8,0,IF(0&lt;1,Sheet1!L590,1))*IF(G3169&lt;3,0.12 - O3169,0.01) *U3169</f>
        <v>0</v>
      </c>
      <c r="W3169" s="49">
        <f>IF(0&gt;1,IF(0&lt;=1.1,1,IF(0&lt;=1.2,2,IF(0&lt;=1.5,3,5))),0) * 1000000</f>
        <v>0</v>
      </c>
      <c r="X3169" s="50">
        <f>IF(AND(P3169&gt;=150000000,P3169&lt;300000000),5000000,IF(AND(P3169&gt;=300000000,P3169&lt;500000000),10000000,IF(AND(P3169&gt;=300000000,P3169&lt;500000000),15000000,IF(AND(P3169&gt;=500000000,P3169&lt;3000000000),20000000,IF(P3169&gt;=30000000000,35000000,0))))) * (1-R3169)</f>
        <v>0</v>
      </c>
      <c r="Y3169" s="50">
        <f>IFERROR(Q3169 * (1-R3169),0)</f>
        <v>0</v>
      </c>
      <c r="Z3169" s="51">
        <f>IF(R3169=1,0,0)</f>
        <v>0</v>
      </c>
      <c r="AA3169" s="51">
        <f>IFERROR((1-R3169) * Z3169 * 2%,0)</f>
        <v>0</v>
      </c>
      <c r="AB3169" s="52">
        <f>IF(R3169=0,0,0)</f>
        <v>0</v>
      </c>
      <c r="AC3169" s="52">
        <f> IFERROR(AB3169 * (1-R3169) * 2%,0)</f>
        <v>0</v>
      </c>
      <c r="AD3169" s="53">
        <f>T3169+V3169+W3169+X3169+AA3169+AC3169</f>
        <v>2328.7000000000003</v>
      </c>
    </row>
    <row r="3170">
      <c r="C3170" s="40" t="s">
        <v>6007</v>
      </c>
      <c r="D3170" s="41" t="s">
        <v>6008</v>
      </c>
      <c r="E3170" s="41"/>
      <c r="F3170" s="42">
        <v>42725.094004629631</v>
      </c>
      <c r="G3170" s="43">
        <v>19</v>
      </c>
      <c r="H3170" s="44">
        <v>43336</v>
      </c>
      <c r="I3170" s="44">
        <v>43361</v>
      </c>
      <c r="J3170" s="43">
        <v>779240</v>
      </c>
      <c r="K3170" s="43">
        <v>0</v>
      </c>
      <c r="L3170" s="43">
        <v>0</v>
      </c>
      <c r="M3170" s="43">
        <f>IFERROR(J3170-K3170-L3170,0)</f>
        <v>779240</v>
      </c>
      <c r="N3170" s="43">
        <v>908891</v>
      </c>
      <c r="O3170" s="45">
        <f>IFERROR(IF(1 - M3170/N3170&lt;0,0,1-M3170/N3170),0)</f>
        <v>0.14264746817825236</v>
      </c>
      <c r="P3170" s="43">
        <v>0</v>
      </c>
      <c r="Q3170" s="43">
        <v>779240</v>
      </c>
      <c r="R3170" s="46">
        <f>IF(F3170&lt;DATEVALUE("2018-07-01"),1,0)</f>
        <v>1</v>
      </c>
      <c r="S3170" s="47">
        <f>IF(R3170=1,1%,0)</f>
        <v>0.01</v>
      </c>
      <c r="T3170" s="46">
        <f>IFERROR(S3170*M3170,0)</f>
        <v>7792.4000000000005</v>
      </c>
      <c r="U3170" s="48">
        <f>IF(O3170&lt;=0.12,1,0)*(1-R3170)*M3170</f>
        <v>0</v>
      </c>
      <c r="V3170" s="49">
        <f>IF(0&lt;0.8,0,IF(0&lt;1,Sheet1!L590,1))*IF(G3170&lt;3,0.12 - O3170,0.01) *U3170</f>
        <v>0</v>
      </c>
      <c r="W3170" s="49">
        <f>IF(0&gt;1,IF(0&lt;=1.1,1,IF(0&lt;=1.2,2,IF(0&lt;=1.5,3,5))),0) * 1000000</f>
        <v>0</v>
      </c>
      <c r="X3170" s="50">
        <f>IF(AND(P3170&gt;=150000000,P3170&lt;300000000),5000000,IF(AND(P3170&gt;=300000000,P3170&lt;500000000),10000000,IF(AND(P3170&gt;=300000000,P3170&lt;500000000),15000000,IF(AND(P3170&gt;=500000000,P3170&lt;3000000000),20000000,IF(P3170&gt;=30000000000,35000000,0))))) * (1-R3170)</f>
        <v>0</v>
      </c>
      <c r="Y3170" s="50">
        <f>IFERROR(Q3170 * (1-R3170),0)</f>
        <v>0</v>
      </c>
      <c r="Z3170" s="51">
        <f>IF(R3170=1,0,0)</f>
        <v>0</v>
      </c>
      <c r="AA3170" s="51">
        <f>IFERROR((1-R3170) * Z3170 * 2%,0)</f>
        <v>0</v>
      </c>
      <c r="AB3170" s="52">
        <f>IF(R3170=0,0,0)</f>
        <v>0</v>
      </c>
      <c r="AC3170" s="52">
        <f> IFERROR(AB3170 * (1-R3170) * 2%,0)</f>
        <v>0</v>
      </c>
      <c r="AD3170" s="53">
        <f>T3170+V3170+W3170+X3170+AA3170+AC3170</f>
        <v>7792.4000000000005</v>
      </c>
    </row>
    <row r="3171">
      <c r="C3171" s="40" t="s">
        <v>6009</v>
      </c>
      <c r="D3171" s="41" t="s">
        <v>6010</v>
      </c>
      <c r="E3171" s="41"/>
      <c r="F3171" s="42">
        <v>42521.276990740742</v>
      </c>
      <c r="G3171" s="43">
        <v>26</v>
      </c>
      <c r="H3171" s="44" t="s">
        <v>24</v>
      </c>
      <c r="I3171" s="44" t="s">
        <v>24</v>
      </c>
      <c r="J3171" s="43">
        <v>0</v>
      </c>
      <c r="K3171" s="43">
        <v>0</v>
      </c>
      <c r="L3171" s="43">
        <v>0</v>
      </c>
      <c r="M3171" s="43">
        <f>IFERROR(J3171-K3171-L3171,0)</f>
        <v>0</v>
      </c>
      <c r="N3171" s="43">
        <v>473948</v>
      </c>
      <c r="O3171" s="45">
        <f>IFERROR(IF(1 - M3171/N3171&lt;0,0,1-M3171/N3171),0)</f>
        <v>1</v>
      </c>
      <c r="P3171" s="43">
        <v>0</v>
      </c>
      <c r="Q3171" s="43">
        <v>0</v>
      </c>
      <c r="R3171" s="46">
        <f>IF(F3171&lt;DATEVALUE("2018-07-01"),1,0)</f>
        <v>1</v>
      </c>
      <c r="S3171" s="47">
        <f>IF(R3171=1,1%,0)</f>
        <v>0.01</v>
      </c>
      <c r="T3171" s="46">
        <f>IFERROR(S3171*M3171,0)</f>
        <v>0</v>
      </c>
      <c r="U3171" s="48">
        <f>IF(O3171&lt;=0.12,1,0)*(1-R3171)*M3171</f>
        <v>0</v>
      </c>
      <c r="V3171" s="49">
        <f>IF(0&lt;0.8,0,IF(0&lt;1,Sheet1!L590,1))*IF(G3171&lt;3,0.12 - O3171,0.01) *U3171</f>
        <v>0</v>
      </c>
      <c r="W3171" s="49">
        <f>IF(0&gt;1,IF(0&lt;=1.1,1,IF(0&lt;=1.2,2,IF(0&lt;=1.5,3,5))),0) * 1000000</f>
        <v>0</v>
      </c>
      <c r="X3171" s="50">
        <f>IF(AND(P3171&gt;=150000000,P3171&lt;300000000),5000000,IF(AND(P3171&gt;=300000000,P3171&lt;500000000),10000000,IF(AND(P3171&gt;=300000000,P3171&lt;500000000),15000000,IF(AND(P3171&gt;=500000000,P3171&lt;3000000000),20000000,IF(P3171&gt;=30000000000,35000000,0))))) * (1-R3171)</f>
        <v>0</v>
      </c>
      <c r="Y3171" s="50">
        <f>IFERROR(Q3171 * (1-R3171),0)</f>
        <v>0</v>
      </c>
      <c r="Z3171" s="51">
        <f>IF(R3171=1,0,"")</f>
        <v>0</v>
      </c>
      <c r="AA3171" s="51">
        <f>IFERROR((1-R3171) * Z3171 * 2%,0)</f>
        <v>0</v>
      </c>
      <c r="AB3171" s="52">
        <f>IF(R3171=0,"",0)</f>
        <v>0</v>
      </c>
      <c r="AC3171" s="52">
        <f> IFERROR(AB3171 * (1-R3171) * 2%,0)</f>
        <v>0</v>
      </c>
      <c r="AD3171" s="53">
        <f>T3171+V3171+W3171+X3171+AA3171+AC3171</f>
        <v>0</v>
      </c>
    </row>
    <row r="3172">
      <c r="C3172" s="40" t="s">
        <v>6011</v>
      </c>
      <c r="D3172" s="41" t="s">
        <v>6012</v>
      </c>
      <c r="E3172" s="41"/>
      <c r="F3172" s="42">
        <v>41550.461388888885</v>
      </c>
      <c r="G3172" s="43">
        <v>57</v>
      </c>
      <c r="H3172" s="44">
        <v>43336</v>
      </c>
      <c r="I3172" s="44">
        <v>43355</v>
      </c>
      <c r="J3172" s="43">
        <v>1472235</v>
      </c>
      <c r="K3172" s="43">
        <v>401675</v>
      </c>
      <c r="L3172" s="43">
        <v>0</v>
      </c>
      <c r="M3172" s="43">
        <f>IFERROR(J3172-K3172-L3172,0)</f>
        <v>1070560</v>
      </c>
      <c r="N3172" s="43">
        <v>1804652</v>
      </c>
      <c r="O3172" s="45">
        <f>IFERROR(IF(1 - M3172/N3172&lt;0,0,1-M3172/N3172),0)</f>
        <v>0.4067775947938993</v>
      </c>
      <c r="P3172" s="43">
        <v>0</v>
      </c>
      <c r="Q3172" s="43">
        <v>1073430</v>
      </c>
      <c r="R3172" s="46">
        <f>IF(F3172&lt;DATEVALUE("2018-07-01"),1,0)</f>
        <v>1</v>
      </c>
      <c r="S3172" s="47">
        <f>IF(R3172=1,1%,0)</f>
        <v>0.01</v>
      </c>
      <c r="T3172" s="46">
        <f>IFERROR(S3172*M3172,0)</f>
        <v>10705.6</v>
      </c>
      <c r="U3172" s="48">
        <f>IF(O3172&lt;=0.12,1,0)*(1-R3172)*M3172</f>
        <v>0</v>
      </c>
      <c r="V3172" s="49">
        <f>IF(0&lt;0.8,0,IF(0&lt;1,Sheet1!L590,1))*IF(G3172&lt;3,0.12 - O3172,0.01) *U3172</f>
        <v>0</v>
      </c>
      <c r="W3172" s="49">
        <f>IF(0&gt;1,IF(0&lt;=1.1,1,IF(0&lt;=1.2,2,IF(0&lt;=1.5,3,5))),0) * 1000000</f>
        <v>0</v>
      </c>
      <c r="X3172" s="50">
        <f>IF(AND(P3172&gt;=150000000,P3172&lt;300000000),5000000,IF(AND(P3172&gt;=300000000,P3172&lt;500000000),10000000,IF(AND(P3172&gt;=300000000,P3172&lt;500000000),15000000,IF(AND(P3172&gt;=500000000,P3172&lt;3000000000),20000000,IF(P3172&gt;=30000000000,35000000,0))))) * (1-R3172)</f>
        <v>0</v>
      </c>
      <c r="Y3172" s="50">
        <f>IFERROR(Q3172 * (1-R3172),0)</f>
        <v>0</v>
      </c>
      <c r="Z3172" s="51">
        <f>IF(R3172=1,0,0)</f>
        <v>0</v>
      </c>
      <c r="AA3172" s="51">
        <f>IFERROR((1-R3172) * Z3172 * 2%,0)</f>
        <v>0</v>
      </c>
      <c r="AB3172" s="52">
        <f>IF(R3172=0,0,0)</f>
        <v>0</v>
      </c>
      <c r="AC3172" s="52">
        <f> IFERROR(AB3172 * (1-R3172) * 2%,0)</f>
        <v>0</v>
      </c>
      <c r="AD3172" s="53">
        <f>T3172+V3172+W3172+X3172+AA3172+AC3172</f>
        <v>10705.6</v>
      </c>
    </row>
    <row r="3173">
      <c r="C3173" s="40" t="s">
        <v>6013</v>
      </c>
      <c r="D3173" s="41" t="s">
        <v>6014</v>
      </c>
      <c r="E3173" s="41"/>
      <c r="F3173" s="42">
        <v>42499.377581018518</v>
      </c>
      <c r="G3173" s="43">
        <v>26</v>
      </c>
      <c r="H3173" s="44">
        <v>43340</v>
      </c>
      <c r="I3173" s="44">
        <v>43395</v>
      </c>
      <c r="J3173" s="43">
        <v>1442793</v>
      </c>
      <c r="K3173" s="43">
        <v>0</v>
      </c>
      <c r="L3173" s="43">
        <v>0</v>
      </c>
      <c r="M3173" s="43">
        <f>IFERROR(J3173-K3173-L3173,0)</f>
        <v>1442793</v>
      </c>
      <c r="N3173" s="43">
        <v>1613562</v>
      </c>
      <c r="O3173" s="45">
        <f>IFERROR(IF(1 - M3173/N3173&lt;0,0,1-M3173/N3173),0)</f>
        <v>0.10583355334347244</v>
      </c>
      <c r="P3173" s="43">
        <v>0</v>
      </c>
      <c r="Q3173" s="43">
        <v>1442793</v>
      </c>
      <c r="R3173" s="46">
        <f>IF(F3173&lt;DATEVALUE("2018-07-01"),1,0)</f>
        <v>1</v>
      </c>
      <c r="S3173" s="47">
        <f>IF(R3173=1,1%,0)</f>
        <v>0.01</v>
      </c>
      <c r="T3173" s="46">
        <f>IFERROR(S3173*M3173,0)</f>
        <v>14427.93</v>
      </c>
      <c r="U3173" s="48">
        <f>IF(O3173&lt;=0.12,1,0)*(1-R3173)*M3173</f>
        <v>0</v>
      </c>
      <c r="V3173" s="49">
        <f>IF(0&lt;0.8,0,IF(0&lt;1,Sheet1!L590,1))*IF(G3173&lt;3,0.12 - O3173,0.01) *U3173</f>
        <v>0</v>
      </c>
      <c r="W3173" s="49">
        <f>IF(0&gt;1,IF(0&lt;=1.1,1,IF(0&lt;=1.2,2,IF(0&lt;=1.5,3,5))),0) * 1000000</f>
        <v>0</v>
      </c>
      <c r="X3173" s="50">
        <f>IF(AND(P3173&gt;=150000000,P3173&lt;300000000),5000000,IF(AND(P3173&gt;=300000000,P3173&lt;500000000),10000000,IF(AND(P3173&gt;=300000000,P3173&lt;500000000),15000000,IF(AND(P3173&gt;=500000000,P3173&lt;3000000000),20000000,IF(P3173&gt;=30000000000,35000000,0))))) * (1-R3173)</f>
        <v>0</v>
      </c>
      <c r="Y3173" s="50">
        <f>IFERROR(Q3173 * (1-R3173),0)</f>
        <v>0</v>
      </c>
      <c r="Z3173" s="51">
        <f>IF(R3173=1,0,0)</f>
        <v>0</v>
      </c>
      <c r="AA3173" s="51">
        <f>IFERROR((1-R3173) * Z3173 * 2%,0)</f>
        <v>0</v>
      </c>
      <c r="AB3173" s="52">
        <f>IF(R3173=0,0,0)</f>
        <v>0</v>
      </c>
      <c r="AC3173" s="52">
        <f> IFERROR(AB3173 * (1-R3173) * 2%,0)</f>
        <v>0</v>
      </c>
      <c r="AD3173" s="53">
        <f>T3173+V3173+W3173+X3173+AA3173+AC3173</f>
        <v>14427.93</v>
      </c>
    </row>
    <row r="3174">
      <c r="C3174" s="40" t="s">
        <v>6015</v>
      </c>
      <c r="D3174" s="41" t="s">
        <v>6016</v>
      </c>
      <c r="E3174" s="41"/>
      <c r="F3174" s="42">
        <v>42667.154814814814</v>
      </c>
      <c r="G3174" s="43">
        <v>21</v>
      </c>
      <c r="H3174" s="44">
        <v>43336</v>
      </c>
      <c r="I3174" s="44">
        <v>43355</v>
      </c>
      <c r="J3174" s="43">
        <v>993296</v>
      </c>
      <c r="K3174" s="43">
        <v>0</v>
      </c>
      <c r="L3174" s="43">
        <v>0</v>
      </c>
      <c r="M3174" s="43">
        <f>IFERROR(J3174-K3174-L3174,0)</f>
        <v>993296</v>
      </c>
      <c r="N3174" s="43">
        <v>1194172</v>
      </c>
      <c r="O3174" s="45">
        <f>IFERROR(IF(1 - M3174/N3174&lt;0,0,1-M3174/N3174),0)</f>
        <v>0.16821362416804275</v>
      </c>
      <c r="P3174" s="43">
        <v>0</v>
      </c>
      <c r="Q3174" s="43">
        <v>993296</v>
      </c>
      <c r="R3174" s="46">
        <f>IF(F3174&lt;DATEVALUE("2018-07-01"),1,0)</f>
        <v>1</v>
      </c>
      <c r="S3174" s="47">
        <f>IF(R3174=1,1%,0)</f>
        <v>0.01</v>
      </c>
      <c r="T3174" s="46">
        <f>IFERROR(S3174*M3174,0)</f>
        <v>9932.9600000000009</v>
      </c>
      <c r="U3174" s="48">
        <f>IF(O3174&lt;=0.12,1,0)*(1-R3174)*M3174</f>
        <v>0</v>
      </c>
      <c r="V3174" s="49">
        <f>IF(0&lt;0.8,0,IF(0&lt;1,Sheet1!L590,1))*IF(G3174&lt;3,0.12 - O3174,0.01) *U3174</f>
        <v>0</v>
      </c>
      <c r="W3174" s="49">
        <f>IF(0&gt;1,IF(0&lt;=1.1,1,IF(0&lt;=1.2,2,IF(0&lt;=1.5,3,5))),0) * 1000000</f>
        <v>0</v>
      </c>
      <c r="X3174" s="50">
        <f>IF(AND(P3174&gt;=150000000,P3174&lt;300000000),5000000,IF(AND(P3174&gt;=300000000,P3174&lt;500000000),10000000,IF(AND(P3174&gt;=300000000,P3174&lt;500000000),15000000,IF(AND(P3174&gt;=500000000,P3174&lt;3000000000),20000000,IF(P3174&gt;=30000000000,35000000,0))))) * (1-R3174)</f>
        <v>0</v>
      </c>
      <c r="Y3174" s="50">
        <f>IFERROR(Q3174 * (1-R3174),0)</f>
        <v>0</v>
      </c>
      <c r="Z3174" s="51">
        <f>IF(R3174=1,0,0)</f>
        <v>0</v>
      </c>
      <c r="AA3174" s="51">
        <f>IFERROR((1-R3174) * Z3174 * 2%,0)</f>
        <v>0</v>
      </c>
      <c r="AB3174" s="52">
        <f>IF(R3174=0,0,0)</f>
        <v>0</v>
      </c>
      <c r="AC3174" s="52">
        <f> IFERROR(AB3174 * (1-R3174) * 2%,0)</f>
        <v>0</v>
      </c>
      <c r="AD3174" s="53">
        <f>T3174+V3174+W3174+X3174+AA3174+AC3174</f>
        <v>9932.9600000000009</v>
      </c>
    </row>
    <row r="3175">
      <c r="C3175" s="40" t="s">
        <v>6017</v>
      </c>
      <c r="D3175" s="41" t="s">
        <v>6018</v>
      </c>
      <c r="E3175" s="41"/>
      <c r="F3175" s="42">
        <v>42821.092048611106</v>
      </c>
      <c r="G3175" s="43">
        <v>16</v>
      </c>
      <c r="H3175" s="44">
        <v>43312</v>
      </c>
      <c r="I3175" s="44">
        <v>43354</v>
      </c>
      <c r="J3175" s="43">
        <v>18859028</v>
      </c>
      <c r="K3175" s="43">
        <v>0</v>
      </c>
      <c r="L3175" s="43">
        <v>0</v>
      </c>
      <c r="M3175" s="43">
        <f>IFERROR(J3175-K3175-L3175,0)</f>
        <v>18859028</v>
      </c>
      <c r="N3175" s="43">
        <v>21699179</v>
      </c>
      <c r="O3175" s="45">
        <f>IFERROR(IF(1 - M3175/N3175&lt;0,0,1-M3175/N3175),0)</f>
        <v>0.1308874865726487</v>
      </c>
      <c r="P3175" s="43">
        <v>0</v>
      </c>
      <c r="Q3175" s="43">
        <v>18859028</v>
      </c>
      <c r="R3175" s="46">
        <f>IF(F3175&lt;DATEVALUE("2018-07-01"),1,0)</f>
        <v>1</v>
      </c>
      <c r="S3175" s="47">
        <f>IF(R3175=1,1%,0)</f>
        <v>0.01</v>
      </c>
      <c r="T3175" s="46">
        <f>IFERROR(S3175*M3175,0)</f>
        <v>188590.28</v>
      </c>
      <c r="U3175" s="48">
        <f>IF(O3175&lt;=0.12,1,0)*(1-R3175)*M3175</f>
        <v>0</v>
      </c>
      <c r="V3175" s="49">
        <f>IF(0&lt;0.8,0,IF(0&lt;1,Sheet1!L590,1))*IF(G3175&lt;3,0.12 - O3175,0.01) *U3175</f>
        <v>0</v>
      </c>
      <c r="W3175" s="49">
        <f>IF(0&gt;1,IF(0&lt;=1.1,1,IF(0&lt;=1.2,2,IF(0&lt;=1.5,3,5))),0) * 1000000</f>
        <v>0</v>
      </c>
      <c r="X3175" s="50">
        <f>IF(AND(P3175&gt;=150000000,P3175&lt;300000000),5000000,IF(AND(P3175&gt;=300000000,P3175&lt;500000000),10000000,IF(AND(P3175&gt;=300000000,P3175&lt;500000000),15000000,IF(AND(P3175&gt;=500000000,P3175&lt;3000000000),20000000,IF(P3175&gt;=30000000000,35000000,0))))) * (1-R3175)</f>
        <v>0</v>
      </c>
      <c r="Y3175" s="50">
        <f>IFERROR(Q3175 * (1-R3175),0)</f>
        <v>0</v>
      </c>
      <c r="Z3175" s="51">
        <f>IF(R3175=1,0,0)</f>
        <v>0</v>
      </c>
      <c r="AA3175" s="51">
        <f>IFERROR((1-R3175) * Z3175 * 2%,0)</f>
        <v>0</v>
      </c>
      <c r="AB3175" s="52">
        <f>IF(R3175=0,0,0)</f>
        <v>0</v>
      </c>
      <c r="AC3175" s="52">
        <f> IFERROR(AB3175 * (1-R3175) * 2%,0)</f>
        <v>0</v>
      </c>
      <c r="AD3175" s="53">
        <f>T3175+V3175+W3175+X3175+AA3175+AC3175</f>
        <v>188590.28</v>
      </c>
    </row>
    <row r="3176">
      <c r="C3176" s="40" t="s">
        <v>6019</v>
      </c>
      <c r="D3176" s="41" t="s">
        <v>6020</v>
      </c>
      <c r="E3176" s="41"/>
      <c r="F3176" s="42">
        <v>43038.17769675926</v>
      </c>
      <c r="G3176" s="43">
        <v>9</v>
      </c>
      <c r="H3176" s="44">
        <v>43336</v>
      </c>
      <c r="I3176" s="44">
        <v>43355</v>
      </c>
      <c r="J3176" s="43">
        <v>1183930</v>
      </c>
      <c r="K3176" s="43">
        <v>0</v>
      </c>
      <c r="L3176" s="43">
        <v>0</v>
      </c>
      <c r="M3176" s="43">
        <f>IFERROR(J3176-K3176-L3176,0)</f>
        <v>1183930</v>
      </c>
      <c r="N3176" s="43">
        <v>1305674</v>
      </c>
      <c r="O3176" s="45">
        <f>IFERROR(IF(1 - M3176/N3176&lt;0,0,1-M3176/N3176),0)</f>
        <v>0.093242264148631238</v>
      </c>
      <c r="P3176" s="43">
        <v>0</v>
      </c>
      <c r="Q3176" s="43">
        <v>1183930</v>
      </c>
      <c r="R3176" s="46">
        <f>IF(F3176&lt;DATEVALUE("2018-07-01"),1,0)</f>
        <v>1</v>
      </c>
      <c r="S3176" s="47">
        <f>IF(R3176=1,1%,0)</f>
        <v>0.01</v>
      </c>
      <c r="T3176" s="46">
        <f>IFERROR(S3176*M3176,0)</f>
        <v>11839.300000000001</v>
      </c>
      <c r="U3176" s="48">
        <f>IF(O3176&lt;=0.12,1,0)*(1-R3176)*M3176</f>
        <v>0</v>
      </c>
      <c r="V3176" s="49">
        <f>IF(0&lt;0.8,0,IF(0&lt;1,Sheet1!L590,1))*IF(G3176&lt;3,0.12 - O3176,0.01) *U3176</f>
        <v>0</v>
      </c>
      <c r="W3176" s="49">
        <f>IF(0&gt;1,IF(0&lt;=1.1,1,IF(0&lt;=1.2,2,IF(0&lt;=1.5,3,5))),0) * 1000000</f>
        <v>0</v>
      </c>
      <c r="X3176" s="50">
        <f>IF(AND(P3176&gt;=150000000,P3176&lt;300000000),5000000,IF(AND(P3176&gt;=300000000,P3176&lt;500000000),10000000,IF(AND(P3176&gt;=300000000,P3176&lt;500000000),15000000,IF(AND(P3176&gt;=500000000,P3176&lt;3000000000),20000000,IF(P3176&gt;=30000000000,35000000,0))))) * (1-R3176)</f>
        <v>0</v>
      </c>
      <c r="Y3176" s="50">
        <f>IFERROR(Q3176 * (1-R3176),0)</f>
        <v>0</v>
      </c>
      <c r="Z3176" s="51">
        <f>IF(R3176=1,0,0)</f>
        <v>0</v>
      </c>
      <c r="AA3176" s="51">
        <f>IFERROR((1-R3176) * Z3176 * 2%,0)</f>
        <v>0</v>
      </c>
      <c r="AB3176" s="52">
        <f>IF(R3176=0,0,0)</f>
        <v>0</v>
      </c>
      <c r="AC3176" s="52">
        <f> IFERROR(AB3176 * (1-R3176) * 2%,0)</f>
        <v>0</v>
      </c>
      <c r="AD3176" s="53">
        <f>T3176+V3176+W3176+X3176+AA3176+AC3176</f>
        <v>11839.300000000001</v>
      </c>
    </row>
    <row r="3177">
      <c r="C3177" s="40" t="s">
        <v>6021</v>
      </c>
      <c r="D3177" s="41" t="s">
        <v>5358</v>
      </c>
      <c r="E3177" s="41"/>
      <c r="F3177" s="42">
        <v>43186.106041666666</v>
      </c>
      <c r="G3177" s="43">
        <v>4</v>
      </c>
      <c r="H3177" s="44">
        <v>43336</v>
      </c>
      <c r="I3177" s="44">
        <v>43355</v>
      </c>
      <c r="J3177" s="43">
        <v>660160</v>
      </c>
      <c r="K3177" s="43">
        <v>0</v>
      </c>
      <c r="L3177" s="43">
        <v>0</v>
      </c>
      <c r="M3177" s="43">
        <f>IFERROR(J3177-K3177-L3177,0)</f>
        <v>660160</v>
      </c>
      <c r="N3177" s="43">
        <v>784763</v>
      </c>
      <c r="O3177" s="45">
        <f>IFERROR(IF(1 - M3177/N3177&lt;0,0,1-M3177/N3177),0)</f>
        <v>0.15877787306486157</v>
      </c>
      <c r="P3177" s="43">
        <v>0</v>
      </c>
      <c r="Q3177" s="43">
        <v>660160</v>
      </c>
      <c r="R3177" s="46">
        <f>IF(F3177&lt;DATEVALUE("2018-07-01"),1,0)</f>
        <v>1</v>
      </c>
      <c r="S3177" s="47">
        <f>IF(R3177=1,1%,0)</f>
        <v>0.01</v>
      </c>
      <c r="T3177" s="46">
        <f>IFERROR(S3177*M3177,0)</f>
        <v>6601.6000000000004</v>
      </c>
      <c r="U3177" s="48">
        <f>IF(O3177&lt;=0.12,1,0)*(1-R3177)*M3177</f>
        <v>0</v>
      </c>
      <c r="V3177" s="49">
        <f>IF(0&lt;0.8,0,IF(0&lt;1,Sheet1!L590,1))*IF(G3177&lt;3,0.12 - O3177,0.01) *U3177</f>
        <v>0</v>
      </c>
      <c r="W3177" s="49">
        <f>IF(0&gt;1,IF(0&lt;=1.1,1,IF(0&lt;=1.2,2,IF(0&lt;=1.5,3,5))),0) * 1000000</f>
        <v>0</v>
      </c>
      <c r="X3177" s="50">
        <f>IF(AND(P3177&gt;=150000000,P3177&lt;300000000),5000000,IF(AND(P3177&gt;=300000000,P3177&lt;500000000),10000000,IF(AND(P3177&gt;=300000000,P3177&lt;500000000),15000000,IF(AND(P3177&gt;=500000000,P3177&lt;3000000000),20000000,IF(P3177&gt;=30000000000,35000000,0))))) * (1-R3177)</f>
        <v>0</v>
      </c>
      <c r="Y3177" s="50">
        <f>IFERROR(Q3177 * (1-R3177),0)</f>
        <v>0</v>
      </c>
      <c r="Z3177" s="51">
        <f>IF(R3177=1,0,0)</f>
        <v>0</v>
      </c>
      <c r="AA3177" s="51">
        <f>IFERROR((1-R3177) * Z3177 * 2%,0)</f>
        <v>0</v>
      </c>
      <c r="AB3177" s="52">
        <f>IF(R3177=0,0,0)</f>
        <v>0</v>
      </c>
      <c r="AC3177" s="52">
        <f> IFERROR(AB3177 * (1-R3177) * 2%,0)</f>
        <v>0</v>
      </c>
      <c r="AD3177" s="53">
        <f>T3177+V3177+W3177+X3177+AA3177+AC3177</f>
        <v>6601.6000000000004</v>
      </c>
    </row>
    <row r="3178">
      <c r="C3178" s="40" t="s">
        <v>6022</v>
      </c>
      <c r="D3178" s="41" t="s">
        <v>6023</v>
      </c>
      <c r="E3178" s="41"/>
      <c r="F3178" s="42">
        <v>42521.276354166665</v>
      </c>
      <c r="G3178" s="43">
        <v>26</v>
      </c>
      <c r="H3178" s="44" t="s">
        <v>24</v>
      </c>
      <c r="I3178" s="44" t="s">
        <v>24</v>
      </c>
      <c r="J3178" s="43">
        <v>0</v>
      </c>
      <c r="K3178" s="43">
        <v>0</v>
      </c>
      <c r="L3178" s="43">
        <v>0</v>
      </c>
      <c r="M3178" s="43">
        <f>IFERROR(J3178-K3178-L3178,0)</f>
        <v>0</v>
      </c>
      <c r="N3178" s="43">
        <v>252100</v>
      </c>
      <c r="O3178" s="45">
        <f>IFERROR(IF(1 - M3178/N3178&lt;0,0,1-M3178/N3178),0)</f>
        <v>1</v>
      </c>
      <c r="P3178" s="43">
        <v>0</v>
      </c>
      <c r="Q3178" s="43">
        <v>0</v>
      </c>
      <c r="R3178" s="46">
        <f>IF(F3178&lt;DATEVALUE("2018-07-01"),1,0)</f>
        <v>1</v>
      </c>
      <c r="S3178" s="47">
        <f>IF(R3178=1,1%,0)</f>
        <v>0.01</v>
      </c>
      <c r="T3178" s="46">
        <f>IFERROR(S3178*M3178,0)</f>
        <v>0</v>
      </c>
      <c r="U3178" s="48">
        <f>IF(O3178&lt;=0.12,1,0)*(1-R3178)*M3178</f>
        <v>0</v>
      </c>
      <c r="V3178" s="49">
        <f>IF(0&lt;0.8,0,IF(0&lt;1,Sheet1!L590,1))*IF(G3178&lt;3,0.12 - O3178,0.01) *U3178</f>
        <v>0</v>
      </c>
      <c r="W3178" s="49">
        <f>IF(0&gt;1,IF(0&lt;=1.1,1,IF(0&lt;=1.2,2,IF(0&lt;=1.5,3,5))),0) * 1000000</f>
        <v>0</v>
      </c>
      <c r="X3178" s="50">
        <f>IF(AND(P3178&gt;=150000000,P3178&lt;300000000),5000000,IF(AND(P3178&gt;=300000000,P3178&lt;500000000),10000000,IF(AND(P3178&gt;=300000000,P3178&lt;500000000),15000000,IF(AND(P3178&gt;=500000000,P3178&lt;3000000000),20000000,IF(P3178&gt;=30000000000,35000000,0))))) * (1-R3178)</f>
        <v>0</v>
      </c>
      <c r="Y3178" s="50">
        <f>IFERROR(Q3178 * (1-R3178),0)</f>
        <v>0</v>
      </c>
      <c r="Z3178" s="51">
        <f>IF(R3178=1,0,"")</f>
        <v>0</v>
      </c>
      <c r="AA3178" s="51">
        <f>IFERROR((1-R3178) * Z3178 * 2%,0)</f>
        <v>0</v>
      </c>
      <c r="AB3178" s="52">
        <f>IF(R3178=0,"",0)</f>
        <v>0</v>
      </c>
      <c r="AC3178" s="52">
        <f> IFERROR(AB3178 * (1-R3178) * 2%,0)</f>
        <v>0</v>
      </c>
      <c r="AD3178" s="53">
        <f>T3178+V3178+W3178+X3178+AA3178+AC3178</f>
        <v>0</v>
      </c>
    </row>
    <row r="3179">
      <c r="C3179" s="40" t="s">
        <v>6024</v>
      </c>
      <c r="D3179" s="41" t="s">
        <v>6025</v>
      </c>
      <c r="E3179" s="41"/>
      <c r="F3179" s="42">
        <v>38960.363506944443</v>
      </c>
      <c r="G3179" s="43">
        <v>143</v>
      </c>
      <c r="H3179" s="44">
        <v>43312</v>
      </c>
      <c r="I3179" s="44">
        <v>43333</v>
      </c>
      <c r="J3179" s="43">
        <v>299035</v>
      </c>
      <c r="K3179" s="43">
        <v>0</v>
      </c>
      <c r="L3179" s="43">
        <v>0</v>
      </c>
      <c r="M3179" s="43">
        <f>IFERROR(J3179-K3179-L3179,0)</f>
        <v>299035</v>
      </c>
      <c r="N3179" s="43">
        <v>299035</v>
      </c>
      <c r="O3179" s="45">
        <f>IFERROR(IF(1 - M3179/N3179&lt;0,0,1-M3179/N3179),0)</f>
        <v>0</v>
      </c>
      <c r="P3179" s="43">
        <v>0</v>
      </c>
      <c r="Q3179" s="43">
        <v>299035</v>
      </c>
      <c r="R3179" s="46">
        <f>IF(F3179&lt;DATEVALUE("2018-07-01"),1,0)</f>
        <v>1</v>
      </c>
      <c r="S3179" s="47">
        <f>IF(R3179=1,1%,0)</f>
        <v>0.01</v>
      </c>
      <c r="T3179" s="46">
        <f>IFERROR(S3179*M3179,0)</f>
        <v>2990.3499999999999</v>
      </c>
      <c r="U3179" s="48">
        <f>IF(O3179&lt;=0.12,1,0)*(1-R3179)*M3179</f>
        <v>0</v>
      </c>
      <c r="V3179" s="49">
        <f>IF(0&lt;0.8,0,IF(0&lt;1,Sheet1!L590,1))*IF(G3179&lt;3,0.12 - O3179,0.01) *U3179</f>
        <v>0</v>
      </c>
      <c r="W3179" s="49">
        <f>IF(0&gt;1,IF(0&lt;=1.1,1,IF(0&lt;=1.2,2,IF(0&lt;=1.5,3,5))),0) * 1000000</f>
        <v>0</v>
      </c>
      <c r="X3179" s="50">
        <f>IF(AND(P3179&gt;=150000000,P3179&lt;300000000),5000000,IF(AND(P3179&gt;=300000000,P3179&lt;500000000),10000000,IF(AND(P3179&gt;=300000000,P3179&lt;500000000),15000000,IF(AND(P3179&gt;=500000000,P3179&lt;3000000000),20000000,IF(P3179&gt;=30000000000,35000000,0))))) * (1-R3179)</f>
        <v>0</v>
      </c>
      <c r="Y3179" s="50">
        <f>IFERROR(Q3179 * (1-R3179),0)</f>
        <v>0</v>
      </c>
      <c r="Z3179" s="51">
        <f>IF(R3179=1,0,0)</f>
        <v>0</v>
      </c>
      <c r="AA3179" s="51">
        <f>IFERROR((1-R3179) * Z3179 * 2%,0)</f>
        <v>0</v>
      </c>
      <c r="AB3179" s="52">
        <f>IF(R3179=0,0,0)</f>
        <v>0</v>
      </c>
      <c r="AC3179" s="52">
        <f> IFERROR(AB3179 * (1-R3179) * 2%,0)</f>
        <v>0</v>
      </c>
      <c r="AD3179" s="53">
        <f>T3179+V3179+W3179+X3179+AA3179+AC3179</f>
        <v>2990.3499999999999</v>
      </c>
    </row>
    <row r="3180">
      <c r="C3180" s="40" t="s">
        <v>6026</v>
      </c>
      <c r="D3180" s="41" t="s">
        <v>6027</v>
      </c>
      <c r="E3180" s="41"/>
      <c r="F3180" s="42">
        <v>39011.592881944445</v>
      </c>
      <c r="G3180" s="43">
        <v>141</v>
      </c>
      <c r="H3180" s="44">
        <v>43312</v>
      </c>
      <c r="I3180" s="44">
        <v>43343</v>
      </c>
      <c r="J3180" s="43">
        <v>762338</v>
      </c>
      <c r="K3180" s="43">
        <v>0</v>
      </c>
      <c r="L3180" s="43">
        <v>0</v>
      </c>
      <c r="M3180" s="43">
        <f>IFERROR(J3180-K3180-L3180,0)</f>
        <v>762338</v>
      </c>
      <c r="N3180" s="43">
        <v>762338</v>
      </c>
      <c r="O3180" s="45">
        <f>IFERROR(IF(1 - M3180/N3180&lt;0,0,1-M3180/N3180),0)</f>
        <v>0</v>
      </c>
      <c r="P3180" s="43">
        <v>0</v>
      </c>
      <c r="Q3180" s="43">
        <v>762338</v>
      </c>
      <c r="R3180" s="46">
        <f>IF(F3180&lt;DATEVALUE("2018-07-01"),1,0)</f>
        <v>1</v>
      </c>
      <c r="S3180" s="47">
        <f>IF(R3180=1,1%,0)</f>
        <v>0.01</v>
      </c>
      <c r="T3180" s="46">
        <f>IFERROR(S3180*M3180,0)</f>
        <v>7623.3800000000001</v>
      </c>
      <c r="U3180" s="48">
        <f>IF(O3180&lt;=0.12,1,0)*(1-R3180)*M3180</f>
        <v>0</v>
      </c>
      <c r="V3180" s="49">
        <f>IF(0&lt;0.8,0,IF(0&lt;1,Sheet1!L590,1))*IF(G3180&lt;3,0.12 - O3180,0.01) *U3180</f>
        <v>0</v>
      </c>
      <c r="W3180" s="49">
        <f>IF(0&gt;1,IF(0&lt;=1.1,1,IF(0&lt;=1.2,2,IF(0&lt;=1.5,3,5))),0) * 1000000</f>
        <v>0</v>
      </c>
      <c r="X3180" s="50">
        <f>IF(AND(P3180&gt;=150000000,P3180&lt;300000000),5000000,IF(AND(P3180&gt;=300000000,P3180&lt;500000000),10000000,IF(AND(P3180&gt;=300000000,P3180&lt;500000000),15000000,IF(AND(P3180&gt;=500000000,P3180&lt;3000000000),20000000,IF(P3180&gt;=30000000000,35000000,0))))) * (1-R3180)</f>
        <v>0</v>
      </c>
      <c r="Y3180" s="50">
        <f>IFERROR(Q3180 * (1-R3180),0)</f>
        <v>0</v>
      </c>
      <c r="Z3180" s="51">
        <f>IF(R3180=1,0,0)</f>
        <v>0</v>
      </c>
      <c r="AA3180" s="51">
        <f>IFERROR((1-R3180) * Z3180 * 2%,0)</f>
        <v>0</v>
      </c>
      <c r="AB3180" s="52">
        <f>IF(R3180=0,0,0)</f>
        <v>0</v>
      </c>
      <c r="AC3180" s="52">
        <f> IFERROR(AB3180 * (1-R3180) * 2%,0)</f>
        <v>0</v>
      </c>
      <c r="AD3180" s="53">
        <f>T3180+V3180+W3180+X3180+AA3180+AC3180</f>
        <v>7623.3800000000001</v>
      </c>
    </row>
    <row r="3181">
      <c r="C3181" s="40" t="s">
        <v>6028</v>
      </c>
      <c r="D3181" s="41" t="s">
        <v>6029</v>
      </c>
      <c r="E3181" s="41"/>
      <c r="F3181" s="42">
        <v>39597.600416666668</v>
      </c>
      <c r="G3181" s="43">
        <v>122</v>
      </c>
      <c r="H3181" s="44">
        <v>43312</v>
      </c>
      <c r="I3181" s="44">
        <v>43353</v>
      </c>
      <c r="J3181" s="43">
        <v>932723</v>
      </c>
      <c r="K3181" s="43">
        <v>0</v>
      </c>
      <c r="L3181" s="43">
        <v>0</v>
      </c>
      <c r="M3181" s="43">
        <f>IFERROR(J3181-K3181-L3181,0)</f>
        <v>932723</v>
      </c>
      <c r="N3181" s="43">
        <v>932723</v>
      </c>
      <c r="O3181" s="45">
        <f>IFERROR(IF(1 - M3181/N3181&lt;0,0,1-M3181/N3181),0)</f>
        <v>0</v>
      </c>
      <c r="P3181" s="43">
        <v>0</v>
      </c>
      <c r="Q3181" s="43">
        <v>932723</v>
      </c>
      <c r="R3181" s="46">
        <f>IF(F3181&lt;DATEVALUE("2018-07-01"),1,0)</f>
        <v>1</v>
      </c>
      <c r="S3181" s="47">
        <f>IF(R3181=1,1%,0)</f>
        <v>0.01</v>
      </c>
      <c r="T3181" s="46">
        <f>IFERROR(S3181*M3181,0)</f>
        <v>9327.2299999999996</v>
      </c>
      <c r="U3181" s="48">
        <f>IF(O3181&lt;=0.12,1,0)*(1-R3181)*M3181</f>
        <v>0</v>
      </c>
      <c r="V3181" s="49">
        <f>IF(0&lt;0.8,0,IF(0&lt;1,Sheet1!L590,1))*IF(G3181&lt;3,0.12 - O3181,0.01) *U3181</f>
        <v>0</v>
      </c>
      <c r="W3181" s="49">
        <f>IF(0&gt;1,IF(0&lt;=1.1,1,IF(0&lt;=1.2,2,IF(0&lt;=1.5,3,5))),0) * 1000000</f>
        <v>0</v>
      </c>
      <c r="X3181" s="50">
        <f>IF(AND(P3181&gt;=150000000,P3181&lt;300000000),5000000,IF(AND(P3181&gt;=300000000,P3181&lt;500000000),10000000,IF(AND(P3181&gt;=300000000,P3181&lt;500000000),15000000,IF(AND(P3181&gt;=500000000,P3181&lt;3000000000),20000000,IF(P3181&gt;=30000000000,35000000,0))))) * (1-R3181)</f>
        <v>0</v>
      </c>
      <c r="Y3181" s="50">
        <f>IFERROR(Q3181 * (1-R3181),0)</f>
        <v>0</v>
      </c>
      <c r="Z3181" s="51">
        <f>IF(R3181=1,0,0)</f>
        <v>0</v>
      </c>
      <c r="AA3181" s="51">
        <f>IFERROR((1-R3181) * Z3181 * 2%,0)</f>
        <v>0</v>
      </c>
      <c r="AB3181" s="52">
        <f>IF(R3181=0,0,0)</f>
        <v>0</v>
      </c>
      <c r="AC3181" s="52">
        <f> IFERROR(AB3181 * (1-R3181) * 2%,0)</f>
        <v>0</v>
      </c>
      <c r="AD3181" s="53">
        <f>T3181+V3181+W3181+X3181+AA3181+AC3181</f>
        <v>9327.2299999999996</v>
      </c>
    </row>
    <row r="3182">
      <c r="C3182" s="40" t="s">
        <v>6030</v>
      </c>
      <c r="D3182" s="41" t="s">
        <v>6031</v>
      </c>
      <c r="E3182" s="41"/>
      <c r="F3182" s="42">
        <v>40150.568032407406</v>
      </c>
      <c r="G3182" s="43">
        <v>103</v>
      </c>
      <c r="H3182" s="44">
        <v>43312</v>
      </c>
      <c r="I3182" s="44">
        <v>43323</v>
      </c>
      <c r="J3182" s="43">
        <v>204134</v>
      </c>
      <c r="K3182" s="43">
        <v>0</v>
      </c>
      <c r="L3182" s="43">
        <v>0</v>
      </c>
      <c r="M3182" s="43">
        <f>IFERROR(J3182-K3182-L3182,0)</f>
        <v>204134</v>
      </c>
      <c r="N3182" s="43">
        <v>200326</v>
      </c>
      <c r="O3182" s="45">
        <f>IFERROR(IF(1 - M3182/N3182&lt;0,0,1-M3182/N3182),0)</f>
        <v>0</v>
      </c>
      <c r="P3182" s="43">
        <v>0</v>
      </c>
      <c r="Q3182" s="43">
        <v>204134</v>
      </c>
      <c r="R3182" s="46">
        <f>IF(F3182&lt;DATEVALUE("2018-07-01"),1,0)</f>
        <v>1</v>
      </c>
      <c r="S3182" s="47">
        <f>IF(R3182=1,1%,0)</f>
        <v>0.01</v>
      </c>
      <c r="T3182" s="46">
        <f>IFERROR(S3182*M3182,0)</f>
        <v>2041.3400000000002</v>
      </c>
      <c r="U3182" s="48">
        <f>IF(O3182&lt;=0.12,1,0)*(1-R3182)*M3182</f>
        <v>0</v>
      </c>
      <c r="V3182" s="49">
        <f>IF(0&lt;0.8,0,IF(0&lt;1,Sheet1!L590,1))*IF(G3182&lt;3,0.12 - O3182,0.01) *U3182</f>
        <v>0</v>
      </c>
      <c r="W3182" s="49">
        <f>IF(0&gt;1,IF(0&lt;=1.1,1,IF(0&lt;=1.2,2,IF(0&lt;=1.5,3,5))),0) * 1000000</f>
        <v>0</v>
      </c>
      <c r="X3182" s="50">
        <f>IF(AND(P3182&gt;=150000000,P3182&lt;300000000),5000000,IF(AND(P3182&gt;=300000000,P3182&lt;500000000),10000000,IF(AND(P3182&gt;=300000000,P3182&lt;500000000),15000000,IF(AND(P3182&gt;=500000000,P3182&lt;3000000000),20000000,IF(P3182&gt;=30000000000,35000000,0))))) * (1-R3182)</f>
        <v>0</v>
      </c>
      <c r="Y3182" s="50">
        <f>IFERROR(Q3182 * (1-R3182),0)</f>
        <v>0</v>
      </c>
      <c r="Z3182" s="51">
        <f>IF(R3182=1,0,0)</f>
        <v>0</v>
      </c>
      <c r="AA3182" s="51">
        <f>IFERROR((1-R3182) * Z3182 * 2%,0)</f>
        <v>0</v>
      </c>
      <c r="AB3182" s="52">
        <f>IF(R3182=0,0,0)</f>
        <v>0</v>
      </c>
      <c r="AC3182" s="52">
        <f> IFERROR(AB3182 * (1-R3182) * 2%,0)</f>
        <v>0</v>
      </c>
      <c r="AD3182" s="53">
        <f>T3182+V3182+W3182+X3182+AA3182+AC3182</f>
        <v>2041.3400000000002</v>
      </c>
    </row>
    <row r="3183">
      <c r="C3183" s="40" t="s">
        <v>6032</v>
      </c>
      <c r="D3183" s="41" t="s">
        <v>6033</v>
      </c>
      <c r="E3183" s="41"/>
      <c r="F3183" s="42">
        <v>40158.684386574074</v>
      </c>
      <c r="G3183" s="43">
        <v>103</v>
      </c>
      <c r="H3183" s="44" t="s">
        <v>24</v>
      </c>
      <c r="I3183" s="44" t="s">
        <v>24</v>
      </c>
      <c r="J3183" s="43">
        <v>26950</v>
      </c>
      <c r="K3183" s="43">
        <v>0</v>
      </c>
      <c r="L3183" s="43">
        <v>0</v>
      </c>
      <c r="M3183" s="43">
        <f>IFERROR(J3183-K3183-L3183,0)</f>
        <v>26950</v>
      </c>
      <c r="N3183" s="43">
        <v>26950</v>
      </c>
      <c r="O3183" s="45">
        <f>IFERROR(IF(1 - M3183/N3183&lt;0,0,1-M3183/N3183),0)</f>
        <v>0</v>
      </c>
      <c r="P3183" s="43">
        <v>0</v>
      </c>
      <c r="Q3183" s="43">
        <v>26950</v>
      </c>
      <c r="R3183" s="46">
        <f>IF(F3183&lt;DATEVALUE("2018-07-01"),1,0)</f>
        <v>1</v>
      </c>
      <c r="S3183" s="47">
        <f>IF(R3183=1,1%,0)</f>
        <v>0.01</v>
      </c>
      <c r="T3183" s="46">
        <f>IFERROR(S3183*M3183,0)</f>
        <v>269.5</v>
      </c>
      <c r="U3183" s="48">
        <f>IF(O3183&lt;=0.12,1,0)*(1-R3183)*M3183</f>
        <v>0</v>
      </c>
      <c r="V3183" s="49">
        <f>IF(0&lt;0.8,0,IF(0&lt;1,Sheet1!L590,1))*IF(G3183&lt;3,0.12 - O3183,0.01) *U3183</f>
        <v>0</v>
      </c>
      <c r="W3183" s="49">
        <f>IF(0&gt;1,IF(0&lt;=1.1,1,IF(0&lt;=1.2,2,IF(0&lt;=1.5,3,5))),0) * 1000000</f>
        <v>0</v>
      </c>
      <c r="X3183" s="50">
        <f>IF(AND(P3183&gt;=150000000,P3183&lt;300000000),5000000,IF(AND(P3183&gt;=300000000,P3183&lt;500000000),10000000,IF(AND(P3183&gt;=300000000,P3183&lt;500000000),15000000,IF(AND(P3183&gt;=500000000,P3183&lt;3000000000),20000000,IF(P3183&gt;=30000000000,35000000,0))))) * (1-R3183)</f>
        <v>0</v>
      </c>
      <c r="Y3183" s="50">
        <f>IFERROR(Q3183 * (1-R3183),0)</f>
        <v>0</v>
      </c>
      <c r="Z3183" s="51">
        <f>IF(R3183=1,0,0)</f>
        <v>0</v>
      </c>
      <c r="AA3183" s="51">
        <f>IFERROR((1-R3183) * Z3183 * 2%,0)</f>
        <v>0</v>
      </c>
      <c r="AB3183" s="52">
        <f>IF(R3183=0,0,0)</f>
        <v>0</v>
      </c>
      <c r="AC3183" s="52">
        <f> IFERROR(AB3183 * (1-R3183) * 2%,0)</f>
        <v>0</v>
      </c>
      <c r="AD3183" s="53">
        <f>T3183+V3183+W3183+X3183+AA3183+AC3183</f>
        <v>269.5</v>
      </c>
    </row>
    <row r="3184">
      <c r="C3184" s="40" t="s">
        <v>6034</v>
      </c>
      <c r="D3184" s="41" t="s">
        <v>6035</v>
      </c>
      <c r="E3184" s="41"/>
      <c r="F3184" s="42">
        <v>40492.647974537038</v>
      </c>
      <c r="G3184" s="43">
        <v>92</v>
      </c>
      <c r="H3184" s="44">
        <v>43312</v>
      </c>
      <c r="I3184" s="44">
        <v>43333</v>
      </c>
      <c r="J3184" s="43">
        <v>712381</v>
      </c>
      <c r="K3184" s="43">
        <v>0</v>
      </c>
      <c r="L3184" s="43">
        <v>0</v>
      </c>
      <c r="M3184" s="43">
        <f>IFERROR(J3184-K3184-L3184,0)</f>
        <v>712381</v>
      </c>
      <c r="N3184" s="43">
        <v>662254</v>
      </c>
      <c r="O3184" s="45">
        <f>IFERROR(IF(1 - M3184/N3184&lt;0,0,1-M3184/N3184),0)</f>
        <v>0</v>
      </c>
      <c r="P3184" s="43">
        <v>0</v>
      </c>
      <c r="Q3184" s="43">
        <v>712381</v>
      </c>
      <c r="R3184" s="46">
        <f>IF(F3184&lt;DATEVALUE("2018-07-01"),1,0)</f>
        <v>1</v>
      </c>
      <c r="S3184" s="47">
        <f>IF(R3184=1,1%,0)</f>
        <v>0.01</v>
      </c>
      <c r="T3184" s="46">
        <f>IFERROR(S3184*M3184,0)</f>
        <v>7123.8100000000004</v>
      </c>
      <c r="U3184" s="48">
        <f>IF(O3184&lt;=0.12,1,0)*(1-R3184)*M3184</f>
        <v>0</v>
      </c>
      <c r="V3184" s="49">
        <f>IF(0&lt;0.8,0,IF(0&lt;1,Sheet1!L590,1))*IF(G3184&lt;3,0.12 - O3184,0.01) *U3184</f>
        <v>0</v>
      </c>
      <c r="W3184" s="49">
        <f>IF(0&gt;1,IF(0&lt;=1.1,1,IF(0&lt;=1.2,2,IF(0&lt;=1.5,3,5))),0) * 1000000</f>
        <v>0</v>
      </c>
      <c r="X3184" s="50">
        <f>IF(AND(P3184&gt;=150000000,P3184&lt;300000000),5000000,IF(AND(P3184&gt;=300000000,P3184&lt;500000000),10000000,IF(AND(P3184&gt;=300000000,P3184&lt;500000000),15000000,IF(AND(P3184&gt;=500000000,P3184&lt;3000000000),20000000,IF(P3184&gt;=30000000000,35000000,0))))) * (1-R3184)</f>
        <v>0</v>
      </c>
      <c r="Y3184" s="50">
        <f>IFERROR(Q3184 * (1-R3184),0)</f>
        <v>0</v>
      </c>
      <c r="Z3184" s="51">
        <f>IF(R3184=1,0,0)</f>
        <v>0</v>
      </c>
      <c r="AA3184" s="51">
        <f>IFERROR((1-R3184) * Z3184 * 2%,0)</f>
        <v>0</v>
      </c>
      <c r="AB3184" s="52">
        <f>IF(R3184=0,0,0)</f>
        <v>0</v>
      </c>
      <c r="AC3184" s="52">
        <f> IFERROR(AB3184 * (1-R3184) * 2%,0)</f>
        <v>0</v>
      </c>
      <c r="AD3184" s="53">
        <f>T3184+V3184+W3184+X3184+AA3184+AC3184</f>
        <v>7123.8100000000004</v>
      </c>
    </row>
    <row r="3185">
      <c r="C3185" s="40" t="s">
        <v>6036</v>
      </c>
      <c r="D3185" s="41" t="s">
        <v>6037</v>
      </c>
      <c r="E3185" s="41"/>
      <c r="F3185" s="42">
        <v>40595.610023148147</v>
      </c>
      <c r="G3185" s="43">
        <v>89</v>
      </c>
      <c r="H3185" s="44">
        <v>43312</v>
      </c>
      <c r="I3185" s="44">
        <v>43326</v>
      </c>
      <c r="J3185" s="43">
        <v>62521</v>
      </c>
      <c r="K3185" s="43">
        <v>0</v>
      </c>
      <c r="L3185" s="43">
        <v>0</v>
      </c>
      <c r="M3185" s="43">
        <f>IFERROR(J3185-K3185-L3185,0)</f>
        <v>62521</v>
      </c>
      <c r="N3185" s="43">
        <v>62521</v>
      </c>
      <c r="O3185" s="45">
        <f>IFERROR(IF(1 - M3185/N3185&lt;0,0,1-M3185/N3185),0)</f>
        <v>0</v>
      </c>
      <c r="P3185" s="43">
        <v>0</v>
      </c>
      <c r="Q3185" s="43">
        <v>62521</v>
      </c>
      <c r="R3185" s="46">
        <f>IF(F3185&lt;DATEVALUE("2018-07-01"),1,0)</f>
        <v>1</v>
      </c>
      <c r="S3185" s="47">
        <f>IF(R3185=1,1%,0)</f>
        <v>0.01</v>
      </c>
      <c r="T3185" s="46">
        <f>IFERROR(S3185*M3185,0)</f>
        <v>625.21000000000004</v>
      </c>
      <c r="U3185" s="48">
        <f>IF(O3185&lt;=0.12,1,0)*(1-R3185)*M3185</f>
        <v>0</v>
      </c>
      <c r="V3185" s="49">
        <f>IF(0&lt;0.8,0,IF(0&lt;1,Sheet1!L590,1))*IF(G3185&lt;3,0.12 - O3185,0.01) *U3185</f>
        <v>0</v>
      </c>
      <c r="W3185" s="49">
        <f>IF(0&gt;1,IF(0&lt;=1.1,1,IF(0&lt;=1.2,2,IF(0&lt;=1.5,3,5))),0) * 1000000</f>
        <v>0</v>
      </c>
      <c r="X3185" s="50">
        <f>IF(AND(P3185&gt;=150000000,P3185&lt;300000000),5000000,IF(AND(P3185&gt;=300000000,P3185&lt;500000000),10000000,IF(AND(P3185&gt;=300000000,P3185&lt;500000000),15000000,IF(AND(P3185&gt;=500000000,P3185&lt;3000000000),20000000,IF(P3185&gt;=30000000000,35000000,0))))) * (1-R3185)</f>
        <v>0</v>
      </c>
      <c r="Y3185" s="50">
        <f>IFERROR(Q3185 * (1-R3185),0)</f>
        <v>0</v>
      </c>
      <c r="Z3185" s="51">
        <f>IF(R3185=1,0,0)</f>
        <v>0</v>
      </c>
      <c r="AA3185" s="51">
        <f>IFERROR((1-R3185) * Z3185 * 2%,0)</f>
        <v>0</v>
      </c>
      <c r="AB3185" s="52">
        <f>IF(R3185=0,0,0)</f>
        <v>0</v>
      </c>
      <c r="AC3185" s="52">
        <f> IFERROR(AB3185 * (1-R3185) * 2%,0)</f>
        <v>0</v>
      </c>
      <c r="AD3185" s="53">
        <f>T3185+V3185+W3185+X3185+AA3185+AC3185</f>
        <v>625.21000000000004</v>
      </c>
    </row>
    <row r="3186">
      <c r="C3186" s="40" t="s">
        <v>6038</v>
      </c>
      <c r="D3186" s="41" t="s">
        <v>6039</v>
      </c>
      <c r="E3186" s="41"/>
      <c r="F3186" s="42">
        <v>40644.495011574072</v>
      </c>
      <c r="G3186" s="43">
        <v>87</v>
      </c>
      <c r="H3186" s="44">
        <v>43312</v>
      </c>
      <c r="I3186" s="44">
        <v>43328</v>
      </c>
      <c r="J3186" s="43">
        <v>530115</v>
      </c>
      <c r="K3186" s="43">
        <v>0</v>
      </c>
      <c r="L3186" s="43">
        <v>0</v>
      </c>
      <c r="M3186" s="43">
        <f>IFERROR(J3186-K3186-L3186,0)</f>
        <v>530115</v>
      </c>
      <c r="N3186" s="43">
        <v>528775</v>
      </c>
      <c r="O3186" s="45">
        <f>IFERROR(IF(1 - M3186/N3186&lt;0,0,1-M3186/N3186),0)</f>
        <v>0</v>
      </c>
      <c r="P3186" s="43">
        <v>0</v>
      </c>
      <c r="Q3186" s="43">
        <v>530115</v>
      </c>
      <c r="R3186" s="46">
        <f>IF(F3186&lt;DATEVALUE("2018-07-01"),1,0)</f>
        <v>1</v>
      </c>
      <c r="S3186" s="47">
        <f>IF(R3186=1,1%,0)</f>
        <v>0.01</v>
      </c>
      <c r="T3186" s="46">
        <f>IFERROR(S3186*M3186,0)</f>
        <v>5301.1500000000005</v>
      </c>
      <c r="U3186" s="48">
        <f>IF(O3186&lt;=0.12,1,0)*(1-R3186)*M3186</f>
        <v>0</v>
      </c>
      <c r="V3186" s="49">
        <f>IF(0&lt;0.8,0,IF(0&lt;1,Sheet1!L590,1))*IF(G3186&lt;3,0.12 - O3186,0.01) *U3186</f>
        <v>0</v>
      </c>
      <c r="W3186" s="49">
        <f>IF(0&gt;1,IF(0&lt;=1.1,1,IF(0&lt;=1.2,2,IF(0&lt;=1.5,3,5))),0) * 1000000</f>
        <v>0</v>
      </c>
      <c r="X3186" s="50">
        <f>IF(AND(P3186&gt;=150000000,P3186&lt;300000000),5000000,IF(AND(P3186&gt;=300000000,P3186&lt;500000000),10000000,IF(AND(P3186&gt;=300000000,P3186&lt;500000000),15000000,IF(AND(P3186&gt;=500000000,P3186&lt;3000000000),20000000,IF(P3186&gt;=30000000000,35000000,0))))) * (1-R3186)</f>
        <v>0</v>
      </c>
      <c r="Y3186" s="50">
        <f>IFERROR(Q3186 * (1-R3186),0)</f>
        <v>0</v>
      </c>
      <c r="Z3186" s="51">
        <f>IF(R3186=1,0,0)</f>
        <v>0</v>
      </c>
      <c r="AA3186" s="51">
        <f>IFERROR((1-R3186) * Z3186 * 2%,0)</f>
        <v>0</v>
      </c>
      <c r="AB3186" s="52">
        <f>IF(R3186=0,0,0)</f>
        <v>0</v>
      </c>
      <c r="AC3186" s="52">
        <f> IFERROR(AB3186 * (1-R3186) * 2%,0)</f>
        <v>0</v>
      </c>
      <c r="AD3186" s="53">
        <f>T3186+V3186+W3186+X3186+AA3186+AC3186</f>
        <v>5301.1500000000005</v>
      </c>
    </row>
    <row r="3187">
      <c r="C3187" s="40" t="s">
        <v>6040</v>
      </c>
      <c r="D3187" s="41" t="s">
        <v>6041</v>
      </c>
      <c r="E3187" s="41"/>
      <c r="F3187" s="42">
        <v>40901.426840277774</v>
      </c>
      <c r="G3187" s="43">
        <v>79</v>
      </c>
      <c r="H3187" s="44">
        <v>43312</v>
      </c>
      <c r="I3187" s="44">
        <v>43354</v>
      </c>
      <c r="J3187" s="43">
        <v>353565</v>
      </c>
      <c r="K3187" s="43">
        <v>0</v>
      </c>
      <c r="L3187" s="43">
        <v>0</v>
      </c>
      <c r="M3187" s="43">
        <f>IFERROR(J3187-K3187-L3187,0)</f>
        <v>353565</v>
      </c>
      <c r="N3187" s="43">
        <v>353565</v>
      </c>
      <c r="O3187" s="45">
        <f>IFERROR(IF(1 - M3187/N3187&lt;0,0,1-M3187/N3187),0)</f>
        <v>0</v>
      </c>
      <c r="P3187" s="43">
        <v>0</v>
      </c>
      <c r="Q3187" s="43">
        <v>353565</v>
      </c>
      <c r="R3187" s="46">
        <f>IF(F3187&lt;DATEVALUE("2018-07-01"),1,0)</f>
        <v>1</v>
      </c>
      <c r="S3187" s="47">
        <f>IF(R3187=1,1%,0)</f>
        <v>0.01</v>
      </c>
      <c r="T3187" s="46">
        <f>IFERROR(S3187*M3187,0)</f>
        <v>3535.6500000000001</v>
      </c>
      <c r="U3187" s="48">
        <f>IF(O3187&lt;=0.12,1,0)*(1-R3187)*M3187</f>
        <v>0</v>
      </c>
      <c r="V3187" s="49">
        <f>IF(0&lt;0.8,0,IF(0&lt;1,Sheet1!L590,1))*IF(G3187&lt;3,0.12 - O3187,0.01) *U3187</f>
        <v>0</v>
      </c>
      <c r="W3187" s="49">
        <f>IF(0&gt;1,IF(0&lt;=1.1,1,IF(0&lt;=1.2,2,IF(0&lt;=1.5,3,5))),0) * 1000000</f>
        <v>0</v>
      </c>
      <c r="X3187" s="50">
        <f>IF(AND(P3187&gt;=150000000,P3187&lt;300000000),5000000,IF(AND(P3187&gt;=300000000,P3187&lt;500000000),10000000,IF(AND(P3187&gt;=300000000,P3187&lt;500000000),15000000,IF(AND(P3187&gt;=500000000,P3187&lt;3000000000),20000000,IF(P3187&gt;=30000000000,35000000,0))))) * (1-R3187)</f>
        <v>0</v>
      </c>
      <c r="Y3187" s="50">
        <f>IFERROR(Q3187 * (1-R3187),0)</f>
        <v>0</v>
      </c>
      <c r="Z3187" s="51">
        <f>IF(R3187=1,0,0)</f>
        <v>0</v>
      </c>
      <c r="AA3187" s="51">
        <f>IFERROR((1-R3187) * Z3187 * 2%,0)</f>
        <v>0</v>
      </c>
      <c r="AB3187" s="52">
        <f>IF(R3187=0,0,0)</f>
        <v>0</v>
      </c>
      <c r="AC3187" s="52">
        <f> IFERROR(AB3187 * (1-R3187) * 2%,0)</f>
        <v>0</v>
      </c>
      <c r="AD3187" s="53">
        <f>T3187+V3187+W3187+X3187+AA3187+AC3187</f>
        <v>3535.6500000000001</v>
      </c>
    </row>
    <row r="3188">
      <c r="C3188" s="40" t="s">
        <v>6042</v>
      </c>
      <c r="D3188" s="41" t="s">
        <v>6043</v>
      </c>
      <c r="E3188" s="41"/>
      <c r="F3188" s="42">
        <v>41082.501944444441</v>
      </c>
      <c r="G3188" s="43">
        <v>73</v>
      </c>
      <c r="H3188" s="44">
        <v>43336</v>
      </c>
      <c r="I3188" s="44">
        <v>43361</v>
      </c>
      <c r="J3188" s="43">
        <v>3424537</v>
      </c>
      <c r="K3188" s="43">
        <v>993403</v>
      </c>
      <c r="L3188" s="43">
        <v>0</v>
      </c>
      <c r="M3188" s="43">
        <f>IFERROR(J3188-K3188-L3188,0)</f>
        <v>2431134</v>
      </c>
      <c r="N3188" s="43">
        <v>3881621</v>
      </c>
      <c r="O3188" s="45">
        <f>IFERROR(IF(1 - M3188/N3188&lt;0,0,1-M3188/N3188),0)</f>
        <v>0.37368073802156365</v>
      </c>
      <c r="P3188" s="43">
        <v>0</v>
      </c>
      <c r="Q3188" s="43">
        <v>2450514</v>
      </c>
      <c r="R3188" s="46">
        <f>IF(F3188&lt;DATEVALUE("2018-07-01"),1,0)</f>
        <v>1</v>
      </c>
      <c r="S3188" s="47">
        <f>IF(R3188=1,1%,0)</f>
        <v>0.01</v>
      </c>
      <c r="T3188" s="46">
        <f>IFERROR(S3188*M3188,0)</f>
        <v>24311.34</v>
      </c>
      <c r="U3188" s="48">
        <f>IF(O3188&lt;=0.12,1,0)*(1-R3188)*M3188</f>
        <v>0</v>
      </c>
      <c r="V3188" s="49">
        <f>IF(0&lt;0.8,0,IF(0&lt;1,Sheet1!L590,1))*IF(G3188&lt;3,0.12 - O3188,0.01) *U3188</f>
        <v>0</v>
      </c>
      <c r="W3188" s="49">
        <f>IF(0&gt;1,IF(0&lt;=1.1,1,IF(0&lt;=1.2,2,IF(0&lt;=1.5,3,5))),0) * 1000000</f>
        <v>0</v>
      </c>
      <c r="X3188" s="50">
        <f>IF(AND(P3188&gt;=150000000,P3188&lt;300000000),5000000,IF(AND(P3188&gt;=300000000,P3188&lt;500000000),10000000,IF(AND(P3188&gt;=300000000,P3188&lt;500000000),15000000,IF(AND(P3188&gt;=500000000,P3188&lt;3000000000),20000000,IF(P3188&gt;=30000000000,35000000,0))))) * (1-R3188)</f>
        <v>0</v>
      </c>
      <c r="Y3188" s="50">
        <f>IFERROR(Q3188 * (1-R3188),0)</f>
        <v>0</v>
      </c>
      <c r="Z3188" s="51">
        <f>IF(R3188=1,0,0)</f>
        <v>0</v>
      </c>
      <c r="AA3188" s="51">
        <f>IFERROR((1-R3188) * Z3188 * 2%,0)</f>
        <v>0</v>
      </c>
      <c r="AB3188" s="52">
        <f>IF(R3188=0,0,0)</f>
        <v>0</v>
      </c>
      <c r="AC3188" s="52">
        <f> IFERROR(AB3188 * (1-R3188) * 2%,0)</f>
        <v>0</v>
      </c>
      <c r="AD3188" s="53">
        <f>T3188+V3188+W3188+X3188+AA3188+AC3188</f>
        <v>24311.34</v>
      </c>
    </row>
    <row r="3189">
      <c r="C3189" s="40" t="s">
        <v>6044</v>
      </c>
      <c r="D3189" s="41" t="s">
        <v>6045</v>
      </c>
      <c r="E3189" s="41"/>
      <c r="F3189" s="42">
        <v>41219.414768518516</v>
      </c>
      <c r="G3189" s="43">
        <v>68</v>
      </c>
      <c r="H3189" s="44">
        <v>43312</v>
      </c>
      <c r="I3189" s="44">
        <v>43339</v>
      </c>
      <c r="J3189" s="43">
        <v>5185674</v>
      </c>
      <c r="K3189" s="43">
        <v>0</v>
      </c>
      <c r="L3189" s="43">
        <v>0</v>
      </c>
      <c r="M3189" s="43">
        <f>IFERROR(J3189-K3189-L3189,0)</f>
        <v>5185674</v>
      </c>
      <c r="N3189" s="43">
        <v>5188671</v>
      </c>
      <c r="O3189" s="45">
        <f>IFERROR(IF(1 - M3189/N3189&lt;0,0,1-M3189/N3189),0)</f>
        <v>0.00057760455422983803</v>
      </c>
      <c r="P3189" s="43">
        <v>0</v>
      </c>
      <c r="Q3189" s="43">
        <v>5185674</v>
      </c>
      <c r="R3189" s="46">
        <f>IF(F3189&lt;DATEVALUE("2018-07-01"),1,0)</f>
        <v>1</v>
      </c>
      <c r="S3189" s="47">
        <f>IF(R3189=1,1%,0)</f>
        <v>0.01</v>
      </c>
      <c r="T3189" s="46">
        <f>IFERROR(S3189*M3189,0)</f>
        <v>51856.739999999998</v>
      </c>
      <c r="U3189" s="48">
        <f>IF(O3189&lt;=0.12,1,0)*(1-R3189)*M3189</f>
        <v>0</v>
      </c>
      <c r="V3189" s="49">
        <f>IF(0&lt;0.8,0,IF(0&lt;1,Sheet1!L590,1))*IF(G3189&lt;3,0.12 - O3189,0.01) *U3189</f>
        <v>0</v>
      </c>
      <c r="W3189" s="49">
        <f>IF(0&gt;1,IF(0&lt;=1.1,1,IF(0&lt;=1.2,2,IF(0&lt;=1.5,3,5))),0) * 1000000</f>
        <v>0</v>
      </c>
      <c r="X3189" s="50">
        <f>IF(AND(P3189&gt;=150000000,P3189&lt;300000000),5000000,IF(AND(P3189&gt;=300000000,P3189&lt;500000000),10000000,IF(AND(P3189&gt;=300000000,P3189&lt;500000000),15000000,IF(AND(P3189&gt;=500000000,P3189&lt;3000000000),20000000,IF(P3189&gt;=30000000000,35000000,0))))) * (1-R3189)</f>
        <v>0</v>
      </c>
      <c r="Y3189" s="50">
        <f>IFERROR(Q3189 * (1-R3189),0)</f>
        <v>0</v>
      </c>
      <c r="Z3189" s="51">
        <f>IF(R3189=1,0,0)</f>
        <v>0</v>
      </c>
      <c r="AA3189" s="51">
        <f>IFERROR((1-R3189) * Z3189 * 2%,0)</f>
        <v>0</v>
      </c>
      <c r="AB3189" s="52">
        <f>IF(R3189=0,0,0)</f>
        <v>0</v>
      </c>
      <c r="AC3189" s="52">
        <f> IFERROR(AB3189 * (1-R3189) * 2%,0)</f>
        <v>0</v>
      </c>
      <c r="AD3189" s="53">
        <f>T3189+V3189+W3189+X3189+AA3189+AC3189</f>
        <v>51856.739999999998</v>
      </c>
    </row>
    <row r="3190">
      <c r="C3190" s="40" t="s">
        <v>6046</v>
      </c>
      <c r="D3190" s="41" t="s">
        <v>6047</v>
      </c>
      <c r="E3190" s="41"/>
      <c r="F3190" s="42">
        <v>41286.634976851848</v>
      </c>
      <c r="G3190" s="43">
        <v>66</v>
      </c>
      <c r="H3190" s="44">
        <v>43312</v>
      </c>
      <c r="I3190" s="44">
        <v>43321</v>
      </c>
      <c r="J3190" s="43">
        <v>34834</v>
      </c>
      <c r="K3190" s="43">
        <v>0</v>
      </c>
      <c r="L3190" s="43">
        <v>0</v>
      </c>
      <c r="M3190" s="43">
        <f>IFERROR(J3190-K3190-L3190,0)</f>
        <v>34834</v>
      </c>
      <c r="N3190" s="43">
        <v>34834</v>
      </c>
      <c r="O3190" s="45">
        <f>IFERROR(IF(1 - M3190/N3190&lt;0,0,1-M3190/N3190),0)</f>
        <v>0</v>
      </c>
      <c r="P3190" s="43">
        <v>0</v>
      </c>
      <c r="Q3190" s="43">
        <v>34834</v>
      </c>
      <c r="R3190" s="46">
        <f>IF(F3190&lt;DATEVALUE("2018-07-01"),1,0)</f>
        <v>1</v>
      </c>
      <c r="S3190" s="47">
        <f>IF(R3190=1,1%,0)</f>
        <v>0.01</v>
      </c>
      <c r="T3190" s="46">
        <f>IFERROR(S3190*M3190,0)</f>
        <v>348.34000000000003</v>
      </c>
      <c r="U3190" s="48">
        <f>IF(O3190&lt;=0.12,1,0)*(1-R3190)*M3190</f>
        <v>0</v>
      </c>
      <c r="V3190" s="49">
        <f>IF(0&lt;0.8,0,IF(0&lt;1,Sheet1!L590,1))*IF(G3190&lt;3,0.12 - O3190,0.01) *U3190</f>
        <v>0</v>
      </c>
      <c r="W3190" s="49">
        <f>IF(0&gt;1,IF(0&lt;=1.1,1,IF(0&lt;=1.2,2,IF(0&lt;=1.5,3,5))),0) * 1000000</f>
        <v>0</v>
      </c>
      <c r="X3190" s="50">
        <f>IF(AND(P3190&gt;=150000000,P3190&lt;300000000),5000000,IF(AND(P3190&gt;=300000000,P3190&lt;500000000),10000000,IF(AND(P3190&gt;=300000000,P3190&lt;500000000),15000000,IF(AND(P3190&gt;=500000000,P3190&lt;3000000000),20000000,IF(P3190&gt;=30000000000,35000000,0))))) * (1-R3190)</f>
        <v>0</v>
      </c>
      <c r="Y3190" s="50">
        <f>IFERROR(Q3190 * (1-R3190),0)</f>
        <v>0</v>
      </c>
      <c r="Z3190" s="51">
        <f>IF(R3190=1,0,0)</f>
        <v>0</v>
      </c>
      <c r="AA3190" s="51">
        <f>IFERROR((1-R3190) * Z3190 * 2%,0)</f>
        <v>0</v>
      </c>
      <c r="AB3190" s="52">
        <f>IF(R3190=0,0,0)</f>
        <v>0</v>
      </c>
      <c r="AC3190" s="52">
        <f> IFERROR(AB3190 * (1-R3190) * 2%,0)</f>
        <v>0</v>
      </c>
      <c r="AD3190" s="53">
        <f>T3190+V3190+W3190+X3190+AA3190+AC3190</f>
        <v>348.34000000000003</v>
      </c>
    </row>
    <row r="3191">
      <c r="C3191" s="40" t="s">
        <v>6048</v>
      </c>
      <c r="D3191" s="41" t="s">
        <v>6049</v>
      </c>
      <c r="E3191" s="41"/>
      <c r="F3191" s="42">
        <v>41379.333634259259</v>
      </c>
      <c r="G3191" s="43">
        <v>63</v>
      </c>
      <c r="H3191" s="44">
        <v>43312</v>
      </c>
      <c r="I3191" s="44">
        <v>43342</v>
      </c>
      <c r="J3191" s="43">
        <v>839444</v>
      </c>
      <c r="K3191" s="43">
        <v>0</v>
      </c>
      <c r="L3191" s="43">
        <v>0</v>
      </c>
      <c r="M3191" s="43">
        <f>IFERROR(J3191-K3191-L3191,0)</f>
        <v>839444</v>
      </c>
      <c r="N3191" s="43">
        <v>839158</v>
      </c>
      <c r="O3191" s="45">
        <f>IFERROR(IF(1 - M3191/N3191&lt;0,0,1-M3191/N3191),0)</f>
        <v>0</v>
      </c>
      <c r="P3191" s="43">
        <v>0</v>
      </c>
      <c r="Q3191" s="43">
        <v>839444</v>
      </c>
      <c r="R3191" s="46">
        <f>IF(F3191&lt;DATEVALUE("2018-07-01"),1,0)</f>
        <v>1</v>
      </c>
      <c r="S3191" s="47">
        <f>IF(R3191=1,1%,0)</f>
        <v>0.01</v>
      </c>
      <c r="T3191" s="46">
        <f>IFERROR(S3191*M3191,0)</f>
        <v>8394.4400000000005</v>
      </c>
      <c r="U3191" s="48">
        <f>IF(O3191&lt;=0.12,1,0)*(1-R3191)*M3191</f>
        <v>0</v>
      </c>
      <c r="V3191" s="49">
        <f>IF(0&lt;0.8,0,IF(0&lt;1,Sheet1!L590,1))*IF(G3191&lt;3,0.12 - O3191,0.01) *U3191</f>
        <v>0</v>
      </c>
      <c r="W3191" s="49">
        <f>IF(0&gt;1,IF(0&lt;=1.1,1,IF(0&lt;=1.2,2,IF(0&lt;=1.5,3,5))),0) * 1000000</f>
        <v>0</v>
      </c>
      <c r="X3191" s="50">
        <f>IF(AND(P3191&gt;=150000000,P3191&lt;300000000),5000000,IF(AND(P3191&gt;=300000000,P3191&lt;500000000),10000000,IF(AND(P3191&gt;=300000000,P3191&lt;500000000),15000000,IF(AND(P3191&gt;=500000000,P3191&lt;3000000000),20000000,IF(P3191&gt;=30000000000,35000000,0))))) * (1-R3191)</f>
        <v>0</v>
      </c>
      <c r="Y3191" s="50">
        <f>IFERROR(Q3191 * (1-R3191),0)</f>
        <v>0</v>
      </c>
      <c r="Z3191" s="51">
        <f>IF(R3191=1,0,0)</f>
        <v>0</v>
      </c>
      <c r="AA3191" s="51">
        <f>IFERROR((1-R3191) * Z3191 * 2%,0)</f>
        <v>0</v>
      </c>
      <c r="AB3191" s="52">
        <f>IF(R3191=0,0,0)</f>
        <v>0</v>
      </c>
      <c r="AC3191" s="52">
        <f> IFERROR(AB3191 * (1-R3191) * 2%,0)</f>
        <v>0</v>
      </c>
      <c r="AD3191" s="53">
        <f>T3191+V3191+W3191+X3191+AA3191+AC3191</f>
        <v>8394.4400000000005</v>
      </c>
    </row>
    <row r="3192">
      <c r="C3192" s="40" t="s">
        <v>6050</v>
      </c>
      <c r="D3192" s="41" t="s">
        <v>6051</v>
      </c>
      <c r="E3192" s="41"/>
      <c r="F3192" s="42">
        <v>41416.518252314811</v>
      </c>
      <c r="G3192" s="43">
        <v>62</v>
      </c>
      <c r="H3192" s="44">
        <v>43312</v>
      </c>
      <c r="I3192" s="44">
        <v>43320</v>
      </c>
      <c r="J3192" s="43">
        <v>376000</v>
      </c>
      <c r="K3192" s="43">
        <v>0</v>
      </c>
      <c r="L3192" s="43">
        <v>0</v>
      </c>
      <c r="M3192" s="43">
        <f>IFERROR(J3192-K3192-L3192,0)</f>
        <v>376000</v>
      </c>
      <c r="N3192" s="43">
        <v>374858</v>
      </c>
      <c r="O3192" s="45">
        <f>IFERROR(IF(1 - M3192/N3192&lt;0,0,1-M3192/N3192),0)</f>
        <v>0</v>
      </c>
      <c r="P3192" s="43">
        <v>0</v>
      </c>
      <c r="Q3192" s="43">
        <v>376000</v>
      </c>
      <c r="R3192" s="46">
        <f>IF(F3192&lt;DATEVALUE("2018-07-01"),1,0)</f>
        <v>1</v>
      </c>
      <c r="S3192" s="47">
        <f>IF(R3192=1,1%,0)</f>
        <v>0.01</v>
      </c>
      <c r="T3192" s="46">
        <f>IFERROR(S3192*M3192,0)</f>
        <v>3760</v>
      </c>
      <c r="U3192" s="48">
        <f>IF(O3192&lt;=0.12,1,0)*(1-R3192)*M3192</f>
        <v>0</v>
      </c>
      <c r="V3192" s="49">
        <f>IF(0&lt;0.8,0,IF(0&lt;1,Sheet1!L590,1))*IF(G3192&lt;3,0.12 - O3192,0.01) *U3192</f>
        <v>0</v>
      </c>
      <c r="W3192" s="49">
        <f>IF(0&gt;1,IF(0&lt;=1.1,1,IF(0&lt;=1.2,2,IF(0&lt;=1.5,3,5))),0) * 1000000</f>
        <v>0</v>
      </c>
      <c r="X3192" s="50">
        <f>IF(AND(P3192&gt;=150000000,P3192&lt;300000000),5000000,IF(AND(P3192&gt;=300000000,P3192&lt;500000000),10000000,IF(AND(P3192&gt;=300000000,P3192&lt;500000000),15000000,IF(AND(P3192&gt;=500000000,P3192&lt;3000000000),20000000,IF(P3192&gt;=30000000000,35000000,0))))) * (1-R3192)</f>
        <v>0</v>
      </c>
      <c r="Y3192" s="50">
        <f>IFERROR(Q3192 * (1-R3192),0)</f>
        <v>0</v>
      </c>
      <c r="Z3192" s="51">
        <f>IF(R3192=1,0,0)</f>
        <v>0</v>
      </c>
      <c r="AA3192" s="51">
        <f>IFERROR((1-R3192) * Z3192 * 2%,0)</f>
        <v>0</v>
      </c>
      <c r="AB3192" s="52">
        <f>IF(R3192=0,0,0)</f>
        <v>0</v>
      </c>
      <c r="AC3192" s="52">
        <f> IFERROR(AB3192 * (1-R3192) * 2%,0)</f>
        <v>0</v>
      </c>
      <c r="AD3192" s="53">
        <f>T3192+V3192+W3192+X3192+AA3192+AC3192</f>
        <v>3760</v>
      </c>
    </row>
    <row r="3193">
      <c r="C3193" s="40" t="s">
        <v>6052</v>
      </c>
      <c r="D3193" s="41" t="s">
        <v>6053</v>
      </c>
      <c r="E3193" s="41"/>
      <c r="F3193" s="42">
        <v>41489.337604166663</v>
      </c>
      <c r="G3193" s="43">
        <v>59</v>
      </c>
      <c r="H3193" s="44">
        <v>43343</v>
      </c>
      <c r="I3193" s="44">
        <v>43350</v>
      </c>
      <c r="J3193" s="43">
        <v>217264</v>
      </c>
      <c r="K3193" s="43">
        <v>0</v>
      </c>
      <c r="L3193" s="43">
        <v>0</v>
      </c>
      <c r="M3193" s="43">
        <f>IFERROR(J3193-K3193-L3193,0)</f>
        <v>217264</v>
      </c>
      <c r="N3193" s="43">
        <v>217264</v>
      </c>
      <c r="O3193" s="45">
        <f>IFERROR(IF(1 - M3193/N3193&lt;0,0,1-M3193/N3193),0)</f>
        <v>0</v>
      </c>
      <c r="P3193" s="43">
        <v>0</v>
      </c>
      <c r="Q3193" s="43">
        <v>217264</v>
      </c>
      <c r="R3193" s="46">
        <f>IF(F3193&lt;DATEVALUE("2018-07-01"),1,0)</f>
        <v>1</v>
      </c>
      <c r="S3193" s="47">
        <f>IF(R3193=1,1%,0)</f>
        <v>0.01</v>
      </c>
      <c r="T3193" s="46">
        <f>IFERROR(S3193*M3193,0)</f>
        <v>2172.6399999999999</v>
      </c>
      <c r="U3193" s="48">
        <f>IF(O3193&lt;=0.12,1,0)*(1-R3193)*M3193</f>
        <v>0</v>
      </c>
      <c r="V3193" s="49">
        <f>IF(0&lt;0.8,0,IF(0&lt;1,Sheet1!L590,1))*IF(G3193&lt;3,0.12 - O3193,0.01) *U3193</f>
        <v>0</v>
      </c>
      <c r="W3193" s="49">
        <f>IF(0&gt;1,IF(0&lt;=1.1,1,IF(0&lt;=1.2,2,IF(0&lt;=1.5,3,5))),0) * 1000000</f>
        <v>0</v>
      </c>
      <c r="X3193" s="50">
        <f>IF(AND(P3193&gt;=150000000,P3193&lt;300000000),5000000,IF(AND(P3193&gt;=300000000,P3193&lt;500000000),10000000,IF(AND(P3193&gt;=300000000,P3193&lt;500000000),15000000,IF(AND(P3193&gt;=500000000,P3193&lt;3000000000),20000000,IF(P3193&gt;=30000000000,35000000,0))))) * (1-R3193)</f>
        <v>0</v>
      </c>
      <c r="Y3193" s="50">
        <f>IFERROR(Q3193 * (1-R3193),0)</f>
        <v>0</v>
      </c>
      <c r="Z3193" s="51">
        <f>IF(R3193=1,0,0)</f>
        <v>0</v>
      </c>
      <c r="AA3193" s="51">
        <f>IFERROR((1-R3193) * Z3193 * 2%,0)</f>
        <v>0</v>
      </c>
      <c r="AB3193" s="52">
        <f>IF(R3193=0,0,0)</f>
        <v>0</v>
      </c>
      <c r="AC3193" s="52">
        <f> IFERROR(AB3193 * (1-R3193) * 2%,0)</f>
        <v>0</v>
      </c>
      <c r="AD3193" s="53">
        <f>T3193+V3193+W3193+X3193+AA3193+AC3193</f>
        <v>2172.6399999999999</v>
      </c>
    </row>
    <row r="3194">
      <c r="C3194" s="40" t="s">
        <v>6054</v>
      </c>
      <c r="D3194" s="41" t="s">
        <v>6055</v>
      </c>
      <c r="E3194" s="41"/>
      <c r="F3194" s="42">
        <v>41510.408657407403</v>
      </c>
      <c r="G3194" s="43">
        <v>59</v>
      </c>
      <c r="H3194" s="44">
        <v>43312</v>
      </c>
      <c r="I3194" s="44">
        <v>43343</v>
      </c>
      <c r="J3194" s="43">
        <v>70218</v>
      </c>
      <c r="K3194" s="43">
        <v>0</v>
      </c>
      <c r="L3194" s="43">
        <v>0</v>
      </c>
      <c r="M3194" s="43">
        <f>IFERROR(J3194-K3194-L3194,0)</f>
        <v>70218</v>
      </c>
      <c r="N3194" s="43">
        <v>70218</v>
      </c>
      <c r="O3194" s="45">
        <f>IFERROR(IF(1 - M3194/N3194&lt;0,0,1-M3194/N3194),0)</f>
        <v>0</v>
      </c>
      <c r="P3194" s="43">
        <v>0</v>
      </c>
      <c r="Q3194" s="43">
        <v>70218</v>
      </c>
      <c r="R3194" s="46">
        <f>IF(F3194&lt;DATEVALUE("2018-07-01"),1,0)</f>
        <v>1</v>
      </c>
      <c r="S3194" s="47">
        <f>IF(R3194=1,1%,0)</f>
        <v>0.01</v>
      </c>
      <c r="T3194" s="46">
        <f>IFERROR(S3194*M3194,0)</f>
        <v>702.18000000000006</v>
      </c>
      <c r="U3194" s="48">
        <f>IF(O3194&lt;=0.12,1,0)*(1-R3194)*M3194</f>
        <v>0</v>
      </c>
      <c r="V3194" s="49">
        <f>IF(0&lt;0.8,0,IF(0&lt;1,Sheet1!L590,1))*IF(G3194&lt;3,0.12 - O3194,0.01) *U3194</f>
        <v>0</v>
      </c>
      <c r="W3194" s="49">
        <f>IF(0&gt;1,IF(0&lt;=1.1,1,IF(0&lt;=1.2,2,IF(0&lt;=1.5,3,5))),0) * 1000000</f>
        <v>0</v>
      </c>
      <c r="X3194" s="50">
        <f>IF(AND(P3194&gt;=150000000,P3194&lt;300000000),5000000,IF(AND(P3194&gt;=300000000,P3194&lt;500000000),10000000,IF(AND(P3194&gt;=300000000,P3194&lt;500000000),15000000,IF(AND(P3194&gt;=500000000,P3194&lt;3000000000),20000000,IF(P3194&gt;=30000000000,35000000,0))))) * (1-R3194)</f>
        <v>0</v>
      </c>
      <c r="Y3194" s="50">
        <f>IFERROR(Q3194 * (1-R3194),0)</f>
        <v>0</v>
      </c>
      <c r="Z3194" s="51">
        <f>IF(R3194=1,0,0)</f>
        <v>0</v>
      </c>
      <c r="AA3194" s="51">
        <f>IFERROR((1-R3194) * Z3194 * 2%,0)</f>
        <v>0</v>
      </c>
      <c r="AB3194" s="52">
        <f>IF(R3194=0,0,0)</f>
        <v>0</v>
      </c>
      <c r="AC3194" s="52">
        <f> IFERROR(AB3194 * (1-R3194) * 2%,0)</f>
        <v>0</v>
      </c>
      <c r="AD3194" s="53">
        <f>T3194+V3194+W3194+X3194+AA3194+AC3194</f>
        <v>702.18000000000006</v>
      </c>
    </row>
    <row r="3195">
      <c r="C3195" s="40" t="s">
        <v>6056</v>
      </c>
      <c r="D3195" s="41" t="s">
        <v>6057</v>
      </c>
      <c r="E3195" s="41"/>
      <c r="F3195" s="42">
        <v>41529.395729166667</v>
      </c>
      <c r="G3195" s="43">
        <v>58</v>
      </c>
      <c r="H3195" s="44">
        <v>43372</v>
      </c>
      <c r="I3195" s="44">
        <v>43383</v>
      </c>
      <c r="J3195" s="43">
        <v>482984</v>
      </c>
      <c r="K3195" s="43">
        <v>0</v>
      </c>
      <c r="L3195" s="43">
        <v>0</v>
      </c>
      <c r="M3195" s="43">
        <f>IFERROR(J3195-K3195-L3195,0)</f>
        <v>482984</v>
      </c>
      <c r="N3195" s="43">
        <v>482984</v>
      </c>
      <c r="O3195" s="45">
        <f>IFERROR(IF(1 - M3195/N3195&lt;0,0,1-M3195/N3195),0)</f>
        <v>0</v>
      </c>
      <c r="P3195" s="43">
        <v>0</v>
      </c>
      <c r="Q3195" s="43">
        <v>482984</v>
      </c>
      <c r="R3195" s="46">
        <f>IF(F3195&lt;DATEVALUE("2018-07-01"),1,0)</f>
        <v>1</v>
      </c>
      <c r="S3195" s="47">
        <f>IF(R3195=1,1%,0)</f>
        <v>0.01</v>
      </c>
      <c r="T3195" s="46">
        <f>IFERROR(S3195*M3195,0)</f>
        <v>4829.8400000000001</v>
      </c>
      <c r="U3195" s="48">
        <f>IF(O3195&lt;=0.12,1,0)*(1-R3195)*M3195</f>
        <v>0</v>
      </c>
      <c r="V3195" s="49">
        <f>IF(0&lt;0.8,0,IF(0&lt;1,Sheet1!L590,1))*IF(G3195&lt;3,0.12 - O3195,0.01) *U3195</f>
        <v>0</v>
      </c>
      <c r="W3195" s="49">
        <f>IF(0&gt;1,IF(0&lt;=1.1,1,IF(0&lt;=1.2,2,IF(0&lt;=1.5,3,5))),0) * 1000000</f>
        <v>0</v>
      </c>
      <c r="X3195" s="50">
        <f>IF(AND(P3195&gt;=150000000,P3195&lt;300000000),5000000,IF(AND(P3195&gt;=300000000,P3195&lt;500000000),10000000,IF(AND(P3195&gt;=300000000,P3195&lt;500000000),15000000,IF(AND(P3195&gt;=500000000,P3195&lt;3000000000),20000000,IF(P3195&gt;=30000000000,35000000,0))))) * (1-R3195)</f>
        <v>0</v>
      </c>
      <c r="Y3195" s="50">
        <f>IFERROR(Q3195 * (1-R3195),0)</f>
        <v>0</v>
      </c>
      <c r="Z3195" s="51">
        <f>IF(R3195=1,0,0)</f>
        <v>0</v>
      </c>
      <c r="AA3195" s="51">
        <f>IFERROR((1-R3195) * Z3195 * 2%,0)</f>
        <v>0</v>
      </c>
      <c r="AB3195" s="52">
        <f>IF(R3195=0,0,0)</f>
        <v>0</v>
      </c>
      <c r="AC3195" s="52">
        <f> IFERROR(AB3195 * (1-R3195) * 2%,0)</f>
        <v>0</v>
      </c>
      <c r="AD3195" s="53">
        <f>T3195+V3195+W3195+X3195+AA3195+AC3195</f>
        <v>4829.8400000000001</v>
      </c>
    </row>
    <row r="3196">
      <c r="C3196" s="40" t="s">
        <v>6058</v>
      </c>
      <c r="D3196" s="41" t="s">
        <v>6059</v>
      </c>
      <c r="E3196" s="41"/>
      <c r="F3196" s="42">
        <v>41548.676400462959</v>
      </c>
      <c r="G3196" s="43">
        <v>57</v>
      </c>
      <c r="H3196" s="44">
        <v>43312</v>
      </c>
      <c r="I3196" s="44">
        <v>43348</v>
      </c>
      <c r="J3196" s="43">
        <v>744744</v>
      </c>
      <c r="K3196" s="43">
        <v>0</v>
      </c>
      <c r="L3196" s="43">
        <v>0</v>
      </c>
      <c r="M3196" s="43">
        <f>IFERROR(J3196-K3196-L3196,0)</f>
        <v>744744</v>
      </c>
      <c r="N3196" s="43">
        <v>744744</v>
      </c>
      <c r="O3196" s="45">
        <f>IFERROR(IF(1 - M3196/N3196&lt;0,0,1-M3196/N3196),0)</f>
        <v>0</v>
      </c>
      <c r="P3196" s="43">
        <v>0</v>
      </c>
      <c r="Q3196" s="43">
        <v>744744</v>
      </c>
      <c r="R3196" s="46">
        <f>IF(F3196&lt;DATEVALUE("2018-07-01"),1,0)</f>
        <v>1</v>
      </c>
      <c r="S3196" s="47">
        <f>IF(R3196=1,1%,0)</f>
        <v>0.01</v>
      </c>
      <c r="T3196" s="46">
        <f>IFERROR(S3196*M3196,0)</f>
        <v>7447.4400000000005</v>
      </c>
      <c r="U3196" s="48">
        <f>IF(O3196&lt;=0.12,1,0)*(1-R3196)*M3196</f>
        <v>0</v>
      </c>
      <c r="V3196" s="49">
        <f>IF(0&lt;0.8,0,IF(0&lt;1,Sheet1!L590,1))*IF(G3196&lt;3,0.12 - O3196,0.01) *U3196</f>
        <v>0</v>
      </c>
      <c r="W3196" s="49">
        <f>IF(0&gt;1,IF(0&lt;=1.1,1,IF(0&lt;=1.2,2,IF(0&lt;=1.5,3,5))),0) * 1000000</f>
        <v>0</v>
      </c>
      <c r="X3196" s="50">
        <f>IF(AND(P3196&gt;=150000000,P3196&lt;300000000),5000000,IF(AND(P3196&gt;=300000000,P3196&lt;500000000),10000000,IF(AND(P3196&gt;=300000000,P3196&lt;500000000),15000000,IF(AND(P3196&gt;=500000000,P3196&lt;3000000000),20000000,IF(P3196&gt;=30000000000,35000000,0))))) * (1-R3196)</f>
        <v>0</v>
      </c>
      <c r="Y3196" s="50">
        <f>IFERROR(Q3196 * (1-R3196),0)</f>
        <v>0</v>
      </c>
      <c r="Z3196" s="51">
        <f>IF(R3196=1,0,0)</f>
        <v>0</v>
      </c>
      <c r="AA3196" s="51">
        <f>IFERROR((1-R3196) * Z3196 * 2%,0)</f>
        <v>0</v>
      </c>
      <c r="AB3196" s="52">
        <f>IF(R3196=0,0,0)</f>
        <v>0</v>
      </c>
      <c r="AC3196" s="52">
        <f> IFERROR(AB3196 * (1-R3196) * 2%,0)</f>
        <v>0</v>
      </c>
      <c r="AD3196" s="53">
        <f>T3196+V3196+W3196+X3196+AA3196+AC3196</f>
        <v>7447.4400000000005</v>
      </c>
    </row>
    <row r="3197">
      <c r="C3197" s="40" t="s">
        <v>6060</v>
      </c>
      <c r="D3197" s="41" t="s">
        <v>6061</v>
      </c>
      <c r="E3197" s="41"/>
      <c r="F3197" s="42">
        <v>41565.459409722222</v>
      </c>
      <c r="G3197" s="43">
        <v>57</v>
      </c>
      <c r="H3197" s="44">
        <v>43312</v>
      </c>
      <c r="I3197" s="44">
        <v>43336</v>
      </c>
      <c r="J3197" s="43">
        <v>198929</v>
      </c>
      <c r="K3197" s="43">
        <v>0</v>
      </c>
      <c r="L3197" s="43">
        <v>0</v>
      </c>
      <c r="M3197" s="43">
        <f>IFERROR(J3197-K3197-L3197,0)</f>
        <v>198929</v>
      </c>
      <c r="N3197" s="43">
        <v>198929</v>
      </c>
      <c r="O3197" s="45">
        <f>IFERROR(IF(1 - M3197/N3197&lt;0,0,1-M3197/N3197),0)</f>
        <v>0</v>
      </c>
      <c r="P3197" s="43">
        <v>0</v>
      </c>
      <c r="Q3197" s="43">
        <v>198929</v>
      </c>
      <c r="R3197" s="46">
        <f>IF(F3197&lt;DATEVALUE("2018-07-01"),1,0)</f>
        <v>1</v>
      </c>
      <c r="S3197" s="47">
        <f>IF(R3197=1,1%,0)</f>
        <v>0.01</v>
      </c>
      <c r="T3197" s="46">
        <f>IFERROR(S3197*M3197,0)</f>
        <v>1989.29</v>
      </c>
      <c r="U3197" s="48">
        <f>IF(O3197&lt;=0.12,1,0)*(1-R3197)*M3197</f>
        <v>0</v>
      </c>
      <c r="V3197" s="49">
        <f>IF(0&lt;0.8,0,IF(0&lt;1,Sheet1!L590,1))*IF(G3197&lt;3,0.12 - O3197,0.01) *U3197</f>
        <v>0</v>
      </c>
      <c r="W3197" s="49">
        <f>IF(0&gt;1,IF(0&lt;=1.1,1,IF(0&lt;=1.2,2,IF(0&lt;=1.5,3,5))),0) * 1000000</f>
        <v>0</v>
      </c>
      <c r="X3197" s="50">
        <f>IF(AND(P3197&gt;=150000000,P3197&lt;300000000),5000000,IF(AND(P3197&gt;=300000000,P3197&lt;500000000),10000000,IF(AND(P3197&gt;=300000000,P3197&lt;500000000),15000000,IF(AND(P3197&gt;=500000000,P3197&lt;3000000000),20000000,IF(P3197&gt;=30000000000,35000000,0))))) * (1-R3197)</f>
        <v>0</v>
      </c>
      <c r="Y3197" s="50">
        <f>IFERROR(Q3197 * (1-R3197),0)</f>
        <v>0</v>
      </c>
      <c r="Z3197" s="51">
        <f>IF(R3197=1,0,0)</f>
        <v>0</v>
      </c>
      <c r="AA3197" s="51">
        <f>IFERROR((1-R3197) * Z3197 * 2%,0)</f>
        <v>0</v>
      </c>
      <c r="AB3197" s="52">
        <f>IF(R3197=0,0,0)</f>
        <v>0</v>
      </c>
      <c r="AC3197" s="52">
        <f> IFERROR(AB3197 * (1-R3197) * 2%,0)</f>
        <v>0</v>
      </c>
      <c r="AD3197" s="53">
        <f>T3197+V3197+W3197+X3197+AA3197+AC3197</f>
        <v>1989.29</v>
      </c>
    </row>
    <row r="3198">
      <c r="C3198" s="40" t="s">
        <v>6062</v>
      </c>
      <c r="D3198" s="41" t="s">
        <v>6063</v>
      </c>
      <c r="E3198" s="41"/>
      <c r="F3198" s="42">
        <v>41727.31863425926</v>
      </c>
      <c r="G3198" s="43">
        <v>52</v>
      </c>
      <c r="H3198" s="44">
        <v>43312</v>
      </c>
      <c r="I3198" s="44">
        <v>43325</v>
      </c>
      <c r="J3198" s="43">
        <v>1569181</v>
      </c>
      <c r="K3198" s="43">
        <v>0</v>
      </c>
      <c r="L3198" s="43">
        <v>0</v>
      </c>
      <c r="M3198" s="43">
        <f>IFERROR(J3198-K3198-L3198,0)</f>
        <v>1569181</v>
      </c>
      <c r="N3198" s="43">
        <v>1563885</v>
      </c>
      <c r="O3198" s="45">
        <f>IFERROR(IF(1 - M3198/N3198&lt;0,0,1-M3198/N3198),0)</f>
        <v>0</v>
      </c>
      <c r="P3198" s="43">
        <v>0</v>
      </c>
      <c r="Q3198" s="43">
        <v>1569181</v>
      </c>
      <c r="R3198" s="46">
        <f>IF(F3198&lt;DATEVALUE("2018-07-01"),1,0)</f>
        <v>1</v>
      </c>
      <c r="S3198" s="47">
        <f>IF(R3198=1,1%,0)</f>
        <v>0.01</v>
      </c>
      <c r="T3198" s="46">
        <f>IFERROR(S3198*M3198,0)</f>
        <v>15691.81</v>
      </c>
      <c r="U3198" s="48">
        <f>IF(O3198&lt;=0.12,1,0)*(1-R3198)*M3198</f>
        <v>0</v>
      </c>
      <c r="V3198" s="49">
        <f>IF(0&lt;0.8,0,IF(0&lt;1,Sheet1!L590,1))*IF(G3198&lt;3,0.12 - O3198,0.01) *U3198</f>
        <v>0</v>
      </c>
      <c r="W3198" s="49">
        <f>IF(0&gt;1,IF(0&lt;=1.1,1,IF(0&lt;=1.2,2,IF(0&lt;=1.5,3,5))),0) * 1000000</f>
        <v>0</v>
      </c>
      <c r="X3198" s="50">
        <f>IF(AND(P3198&gt;=150000000,P3198&lt;300000000),5000000,IF(AND(P3198&gt;=300000000,P3198&lt;500000000),10000000,IF(AND(P3198&gt;=300000000,P3198&lt;500000000),15000000,IF(AND(P3198&gt;=500000000,P3198&lt;3000000000),20000000,IF(P3198&gt;=30000000000,35000000,0))))) * (1-R3198)</f>
        <v>0</v>
      </c>
      <c r="Y3198" s="50">
        <f>IFERROR(Q3198 * (1-R3198),0)</f>
        <v>0</v>
      </c>
      <c r="Z3198" s="51">
        <f>IF(R3198=1,0,0)</f>
        <v>0</v>
      </c>
      <c r="AA3198" s="51">
        <f>IFERROR((1-R3198) * Z3198 * 2%,0)</f>
        <v>0</v>
      </c>
      <c r="AB3198" s="52">
        <f>IF(R3198=0,0,0)</f>
        <v>0</v>
      </c>
      <c r="AC3198" s="52">
        <f> IFERROR(AB3198 * (1-R3198) * 2%,0)</f>
        <v>0</v>
      </c>
      <c r="AD3198" s="53">
        <f>T3198+V3198+W3198+X3198+AA3198+AC3198</f>
        <v>15691.81</v>
      </c>
    </row>
    <row r="3199">
      <c r="C3199" s="40" t="s">
        <v>6064</v>
      </c>
      <c r="D3199" s="41" t="s">
        <v>6065</v>
      </c>
      <c r="E3199" s="41"/>
      <c r="F3199" s="42">
        <v>41711.381307870368</v>
      </c>
      <c r="G3199" s="43">
        <v>52</v>
      </c>
      <c r="H3199" s="44">
        <v>43330</v>
      </c>
      <c r="I3199" s="44">
        <v>43332</v>
      </c>
      <c r="J3199" s="43">
        <v>113119</v>
      </c>
      <c r="K3199" s="43">
        <v>0</v>
      </c>
      <c r="L3199" s="43">
        <v>0</v>
      </c>
      <c r="M3199" s="43">
        <f>IFERROR(J3199-K3199-L3199,0)</f>
        <v>113119</v>
      </c>
      <c r="N3199" s="43">
        <v>113119</v>
      </c>
      <c r="O3199" s="45">
        <f>IFERROR(IF(1 - M3199/N3199&lt;0,0,1-M3199/N3199),0)</f>
        <v>0</v>
      </c>
      <c r="P3199" s="43">
        <v>0</v>
      </c>
      <c r="Q3199" s="43">
        <v>113119</v>
      </c>
      <c r="R3199" s="46">
        <f>IF(F3199&lt;DATEVALUE("2018-07-01"),1,0)</f>
        <v>1</v>
      </c>
      <c r="S3199" s="47">
        <f>IF(R3199=1,1%,0)</f>
        <v>0.01</v>
      </c>
      <c r="T3199" s="46">
        <f>IFERROR(S3199*M3199,0)</f>
        <v>1131.1900000000001</v>
      </c>
      <c r="U3199" s="48">
        <f>IF(O3199&lt;=0.12,1,0)*(1-R3199)*M3199</f>
        <v>0</v>
      </c>
      <c r="V3199" s="49">
        <f>IF(0&lt;0.8,0,IF(0&lt;1,Sheet1!L590,1))*IF(G3199&lt;3,0.12 - O3199,0.01) *U3199</f>
        <v>0</v>
      </c>
      <c r="W3199" s="49">
        <f>IF(0&gt;1,IF(0&lt;=1.1,1,IF(0&lt;=1.2,2,IF(0&lt;=1.5,3,5))),0) * 1000000</f>
        <v>0</v>
      </c>
      <c r="X3199" s="50">
        <f>IF(AND(P3199&gt;=150000000,P3199&lt;300000000),5000000,IF(AND(P3199&gt;=300000000,P3199&lt;500000000),10000000,IF(AND(P3199&gt;=300000000,P3199&lt;500000000),15000000,IF(AND(P3199&gt;=500000000,P3199&lt;3000000000),20000000,IF(P3199&gt;=30000000000,35000000,0))))) * (1-R3199)</f>
        <v>0</v>
      </c>
      <c r="Y3199" s="50">
        <f>IFERROR(Q3199 * (1-R3199),0)</f>
        <v>0</v>
      </c>
      <c r="Z3199" s="51">
        <f>IF(R3199=1,0,0)</f>
        <v>0</v>
      </c>
      <c r="AA3199" s="51">
        <f>IFERROR((1-R3199) * Z3199 * 2%,0)</f>
        <v>0</v>
      </c>
      <c r="AB3199" s="52">
        <f>IF(R3199=0,0,0)</f>
        <v>0</v>
      </c>
      <c r="AC3199" s="52">
        <f> IFERROR(AB3199 * (1-R3199) * 2%,0)</f>
        <v>0</v>
      </c>
      <c r="AD3199" s="53">
        <f>T3199+V3199+W3199+X3199+AA3199+AC3199</f>
        <v>1131.1900000000001</v>
      </c>
    </row>
    <row r="3200">
      <c r="C3200" s="40" t="s">
        <v>6066</v>
      </c>
      <c r="D3200" s="41" t="s">
        <v>6067</v>
      </c>
      <c r="E3200" s="41"/>
      <c r="F3200" s="42">
        <v>41778.455312499995</v>
      </c>
      <c r="G3200" s="43">
        <v>50</v>
      </c>
      <c r="H3200" s="44">
        <v>43336</v>
      </c>
      <c r="I3200" s="44">
        <v>43361</v>
      </c>
      <c r="J3200" s="43">
        <v>3502998</v>
      </c>
      <c r="K3200" s="43">
        <v>0</v>
      </c>
      <c r="L3200" s="43">
        <v>0</v>
      </c>
      <c r="M3200" s="43">
        <f>IFERROR(J3200-K3200-L3200,0)</f>
        <v>3502998</v>
      </c>
      <c r="N3200" s="43">
        <v>4005167</v>
      </c>
      <c r="O3200" s="45">
        <f>IFERROR(IF(1 - M3200/N3200&lt;0,0,1-M3200/N3200),0)</f>
        <v>0.12538029001037909</v>
      </c>
      <c r="P3200" s="43">
        <v>0</v>
      </c>
      <c r="Q3200" s="43">
        <v>3502998</v>
      </c>
      <c r="R3200" s="46">
        <f>IF(F3200&lt;DATEVALUE("2018-07-01"),1,0)</f>
        <v>1</v>
      </c>
      <c r="S3200" s="47">
        <f>IF(R3200=1,1%,0)</f>
        <v>0.01</v>
      </c>
      <c r="T3200" s="46">
        <f>IFERROR(S3200*M3200,0)</f>
        <v>35029.980000000003</v>
      </c>
      <c r="U3200" s="48">
        <f>IF(O3200&lt;=0.12,1,0)*(1-R3200)*M3200</f>
        <v>0</v>
      </c>
      <c r="V3200" s="49">
        <f>IF(0&lt;0.8,0,IF(0&lt;1,Sheet1!L590,1))*IF(G3200&lt;3,0.12 - O3200,0.01) *U3200</f>
        <v>0</v>
      </c>
      <c r="W3200" s="49">
        <f>IF(0&gt;1,IF(0&lt;=1.1,1,IF(0&lt;=1.2,2,IF(0&lt;=1.5,3,5))),0) * 1000000</f>
        <v>0</v>
      </c>
      <c r="X3200" s="50">
        <f>IF(AND(P3200&gt;=150000000,P3200&lt;300000000),5000000,IF(AND(P3200&gt;=300000000,P3200&lt;500000000),10000000,IF(AND(P3200&gt;=300000000,P3200&lt;500000000),15000000,IF(AND(P3200&gt;=500000000,P3200&lt;3000000000),20000000,IF(P3200&gt;=30000000000,35000000,0))))) * (1-R3200)</f>
        <v>0</v>
      </c>
      <c r="Y3200" s="50">
        <f>IFERROR(Q3200 * (1-R3200),0)</f>
        <v>0</v>
      </c>
      <c r="Z3200" s="51">
        <f>IF(R3200=1,0,0)</f>
        <v>0</v>
      </c>
      <c r="AA3200" s="51">
        <f>IFERROR((1-R3200) * Z3200 * 2%,0)</f>
        <v>0</v>
      </c>
      <c r="AB3200" s="52">
        <f>IF(R3200=0,0,0)</f>
        <v>0</v>
      </c>
      <c r="AC3200" s="52">
        <f> IFERROR(AB3200 * (1-R3200) * 2%,0)</f>
        <v>0</v>
      </c>
      <c r="AD3200" s="53">
        <f>T3200+V3200+W3200+X3200+AA3200+AC3200</f>
        <v>35029.980000000003</v>
      </c>
    </row>
    <row r="3201">
      <c r="C3201" s="40" t="s">
        <v>6068</v>
      </c>
      <c r="D3201" s="41" t="s">
        <v>6069</v>
      </c>
      <c r="E3201" s="41"/>
      <c r="F3201" s="42">
        <v>41803.685787037037</v>
      </c>
      <c r="G3201" s="43">
        <v>49</v>
      </c>
      <c r="H3201" s="44">
        <v>43340</v>
      </c>
      <c r="I3201" s="44">
        <v>43395</v>
      </c>
      <c r="J3201" s="43">
        <v>1550635</v>
      </c>
      <c r="K3201" s="43">
        <v>40004</v>
      </c>
      <c r="L3201" s="43">
        <v>0</v>
      </c>
      <c r="M3201" s="43">
        <f>IFERROR(J3201-K3201-L3201,0)</f>
        <v>1510631</v>
      </c>
      <c r="N3201" s="43">
        <v>1719154</v>
      </c>
      <c r="O3201" s="45">
        <f>IFERROR(IF(1 - M3201/N3201&lt;0,0,1-M3201/N3201),0)</f>
        <v>0.1212939620301613</v>
      </c>
      <c r="P3201" s="43">
        <v>0</v>
      </c>
      <c r="Q3201" s="43">
        <v>1550635</v>
      </c>
      <c r="R3201" s="46">
        <f>IF(F3201&lt;DATEVALUE("2018-07-01"),1,0)</f>
        <v>1</v>
      </c>
      <c r="S3201" s="47">
        <f>IF(R3201=1,1%,0)</f>
        <v>0.01</v>
      </c>
      <c r="T3201" s="46">
        <f>IFERROR(S3201*M3201,0)</f>
        <v>15106.31</v>
      </c>
      <c r="U3201" s="48">
        <f>IF(O3201&lt;=0.12,1,0)*(1-R3201)*M3201</f>
        <v>0</v>
      </c>
      <c r="V3201" s="49">
        <f>IF(0&lt;0.8,0,IF(0&lt;1,Sheet1!L590,1))*IF(G3201&lt;3,0.12 - O3201,0.01) *U3201</f>
        <v>0</v>
      </c>
      <c r="W3201" s="49">
        <f>IF(0&gt;1,IF(0&lt;=1.1,1,IF(0&lt;=1.2,2,IF(0&lt;=1.5,3,5))),0) * 1000000</f>
        <v>0</v>
      </c>
      <c r="X3201" s="50">
        <f>IF(AND(P3201&gt;=150000000,P3201&lt;300000000),5000000,IF(AND(P3201&gt;=300000000,P3201&lt;500000000),10000000,IF(AND(P3201&gt;=300000000,P3201&lt;500000000),15000000,IF(AND(P3201&gt;=500000000,P3201&lt;3000000000),20000000,IF(P3201&gt;=30000000000,35000000,0))))) * (1-R3201)</f>
        <v>0</v>
      </c>
      <c r="Y3201" s="50">
        <f>IFERROR(Q3201 * (1-R3201),0)</f>
        <v>0</v>
      </c>
      <c r="Z3201" s="51">
        <f>IF(R3201=1,0,0)</f>
        <v>0</v>
      </c>
      <c r="AA3201" s="51">
        <f>IFERROR((1-R3201) * Z3201 * 2%,0)</f>
        <v>0</v>
      </c>
      <c r="AB3201" s="52">
        <f>IF(R3201=0,0,0)</f>
        <v>0</v>
      </c>
      <c r="AC3201" s="52">
        <f> IFERROR(AB3201 * (1-R3201) * 2%,0)</f>
        <v>0</v>
      </c>
      <c r="AD3201" s="53">
        <f>T3201+V3201+W3201+X3201+AA3201+AC3201</f>
        <v>15106.31</v>
      </c>
    </row>
    <row r="3202">
      <c r="C3202" s="40" t="s">
        <v>6070</v>
      </c>
      <c r="D3202" s="41" t="s">
        <v>6071</v>
      </c>
      <c r="E3202" s="41"/>
      <c r="F3202" s="42">
        <v>41835.583692129629</v>
      </c>
      <c r="G3202" s="43">
        <v>48</v>
      </c>
      <c r="H3202" s="44">
        <v>43340</v>
      </c>
      <c r="I3202" s="44">
        <v>43395</v>
      </c>
      <c r="J3202" s="43">
        <v>1744290</v>
      </c>
      <c r="K3202" s="43">
        <v>40000</v>
      </c>
      <c r="L3202" s="43">
        <v>0</v>
      </c>
      <c r="M3202" s="43">
        <f>IFERROR(J3202-K3202-L3202,0)</f>
        <v>1704290</v>
      </c>
      <c r="N3202" s="43">
        <v>1842488</v>
      </c>
      <c r="O3202" s="45">
        <f>IFERROR(IF(1 - M3202/N3202&lt;0,0,1-M3202/N3202),0)</f>
        <v>0.075006187285887371</v>
      </c>
      <c r="P3202" s="43">
        <v>0</v>
      </c>
      <c r="Q3202" s="43">
        <v>1744290</v>
      </c>
      <c r="R3202" s="46">
        <f>IF(F3202&lt;DATEVALUE("2018-07-01"),1,0)</f>
        <v>1</v>
      </c>
      <c r="S3202" s="47">
        <f>IF(R3202=1,1%,0)</f>
        <v>0.01</v>
      </c>
      <c r="T3202" s="46">
        <f>IFERROR(S3202*M3202,0)</f>
        <v>17042.900000000001</v>
      </c>
      <c r="U3202" s="48">
        <f>IF(O3202&lt;=0.12,1,0)*(1-R3202)*M3202</f>
        <v>0</v>
      </c>
      <c r="V3202" s="49">
        <f>IF(0&lt;0.8,0,IF(0&lt;1,Sheet1!L590,1))*IF(G3202&lt;3,0.12 - O3202,0.01) *U3202</f>
        <v>0</v>
      </c>
      <c r="W3202" s="49">
        <f>IF(0&gt;1,IF(0&lt;=1.1,1,IF(0&lt;=1.2,2,IF(0&lt;=1.5,3,5))),0) * 1000000</f>
        <v>0</v>
      </c>
      <c r="X3202" s="50">
        <f>IF(AND(P3202&gt;=150000000,P3202&lt;300000000),5000000,IF(AND(P3202&gt;=300000000,P3202&lt;500000000),10000000,IF(AND(P3202&gt;=300000000,P3202&lt;500000000),15000000,IF(AND(P3202&gt;=500000000,P3202&lt;3000000000),20000000,IF(P3202&gt;=30000000000,35000000,0))))) * (1-R3202)</f>
        <v>0</v>
      </c>
      <c r="Y3202" s="50">
        <f>IFERROR(Q3202 * (1-R3202),0)</f>
        <v>0</v>
      </c>
      <c r="Z3202" s="51">
        <f>IF(R3202=1,0,0)</f>
        <v>0</v>
      </c>
      <c r="AA3202" s="51">
        <f>IFERROR((1-R3202) * Z3202 * 2%,0)</f>
        <v>0</v>
      </c>
      <c r="AB3202" s="52">
        <f>IF(R3202=0,0,0)</f>
        <v>0</v>
      </c>
      <c r="AC3202" s="52">
        <f> IFERROR(AB3202 * (1-R3202) * 2%,0)</f>
        <v>0</v>
      </c>
      <c r="AD3202" s="53">
        <f>T3202+V3202+W3202+X3202+AA3202+AC3202</f>
        <v>17042.900000000001</v>
      </c>
    </row>
    <row r="3203">
      <c r="C3203" s="40" t="s">
        <v>6072</v>
      </c>
      <c r="D3203" s="41" t="s">
        <v>6073</v>
      </c>
      <c r="E3203" s="41"/>
      <c r="F3203" s="42">
        <v>42089.473634259259</v>
      </c>
      <c r="G3203" s="43">
        <v>40</v>
      </c>
      <c r="H3203" s="44">
        <v>43312</v>
      </c>
      <c r="I3203" s="44">
        <v>43323</v>
      </c>
      <c r="J3203" s="43">
        <v>538474</v>
      </c>
      <c r="K3203" s="43">
        <v>0</v>
      </c>
      <c r="L3203" s="43">
        <v>0</v>
      </c>
      <c r="M3203" s="43">
        <f>IFERROR(J3203-K3203-L3203,0)</f>
        <v>538474</v>
      </c>
      <c r="N3203" s="43">
        <v>538474</v>
      </c>
      <c r="O3203" s="45">
        <f>IFERROR(IF(1 - M3203/N3203&lt;0,0,1-M3203/N3203),0)</f>
        <v>0</v>
      </c>
      <c r="P3203" s="43">
        <v>0</v>
      </c>
      <c r="Q3203" s="43">
        <v>538474</v>
      </c>
      <c r="R3203" s="46">
        <f>IF(F3203&lt;DATEVALUE("2018-07-01"),1,0)</f>
        <v>1</v>
      </c>
      <c r="S3203" s="47">
        <f>IF(R3203=1,1%,0)</f>
        <v>0.01</v>
      </c>
      <c r="T3203" s="46">
        <f>IFERROR(S3203*M3203,0)</f>
        <v>5384.7399999999998</v>
      </c>
      <c r="U3203" s="48">
        <f>IF(O3203&lt;=0.12,1,0)*(1-R3203)*M3203</f>
        <v>0</v>
      </c>
      <c r="V3203" s="49">
        <f>IF(0&lt;0.8,0,IF(0&lt;1,Sheet1!L590,1))*IF(G3203&lt;3,0.12 - O3203,0.01) *U3203</f>
        <v>0</v>
      </c>
      <c r="W3203" s="49">
        <f>IF(0&gt;1,IF(0&lt;=1.1,1,IF(0&lt;=1.2,2,IF(0&lt;=1.5,3,5))),0) * 1000000</f>
        <v>0</v>
      </c>
      <c r="X3203" s="50">
        <f>IF(AND(P3203&gt;=150000000,P3203&lt;300000000),5000000,IF(AND(P3203&gt;=300000000,P3203&lt;500000000),10000000,IF(AND(P3203&gt;=300000000,P3203&lt;500000000),15000000,IF(AND(P3203&gt;=500000000,P3203&lt;3000000000),20000000,IF(P3203&gt;=30000000000,35000000,0))))) * (1-R3203)</f>
        <v>0</v>
      </c>
      <c r="Y3203" s="50">
        <f>IFERROR(Q3203 * (1-R3203),0)</f>
        <v>0</v>
      </c>
      <c r="Z3203" s="51">
        <f>IF(R3203=1,0,0)</f>
        <v>0</v>
      </c>
      <c r="AA3203" s="51">
        <f>IFERROR((1-R3203) * Z3203 * 2%,0)</f>
        <v>0</v>
      </c>
      <c r="AB3203" s="52">
        <f>IF(R3203=0,0,0)</f>
        <v>0</v>
      </c>
      <c r="AC3203" s="52">
        <f> IFERROR(AB3203 * (1-R3203) * 2%,0)</f>
        <v>0</v>
      </c>
      <c r="AD3203" s="53">
        <f>T3203+V3203+W3203+X3203+AA3203+AC3203</f>
        <v>5384.7399999999998</v>
      </c>
    </row>
    <row r="3204">
      <c r="C3204" s="40" t="s">
        <v>6074</v>
      </c>
      <c r="D3204" s="41" t="s">
        <v>6075</v>
      </c>
      <c r="E3204" s="41"/>
      <c r="F3204" s="42">
        <v>42137.434513888889</v>
      </c>
      <c r="G3204" s="43">
        <v>38</v>
      </c>
      <c r="H3204" s="44">
        <v>43340</v>
      </c>
      <c r="I3204" s="44">
        <v>43395</v>
      </c>
      <c r="J3204" s="43">
        <v>2148514</v>
      </c>
      <c r="K3204" s="43">
        <v>40000</v>
      </c>
      <c r="L3204" s="43">
        <v>0</v>
      </c>
      <c r="M3204" s="43">
        <f>IFERROR(J3204-K3204-L3204,0)</f>
        <v>2108514</v>
      </c>
      <c r="N3204" s="43">
        <v>2461836</v>
      </c>
      <c r="O3204" s="45">
        <f>IFERROR(IF(1 - M3204/N3204&lt;0,0,1-M3204/N3204),0)</f>
        <v>0.14351971455450319</v>
      </c>
      <c r="P3204" s="43">
        <v>0</v>
      </c>
      <c r="Q3204" s="43">
        <v>2148514</v>
      </c>
      <c r="R3204" s="46">
        <f>IF(F3204&lt;DATEVALUE("2018-07-01"),1,0)</f>
        <v>1</v>
      </c>
      <c r="S3204" s="47">
        <f>IF(R3204=1,1%,0)</f>
        <v>0.01</v>
      </c>
      <c r="T3204" s="46">
        <f>IFERROR(S3204*M3204,0)</f>
        <v>21085.139999999999</v>
      </c>
      <c r="U3204" s="48">
        <f>IF(O3204&lt;=0.12,1,0)*(1-R3204)*M3204</f>
        <v>0</v>
      </c>
      <c r="V3204" s="49">
        <f>IF(0&lt;0.8,0,IF(0&lt;1,Sheet1!L590,1))*IF(G3204&lt;3,0.12 - O3204,0.01) *U3204</f>
        <v>0</v>
      </c>
      <c r="W3204" s="49">
        <f>IF(0&gt;1,IF(0&lt;=1.1,1,IF(0&lt;=1.2,2,IF(0&lt;=1.5,3,5))),0) * 1000000</f>
        <v>0</v>
      </c>
      <c r="X3204" s="50">
        <f>IF(AND(P3204&gt;=150000000,P3204&lt;300000000),5000000,IF(AND(P3204&gt;=300000000,P3204&lt;500000000),10000000,IF(AND(P3204&gt;=300000000,P3204&lt;500000000),15000000,IF(AND(P3204&gt;=500000000,P3204&lt;3000000000),20000000,IF(P3204&gt;=30000000000,35000000,0))))) * (1-R3204)</f>
        <v>0</v>
      </c>
      <c r="Y3204" s="50">
        <f>IFERROR(Q3204 * (1-R3204),0)</f>
        <v>0</v>
      </c>
      <c r="Z3204" s="51">
        <f>IF(R3204=1,0,0)</f>
        <v>0</v>
      </c>
      <c r="AA3204" s="51">
        <f>IFERROR((1-R3204) * Z3204 * 2%,0)</f>
        <v>0</v>
      </c>
      <c r="AB3204" s="52">
        <f>IF(R3204=0,0,0)</f>
        <v>0</v>
      </c>
      <c r="AC3204" s="52">
        <f> IFERROR(AB3204 * (1-R3204) * 2%,0)</f>
        <v>0</v>
      </c>
      <c r="AD3204" s="53">
        <f>T3204+V3204+W3204+X3204+AA3204+AC3204</f>
        <v>21085.139999999999</v>
      </c>
    </row>
    <row r="3205">
      <c r="C3205" s="40" t="s">
        <v>6076</v>
      </c>
      <c r="D3205" s="41" t="s">
        <v>6077</v>
      </c>
      <c r="E3205" s="41"/>
      <c r="F3205" s="42">
        <v>42153.614525462959</v>
      </c>
      <c r="G3205" s="43">
        <v>38</v>
      </c>
      <c r="H3205" s="44">
        <v>43312</v>
      </c>
      <c r="I3205" s="44">
        <v>43326</v>
      </c>
      <c r="J3205" s="43">
        <v>140419</v>
      </c>
      <c r="K3205" s="43">
        <v>0</v>
      </c>
      <c r="L3205" s="43">
        <v>0</v>
      </c>
      <c r="M3205" s="43">
        <f>IFERROR(J3205-K3205-L3205,0)</f>
        <v>140419</v>
      </c>
      <c r="N3205" s="43">
        <v>140419</v>
      </c>
      <c r="O3205" s="45">
        <f>IFERROR(IF(1 - M3205/N3205&lt;0,0,1-M3205/N3205),0)</f>
        <v>0</v>
      </c>
      <c r="P3205" s="43">
        <v>0</v>
      </c>
      <c r="Q3205" s="43">
        <v>140419</v>
      </c>
      <c r="R3205" s="46">
        <f>IF(F3205&lt;DATEVALUE("2018-07-01"),1,0)</f>
        <v>1</v>
      </c>
      <c r="S3205" s="47">
        <f>IF(R3205=1,1%,0)</f>
        <v>0.01</v>
      </c>
      <c r="T3205" s="46">
        <f>IFERROR(S3205*M3205,0)</f>
        <v>1404.1900000000001</v>
      </c>
      <c r="U3205" s="48">
        <f>IF(O3205&lt;=0.12,1,0)*(1-R3205)*M3205</f>
        <v>0</v>
      </c>
      <c r="V3205" s="49">
        <f>IF(0&lt;0.8,0,IF(0&lt;1,Sheet1!L590,1))*IF(G3205&lt;3,0.12 - O3205,0.01) *U3205</f>
        <v>0</v>
      </c>
      <c r="W3205" s="49">
        <f>IF(0&gt;1,IF(0&lt;=1.1,1,IF(0&lt;=1.2,2,IF(0&lt;=1.5,3,5))),0) * 1000000</f>
        <v>0</v>
      </c>
      <c r="X3205" s="50">
        <f>IF(AND(P3205&gt;=150000000,P3205&lt;300000000),5000000,IF(AND(P3205&gt;=300000000,P3205&lt;500000000),10000000,IF(AND(P3205&gt;=300000000,P3205&lt;500000000),15000000,IF(AND(P3205&gt;=500000000,P3205&lt;3000000000),20000000,IF(P3205&gt;=30000000000,35000000,0))))) * (1-R3205)</f>
        <v>0</v>
      </c>
      <c r="Y3205" s="50">
        <f>IFERROR(Q3205 * (1-R3205),0)</f>
        <v>0</v>
      </c>
      <c r="Z3205" s="51">
        <f>IF(R3205=1,0,0)</f>
        <v>0</v>
      </c>
      <c r="AA3205" s="51">
        <f>IFERROR((1-R3205) * Z3205 * 2%,0)</f>
        <v>0</v>
      </c>
      <c r="AB3205" s="52">
        <f>IF(R3205=0,0,0)</f>
        <v>0</v>
      </c>
      <c r="AC3205" s="52">
        <f> IFERROR(AB3205 * (1-R3205) * 2%,0)</f>
        <v>0</v>
      </c>
      <c r="AD3205" s="53">
        <f>T3205+V3205+W3205+X3205+AA3205+AC3205</f>
        <v>1404.1900000000001</v>
      </c>
    </row>
    <row r="3206">
      <c r="C3206" s="40" t="s">
        <v>6078</v>
      </c>
      <c r="D3206" s="41" t="s">
        <v>6079</v>
      </c>
      <c r="E3206" s="41"/>
      <c r="F3206" s="42">
        <v>42174.611296296294</v>
      </c>
      <c r="G3206" s="43">
        <v>37</v>
      </c>
      <c r="H3206" s="44">
        <v>43336</v>
      </c>
      <c r="I3206" s="44">
        <v>43361</v>
      </c>
      <c r="J3206" s="43">
        <v>917758</v>
      </c>
      <c r="K3206" s="43">
        <v>0</v>
      </c>
      <c r="L3206" s="43">
        <v>0</v>
      </c>
      <c r="M3206" s="43">
        <f>IFERROR(J3206-K3206-L3206,0)</f>
        <v>917758</v>
      </c>
      <c r="N3206" s="43">
        <v>1044347</v>
      </c>
      <c r="O3206" s="45">
        <f>IFERROR(IF(1 - M3206/N3206&lt;0,0,1-M3206/N3206),0)</f>
        <v>0.12121354300821474</v>
      </c>
      <c r="P3206" s="43">
        <v>0</v>
      </c>
      <c r="Q3206" s="43">
        <v>917758</v>
      </c>
      <c r="R3206" s="46">
        <f>IF(F3206&lt;DATEVALUE("2018-07-01"),1,0)</f>
        <v>1</v>
      </c>
      <c r="S3206" s="47">
        <f>IF(R3206=1,1%,0)</f>
        <v>0.01</v>
      </c>
      <c r="T3206" s="46">
        <f>IFERROR(S3206*M3206,0)</f>
        <v>9177.5799999999999</v>
      </c>
      <c r="U3206" s="48">
        <f>IF(O3206&lt;=0.12,1,0)*(1-R3206)*M3206</f>
        <v>0</v>
      </c>
      <c r="V3206" s="49">
        <f>IF(0&lt;0.8,0,IF(0&lt;1,Sheet1!L590,1))*IF(G3206&lt;3,0.12 - O3206,0.01) *U3206</f>
        <v>0</v>
      </c>
      <c r="W3206" s="49">
        <f>IF(0&gt;1,IF(0&lt;=1.1,1,IF(0&lt;=1.2,2,IF(0&lt;=1.5,3,5))),0) * 1000000</f>
        <v>0</v>
      </c>
      <c r="X3206" s="50">
        <f>IF(AND(P3206&gt;=150000000,P3206&lt;300000000),5000000,IF(AND(P3206&gt;=300000000,P3206&lt;500000000),10000000,IF(AND(P3206&gt;=300000000,P3206&lt;500000000),15000000,IF(AND(P3206&gt;=500000000,P3206&lt;3000000000),20000000,IF(P3206&gt;=30000000000,35000000,0))))) * (1-R3206)</f>
        <v>0</v>
      </c>
      <c r="Y3206" s="50">
        <f>IFERROR(Q3206 * (1-R3206),0)</f>
        <v>0</v>
      </c>
      <c r="Z3206" s="51">
        <f>IF(R3206=1,0,0)</f>
        <v>0</v>
      </c>
      <c r="AA3206" s="51">
        <f>IFERROR((1-R3206) * Z3206 * 2%,0)</f>
        <v>0</v>
      </c>
      <c r="AB3206" s="52">
        <f>IF(R3206=0,0,0)</f>
        <v>0</v>
      </c>
      <c r="AC3206" s="52">
        <f> IFERROR(AB3206 * (1-R3206) * 2%,0)</f>
        <v>0</v>
      </c>
      <c r="AD3206" s="53">
        <f>T3206+V3206+W3206+X3206+AA3206+AC3206</f>
        <v>9177.5799999999999</v>
      </c>
    </row>
    <row r="3207">
      <c r="C3207" s="40" t="s">
        <v>6080</v>
      </c>
      <c r="D3207" s="41" t="s">
        <v>6081</v>
      </c>
      <c r="E3207" s="41"/>
      <c r="F3207" s="42">
        <v>42264.668553240735</v>
      </c>
      <c r="G3207" s="43">
        <v>34</v>
      </c>
      <c r="H3207" s="44">
        <v>43312</v>
      </c>
      <c r="I3207" s="44">
        <v>43316</v>
      </c>
      <c r="J3207" s="43">
        <v>1137416</v>
      </c>
      <c r="K3207" s="43">
        <v>0</v>
      </c>
      <c r="L3207" s="43">
        <v>0</v>
      </c>
      <c r="M3207" s="43">
        <f>IFERROR(J3207-K3207-L3207,0)</f>
        <v>1137416</v>
      </c>
      <c r="N3207" s="43">
        <v>1137416</v>
      </c>
      <c r="O3207" s="45">
        <f>IFERROR(IF(1 - M3207/N3207&lt;0,0,1-M3207/N3207),0)</f>
        <v>0</v>
      </c>
      <c r="P3207" s="43">
        <v>0</v>
      </c>
      <c r="Q3207" s="43">
        <v>1137416</v>
      </c>
      <c r="R3207" s="46">
        <f>IF(F3207&lt;DATEVALUE("2018-07-01"),1,0)</f>
        <v>1</v>
      </c>
      <c r="S3207" s="47">
        <f>IF(R3207=1,1%,0)</f>
        <v>0.01</v>
      </c>
      <c r="T3207" s="46">
        <f>IFERROR(S3207*M3207,0)</f>
        <v>11374.16</v>
      </c>
      <c r="U3207" s="48">
        <f>IF(O3207&lt;=0.12,1,0)*(1-R3207)*M3207</f>
        <v>0</v>
      </c>
      <c r="V3207" s="49">
        <f>IF(0&lt;0.8,0,IF(0&lt;1,Sheet1!L590,1))*IF(G3207&lt;3,0.12 - O3207,0.01) *U3207</f>
        <v>0</v>
      </c>
      <c r="W3207" s="49">
        <f>IF(0&gt;1,IF(0&lt;=1.1,1,IF(0&lt;=1.2,2,IF(0&lt;=1.5,3,5))),0) * 1000000</f>
        <v>0</v>
      </c>
      <c r="X3207" s="50">
        <f>IF(AND(P3207&gt;=150000000,P3207&lt;300000000),5000000,IF(AND(P3207&gt;=300000000,P3207&lt;500000000),10000000,IF(AND(P3207&gt;=300000000,P3207&lt;500000000),15000000,IF(AND(P3207&gt;=500000000,P3207&lt;3000000000),20000000,IF(P3207&gt;=30000000000,35000000,0))))) * (1-R3207)</f>
        <v>0</v>
      </c>
      <c r="Y3207" s="50">
        <f>IFERROR(Q3207 * (1-R3207),0)</f>
        <v>0</v>
      </c>
      <c r="Z3207" s="51">
        <f>IF(R3207=1,0,0)</f>
        <v>0</v>
      </c>
      <c r="AA3207" s="51">
        <f>IFERROR((1-R3207) * Z3207 * 2%,0)</f>
        <v>0</v>
      </c>
      <c r="AB3207" s="52">
        <f>IF(R3207=0,0,0)</f>
        <v>0</v>
      </c>
      <c r="AC3207" s="52">
        <f> IFERROR(AB3207 * (1-R3207) * 2%,0)</f>
        <v>0</v>
      </c>
      <c r="AD3207" s="53">
        <f>T3207+V3207+W3207+X3207+AA3207+AC3207</f>
        <v>11374.16</v>
      </c>
    </row>
    <row r="3208">
      <c r="C3208" s="40" t="s">
        <v>6082</v>
      </c>
      <c r="D3208" s="41" t="s">
        <v>6083</v>
      </c>
      <c r="E3208" s="41"/>
      <c r="F3208" s="42">
        <v>42276.641365740739</v>
      </c>
      <c r="G3208" s="43">
        <v>34</v>
      </c>
      <c r="H3208" s="44">
        <v>43312</v>
      </c>
      <c r="I3208" s="44">
        <v>43350</v>
      </c>
      <c r="J3208" s="43">
        <v>3927660</v>
      </c>
      <c r="K3208" s="43">
        <v>0</v>
      </c>
      <c r="L3208" s="43">
        <v>0</v>
      </c>
      <c r="M3208" s="43">
        <f>IFERROR(J3208-K3208-L3208,0)</f>
        <v>3927660</v>
      </c>
      <c r="N3208" s="43">
        <v>10637840</v>
      </c>
      <c r="O3208" s="45">
        <f>IFERROR(IF(1 - M3208/N3208&lt;0,0,1-M3208/N3208),0)</f>
        <v>0.63078406894632744</v>
      </c>
      <c r="P3208" s="43">
        <v>0</v>
      </c>
      <c r="Q3208" s="43">
        <v>3927660</v>
      </c>
      <c r="R3208" s="46">
        <f>IF(F3208&lt;DATEVALUE("2018-07-01"),1,0)</f>
        <v>1</v>
      </c>
      <c r="S3208" s="47">
        <f>IF(R3208=1,1%,0)</f>
        <v>0.01</v>
      </c>
      <c r="T3208" s="46">
        <f>IFERROR(S3208*M3208,0)</f>
        <v>39276.599999999999</v>
      </c>
      <c r="U3208" s="48">
        <f>IF(O3208&lt;=0.12,1,0)*(1-R3208)*M3208</f>
        <v>0</v>
      </c>
      <c r="V3208" s="49">
        <f>IF(0&lt;0.8,0,IF(0&lt;1,Sheet1!L590,1))*IF(G3208&lt;3,0.12 - O3208,0.01) *U3208</f>
        <v>0</v>
      </c>
      <c r="W3208" s="49">
        <f>IF(0&gt;1,IF(0&lt;=1.1,1,IF(0&lt;=1.2,2,IF(0&lt;=1.5,3,5))),0) * 1000000</f>
        <v>0</v>
      </c>
      <c r="X3208" s="50">
        <f>IF(AND(P3208&gt;=150000000,P3208&lt;300000000),5000000,IF(AND(P3208&gt;=300000000,P3208&lt;500000000),10000000,IF(AND(P3208&gt;=300000000,P3208&lt;500000000),15000000,IF(AND(P3208&gt;=500000000,P3208&lt;3000000000),20000000,IF(P3208&gt;=30000000000,35000000,0))))) * (1-R3208)</f>
        <v>0</v>
      </c>
      <c r="Y3208" s="50">
        <f>IFERROR(Q3208 * (1-R3208),0)</f>
        <v>0</v>
      </c>
      <c r="Z3208" s="51">
        <f>IF(R3208=1,0,0)</f>
        <v>0</v>
      </c>
      <c r="AA3208" s="51">
        <f>IFERROR((1-R3208) * Z3208 * 2%,0)</f>
        <v>0</v>
      </c>
      <c r="AB3208" s="52">
        <f>IF(R3208=0,0,0)</f>
        <v>0</v>
      </c>
      <c r="AC3208" s="52">
        <f> IFERROR(AB3208 * (1-R3208) * 2%,0)</f>
        <v>0</v>
      </c>
      <c r="AD3208" s="53">
        <f>T3208+V3208+W3208+X3208+AA3208+AC3208</f>
        <v>39276.599999999999</v>
      </c>
    </row>
    <row r="3209">
      <c r="C3209" s="40" t="s">
        <v>6084</v>
      </c>
      <c r="D3209" s="41" t="s">
        <v>6085</v>
      </c>
      <c r="E3209" s="41"/>
      <c r="F3209" s="42">
        <v>42292.43886574074</v>
      </c>
      <c r="G3209" s="43">
        <v>33</v>
      </c>
      <c r="H3209" s="44">
        <v>43312</v>
      </c>
      <c r="I3209" s="44">
        <v>43396</v>
      </c>
      <c r="J3209" s="43">
        <v>577415</v>
      </c>
      <c r="K3209" s="43">
        <v>0</v>
      </c>
      <c r="L3209" s="43">
        <v>0</v>
      </c>
      <c r="M3209" s="43">
        <f>IFERROR(J3209-K3209-L3209,0)</f>
        <v>577415</v>
      </c>
      <c r="N3209" s="43">
        <v>575695</v>
      </c>
      <c r="O3209" s="45">
        <f>IFERROR(IF(1 - M3209/N3209&lt;0,0,1-M3209/N3209),0)</f>
        <v>0</v>
      </c>
      <c r="P3209" s="43">
        <v>0</v>
      </c>
      <c r="Q3209" s="43">
        <v>577415</v>
      </c>
      <c r="R3209" s="46">
        <f>IF(F3209&lt;DATEVALUE("2018-07-01"),1,0)</f>
        <v>1</v>
      </c>
      <c r="S3209" s="47">
        <f>IF(R3209=1,1%,0)</f>
        <v>0.01</v>
      </c>
      <c r="T3209" s="46">
        <f>IFERROR(S3209*M3209,0)</f>
        <v>5774.1500000000005</v>
      </c>
      <c r="U3209" s="48">
        <f>IF(O3209&lt;=0.12,1,0)*(1-R3209)*M3209</f>
        <v>0</v>
      </c>
      <c r="V3209" s="49">
        <f>IF(0&lt;0.8,0,IF(0&lt;1,Sheet1!L590,1))*IF(G3209&lt;3,0.12 - O3209,0.01) *U3209</f>
        <v>0</v>
      </c>
      <c r="W3209" s="49">
        <f>IF(0&gt;1,IF(0&lt;=1.1,1,IF(0&lt;=1.2,2,IF(0&lt;=1.5,3,5))),0) * 1000000</f>
        <v>0</v>
      </c>
      <c r="X3209" s="50">
        <f>IF(AND(P3209&gt;=150000000,P3209&lt;300000000),5000000,IF(AND(P3209&gt;=300000000,P3209&lt;500000000),10000000,IF(AND(P3209&gt;=300000000,P3209&lt;500000000),15000000,IF(AND(P3209&gt;=500000000,P3209&lt;3000000000),20000000,IF(P3209&gt;=30000000000,35000000,0))))) * (1-R3209)</f>
        <v>0</v>
      </c>
      <c r="Y3209" s="50">
        <f>IFERROR(Q3209 * (1-R3209),0)</f>
        <v>0</v>
      </c>
      <c r="Z3209" s="51">
        <f>IF(R3209=1,0,0)</f>
        <v>0</v>
      </c>
      <c r="AA3209" s="51">
        <f>IFERROR((1-R3209) * Z3209 * 2%,0)</f>
        <v>0</v>
      </c>
      <c r="AB3209" s="52">
        <f>IF(R3209=0,0,0)</f>
        <v>0</v>
      </c>
      <c r="AC3209" s="52">
        <f> IFERROR(AB3209 * (1-R3209) * 2%,0)</f>
        <v>0</v>
      </c>
      <c r="AD3209" s="53">
        <f>T3209+V3209+W3209+X3209+AA3209+AC3209</f>
        <v>5774.1500000000005</v>
      </c>
    </row>
    <row r="3210">
      <c r="C3210" s="40" t="s">
        <v>6086</v>
      </c>
      <c r="D3210" s="41" t="s">
        <v>6087</v>
      </c>
      <c r="E3210" s="41"/>
      <c r="F3210" s="42">
        <v>42396.650937499995</v>
      </c>
      <c r="G3210" s="43">
        <v>30</v>
      </c>
      <c r="H3210" s="44">
        <v>43312</v>
      </c>
      <c r="I3210" s="44">
        <v>43332</v>
      </c>
      <c r="J3210" s="43">
        <v>521572</v>
      </c>
      <c r="K3210" s="43">
        <v>0</v>
      </c>
      <c r="L3210" s="43">
        <v>0</v>
      </c>
      <c r="M3210" s="43">
        <f>IFERROR(J3210-K3210-L3210,0)</f>
        <v>521572</v>
      </c>
      <c r="N3210" s="43">
        <v>463288</v>
      </c>
      <c r="O3210" s="45">
        <f>IFERROR(IF(1 - M3210/N3210&lt;0,0,1-M3210/N3210),0)</f>
        <v>0</v>
      </c>
      <c r="P3210" s="43">
        <v>0</v>
      </c>
      <c r="Q3210" s="43">
        <v>521572</v>
      </c>
      <c r="R3210" s="46">
        <f>IF(F3210&lt;DATEVALUE("2018-07-01"),1,0)</f>
        <v>1</v>
      </c>
      <c r="S3210" s="47">
        <f>IF(R3210=1,1%,0)</f>
        <v>0.01</v>
      </c>
      <c r="T3210" s="46">
        <f>IFERROR(S3210*M3210,0)</f>
        <v>5215.7200000000003</v>
      </c>
      <c r="U3210" s="48">
        <f>IF(O3210&lt;=0.12,1,0)*(1-R3210)*M3210</f>
        <v>0</v>
      </c>
      <c r="V3210" s="49">
        <f>IF(0&lt;0.8,0,IF(0&lt;1,Sheet1!L590,1))*IF(G3210&lt;3,0.12 - O3210,0.01) *U3210</f>
        <v>0</v>
      </c>
      <c r="W3210" s="49">
        <f>IF(0&gt;1,IF(0&lt;=1.1,1,IF(0&lt;=1.2,2,IF(0&lt;=1.5,3,5))),0) * 1000000</f>
        <v>0</v>
      </c>
      <c r="X3210" s="50">
        <f>IF(AND(P3210&gt;=150000000,P3210&lt;300000000),5000000,IF(AND(P3210&gt;=300000000,P3210&lt;500000000),10000000,IF(AND(P3210&gt;=300000000,P3210&lt;500000000),15000000,IF(AND(P3210&gt;=500000000,P3210&lt;3000000000),20000000,IF(P3210&gt;=30000000000,35000000,0))))) * (1-R3210)</f>
        <v>0</v>
      </c>
      <c r="Y3210" s="50">
        <f>IFERROR(Q3210 * (1-R3210),0)</f>
        <v>0</v>
      </c>
      <c r="Z3210" s="51">
        <f>IF(R3210=1,0,0)</f>
        <v>0</v>
      </c>
      <c r="AA3210" s="51">
        <f>IFERROR((1-R3210) * Z3210 * 2%,0)</f>
        <v>0</v>
      </c>
      <c r="AB3210" s="52">
        <f>IF(R3210=0,0,0)</f>
        <v>0</v>
      </c>
      <c r="AC3210" s="52">
        <f> IFERROR(AB3210 * (1-R3210) * 2%,0)</f>
        <v>0</v>
      </c>
      <c r="AD3210" s="53">
        <f>T3210+V3210+W3210+X3210+AA3210+AC3210</f>
        <v>5215.7200000000003</v>
      </c>
    </row>
    <row r="3211">
      <c r="C3211" s="40" t="s">
        <v>6088</v>
      </c>
      <c r="D3211" s="41" t="s">
        <v>6089</v>
      </c>
      <c r="E3211" s="41"/>
      <c r="F3211" s="42">
        <v>42510.204537037032</v>
      </c>
      <c r="G3211" s="43">
        <v>26</v>
      </c>
      <c r="H3211" s="44">
        <v>43312</v>
      </c>
      <c r="I3211" s="44">
        <v>43350</v>
      </c>
      <c r="J3211" s="43">
        <v>113118</v>
      </c>
      <c r="K3211" s="43">
        <v>0</v>
      </c>
      <c r="L3211" s="43">
        <v>0</v>
      </c>
      <c r="M3211" s="43">
        <f>IFERROR(J3211-K3211-L3211,0)</f>
        <v>113118</v>
      </c>
      <c r="N3211" s="43">
        <v>113118</v>
      </c>
      <c r="O3211" s="45">
        <f>IFERROR(IF(1 - M3211/N3211&lt;0,0,1-M3211/N3211),0)</f>
        <v>0</v>
      </c>
      <c r="P3211" s="43">
        <v>0</v>
      </c>
      <c r="Q3211" s="43">
        <v>113118</v>
      </c>
      <c r="R3211" s="46">
        <f>IF(F3211&lt;DATEVALUE("2018-07-01"),1,0)</f>
        <v>1</v>
      </c>
      <c r="S3211" s="47">
        <f>IF(R3211=1,1%,0)</f>
        <v>0.01</v>
      </c>
      <c r="T3211" s="46">
        <f>IFERROR(S3211*M3211,0)</f>
        <v>1131.1800000000001</v>
      </c>
      <c r="U3211" s="48">
        <f>IF(O3211&lt;=0.12,1,0)*(1-R3211)*M3211</f>
        <v>0</v>
      </c>
      <c r="V3211" s="49">
        <f>IF(0&lt;0.8,0,IF(0&lt;1,Sheet1!L590,1))*IF(G3211&lt;3,0.12 - O3211,0.01) *U3211</f>
        <v>0</v>
      </c>
      <c r="W3211" s="49">
        <f>IF(0&gt;1,IF(0&lt;=1.1,1,IF(0&lt;=1.2,2,IF(0&lt;=1.5,3,5))),0) * 1000000</f>
        <v>0</v>
      </c>
      <c r="X3211" s="50">
        <f>IF(AND(P3211&gt;=150000000,P3211&lt;300000000),5000000,IF(AND(P3211&gt;=300000000,P3211&lt;500000000),10000000,IF(AND(P3211&gt;=300000000,P3211&lt;500000000),15000000,IF(AND(P3211&gt;=500000000,P3211&lt;3000000000),20000000,IF(P3211&gt;=30000000000,35000000,0))))) * (1-R3211)</f>
        <v>0</v>
      </c>
      <c r="Y3211" s="50">
        <f>IFERROR(Q3211 * (1-R3211),0)</f>
        <v>0</v>
      </c>
      <c r="Z3211" s="51">
        <f>IF(R3211=1,0,0)</f>
        <v>0</v>
      </c>
      <c r="AA3211" s="51">
        <f>IFERROR((1-R3211) * Z3211 * 2%,0)</f>
        <v>0</v>
      </c>
      <c r="AB3211" s="52">
        <f>IF(R3211=0,0,0)</f>
        <v>0</v>
      </c>
      <c r="AC3211" s="52">
        <f> IFERROR(AB3211 * (1-R3211) * 2%,0)</f>
        <v>0</v>
      </c>
      <c r="AD3211" s="53">
        <f>T3211+V3211+W3211+X3211+AA3211+AC3211</f>
        <v>1131.1800000000001</v>
      </c>
    </row>
    <row r="3212">
      <c r="C3212" s="40" t="s">
        <v>6090</v>
      </c>
      <c r="D3212" s="41" t="s">
        <v>6091</v>
      </c>
      <c r="E3212" s="41"/>
      <c r="F3212" s="42">
        <v>42510.206550925926</v>
      </c>
      <c r="G3212" s="43">
        <v>26</v>
      </c>
      <c r="H3212" s="44">
        <v>43312</v>
      </c>
      <c r="I3212" s="44">
        <v>43325</v>
      </c>
      <c r="J3212" s="43">
        <v>710656</v>
      </c>
      <c r="K3212" s="43">
        <v>0</v>
      </c>
      <c r="L3212" s="43">
        <v>0</v>
      </c>
      <c r="M3212" s="43">
        <f>IFERROR(J3212-K3212-L3212,0)</f>
        <v>710656</v>
      </c>
      <c r="N3212" s="43">
        <v>710595</v>
      </c>
      <c r="O3212" s="45">
        <f>IFERROR(IF(1 - M3212/N3212&lt;0,0,1-M3212/N3212),0)</f>
        <v>0</v>
      </c>
      <c r="P3212" s="43">
        <v>0</v>
      </c>
      <c r="Q3212" s="43">
        <v>710656</v>
      </c>
      <c r="R3212" s="46">
        <f>IF(F3212&lt;DATEVALUE("2018-07-01"),1,0)</f>
        <v>1</v>
      </c>
      <c r="S3212" s="47">
        <f>IF(R3212=1,1%,0)</f>
        <v>0.01</v>
      </c>
      <c r="T3212" s="46">
        <f>IFERROR(S3212*M3212,0)</f>
        <v>7106.5600000000004</v>
      </c>
      <c r="U3212" s="48">
        <f>IF(O3212&lt;=0.12,1,0)*(1-R3212)*M3212</f>
        <v>0</v>
      </c>
      <c r="V3212" s="49">
        <f>IF(0&lt;0.8,0,IF(0&lt;1,Sheet1!L590,1))*IF(G3212&lt;3,0.12 - O3212,0.01) *U3212</f>
        <v>0</v>
      </c>
      <c r="W3212" s="49">
        <f>IF(0&gt;1,IF(0&lt;=1.1,1,IF(0&lt;=1.2,2,IF(0&lt;=1.5,3,5))),0) * 1000000</f>
        <v>0</v>
      </c>
      <c r="X3212" s="50">
        <f>IF(AND(P3212&gt;=150000000,P3212&lt;300000000),5000000,IF(AND(P3212&gt;=300000000,P3212&lt;500000000),10000000,IF(AND(P3212&gt;=300000000,P3212&lt;500000000),15000000,IF(AND(P3212&gt;=500000000,P3212&lt;3000000000),20000000,IF(P3212&gt;=30000000000,35000000,0))))) * (1-R3212)</f>
        <v>0</v>
      </c>
      <c r="Y3212" s="50">
        <f>IFERROR(Q3212 * (1-R3212),0)</f>
        <v>0</v>
      </c>
      <c r="Z3212" s="51">
        <f>IF(R3212=1,0,0)</f>
        <v>0</v>
      </c>
      <c r="AA3212" s="51">
        <f>IFERROR((1-R3212) * Z3212 * 2%,0)</f>
        <v>0</v>
      </c>
      <c r="AB3212" s="52">
        <f>IF(R3212=0,0,0)</f>
        <v>0</v>
      </c>
      <c r="AC3212" s="52">
        <f> IFERROR(AB3212 * (1-R3212) * 2%,0)</f>
        <v>0</v>
      </c>
      <c r="AD3212" s="53">
        <f>T3212+V3212+W3212+X3212+AA3212+AC3212</f>
        <v>7106.5600000000004</v>
      </c>
    </row>
    <row r="3213">
      <c r="C3213" s="40" t="s">
        <v>6092</v>
      </c>
      <c r="D3213" s="41" t="s">
        <v>6093</v>
      </c>
      <c r="E3213" s="41"/>
      <c r="F3213" s="42">
        <v>42654.372731481482</v>
      </c>
      <c r="G3213" s="43">
        <v>21</v>
      </c>
      <c r="H3213" s="44">
        <v>43336</v>
      </c>
      <c r="I3213" s="44">
        <v>43361</v>
      </c>
      <c r="J3213" s="43">
        <v>1321595</v>
      </c>
      <c r="K3213" s="43">
        <v>0</v>
      </c>
      <c r="L3213" s="43">
        <v>0</v>
      </c>
      <c r="M3213" s="43">
        <f>IFERROR(J3213-K3213-L3213,0)</f>
        <v>1321595</v>
      </c>
      <c r="N3213" s="43">
        <v>1493426</v>
      </c>
      <c r="O3213" s="45">
        <f>IFERROR(IF(1 - M3213/N3213&lt;0,0,1-M3213/N3213),0)</f>
        <v>0.11505826200963421</v>
      </c>
      <c r="P3213" s="43">
        <v>0</v>
      </c>
      <c r="Q3213" s="43">
        <v>1321595</v>
      </c>
      <c r="R3213" s="46">
        <f>IF(F3213&lt;DATEVALUE("2018-07-01"),1,0)</f>
        <v>1</v>
      </c>
      <c r="S3213" s="47">
        <f>IF(R3213=1,1%,0)</f>
        <v>0.01</v>
      </c>
      <c r="T3213" s="46">
        <f>IFERROR(S3213*M3213,0)</f>
        <v>13215.950000000001</v>
      </c>
      <c r="U3213" s="48">
        <f>IF(O3213&lt;=0.12,1,0)*(1-R3213)*M3213</f>
        <v>0</v>
      </c>
      <c r="V3213" s="49">
        <f>IF(0&lt;0.8,0,IF(0&lt;1,Sheet1!L590,1))*IF(G3213&lt;3,0.12 - O3213,0.01) *U3213</f>
        <v>0</v>
      </c>
      <c r="W3213" s="49">
        <f>IF(0&gt;1,IF(0&lt;=1.1,1,IF(0&lt;=1.2,2,IF(0&lt;=1.5,3,5))),0) * 1000000</f>
        <v>0</v>
      </c>
      <c r="X3213" s="50">
        <f>IF(AND(P3213&gt;=150000000,P3213&lt;300000000),5000000,IF(AND(P3213&gt;=300000000,P3213&lt;500000000),10000000,IF(AND(P3213&gt;=300000000,P3213&lt;500000000),15000000,IF(AND(P3213&gt;=500000000,P3213&lt;3000000000),20000000,IF(P3213&gt;=30000000000,35000000,0))))) * (1-R3213)</f>
        <v>0</v>
      </c>
      <c r="Y3213" s="50">
        <f>IFERROR(Q3213 * (1-R3213),0)</f>
        <v>0</v>
      </c>
      <c r="Z3213" s="51">
        <f>IF(R3213=1,0,0)</f>
        <v>0</v>
      </c>
      <c r="AA3213" s="51">
        <f>IFERROR((1-R3213) * Z3213 * 2%,0)</f>
        <v>0</v>
      </c>
      <c r="AB3213" s="52">
        <f>IF(R3213=0,0,0)</f>
        <v>0</v>
      </c>
      <c r="AC3213" s="52">
        <f> IFERROR(AB3213 * (1-R3213) * 2%,0)</f>
        <v>0</v>
      </c>
      <c r="AD3213" s="53">
        <f>T3213+V3213+W3213+X3213+AA3213+AC3213</f>
        <v>13215.950000000001</v>
      </c>
    </row>
    <row r="3214">
      <c r="C3214" s="40" t="s">
        <v>6094</v>
      </c>
      <c r="D3214" s="41" t="s">
        <v>6095</v>
      </c>
      <c r="E3214" s="41"/>
      <c r="F3214" s="42">
        <v>42684.407523148147</v>
      </c>
      <c r="G3214" s="43">
        <v>20</v>
      </c>
      <c r="H3214" s="44">
        <v>43312</v>
      </c>
      <c r="I3214" s="44">
        <v>43336</v>
      </c>
      <c r="J3214" s="43">
        <v>416275</v>
      </c>
      <c r="K3214" s="43">
        <v>0</v>
      </c>
      <c r="L3214" s="43">
        <v>0</v>
      </c>
      <c r="M3214" s="43">
        <f>IFERROR(J3214-K3214-L3214,0)</f>
        <v>416275</v>
      </c>
      <c r="N3214" s="43">
        <v>416275</v>
      </c>
      <c r="O3214" s="45">
        <f>IFERROR(IF(1 - M3214/N3214&lt;0,0,1-M3214/N3214),0)</f>
        <v>0</v>
      </c>
      <c r="P3214" s="43">
        <v>0</v>
      </c>
      <c r="Q3214" s="43">
        <v>416275</v>
      </c>
      <c r="R3214" s="46">
        <f>IF(F3214&lt;DATEVALUE("2018-07-01"),1,0)</f>
        <v>1</v>
      </c>
      <c r="S3214" s="47">
        <f>IF(R3214=1,1%,0)</f>
        <v>0.01</v>
      </c>
      <c r="T3214" s="46">
        <f>IFERROR(S3214*M3214,0)</f>
        <v>4162.75</v>
      </c>
      <c r="U3214" s="48">
        <f>IF(O3214&lt;=0.12,1,0)*(1-R3214)*M3214</f>
        <v>0</v>
      </c>
      <c r="V3214" s="49">
        <f>IF(0&lt;0.8,0,IF(0&lt;1,Sheet1!L590,1))*IF(G3214&lt;3,0.12 - O3214,0.01) *U3214</f>
        <v>0</v>
      </c>
      <c r="W3214" s="49">
        <f>IF(0&gt;1,IF(0&lt;=1.1,1,IF(0&lt;=1.2,2,IF(0&lt;=1.5,3,5))),0) * 1000000</f>
        <v>0</v>
      </c>
      <c r="X3214" s="50">
        <f>IF(AND(P3214&gt;=150000000,P3214&lt;300000000),5000000,IF(AND(P3214&gt;=300000000,P3214&lt;500000000),10000000,IF(AND(P3214&gt;=300000000,P3214&lt;500000000),15000000,IF(AND(P3214&gt;=500000000,P3214&lt;3000000000),20000000,IF(P3214&gt;=30000000000,35000000,0))))) * (1-R3214)</f>
        <v>0</v>
      </c>
      <c r="Y3214" s="50">
        <f>IFERROR(Q3214 * (1-R3214),0)</f>
        <v>0</v>
      </c>
      <c r="Z3214" s="51">
        <f>IF(R3214=1,0,0)</f>
        <v>0</v>
      </c>
      <c r="AA3214" s="51">
        <f>IFERROR((1-R3214) * Z3214 * 2%,0)</f>
        <v>0</v>
      </c>
      <c r="AB3214" s="52">
        <f>IF(R3214=0,0,0)</f>
        <v>0</v>
      </c>
      <c r="AC3214" s="52">
        <f> IFERROR(AB3214 * (1-R3214) * 2%,0)</f>
        <v>0</v>
      </c>
      <c r="AD3214" s="53">
        <f>T3214+V3214+W3214+X3214+AA3214+AC3214</f>
        <v>4162.75</v>
      </c>
    </row>
    <row r="3215">
      <c r="C3215" s="40" t="s">
        <v>6096</v>
      </c>
      <c r="D3215" s="41" t="s">
        <v>6097</v>
      </c>
      <c r="E3215" s="41"/>
      <c r="F3215" s="42">
        <v>42769.298263888886</v>
      </c>
      <c r="G3215" s="43">
        <v>17</v>
      </c>
      <c r="H3215" s="44">
        <v>43336</v>
      </c>
      <c r="I3215" s="44">
        <v>43361</v>
      </c>
      <c r="J3215" s="43">
        <v>1244935</v>
      </c>
      <c r="K3215" s="43">
        <v>0</v>
      </c>
      <c r="L3215" s="43">
        <v>0</v>
      </c>
      <c r="M3215" s="43">
        <f>IFERROR(J3215-K3215-L3215,0)</f>
        <v>1244935</v>
      </c>
      <c r="N3215" s="43">
        <v>1428867</v>
      </c>
      <c r="O3215" s="45">
        <f>IFERROR(IF(1 - M3215/N3215&lt;0,0,1-M3215/N3215),0)</f>
        <v>0.12872576663888247</v>
      </c>
      <c r="P3215" s="43">
        <v>0</v>
      </c>
      <c r="Q3215" s="43">
        <v>1244935</v>
      </c>
      <c r="R3215" s="46">
        <f>IF(F3215&lt;DATEVALUE("2018-07-01"),1,0)</f>
        <v>1</v>
      </c>
      <c r="S3215" s="47">
        <f>IF(R3215=1,1%,0)</f>
        <v>0.01</v>
      </c>
      <c r="T3215" s="46">
        <f>IFERROR(S3215*M3215,0)</f>
        <v>12449.35</v>
      </c>
      <c r="U3215" s="48">
        <f>IF(O3215&lt;=0.12,1,0)*(1-R3215)*M3215</f>
        <v>0</v>
      </c>
      <c r="V3215" s="49">
        <f>IF(0&lt;0.8,0,IF(0&lt;1,Sheet1!L590,1))*IF(G3215&lt;3,0.12 - O3215,0.01) *U3215</f>
        <v>0</v>
      </c>
      <c r="W3215" s="49">
        <f>IF(0&gt;1,IF(0&lt;=1.1,1,IF(0&lt;=1.2,2,IF(0&lt;=1.5,3,5))),0) * 1000000</f>
        <v>0</v>
      </c>
      <c r="X3215" s="50">
        <f>IF(AND(P3215&gt;=150000000,P3215&lt;300000000),5000000,IF(AND(P3215&gt;=300000000,P3215&lt;500000000),10000000,IF(AND(P3215&gt;=300000000,P3215&lt;500000000),15000000,IF(AND(P3215&gt;=500000000,P3215&lt;3000000000),20000000,IF(P3215&gt;=30000000000,35000000,0))))) * (1-R3215)</f>
        <v>0</v>
      </c>
      <c r="Y3215" s="50">
        <f>IFERROR(Q3215 * (1-R3215),0)</f>
        <v>0</v>
      </c>
      <c r="Z3215" s="51">
        <f>IF(R3215=1,0,0)</f>
        <v>0</v>
      </c>
      <c r="AA3215" s="51">
        <f>IFERROR((1-R3215) * Z3215 * 2%,0)</f>
        <v>0</v>
      </c>
      <c r="AB3215" s="52">
        <f>IF(R3215=0,0,0)</f>
        <v>0</v>
      </c>
      <c r="AC3215" s="52">
        <f> IFERROR(AB3215 * (1-R3215) * 2%,0)</f>
        <v>0</v>
      </c>
      <c r="AD3215" s="53">
        <f>T3215+V3215+W3215+X3215+AA3215+AC3215</f>
        <v>12449.35</v>
      </c>
    </row>
    <row r="3216">
      <c r="C3216" s="40" t="s">
        <v>6098</v>
      </c>
      <c r="D3216" s="41" t="s">
        <v>6099</v>
      </c>
      <c r="E3216" s="41"/>
      <c r="F3216" s="42">
        <v>42826.293067129627</v>
      </c>
      <c r="G3216" s="43">
        <v>15</v>
      </c>
      <c r="H3216" s="44">
        <v>43312</v>
      </c>
      <c r="I3216" s="44">
        <v>43333</v>
      </c>
      <c r="J3216" s="43">
        <v>13948474</v>
      </c>
      <c r="K3216" s="43">
        <v>0</v>
      </c>
      <c r="L3216" s="43">
        <v>0</v>
      </c>
      <c r="M3216" s="43">
        <f>IFERROR(J3216-K3216-L3216,0)</f>
        <v>13948474</v>
      </c>
      <c r="N3216" s="43">
        <v>13879181</v>
      </c>
      <c r="O3216" s="45">
        <f>IFERROR(IF(1 - M3216/N3216&lt;0,0,1-M3216/N3216),0)</f>
        <v>0</v>
      </c>
      <c r="P3216" s="43">
        <v>0</v>
      </c>
      <c r="Q3216" s="43">
        <v>13948474</v>
      </c>
      <c r="R3216" s="46">
        <f>IF(F3216&lt;DATEVALUE("2018-07-01"),1,0)</f>
        <v>1</v>
      </c>
      <c r="S3216" s="47">
        <f>IF(R3216=1,1%,0)</f>
        <v>0.01</v>
      </c>
      <c r="T3216" s="46">
        <f>IFERROR(S3216*M3216,0)</f>
        <v>139484.73999999999</v>
      </c>
      <c r="U3216" s="48">
        <f>IF(O3216&lt;=0.12,1,0)*(1-R3216)*M3216</f>
        <v>0</v>
      </c>
      <c r="V3216" s="49">
        <f>IF(0&lt;0.8,0,IF(0&lt;1,Sheet1!L590,1))*IF(G3216&lt;3,0.12 - O3216,0.01) *U3216</f>
        <v>0</v>
      </c>
      <c r="W3216" s="49">
        <f>IF(0&gt;1,IF(0&lt;=1.1,1,IF(0&lt;=1.2,2,IF(0&lt;=1.5,3,5))),0) * 1000000</f>
        <v>0</v>
      </c>
      <c r="X3216" s="50">
        <f>IF(AND(P3216&gt;=150000000,P3216&lt;300000000),5000000,IF(AND(P3216&gt;=300000000,P3216&lt;500000000),10000000,IF(AND(P3216&gt;=300000000,P3216&lt;500000000),15000000,IF(AND(P3216&gt;=500000000,P3216&lt;3000000000),20000000,IF(P3216&gt;=30000000000,35000000,0))))) * (1-R3216)</f>
        <v>0</v>
      </c>
      <c r="Y3216" s="50">
        <f>IFERROR(Q3216 * (1-R3216),0)</f>
        <v>0</v>
      </c>
      <c r="Z3216" s="51">
        <f>IF(R3216=1,0,0)</f>
        <v>0</v>
      </c>
      <c r="AA3216" s="51">
        <f>IFERROR((1-R3216) * Z3216 * 2%,0)</f>
        <v>0</v>
      </c>
      <c r="AB3216" s="52">
        <f>IF(R3216=0,0,0)</f>
        <v>0</v>
      </c>
      <c r="AC3216" s="52">
        <f> IFERROR(AB3216 * (1-R3216) * 2%,0)</f>
        <v>0</v>
      </c>
      <c r="AD3216" s="53">
        <f>T3216+V3216+W3216+X3216+AA3216+AC3216</f>
        <v>139484.73999999999</v>
      </c>
    </row>
    <row r="3217">
      <c r="C3217" s="40" t="s">
        <v>6100</v>
      </c>
      <c r="D3217" s="41" t="s">
        <v>6101</v>
      </c>
      <c r="E3217" s="41"/>
      <c r="F3217" s="42">
        <v>42845.2962037037</v>
      </c>
      <c r="G3217" s="43">
        <v>15</v>
      </c>
      <c r="H3217" s="44">
        <v>43312</v>
      </c>
      <c r="I3217" s="44">
        <v>43339</v>
      </c>
      <c r="J3217" s="43">
        <v>619564</v>
      </c>
      <c r="K3217" s="43">
        <v>0</v>
      </c>
      <c r="L3217" s="43">
        <v>0</v>
      </c>
      <c r="M3217" s="43">
        <f>IFERROR(J3217-K3217-L3217,0)</f>
        <v>619564</v>
      </c>
      <c r="N3217" s="43">
        <v>619644</v>
      </c>
      <c r="O3217" s="45">
        <f>IFERROR(IF(1 - M3217/N3217&lt;0,0,1-M3217/N3217),0)</f>
        <v>0.00012910639012075897</v>
      </c>
      <c r="P3217" s="43">
        <v>0</v>
      </c>
      <c r="Q3217" s="43">
        <v>619564</v>
      </c>
      <c r="R3217" s="46">
        <f>IF(F3217&lt;DATEVALUE("2018-07-01"),1,0)</f>
        <v>1</v>
      </c>
      <c r="S3217" s="47">
        <f>IF(R3217=1,1%,0)</f>
        <v>0.01</v>
      </c>
      <c r="T3217" s="46">
        <f>IFERROR(S3217*M3217,0)</f>
        <v>6195.6400000000003</v>
      </c>
      <c r="U3217" s="48">
        <f>IF(O3217&lt;=0.12,1,0)*(1-R3217)*M3217</f>
        <v>0</v>
      </c>
      <c r="V3217" s="49">
        <f>IF(0&lt;0.8,0,IF(0&lt;1,Sheet1!L590,1))*IF(G3217&lt;3,0.12 - O3217,0.01) *U3217</f>
        <v>0</v>
      </c>
      <c r="W3217" s="49">
        <f>IF(0&gt;1,IF(0&lt;=1.1,1,IF(0&lt;=1.2,2,IF(0&lt;=1.5,3,5))),0) * 1000000</f>
        <v>0</v>
      </c>
      <c r="X3217" s="50">
        <f>IF(AND(P3217&gt;=150000000,P3217&lt;300000000),5000000,IF(AND(P3217&gt;=300000000,P3217&lt;500000000),10000000,IF(AND(P3217&gt;=300000000,P3217&lt;500000000),15000000,IF(AND(P3217&gt;=500000000,P3217&lt;3000000000),20000000,IF(P3217&gt;=30000000000,35000000,0))))) * (1-R3217)</f>
        <v>0</v>
      </c>
      <c r="Y3217" s="50">
        <f>IFERROR(Q3217 * (1-R3217),0)</f>
        <v>0</v>
      </c>
      <c r="Z3217" s="51">
        <f>IF(R3217=1,0,0)</f>
        <v>0</v>
      </c>
      <c r="AA3217" s="51">
        <f>IFERROR((1-R3217) * Z3217 * 2%,0)</f>
        <v>0</v>
      </c>
      <c r="AB3217" s="52">
        <f>IF(R3217=0,0,0)</f>
        <v>0</v>
      </c>
      <c r="AC3217" s="52">
        <f> IFERROR(AB3217 * (1-R3217) * 2%,0)</f>
        <v>0</v>
      </c>
      <c r="AD3217" s="53">
        <f>T3217+V3217+W3217+X3217+AA3217+AC3217</f>
        <v>6195.6400000000003</v>
      </c>
    </row>
    <row r="3218">
      <c r="C3218" s="40" t="s">
        <v>6102</v>
      </c>
      <c r="D3218" s="41" t="s">
        <v>6103</v>
      </c>
      <c r="E3218" s="41"/>
      <c r="F3218" s="42">
        <v>42849.305960648147</v>
      </c>
      <c r="G3218" s="43">
        <v>15</v>
      </c>
      <c r="H3218" s="44">
        <v>43312</v>
      </c>
      <c r="I3218" s="44">
        <v>43321</v>
      </c>
      <c r="J3218" s="43">
        <v>259513</v>
      </c>
      <c r="K3218" s="43">
        <v>0</v>
      </c>
      <c r="L3218" s="43">
        <v>0</v>
      </c>
      <c r="M3218" s="43">
        <f>IFERROR(J3218-K3218-L3218,0)</f>
        <v>259513</v>
      </c>
      <c r="N3218" s="43">
        <v>259513</v>
      </c>
      <c r="O3218" s="45">
        <f>IFERROR(IF(1 - M3218/N3218&lt;0,0,1-M3218/N3218),0)</f>
        <v>0</v>
      </c>
      <c r="P3218" s="43">
        <v>0</v>
      </c>
      <c r="Q3218" s="43">
        <v>259513</v>
      </c>
      <c r="R3218" s="46">
        <f>IF(F3218&lt;DATEVALUE("2018-07-01"),1,0)</f>
        <v>1</v>
      </c>
      <c r="S3218" s="47">
        <f>IF(R3218=1,1%,0)</f>
        <v>0.01</v>
      </c>
      <c r="T3218" s="46">
        <f>IFERROR(S3218*M3218,0)</f>
        <v>2595.1300000000001</v>
      </c>
      <c r="U3218" s="48">
        <f>IF(O3218&lt;=0.12,1,0)*(1-R3218)*M3218</f>
        <v>0</v>
      </c>
      <c r="V3218" s="49">
        <f>IF(0&lt;0.8,0,IF(0&lt;1,Sheet1!L590,1))*IF(G3218&lt;3,0.12 - O3218,0.01) *U3218</f>
        <v>0</v>
      </c>
      <c r="W3218" s="49">
        <f>IF(0&gt;1,IF(0&lt;=1.1,1,IF(0&lt;=1.2,2,IF(0&lt;=1.5,3,5))),0) * 1000000</f>
        <v>0</v>
      </c>
      <c r="X3218" s="50">
        <f>IF(AND(P3218&gt;=150000000,P3218&lt;300000000),5000000,IF(AND(P3218&gt;=300000000,P3218&lt;500000000),10000000,IF(AND(P3218&gt;=300000000,P3218&lt;500000000),15000000,IF(AND(P3218&gt;=500000000,P3218&lt;3000000000),20000000,IF(P3218&gt;=30000000000,35000000,0))))) * (1-R3218)</f>
        <v>0</v>
      </c>
      <c r="Y3218" s="50">
        <f>IFERROR(Q3218 * (1-R3218),0)</f>
        <v>0</v>
      </c>
      <c r="Z3218" s="51">
        <f>IF(R3218=1,0,0)</f>
        <v>0</v>
      </c>
      <c r="AA3218" s="51">
        <f>IFERROR((1-R3218) * Z3218 * 2%,0)</f>
        <v>0</v>
      </c>
      <c r="AB3218" s="52">
        <f>IF(R3218=0,0,0)</f>
        <v>0</v>
      </c>
      <c r="AC3218" s="52">
        <f> IFERROR(AB3218 * (1-R3218) * 2%,0)</f>
        <v>0</v>
      </c>
      <c r="AD3218" s="53">
        <f>T3218+V3218+W3218+X3218+AA3218+AC3218</f>
        <v>2595.1300000000001</v>
      </c>
    </row>
    <row r="3219">
      <c r="C3219" s="40" t="s">
        <v>6104</v>
      </c>
      <c r="D3219" s="41" t="s">
        <v>6105</v>
      </c>
      <c r="E3219" s="41"/>
      <c r="F3219" s="42">
        <v>42970.198009259257</v>
      </c>
      <c r="G3219" s="43">
        <v>11</v>
      </c>
      <c r="H3219" s="44">
        <v>43312</v>
      </c>
      <c r="I3219" s="44">
        <v>43369</v>
      </c>
      <c r="J3219" s="43">
        <v>442228</v>
      </c>
      <c r="K3219" s="43">
        <v>0</v>
      </c>
      <c r="L3219" s="43">
        <v>0</v>
      </c>
      <c r="M3219" s="43">
        <f>IFERROR(J3219-K3219-L3219,0)</f>
        <v>442228</v>
      </c>
      <c r="N3219" s="43">
        <v>442228</v>
      </c>
      <c r="O3219" s="45">
        <f>IFERROR(IF(1 - M3219/N3219&lt;0,0,1-M3219/N3219),0)</f>
        <v>0</v>
      </c>
      <c r="P3219" s="43">
        <v>0</v>
      </c>
      <c r="Q3219" s="43">
        <v>442228</v>
      </c>
      <c r="R3219" s="46">
        <f>IF(F3219&lt;DATEVALUE("2018-07-01"),1,0)</f>
        <v>1</v>
      </c>
      <c r="S3219" s="47">
        <f>IF(R3219=1,1%,0)</f>
        <v>0.01</v>
      </c>
      <c r="T3219" s="46">
        <f>IFERROR(S3219*M3219,0)</f>
        <v>4422.2799999999997</v>
      </c>
      <c r="U3219" s="48">
        <f>IF(O3219&lt;=0.12,1,0)*(1-R3219)*M3219</f>
        <v>0</v>
      </c>
      <c r="V3219" s="49">
        <f>IF(0&lt;0.8,0,IF(0&lt;1,Sheet1!L590,1))*IF(G3219&lt;3,0.12 - O3219,0.01) *U3219</f>
        <v>0</v>
      </c>
      <c r="W3219" s="49">
        <f>IF(0&gt;1,IF(0&lt;=1.1,1,IF(0&lt;=1.2,2,IF(0&lt;=1.5,3,5))),0) * 1000000</f>
        <v>0</v>
      </c>
      <c r="X3219" s="50">
        <f>IF(AND(P3219&gt;=150000000,P3219&lt;300000000),5000000,IF(AND(P3219&gt;=300000000,P3219&lt;500000000),10000000,IF(AND(P3219&gt;=300000000,P3219&lt;500000000),15000000,IF(AND(P3219&gt;=500000000,P3219&lt;3000000000),20000000,IF(P3219&gt;=30000000000,35000000,0))))) * (1-R3219)</f>
        <v>0</v>
      </c>
      <c r="Y3219" s="50">
        <f>IFERROR(Q3219 * (1-R3219),0)</f>
        <v>0</v>
      </c>
      <c r="Z3219" s="51">
        <f>IF(R3219=1,0,0)</f>
        <v>0</v>
      </c>
      <c r="AA3219" s="51">
        <f>IFERROR((1-R3219) * Z3219 * 2%,0)</f>
        <v>0</v>
      </c>
      <c r="AB3219" s="52">
        <f>IF(R3219=0,0,0)</f>
        <v>0</v>
      </c>
      <c r="AC3219" s="52">
        <f> IFERROR(AB3219 * (1-R3219) * 2%,0)</f>
        <v>0</v>
      </c>
      <c r="AD3219" s="53">
        <f>T3219+V3219+W3219+X3219+AA3219+AC3219</f>
        <v>4422.2799999999997</v>
      </c>
    </row>
    <row r="3220">
      <c r="C3220" s="40" t="s">
        <v>6106</v>
      </c>
      <c r="D3220" s="41" t="s">
        <v>6107</v>
      </c>
      <c r="E3220" s="41"/>
      <c r="F3220" s="42">
        <v>42987.265671296293</v>
      </c>
      <c r="G3220" s="43">
        <v>10</v>
      </c>
      <c r="H3220" s="44">
        <v>43312</v>
      </c>
      <c r="I3220" s="44">
        <v>43320</v>
      </c>
      <c r="J3220" s="43">
        <v>553771</v>
      </c>
      <c r="K3220" s="43">
        <v>0</v>
      </c>
      <c r="L3220" s="43">
        <v>0</v>
      </c>
      <c r="M3220" s="43">
        <f>IFERROR(J3220-K3220-L3220,0)</f>
        <v>553771</v>
      </c>
      <c r="N3220" s="43">
        <v>553771</v>
      </c>
      <c r="O3220" s="45">
        <f>IFERROR(IF(1 - M3220/N3220&lt;0,0,1-M3220/N3220),0)</f>
        <v>0</v>
      </c>
      <c r="P3220" s="43">
        <v>0</v>
      </c>
      <c r="Q3220" s="43">
        <v>553771</v>
      </c>
      <c r="R3220" s="46">
        <f>IF(F3220&lt;DATEVALUE("2018-07-01"),1,0)</f>
        <v>1</v>
      </c>
      <c r="S3220" s="47">
        <f>IF(R3220=1,1%,0)</f>
        <v>0.01</v>
      </c>
      <c r="T3220" s="46">
        <f>IFERROR(S3220*M3220,0)</f>
        <v>5537.71</v>
      </c>
      <c r="U3220" s="48">
        <f>IF(O3220&lt;=0.12,1,0)*(1-R3220)*M3220</f>
        <v>0</v>
      </c>
      <c r="V3220" s="49">
        <f>IF(0&lt;0.8,0,IF(0&lt;1,Sheet1!L590,1))*IF(G3220&lt;3,0.12 - O3220,0.01) *U3220</f>
        <v>0</v>
      </c>
      <c r="W3220" s="49">
        <f>IF(0&gt;1,IF(0&lt;=1.1,1,IF(0&lt;=1.2,2,IF(0&lt;=1.5,3,5))),0) * 1000000</f>
        <v>0</v>
      </c>
      <c r="X3220" s="50">
        <f>IF(AND(P3220&gt;=150000000,P3220&lt;300000000),5000000,IF(AND(P3220&gt;=300000000,P3220&lt;500000000),10000000,IF(AND(P3220&gt;=300000000,P3220&lt;500000000),15000000,IF(AND(P3220&gt;=500000000,P3220&lt;3000000000),20000000,IF(P3220&gt;=30000000000,35000000,0))))) * (1-R3220)</f>
        <v>0</v>
      </c>
      <c r="Y3220" s="50">
        <f>IFERROR(Q3220 * (1-R3220),0)</f>
        <v>0</v>
      </c>
      <c r="Z3220" s="51">
        <f>IF(R3220=1,0,0)</f>
        <v>0</v>
      </c>
      <c r="AA3220" s="51">
        <f>IFERROR((1-R3220) * Z3220 * 2%,0)</f>
        <v>0</v>
      </c>
      <c r="AB3220" s="52">
        <f>IF(R3220=0,0,0)</f>
        <v>0</v>
      </c>
      <c r="AC3220" s="52">
        <f> IFERROR(AB3220 * (1-R3220) * 2%,0)</f>
        <v>0</v>
      </c>
      <c r="AD3220" s="53">
        <f>T3220+V3220+W3220+X3220+AA3220+AC3220</f>
        <v>5537.71</v>
      </c>
    </row>
    <row r="3221">
      <c r="C3221" s="40" t="s">
        <v>6108</v>
      </c>
      <c r="D3221" s="41" t="s">
        <v>6109</v>
      </c>
      <c r="E3221" s="41"/>
      <c r="F3221" s="42">
        <v>42987.268564814811</v>
      </c>
      <c r="G3221" s="43">
        <v>10</v>
      </c>
      <c r="H3221" s="44">
        <v>43312</v>
      </c>
      <c r="I3221" s="44">
        <v>43360</v>
      </c>
      <c r="J3221" s="43">
        <v>2526041</v>
      </c>
      <c r="K3221" s="43">
        <v>0</v>
      </c>
      <c r="L3221" s="43">
        <v>0</v>
      </c>
      <c r="M3221" s="43">
        <f>IFERROR(J3221-K3221-L3221,0)</f>
        <v>2526041</v>
      </c>
      <c r="N3221" s="43">
        <v>2820586</v>
      </c>
      <c r="O3221" s="45">
        <f>IFERROR(IF(1 - M3221/N3221&lt;0,0,1-M3221/N3221),0)</f>
        <v>0.10442688150618351</v>
      </c>
      <c r="P3221" s="43">
        <v>0</v>
      </c>
      <c r="Q3221" s="43">
        <v>2526041</v>
      </c>
      <c r="R3221" s="46">
        <f>IF(F3221&lt;DATEVALUE("2018-07-01"),1,0)</f>
        <v>1</v>
      </c>
      <c r="S3221" s="47">
        <f>IF(R3221=1,1%,0)</f>
        <v>0.01</v>
      </c>
      <c r="T3221" s="46">
        <f>IFERROR(S3221*M3221,0)</f>
        <v>25260.41</v>
      </c>
      <c r="U3221" s="48">
        <f>IF(O3221&lt;=0.12,1,0)*(1-R3221)*M3221</f>
        <v>0</v>
      </c>
      <c r="V3221" s="49">
        <f>IF(0&lt;0.8,0,IF(0&lt;1,Sheet1!L590,1))*IF(G3221&lt;3,0.12 - O3221,0.01) *U3221</f>
        <v>0</v>
      </c>
      <c r="W3221" s="49">
        <f>IF(0&gt;1,IF(0&lt;=1.1,1,IF(0&lt;=1.2,2,IF(0&lt;=1.5,3,5))),0) * 1000000</f>
        <v>0</v>
      </c>
      <c r="X3221" s="50">
        <f>IF(AND(P3221&gt;=150000000,P3221&lt;300000000),5000000,IF(AND(P3221&gt;=300000000,P3221&lt;500000000),10000000,IF(AND(P3221&gt;=300000000,P3221&lt;500000000),15000000,IF(AND(P3221&gt;=500000000,P3221&lt;3000000000),20000000,IF(P3221&gt;=30000000000,35000000,0))))) * (1-R3221)</f>
        <v>0</v>
      </c>
      <c r="Y3221" s="50">
        <f>IFERROR(Q3221 * (1-R3221),0)</f>
        <v>0</v>
      </c>
      <c r="Z3221" s="51">
        <f>IF(R3221=1,0,0)</f>
        <v>0</v>
      </c>
      <c r="AA3221" s="51">
        <f>IFERROR((1-R3221) * Z3221 * 2%,0)</f>
        <v>0</v>
      </c>
      <c r="AB3221" s="52">
        <f>IF(R3221=0,0,0)</f>
        <v>0</v>
      </c>
      <c r="AC3221" s="52">
        <f> IFERROR(AB3221 * (1-R3221) * 2%,0)</f>
        <v>0</v>
      </c>
      <c r="AD3221" s="53">
        <f>T3221+V3221+W3221+X3221+AA3221+AC3221</f>
        <v>25260.41</v>
      </c>
    </row>
    <row r="3222">
      <c r="C3222" s="40" t="s">
        <v>6110</v>
      </c>
      <c r="D3222" s="41" t="s">
        <v>6111</v>
      </c>
      <c r="E3222" s="41"/>
      <c r="F3222" s="42">
        <v>43187.290671296294</v>
      </c>
      <c r="G3222" s="43">
        <v>4</v>
      </c>
      <c r="H3222" s="44">
        <v>43343</v>
      </c>
      <c r="I3222" s="44">
        <v>43377</v>
      </c>
      <c r="J3222" s="43">
        <v>275968</v>
      </c>
      <c r="K3222" s="43">
        <v>0</v>
      </c>
      <c r="L3222" s="43">
        <v>0</v>
      </c>
      <c r="M3222" s="43">
        <f>IFERROR(J3222-K3222-L3222,0)</f>
        <v>275968</v>
      </c>
      <c r="N3222" s="43">
        <v>275968</v>
      </c>
      <c r="O3222" s="45">
        <f>IFERROR(IF(1 - M3222/N3222&lt;0,0,1-M3222/N3222),0)</f>
        <v>0</v>
      </c>
      <c r="P3222" s="43">
        <v>0</v>
      </c>
      <c r="Q3222" s="43">
        <v>275968</v>
      </c>
      <c r="R3222" s="46">
        <f>IF(F3222&lt;DATEVALUE("2018-07-01"),1,0)</f>
        <v>1</v>
      </c>
      <c r="S3222" s="47">
        <f>IF(R3222=1,1%,0)</f>
        <v>0.01</v>
      </c>
      <c r="T3222" s="46">
        <f>IFERROR(S3222*M3222,0)</f>
        <v>2759.6799999999998</v>
      </c>
      <c r="U3222" s="48">
        <f>IF(O3222&lt;=0.12,1,0)*(1-R3222)*M3222</f>
        <v>0</v>
      </c>
      <c r="V3222" s="49">
        <f>IF(0&lt;0.8,0,IF(0&lt;1,Sheet1!L590,1))*IF(G3222&lt;3,0.12 - O3222,0.01) *U3222</f>
        <v>0</v>
      </c>
      <c r="W3222" s="49">
        <f>IF(0&gt;1,IF(0&lt;=1.1,1,IF(0&lt;=1.2,2,IF(0&lt;=1.5,3,5))),0) * 1000000</f>
        <v>0</v>
      </c>
      <c r="X3222" s="50">
        <f>IF(AND(P3222&gt;=150000000,P3222&lt;300000000),5000000,IF(AND(P3222&gt;=300000000,P3222&lt;500000000),10000000,IF(AND(P3222&gt;=300000000,P3222&lt;500000000),15000000,IF(AND(P3222&gt;=500000000,P3222&lt;3000000000),20000000,IF(P3222&gt;=30000000000,35000000,0))))) * (1-R3222)</f>
        <v>0</v>
      </c>
      <c r="Y3222" s="50">
        <f>IFERROR(Q3222 * (1-R3222),0)</f>
        <v>0</v>
      </c>
      <c r="Z3222" s="51">
        <f>IF(R3222=1,0,0)</f>
        <v>0</v>
      </c>
      <c r="AA3222" s="51">
        <f>IFERROR((1-R3222) * Z3222 * 2%,0)</f>
        <v>0</v>
      </c>
      <c r="AB3222" s="52">
        <f>IF(R3222=0,0,0)</f>
        <v>0</v>
      </c>
      <c r="AC3222" s="52">
        <f> IFERROR(AB3222 * (1-R3222) * 2%,0)</f>
        <v>0</v>
      </c>
      <c r="AD3222" s="53">
        <f>T3222+V3222+W3222+X3222+AA3222+AC3222</f>
        <v>2759.6799999999998</v>
      </c>
    </row>
    <row r="3223">
      <c r="C3223" s="40" t="s">
        <v>6112</v>
      </c>
      <c r="D3223" s="41" t="s">
        <v>6113</v>
      </c>
      <c r="E3223" s="41"/>
      <c r="F3223" s="42">
        <v>43187.311053240737</v>
      </c>
      <c r="G3223" s="43">
        <v>4</v>
      </c>
      <c r="H3223" s="44">
        <v>43312</v>
      </c>
      <c r="I3223" s="44">
        <v>43364</v>
      </c>
      <c r="J3223" s="43">
        <v>4929478</v>
      </c>
      <c r="K3223" s="43">
        <v>0</v>
      </c>
      <c r="L3223" s="43">
        <v>0</v>
      </c>
      <c r="M3223" s="43">
        <f>IFERROR(J3223-K3223-L3223,0)</f>
        <v>4929478</v>
      </c>
      <c r="N3223" s="43">
        <v>14534777</v>
      </c>
      <c r="O3223" s="45">
        <f>IFERROR(IF(1 - M3223/N3223&lt;0,0,1-M3223/N3223),0)</f>
        <v>0.66084942342080655</v>
      </c>
      <c r="P3223" s="43">
        <v>0</v>
      </c>
      <c r="Q3223" s="43">
        <v>9858956</v>
      </c>
      <c r="R3223" s="46">
        <f>IF(F3223&lt;DATEVALUE("2018-07-01"),1,0)</f>
        <v>1</v>
      </c>
      <c r="S3223" s="47">
        <f>IF(R3223=1,1%,0)</f>
        <v>0.01</v>
      </c>
      <c r="T3223" s="46">
        <f>IFERROR(S3223*M3223,0)</f>
        <v>49294.779999999999</v>
      </c>
      <c r="U3223" s="48">
        <f>IF(O3223&lt;=0.12,1,0)*(1-R3223)*M3223</f>
        <v>0</v>
      </c>
      <c r="V3223" s="49">
        <f>IF(0&lt;0.8,0,IF(0&lt;1,Sheet1!L590,1))*IF(G3223&lt;3,0.12 - O3223,0.01) *U3223</f>
        <v>0</v>
      </c>
      <c r="W3223" s="49">
        <f>IF(0&gt;1,IF(0&lt;=1.1,1,IF(0&lt;=1.2,2,IF(0&lt;=1.5,3,5))),0) * 1000000</f>
        <v>0</v>
      </c>
      <c r="X3223" s="50">
        <f>IF(AND(P3223&gt;=150000000,P3223&lt;300000000),5000000,IF(AND(P3223&gt;=300000000,P3223&lt;500000000),10000000,IF(AND(P3223&gt;=300000000,P3223&lt;500000000),15000000,IF(AND(P3223&gt;=500000000,P3223&lt;3000000000),20000000,IF(P3223&gt;=30000000000,35000000,0))))) * (1-R3223)</f>
        <v>0</v>
      </c>
      <c r="Y3223" s="50">
        <f>IFERROR(Q3223 * (1-R3223),0)</f>
        <v>0</v>
      </c>
      <c r="Z3223" s="51">
        <f>IF(R3223=1,0,7252000)</f>
        <v>0</v>
      </c>
      <c r="AA3223" s="51">
        <f>IFERROR((1-R3223) * Z3223 * 2%,0)</f>
        <v>0</v>
      </c>
      <c r="AB3223" s="52">
        <f>IF(R3223=0,0,0)</f>
        <v>0</v>
      </c>
      <c r="AC3223" s="52">
        <f> IFERROR(AB3223 * (1-R3223) * 2%,0)</f>
        <v>0</v>
      </c>
      <c r="AD3223" s="53">
        <f>T3223+V3223+W3223+X3223+AA3223+AC3223</f>
        <v>49294.779999999999</v>
      </c>
    </row>
    <row r="3224">
      <c r="C3224" s="40" t="s">
        <v>6114</v>
      </c>
      <c r="D3224" s="41" t="s">
        <v>6115</v>
      </c>
      <c r="E3224" s="41"/>
      <c r="F3224" s="42">
        <v>43224.444421296292</v>
      </c>
      <c r="G3224" s="43">
        <v>2</v>
      </c>
      <c r="H3224" s="44">
        <v>43312</v>
      </c>
      <c r="I3224" s="44">
        <v>43343</v>
      </c>
      <c r="J3224" s="43">
        <v>140804</v>
      </c>
      <c r="K3224" s="43">
        <v>0</v>
      </c>
      <c r="L3224" s="43">
        <v>0</v>
      </c>
      <c r="M3224" s="43">
        <f>IFERROR(J3224-K3224-L3224,0)</f>
        <v>140804</v>
      </c>
      <c r="N3224" s="43">
        <v>140804</v>
      </c>
      <c r="O3224" s="45">
        <f>IFERROR(IF(1 - M3224/N3224&lt;0,0,1-M3224/N3224),0)</f>
        <v>0</v>
      </c>
      <c r="P3224" s="43">
        <v>140804</v>
      </c>
      <c r="Q3224" s="43">
        <v>0</v>
      </c>
      <c r="R3224" s="46">
        <f>IF(F3224&lt;DATEVALUE("2018-07-01"),1,0)</f>
        <v>1</v>
      </c>
      <c r="S3224" s="47">
        <f>IF(R3224=1,1%,0)</f>
        <v>0.01</v>
      </c>
      <c r="T3224" s="46">
        <f>IFERROR(S3224*M3224,0)</f>
        <v>1408.04</v>
      </c>
      <c r="U3224" s="48">
        <f>IF(O3224&lt;=0.12,1,0)*(1-R3224)*M3224</f>
        <v>0</v>
      </c>
      <c r="V3224" s="49">
        <f>IF(0&lt;0.8,0,IF(0&lt;1,Sheet1!L590,1))*IF(G3224&lt;3,0.12 - O3224,0.01) *U3224</f>
        <v>0</v>
      </c>
      <c r="W3224" s="49">
        <f>IF(0&gt;1,IF(0&lt;=1.1,1,IF(0&lt;=1.2,2,IF(0&lt;=1.5,3,5))),0) * 1000000</f>
        <v>0</v>
      </c>
      <c r="X3224" s="50">
        <f>IF(AND(P3224&gt;=150000000,P3224&lt;300000000),5000000,IF(AND(P3224&gt;=300000000,P3224&lt;500000000),10000000,IF(AND(P3224&gt;=300000000,P3224&lt;500000000),15000000,IF(AND(P3224&gt;=500000000,P3224&lt;3000000000),20000000,IF(P3224&gt;=30000000000,35000000,0))))) * (1-R3224)</f>
        <v>0</v>
      </c>
      <c r="Y3224" s="50">
        <f>IFERROR(Q3224 * (1-R3224),0)</f>
        <v>0</v>
      </c>
      <c r="Z3224" s="51">
        <f>IF(R3224=1,0,0)</f>
        <v>0</v>
      </c>
      <c r="AA3224" s="51">
        <f>IFERROR((1-R3224) * Z3224 * 2%,0)</f>
        <v>0</v>
      </c>
      <c r="AB3224" s="52">
        <f>IF(R3224=0,0,0)</f>
        <v>0</v>
      </c>
      <c r="AC3224" s="52">
        <f> IFERROR(AB3224 * (1-R3224) * 2%,0)</f>
        <v>0</v>
      </c>
      <c r="AD3224" s="53">
        <f>T3224+V3224+W3224+X3224+AA3224+AC3224</f>
        <v>1408.04</v>
      </c>
    </row>
    <row r="3225">
      <c r="C3225" s="40" t="s">
        <v>6116</v>
      </c>
      <c r="D3225" s="41" t="s">
        <v>6117</v>
      </c>
      <c r="E3225" s="41"/>
      <c r="F3225" s="42">
        <v>43232.110578703701</v>
      </c>
      <c r="G3225" s="43">
        <v>2</v>
      </c>
      <c r="H3225" s="44">
        <v>43312</v>
      </c>
      <c r="I3225" s="44">
        <v>43329</v>
      </c>
      <c r="J3225" s="43">
        <v>4730831</v>
      </c>
      <c r="K3225" s="43">
        <v>0</v>
      </c>
      <c r="L3225" s="43">
        <v>0</v>
      </c>
      <c r="M3225" s="43">
        <f>IFERROR(J3225-K3225-L3225,0)</f>
        <v>4730831</v>
      </c>
      <c r="N3225" s="43">
        <v>7329764</v>
      </c>
      <c r="O3225" s="45">
        <f>IFERROR(IF(1 - M3225/N3225&lt;0,0,1-M3225/N3225),0)</f>
        <v>0.35457253466823757</v>
      </c>
      <c r="P3225" s="43">
        <v>4730831</v>
      </c>
      <c r="Q3225" s="43">
        <v>0</v>
      </c>
      <c r="R3225" s="46">
        <f>IF(F3225&lt;DATEVALUE("2018-07-01"),1,0)</f>
        <v>1</v>
      </c>
      <c r="S3225" s="47">
        <f>IF(R3225=1,1%,0)</f>
        <v>0.01</v>
      </c>
      <c r="T3225" s="46">
        <f>IFERROR(S3225*M3225,0)</f>
        <v>47308.309999999998</v>
      </c>
      <c r="U3225" s="48">
        <f>IF(O3225&lt;=0.12,1,0)*(1-R3225)*M3225</f>
        <v>0</v>
      </c>
      <c r="V3225" s="49">
        <f>IF(0&lt;0.8,0,IF(0&lt;1,Sheet1!L590,1))*IF(G3225&lt;3,0.12 - O3225,0.01) *U3225</f>
        <v>0</v>
      </c>
      <c r="W3225" s="49">
        <f>IF(0&gt;1,IF(0&lt;=1.1,1,IF(0&lt;=1.2,2,IF(0&lt;=1.5,3,5))),0) * 1000000</f>
        <v>0</v>
      </c>
      <c r="X3225" s="50">
        <f>IF(AND(P3225&gt;=150000000,P3225&lt;300000000),5000000,IF(AND(P3225&gt;=300000000,P3225&lt;500000000),10000000,IF(AND(P3225&gt;=300000000,P3225&lt;500000000),15000000,IF(AND(P3225&gt;=500000000,P3225&lt;3000000000),20000000,IF(P3225&gt;=30000000000,35000000,0))))) * (1-R3225)</f>
        <v>0</v>
      </c>
      <c r="Y3225" s="50">
        <f>IFERROR(Q3225 * (1-R3225),0)</f>
        <v>0</v>
      </c>
      <c r="Z3225" s="51">
        <f>IF(R3225=1,0,0)</f>
        <v>0</v>
      </c>
      <c r="AA3225" s="51">
        <f>IFERROR((1-R3225) * Z3225 * 2%,0)</f>
        <v>0</v>
      </c>
      <c r="AB3225" s="52">
        <f>IF(R3225=0,0,0)</f>
        <v>0</v>
      </c>
      <c r="AC3225" s="52">
        <f> IFERROR(AB3225 * (1-R3225) * 2%,0)</f>
        <v>0</v>
      </c>
      <c r="AD3225" s="53">
        <f>T3225+V3225+W3225+X3225+AA3225+AC3225</f>
        <v>47308.309999999998</v>
      </c>
    </row>
    <row r="3226">
      <c r="C3226" s="40" t="s">
        <v>6118</v>
      </c>
      <c r="D3226" s="41" t="s">
        <v>6119</v>
      </c>
      <c r="E3226" s="41"/>
      <c r="F3226" s="42">
        <v>43252.43105324074</v>
      </c>
      <c r="G3226" s="43">
        <v>1</v>
      </c>
      <c r="H3226" s="44">
        <v>43312</v>
      </c>
      <c r="I3226" s="44">
        <v>43343</v>
      </c>
      <c r="J3226" s="43">
        <v>961874</v>
      </c>
      <c r="K3226" s="43">
        <v>0</v>
      </c>
      <c r="L3226" s="43">
        <v>0</v>
      </c>
      <c r="M3226" s="43">
        <f>IFERROR(J3226-K3226-L3226,0)</f>
        <v>961874</v>
      </c>
      <c r="N3226" s="43">
        <v>956802</v>
      </c>
      <c r="O3226" s="45">
        <f>IFERROR(IF(1 - M3226/N3226&lt;0,0,1-M3226/N3226),0)</f>
        <v>0</v>
      </c>
      <c r="P3226" s="43">
        <v>0</v>
      </c>
      <c r="Q3226" s="43">
        <v>0</v>
      </c>
      <c r="R3226" s="46">
        <f>IF(F3226&lt;DATEVALUE("2018-07-01"),1,0)</f>
        <v>1</v>
      </c>
      <c r="S3226" s="47">
        <f>IF(R3226=1,1%,0)</f>
        <v>0.01</v>
      </c>
      <c r="T3226" s="46">
        <f>IFERROR(S3226*M3226,0)</f>
        <v>9618.7399999999998</v>
      </c>
      <c r="U3226" s="48">
        <f>IF(O3226&lt;=0.12,1,0)*(1-R3226)*M3226</f>
        <v>0</v>
      </c>
      <c r="V3226" s="49">
        <f>IF(0&lt;0.8,0,IF(0&lt;1,Sheet1!L590,1))*IF(G3226&lt;3,0.12 - O3226,0.01) *U3226</f>
        <v>0</v>
      </c>
      <c r="W3226" s="49">
        <f>IF(0&gt;1,IF(0&lt;=1.1,1,IF(0&lt;=1.2,2,IF(0&lt;=1.5,3,5))),0) * 1000000</f>
        <v>0</v>
      </c>
      <c r="X3226" s="50">
        <f>IF(AND(P3226&gt;=150000000,P3226&lt;300000000),5000000,IF(AND(P3226&gt;=300000000,P3226&lt;500000000),10000000,IF(AND(P3226&gt;=300000000,P3226&lt;500000000),15000000,IF(AND(P3226&gt;=500000000,P3226&lt;3000000000),20000000,IF(P3226&gt;=30000000000,35000000,0))))) * (1-R3226)</f>
        <v>0</v>
      </c>
      <c r="Y3226" s="50">
        <f>IFERROR(Q3226 * (1-R3226),0)</f>
        <v>0</v>
      </c>
      <c r="Z3226" s="51">
        <f>IF(R3226=1,0,0)</f>
        <v>0</v>
      </c>
      <c r="AA3226" s="51">
        <f>IFERROR((1-R3226) * Z3226 * 2%,0)</f>
        <v>0</v>
      </c>
      <c r="AB3226" s="52">
        <f>IF(R3226=0,0,0)</f>
        <v>0</v>
      </c>
      <c r="AC3226" s="52">
        <f> IFERROR(AB3226 * (1-R3226) * 2%,0)</f>
        <v>0</v>
      </c>
      <c r="AD3226" s="53">
        <f>T3226+V3226+W3226+X3226+AA3226+AC3226</f>
        <v>9618.7399999999998</v>
      </c>
    </row>
    <row r="3227">
      <c r="C3227" s="40" t="s">
        <v>6120</v>
      </c>
      <c r="D3227" s="41" t="s">
        <v>6121</v>
      </c>
      <c r="E3227" s="41"/>
      <c r="F3227" s="42">
        <v>43276.141793981478</v>
      </c>
      <c r="G3227" s="43">
        <v>1</v>
      </c>
      <c r="H3227" s="44">
        <v>43312</v>
      </c>
      <c r="I3227" s="44">
        <v>43330</v>
      </c>
      <c r="J3227" s="43">
        <v>401549</v>
      </c>
      <c r="K3227" s="43">
        <v>0</v>
      </c>
      <c r="L3227" s="43">
        <v>0</v>
      </c>
      <c r="M3227" s="43">
        <f>IFERROR(J3227-K3227-L3227,0)</f>
        <v>401549</v>
      </c>
      <c r="N3227" s="43">
        <v>401549</v>
      </c>
      <c r="O3227" s="45">
        <f>IFERROR(IF(1 - M3227/N3227&lt;0,0,1-M3227/N3227),0)</f>
        <v>0</v>
      </c>
      <c r="P3227" s="43">
        <v>0</v>
      </c>
      <c r="Q3227" s="43">
        <v>0</v>
      </c>
      <c r="R3227" s="46">
        <f>IF(F3227&lt;DATEVALUE("2018-07-01"),1,0)</f>
        <v>1</v>
      </c>
      <c r="S3227" s="47">
        <f>IF(R3227=1,1%,0)</f>
        <v>0.01</v>
      </c>
      <c r="T3227" s="46">
        <f>IFERROR(S3227*M3227,0)</f>
        <v>4015.4900000000002</v>
      </c>
      <c r="U3227" s="48">
        <f>IF(O3227&lt;=0.12,1,0)*(1-R3227)*M3227</f>
        <v>0</v>
      </c>
      <c r="V3227" s="49">
        <f>IF(0&lt;0.8,0,IF(0&lt;1,Sheet1!L590,1))*IF(G3227&lt;3,0.12 - O3227,0.01) *U3227</f>
        <v>0</v>
      </c>
      <c r="W3227" s="49">
        <f>IF(0&gt;1,IF(0&lt;=1.1,1,IF(0&lt;=1.2,2,IF(0&lt;=1.5,3,5))),0) * 1000000</f>
        <v>0</v>
      </c>
      <c r="X3227" s="50">
        <f>IF(AND(P3227&gt;=150000000,P3227&lt;300000000),5000000,IF(AND(P3227&gt;=300000000,P3227&lt;500000000),10000000,IF(AND(P3227&gt;=300000000,P3227&lt;500000000),15000000,IF(AND(P3227&gt;=500000000,P3227&lt;3000000000),20000000,IF(P3227&gt;=30000000000,35000000,0))))) * (1-R3227)</f>
        <v>0</v>
      </c>
      <c r="Y3227" s="50">
        <f>IFERROR(Q3227 * (1-R3227),0)</f>
        <v>0</v>
      </c>
      <c r="Z3227" s="51">
        <f>IF(R3227=1,0,0)</f>
        <v>0</v>
      </c>
      <c r="AA3227" s="51">
        <f>IFERROR((1-R3227) * Z3227 * 2%,0)</f>
        <v>0</v>
      </c>
      <c r="AB3227" s="52">
        <f>IF(R3227=0,0,0)</f>
        <v>0</v>
      </c>
      <c r="AC3227" s="52">
        <f> IFERROR(AB3227 * (1-R3227) * 2%,0)</f>
        <v>0</v>
      </c>
      <c r="AD3227" s="53">
        <f>T3227+V3227+W3227+X3227+AA3227+AC3227</f>
        <v>4015.4900000000002</v>
      </c>
    </row>
    <row r="3228">
      <c r="C3228" s="40" t="s">
        <v>6122</v>
      </c>
      <c r="D3228" s="41" t="s">
        <v>6123</v>
      </c>
      <c r="E3228" s="41"/>
      <c r="F3228" s="42">
        <v>43276.15788194444</v>
      </c>
      <c r="G3228" s="43">
        <v>1</v>
      </c>
      <c r="H3228" s="44">
        <v>43312</v>
      </c>
      <c r="I3228" s="44">
        <v>43320</v>
      </c>
      <c r="J3228" s="43">
        <v>385515</v>
      </c>
      <c r="K3228" s="43">
        <v>0</v>
      </c>
      <c r="L3228" s="43">
        <v>0</v>
      </c>
      <c r="M3228" s="43">
        <f>IFERROR(J3228-K3228-L3228,0)</f>
        <v>385515</v>
      </c>
      <c r="N3228" s="43">
        <v>385515</v>
      </c>
      <c r="O3228" s="45">
        <f>IFERROR(IF(1 - M3228/N3228&lt;0,0,1-M3228/N3228),0)</f>
        <v>0</v>
      </c>
      <c r="P3228" s="43">
        <v>0</v>
      </c>
      <c r="Q3228" s="43">
        <v>0</v>
      </c>
      <c r="R3228" s="46">
        <f>IF(F3228&lt;DATEVALUE("2018-07-01"),1,0)</f>
        <v>1</v>
      </c>
      <c r="S3228" s="47">
        <f>IF(R3228=1,1%,0)</f>
        <v>0.01</v>
      </c>
      <c r="T3228" s="46">
        <f>IFERROR(S3228*M3228,0)</f>
        <v>3855.1500000000001</v>
      </c>
      <c r="U3228" s="48">
        <f>IF(O3228&lt;=0.12,1,0)*(1-R3228)*M3228</f>
        <v>0</v>
      </c>
      <c r="V3228" s="49">
        <f>IF(0&lt;0.8,0,IF(0&lt;1,Sheet1!L590,1))*IF(G3228&lt;3,0.12 - O3228,0.01) *U3228</f>
        <v>0</v>
      </c>
      <c r="W3228" s="49">
        <f>IF(0&gt;1,IF(0&lt;=1.1,1,IF(0&lt;=1.2,2,IF(0&lt;=1.5,3,5))),0) * 1000000</f>
        <v>0</v>
      </c>
      <c r="X3228" s="50">
        <f>IF(AND(P3228&gt;=150000000,P3228&lt;300000000),5000000,IF(AND(P3228&gt;=300000000,P3228&lt;500000000),10000000,IF(AND(P3228&gt;=300000000,P3228&lt;500000000),15000000,IF(AND(P3228&gt;=500000000,P3228&lt;3000000000),20000000,IF(P3228&gt;=30000000000,35000000,0))))) * (1-R3228)</f>
        <v>0</v>
      </c>
      <c r="Y3228" s="50">
        <f>IFERROR(Q3228 * (1-R3228),0)</f>
        <v>0</v>
      </c>
      <c r="Z3228" s="51">
        <f>IF(R3228=1,0,0)</f>
        <v>0</v>
      </c>
      <c r="AA3228" s="51">
        <f>IFERROR((1-R3228) * Z3228 * 2%,0)</f>
        <v>0</v>
      </c>
      <c r="AB3228" s="52">
        <f>IF(R3228=0,0,0)</f>
        <v>0</v>
      </c>
      <c r="AC3228" s="52">
        <f> IFERROR(AB3228 * (1-R3228) * 2%,0)</f>
        <v>0</v>
      </c>
      <c r="AD3228" s="53">
        <f>T3228+V3228+W3228+X3228+AA3228+AC3228</f>
        <v>3855.1500000000001</v>
      </c>
    </row>
    <row r="3229">
      <c r="C3229" s="40" t="s">
        <v>6124</v>
      </c>
      <c r="D3229" s="41" t="s">
        <v>6125</v>
      </c>
      <c r="E3229" s="41"/>
      <c r="F3229" s="42">
        <v>43312.295115740737</v>
      </c>
      <c r="G3229" s="43">
        <v>0</v>
      </c>
      <c r="H3229" s="44">
        <v>43340</v>
      </c>
      <c r="I3229" s="44">
        <v>43349</v>
      </c>
      <c r="J3229" s="43">
        <v>12970000</v>
      </c>
      <c r="K3229" s="43">
        <v>0</v>
      </c>
      <c r="L3229" s="43">
        <v>0</v>
      </c>
      <c r="M3229" s="43">
        <f>IFERROR(J3229-K3229-L3229,0)</f>
        <v>12970000</v>
      </c>
      <c r="N3229" s="43">
        <v>15160878</v>
      </c>
      <c r="O3229" s="45">
        <f>IFERROR(IF(1 - M3229/N3229&lt;0,0,1-M3229/N3229),0)</f>
        <v>0.1445086491692632</v>
      </c>
      <c r="P3229" s="43">
        <v>0</v>
      </c>
      <c r="Q3229" s="43">
        <v>0</v>
      </c>
      <c r="R3229" s="46">
        <f>IF(F3229&lt;DATEVALUE("2018-07-01"),1,0)</f>
        <v>0</v>
      </c>
      <c r="S3229" s="47">
        <f>IF(R3229=1,1%,0)</f>
        <v>0</v>
      </c>
      <c r="T3229" s="46">
        <f>IFERROR(S3229*M3229,0)</f>
        <v>0</v>
      </c>
      <c r="U3229" s="48">
        <f>IF(O3229&lt;=0.12,1,0)*(1-R3229)*M3229</f>
        <v>0</v>
      </c>
      <c r="V3229" s="49">
        <f>IF(0&lt;0.8,0,IF(0&lt;1,Sheet1!L590,1))*IF(G3229&lt;3,0.12 - O3229,0.01) *U3229</f>
        <v>0</v>
      </c>
      <c r="W3229" s="49">
        <f>IF(0&gt;1,IF(0&lt;=1.1,1,IF(0&lt;=1.2,2,IF(0&lt;=1.5,3,5))),0) * 1000000</f>
        <v>0</v>
      </c>
      <c r="X3229" s="50">
        <f>IF(AND(P3229&gt;=150000000,P3229&lt;300000000),5000000,IF(AND(P3229&gt;=300000000,P3229&lt;500000000),10000000,IF(AND(P3229&gt;=300000000,P3229&lt;500000000),15000000,IF(AND(P3229&gt;=500000000,P3229&lt;3000000000),20000000,IF(P3229&gt;=30000000000,35000000,0))))) * (1-R3229)</f>
        <v>0</v>
      </c>
      <c r="Y3229" s="50">
        <f>IFERROR(Q3229 * (1-R3229),0)</f>
        <v>0</v>
      </c>
      <c r="Z3229" s="51">
        <f>IF(R3229=1,0,0)</f>
        <v>0</v>
      </c>
      <c r="AA3229" s="51">
        <f>IFERROR((1-R3229) * Z3229 * 2%,0)</f>
        <v>0</v>
      </c>
      <c r="AB3229" s="52">
        <f>IF(R3229=0,0,0)</f>
        <v>0</v>
      </c>
      <c r="AC3229" s="52">
        <f> IFERROR(AB3229 * (1-R3229) * 2%,0)</f>
        <v>0</v>
      </c>
      <c r="AD3229" s="53">
        <f>T3229+V3229+W3229+X3229+AA3229+AC3229</f>
        <v>0</v>
      </c>
    </row>
    <row r="3230">
      <c r="C3230" s="40" t="s">
        <v>6126</v>
      </c>
      <c r="D3230" s="41" t="s">
        <v>6127</v>
      </c>
      <c r="E3230" s="41"/>
      <c r="F3230" s="42">
        <v>42521.27579861111</v>
      </c>
      <c r="G3230" s="43">
        <v>26</v>
      </c>
      <c r="H3230" s="44" t="s">
        <v>24</v>
      </c>
      <c r="I3230" s="44" t="s">
        <v>24</v>
      </c>
      <c r="J3230" s="43">
        <v>0</v>
      </c>
      <c r="K3230" s="43">
        <v>0</v>
      </c>
      <c r="L3230" s="43">
        <v>0</v>
      </c>
      <c r="M3230" s="43">
        <f>IFERROR(J3230-K3230-L3230,0)</f>
        <v>0</v>
      </c>
      <c r="N3230" s="43">
        <v>2008222</v>
      </c>
      <c r="O3230" s="45">
        <f>IFERROR(IF(1 - M3230/N3230&lt;0,0,1-M3230/N3230),0)</f>
        <v>1</v>
      </c>
      <c r="P3230" s="43">
        <v>0</v>
      </c>
      <c r="Q3230" s="43">
        <v>0</v>
      </c>
      <c r="R3230" s="46">
        <f>IF(F3230&lt;DATEVALUE("2018-07-01"),1,0)</f>
        <v>1</v>
      </c>
      <c r="S3230" s="47">
        <f>IF(R3230=1,1%,0)</f>
        <v>0.01</v>
      </c>
      <c r="T3230" s="46">
        <f>IFERROR(S3230*M3230,0)</f>
        <v>0</v>
      </c>
      <c r="U3230" s="48">
        <f>IF(O3230&lt;=0.12,1,0)*(1-R3230)*M3230</f>
        <v>0</v>
      </c>
      <c r="V3230" s="49">
        <f>IF(0&lt;0.8,0,IF(0&lt;1,Sheet1!L590,1))*IF(G3230&lt;3,0.12 - O3230,0.01) *U3230</f>
        <v>0</v>
      </c>
      <c r="W3230" s="49">
        <f>IF(0&gt;1,IF(0&lt;=1.1,1,IF(0&lt;=1.2,2,IF(0&lt;=1.5,3,5))),0) * 1000000</f>
        <v>0</v>
      </c>
      <c r="X3230" s="50">
        <f>IF(AND(P3230&gt;=150000000,P3230&lt;300000000),5000000,IF(AND(P3230&gt;=300000000,P3230&lt;500000000),10000000,IF(AND(P3230&gt;=300000000,P3230&lt;500000000),15000000,IF(AND(P3230&gt;=500000000,P3230&lt;3000000000),20000000,IF(P3230&gt;=30000000000,35000000,0))))) * (1-R3230)</f>
        <v>0</v>
      </c>
      <c r="Y3230" s="50">
        <f>IFERROR(Q3230 * (1-R3230),0)</f>
        <v>0</v>
      </c>
      <c r="Z3230" s="51">
        <f>IF(R3230=1,0,"")</f>
        <v>0</v>
      </c>
      <c r="AA3230" s="51">
        <f>IFERROR((1-R3230) * Z3230 * 2%,0)</f>
        <v>0</v>
      </c>
      <c r="AB3230" s="52">
        <f>IF(R3230=0,"",0)</f>
        <v>0</v>
      </c>
      <c r="AC3230" s="52">
        <f> IFERROR(AB3230 * (1-R3230) * 2%,0)</f>
        <v>0</v>
      </c>
      <c r="AD3230" s="53">
        <f>T3230+V3230+W3230+X3230+AA3230+AC3230</f>
        <v>0</v>
      </c>
    </row>
    <row r="3231">
      <c r="C3231" s="40" t="s">
        <v>6128</v>
      </c>
      <c r="D3231" s="41" t="s">
        <v>6129</v>
      </c>
      <c r="E3231" s="41"/>
      <c r="F3231" s="42">
        <v>40787.422962962963</v>
      </c>
      <c r="G3231" s="43">
        <v>82</v>
      </c>
      <c r="H3231" s="44">
        <v>43321</v>
      </c>
      <c r="I3231" s="44">
        <v>43343</v>
      </c>
      <c r="J3231" s="43">
        <v>219097</v>
      </c>
      <c r="K3231" s="43">
        <v>0</v>
      </c>
      <c r="L3231" s="43">
        <v>0</v>
      </c>
      <c r="M3231" s="43">
        <f>IFERROR(J3231-K3231-L3231,0)</f>
        <v>219097</v>
      </c>
      <c r="N3231" s="43">
        <v>219097</v>
      </c>
      <c r="O3231" s="45">
        <f>IFERROR(IF(1 - M3231/N3231&lt;0,0,1-M3231/N3231),0)</f>
        <v>0</v>
      </c>
      <c r="P3231" s="43">
        <v>0</v>
      </c>
      <c r="Q3231" s="43">
        <v>219097</v>
      </c>
      <c r="R3231" s="46">
        <f>IF(F3231&lt;DATEVALUE("2018-07-01"),1,0)</f>
        <v>1</v>
      </c>
      <c r="S3231" s="47">
        <f>IF(R3231=1,1%,0)</f>
        <v>0.01</v>
      </c>
      <c r="T3231" s="46">
        <f>IFERROR(S3231*M3231,0)</f>
        <v>2190.9700000000003</v>
      </c>
      <c r="U3231" s="48">
        <f>IF(O3231&lt;=0.12,1,0)*(1-R3231)*M3231</f>
        <v>0</v>
      </c>
      <c r="V3231" s="49">
        <f>IF(0&lt;0.8,0,IF(0&lt;1,Sheet1!L590,1))*IF(G3231&lt;3,0.12 - O3231,0.01) *U3231</f>
        <v>0</v>
      </c>
      <c r="W3231" s="49">
        <f>IF(0&gt;1,IF(0&lt;=1.1,1,IF(0&lt;=1.2,2,IF(0&lt;=1.5,3,5))),0) * 1000000</f>
        <v>0</v>
      </c>
      <c r="X3231" s="50">
        <f>IF(AND(P3231&gt;=150000000,P3231&lt;300000000),5000000,IF(AND(P3231&gt;=300000000,P3231&lt;500000000),10000000,IF(AND(P3231&gt;=300000000,P3231&lt;500000000),15000000,IF(AND(P3231&gt;=500000000,P3231&lt;3000000000),20000000,IF(P3231&gt;=30000000000,35000000,0))))) * (1-R3231)</f>
        <v>0</v>
      </c>
      <c r="Y3231" s="50">
        <f>IFERROR(Q3231 * (1-R3231),0)</f>
        <v>0</v>
      </c>
      <c r="Z3231" s="51">
        <f>IF(R3231=1,0,0)</f>
        <v>0</v>
      </c>
      <c r="AA3231" s="51">
        <f>IFERROR((1-R3231) * Z3231 * 2%,0)</f>
        <v>0</v>
      </c>
      <c r="AB3231" s="52">
        <f>IF(R3231=0,0,0)</f>
        <v>0</v>
      </c>
      <c r="AC3231" s="52">
        <f> IFERROR(AB3231 * (1-R3231) * 2%,0)</f>
        <v>0</v>
      </c>
      <c r="AD3231" s="53">
        <f>T3231+V3231+W3231+X3231+AA3231+AC3231</f>
        <v>2190.9700000000003</v>
      </c>
    </row>
    <row r="3232">
      <c r="C3232" s="40" t="s">
        <v>6130</v>
      </c>
      <c r="D3232" s="41" t="s">
        <v>6131</v>
      </c>
      <c r="E3232" s="41"/>
      <c r="F3232" s="42">
        <v>40856.428842592592</v>
      </c>
      <c r="G3232" s="43">
        <v>80</v>
      </c>
      <c r="H3232" s="44">
        <v>43342</v>
      </c>
      <c r="I3232" s="44">
        <v>43404</v>
      </c>
      <c r="J3232" s="43">
        <v>1112393</v>
      </c>
      <c r="K3232" s="43">
        <v>0</v>
      </c>
      <c r="L3232" s="43">
        <v>0</v>
      </c>
      <c r="M3232" s="43">
        <f>IFERROR(J3232-K3232-L3232,0)</f>
        <v>1112393</v>
      </c>
      <c r="N3232" s="43">
        <v>1112393</v>
      </c>
      <c r="O3232" s="45">
        <f>IFERROR(IF(1 - M3232/N3232&lt;0,0,1-M3232/N3232),0)</f>
        <v>0</v>
      </c>
      <c r="P3232" s="43">
        <v>0</v>
      </c>
      <c r="Q3232" s="43">
        <v>1112393</v>
      </c>
      <c r="R3232" s="46">
        <f>IF(F3232&lt;DATEVALUE("2018-07-01"),1,0)</f>
        <v>1</v>
      </c>
      <c r="S3232" s="47">
        <f>IF(R3232=1,1%,0)</f>
        <v>0.01</v>
      </c>
      <c r="T3232" s="46">
        <f>IFERROR(S3232*M3232,0)</f>
        <v>11123.93</v>
      </c>
      <c r="U3232" s="48">
        <f>IF(O3232&lt;=0.12,1,0)*(1-R3232)*M3232</f>
        <v>0</v>
      </c>
      <c r="V3232" s="49">
        <f>IF(0&lt;0.8,0,IF(0&lt;1,Sheet1!L590,1))*IF(G3232&lt;3,0.12 - O3232,0.01) *U3232</f>
        <v>0</v>
      </c>
      <c r="W3232" s="49">
        <f>IF(0&gt;1,IF(0&lt;=1.1,1,IF(0&lt;=1.2,2,IF(0&lt;=1.5,3,5))),0) * 1000000</f>
        <v>0</v>
      </c>
      <c r="X3232" s="50">
        <f>IF(AND(P3232&gt;=150000000,P3232&lt;300000000),5000000,IF(AND(P3232&gt;=300000000,P3232&lt;500000000),10000000,IF(AND(P3232&gt;=300000000,P3232&lt;500000000),15000000,IF(AND(P3232&gt;=500000000,P3232&lt;3000000000),20000000,IF(P3232&gt;=30000000000,35000000,0))))) * (1-R3232)</f>
        <v>0</v>
      </c>
      <c r="Y3232" s="50">
        <f>IFERROR(Q3232 * (1-R3232),0)</f>
        <v>0</v>
      </c>
      <c r="Z3232" s="51">
        <f>IF(R3232=1,0,0)</f>
        <v>0</v>
      </c>
      <c r="AA3232" s="51">
        <f>IFERROR((1-R3232) * Z3232 * 2%,0)</f>
        <v>0</v>
      </c>
      <c r="AB3232" s="52">
        <f>IF(R3232=0,0,0)</f>
        <v>0</v>
      </c>
      <c r="AC3232" s="52">
        <f> IFERROR(AB3232 * (1-R3232) * 2%,0)</f>
        <v>0</v>
      </c>
      <c r="AD3232" s="53">
        <f>T3232+V3232+W3232+X3232+AA3232+AC3232</f>
        <v>11123.93</v>
      </c>
    </row>
    <row r="3233">
      <c r="C3233" s="40" t="s">
        <v>6132</v>
      </c>
      <c r="D3233" s="41" t="s">
        <v>6133</v>
      </c>
      <c r="E3233" s="41"/>
      <c r="F3233" s="42">
        <v>41547.56355324074</v>
      </c>
      <c r="G3233" s="43">
        <v>58</v>
      </c>
      <c r="H3233" s="44">
        <v>43335</v>
      </c>
      <c r="I3233" s="44">
        <v>43347</v>
      </c>
      <c r="J3233" s="43">
        <v>3242267</v>
      </c>
      <c r="K3233" s="43">
        <v>0</v>
      </c>
      <c r="L3233" s="43">
        <v>0</v>
      </c>
      <c r="M3233" s="43">
        <f>IFERROR(J3233-K3233-L3233,0)</f>
        <v>3242267</v>
      </c>
      <c r="N3233" s="43">
        <v>4329870</v>
      </c>
      <c r="O3233" s="45">
        <f>IFERROR(IF(1 - M3233/N3233&lt;0,0,1-M3233/N3233),0)</f>
        <v>0.25118606332291726</v>
      </c>
      <c r="P3233" s="43">
        <v>0</v>
      </c>
      <c r="Q3233" s="43">
        <v>3242267</v>
      </c>
      <c r="R3233" s="46">
        <f>IF(F3233&lt;DATEVALUE("2018-07-01"),1,0)</f>
        <v>1</v>
      </c>
      <c r="S3233" s="47">
        <f>IF(R3233=1,1%,0)</f>
        <v>0.01</v>
      </c>
      <c r="T3233" s="46">
        <f>IFERROR(S3233*M3233,0)</f>
        <v>32422.670000000002</v>
      </c>
      <c r="U3233" s="48">
        <f>IF(O3233&lt;=0.12,1,0)*(1-R3233)*M3233</f>
        <v>0</v>
      </c>
      <c r="V3233" s="49">
        <f>IF(0&lt;0.8,0,IF(0&lt;1,Sheet1!L590,1))*IF(G3233&lt;3,0.12 - O3233,0.01) *U3233</f>
        <v>0</v>
      </c>
      <c r="W3233" s="49">
        <f>IF(0&gt;1,IF(0&lt;=1.1,1,IF(0&lt;=1.2,2,IF(0&lt;=1.5,3,5))),0) * 1000000</f>
        <v>0</v>
      </c>
      <c r="X3233" s="50">
        <f>IF(AND(P3233&gt;=150000000,P3233&lt;300000000),5000000,IF(AND(P3233&gt;=300000000,P3233&lt;500000000),10000000,IF(AND(P3233&gt;=300000000,P3233&lt;500000000),15000000,IF(AND(P3233&gt;=500000000,P3233&lt;3000000000),20000000,IF(P3233&gt;=30000000000,35000000,0))))) * (1-R3233)</f>
        <v>0</v>
      </c>
      <c r="Y3233" s="50">
        <f>IFERROR(Q3233 * (1-R3233),0)</f>
        <v>0</v>
      </c>
      <c r="Z3233" s="51">
        <f>IF(R3233=1,0,0)</f>
        <v>0</v>
      </c>
      <c r="AA3233" s="51">
        <f>IFERROR((1-R3233) * Z3233 * 2%,0)</f>
        <v>0</v>
      </c>
      <c r="AB3233" s="52">
        <f>IF(R3233=0,0,0)</f>
        <v>0</v>
      </c>
      <c r="AC3233" s="52">
        <f> IFERROR(AB3233 * (1-R3233) * 2%,0)</f>
        <v>0</v>
      </c>
      <c r="AD3233" s="53">
        <f>T3233+V3233+W3233+X3233+AA3233+AC3233</f>
        <v>32422.670000000002</v>
      </c>
    </row>
    <row r="3234">
      <c r="C3234" s="40" t="s">
        <v>6134</v>
      </c>
      <c r="D3234" s="41" t="s">
        <v>6133</v>
      </c>
      <c r="E3234" s="41"/>
      <c r="F3234" s="42">
        <v>42026.58384259259</v>
      </c>
      <c r="G3234" s="43">
        <v>42</v>
      </c>
      <c r="H3234" s="44">
        <v>43335</v>
      </c>
      <c r="I3234" s="44">
        <v>43347</v>
      </c>
      <c r="J3234" s="43">
        <v>3242824</v>
      </c>
      <c r="K3234" s="43">
        <v>0</v>
      </c>
      <c r="L3234" s="43">
        <v>0</v>
      </c>
      <c r="M3234" s="43">
        <f>IFERROR(J3234-K3234-L3234,0)</f>
        <v>3242824</v>
      </c>
      <c r="N3234" s="43">
        <v>4357935</v>
      </c>
      <c r="O3234" s="45">
        <f>IFERROR(IF(1 - M3234/N3234&lt;0,0,1-M3234/N3234),0)</f>
        <v>0.25588059482300674</v>
      </c>
      <c r="P3234" s="43">
        <v>0</v>
      </c>
      <c r="Q3234" s="43">
        <v>3242824</v>
      </c>
      <c r="R3234" s="46">
        <f>IF(F3234&lt;DATEVALUE("2018-07-01"),1,0)</f>
        <v>1</v>
      </c>
      <c r="S3234" s="47">
        <f>IF(R3234=1,1%,0)</f>
        <v>0.01</v>
      </c>
      <c r="T3234" s="46">
        <f>IFERROR(S3234*M3234,0)</f>
        <v>32428.240000000002</v>
      </c>
      <c r="U3234" s="48">
        <f>IF(O3234&lt;=0.12,1,0)*(1-R3234)*M3234</f>
        <v>0</v>
      </c>
      <c r="V3234" s="49">
        <f>IF(0&lt;0.8,0,IF(0&lt;1,Sheet1!L590,1))*IF(G3234&lt;3,0.12 - O3234,0.01) *U3234</f>
        <v>0</v>
      </c>
      <c r="W3234" s="49">
        <f>IF(0&gt;1,IF(0&lt;=1.1,1,IF(0&lt;=1.2,2,IF(0&lt;=1.5,3,5))),0) * 1000000</f>
        <v>0</v>
      </c>
      <c r="X3234" s="50">
        <f>IF(AND(P3234&gt;=150000000,P3234&lt;300000000),5000000,IF(AND(P3234&gt;=300000000,P3234&lt;500000000),10000000,IF(AND(P3234&gt;=300000000,P3234&lt;500000000),15000000,IF(AND(P3234&gt;=500000000,P3234&lt;3000000000),20000000,IF(P3234&gt;=30000000000,35000000,0))))) * (1-R3234)</f>
        <v>0</v>
      </c>
      <c r="Y3234" s="50">
        <f>IFERROR(Q3234 * (1-R3234),0)</f>
        <v>0</v>
      </c>
      <c r="Z3234" s="51">
        <f>IF(R3234=1,0,0)</f>
        <v>0</v>
      </c>
      <c r="AA3234" s="51">
        <f>IFERROR((1-R3234) * Z3234 * 2%,0)</f>
        <v>0</v>
      </c>
      <c r="AB3234" s="52">
        <f>IF(R3234=0,0,0)</f>
        <v>0</v>
      </c>
      <c r="AC3234" s="52">
        <f> IFERROR(AB3234 * (1-R3234) * 2%,0)</f>
        <v>0</v>
      </c>
      <c r="AD3234" s="53">
        <f>T3234+V3234+W3234+X3234+AA3234+AC3234</f>
        <v>32428.240000000002</v>
      </c>
    </row>
    <row r="3235">
      <c r="C3235" s="40" t="s">
        <v>6135</v>
      </c>
      <c r="D3235" s="41" t="s">
        <v>6136</v>
      </c>
      <c r="E3235" s="41"/>
      <c r="F3235" s="42">
        <v>42264.385451388887</v>
      </c>
      <c r="G3235" s="43">
        <v>34</v>
      </c>
      <c r="H3235" s="44">
        <v>43340</v>
      </c>
      <c r="I3235" s="44">
        <v>43395</v>
      </c>
      <c r="J3235" s="43">
        <v>5230539</v>
      </c>
      <c r="K3235" s="43">
        <v>221822</v>
      </c>
      <c r="L3235" s="43">
        <v>0</v>
      </c>
      <c r="M3235" s="43">
        <f>IFERROR(J3235-K3235-L3235,0)</f>
        <v>5008717</v>
      </c>
      <c r="N3235" s="43">
        <v>5443771</v>
      </c>
      <c r="O3235" s="45">
        <f>IFERROR(IF(1 - M3235/N3235&lt;0,0,1-M3235/N3235),0)</f>
        <v>0.079917762888997324</v>
      </c>
      <c r="P3235" s="43">
        <v>0</v>
      </c>
      <c r="Q3235" s="43">
        <v>5230539</v>
      </c>
      <c r="R3235" s="46">
        <f>IF(F3235&lt;DATEVALUE("2018-07-01"),1,0)</f>
        <v>1</v>
      </c>
      <c r="S3235" s="47">
        <f>IF(R3235=1,1%,0)</f>
        <v>0.01</v>
      </c>
      <c r="T3235" s="46">
        <f>IFERROR(S3235*M3235,0)</f>
        <v>50087.169999999998</v>
      </c>
      <c r="U3235" s="48">
        <f>IF(O3235&lt;=0.12,1,0)*(1-R3235)*M3235</f>
        <v>0</v>
      </c>
      <c r="V3235" s="49">
        <f>IF(0&lt;0.8,0,IF(0&lt;1,Sheet1!L590,1))*IF(G3235&lt;3,0.12 - O3235,0.01) *U3235</f>
        <v>0</v>
      </c>
      <c r="W3235" s="49">
        <f>IF(0&gt;1,IF(0&lt;=1.1,1,IF(0&lt;=1.2,2,IF(0&lt;=1.5,3,5))),0) * 1000000</f>
        <v>0</v>
      </c>
      <c r="X3235" s="50">
        <f>IF(AND(P3235&gt;=150000000,P3235&lt;300000000),5000000,IF(AND(P3235&gt;=300000000,P3235&lt;500000000),10000000,IF(AND(P3235&gt;=300000000,P3235&lt;500000000),15000000,IF(AND(P3235&gt;=500000000,P3235&lt;3000000000),20000000,IF(P3235&gt;=30000000000,35000000,0))))) * (1-R3235)</f>
        <v>0</v>
      </c>
      <c r="Y3235" s="50">
        <f>IFERROR(Q3235 * (1-R3235),0)</f>
        <v>0</v>
      </c>
      <c r="Z3235" s="51">
        <f>IF(R3235=1,0,0)</f>
        <v>0</v>
      </c>
      <c r="AA3235" s="51">
        <f>IFERROR((1-R3235) * Z3235 * 2%,0)</f>
        <v>0</v>
      </c>
      <c r="AB3235" s="52">
        <f>IF(R3235=0,0,0)</f>
        <v>0</v>
      </c>
      <c r="AC3235" s="52">
        <f> IFERROR(AB3235 * (1-R3235) * 2%,0)</f>
        <v>0</v>
      </c>
      <c r="AD3235" s="53">
        <f>T3235+V3235+W3235+X3235+AA3235+AC3235</f>
        <v>50087.169999999998</v>
      </c>
    </row>
    <row r="3236">
      <c r="C3236" s="40" t="s">
        <v>6137</v>
      </c>
      <c r="D3236" s="41" t="s">
        <v>6138</v>
      </c>
      <c r="E3236" s="41"/>
      <c r="F3236" s="42">
        <v>42341.579988425925</v>
      </c>
      <c r="G3236" s="43">
        <v>31</v>
      </c>
      <c r="H3236" s="44">
        <v>43364</v>
      </c>
      <c r="I3236" s="44">
        <v>43373</v>
      </c>
      <c r="J3236" s="43">
        <v>1981374</v>
      </c>
      <c r="K3236" s="43">
        <v>0</v>
      </c>
      <c r="L3236" s="43">
        <v>0</v>
      </c>
      <c r="M3236" s="43">
        <f>IFERROR(J3236-K3236-L3236,0)</f>
        <v>1981374</v>
      </c>
      <c r="N3236" s="43">
        <v>5478456</v>
      </c>
      <c r="O3236" s="45">
        <f>IFERROR(IF(1 - M3236/N3236&lt;0,0,1-M3236/N3236),0)</f>
        <v>0.63833350126385979</v>
      </c>
      <c r="P3236" s="43">
        <v>0</v>
      </c>
      <c r="Q3236" s="43">
        <v>1981374</v>
      </c>
      <c r="R3236" s="46">
        <f>IF(F3236&lt;DATEVALUE("2018-07-01"),1,0)</f>
        <v>1</v>
      </c>
      <c r="S3236" s="47">
        <f>IF(R3236=1,1%,0)</f>
        <v>0.01</v>
      </c>
      <c r="T3236" s="46">
        <f>IFERROR(S3236*M3236,0)</f>
        <v>19813.740000000002</v>
      </c>
      <c r="U3236" s="48">
        <f>IF(O3236&lt;=0.12,1,0)*(1-R3236)*M3236</f>
        <v>0</v>
      </c>
      <c r="V3236" s="49">
        <f>IF(0&lt;0.8,0,IF(0&lt;1,Sheet1!L590,1))*IF(G3236&lt;3,0.12 - O3236,0.01) *U3236</f>
        <v>0</v>
      </c>
      <c r="W3236" s="49">
        <f>IF(0&gt;1,IF(0&lt;=1.1,1,IF(0&lt;=1.2,2,IF(0&lt;=1.5,3,5))),0) * 1000000</f>
        <v>0</v>
      </c>
      <c r="X3236" s="50">
        <f>IF(AND(P3236&gt;=150000000,P3236&lt;300000000),5000000,IF(AND(P3236&gt;=300000000,P3236&lt;500000000),10000000,IF(AND(P3236&gt;=300000000,P3236&lt;500000000),15000000,IF(AND(P3236&gt;=500000000,P3236&lt;3000000000),20000000,IF(P3236&gt;=30000000000,35000000,0))))) * (1-R3236)</f>
        <v>0</v>
      </c>
      <c r="Y3236" s="50">
        <f>IFERROR(Q3236 * (1-R3236),0)</f>
        <v>0</v>
      </c>
      <c r="Z3236" s="51">
        <f>IF(R3236=1,0,0)</f>
        <v>0</v>
      </c>
      <c r="AA3236" s="51">
        <f>IFERROR((1-R3236) * Z3236 * 2%,0)</f>
        <v>0</v>
      </c>
      <c r="AB3236" s="52">
        <f>IF(R3236=0,0,0)</f>
        <v>0</v>
      </c>
      <c r="AC3236" s="52">
        <f> IFERROR(AB3236 * (1-R3236) * 2%,0)</f>
        <v>0</v>
      </c>
      <c r="AD3236" s="53">
        <f>T3236+V3236+W3236+X3236+AA3236+AC3236</f>
        <v>19813.740000000002</v>
      </c>
    </row>
    <row r="3237">
      <c r="C3237" s="40" t="s">
        <v>6139</v>
      </c>
      <c r="D3237" s="41" t="s">
        <v>6140</v>
      </c>
      <c r="E3237" s="41"/>
      <c r="F3237" s="42">
        <v>42427.686481481476</v>
      </c>
      <c r="G3237" s="43">
        <v>29</v>
      </c>
      <c r="H3237" s="44">
        <v>43312</v>
      </c>
      <c r="I3237" s="44">
        <v>43343</v>
      </c>
      <c r="J3237" s="43">
        <v>4570084</v>
      </c>
      <c r="K3237" s="43">
        <v>0</v>
      </c>
      <c r="L3237" s="43">
        <v>0</v>
      </c>
      <c r="M3237" s="43">
        <f>IFERROR(J3237-K3237-L3237,0)</f>
        <v>4570084</v>
      </c>
      <c r="N3237" s="43">
        <v>7741624</v>
      </c>
      <c r="O3237" s="45">
        <f>IFERROR(IF(1 - M3237/N3237&lt;0,0,1-M3237/N3237),0)</f>
        <v>0.40967373253983919</v>
      </c>
      <c r="P3237" s="43">
        <v>0</v>
      </c>
      <c r="Q3237" s="43">
        <v>4570084</v>
      </c>
      <c r="R3237" s="46">
        <f>IF(F3237&lt;DATEVALUE("2018-07-01"),1,0)</f>
        <v>1</v>
      </c>
      <c r="S3237" s="47">
        <f>IF(R3237=1,1%,0)</f>
        <v>0.01</v>
      </c>
      <c r="T3237" s="46">
        <f>IFERROR(S3237*M3237,0)</f>
        <v>45700.840000000004</v>
      </c>
      <c r="U3237" s="48">
        <f>IF(O3237&lt;=0.12,1,0)*(1-R3237)*M3237</f>
        <v>0</v>
      </c>
      <c r="V3237" s="49">
        <f>IF(0&lt;0.8,0,IF(0&lt;1,Sheet1!L590,1))*IF(G3237&lt;3,0.12 - O3237,0.01) *U3237</f>
        <v>0</v>
      </c>
      <c r="W3237" s="49">
        <f>IF(0&gt;1,IF(0&lt;=1.1,1,IF(0&lt;=1.2,2,IF(0&lt;=1.5,3,5))),0) * 1000000</f>
        <v>0</v>
      </c>
      <c r="X3237" s="50">
        <f>IF(AND(P3237&gt;=150000000,P3237&lt;300000000),5000000,IF(AND(P3237&gt;=300000000,P3237&lt;500000000),10000000,IF(AND(P3237&gt;=300000000,P3237&lt;500000000),15000000,IF(AND(P3237&gt;=500000000,P3237&lt;3000000000),20000000,IF(P3237&gt;=30000000000,35000000,0))))) * (1-R3237)</f>
        <v>0</v>
      </c>
      <c r="Y3237" s="50">
        <f>IFERROR(Q3237 * (1-R3237),0)</f>
        <v>0</v>
      </c>
      <c r="Z3237" s="51">
        <f>IF(R3237=1,0,0)</f>
        <v>0</v>
      </c>
      <c r="AA3237" s="51">
        <f>IFERROR((1-R3237) * Z3237 * 2%,0)</f>
        <v>0</v>
      </c>
      <c r="AB3237" s="52">
        <f>IF(R3237=0,0,0)</f>
        <v>0</v>
      </c>
      <c r="AC3237" s="52">
        <f> IFERROR(AB3237 * (1-R3237) * 2%,0)</f>
        <v>0</v>
      </c>
      <c r="AD3237" s="53">
        <f>T3237+V3237+W3237+X3237+AA3237+AC3237</f>
        <v>45700.840000000004</v>
      </c>
    </row>
    <row r="3238">
      <c r="C3238" s="40" t="s">
        <v>6141</v>
      </c>
      <c r="D3238" s="41" t="s">
        <v>6142</v>
      </c>
      <c r="E3238" s="41"/>
      <c r="F3238" s="42">
        <v>42475.386898148143</v>
      </c>
      <c r="G3238" s="43">
        <v>27</v>
      </c>
      <c r="H3238" s="44">
        <v>43343</v>
      </c>
      <c r="I3238" s="44">
        <v>43368</v>
      </c>
      <c r="J3238" s="43">
        <v>11139432</v>
      </c>
      <c r="K3238" s="43">
        <v>0</v>
      </c>
      <c r="L3238" s="43">
        <v>0</v>
      </c>
      <c r="M3238" s="43">
        <f>IFERROR(J3238-K3238-L3238,0)</f>
        <v>11139432</v>
      </c>
      <c r="N3238" s="43">
        <v>13354194</v>
      </c>
      <c r="O3238" s="45">
        <f>IFERROR(IF(1 - M3238/N3238&lt;0,0,1-M3238/N3238),0)</f>
        <v>0.16584767302317161</v>
      </c>
      <c r="P3238" s="43">
        <v>0</v>
      </c>
      <c r="Q3238" s="43">
        <v>11139432</v>
      </c>
      <c r="R3238" s="46">
        <f>IF(F3238&lt;DATEVALUE("2018-07-01"),1,0)</f>
        <v>1</v>
      </c>
      <c r="S3238" s="47">
        <f>IF(R3238=1,1%,0)</f>
        <v>0.01</v>
      </c>
      <c r="T3238" s="46">
        <f>IFERROR(S3238*M3238,0)</f>
        <v>111394.32000000001</v>
      </c>
      <c r="U3238" s="48">
        <f>IF(O3238&lt;=0.12,1,0)*(1-R3238)*M3238</f>
        <v>0</v>
      </c>
      <c r="V3238" s="49">
        <f>IF(0&lt;0.8,0,IF(0&lt;1,Sheet1!L590,1))*IF(G3238&lt;3,0.12 - O3238,0.01) *U3238</f>
        <v>0</v>
      </c>
      <c r="W3238" s="49">
        <f>IF(0&gt;1,IF(0&lt;=1.1,1,IF(0&lt;=1.2,2,IF(0&lt;=1.5,3,5))),0) * 1000000</f>
        <v>0</v>
      </c>
      <c r="X3238" s="50">
        <f>IF(AND(P3238&gt;=150000000,P3238&lt;300000000),5000000,IF(AND(P3238&gt;=300000000,P3238&lt;500000000),10000000,IF(AND(P3238&gt;=300000000,P3238&lt;500000000),15000000,IF(AND(P3238&gt;=500000000,P3238&lt;3000000000),20000000,IF(P3238&gt;=30000000000,35000000,0))))) * (1-R3238)</f>
        <v>0</v>
      </c>
      <c r="Y3238" s="50">
        <f>IFERROR(Q3238 * (1-R3238),0)</f>
        <v>0</v>
      </c>
      <c r="Z3238" s="51">
        <f>IF(R3238=1,0,0)</f>
        <v>0</v>
      </c>
      <c r="AA3238" s="51">
        <f>IFERROR((1-R3238) * Z3238 * 2%,0)</f>
        <v>0</v>
      </c>
      <c r="AB3238" s="52">
        <f>IF(R3238=0,0,0)</f>
        <v>0</v>
      </c>
      <c r="AC3238" s="52">
        <f> IFERROR(AB3238 * (1-R3238) * 2%,0)</f>
        <v>0</v>
      </c>
      <c r="AD3238" s="53">
        <f>T3238+V3238+W3238+X3238+AA3238+AC3238</f>
        <v>111394.32000000001</v>
      </c>
    </row>
    <row r="3239">
      <c r="C3239" s="40" t="s">
        <v>6143</v>
      </c>
      <c r="D3239" s="41" t="s">
        <v>6133</v>
      </c>
      <c r="E3239" s="41"/>
      <c r="F3239" s="42">
        <v>42692.121990740736</v>
      </c>
      <c r="G3239" s="43">
        <v>20</v>
      </c>
      <c r="H3239" s="44">
        <v>43335</v>
      </c>
      <c r="I3239" s="44">
        <v>43347</v>
      </c>
      <c r="J3239" s="43">
        <v>1111715</v>
      </c>
      <c r="K3239" s="43">
        <v>0</v>
      </c>
      <c r="L3239" s="43">
        <v>0</v>
      </c>
      <c r="M3239" s="43">
        <f>IFERROR(J3239-K3239-L3239,0)</f>
        <v>1111715</v>
      </c>
      <c r="N3239" s="43">
        <v>1528095</v>
      </c>
      <c r="O3239" s="45">
        <f>IFERROR(IF(1 - M3239/N3239&lt;0,0,1-M3239/N3239),0)</f>
        <v>0.27248305897211889</v>
      </c>
      <c r="P3239" s="43">
        <v>0</v>
      </c>
      <c r="Q3239" s="43">
        <v>1111715</v>
      </c>
      <c r="R3239" s="46">
        <f>IF(F3239&lt;DATEVALUE("2018-07-01"),1,0)</f>
        <v>1</v>
      </c>
      <c r="S3239" s="47">
        <f>IF(R3239=1,1%,0)</f>
        <v>0.01</v>
      </c>
      <c r="T3239" s="46">
        <f>IFERROR(S3239*M3239,0)</f>
        <v>11117.15</v>
      </c>
      <c r="U3239" s="48">
        <f>IF(O3239&lt;=0.12,1,0)*(1-R3239)*M3239</f>
        <v>0</v>
      </c>
      <c r="V3239" s="49">
        <f>IF(0&lt;0.8,0,IF(0&lt;1,Sheet1!L590,1))*IF(G3239&lt;3,0.12 - O3239,0.01) *U3239</f>
        <v>0</v>
      </c>
      <c r="W3239" s="49">
        <f>IF(0&gt;1,IF(0&lt;=1.1,1,IF(0&lt;=1.2,2,IF(0&lt;=1.5,3,5))),0) * 1000000</f>
        <v>0</v>
      </c>
      <c r="X3239" s="50">
        <f>IF(AND(P3239&gt;=150000000,P3239&lt;300000000),5000000,IF(AND(P3239&gt;=300000000,P3239&lt;500000000),10000000,IF(AND(P3239&gt;=300000000,P3239&lt;500000000),15000000,IF(AND(P3239&gt;=500000000,P3239&lt;3000000000),20000000,IF(P3239&gt;=30000000000,35000000,0))))) * (1-R3239)</f>
        <v>0</v>
      </c>
      <c r="Y3239" s="50">
        <f>IFERROR(Q3239 * (1-R3239),0)</f>
        <v>0</v>
      </c>
      <c r="Z3239" s="51">
        <f>IF(R3239=1,0,0)</f>
        <v>0</v>
      </c>
      <c r="AA3239" s="51">
        <f>IFERROR((1-R3239) * Z3239 * 2%,0)</f>
        <v>0</v>
      </c>
      <c r="AB3239" s="52">
        <f>IF(R3239=0,0,0)</f>
        <v>0</v>
      </c>
      <c r="AC3239" s="52">
        <f> IFERROR(AB3239 * (1-R3239) * 2%,0)</f>
        <v>0</v>
      </c>
      <c r="AD3239" s="53">
        <f>T3239+V3239+W3239+X3239+AA3239+AC3239</f>
        <v>11117.15</v>
      </c>
    </row>
    <row r="3240">
      <c r="C3240" s="40" t="s">
        <v>6144</v>
      </c>
      <c r="D3240" s="41" t="s">
        <v>6145</v>
      </c>
      <c r="E3240" s="41"/>
      <c r="F3240" s="42">
        <v>42969.075428240736</v>
      </c>
      <c r="G3240" s="43">
        <v>11</v>
      </c>
      <c r="H3240" s="44">
        <v>43353</v>
      </c>
      <c r="I3240" s="44">
        <v>43343</v>
      </c>
      <c r="J3240" s="43">
        <v>965777</v>
      </c>
      <c r="K3240" s="43">
        <v>0</v>
      </c>
      <c r="L3240" s="43">
        <v>0</v>
      </c>
      <c r="M3240" s="43">
        <f>IFERROR(J3240-K3240-L3240,0)</f>
        <v>965777</v>
      </c>
      <c r="N3240" s="43">
        <v>1010899</v>
      </c>
      <c r="O3240" s="45">
        <f>IFERROR(IF(1 - M3240/N3240&lt;0,0,1-M3240/N3240),0)</f>
        <v>0.044635517494823862</v>
      </c>
      <c r="P3240" s="43">
        <v>0</v>
      </c>
      <c r="Q3240" s="43">
        <v>965777</v>
      </c>
      <c r="R3240" s="46">
        <f>IF(F3240&lt;DATEVALUE("2018-07-01"),1,0)</f>
        <v>1</v>
      </c>
      <c r="S3240" s="47">
        <f>IF(R3240=1,1%,0)</f>
        <v>0.01</v>
      </c>
      <c r="T3240" s="46">
        <f>IFERROR(S3240*M3240,0)</f>
        <v>9657.7700000000004</v>
      </c>
      <c r="U3240" s="48">
        <f>IF(O3240&lt;=0.12,1,0)*(1-R3240)*M3240</f>
        <v>0</v>
      </c>
      <c r="V3240" s="49">
        <f>IF(0&lt;0.8,0,IF(0&lt;1,Sheet1!L590,1))*IF(G3240&lt;3,0.12 - O3240,0.01) *U3240</f>
        <v>0</v>
      </c>
      <c r="W3240" s="49">
        <f>IF(0&gt;1,IF(0&lt;=1.1,1,IF(0&lt;=1.2,2,IF(0&lt;=1.5,3,5))),0) * 1000000</f>
        <v>0</v>
      </c>
      <c r="X3240" s="50">
        <f>IF(AND(P3240&gt;=150000000,P3240&lt;300000000),5000000,IF(AND(P3240&gt;=300000000,P3240&lt;500000000),10000000,IF(AND(P3240&gt;=300000000,P3240&lt;500000000),15000000,IF(AND(P3240&gt;=500000000,P3240&lt;3000000000),20000000,IF(P3240&gt;=30000000000,35000000,0))))) * (1-R3240)</f>
        <v>0</v>
      </c>
      <c r="Y3240" s="50">
        <f>IFERROR(Q3240 * (1-R3240),0)</f>
        <v>0</v>
      </c>
      <c r="Z3240" s="51">
        <f>IF(R3240=1,0,0)</f>
        <v>0</v>
      </c>
      <c r="AA3240" s="51">
        <f>IFERROR((1-R3240) * Z3240 * 2%,0)</f>
        <v>0</v>
      </c>
      <c r="AB3240" s="52">
        <f>IF(R3240=0,0,0)</f>
        <v>0</v>
      </c>
      <c r="AC3240" s="52">
        <f> IFERROR(AB3240 * (1-R3240) * 2%,0)</f>
        <v>0</v>
      </c>
      <c r="AD3240" s="53">
        <f>T3240+V3240+W3240+X3240+AA3240+AC3240</f>
        <v>9657.7700000000004</v>
      </c>
    </row>
    <row r="3241">
      <c r="C3241" s="40" t="s">
        <v>6146</v>
      </c>
      <c r="D3241" s="41" t="s">
        <v>6147</v>
      </c>
      <c r="E3241" s="41"/>
      <c r="F3241" s="42">
        <v>42976.070358796293</v>
      </c>
      <c r="G3241" s="43">
        <v>11</v>
      </c>
      <c r="H3241" s="44">
        <v>43364</v>
      </c>
      <c r="I3241" s="44">
        <v>43373</v>
      </c>
      <c r="J3241" s="43">
        <v>5030196</v>
      </c>
      <c r="K3241" s="43">
        <v>0</v>
      </c>
      <c r="L3241" s="43">
        <v>0</v>
      </c>
      <c r="M3241" s="43">
        <f>IFERROR(J3241-K3241-L3241,0)</f>
        <v>5030196</v>
      </c>
      <c r="N3241" s="43">
        <v>5246379</v>
      </c>
      <c r="O3241" s="45">
        <f>IFERROR(IF(1 - M3241/N3241&lt;0,0,1-M3241/N3241),0)</f>
        <v>0.041206134745507383</v>
      </c>
      <c r="P3241" s="43">
        <v>0</v>
      </c>
      <c r="Q3241" s="43">
        <v>5030196</v>
      </c>
      <c r="R3241" s="46">
        <f>IF(F3241&lt;DATEVALUE("2018-07-01"),1,0)</f>
        <v>1</v>
      </c>
      <c r="S3241" s="47">
        <f>IF(R3241=1,1%,0)</f>
        <v>0.01</v>
      </c>
      <c r="T3241" s="46">
        <f>IFERROR(S3241*M3241,0)</f>
        <v>50301.959999999999</v>
      </c>
      <c r="U3241" s="48">
        <f>IF(O3241&lt;=0.12,1,0)*(1-R3241)*M3241</f>
        <v>0</v>
      </c>
      <c r="V3241" s="49">
        <f>IF(0&lt;0.8,0,IF(0&lt;1,Sheet1!L590,1))*IF(G3241&lt;3,0.12 - O3241,0.01) *U3241</f>
        <v>0</v>
      </c>
      <c r="W3241" s="49">
        <f>IF(0&gt;1,IF(0&lt;=1.1,1,IF(0&lt;=1.2,2,IF(0&lt;=1.5,3,5))),0) * 1000000</f>
        <v>0</v>
      </c>
      <c r="X3241" s="50">
        <f>IF(AND(P3241&gt;=150000000,P3241&lt;300000000),5000000,IF(AND(P3241&gt;=300000000,P3241&lt;500000000),10000000,IF(AND(P3241&gt;=300000000,P3241&lt;500000000),15000000,IF(AND(P3241&gt;=500000000,P3241&lt;3000000000),20000000,IF(P3241&gt;=30000000000,35000000,0))))) * (1-R3241)</f>
        <v>0</v>
      </c>
      <c r="Y3241" s="50">
        <f>IFERROR(Q3241 * (1-R3241),0)</f>
        <v>0</v>
      </c>
      <c r="Z3241" s="51">
        <f>IF(R3241=1,0,0)</f>
        <v>0</v>
      </c>
      <c r="AA3241" s="51">
        <f>IFERROR((1-R3241) * Z3241 * 2%,0)</f>
        <v>0</v>
      </c>
      <c r="AB3241" s="52">
        <f>IF(R3241=0,0,0)</f>
        <v>0</v>
      </c>
      <c r="AC3241" s="52">
        <f> IFERROR(AB3241 * (1-R3241) * 2%,0)</f>
        <v>0</v>
      </c>
      <c r="AD3241" s="53">
        <f>T3241+V3241+W3241+X3241+AA3241+AC3241</f>
        <v>50301.959999999999</v>
      </c>
    </row>
    <row r="3242">
      <c r="C3242" s="40" t="s">
        <v>6148</v>
      </c>
      <c r="D3242" s="41" t="s">
        <v>6149</v>
      </c>
      <c r="E3242" s="41"/>
      <c r="F3242" s="42">
        <v>43001.152013888888</v>
      </c>
      <c r="G3242" s="43">
        <v>10</v>
      </c>
      <c r="H3242" s="44">
        <v>43355</v>
      </c>
      <c r="I3242" s="44">
        <v>43369</v>
      </c>
      <c r="J3242" s="43">
        <v>514941</v>
      </c>
      <c r="K3242" s="43">
        <v>0</v>
      </c>
      <c r="L3242" s="43">
        <v>0</v>
      </c>
      <c r="M3242" s="43">
        <f>IFERROR(J3242-K3242-L3242,0)</f>
        <v>514941</v>
      </c>
      <c r="N3242" s="43">
        <v>776287</v>
      </c>
      <c r="O3242" s="45">
        <f>IFERROR(IF(1 - M3242/N3242&lt;0,0,1-M3242/N3242),0)</f>
        <v>0.33666156975448513</v>
      </c>
      <c r="P3242" s="43">
        <v>0</v>
      </c>
      <c r="Q3242" s="43">
        <v>514941</v>
      </c>
      <c r="R3242" s="46">
        <f>IF(F3242&lt;DATEVALUE("2018-07-01"),1,0)</f>
        <v>1</v>
      </c>
      <c r="S3242" s="47">
        <f>IF(R3242=1,1%,0)</f>
        <v>0.01</v>
      </c>
      <c r="T3242" s="46">
        <f>IFERROR(S3242*M3242,0)</f>
        <v>5149.4099999999999</v>
      </c>
      <c r="U3242" s="48">
        <f>IF(O3242&lt;=0.12,1,0)*(1-R3242)*M3242</f>
        <v>0</v>
      </c>
      <c r="V3242" s="49">
        <f>IF(0&lt;0.8,0,IF(0&lt;1,Sheet1!L590,1))*IF(G3242&lt;3,0.12 - O3242,0.01) *U3242</f>
        <v>0</v>
      </c>
      <c r="W3242" s="49">
        <f>IF(0&gt;1,IF(0&lt;=1.1,1,IF(0&lt;=1.2,2,IF(0&lt;=1.5,3,5))),0) * 1000000</f>
        <v>0</v>
      </c>
      <c r="X3242" s="50">
        <f>IF(AND(P3242&gt;=150000000,P3242&lt;300000000),5000000,IF(AND(P3242&gt;=300000000,P3242&lt;500000000),10000000,IF(AND(P3242&gt;=300000000,P3242&lt;500000000),15000000,IF(AND(P3242&gt;=500000000,P3242&lt;3000000000),20000000,IF(P3242&gt;=30000000000,35000000,0))))) * (1-R3242)</f>
        <v>0</v>
      </c>
      <c r="Y3242" s="50">
        <f>IFERROR(Q3242 * (1-R3242),0)</f>
        <v>0</v>
      </c>
      <c r="Z3242" s="51">
        <f>IF(R3242=1,0,0)</f>
        <v>0</v>
      </c>
      <c r="AA3242" s="51">
        <f>IFERROR((1-R3242) * Z3242 * 2%,0)</f>
        <v>0</v>
      </c>
      <c r="AB3242" s="52">
        <f>IF(R3242=0,0,0)</f>
        <v>0</v>
      </c>
      <c r="AC3242" s="52">
        <f> IFERROR(AB3242 * (1-R3242) * 2%,0)</f>
        <v>0</v>
      </c>
      <c r="AD3242" s="53">
        <f>T3242+V3242+W3242+X3242+AA3242+AC3242</f>
        <v>5149.4099999999999</v>
      </c>
    </row>
    <row r="3243">
      <c r="C3243" s="40" t="s">
        <v>6150</v>
      </c>
      <c r="D3243" s="41" t="s">
        <v>6151</v>
      </c>
      <c r="E3243" s="41"/>
      <c r="F3243" s="42">
        <v>43008.282986111109</v>
      </c>
      <c r="G3243" s="43">
        <v>10</v>
      </c>
      <c r="H3243" s="44">
        <v>43335</v>
      </c>
      <c r="I3243" s="44">
        <v>43347</v>
      </c>
      <c r="J3243" s="43">
        <v>554114</v>
      </c>
      <c r="K3243" s="43">
        <v>0</v>
      </c>
      <c r="L3243" s="43">
        <v>0</v>
      </c>
      <c r="M3243" s="43">
        <f>IFERROR(J3243-K3243-L3243,0)</f>
        <v>554114</v>
      </c>
      <c r="N3243" s="43">
        <v>730304</v>
      </c>
      <c r="O3243" s="45">
        <f>IFERROR(IF(1 - M3243/N3243&lt;0,0,1-M3243/N3243),0)</f>
        <v>0.2412556962579967</v>
      </c>
      <c r="P3243" s="43">
        <v>0</v>
      </c>
      <c r="Q3243" s="43">
        <v>554114</v>
      </c>
      <c r="R3243" s="46">
        <f>IF(F3243&lt;DATEVALUE("2018-07-01"),1,0)</f>
        <v>1</v>
      </c>
      <c r="S3243" s="47">
        <f>IF(R3243=1,1%,0)</f>
        <v>0.01</v>
      </c>
      <c r="T3243" s="46">
        <f>IFERROR(S3243*M3243,0)</f>
        <v>5541.1400000000003</v>
      </c>
      <c r="U3243" s="48">
        <f>IF(O3243&lt;=0.12,1,0)*(1-R3243)*M3243</f>
        <v>0</v>
      </c>
      <c r="V3243" s="49">
        <f>IF(0&lt;0.8,0,IF(0&lt;1,Sheet1!L590,1))*IF(G3243&lt;3,0.12 - O3243,0.01) *U3243</f>
        <v>0</v>
      </c>
      <c r="W3243" s="49">
        <f>IF(0&gt;1,IF(0&lt;=1.1,1,IF(0&lt;=1.2,2,IF(0&lt;=1.5,3,5))),0) * 1000000</f>
        <v>0</v>
      </c>
      <c r="X3243" s="50">
        <f>IF(AND(P3243&gt;=150000000,P3243&lt;300000000),5000000,IF(AND(P3243&gt;=300000000,P3243&lt;500000000),10000000,IF(AND(P3243&gt;=300000000,P3243&lt;500000000),15000000,IF(AND(P3243&gt;=500000000,P3243&lt;3000000000),20000000,IF(P3243&gt;=30000000000,35000000,0))))) * (1-R3243)</f>
        <v>0</v>
      </c>
      <c r="Y3243" s="50">
        <f>IFERROR(Q3243 * (1-R3243),0)</f>
        <v>0</v>
      </c>
      <c r="Z3243" s="51">
        <f>IF(R3243=1,0,0)</f>
        <v>0</v>
      </c>
      <c r="AA3243" s="51">
        <f>IFERROR((1-R3243) * Z3243 * 2%,0)</f>
        <v>0</v>
      </c>
      <c r="AB3243" s="52">
        <f>IF(R3243=0,0,0)</f>
        <v>0</v>
      </c>
      <c r="AC3243" s="52">
        <f> IFERROR(AB3243 * (1-R3243) * 2%,0)</f>
        <v>0</v>
      </c>
      <c r="AD3243" s="53">
        <f>T3243+V3243+W3243+X3243+AA3243+AC3243</f>
        <v>5541.1400000000003</v>
      </c>
    </row>
    <row r="3244">
      <c r="C3244" s="40" t="s">
        <v>6152</v>
      </c>
      <c r="D3244" s="41" t="s">
        <v>6151</v>
      </c>
      <c r="E3244" s="41"/>
      <c r="F3244" s="42">
        <v>43035.322187500002</v>
      </c>
      <c r="G3244" s="43">
        <v>9</v>
      </c>
      <c r="H3244" s="44">
        <v>43335</v>
      </c>
      <c r="I3244" s="44">
        <v>43347</v>
      </c>
      <c r="J3244" s="43">
        <v>1120845</v>
      </c>
      <c r="K3244" s="43">
        <v>912123</v>
      </c>
      <c r="L3244" s="43">
        <v>0</v>
      </c>
      <c r="M3244" s="43">
        <f>IFERROR(J3244-K3244-L3244,0)</f>
        <v>208722</v>
      </c>
      <c r="N3244" s="43">
        <v>1479164</v>
      </c>
      <c r="O3244" s="45">
        <f>IFERROR(IF(1 - M3244/N3244&lt;0,0,1-M3244/N3244),0)</f>
        <v>0.85889191462204328</v>
      </c>
      <c r="P3244" s="43">
        <v>0</v>
      </c>
      <c r="Q3244" s="43">
        <v>221375</v>
      </c>
      <c r="R3244" s="46">
        <f>IF(F3244&lt;DATEVALUE("2018-07-01"),1,0)</f>
        <v>1</v>
      </c>
      <c r="S3244" s="47">
        <f>IF(R3244=1,1%,0)</f>
        <v>0.01</v>
      </c>
      <c r="T3244" s="46">
        <f>IFERROR(S3244*M3244,0)</f>
        <v>2087.2200000000003</v>
      </c>
      <c r="U3244" s="48">
        <f>IF(O3244&lt;=0.12,1,0)*(1-R3244)*M3244</f>
        <v>0</v>
      </c>
      <c r="V3244" s="49">
        <f>IF(0&lt;0.8,0,IF(0&lt;1,Sheet1!L590,1))*IF(G3244&lt;3,0.12 - O3244,0.01) *U3244</f>
        <v>0</v>
      </c>
      <c r="W3244" s="49">
        <f>IF(0&gt;1,IF(0&lt;=1.1,1,IF(0&lt;=1.2,2,IF(0&lt;=1.5,3,5))),0) * 1000000</f>
        <v>0</v>
      </c>
      <c r="X3244" s="50">
        <f>IF(AND(P3244&gt;=150000000,P3244&lt;300000000),5000000,IF(AND(P3244&gt;=300000000,P3244&lt;500000000),10000000,IF(AND(P3244&gt;=300000000,P3244&lt;500000000),15000000,IF(AND(P3244&gt;=500000000,P3244&lt;3000000000),20000000,IF(P3244&gt;=30000000000,35000000,0))))) * (1-R3244)</f>
        <v>0</v>
      </c>
      <c r="Y3244" s="50">
        <f>IFERROR(Q3244 * (1-R3244),0)</f>
        <v>0</v>
      </c>
      <c r="Z3244" s="51">
        <f>IF(R3244=1,0,0)</f>
        <v>0</v>
      </c>
      <c r="AA3244" s="51">
        <f>IFERROR((1-R3244) * Z3244 * 2%,0)</f>
        <v>0</v>
      </c>
      <c r="AB3244" s="52">
        <f>IF(R3244=0,0,0)</f>
        <v>0</v>
      </c>
      <c r="AC3244" s="52">
        <f> IFERROR(AB3244 * (1-R3244) * 2%,0)</f>
        <v>0</v>
      </c>
      <c r="AD3244" s="53">
        <f>T3244+V3244+W3244+X3244+AA3244+AC3244</f>
        <v>2087.2200000000003</v>
      </c>
    </row>
    <row r="3245">
      <c r="C3245" s="40" t="s">
        <v>6153</v>
      </c>
      <c r="D3245" s="41" t="s">
        <v>6154</v>
      </c>
      <c r="E3245" s="41"/>
      <c r="F3245" s="42">
        <v>43182.091631944444</v>
      </c>
      <c r="G3245" s="43">
        <v>4</v>
      </c>
      <c r="H3245" s="44">
        <v>43321</v>
      </c>
      <c r="I3245" s="44">
        <v>43434</v>
      </c>
      <c r="J3245" s="43">
        <v>283712</v>
      </c>
      <c r="K3245" s="43">
        <v>0</v>
      </c>
      <c r="L3245" s="43">
        <v>0</v>
      </c>
      <c r="M3245" s="43">
        <f>IFERROR(J3245-K3245-L3245,0)</f>
        <v>283712</v>
      </c>
      <c r="N3245" s="43">
        <v>283712</v>
      </c>
      <c r="O3245" s="45">
        <f>IFERROR(IF(1 - M3245/N3245&lt;0,0,1-M3245/N3245),0)</f>
        <v>0</v>
      </c>
      <c r="P3245" s="43">
        <v>0</v>
      </c>
      <c r="Q3245" s="43">
        <v>283712</v>
      </c>
      <c r="R3245" s="46">
        <f>IF(F3245&lt;DATEVALUE("2018-07-01"),1,0)</f>
        <v>1</v>
      </c>
      <c r="S3245" s="47">
        <f>IF(R3245=1,1%,0)</f>
        <v>0.01</v>
      </c>
      <c r="T3245" s="46">
        <f>IFERROR(S3245*M3245,0)</f>
        <v>2837.1199999999999</v>
      </c>
      <c r="U3245" s="48">
        <f>IF(O3245&lt;=0.12,1,0)*(1-R3245)*M3245</f>
        <v>0</v>
      </c>
      <c r="V3245" s="49">
        <f>IF(0&lt;0.8,0,IF(0&lt;1,Sheet1!L590,1))*IF(G3245&lt;3,0.12 - O3245,0.01) *U3245</f>
        <v>0</v>
      </c>
      <c r="W3245" s="49">
        <f>IF(0&gt;1,IF(0&lt;=1.1,1,IF(0&lt;=1.2,2,IF(0&lt;=1.5,3,5))),0) * 1000000</f>
        <v>0</v>
      </c>
      <c r="X3245" s="50">
        <f>IF(AND(P3245&gt;=150000000,P3245&lt;300000000),5000000,IF(AND(P3245&gt;=300000000,P3245&lt;500000000),10000000,IF(AND(P3245&gt;=300000000,P3245&lt;500000000),15000000,IF(AND(P3245&gt;=500000000,P3245&lt;3000000000),20000000,IF(P3245&gt;=30000000000,35000000,0))))) * (1-R3245)</f>
        <v>0</v>
      </c>
      <c r="Y3245" s="50">
        <f>IFERROR(Q3245 * (1-R3245),0)</f>
        <v>0</v>
      </c>
      <c r="Z3245" s="51">
        <f>IF(R3245=1,0,0)</f>
        <v>0</v>
      </c>
      <c r="AA3245" s="51">
        <f>IFERROR((1-R3245) * Z3245 * 2%,0)</f>
        <v>0</v>
      </c>
      <c r="AB3245" s="52">
        <f>IF(R3245=0,0,0)</f>
        <v>0</v>
      </c>
      <c r="AC3245" s="52">
        <f> IFERROR(AB3245 * (1-R3245) * 2%,0)</f>
        <v>0</v>
      </c>
      <c r="AD3245" s="53">
        <f>T3245+V3245+W3245+X3245+AA3245+AC3245</f>
        <v>2837.1199999999999</v>
      </c>
    </row>
    <row r="3246">
      <c r="C3246" s="40" t="s">
        <v>6155</v>
      </c>
      <c r="D3246" s="41" t="s">
        <v>6156</v>
      </c>
      <c r="E3246" s="41"/>
      <c r="F3246" s="42">
        <v>43222.346446759257</v>
      </c>
      <c r="G3246" s="43">
        <v>2</v>
      </c>
      <c r="H3246" s="44">
        <v>43431</v>
      </c>
      <c r="I3246" s="44">
        <v>43459</v>
      </c>
      <c r="J3246" s="43">
        <v>872307</v>
      </c>
      <c r="K3246" s="43">
        <v>0</v>
      </c>
      <c r="L3246" s="43">
        <v>0</v>
      </c>
      <c r="M3246" s="43">
        <f>IFERROR(J3246-K3246-L3246,0)</f>
        <v>872307</v>
      </c>
      <c r="N3246" s="43">
        <v>872307</v>
      </c>
      <c r="O3246" s="45">
        <f>IFERROR(IF(1 - M3246/N3246&lt;0,0,1-M3246/N3246),0)</f>
        <v>0</v>
      </c>
      <c r="P3246" s="43">
        <v>872307</v>
      </c>
      <c r="Q3246" s="43">
        <v>0</v>
      </c>
      <c r="R3246" s="46">
        <f>IF(F3246&lt;DATEVALUE("2018-07-01"),1,0)</f>
        <v>1</v>
      </c>
      <c r="S3246" s="47">
        <f>IF(R3246=1,1%,0)</f>
        <v>0.01</v>
      </c>
      <c r="T3246" s="46">
        <f>IFERROR(S3246*M3246,0)</f>
        <v>8723.0699999999997</v>
      </c>
      <c r="U3246" s="48">
        <f>IF(O3246&lt;=0.12,1,0)*(1-R3246)*M3246</f>
        <v>0</v>
      </c>
      <c r="V3246" s="49">
        <f>IF(0&lt;0.8,0,IF(0&lt;1,Sheet1!L590,1))*IF(G3246&lt;3,0.12 - O3246,0.01) *U3246</f>
        <v>0</v>
      </c>
      <c r="W3246" s="49">
        <f>IF(0&gt;1,IF(0&lt;=1.1,1,IF(0&lt;=1.2,2,IF(0&lt;=1.5,3,5))),0) * 1000000</f>
        <v>0</v>
      </c>
      <c r="X3246" s="50">
        <f>IF(AND(P3246&gt;=150000000,P3246&lt;300000000),5000000,IF(AND(P3246&gt;=300000000,P3246&lt;500000000),10000000,IF(AND(P3246&gt;=300000000,P3246&lt;500000000),15000000,IF(AND(P3246&gt;=500000000,P3246&lt;3000000000),20000000,IF(P3246&gt;=30000000000,35000000,0))))) * (1-R3246)</f>
        <v>0</v>
      </c>
      <c r="Y3246" s="50">
        <f>IFERROR(Q3246 * (1-R3246),0)</f>
        <v>0</v>
      </c>
      <c r="Z3246" s="51">
        <f>IF(R3246=1,0,0)</f>
        <v>0</v>
      </c>
      <c r="AA3246" s="51">
        <f>IFERROR((1-R3246) * Z3246 * 2%,0)</f>
        <v>0</v>
      </c>
      <c r="AB3246" s="52">
        <f>IF(R3246=0,0,0)</f>
        <v>0</v>
      </c>
      <c r="AC3246" s="52">
        <f> IFERROR(AB3246 * (1-R3246) * 2%,0)</f>
        <v>0</v>
      </c>
      <c r="AD3246" s="53">
        <f>T3246+V3246+W3246+X3246+AA3246+AC3246</f>
        <v>8723.0699999999997</v>
      </c>
    </row>
    <row r="3247">
      <c r="C3247" s="40" t="s">
        <v>6157</v>
      </c>
      <c r="D3247" s="41" t="s">
        <v>6158</v>
      </c>
      <c r="E3247" s="41"/>
      <c r="F3247" s="42">
        <v>43231.408263888887</v>
      </c>
      <c r="G3247" s="43">
        <v>2</v>
      </c>
      <c r="H3247" s="44">
        <v>43404</v>
      </c>
      <c r="I3247" s="44">
        <v>43404</v>
      </c>
      <c r="J3247" s="43">
        <v>1131631</v>
      </c>
      <c r="K3247" s="43">
        <v>0</v>
      </c>
      <c r="L3247" s="43">
        <v>0</v>
      </c>
      <c r="M3247" s="43">
        <f>IFERROR(J3247-K3247-L3247,0)</f>
        <v>1131631</v>
      </c>
      <c r="N3247" s="43">
        <v>1096446</v>
      </c>
      <c r="O3247" s="45">
        <f>IFERROR(IF(1 - M3247/N3247&lt;0,0,1-M3247/N3247),0)</f>
        <v>0</v>
      </c>
      <c r="P3247" s="43">
        <v>1131631</v>
      </c>
      <c r="Q3247" s="43">
        <v>0</v>
      </c>
      <c r="R3247" s="46">
        <f>IF(F3247&lt;DATEVALUE("2018-07-01"),1,0)</f>
        <v>1</v>
      </c>
      <c r="S3247" s="47">
        <f>IF(R3247=1,1%,0)</f>
        <v>0.01</v>
      </c>
      <c r="T3247" s="46">
        <f>IFERROR(S3247*M3247,0)</f>
        <v>11316.31</v>
      </c>
      <c r="U3247" s="48">
        <f>IF(O3247&lt;=0.12,1,0)*(1-R3247)*M3247</f>
        <v>0</v>
      </c>
      <c r="V3247" s="49">
        <f>IF(0&lt;0.8,0,IF(0&lt;1,Sheet1!L590,1))*IF(G3247&lt;3,0.12 - O3247,0.01) *U3247</f>
        <v>0</v>
      </c>
      <c r="W3247" s="49">
        <f>IF(0&gt;1,IF(0&lt;=1.1,1,IF(0&lt;=1.2,2,IF(0&lt;=1.5,3,5))),0) * 1000000</f>
        <v>0</v>
      </c>
      <c r="X3247" s="50">
        <f>IF(AND(P3247&gt;=150000000,P3247&lt;300000000),5000000,IF(AND(P3247&gt;=300000000,P3247&lt;500000000),10000000,IF(AND(P3247&gt;=300000000,P3247&lt;500000000),15000000,IF(AND(P3247&gt;=500000000,P3247&lt;3000000000),20000000,IF(P3247&gt;=30000000000,35000000,0))))) * (1-R3247)</f>
        <v>0</v>
      </c>
      <c r="Y3247" s="50">
        <f>IFERROR(Q3247 * (1-R3247),0)</f>
        <v>0</v>
      </c>
      <c r="Z3247" s="51">
        <f>IF(R3247=1,0,0)</f>
        <v>0</v>
      </c>
      <c r="AA3247" s="51">
        <f>IFERROR((1-R3247) * Z3247 * 2%,0)</f>
        <v>0</v>
      </c>
      <c r="AB3247" s="52">
        <f>IF(R3247=0,0,0)</f>
        <v>0</v>
      </c>
      <c r="AC3247" s="52">
        <f> IFERROR(AB3247 * (1-R3247) * 2%,0)</f>
        <v>0</v>
      </c>
      <c r="AD3247" s="53">
        <f>T3247+V3247+W3247+X3247+AA3247+AC3247</f>
        <v>11316.31</v>
      </c>
    </row>
    <row r="3248">
      <c r="C3248" s="40" t="s">
        <v>6159</v>
      </c>
      <c r="D3248" s="41" t="s">
        <v>6160</v>
      </c>
      <c r="E3248" s="41"/>
      <c r="F3248" s="42">
        <v>43250.055659722224</v>
      </c>
      <c r="G3248" s="43">
        <v>2</v>
      </c>
      <c r="H3248" s="44">
        <v>43321</v>
      </c>
      <c r="I3248" s="44">
        <v>43402</v>
      </c>
      <c r="J3248" s="43">
        <v>4297977</v>
      </c>
      <c r="K3248" s="43">
        <v>0</v>
      </c>
      <c r="L3248" s="43">
        <v>0</v>
      </c>
      <c r="M3248" s="43">
        <f>IFERROR(J3248-K3248-L3248,0)</f>
        <v>4297977</v>
      </c>
      <c r="N3248" s="43">
        <v>474192</v>
      </c>
      <c r="O3248" s="45">
        <f>IFERROR(IF(1 - M3248/N3248&lt;0,0,1-M3248/N3248),0)</f>
        <v>0</v>
      </c>
      <c r="P3248" s="43">
        <v>4297977</v>
      </c>
      <c r="Q3248" s="43">
        <v>0</v>
      </c>
      <c r="R3248" s="46">
        <f>IF(F3248&lt;DATEVALUE("2018-07-01"),1,0)</f>
        <v>1</v>
      </c>
      <c r="S3248" s="47">
        <f>IF(R3248=1,1%,0)</f>
        <v>0.01</v>
      </c>
      <c r="T3248" s="46">
        <f>IFERROR(S3248*M3248,0)</f>
        <v>42979.770000000004</v>
      </c>
      <c r="U3248" s="48">
        <f>IF(O3248&lt;=0.12,1,0)*(1-R3248)*M3248</f>
        <v>0</v>
      </c>
      <c r="V3248" s="49">
        <f>IF(0&lt;0.8,0,IF(0&lt;1,Sheet1!L590,1))*IF(G3248&lt;3,0.12 - O3248,0.01) *U3248</f>
        <v>0</v>
      </c>
      <c r="W3248" s="49">
        <f>IF(0&gt;1,IF(0&lt;=1.1,1,IF(0&lt;=1.2,2,IF(0&lt;=1.5,3,5))),0) * 1000000</f>
        <v>0</v>
      </c>
      <c r="X3248" s="50">
        <f>IF(AND(P3248&gt;=150000000,P3248&lt;300000000),5000000,IF(AND(P3248&gt;=300000000,P3248&lt;500000000),10000000,IF(AND(P3248&gt;=300000000,P3248&lt;500000000),15000000,IF(AND(P3248&gt;=500000000,P3248&lt;3000000000),20000000,IF(P3248&gt;=30000000000,35000000,0))))) * (1-R3248)</f>
        <v>0</v>
      </c>
      <c r="Y3248" s="50">
        <f>IFERROR(Q3248 * (1-R3248),0)</f>
        <v>0</v>
      </c>
      <c r="Z3248" s="51">
        <f>IF(R3248=1,0,0)</f>
        <v>0</v>
      </c>
      <c r="AA3248" s="51">
        <f>IFERROR((1-R3248) * Z3248 * 2%,0)</f>
        <v>0</v>
      </c>
      <c r="AB3248" s="52">
        <f>IF(R3248=0,3823783,0)</f>
        <v>0</v>
      </c>
      <c r="AC3248" s="52">
        <f> IFERROR(AB3248 * (1-R3248) * 2%,0)</f>
        <v>0</v>
      </c>
      <c r="AD3248" s="53">
        <f>T3248+V3248+W3248+X3248+AA3248+AC3248</f>
        <v>42979.770000000004</v>
      </c>
    </row>
    <row r="3249">
      <c r="C3249" s="40" t="s">
        <v>6161</v>
      </c>
      <c r="D3249" s="41" t="s">
        <v>6162</v>
      </c>
      <c r="E3249" s="41"/>
      <c r="F3249" s="42">
        <v>42521.387303240735</v>
      </c>
      <c r="G3249" s="43">
        <v>26</v>
      </c>
      <c r="H3249" s="44" t="s">
        <v>24</v>
      </c>
      <c r="I3249" s="44" t="s">
        <v>24</v>
      </c>
      <c r="J3249" s="43">
        <v>0</v>
      </c>
      <c r="K3249" s="43">
        <v>0</v>
      </c>
      <c r="L3249" s="43">
        <v>0</v>
      </c>
      <c r="M3249" s="43">
        <f>IFERROR(J3249-K3249-L3249,0)</f>
        <v>0</v>
      </c>
      <c r="N3249" s="43">
        <v>1071068</v>
      </c>
      <c r="O3249" s="45">
        <f>IFERROR(IF(1 - M3249/N3249&lt;0,0,1-M3249/N3249),0)</f>
        <v>1</v>
      </c>
      <c r="P3249" s="43">
        <v>0</v>
      </c>
      <c r="Q3249" s="43">
        <v>0</v>
      </c>
      <c r="R3249" s="46">
        <f>IF(F3249&lt;DATEVALUE("2018-07-01"),1,0)</f>
        <v>1</v>
      </c>
      <c r="S3249" s="47">
        <f>IF(R3249=1,1%,0)</f>
        <v>0.01</v>
      </c>
      <c r="T3249" s="46">
        <f>IFERROR(S3249*M3249,0)</f>
        <v>0</v>
      </c>
      <c r="U3249" s="48">
        <f>IF(O3249&lt;=0.12,1,0)*(1-R3249)*M3249</f>
        <v>0</v>
      </c>
      <c r="V3249" s="49">
        <f>IF(0&lt;0.8,0,IF(0&lt;1,Sheet1!L590,1))*IF(G3249&lt;3,0.12 - O3249,0.01) *U3249</f>
        <v>0</v>
      </c>
      <c r="W3249" s="49">
        <f>IF(0&gt;1,IF(0&lt;=1.1,1,IF(0&lt;=1.2,2,IF(0&lt;=1.5,3,5))),0) * 1000000</f>
        <v>0</v>
      </c>
      <c r="X3249" s="50">
        <f>IF(AND(P3249&gt;=150000000,P3249&lt;300000000),5000000,IF(AND(P3249&gt;=300000000,P3249&lt;500000000),10000000,IF(AND(P3249&gt;=300000000,P3249&lt;500000000),15000000,IF(AND(P3249&gt;=500000000,P3249&lt;3000000000),20000000,IF(P3249&gt;=30000000000,35000000,0))))) * (1-R3249)</f>
        <v>0</v>
      </c>
      <c r="Y3249" s="50">
        <f>IFERROR(Q3249 * (1-R3249),0)</f>
        <v>0</v>
      </c>
      <c r="Z3249" s="51">
        <f>IF(R3249=1,0,"")</f>
        <v>0</v>
      </c>
      <c r="AA3249" s="51">
        <f>IFERROR((1-R3249) * Z3249 * 2%,0)</f>
        <v>0</v>
      </c>
      <c r="AB3249" s="52">
        <f>IF(R3249=0,"",0)</f>
        <v>0</v>
      </c>
      <c r="AC3249" s="52">
        <f> IFERROR(AB3249 * (1-R3249) * 2%,0)</f>
        <v>0</v>
      </c>
      <c r="AD3249" s="53">
        <f>T3249+V3249+W3249+X3249+AA3249+AC3249</f>
        <v>0</v>
      </c>
    </row>
    <row r="3250">
      <c r="C3250" s="40" t="s">
        <v>6163</v>
      </c>
      <c r="D3250" s="41" t="s">
        <v>6164</v>
      </c>
      <c r="E3250" s="41"/>
      <c r="F3250" s="42">
        <v>40682.393333333333</v>
      </c>
      <c r="G3250" s="43">
        <v>86</v>
      </c>
      <c r="H3250" s="44">
        <v>43312</v>
      </c>
      <c r="I3250" s="44">
        <v>43343</v>
      </c>
      <c r="J3250" s="43">
        <v>375084</v>
      </c>
      <c r="K3250" s="43">
        <v>0</v>
      </c>
      <c r="L3250" s="43">
        <v>0</v>
      </c>
      <c r="M3250" s="43">
        <f>IFERROR(J3250-K3250-L3250,0)</f>
        <v>375084</v>
      </c>
      <c r="N3250" s="43">
        <v>362563</v>
      </c>
      <c r="O3250" s="45">
        <f>IFERROR(IF(1 - M3250/N3250&lt;0,0,1-M3250/N3250),0)</f>
        <v>0</v>
      </c>
      <c r="P3250" s="43">
        <v>0</v>
      </c>
      <c r="Q3250" s="43">
        <v>375084</v>
      </c>
      <c r="R3250" s="46">
        <f>IF(F3250&lt;DATEVALUE("2018-07-01"),1,0)</f>
        <v>1</v>
      </c>
      <c r="S3250" s="47">
        <f>IF(R3250=1,1%,0)</f>
        <v>0.01</v>
      </c>
      <c r="T3250" s="46">
        <f>IFERROR(S3250*M3250,0)</f>
        <v>3750.8400000000001</v>
      </c>
      <c r="U3250" s="48">
        <f>IF(O3250&lt;=0.12,1,0)*(1-R3250)*M3250</f>
        <v>0</v>
      </c>
      <c r="V3250" s="49">
        <f>IF(0&lt;0.8,0,IF(0&lt;1,Sheet1!L590,1))*IF(G3250&lt;3,0.12 - O3250,0.01) *U3250</f>
        <v>0</v>
      </c>
      <c r="W3250" s="49">
        <f>IF(0&gt;1,IF(0&lt;=1.1,1,IF(0&lt;=1.2,2,IF(0&lt;=1.5,3,5))),0) * 1000000</f>
        <v>0</v>
      </c>
      <c r="X3250" s="50">
        <f>IF(AND(P3250&gt;=150000000,P3250&lt;300000000),5000000,IF(AND(P3250&gt;=300000000,P3250&lt;500000000),10000000,IF(AND(P3250&gt;=300000000,P3250&lt;500000000),15000000,IF(AND(P3250&gt;=500000000,P3250&lt;3000000000),20000000,IF(P3250&gt;=30000000000,35000000,0))))) * (1-R3250)</f>
        <v>0</v>
      </c>
      <c r="Y3250" s="50">
        <f>IFERROR(Q3250 * (1-R3250),0)</f>
        <v>0</v>
      </c>
      <c r="Z3250" s="51">
        <f>IF(R3250=1,0,0)</f>
        <v>0</v>
      </c>
      <c r="AA3250" s="51">
        <f>IFERROR((1-R3250) * Z3250 * 2%,0)</f>
        <v>0</v>
      </c>
      <c r="AB3250" s="52">
        <f>IF(R3250=0,0,0)</f>
        <v>0</v>
      </c>
      <c r="AC3250" s="52">
        <f> IFERROR(AB3250 * (1-R3250) * 2%,0)</f>
        <v>0</v>
      </c>
      <c r="AD3250" s="53">
        <f>T3250+V3250+W3250+X3250+AA3250+AC3250</f>
        <v>3750.8400000000001</v>
      </c>
    </row>
    <row r="3251">
      <c r="C3251" s="40" t="s">
        <v>6165</v>
      </c>
      <c r="D3251" s="41" t="s">
        <v>6166</v>
      </c>
      <c r="E3251" s="41"/>
      <c r="F3251" s="42">
        <v>41290.695659722223</v>
      </c>
      <c r="G3251" s="43">
        <v>66</v>
      </c>
      <c r="H3251" s="44">
        <v>43335</v>
      </c>
      <c r="I3251" s="44">
        <v>43353</v>
      </c>
      <c r="J3251" s="43">
        <v>1834928</v>
      </c>
      <c r="K3251" s="43">
        <v>0</v>
      </c>
      <c r="L3251" s="43">
        <v>0</v>
      </c>
      <c r="M3251" s="43">
        <f>IFERROR(J3251-K3251-L3251,0)</f>
        <v>1834928</v>
      </c>
      <c r="N3251" s="43">
        <v>2264807</v>
      </c>
      <c r="O3251" s="45">
        <f>IFERROR(IF(1 - M3251/N3251&lt;0,0,1-M3251/N3251),0)</f>
        <v>0.18980822648464091</v>
      </c>
      <c r="P3251" s="43">
        <v>0</v>
      </c>
      <c r="Q3251" s="43">
        <v>1834928</v>
      </c>
      <c r="R3251" s="46">
        <f>IF(F3251&lt;DATEVALUE("2018-07-01"),1,0)</f>
        <v>1</v>
      </c>
      <c r="S3251" s="47">
        <f>IF(R3251=1,1%,0)</f>
        <v>0.01</v>
      </c>
      <c r="T3251" s="46">
        <f>IFERROR(S3251*M3251,0)</f>
        <v>18349.279999999999</v>
      </c>
      <c r="U3251" s="48">
        <f>IF(O3251&lt;=0.12,1,0)*(1-R3251)*M3251</f>
        <v>0</v>
      </c>
      <c r="V3251" s="49">
        <f>IF(0&lt;0.8,0,IF(0&lt;1,Sheet1!L590,1))*IF(G3251&lt;3,0.12 - O3251,0.01) *U3251</f>
        <v>0</v>
      </c>
      <c r="W3251" s="49">
        <f>IF(0&gt;1,IF(0&lt;=1.1,1,IF(0&lt;=1.2,2,IF(0&lt;=1.5,3,5))),0) * 1000000</f>
        <v>0</v>
      </c>
      <c r="X3251" s="50">
        <f>IF(AND(P3251&gt;=150000000,P3251&lt;300000000),5000000,IF(AND(P3251&gt;=300000000,P3251&lt;500000000),10000000,IF(AND(P3251&gt;=300000000,P3251&lt;500000000),15000000,IF(AND(P3251&gt;=500000000,P3251&lt;3000000000),20000000,IF(P3251&gt;=30000000000,35000000,0))))) * (1-R3251)</f>
        <v>0</v>
      </c>
      <c r="Y3251" s="50">
        <f>IFERROR(Q3251 * (1-R3251),0)</f>
        <v>0</v>
      </c>
      <c r="Z3251" s="51">
        <f>IF(R3251=1,0,0)</f>
        <v>0</v>
      </c>
      <c r="AA3251" s="51">
        <f>IFERROR((1-R3251) * Z3251 * 2%,0)</f>
        <v>0</v>
      </c>
      <c r="AB3251" s="52">
        <f>IF(R3251=0,0,0)</f>
        <v>0</v>
      </c>
      <c r="AC3251" s="52">
        <f> IFERROR(AB3251 * (1-R3251) * 2%,0)</f>
        <v>0</v>
      </c>
      <c r="AD3251" s="53">
        <f>T3251+V3251+W3251+X3251+AA3251+AC3251</f>
        <v>18349.279999999999</v>
      </c>
    </row>
    <row r="3252">
      <c r="C3252" s="40" t="s">
        <v>6167</v>
      </c>
      <c r="D3252" s="41" t="s">
        <v>6168</v>
      </c>
      <c r="E3252" s="41"/>
      <c r="F3252" s="42">
        <v>41779.694965277777</v>
      </c>
      <c r="G3252" s="43">
        <v>50</v>
      </c>
      <c r="H3252" s="44">
        <v>43335</v>
      </c>
      <c r="I3252" s="44">
        <v>43353</v>
      </c>
      <c r="J3252" s="43">
        <v>5231296</v>
      </c>
      <c r="K3252" s="43">
        <v>0</v>
      </c>
      <c r="L3252" s="43">
        <v>0</v>
      </c>
      <c r="M3252" s="43">
        <f>IFERROR(J3252-K3252-L3252,0)</f>
        <v>5231296</v>
      </c>
      <c r="N3252" s="43">
        <v>6123752</v>
      </c>
      <c r="O3252" s="45">
        <f>IFERROR(IF(1 - M3252/N3252&lt;0,0,1-M3252/N3252),0)</f>
        <v>0.14573679665669026</v>
      </c>
      <c r="P3252" s="43">
        <v>0</v>
      </c>
      <c r="Q3252" s="43">
        <v>5231296</v>
      </c>
      <c r="R3252" s="46">
        <f>IF(F3252&lt;DATEVALUE("2018-07-01"),1,0)</f>
        <v>1</v>
      </c>
      <c r="S3252" s="47">
        <f>IF(R3252=1,1%,0)</f>
        <v>0.01</v>
      </c>
      <c r="T3252" s="46">
        <f>IFERROR(S3252*M3252,0)</f>
        <v>52312.959999999999</v>
      </c>
      <c r="U3252" s="48">
        <f>IF(O3252&lt;=0.12,1,0)*(1-R3252)*M3252</f>
        <v>0</v>
      </c>
      <c r="V3252" s="49">
        <f>IF(0&lt;0.8,0,IF(0&lt;1,Sheet1!L590,1))*IF(G3252&lt;3,0.12 - O3252,0.01) *U3252</f>
        <v>0</v>
      </c>
      <c r="W3252" s="49">
        <f>IF(0&gt;1,IF(0&lt;=1.1,1,IF(0&lt;=1.2,2,IF(0&lt;=1.5,3,5))),0) * 1000000</f>
        <v>0</v>
      </c>
      <c r="X3252" s="50">
        <f>IF(AND(P3252&gt;=150000000,P3252&lt;300000000),5000000,IF(AND(P3252&gt;=300000000,P3252&lt;500000000),10000000,IF(AND(P3252&gt;=300000000,P3252&lt;500000000),15000000,IF(AND(P3252&gt;=500000000,P3252&lt;3000000000),20000000,IF(P3252&gt;=30000000000,35000000,0))))) * (1-R3252)</f>
        <v>0</v>
      </c>
      <c r="Y3252" s="50">
        <f>IFERROR(Q3252 * (1-R3252),0)</f>
        <v>0</v>
      </c>
      <c r="Z3252" s="51">
        <f>IF(R3252=1,0,0)</f>
        <v>0</v>
      </c>
      <c r="AA3252" s="51">
        <f>IFERROR((1-R3252) * Z3252 * 2%,0)</f>
        <v>0</v>
      </c>
      <c r="AB3252" s="52">
        <f>IF(R3252=0,0,0)</f>
        <v>0</v>
      </c>
      <c r="AC3252" s="52">
        <f> IFERROR(AB3252 * (1-R3252) * 2%,0)</f>
        <v>0</v>
      </c>
      <c r="AD3252" s="53">
        <f>T3252+V3252+W3252+X3252+AA3252+AC3252</f>
        <v>52312.959999999999</v>
      </c>
    </row>
    <row r="3253">
      <c r="C3253" s="40" t="s">
        <v>6169</v>
      </c>
      <c r="D3253" s="41" t="s">
        <v>6170</v>
      </c>
      <c r="E3253" s="41"/>
      <c r="F3253" s="42">
        <v>41845.608738425923</v>
      </c>
      <c r="G3253" s="43">
        <v>48</v>
      </c>
      <c r="H3253" s="44">
        <v>43312</v>
      </c>
      <c r="I3253" s="44">
        <v>43342</v>
      </c>
      <c r="J3253" s="43">
        <v>1996000</v>
      </c>
      <c r="K3253" s="43">
        <v>0</v>
      </c>
      <c r="L3253" s="43">
        <v>0</v>
      </c>
      <c r="M3253" s="43">
        <f>IFERROR(J3253-K3253-L3253,0)</f>
        <v>1996000</v>
      </c>
      <c r="N3253" s="43">
        <v>1879206</v>
      </c>
      <c r="O3253" s="45">
        <f>IFERROR(IF(1 - M3253/N3253&lt;0,0,1-M3253/N3253),0)</f>
        <v>0</v>
      </c>
      <c r="P3253" s="43">
        <v>0</v>
      </c>
      <c r="Q3253" s="43">
        <v>1996000</v>
      </c>
      <c r="R3253" s="46">
        <f>IF(F3253&lt;DATEVALUE("2018-07-01"),1,0)</f>
        <v>1</v>
      </c>
      <c r="S3253" s="47">
        <f>IF(R3253=1,1%,0)</f>
        <v>0.01</v>
      </c>
      <c r="T3253" s="46">
        <f>IFERROR(S3253*M3253,0)</f>
        <v>19960</v>
      </c>
      <c r="U3253" s="48">
        <f>IF(O3253&lt;=0.12,1,0)*(1-R3253)*M3253</f>
        <v>0</v>
      </c>
      <c r="V3253" s="49">
        <f>IF(0&lt;0.8,0,IF(0&lt;1,Sheet1!L590,1))*IF(G3253&lt;3,0.12 - O3253,0.01) *U3253</f>
        <v>0</v>
      </c>
      <c r="W3253" s="49">
        <f>IF(0&gt;1,IF(0&lt;=1.1,1,IF(0&lt;=1.2,2,IF(0&lt;=1.5,3,5))),0) * 1000000</f>
        <v>0</v>
      </c>
      <c r="X3253" s="50">
        <f>IF(AND(P3253&gt;=150000000,P3253&lt;300000000),5000000,IF(AND(P3253&gt;=300000000,P3253&lt;500000000),10000000,IF(AND(P3253&gt;=300000000,P3253&lt;500000000),15000000,IF(AND(P3253&gt;=500000000,P3253&lt;3000000000),20000000,IF(P3253&gt;=30000000000,35000000,0))))) * (1-R3253)</f>
        <v>0</v>
      </c>
      <c r="Y3253" s="50">
        <f>IFERROR(Q3253 * (1-R3253),0)</f>
        <v>0</v>
      </c>
      <c r="Z3253" s="51">
        <f>IF(R3253=1,0,0)</f>
        <v>0</v>
      </c>
      <c r="AA3253" s="51">
        <f>IFERROR((1-R3253) * Z3253 * 2%,0)</f>
        <v>0</v>
      </c>
      <c r="AB3253" s="52">
        <f>IF(R3253=0,0,0)</f>
        <v>0</v>
      </c>
      <c r="AC3253" s="52">
        <f> IFERROR(AB3253 * (1-R3253) * 2%,0)</f>
        <v>0</v>
      </c>
      <c r="AD3253" s="53">
        <f>T3253+V3253+W3253+X3253+AA3253+AC3253</f>
        <v>19960</v>
      </c>
    </row>
    <row r="3254">
      <c r="C3254" s="40" t="s">
        <v>6171</v>
      </c>
      <c r="D3254" s="41" t="s">
        <v>6172</v>
      </c>
      <c r="E3254" s="41"/>
      <c r="F3254" s="42">
        <v>42224.446145833332</v>
      </c>
      <c r="G3254" s="43">
        <v>35</v>
      </c>
      <c r="H3254" s="44">
        <v>43312</v>
      </c>
      <c r="I3254" s="44">
        <v>43347</v>
      </c>
      <c r="J3254" s="43">
        <v>2469000</v>
      </c>
      <c r="K3254" s="43">
        <v>0</v>
      </c>
      <c r="L3254" s="43">
        <v>0</v>
      </c>
      <c r="M3254" s="43">
        <f>IFERROR(J3254-K3254-L3254,0)</f>
        <v>2469000</v>
      </c>
      <c r="N3254" s="43">
        <v>2463552</v>
      </c>
      <c r="O3254" s="45">
        <f>IFERROR(IF(1 - M3254/N3254&lt;0,0,1-M3254/N3254),0)</f>
        <v>0</v>
      </c>
      <c r="P3254" s="43">
        <v>0</v>
      </c>
      <c r="Q3254" s="43">
        <v>2469000</v>
      </c>
      <c r="R3254" s="46">
        <f>IF(F3254&lt;DATEVALUE("2018-07-01"),1,0)</f>
        <v>1</v>
      </c>
      <c r="S3254" s="47">
        <f>IF(R3254=1,1%,0)</f>
        <v>0.01</v>
      </c>
      <c r="T3254" s="46">
        <f>IFERROR(S3254*M3254,0)</f>
        <v>24690</v>
      </c>
      <c r="U3254" s="48">
        <f>IF(O3254&lt;=0.12,1,0)*(1-R3254)*M3254</f>
        <v>0</v>
      </c>
      <c r="V3254" s="49">
        <f>IF(0&lt;0.8,0,IF(0&lt;1,Sheet1!L590,1))*IF(G3254&lt;3,0.12 - O3254,0.01) *U3254</f>
        <v>0</v>
      </c>
      <c r="W3254" s="49">
        <f>IF(0&gt;1,IF(0&lt;=1.1,1,IF(0&lt;=1.2,2,IF(0&lt;=1.5,3,5))),0) * 1000000</f>
        <v>0</v>
      </c>
      <c r="X3254" s="50">
        <f>IF(AND(P3254&gt;=150000000,P3254&lt;300000000),5000000,IF(AND(P3254&gt;=300000000,P3254&lt;500000000),10000000,IF(AND(P3254&gt;=300000000,P3254&lt;500000000),15000000,IF(AND(P3254&gt;=500000000,P3254&lt;3000000000),20000000,IF(P3254&gt;=30000000000,35000000,0))))) * (1-R3254)</f>
        <v>0</v>
      </c>
      <c r="Y3254" s="50">
        <f>IFERROR(Q3254 * (1-R3254),0)</f>
        <v>0</v>
      </c>
      <c r="Z3254" s="51">
        <f>IF(R3254=1,0,0)</f>
        <v>0</v>
      </c>
      <c r="AA3254" s="51">
        <f>IFERROR((1-R3254) * Z3254 * 2%,0)</f>
        <v>0</v>
      </c>
      <c r="AB3254" s="52">
        <f>IF(R3254=0,0,0)</f>
        <v>0</v>
      </c>
      <c r="AC3254" s="52">
        <f> IFERROR(AB3254 * (1-R3254) * 2%,0)</f>
        <v>0</v>
      </c>
      <c r="AD3254" s="53">
        <f>T3254+V3254+W3254+X3254+AA3254+AC3254</f>
        <v>24690</v>
      </c>
    </row>
    <row r="3255">
      <c r="C3255" s="40" t="s">
        <v>6173</v>
      </c>
      <c r="D3255" s="41" t="s">
        <v>6174</v>
      </c>
      <c r="E3255" s="41"/>
      <c r="F3255" s="42">
        <v>42472.594942129625</v>
      </c>
      <c r="G3255" s="43">
        <v>27</v>
      </c>
      <c r="H3255" s="44">
        <v>43340</v>
      </c>
      <c r="I3255" s="44">
        <v>43395</v>
      </c>
      <c r="J3255" s="43">
        <v>1589268</v>
      </c>
      <c r="K3255" s="43">
        <v>80000</v>
      </c>
      <c r="L3255" s="43">
        <v>0</v>
      </c>
      <c r="M3255" s="43">
        <f>IFERROR(J3255-K3255-L3255,0)</f>
        <v>1509268</v>
      </c>
      <c r="N3255" s="43">
        <v>1669386</v>
      </c>
      <c r="O3255" s="45">
        <f>IFERROR(IF(1 - M3255/N3255&lt;0,0,1-M3255/N3255),0)</f>
        <v>0.095914306217974699</v>
      </c>
      <c r="P3255" s="43">
        <v>0</v>
      </c>
      <c r="Q3255" s="43">
        <v>1589268</v>
      </c>
      <c r="R3255" s="46">
        <f>IF(F3255&lt;DATEVALUE("2018-07-01"),1,0)</f>
        <v>1</v>
      </c>
      <c r="S3255" s="47">
        <f>IF(R3255=1,1%,0)</f>
        <v>0.01</v>
      </c>
      <c r="T3255" s="46">
        <f>IFERROR(S3255*M3255,0)</f>
        <v>15092.68</v>
      </c>
      <c r="U3255" s="48">
        <f>IF(O3255&lt;=0.12,1,0)*(1-R3255)*M3255</f>
        <v>0</v>
      </c>
      <c r="V3255" s="49">
        <f>IF(0&lt;0.8,0,IF(0&lt;1,Sheet1!L590,1))*IF(G3255&lt;3,0.12 - O3255,0.01) *U3255</f>
        <v>0</v>
      </c>
      <c r="W3255" s="49">
        <f>IF(0&gt;1,IF(0&lt;=1.1,1,IF(0&lt;=1.2,2,IF(0&lt;=1.5,3,5))),0) * 1000000</f>
        <v>0</v>
      </c>
      <c r="X3255" s="50">
        <f>IF(AND(P3255&gt;=150000000,P3255&lt;300000000),5000000,IF(AND(P3255&gt;=300000000,P3255&lt;500000000),10000000,IF(AND(P3255&gt;=300000000,P3255&lt;500000000),15000000,IF(AND(P3255&gt;=500000000,P3255&lt;3000000000),20000000,IF(P3255&gt;=30000000000,35000000,0))))) * (1-R3255)</f>
        <v>0</v>
      </c>
      <c r="Y3255" s="50">
        <f>IFERROR(Q3255 * (1-R3255),0)</f>
        <v>0</v>
      </c>
      <c r="Z3255" s="51">
        <f>IF(R3255=1,0,0)</f>
        <v>0</v>
      </c>
      <c r="AA3255" s="51">
        <f>IFERROR((1-R3255) * Z3255 * 2%,0)</f>
        <v>0</v>
      </c>
      <c r="AB3255" s="52">
        <f>IF(R3255=0,0,0)</f>
        <v>0</v>
      </c>
      <c r="AC3255" s="52">
        <f> IFERROR(AB3255 * (1-R3255) * 2%,0)</f>
        <v>0</v>
      </c>
      <c r="AD3255" s="53">
        <f>T3255+V3255+W3255+X3255+AA3255+AC3255</f>
        <v>15092.68</v>
      </c>
    </row>
    <row r="3256">
      <c r="C3256" s="40" t="s">
        <v>6175</v>
      </c>
      <c r="D3256" s="41" t="s">
        <v>6176</v>
      </c>
      <c r="E3256" s="41"/>
      <c r="F3256" s="42">
        <v>42475.417951388888</v>
      </c>
      <c r="G3256" s="43">
        <v>27</v>
      </c>
      <c r="H3256" s="44">
        <v>43335</v>
      </c>
      <c r="I3256" s="44">
        <v>43353</v>
      </c>
      <c r="J3256" s="43">
        <v>1446848</v>
      </c>
      <c r="K3256" s="43">
        <v>0</v>
      </c>
      <c r="L3256" s="43">
        <v>0</v>
      </c>
      <c r="M3256" s="43">
        <f>IFERROR(J3256-K3256-L3256,0)</f>
        <v>1446848</v>
      </c>
      <c r="N3256" s="43">
        <v>1797683</v>
      </c>
      <c r="O3256" s="45">
        <f>IFERROR(IF(1 - M3256/N3256&lt;0,0,1-M3256/N3256),0)</f>
        <v>0.19515954703916094</v>
      </c>
      <c r="P3256" s="43">
        <v>0</v>
      </c>
      <c r="Q3256" s="43">
        <v>1446848</v>
      </c>
      <c r="R3256" s="46">
        <f>IF(F3256&lt;DATEVALUE("2018-07-01"),1,0)</f>
        <v>1</v>
      </c>
      <c r="S3256" s="47">
        <f>IF(R3256=1,1%,0)</f>
        <v>0.01</v>
      </c>
      <c r="T3256" s="46">
        <f>IFERROR(S3256*M3256,0)</f>
        <v>14468.48</v>
      </c>
      <c r="U3256" s="48">
        <f>IF(O3256&lt;=0.12,1,0)*(1-R3256)*M3256</f>
        <v>0</v>
      </c>
      <c r="V3256" s="49">
        <f>IF(0&lt;0.8,0,IF(0&lt;1,Sheet1!L590,1))*IF(G3256&lt;3,0.12 - O3256,0.01) *U3256</f>
        <v>0</v>
      </c>
      <c r="W3256" s="49">
        <f>IF(0&gt;1,IF(0&lt;=1.1,1,IF(0&lt;=1.2,2,IF(0&lt;=1.5,3,5))),0) * 1000000</f>
        <v>0</v>
      </c>
      <c r="X3256" s="50">
        <f>IF(AND(P3256&gt;=150000000,P3256&lt;300000000),5000000,IF(AND(P3256&gt;=300000000,P3256&lt;500000000),10000000,IF(AND(P3256&gt;=300000000,P3256&lt;500000000),15000000,IF(AND(P3256&gt;=500000000,P3256&lt;3000000000),20000000,IF(P3256&gt;=30000000000,35000000,0))))) * (1-R3256)</f>
        <v>0</v>
      </c>
      <c r="Y3256" s="50">
        <f>IFERROR(Q3256 * (1-R3256),0)</f>
        <v>0</v>
      </c>
      <c r="Z3256" s="51">
        <f>IF(R3256=1,0,0)</f>
        <v>0</v>
      </c>
      <c r="AA3256" s="51">
        <f>IFERROR((1-R3256) * Z3256 * 2%,0)</f>
        <v>0</v>
      </c>
      <c r="AB3256" s="52">
        <f>IF(R3256=0,0,0)</f>
        <v>0</v>
      </c>
      <c r="AC3256" s="52">
        <f> IFERROR(AB3256 * (1-R3256) * 2%,0)</f>
        <v>0</v>
      </c>
      <c r="AD3256" s="53">
        <f>T3256+V3256+W3256+X3256+AA3256+AC3256</f>
        <v>14468.48</v>
      </c>
    </row>
    <row r="3257">
      <c r="C3257" s="40" t="s">
        <v>6177</v>
      </c>
      <c r="D3257" s="41" t="s">
        <v>6178</v>
      </c>
      <c r="E3257" s="41"/>
      <c r="F3257" s="42">
        <v>42622.170775462961</v>
      </c>
      <c r="G3257" s="43">
        <v>22</v>
      </c>
      <c r="H3257" s="44">
        <v>43335</v>
      </c>
      <c r="I3257" s="44">
        <v>43353</v>
      </c>
      <c r="J3257" s="43">
        <v>2404799</v>
      </c>
      <c r="K3257" s="43">
        <v>0</v>
      </c>
      <c r="L3257" s="43">
        <v>0</v>
      </c>
      <c r="M3257" s="43">
        <f>IFERROR(J3257-K3257-L3257,0)</f>
        <v>2404799</v>
      </c>
      <c r="N3257" s="43">
        <v>3073733</v>
      </c>
      <c r="O3257" s="45">
        <f>IFERROR(IF(1 - M3257/N3257&lt;0,0,1-M3257/N3257),0)</f>
        <v>0.21762918249568197</v>
      </c>
      <c r="P3257" s="43">
        <v>0</v>
      </c>
      <c r="Q3257" s="43">
        <v>2404799</v>
      </c>
      <c r="R3257" s="46">
        <f>IF(F3257&lt;DATEVALUE("2018-07-01"),1,0)</f>
        <v>1</v>
      </c>
      <c r="S3257" s="47">
        <f>IF(R3257=1,1%,0)</f>
        <v>0.01</v>
      </c>
      <c r="T3257" s="46">
        <f>IFERROR(S3257*M3257,0)</f>
        <v>24047.990000000002</v>
      </c>
      <c r="U3257" s="48">
        <f>IF(O3257&lt;=0.12,1,0)*(1-R3257)*M3257</f>
        <v>0</v>
      </c>
      <c r="V3257" s="49">
        <f>IF(0&lt;0.8,0,IF(0&lt;1,Sheet1!L590,1))*IF(G3257&lt;3,0.12 - O3257,0.01) *U3257</f>
        <v>0</v>
      </c>
      <c r="W3257" s="49">
        <f>IF(0&gt;1,IF(0&lt;=1.1,1,IF(0&lt;=1.2,2,IF(0&lt;=1.5,3,5))),0) * 1000000</f>
        <v>0</v>
      </c>
      <c r="X3257" s="50">
        <f>IF(AND(P3257&gt;=150000000,P3257&lt;300000000),5000000,IF(AND(P3257&gt;=300000000,P3257&lt;500000000),10000000,IF(AND(P3257&gt;=300000000,P3257&lt;500000000),15000000,IF(AND(P3257&gt;=500000000,P3257&lt;3000000000),20000000,IF(P3257&gt;=30000000000,35000000,0))))) * (1-R3257)</f>
        <v>0</v>
      </c>
      <c r="Y3257" s="50">
        <f>IFERROR(Q3257 * (1-R3257),0)</f>
        <v>0</v>
      </c>
      <c r="Z3257" s="51">
        <f>IF(R3257=1,0,0)</f>
        <v>0</v>
      </c>
      <c r="AA3257" s="51">
        <f>IFERROR((1-R3257) * Z3257 * 2%,0)</f>
        <v>0</v>
      </c>
      <c r="AB3257" s="52">
        <f>IF(R3257=0,0,0)</f>
        <v>0</v>
      </c>
      <c r="AC3257" s="52">
        <f> IFERROR(AB3257 * (1-R3257) * 2%,0)</f>
        <v>0</v>
      </c>
      <c r="AD3257" s="53">
        <f>T3257+V3257+W3257+X3257+AA3257+AC3257</f>
        <v>24047.990000000002</v>
      </c>
    </row>
    <row r="3258">
      <c r="C3258" s="40" t="s">
        <v>6179</v>
      </c>
      <c r="D3258" s="41" t="s">
        <v>6178</v>
      </c>
      <c r="E3258" s="41"/>
      <c r="F3258" s="42">
        <v>42622.177939814814</v>
      </c>
      <c r="G3258" s="43">
        <v>22</v>
      </c>
      <c r="H3258" s="44">
        <v>43335</v>
      </c>
      <c r="I3258" s="44">
        <v>43353</v>
      </c>
      <c r="J3258" s="43">
        <v>2346380</v>
      </c>
      <c r="K3258" s="43">
        <v>1156762</v>
      </c>
      <c r="L3258" s="43">
        <v>0</v>
      </c>
      <c r="M3258" s="43">
        <f>IFERROR(J3258-K3258-L3258,0)</f>
        <v>1189618</v>
      </c>
      <c r="N3258" s="43">
        <v>2864794</v>
      </c>
      <c r="O3258" s="45">
        <f>IFERROR(IF(1 - M3258/N3258&lt;0,0,1-M3258/N3258),0)</f>
        <v>0.58474570946462467</v>
      </c>
      <c r="P3258" s="43">
        <v>0</v>
      </c>
      <c r="Q3258" s="43">
        <v>1197461</v>
      </c>
      <c r="R3258" s="46">
        <f>IF(F3258&lt;DATEVALUE("2018-07-01"),1,0)</f>
        <v>1</v>
      </c>
      <c r="S3258" s="47">
        <f>IF(R3258=1,1%,0)</f>
        <v>0.01</v>
      </c>
      <c r="T3258" s="46">
        <f>IFERROR(S3258*M3258,0)</f>
        <v>11896.18</v>
      </c>
      <c r="U3258" s="48">
        <f>IF(O3258&lt;=0.12,1,0)*(1-R3258)*M3258</f>
        <v>0</v>
      </c>
      <c r="V3258" s="49">
        <f>IF(0&lt;0.8,0,IF(0&lt;1,Sheet1!L590,1))*IF(G3258&lt;3,0.12 - O3258,0.01) *U3258</f>
        <v>0</v>
      </c>
      <c r="W3258" s="49">
        <f>IF(0&gt;1,IF(0&lt;=1.1,1,IF(0&lt;=1.2,2,IF(0&lt;=1.5,3,5))),0) * 1000000</f>
        <v>0</v>
      </c>
      <c r="X3258" s="50">
        <f>IF(AND(P3258&gt;=150000000,P3258&lt;300000000),5000000,IF(AND(P3258&gt;=300000000,P3258&lt;500000000),10000000,IF(AND(P3258&gt;=300000000,P3258&lt;500000000),15000000,IF(AND(P3258&gt;=500000000,P3258&lt;3000000000),20000000,IF(P3258&gt;=30000000000,35000000,0))))) * (1-R3258)</f>
        <v>0</v>
      </c>
      <c r="Y3258" s="50">
        <f>IFERROR(Q3258 * (1-R3258),0)</f>
        <v>0</v>
      </c>
      <c r="Z3258" s="51">
        <f>IF(R3258=1,0,0)</f>
        <v>0</v>
      </c>
      <c r="AA3258" s="51">
        <f>IFERROR((1-R3258) * Z3258 * 2%,0)</f>
        <v>0</v>
      </c>
      <c r="AB3258" s="52">
        <f>IF(R3258=0,0,0)</f>
        <v>0</v>
      </c>
      <c r="AC3258" s="52">
        <f> IFERROR(AB3258 * (1-R3258) * 2%,0)</f>
        <v>0</v>
      </c>
      <c r="AD3258" s="53">
        <f>T3258+V3258+W3258+X3258+AA3258+AC3258</f>
        <v>11896.18</v>
      </c>
    </row>
    <row r="3259">
      <c r="C3259" s="40" t="s">
        <v>6180</v>
      </c>
      <c r="D3259" s="41" t="s">
        <v>6181</v>
      </c>
      <c r="E3259" s="41"/>
      <c r="F3259" s="42">
        <v>42705.311979166661</v>
      </c>
      <c r="G3259" s="43">
        <v>19</v>
      </c>
      <c r="H3259" s="44">
        <v>43312</v>
      </c>
      <c r="I3259" s="44">
        <v>43342</v>
      </c>
      <c r="J3259" s="43">
        <v>2486000</v>
      </c>
      <c r="K3259" s="43">
        <v>0</v>
      </c>
      <c r="L3259" s="43">
        <v>0</v>
      </c>
      <c r="M3259" s="43">
        <f>IFERROR(J3259-K3259-L3259,0)</f>
        <v>2486000</v>
      </c>
      <c r="N3259" s="43">
        <v>2228857</v>
      </c>
      <c r="O3259" s="45">
        <f>IFERROR(IF(1 - M3259/N3259&lt;0,0,1-M3259/N3259),0)</f>
        <v>0</v>
      </c>
      <c r="P3259" s="43">
        <v>0</v>
      </c>
      <c r="Q3259" s="43">
        <v>2486000</v>
      </c>
      <c r="R3259" s="46">
        <f>IF(F3259&lt;DATEVALUE("2018-07-01"),1,0)</f>
        <v>1</v>
      </c>
      <c r="S3259" s="47">
        <f>IF(R3259=1,1%,0)</f>
        <v>0.01</v>
      </c>
      <c r="T3259" s="46">
        <f>IFERROR(S3259*M3259,0)</f>
        <v>24860</v>
      </c>
      <c r="U3259" s="48">
        <f>IF(O3259&lt;=0.12,1,0)*(1-R3259)*M3259</f>
        <v>0</v>
      </c>
      <c r="V3259" s="49">
        <f>IF(0&lt;0.8,0,IF(0&lt;1,Sheet1!L590,1))*IF(G3259&lt;3,0.12 - O3259,0.01) *U3259</f>
        <v>0</v>
      </c>
      <c r="W3259" s="49">
        <f>IF(0&gt;1,IF(0&lt;=1.1,1,IF(0&lt;=1.2,2,IF(0&lt;=1.5,3,5))),0) * 1000000</f>
        <v>0</v>
      </c>
      <c r="X3259" s="50">
        <f>IF(AND(P3259&gt;=150000000,P3259&lt;300000000),5000000,IF(AND(P3259&gt;=300000000,P3259&lt;500000000),10000000,IF(AND(P3259&gt;=300000000,P3259&lt;500000000),15000000,IF(AND(P3259&gt;=500000000,P3259&lt;3000000000),20000000,IF(P3259&gt;=30000000000,35000000,0))))) * (1-R3259)</f>
        <v>0</v>
      </c>
      <c r="Y3259" s="50">
        <f>IFERROR(Q3259 * (1-R3259),0)</f>
        <v>0</v>
      </c>
      <c r="Z3259" s="51">
        <f>IF(R3259=1,0,0)</f>
        <v>0</v>
      </c>
      <c r="AA3259" s="51">
        <f>IFERROR((1-R3259) * Z3259 * 2%,0)</f>
        <v>0</v>
      </c>
      <c r="AB3259" s="52">
        <f>IF(R3259=0,0,0)</f>
        <v>0</v>
      </c>
      <c r="AC3259" s="52">
        <f> IFERROR(AB3259 * (1-R3259) * 2%,0)</f>
        <v>0</v>
      </c>
      <c r="AD3259" s="53">
        <f>T3259+V3259+W3259+X3259+AA3259+AC3259</f>
        <v>24860</v>
      </c>
    </row>
    <row r="3260">
      <c r="C3260" s="40" t="s">
        <v>6182</v>
      </c>
      <c r="D3260" s="41" t="s">
        <v>6183</v>
      </c>
      <c r="E3260" s="41"/>
      <c r="F3260" s="42">
        <v>42964.138287037036</v>
      </c>
      <c r="G3260" s="43">
        <v>11</v>
      </c>
      <c r="H3260" s="44">
        <v>43333</v>
      </c>
      <c r="I3260" s="44">
        <v>43343</v>
      </c>
      <c r="J3260" s="43">
        <v>1098000</v>
      </c>
      <c r="K3260" s="43">
        <v>0</v>
      </c>
      <c r="L3260" s="43">
        <v>0</v>
      </c>
      <c r="M3260" s="43">
        <f>IFERROR(J3260-K3260-L3260,0)</f>
        <v>1098000</v>
      </c>
      <c r="N3260" s="43">
        <v>1092243</v>
      </c>
      <c r="O3260" s="45">
        <f>IFERROR(IF(1 - M3260/N3260&lt;0,0,1-M3260/N3260),0)</f>
        <v>0</v>
      </c>
      <c r="P3260" s="43">
        <v>0</v>
      </c>
      <c r="Q3260" s="43">
        <v>1098000</v>
      </c>
      <c r="R3260" s="46">
        <f>IF(F3260&lt;DATEVALUE("2018-07-01"),1,0)</f>
        <v>1</v>
      </c>
      <c r="S3260" s="47">
        <f>IF(R3260=1,1%,0)</f>
        <v>0.01</v>
      </c>
      <c r="T3260" s="46">
        <f>IFERROR(S3260*M3260,0)</f>
        <v>10980</v>
      </c>
      <c r="U3260" s="48">
        <f>IF(O3260&lt;=0.12,1,0)*(1-R3260)*M3260</f>
        <v>0</v>
      </c>
      <c r="V3260" s="49">
        <f>IF(0&lt;0.8,0,IF(0&lt;1,Sheet1!L590,1))*IF(G3260&lt;3,0.12 - O3260,0.01) *U3260</f>
        <v>0</v>
      </c>
      <c r="W3260" s="49">
        <f>IF(0&gt;1,IF(0&lt;=1.1,1,IF(0&lt;=1.2,2,IF(0&lt;=1.5,3,5))),0) * 1000000</f>
        <v>0</v>
      </c>
      <c r="X3260" s="50">
        <f>IF(AND(P3260&gt;=150000000,P3260&lt;300000000),5000000,IF(AND(P3260&gt;=300000000,P3260&lt;500000000),10000000,IF(AND(P3260&gt;=300000000,P3260&lt;500000000),15000000,IF(AND(P3260&gt;=500000000,P3260&lt;3000000000),20000000,IF(P3260&gt;=30000000000,35000000,0))))) * (1-R3260)</f>
        <v>0</v>
      </c>
      <c r="Y3260" s="50">
        <f>IFERROR(Q3260 * (1-R3260),0)</f>
        <v>0</v>
      </c>
      <c r="Z3260" s="51">
        <f>IF(R3260=1,0,0)</f>
        <v>0</v>
      </c>
      <c r="AA3260" s="51">
        <f>IFERROR((1-R3260) * Z3260 * 2%,0)</f>
        <v>0</v>
      </c>
      <c r="AB3260" s="52">
        <f>IF(R3260=0,0,0)</f>
        <v>0</v>
      </c>
      <c r="AC3260" s="52">
        <f> IFERROR(AB3260 * (1-R3260) * 2%,0)</f>
        <v>0</v>
      </c>
      <c r="AD3260" s="53">
        <f>T3260+V3260+W3260+X3260+AA3260+AC3260</f>
        <v>10980</v>
      </c>
    </row>
    <row r="3261">
      <c r="C3261" s="40" t="s">
        <v>6184</v>
      </c>
      <c r="D3261" s="41" t="s">
        <v>6185</v>
      </c>
      <c r="E3261" s="41"/>
      <c r="F3261" s="42">
        <v>42970.156469907408</v>
      </c>
      <c r="G3261" s="43">
        <v>11</v>
      </c>
      <c r="H3261" s="44">
        <v>43312</v>
      </c>
      <c r="I3261" s="44">
        <v>43343</v>
      </c>
      <c r="J3261" s="43">
        <v>437000</v>
      </c>
      <c r="K3261" s="43">
        <v>0</v>
      </c>
      <c r="L3261" s="43">
        <v>0</v>
      </c>
      <c r="M3261" s="43">
        <f>IFERROR(J3261-K3261-L3261,0)</f>
        <v>437000</v>
      </c>
      <c r="N3261" s="43">
        <v>432396</v>
      </c>
      <c r="O3261" s="45">
        <f>IFERROR(IF(1 - M3261/N3261&lt;0,0,1-M3261/N3261),0)</f>
        <v>0</v>
      </c>
      <c r="P3261" s="43">
        <v>0</v>
      </c>
      <c r="Q3261" s="43">
        <v>437000</v>
      </c>
      <c r="R3261" s="46">
        <f>IF(F3261&lt;DATEVALUE("2018-07-01"),1,0)</f>
        <v>1</v>
      </c>
      <c r="S3261" s="47">
        <f>IF(R3261=1,1%,0)</f>
        <v>0.01</v>
      </c>
      <c r="T3261" s="46">
        <f>IFERROR(S3261*M3261,0)</f>
        <v>4370</v>
      </c>
      <c r="U3261" s="48">
        <f>IF(O3261&lt;=0.12,1,0)*(1-R3261)*M3261</f>
        <v>0</v>
      </c>
      <c r="V3261" s="49">
        <f>IF(0&lt;0.8,0,IF(0&lt;1,Sheet1!L590,1))*IF(G3261&lt;3,0.12 - O3261,0.01) *U3261</f>
        <v>0</v>
      </c>
      <c r="W3261" s="49">
        <f>IF(0&gt;1,IF(0&lt;=1.1,1,IF(0&lt;=1.2,2,IF(0&lt;=1.5,3,5))),0) * 1000000</f>
        <v>0</v>
      </c>
      <c r="X3261" s="50">
        <f>IF(AND(P3261&gt;=150000000,P3261&lt;300000000),5000000,IF(AND(P3261&gt;=300000000,P3261&lt;500000000),10000000,IF(AND(P3261&gt;=300000000,P3261&lt;500000000),15000000,IF(AND(P3261&gt;=500000000,P3261&lt;3000000000),20000000,IF(P3261&gt;=30000000000,35000000,0))))) * (1-R3261)</f>
        <v>0</v>
      </c>
      <c r="Y3261" s="50">
        <f>IFERROR(Q3261 * (1-R3261),0)</f>
        <v>0</v>
      </c>
      <c r="Z3261" s="51">
        <f>IF(R3261=1,0,0)</f>
        <v>0</v>
      </c>
      <c r="AA3261" s="51">
        <f>IFERROR((1-R3261) * Z3261 * 2%,0)</f>
        <v>0</v>
      </c>
      <c r="AB3261" s="52">
        <f>IF(R3261=0,0,0)</f>
        <v>0</v>
      </c>
      <c r="AC3261" s="52">
        <f> IFERROR(AB3261 * (1-R3261) * 2%,0)</f>
        <v>0</v>
      </c>
      <c r="AD3261" s="53">
        <f>T3261+V3261+W3261+X3261+AA3261+AC3261</f>
        <v>4370</v>
      </c>
    </row>
    <row r="3262">
      <c r="C3262" s="40" t="s">
        <v>6186</v>
      </c>
      <c r="D3262" s="41" t="s">
        <v>6187</v>
      </c>
      <c r="E3262" s="41"/>
      <c r="F3262" s="42">
        <v>42982.406724537039</v>
      </c>
      <c r="G3262" s="43">
        <v>10</v>
      </c>
      <c r="H3262" s="44">
        <v>43312</v>
      </c>
      <c r="I3262" s="44">
        <v>43343</v>
      </c>
      <c r="J3262" s="43">
        <v>94000</v>
      </c>
      <c r="K3262" s="43">
        <v>0</v>
      </c>
      <c r="L3262" s="43">
        <v>0</v>
      </c>
      <c r="M3262" s="43">
        <f>IFERROR(J3262-K3262-L3262,0)</f>
        <v>94000</v>
      </c>
      <c r="N3262" s="43">
        <v>88922</v>
      </c>
      <c r="O3262" s="45">
        <f>IFERROR(IF(1 - M3262/N3262&lt;0,0,1-M3262/N3262),0)</f>
        <v>0</v>
      </c>
      <c r="P3262" s="43">
        <v>0</v>
      </c>
      <c r="Q3262" s="43">
        <v>94000</v>
      </c>
      <c r="R3262" s="46">
        <f>IF(F3262&lt;DATEVALUE("2018-07-01"),1,0)</f>
        <v>1</v>
      </c>
      <c r="S3262" s="47">
        <f>IF(R3262=1,1%,0)</f>
        <v>0.01</v>
      </c>
      <c r="T3262" s="46">
        <f>IFERROR(S3262*M3262,0)</f>
        <v>940</v>
      </c>
      <c r="U3262" s="48">
        <f>IF(O3262&lt;=0.12,1,0)*(1-R3262)*M3262</f>
        <v>0</v>
      </c>
      <c r="V3262" s="49">
        <f>IF(0&lt;0.8,0,IF(0&lt;1,Sheet1!L590,1))*IF(G3262&lt;3,0.12 - O3262,0.01) *U3262</f>
        <v>0</v>
      </c>
      <c r="W3262" s="49">
        <f>IF(0&gt;1,IF(0&lt;=1.1,1,IF(0&lt;=1.2,2,IF(0&lt;=1.5,3,5))),0) * 1000000</f>
        <v>0</v>
      </c>
      <c r="X3262" s="50">
        <f>IF(AND(P3262&gt;=150000000,P3262&lt;300000000),5000000,IF(AND(P3262&gt;=300000000,P3262&lt;500000000),10000000,IF(AND(P3262&gt;=300000000,P3262&lt;500000000),15000000,IF(AND(P3262&gt;=500000000,P3262&lt;3000000000),20000000,IF(P3262&gt;=30000000000,35000000,0))))) * (1-R3262)</f>
        <v>0</v>
      </c>
      <c r="Y3262" s="50">
        <f>IFERROR(Q3262 * (1-R3262),0)</f>
        <v>0</v>
      </c>
      <c r="Z3262" s="51">
        <f>IF(R3262=1,0,0)</f>
        <v>0</v>
      </c>
      <c r="AA3262" s="51">
        <f>IFERROR((1-R3262) * Z3262 * 2%,0)</f>
        <v>0</v>
      </c>
      <c r="AB3262" s="52">
        <f>IF(R3262=0,0,0)</f>
        <v>0</v>
      </c>
      <c r="AC3262" s="52">
        <f> IFERROR(AB3262 * (1-R3262) * 2%,0)</f>
        <v>0</v>
      </c>
      <c r="AD3262" s="53">
        <f>T3262+V3262+W3262+X3262+AA3262+AC3262</f>
        <v>940</v>
      </c>
    </row>
    <row r="3263">
      <c r="C3263" s="40" t="s">
        <v>6188</v>
      </c>
      <c r="D3263" s="41" t="s">
        <v>6189</v>
      </c>
      <c r="E3263" s="41"/>
      <c r="F3263" s="42">
        <v>43201.340162037035</v>
      </c>
      <c r="G3263" s="43">
        <v>3</v>
      </c>
      <c r="H3263" s="44">
        <v>43312</v>
      </c>
      <c r="I3263" s="44">
        <v>43343</v>
      </c>
      <c r="J3263" s="43">
        <v>6020000</v>
      </c>
      <c r="K3263" s="43">
        <v>0</v>
      </c>
      <c r="L3263" s="43">
        <v>0</v>
      </c>
      <c r="M3263" s="43">
        <f>IFERROR(J3263-K3263-L3263,0)</f>
        <v>6020000</v>
      </c>
      <c r="N3263" s="43">
        <v>5893304</v>
      </c>
      <c r="O3263" s="45">
        <f>IFERROR(IF(1 - M3263/N3263&lt;0,0,1-M3263/N3263),0)</f>
        <v>0</v>
      </c>
      <c r="P3263" s="43">
        <v>0</v>
      </c>
      <c r="Q3263" s="43">
        <v>0</v>
      </c>
      <c r="R3263" s="46">
        <f>IF(F3263&lt;DATEVALUE("2018-07-01"),1,0)</f>
        <v>1</v>
      </c>
      <c r="S3263" s="47">
        <f>IF(R3263=1,1%,0)</f>
        <v>0.01</v>
      </c>
      <c r="T3263" s="46">
        <f>IFERROR(S3263*M3263,0)</f>
        <v>60200</v>
      </c>
      <c r="U3263" s="48">
        <f>IF(O3263&lt;=0.12,1,0)*(1-R3263)*M3263</f>
        <v>0</v>
      </c>
      <c r="V3263" s="49">
        <f>IF(0&lt;0.8,0,IF(0&lt;1,Sheet1!L590,1))*IF(G3263&lt;3,0.12 - O3263,0.01) *U3263</f>
        <v>0</v>
      </c>
      <c r="W3263" s="49">
        <f>IF(0&gt;1,IF(0&lt;=1.1,1,IF(0&lt;=1.2,2,IF(0&lt;=1.5,3,5))),0) * 1000000</f>
        <v>0</v>
      </c>
      <c r="X3263" s="50">
        <f>IF(AND(P3263&gt;=150000000,P3263&lt;300000000),5000000,IF(AND(P3263&gt;=300000000,P3263&lt;500000000),10000000,IF(AND(P3263&gt;=300000000,P3263&lt;500000000),15000000,IF(AND(P3263&gt;=500000000,P3263&lt;3000000000),20000000,IF(P3263&gt;=30000000000,35000000,0))))) * (1-R3263)</f>
        <v>0</v>
      </c>
      <c r="Y3263" s="50">
        <f>IFERROR(Q3263 * (1-R3263),0)</f>
        <v>0</v>
      </c>
      <c r="Z3263" s="51">
        <f>IF(R3263=1,0,0)</f>
        <v>0</v>
      </c>
      <c r="AA3263" s="51">
        <f>IFERROR((1-R3263) * Z3263 * 2%,0)</f>
        <v>0</v>
      </c>
      <c r="AB3263" s="52">
        <f>IF(R3263=0,0,0)</f>
        <v>0</v>
      </c>
      <c r="AC3263" s="52">
        <f> IFERROR(AB3263 * (1-R3263) * 2%,0)</f>
        <v>0</v>
      </c>
      <c r="AD3263" s="53">
        <f>T3263+V3263+W3263+X3263+AA3263+AC3263</f>
        <v>60200</v>
      </c>
    </row>
    <row r="3264">
      <c r="C3264" s="40" t="s">
        <v>6190</v>
      </c>
      <c r="D3264" s="41" t="s">
        <v>6191</v>
      </c>
      <c r="E3264" s="41"/>
      <c r="F3264" s="42">
        <v>43231.087719907402</v>
      </c>
      <c r="G3264" s="43">
        <v>2</v>
      </c>
      <c r="H3264" s="44">
        <v>43333</v>
      </c>
      <c r="I3264" s="44">
        <v>43343</v>
      </c>
      <c r="J3264" s="43">
        <v>2268000</v>
      </c>
      <c r="K3264" s="43">
        <v>0</v>
      </c>
      <c r="L3264" s="43">
        <v>0</v>
      </c>
      <c r="M3264" s="43">
        <f>IFERROR(J3264-K3264-L3264,0)</f>
        <v>2268000</v>
      </c>
      <c r="N3264" s="43">
        <v>2391064</v>
      </c>
      <c r="O3264" s="45">
        <f>IFERROR(IF(1 - M3264/N3264&lt;0,0,1-M3264/N3264),0)</f>
        <v>0.05146830030480154</v>
      </c>
      <c r="P3264" s="43">
        <v>2268000</v>
      </c>
      <c r="Q3264" s="43">
        <v>0</v>
      </c>
      <c r="R3264" s="46">
        <f>IF(F3264&lt;DATEVALUE("2018-07-01"),1,0)</f>
        <v>1</v>
      </c>
      <c r="S3264" s="47">
        <f>IF(R3264=1,1%,0)</f>
        <v>0.01</v>
      </c>
      <c r="T3264" s="46">
        <f>IFERROR(S3264*M3264,0)</f>
        <v>22680</v>
      </c>
      <c r="U3264" s="48">
        <f>IF(O3264&lt;=0.12,1,0)*(1-R3264)*M3264</f>
        <v>0</v>
      </c>
      <c r="V3264" s="49">
        <f>IF(0&lt;0.8,0,IF(0&lt;1,Sheet1!L590,1))*IF(G3264&lt;3,0.12 - O3264,0.01) *U3264</f>
        <v>0</v>
      </c>
      <c r="W3264" s="49">
        <f>IF(0&gt;1,IF(0&lt;=1.1,1,IF(0&lt;=1.2,2,IF(0&lt;=1.5,3,5))),0) * 1000000</f>
        <v>0</v>
      </c>
      <c r="X3264" s="50">
        <f>IF(AND(P3264&gt;=150000000,P3264&lt;300000000),5000000,IF(AND(P3264&gt;=300000000,P3264&lt;500000000),10000000,IF(AND(P3264&gt;=300000000,P3264&lt;500000000),15000000,IF(AND(P3264&gt;=500000000,P3264&lt;3000000000),20000000,IF(P3264&gt;=30000000000,35000000,0))))) * (1-R3264)</f>
        <v>0</v>
      </c>
      <c r="Y3264" s="50">
        <f>IFERROR(Q3264 * (1-R3264),0)</f>
        <v>0</v>
      </c>
      <c r="Z3264" s="51">
        <f>IF(R3264=1,0,0)</f>
        <v>0</v>
      </c>
      <c r="AA3264" s="51">
        <f>IFERROR((1-R3264) * Z3264 * 2%,0)</f>
        <v>0</v>
      </c>
      <c r="AB3264" s="52">
        <f>IF(R3264=0,0,0)</f>
        <v>0</v>
      </c>
      <c r="AC3264" s="52">
        <f> IFERROR(AB3264 * (1-R3264) * 2%,0)</f>
        <v>0</v>
      </c>
      <c r="AD3264" s="53">
        <f>T3264+V3264+W3264+X3264+AA3264+AC3264</f>
        <v>22680</v>
      </c>
    </row>
    <row r="3265">
      <c r="C3265" s="40" t="s">
        <v>6192</v>
      </c>
      <c r="D3265" s="41" t="s">
        <v>6193</v>
      </c>
      <c r="E3265" s="41"/>
      <c r="F3265" s="42">
        <v>42521.336018518516</v>
      </c>
      <c r="G3265" s="43">
        <v>26</v>
      </c>
      <c r="H3265" s="44" t="s">
        <v>24</v>
      </c>
      <c r="I3265" s="44" t="s">
        <v>24</v>
      </c>
      <c r="J3265" s="43">
        <v>0</v>
      </c>
      <c r="K3265" s="43">
        <v>0</v>
      </c>
      <c r="L3265" s="43">
        <v>0</v>
      </c>
      <c r="M3265" s="43">
        <f>IFERROR(J3265-K3265-L3265,0)</f>
        <v>0</v>
      </c>
      <c r="N3265" s="43">
        <v>1117022</v>
      </c>
      <c r="O3265" s="45">
        <f>IFERROR(IF(1 - M3265/N3265&lt;0,0,1-M3265/N3265),0)</f>
        <v>1</v>
      </c>
      <c r="P3265" s="43">
        <v>0</v>
      </c>
      <c r="Q3265" s="43">
        <v>0</v>
      </c>
      <c r="R3265" s="46">
        <f>IF(F3265&lt;DATEVALUE("2018-07-01"),1,0)</f>
        <v>1</v>
      </c>
      <c r="S3265" s="47">
        <f>IF(R3265=1,1%,0)</f>
        <v>0.01</v>
      </c>
      <c r="T3265" s="46">
        <f>IFERROR(S3265*M3265,0)</f>
        <v>0</v>
      </c>
      <c r="U3265" s="48">
        <f>IF(O3265&lt;=0.12,1,0)*(1-R3265)*M3265</f>
        <v>0</v>
      </c>
      <c r="V3265" s="49">
        <f>IF(0&lt;0.8,0,IF(0&lt;1,Sheet1!L590,1))*IF(G3265&lt;3,0.12 - O3265,0.01) *U3265</f>
        <v>0</v>
      </c>
      <c r="W3265" s="49">
        <f>IF(0&gt;1,IF(0&lt;=1.1,1,IF(0&lt;=1.2,2,IF(0&lt;=1.5,3,5))),0) * 1000000</f>
        <v>0</v>
      </c>
      <c r="X3265" s="50">
        <f>IF(AND(P3265&gt;=150000000,P3265&lt;300000000),5000000,IF(AND(P3265&gt;=300000000,P3265&lt;500000000),10000000,IF(AND(P3265&gt;=300000000,P3265&lt;500000000),15000000,IF(AND(P3265&gt;=500000000,P3265&lt;3000000000),20000000,IF(P3265&gt;=30000000000,35000000,0))))) * (1-R3265)</f>
        <v>0</v>
      </c>
      <c r="Y3265" s="50">
        <f>IFERROR(Q3265 * (1-R3265),0)</f>
        <v>0</v>
      </c>
      <c r="Z3265" s="51">
        <f>IF(R3265=1,0,"")</f>
        <v>0</v>
      </c>
      <c r="AA3265" s="51">
        <f>IFERROR((1-R3265) * Z3265 * 2%,0)</f>
        <v>0</v>
      </c>
      <c r="AB3265" s="52">
        <f>IF(R3265=0,"",0)</f>
        <v>0</v>
      </c>
      <c r="AC3265" s="52">
        <f> IFERROR(AB3265 * (1-R3265) * 2%,0)</f>
        <v>0</v>
      </c>
      <c r="AD3265" s="53">
        <f>T3265+V3265+W3265+X3265+AA3265+AC3265</f>
        <v>0</v>
      </c>
    </row>
    <row r="3266">
      <c r="C3266" s="40" t="s">
        <v>6194</v>
      </c>
      <c r="D3266" s="41" t="s">
        <v>6195</v>
      </c>
      <c r="E3266" s="41"/>
      <c r="F3266" s="42">
        <v>39692.710081018515</v>
      </c>
      <c r="G3266" s="43">
        <v>118</v>
      </c>
      <c r="H3266" s="44">
        <v>43312</v>
      </c>
      <c r="I3266" s="44">
        <v>43368</v>
      </c>
      <c r="J3266" s="43">
        <v>447720</v>
      </c>
      <c r="K3266" s="43">
        <v>0</v>
      </c>
      <c r="L3266" s="43">
        <v>0</v>
      </c>
      <c r="M3266" s="43">
        <f>IFERROR(J3266-K3266-L3266,0)</f>
        <v>447720</v>
      </c>
      <c r="N3266" s="43">
        <v>447920</v>
      </c>
      <c r="O3266" s="45">
        <f>IFERROR(IF(1 - M3266/N3266&lt;0,0,1-M3266/N3266),0)</f>
        <v>0.00044650830505443828</v>
      </c>
      <c r="P3266" s="43">
        <v>0</v>
      </c>
      <c r="Q3266" s="43">
        <v>447720</v>
      </c>
      <c r="R3266" s="46">
        <f>IF(F3266&lt;DATEVALUE("2018-07-01"),1,0)</f>
        <v>1</v>
      </c>
      <c r="S3266" s="47">
        <f>IF(R3266=1,1%,0)</f>
        <v>0.01</v>
      </c>
      <c r="T3266" s="46">
        <f>IFERROR(S3266*M3266,0)</f>
        <v>4477.1999999999998</v>
      </c>
      <c r="U3266" s="48">
        <f>IF(O3266&lt;=0.12,1,0)*(1-R3266)*M3266</f>
        <v>0</v>
      </c>
      <c r="V3266" s="49">
        <f>IF(0&lt;0.8,0,IF(0&lt;1,Sheet1!L590,1))*IF(G3266&lt;3,0.12 - O3266,0.01) *U3266</f>
        <v>0</v>
      </c>
      <c r="W3266" s="49">
        <f>IF(0&gt;1,IF(0&lt;=1.1,1,IF(0&lt;=1.2,2,IF(0&lt;=1.5,3,5))),0) * 1000000</f>
        <v>0</v>
      </c>
      <c r="X3266" s="50">
        <f>IF(AND(P3266&gt;=150000000,P3266&lt;300000000),5000000,IF(AND(P3266&gt;=300000000,P3266&lt;500000000),10000000,IF(AND(P3266&gt;=300000000,P3266&lt;500000000),15000000,IF(AND(P3266&gt;=500000000,P3266&lt;3000000000),20000000,IF(P3266&gt;=30000000000,35000000,0))))) * (1-R3266)</f>
        <v>0</v>
      </c>
      <c r="Y3266" s="50">
        <f>IFERROR(Q3266 * (1-R3266),0)</f>
        <v>0</v>
      </c>
      <c r="Z3266" s="51">
        <f>IF(R3266=1,0,0)</f>
        <v>0</v>
      </c>
      <c r="AA3266" s="51">
        <f>IFERROR((1-R3266) * Z3266 * 2%,0)</f>
        <v>0</v>
      </c>
      <c r="AB3266" s="52">
        <f>IF(R3266=0,0,0)</f>
        <v>0</v>
      </c>
      <c r="AC3266" s="52">
        <f> IFERROR(AB3266 * (1-R3266) * 2%,0)</f>
        <v>0</v>
      </c>
      <c r="AD3266" s="53">
        <f>T3266+V3266+W3266+X3266+AA3266+AC3266</f>
        <v>4477.1999999999998</v>
      </c>
    </row>
    <row r="3267">
      <c r="C3267" s="40" t="s">
        <v>6196</v>
      </c>
      <c r="D3267" s="41" t="s">
        <v>6197</v>
      </c>
      <c r="E3267" s="41"/>
      <c r="F3267" s="42">
        <v>40084.633194444446</v>
      </c>
      <c r="G3267" s="43">
        <v>106</v>
      </c>
      <c r="H3267" s="44">
        <v>43312</v>
      </c>
      <c r="I3267" s="44">
        <v>43361</v>
      </c>
      <c r="J3267" s="43">
        <v>416200</v>
      </c>
      <c r="K3267" s="43">
        <v>0</v>
      </c>
      <c r="L3267" s="43">
        <v>0</v>
      </c>
      <c r="M3267" s="43">
        <f>IFERROR(J3267-K3267-L3267,0)</f>
        <v>416200</v>
      </c>
      <c r="N3267" s="43">
        <v>416200</v>
      </c>
      <c r="O3267" s="45">
        <f>IFERROR(IF(1 - M3267/N3267&lt;0,0,1-M3267/N3267),0)</f>
        <v>0</v>
      </c>
      <c r="P3267" s="43">
        <v>0</v>
      </c>
      <c r="Q3267" s="43">
        <v>416200</v>
      </c>
      <c r="R3267" s="46">
        <f>IF(F3267&lt;DATEVALUE("2018-07-01"),1,0)</f>
        <v>1</v>
      </c>
      <c r="S3267" s="47">
        <f>IF(R3267=1,1%,0)</f>
        <v>0.01</v>
      </c>
      <c r="T3267" s="46">
        <f>IFERROR(S3267*M3267,0)</f>
        <v>4162</v>
      </c>
      <c r="U3267" s="48">
        <f>IF(O3267&lt;=0.12,1,0)*(1-R3267)*M3267</f>
        <v>0</v>
      </c>
      <c r="V3267" s="49">
        <f>IF(0&lt;0.8,0,IF(0&lt;1,Sheet1!L590,1))*IF(G3267&lt;3,0.12 - O3267,0.01) *U3267</f>
        <v>0</v>
      </c>
      <c r="W3267" s="49">
        <f>IF(0&gt;1,IF(0&lt;=1.1,1,IF(0&lt;=1.2,2,IF(0&lt;=1.5,3,5))),0) * 1000000</f>
        <v>0</v>
      </c>
      <c r="X3267" s="50">
        <f>IF(AND(P3267&gt;=150000000,P3267&lt;300000000),5000000,IF(AND(P3267&gt;=300000000,P3267&lt;500000000),10000000,IF(AND(P3267&gt;=300000000,P3267&lt;500000000),15000000,IF(AND(P3267&gt;=500000000,P3267&lt;3000000000),20000000,IF(P3267&gt;=30000000000,35000000,0))))) * (1-R3267)</f>
        <v>0</v>
      </c>
      <c r="Y3267" s="50">
        <f>IFERROR(Q3267 * (1-R3267),0)</f>
        <v>0</v>
      </c>
      <c r="Z3267" s="51">
        <f>IF(R3267=1,0,0)</f>
        <v>0</v>
      </c>
      <c r="AA3267" s="51">
        <f>IFERROR((1-R3267) * Z3267 * 2%,0)</f>
        <v>0</v>
      </c>
      <c r="AB3267" s="52">
        <f>IF(R3267=0,0,0)</f>
        <v>0</v>
      </c>
      <c r="AC3267" s="52">
        <f> IFERROR(AB3267 * (1-R3267) * 2%,0)</f>
        <v>0</v>
      </c>
      <c r="AD3267" s="53">
        <f>T3267+V3267+W3267+X3267+AA3267+AC3267</f>
        <v>4162</v>
      </c>
    </row>
    <row r="3268">
      <c r="C3268" s="40" t="s">
        <v>6198</v>
      </c>
      <c r="D3268" s="41" t="s">
        <v>6199</v>
      </c>
      <c r="E3268" s="41"/>
      <c r="F3268" s="42">
        <v>40256.584826388884</v>
      </c>
      <c r="G3268" s="43">
        <v>100</v>
      </c>
      <c r="H3268" s="44">
        <v>43312</v>
      </c>
      <c r="I3268" s="44">
        <v>43358</v>
      </c>
      <c r="J3268" s="43">
        <v>271080</v>
      </c>
      <c r="K3268" s="43">
        <v>0</v>
      </c>
      <c r="L3268" s="43">
        <v>0</v>
      </c>
      <c r="M3268" s="43">
        <f>IFERROR(J3268-K3268-L3268,0)</f>
        <v>271080</v>
      </c>
      <c r="N3268" s="43">
        <v>270880</v>
      </c>
      <c r="O3268" s="45">
        <f>IFERROR(IF(1 - M3268/N3268&lt;0,0,1-M3268/N3268),0)</f>
        <v>0</v>
      </c>
      <c r="P3268" s="43">
        <v>0</v>
      </c>
      <c r="Q3268" s="43">
        <v>271080</v>
      </c>
      <c r="R3268" s="46">
        <f>IF(F3268&lt;DATEVALUE("2018-07-01"),1,0)</f>
        <v>1</v>
      </c>
      <c r="S3268" s="47">
        <f>IF(R3268=1,1%,0)</f>
        <v>0.01</v>
      </c>
      <c r="T3268" s="46">
        <f>IFERROR(S3268*M3268,0)</f>
        <v>2710.8000000000002</v>
      </c>
      <c r="U3268" s="48">
        <f>IF(O3268&lt;=0.12,1,0)*(1-R3268)*M3268</f>
        <v>0</v>
      </c>
      <c r="V3268" s="49">
        <f>IF(0&lt;0.8,0,IF(0&lt;1,Sheet1!L590,1))*IF(G3268&lt;3,0.12 - O3268,0.01) *U3268</f>
        <v>0</v>
      </c>
      <c r="W3268" s="49">
        <f>IF(0&gt;1,IF(0&lt;=1.1,1,IF(0&lt;=1.2,2,IF(0&lt;=1.5,3,5))),0) * 1000000</f>
        <v>0</v>
      </c>
      <c r="X3268" s="50">
        <f>IF(AND(P3268&gt;=150000000,P3268&lt;300000000),5000000,IF(AND(P3268&gt;=300000000,P3268&lt;500000000),10000000,IF(AND(P3268&gt;=300000000,P3268&lt;500000000),15000000,IF(AND(P3268&gt;=500000000,P3268&lt;3000000000),20000000,IF(P3268&gt;=30000000000,35000000,0))))) * (1-R3268)</f>
        <v>0</v>
      </c>
      <c r="Y3268" s="50">
        <f>IFERROR(Q3268 * (1-R3268),0)</f>
        <v>0</v>
      </c>
      <c r="Z3268" s="51">
        <f>IF(R3268=1,0,0)</f>
        <v>0</v>
      </c>
      <c r="AA3268" s="51">
        <f>IFERROR((1-R3268) * Z3268 * 2%,0)</f>
        <v>0</v>
      </c>
      <c r="AB3268" s="52">
        <f>IF(R3268=0,0,0)</f>
        <v>0</v>
      </c>
      <c r="AC3268" s="52">
        <f> IFERROR(AB3268 * (1-R3268) * 2%,0)</f>
        <v>0</v>
      </c>
      <c r="AD3268" s="53">
        <f>T3268+V3268+W3268+X3268+AA3268+AC3268</f>
        <v>2710.8000000000002</v>
      </c>
    </row>
    <row r="3269">
      <c r="C3269" s="40" t="s">
        <v>6200</v>
      </c>
      <c r="D3269" s="41" t="s">
        <v>6201</v>
      </c>
      <c r="E3269" s="41"/>
      <c r="F3269" s="42">
        <v>40361.742094907408</v>
      </c>
      <c r="G3269" s="43">
        <v>96</v>
      </c>
      <c r="H3269" s="44">
        <v>43353</v>
      </c>
      <c r="I3269" s="44">
        <v>43367</v>
      </c>
      <c r="J3269" s="43">
        <v>26862820</v>
      </c>
      <c r="K3269" s="43">
        <v>0</v>
      </c>
      <c r="L3269" s="43">
        <v>0</v>
      </c>
      <c r="M3269" s="43">
        <f>IFERROR(J3269-K3269-L3269,0)</f>
        <v>26862820</v>
      </c>
      <c r="N3269" s="43">
        <v>199761372</v>
      </c>
      <c r="O3269" s="45">
        <f>IFERROR(IF(1 - M3269/N3269&lt;0,0,1-M3269/N3269),0)</f>
        <v>0.86552545303903905</v>
      </c>
      <c r="P3269" s="43">
        <v>0</v>
      </c>
      <c r="Q3269" s="43">
        <v>26862820</v>
      </c>
      <c r="R3269" s="46">
        <f>IF(F3269&lt;DATEVALUE("2018-07-01"),1,0)</f>
        <v>1</v>
      </c>
      <c r="S3269" s="47">
        <f>IF(R3269=1,1%,0)</f>
        <v>0.01</v>
      </c>
      <c r="T3269" s="46">
        <f>IFERROR(S3269*M3269,0)</f>
        <v>268628.20000000001</v>
      </c>
      <c r="U3269" s="48">
        <f>IF(O3269&lt;=0.12,1,0)*(1-R3269)*M3269</f>
        <v>0</v>
      </c>
      <c r="V3269" s="49">
        <f>IF(0&lt;0.8,0,IF(0&lt;1,Sheet1!L590,1))*IF(G3269&lt;3,0.12 - O3269,0.01) *U3269</f>
        <v>0</v>
      </c>
      <c r="W3269" s="49">
        <f>IF(0&gt;1,IF(0&lt;=1.1,1,IF(0&lt;=1.2,2,IF(0&lt;=1.5,3,5))),0) * 1000000</f>
        <v>0</v>
      </c>
      <c r="X3269" s="50">
        <f>IF(AND(P3269&gt;=150000000,P3269&lt;300000000),5000000,IF(AND(P3269&gt;=300000000,P3269&lt;500000000),10000000,IF(AND(P3269&gt;=300000000,P3269&lt;500000000),15000000,IF(AND(P3269&gt;=500000000,P3269&lt;3000000000),20000000,IF(P3269&gt;=30000000000,35000000,0))))) * (1-R3269)</f>
        <v>0</v>
      </c>
      <c r="Y3269" s="50">
        <f>IFERROR(Q3269 * (1-R3269),0)</f>
        <v>0</v>
      </c>
      <c r="Z3269" s="51">
        <f>IF(R3269=1,0,21840000)</f>
        <v>0</v>
      </c>
      <c r="AA3269" s="51">
        <f>IFERROR((1-R3269) * Z3269 * 2%,0)</f>
        <v>0</v>
      </c>
      <c r="AB3269" s="52">
        <f>IF(R3269=0,0,0)</f>
        <v>0</v>
      </c>
      <c r="AC3269" s="52">
        <f> IFERROR(AB3269 * (1-R3269) * 2%,0)</f>
        <v>0</v>
      </c>
      <c r="AD3269" s="53">
        <f>T3269+V3269+W3269+X3269+AA3269+AC3269</f>
        <v>268628.20000000001</v>
      </c>
    </row>
    <row r="3270">
      <c r="C3270" s="40" t="s">
        <v>6202</v>
      </c>
      <c r="D3270" s="41" t="s">
        <v>6203</v>
      </c>
      <c r="E3270" s="41"/>
      <c r="F3270" s="42">
        <v>40665.841493055552</v>
      </c>
      <c r="G3270" s="43">
        <v>86</v>
      </c>
      <c r="H3270" s="44">
        <v>43312</v>
      </c>
      <c r="I3270" s="44">
        <v>43368</v>
      </c>
      <c r="J3270" s="43">
        <v>450100</v>
      </c>
      <c r="K3270" s="43">
        <v>0</v>
      </c>
      <c r="L3270" s="43">
        <v>0</v>
      </c>
      <c r="M3270" s="43">
        <f>IFERROR(J3270-K3270-L3270,0)</f>
        <v>450100</v>
      </c>
      <c r="N3270" s="43">
        <v>450100</v>
      </c>
      <c r="O3270" s="45">
        <f>IFERROR(IF(1 - M3270/N3270&lt;0,0,1-M3270/N3270),0)</f>
        <v>0</v>
      </c>
      <c r="P3270" s="43">
        <v>0</v>
      </c>
      <c r="Q3270" s="43">
        <v>450100</v>
      </c>
      <c r="R3270" s="46">
        <f>IF(F3270&lt;DATEVALUE("2018-07-01"),1,0)</f>
        <v>1</v>
      </c>
      <c r="S3270" s="47">
        <f>IF(R3270=1,1%,0)</f>
        <v>0.01</v>
      </c>
      <c r="T3270" s="46">
        <f>IFERROR(S3270*M3270,0)</f>
        <v>4501</v>
      </c>
      <c r="U3270" s="48">
        <f>IF(O3270&lt;=0.12,1,0)*(1-R3270)*M3270</f>
        <v>0</v>
      </c>
      <c r="V3270" s="49">
        <f>IF(0&lt;0.8,0,IF(0&lt;1,Sheet1!L590,1))*IF(G3270&lt;3,0.12 - O3270,0.01) *U3270</f>
        <v>0</v>
      </c>
      <c r="W3270" s="49">
        <f>IF(0&gt;1,IF(0&lt;=1.1,1,IF(0&lt;=1.2,2,IF(0&lt;=1.5,3,5))),0) * 1000000</f>
        <v>0</v>
      </c>
      <c r="X3270" s="50">
        <f>IF(AND(P3270&gt;=150000000,P3270&lt;300000000),5000000,IF(AND(P3270&gt;=300000000,P3270&lt;500000000),10000000,IF(AND(P3270&gt;=300000000,P3270&lt;500000000),15000000,IF(AND(P3270&gt;=500000000,P3270&lt;3000000000),20000000,IF(P3270&gt;=30000000000,35000000,0))))) * (1-R3270)</f>
        <v>0</v>
      </c>
      <c r="Y3270" s="50">
        <f>IFERROR(Q3270 * (1-R3270),0)</f>
        <v>0</v>
      </c>
      <c r="Z3270" s="51">
        <f>IF(R3270=1,0,0)</f>
        <v>0</v>
      </c>
      <c r="AA3270" s="51">
        <f>IFERROR((1-R3270) * Z3270 * 2%,0)</f>
        <v>0</v>
      </c>
      <c r="AB3270" s="52">
        <f>IF(R3270=0,0,0)</f>
        <v>0</v>
      </c>
      <c r="AC3270" s="52">
        <f> IFERROR(AB3270 * (1-R3270) * 2%,0)</f>
        <v>0</v>
      </c>
      <c r="AD3270" s="53">
        <f>T3270+V3270+W3270+X3270+AA3270+AC3270</f>
        <v>4501</v>
      </c>
    </row>
    <row r="3271">
      <c r="C3271" s="40" t="s">
        <v>6204</v>
      </c>
      <c r="D3271" s="41" t="s">
        <v>6205</v>
      </c>
      <c r="E3271" s="41"/>
      <c r="F3271" s="42">
        <v>40880.328217592592</v>
      </c>
      <c r="G3271" s="43">
        <v>79</v>
      </c>
      <c r="H3271" s="44">
        <v>43312</v>
      </c>
      <c r="I3271" s="44">
        <v>43343</v>
      </c>
      <c r="J3271" s="43">
        <v>1954810</v>
      </c>
      <c r="K3271" s="43">
        <v>0</v>
      </c>
      <c r="L3271" s="43">
        <v>0</v>
      </c>
      <c r="M3271" s="43">
        <f>IFERROR(J3271-K3271-L3271,0)</f>
        <v>1954810</v>
      </c>
      <c r="N3271" s="43">
        <v>1364550</v>
      </c>
      <c r="O3271" s="45">
        <f>IFERROR(IF(1 - M3271/N3271&lt;0,0,1-M3271/N3271),0)</f>
        <v>0</v>
      </c>
      <c r="P3271" s="43">
        <v>0</v>
      </c>
      <c r="Q3271" s="43">
        <v>1954810</v>
      </c>
      <c r="R3271" s="46">
        <f>IF(F3271&lt;DATEVALUE("2018-07-01"),1,0)</f>
        <v>1</v>
      </c>
      <c r="S3271" s="47">
        <f>IF(R3271=1,1%,0)</f>
        <v>0.01</v>
      </c>
      <c r="T3271" s="46">
        <f>IFERROR(S3271*M3271,0)</f>
        <v>19548.100000000002</v>
      </c>
      <c r="U3271" s="48">
        <f>IF(O3271&lt;=0.12,1,0)*(1-R3271)*M3271</f>
        <v>0</v>
      </c>
      <c r="V3271" s="49">
        <f>IF(0&lt;0.8,0,IF(0&lt;1,Sheet1!L590,1))*IF(G3271&lt;3,0.12 - O3271,0.01) *U3271</f>
        <v>0</v>
      </c>
      <c r="W3271" s="49">
        <f>IF(0&gt;1,IF(0&lt;=1.1,1,IF(0&lt;=1.2,2,IF(0&lt;=1.5,3,5))),0) * 1000000</f>
        <v>0</v>
      </c>
      <c r="X3271" s="50">
        <f>IF(AND(P3271&gt;=150000000,P3271&lt;300000000),5000000,IF(AND(P3271&gt;=300000000,P3271&lt;500000000),10000000,IF(AND(P3271&gt;=300000000,P3271&lt;500000000),15000000,IF(AND(P3271&gt;=500000000,P3271&lt;3000000000),20000000,IF(P3271&gt;=30000000000,35000000,0))))) * (1-R3271)</f>
        <v>0</v>
      </c>
      <c r="Y3271" s="50">
        <f>IFERROR(Q3271 * (1-R3271),0)</f>
        <v>0</v>
      </c>
      <c r="Z3271" s="51">
        <f>IF(R3271=1,0,0)</f>
        <v>0</v>
      </c>
      <c r="AA3271" s="51">
        <f>IFERROR((1-R3271) * Z3271 * 2%,0)</f>
        <v>0</v>
      </c>
      <c r="AB3271" s="52">
        <f>IF(R3271=0,0,0)</f>
        <v>0</v>
      </c>
      <c r="AC3271" s="52">
        <f> IFERROR(AB3271 * (1-R3271) * 2%,0)</f>
        <v>0</v>
      </c>
      <c r="AD3271" s="53">
        <f>T3271+V3271+W3271+X3271+AA3271+AC3271</f>
        <v>19548.100000000002</v>
      </c>
    </row>
    <row r="3272">
      <c r="C3272" s="40" t="s">
        <v>6206</v>
      </c>
      <c r="D3272" s="41" t="s">
        <v>6207</v>
      </c>
      <c r="E3272" s="41"/>
      <c r="F3272" s="42">
        <v>41095.466111111113</v>
      </c>
      <c r="G3272" s="43">
        <v>72</v>
      </c>
      <c r="H3272" s="44">
        <v>43312</v>
      </c>
      <c r="I3272" s="44">
        <v>43362</v>
      </c>
      <c r="J3272" s="43">
        <v>2044361</v>
      </c>
      <c r="K3272" s="43">
        <v>0</v>
      </c>
      <c r="L3272" s="43">
        <v>0</v>
      </c>
      <c r="M3272" s="43">
        <f>IFERROR(J3272-K3272-L3272,0)</f>
        <v>2044361</v>
      </c>
      <c r="N3272" s="43">
        <v>2044181</v>
      </c>
      <c r="O3272" s="45">
        <f>IFERROR(IF(1 - M3272/N3272&lt;0,0,1-M3272/N3272),0)</f>
        <v>0</v>
      </c>
      <c r="P3272" s="43">
        <v>0</v>
      </c>
      <c r="Q3272" s="43">
        <v>2044361</v>
      </c>
      <c r="R3272" s="46">
        <f>IF(F3272&lt;DATEVALUE("2018-07-01"),1,0)</f>
        <v>1</v>
      </c>
      <c r="S3272" s="47">
        <f>IF(R3272=1,1%,0)</f>
        <v>0.01</v>
      </c>
      <c r="T3272" s="46">
        <f>IFERROR(S3272*M3272,0)</f>
        <v>20443.610000000001</v>
      </c>
      <c r="U3272" s="48">
        <f>IF(O3272&lt;=0.12,1,0)*(1-R3272)*M3272</f>
        <v>0</v>
      </c>
      <c r="V3272" s="49">
        <f>IF(0&lt;0.8,0,IF(0&lt;1,Sheet1!L590,1))*IF(G3272&lt;3,0.12 - O3272,0.01) *U3272</f>
        <v>0</v>
      </c>
      <c r="W3272" s="49">
        <f>IF(0&gt;1,IF(0&lt;=1.1,1,IF(0&lt;=1.2,2,IF(0&lt;=1.5,3,5))),0) * 1000000</f>
        <v>0</v>
      </c>
      <c r="X3272" s="50">
        <f>IF(AND(P3272&gt;=150000000,P3272&lt;300000000),5000000,IF(AND(P3272&gt;=300000000,P3272&lt;500000000),10000000,IF(AND(P3272&gt;=300000000,P3272&lt;500000000),15000000,IF(AND(P3272&gt;=500000000,P3272&lt;3000000000),20000000,IF(P3272&gt;=30000000000,35000000,0))))) * (1-R3272)</f>
        <v>0</v>
      </c>
      <c r="Y3272" s="50">
        <f>IFERROR(Q3272 * (1-R3272),0)</f>
        <v>0</v>
      </c>
      <c r="Z3272" s="51">
        <f>IF(R3272=1,0,0)</f>
        <v>0</v>
      </c>
      <c r="AA3272" s="51">
        <f>IFERROR((1-R3272) * Z3272 * 2%,0)</f>
        <v>0</v>
      </c>
      <c r="AB3272" s="52">
        <f>IF(R3272=0,0,0)</f>
        <v>0</v>
      </c>
      <c r="AC3272" s="52">
        <f> IFERROR(AB3272 * (1-R3272) * 2%,0)</f>
        <v>0</v>
      </c>
      <c r="AD3272" s="53">
        <f>T3272+V3272+W3272+X3272+AA3272+AC3272</f>
        <v>20443.610000000001</v>
      </c>
    </row>
    <row r="3273">
      <c r="C3273" s="40" t="s">
        <v>6208</v>
      </c>
      <c r="D3273" s="41" t="s">
        <v>6209</v>
      </c>
      <c r="E3273" s="41"/>
      <c r="F3273" s="42">
        <v>41108.396539351852</v>
      </c>
      <c r="G3273" s="43">
        <v>72</v>
      </c>
      <c r="H3273" s="44">
        <v>43312</v>
      </c>
      <c r="I3273" s="44">
        <v>43343</v>
      </c>
      <c r="J3273" s="43">
        <v>1880300</v>
      </c>
      <c r="K3273" s="43">
        <v>0</v>
      </c>
      <c r="L3273" s="43">
        <v>0</v>
      </c>
      <c r="M3273" s="43">
        <f>IFERROR(J3273-K3273-L3273,0)</f>
        <v>1880300</v>
      </c>
      <c r="N3273" s="43">
        <v>1880300</v>
      </c>
      <c r="O3273" s="45">
        <f>IFERROR(IF(1 - M3273/N3273&lt;0,0,1-M3273/N3273),0)</f>
        <v>0</v>
      </c>
      <c r="P3273" s="43">
        <v>0</v>
      </c>
      <c r="Q3273" s="43">
        <v>1880300</v>
      </c>
      <c r="R3273" s="46">
        <f>IF(F3273&lt;DATEVALUE("2018-07-01"),1,0)</f>
        <v>1</v>
      </c>
      <c r="S3273" s="47">
        <f>IF(R3273=1,1%,0)</f>
        <v>0.01</v>
      </c>
      <c r="T3273" s="46">
        <f>IFERROR(S3273*M3273,0)</f>
        <v>18803</v>
      </c>
      <c r="U3273" s="48">
        <f>IF(O3273&lt;=0.12,1,0)*(1-R3273)*M3273</f>
        <v>0</v>
      </c>
      <c r="V3273" s="49">
        <f>IF(0&lt;0.8,0,IF(0&lt;1,Sheet1!L590,1))*IF(G3273&lt;3,0.12 - O3273,0.01) *U3273</f>
        <v>0</v>
      </c>
      <c r="W3273" s="49">
        <f>IF(0&gt;1,IF(0&lt;=1.1,1,IF(0&lt;=1.2,2,IF(0&lt;=1.5,3,5))),0) * 1000000</f>
        <v>0</v>
      </c>
      <c r="X3273" s="50">
        <f>IF(AND(P3273&gt;=150000000,P3273&lt;300000000),5000000,IF(AND(P3273&gt;=300000000,P3273&lt;500000000),10000000,IF(AND(P3273&gt;=300000000,P3273&lt;500000000),15000000,IF(AND(P3273&gt;=500000000,P3273&lt;3000000000),20000000,IF(P3273&gt;=30000000000,35000000,0))))) * (1-R3273)</f>
        <v>0</v>
      </c>
      <c r="Y3273" s="50">
        <f>IFERROR(Q3273 * (1-R3273),0)</f>
        <v>0</v>
      </c>
      <c r="Z3273" s="51">
        <f>IF(R3273=1,0,0)</f>
        <v>0</v>
      </c>
      <c r="AA3273" s="51">
        <f>IFERROR((1-R3273) * Z3273 * 2%,0)</f>
        <v>0</v>
      </c>
      <c r="AB3273" s="52">
        <f>IF(R3273=0,0,0)</f>
        <v>0</v>
      </c>
      <c r="AC3273" s="52">
        <f> IFERROR(AB3273 * (1-R3273) * 2%,0)</f>
        <v>0</v>
      </c>
      <c r="AD3273" s="53">
        <f>T3273+V3273+W3273+X3273+AA3273+AC3273</f>
        <v>18803</v>
      </c>
    </row>
    <row r="3274">
      <c r="C3274" s="40" t="s">
        <v>6210</v>
      </c>
      <c r="D3274" s="41" t="s">
        <v>6211</v>
      </c>
      <c r="E3274" s="41"/>
      <c r="F3274" s="42">
        <v>41186.379027777773</v>
      </c>
      <c r="G3274" s="43">
        <v>69</v>
      </c>
      <c r="H3274" s="44">
        <v>43335</v>
      </c>
      <c r="I3274" s="44">
        <v>43343</v>
      </c>
      <c r="J3274" s="43">
        <v>3643646</v>
      </c>
      <c r="K3274" s="43">
        <v>364374</v>
      </c>
      <c r="L3274" s="43">
        <v>0</v>
      </c>
      <c r="M3274" s="43">
        <f>IFERROR(J3274-K3274-L3274,0)</f>
        <v>3279272</v>
      </c>
      <c r="N3274" s="43">
        <v>4918919</v>
      </c>
      <c r="O3274" s="45">
        <f>IFERROR(IF(1 - M3274/N3274&lt;0,0,1-M3274/N3274),0)</f>
        <v>0.33333482417579963</v>
      </c>
      <c r="P3274" s="43">
        <v>0</v>
      </c>
      <c r="Q3274" s="43">
        <v>3643646</v>
      </c>
      <c r="R3274" s="46">
        <f>IF(F3274&lt;DATEVALUE("2018-07-01"),1,0)</f>
        <v>1</v>
      </c>
      <c r="S3274" s="47">
        <f>IF(R3274=1,1%,0)</f>
        <v>0.01</v>
      </c>
      <c r="T3274" s="46">
        <f>IFERROR(S3274*M3274,0)</f>
        <v>32792.720000000001</v>
      </c>
      <c r="U3274" s="48">
        <f>IF(O3274&lt;=0.12,1,0)*(1-R3274)*M3274</f>
        <v>0</v>
      </c>
      <c r="V3274" s="49">
        <f>IF(0&lt;0.8,0,IF(0&lt;1,Sheet1!L590,1))*IF(G3274&lt;3,0.12 - O3274,0.01) *U3274</f>
        <v>0</v>
      </c>
      <c r="W3274" s="49">
        <f>IF(0&gt;1,IF(0&lt;=1.1,1,IF(0&lt;=1.2,2,IF(0&lt;=1.5,3,5))),0) * 1000000</f>
        <v>0</v>
      </c>
      <c r="X3274" s="50">
        <f>IF(AND(P3274&gt;=150000000,P3274&lt;300000000),5000000,IF(AND(P3274&gt;=300000000,P3274&lt;500000000),10000000,IF(AND(P3274&gt;=300000000,P3274&lt;500000000),15000000,IF(AND(P3274&gt;=500000000,P3274&lt;3000000000),20000000,IF(P3274&gt;=30000000000,35000000,0))))) * (1-R3274)</f>
        <v>0</v>
      </c>
      <c r="Y3274" s="50">
        <f>IFERROR(Q3274 * (1-R3274),0)</f>
        <v>0</v>
      </c>
      <c r="Z3274" s="51">
        <f>IF(R3274=1,0,0)</f>
        <v>0</v>
      </c>
      <c r="AA3274" s="51">
        <f>IFERROR((1-R3274) * Z3274 * 2%,0)</f>
        <v>0</v>
      </c>
      <c r="AB3274" s="52">
        <f>IF(R3274=0,0,0)</f>
        <v>0</v>
      </c>
      <c r="AC3274" s="52">
        <f> IFERROR(AB3274 * (1-R3274) * 2%,0)</f>
        <v>0</v>
      </c>
      <c r="AD3274" s="53">
        <f>T3274+V3274+W3274+X3274+AA3274+AC3274</f>
        <v>32792.720000000001</v>
      </c>
    </row>
    <row r="3275">
      <c r="C3275" s="40" t="s">
        <v>6212</v>
      </c>
      <c r="D3275" s="41" t="s">
        <v>6213</v>
      </c>
      <c r="E3275" s="41"/>
      <c r="F3275" s="42">
        <v>41216.436493055553</v>
      </c>
      <c r="G3275" s="43">
        <v>68</v>
      </c>
      <c r="H3275" s="44">
        <v>43312</v>
      </c>
      <c r="I3275" s="44">
        <v>43340</v>
      </c>
      <c r="J3275" s="43">
        <v>1214841</v>
      </c>
      <c r="K3275" s="43">
        <v>0</v>
      </c>
      <c r="L3275" s="43">
        <v>0</v>
      </c>
      <c r="M3275" s="43">
        <f>IFERROR(J3275-K3275-L3275,0)</f>
        <v>1214841</v>
      </c>
      <c r="N3275" s="43">
        <v>1214841</v>
      </c>
      <c r="O3275" s="45">
        <f>IFERROR(IF(1 - M3275/N3275&lt;0,0,1-M3275/N3275),0)</f>
        <v>0</v>
      </c>
      <c r="P3275" s="43">
        <v>0</v>
      </c>
      <c r="Q3275" s="43">
        <v>1214841</v>
      </c>
      <c r="R3275" s="46">
        <f>IF(F3275&lt;DATEVALUE("2018-07-01"),1,0)</f>
        <v>1</v>
      </c>
      <c r="S3275" s="47">
        <f>IF(R3275=1,1%,0)</f>
        <v>0.01</v>
      </c>
      <c r="T3275" s="46">
        <f>IFERROR(S3275*M3275,0)</f>
        <v>12148.41</v>
      </c>
      <c r="U3275" s="48">
        <f>IF(O3275&lt;=0.12,1,0)*(1-R3275)*M3275</f>
        <v>0</v>
      </c>
      <c r="V3275" s="49">
        <f>IF(0&lt;0.8,0,IF(0&lt;1,Sheet1!L590,1))*IF(G3275&lt;3,0.12 - O3275,0.01) *U3275</f>
        <v>0</v>
      </c>
      <c r="W3275" s="49">
        <f>IF(0&gt;1,IF(0&lt;=1.1,1,IF(0&lt;=1.2,2,IF(0&lt;=1.5,3,5))),0) * 1000000</f>
        <v>0</v>
      </c>
      <c r="X3275" s="50">
        <f>IF(AND(P3275&gt;=150000000,P3275&lt;300000000),5000000,IF(AND(P3275&gt;=300000000,P3275&lt;500000000),10000000,IF(AND(P3275&gt;=300000000,P3275&lt;500000000),15000000,IF(AND(P3275&gt;=500000000,P3275&lt;3000000000),20000000,IF(P3275&gt;=30000000000,35000000,0))))) * (1-R3275)</f>
        <v>0</v>
      </c>
      <c r="Y3275" s="50">
        <f>IFERROR(Q3275 * (1-R3275),0)</f>
        <v>0</v>
      </c>
      <c r="Z3275" s="51">
        <f>IF(R3275=1,0,0)</f>
        <v>0</v>
      </c>
      <c r="AA3275" s="51">
        <f>IFERROR((1-R3275) * Z3275 * 2%,0)</f>
        <v>0</v>
      </c>
      <c r="AB3275" s="52">
        <f>IF(R3275=0,0,0)</f>
        <v>0</v>
      </c>
      <c r="AC3275" s="52">
        <f> IFERROR(AB3275 * (1-R3275) * 2%,0)</f>
        <v>0</v>
      </c>
      <c r="AD3275" s="53">
        <f>T3275+V3275+W3275+X3275+AA3275+AC3275</f>
        <v>12148.41</v>
      </c>
    </row>
    <row r="3276">
      <c r="C3276" s="40" t="s">
        <v>6214</v>
      </c>
      <c r="D3276" s="41" t="s">
        <v>6215</v>
      </c>
      <c r="E3276" s="41"/>
      <c r="F3276" s="42">
        <v>41260.628900462958</v>
      </c>
      <c r="G3276" s="43">
        <v>67</v>
      </c>
      <c r="H3276" s="44">
        <v>43312</v>
      </c>
      <c r="I3276" s="44">
        <v>43335</v>
      </c>
      <c r="J3276" s="43">
        <v>1339700</v>
      </c>
      <c r="K3276" s="43">
        <v>0</v>
      </c>
      <c r="L3276" s="43">
        <v>0</v>
      </c>
      <c r="M3276" s="43">
        <f>IFERROR(J3276-K3276-L3276,0)</f>
        <v>1339700</v>
      </c>
      <c r="N3276" s="43">
        <v>1339500</v>
      </c>
      <c r="O3276" s="45">
        <f>IFERROR(IF(1 - M3276/N3276&lt;0,0,1-M3276/N3276),0)</f>
        <v>0</v>
      </c>
      <c r="P3276" s="43">
        <v>0</v>
      </c>
      <c r="Q3276" s="43">
        <v>1339700</v>
      </c>
      <c r="R3276" s="46">
        <f>IF(F3276&lt;DATEVALUE("2018-07-01"),1,0)</f>
        <v>1</v>
      </c>
      <c r="S3276" s="47">
        <f>IF(R3276=1,1%,0)</f>
        <v>0.01</v>
      </c>
      <c r="T3276" s="46">
        <f>IFERROR(S3276*M3276,0)</f>
        <v>13397</v>
      </c>
      <c r="U3276" s="48">
        <f>IF(O3276&lt;=0.12,1,0)*(1-R3276)*M3276</f>
        <v>0</v>
      </c>
      <c r="V3276" s="49">
        <f>IF(0&lt;0.8,0,IF(0&lt;1,Sheet1!L590,1))*IF(G3276&lt;3,0.12 - O3276,0.01) *U3276</f>
        <v>0</v>
      </c>
      <c r="W3276" s="49">
        <f>IF(0&gt;1,IF(0&lt;=1.1,1,IF(0&lt;=1.2,2,IF(0&lt;=1.5,3,5))),0) * 1000000</f>
        <v>0</v>
      </c>
      <c r="X3276" s="50">
        <f>IF(AND(P3276&gt;=150000000,P3276&lt;300000000),5000000,IF(AND(P3276&gt;=300000000,P3276&lt;500000000),10000000,IF(AND(P3276&gt;=300000000,P3276&lt;500000000),15000000,IF(AND(P3276&gt;=500000000,P3276&lt;3000000000),20000000,IF(P3276&gt;=30000000000,35000000,0))))) * (1-R3276)</f>
        <v>0</v>
      </c>
      <c r="Y3276" s="50">
        <f>IFERROR(Q3276 * (1-R3276),0)</f>
        <v>0</v>
      </c>
      <c r="Z3276" s="51">
        <f>IF(R3276=1,0,0)</f>
        <v>0</v>
      </c>
      <c r="AA3276" s="51">
        <f>IFERROR((1-R3276) * Z3276 * 2%,0)</f>
        <v>0</v>
      </c>
      <c r="AB3276" s="52">
        <f>IF(R3276=0,0,0)</f>
        <v>0</v>
      </c>
      <c r="AC3276" s="52">
        <f> IFERROR(AB3276 * (1-R3276) * 2%,0)</f>
        <v>0</v>
      </c>
      <c r="AD3276" s="53">
        <f>T3276+V3276+W3276+X3276+AA3276+AC3276</f>
        <v>13397</v>
      </c>
    </row>
    <row r="3277">
      <c r="C3277" s="40" t="s">
        <v>6216</v>
      </c>
      <c r="D3277" s="41" t="s">
        <v>6217</v>
      </c>
      <c r="E3277" s="41"/>
      <c r="F3277" s="42">
        <v>41362.644467592589</v>
      </c>
      <c r="G3277" s="43">
        <v>64</v>
      </c>
      <c r="H3277" s="44">
        <v>43333</v>
      </c>
      <c r="I3277" s="44">
        <v>43364</v>
      </c>
      <c r="J3277" s="43">
        <v>22186680</v>
      </c>
      <c r="K3277" s="43">
        <v>4020581</v>
      </c>
      <c r="L3277" s="43">
        <v>0</v>
      </c>
      <c r="M3277" s="43">
        <f>IFERROR(J3277-K3277-L3277,0)</f>
        <v>18166099</v>
      </c>
      <c r="N3277" s="43">
        <v>-6</v>
      </c>
      <c r="O3277" s="45">
        <f>IFERROR(IF(1 - M3277/N3277&lt;0,0,1-M3277/N3277),0)</f>
        <v>3027684.1666666665</v>
      </c>
      <c r="P3277" s="43">
        <v>0</v>
      </c>
      <c r="Q3277" s="43">
        <v>22186680</v>
      </c>
      <c r="R3277" s="46">
        <f>IF(F3277&lt;DATEVALUE("2018-07-01"),1,0)</f>
        <v>1</v>
      </c>
      <c r="S3277" s="47">
        <f>IF(R3277=1,1%,0)</f>
        <v>0.01</v>
      </c>
      <c r="T3277" s="46">
        <f>IFERROR(S3277*M3277,0)</f>
        <v>181660.98999999999</v>
      </c>
      <c r="U3277" s="48">
        <f>IF(O3277&lt;=0.12,1,0)*(1-R3277)*M3277</f>
        <v>0</v>
      </c>
      <c r="V3277" s="49">
        <f>IF(0&lt;0.8,0,IF(0&lt;1,Sheet1!L590,1))*IF(G3277&lt;3,0.12 - O3277,0.01) *U3277</f>
        <v>0</v>
      </c>
      <c r="W3277" s="49">
        <f>IF(0&gt;1,IF(0&lt;=1.1,1,IF(0&lt;=1.2,2,IF(0&lt;=1.5,3,5))),0) * 1000000</f>
        <v>0</v>
      </c>
      <c r="X3277" s="50">
        <f>IF(AND(P3277&gt;=150000000,P3277&lt;300000000),5000000,IF(AND(P3277&gt;=300000000,P3277&lt;500000000),10000000,IF(AND(P3277&gt;=300000000,P3277&lt;500000000),15000000,IF(AND(P3277&gt;=500000000,P3277&lt;3000000000),20000000,IF(P3277&gt;=30000000000,35000000,0))))) * (1-R3277)</f>
        <v>0</v>
      </c>
      <c r="Y3277" s="50">
        <f>IFERROR(Q3277 * (1-R3277),0)</f>
        <v>0</v>
      </c>
      <c r="Z3277" s="51">
        <f>IF(R3277=1,0,0)</f>
        <v>0</v>
      </c>
      <c r="AA3277" s="51">
        <f>IFERROR((1-R3277) * Z3277 * 2%,0)</f>
        <v>0</v>
      </c>
      <c r="AB3277" s="52">
        <f>IF(R3277=0,22186680,0)</f>
        <v>0</v>
      </c>
      <c r="AC3277" s="52">
        <f> IFERROR(AB3277 * (1-R3277) * 2%,0)</f>
        <v>0</v>
      </c>
      <c r="AD3277" s="53">
        <f>T3277+V3277+W3277+X3277+AA3277+AC3277</f>
        <v>181660.98999999999</v>
      </c>
    </row>
    <row r="3278">
      <c r="C3278" s="40" t="s">
        <v>6218</v>
      </c>
      <c r="D3278" s="41" t="s">
        <v>6219</v>
      </c>
      <c r="E3278" s="41"/>
      <c r="F3278" s="42">
        <v>41485.627546296295</v>
      </c>
      <c r="G3278" s="43">
        <v>60</v>
      </c>
      <c r="H3278" s="44">
        <v>43312</v>
      </c>
      <c r="I3278" s="44">
        <v>43335</v>
      </c>
      <c r="J3278" s="43">
        <v>2663000</v>
      </c>
      <c r="K3278" s="43">
        <v>0</v>
      </c>
      <c r="L3278" s="43">
        <v>0</v>
      </c>
      <c r="M3278" s="43">
        <f>IFERROR(J3278-K3278-L3278,0)</f>
        <v>2663000</v>
      </c>
      <c r="N3278" s="43">
        <v>2661970</v>
      </c>
      <c r="O3278" s="45">
        <f>IFERROR(IF(1 - M3278/N3278&lt;0,0,1-M3278/N3278),0)</f>
        <v>0</v>
      </c>
      <c r="P3278" s="43">
        <v>0</v>
      </c>
      <c r="Q3278" s="43">
        <v>2663000</v>
      </c>
      <c r="R3278" s="46">
        <f>IF(F3278&lt;DATEVALUE("2018-07-01"),1,0)</f>
        <v>1</v>
      </c>
      <c r="S3278" s="47">
        <f>IF(R3278=1,1%,0)</f>
        <v>0.01</v>
      </c>
      <c r="T3278" s="46">
        <f>IFERROR(S3278*M3278,0)</f>
        <v>26630</v>
      </c>
      <c r="U3278" s="48">
        <f>IF(O3278&lt;=0.12,1,0)*(1-R3278)*M3278</f>
        <v>0</v>
      </c>
      <c r="V3278" s="49">
        <f>IF(0&lt;0.8,0,IF(0&lt;1,Sheet1!L590,1))*IF(G3278&lt;3,0.12 - O3278,0.01) *U3278</f>
        <v>0</v>
      </c>
      <c r="W3278" s="49">
        <f>IF(0&gt;1,IF(0&lt;=1.1,1,IF(0&lt;=1.2,2,IF(0&lt;=1.5,3,5))),0) * 1000000</f>
        <v>0</v>
      </c>
      <c r="X3278" s="50">
        <f>IF(AND(P3278&gt;=150000000,P3278&lt;300000000),5000000,IF(AND(P3278&gt;=300000000,P3278&lt;500000000),10000000,IF(AND(P3278&gt;=300000000,P3278&lt;500000000),15000000,IF(AND(P3278&gt;=500000000,P3278&lt;3000000000),20000000,IF(P3278&gt;=30000000000,35000000,0))))) * (1-R3278)</f>
        <v>0</v>
      </c>
      <c r="Y3278" s="50">
        <f>IFERROR(Q3278 * (1-R3278),0)</f>
        <v>0</v>
      </c>
      <c r="Z3278" s="51">
        <f>IF(R3278=1,0,0)</f>
        <v>0</v>
      </c>
      <c r="AA3278" s="51">
        <f>IFERROR((1-R3278) * Z3278 * 2%,0)</f>
        <v>0</v>
      </c>
      <c r="AB3278" s="52">
        <f>IF(R3278=0,0,0)</f>
        <v>0</v>
      </c>
      <c r="AC3278" s="52">
        <f> IFERROR(AB3278 * (1-R3278) * 2%,0)</f>
        <v>0</v>
      </c>
      <c r="AD3278" s="53">
        <f>T3278+V3278+W3278+X3278+AA3278+AC3278</f>
        <v>26630</v>
      </c>
    </row>
    <row r="3279">
      <c r="C3279" s="40" t="s">
        <v>6220</v>
      </c>
      <c r="D3279" s="41" t="s">
        <v>6221</v>
      </c>
      <c r="E3279" s="41"/>
      <c r="F3279" s="42">
        <v>42649.28869212963</v>
      </c>
      <c r="G3279" s="43">
        <v>21</v>
      </c>
      <c r="H3279" s="44">
        <v>43335</v>
      </c>
      <c r="I3279" s="44">
        <v>43343</v>
      </c>
      <c r="J3279" s="43">
        <v>2076088</v>
      </c>
      <c r="K3279" s="43">
        <v>228369</v>
      </c>
      <c r="L3279" s="43">
        <v>0</v>
      </c>
      <c r="M3279" s="43">
        <f>IFERROR(J3279-K3279-L3279,0)</f>
        <v>1847719</v>
      </c>
      <c r="N3279" s="43">
        <v>2794501</v>
      </c>
      <c r="O3279" s="45">
        <f>IFERROR(IF(1 - M3279/N3279&lt;0,0,1-M3279/N3279),0)</f>
        <v>0.33880181112835528</v>
      </c>
      <c r="P3279" s="43">
        <v>0</v>
      </c>
      <c r="Q3279" s="43">
        <v>2076088</v>
      </c>
      <c r="R3279" s="46">
        <f>IF(F3279&lt;DATEVALUE("2018-07-01"),1,0)</f>
        <v>1</v>
      </c>
      <c r="S3279" s="47">
        <f>IF(R3279=1,1%,0)</f>
        <v>0.01</v>
      </c>
      <c r="T3279" s="46">
        <f>IFERROR(S3279*M3279,0)</f>
        <v>18477.189999999999</v>
      </c>
      <c r="U3279" s="48">
        <f>IF(O3279&lt;=0.12,1,0)*(1-R3279)*M3279</f>
        <v>0</v>
      </c>
      <c r="V3279" s="49">
        <f>IF(0&lt;0.8,0,IF(0&lt;1,Sheet1!L590,1))*IF(G3279&lt;3,0.12 - O3279,0.01) *U3279</f>
        <v>0</v>
      </c>
      <c r="W3279" s="49">
        <f>IF(0&gt;1,IF(0&lt;=1.1,1,IF(0&lt;=1.2,2,IF(0&lt;=1.5,3,5))),0) * 1000000</f>
        <v>0</v>
      </c>
      <c r="X3279" s="50">
        <f>IF(AND(P3279&gt;=150000000,P3279&lt;300000000),5000000,IF(AND(P3279&gt;=300000000,P3279&lt;500000000),10000000,IF(AND(P3279&gt;=300000000,P3279&lt;500000000),15000000,IF(AND(P3279&gt;=500000000,P3279&lt;3000000000),20000000,IF(P3279&gt;=30000000000,35000000,0))))) * (1-R3279)</f>
        <v>0</v>
      </c>
      <c r="Y3279" s="50">
        <f>IFERROR(Q3279 * (1-R3279),0)</f>
        <v>0</v>
      </c>
      <c r="Z3279" s="51">
        <f>IF(R3279=1,0,0)</f>
        <v>0</v>
      </c>
      <c r="AA3279" s="51">
        <f>IFERROR((1-R3279) * Z3279 * 2%,0)</f>
        <v>0</v>
      </c>
      <c r="AB3279" s="52">
        <f>IF(R3279=0,0,0)</f>
        <v>0</v>
      </c>
      <c r="AC3279" s="52">
        <f> IFERROR(AB3279 * (1-R3279) * 2%,0)</f>
        <v>0</v>
      </c>
      <c r="AD3279" s="53">
        <f>T3279+V3279+W3279+X3279+AA3279+AC3279</f>
        <v>18477.189999999999</v>
      </c>
    </row>
    <row r="3280">
      <c r="C3280" s="40" t="s">
        <v>6222</v>
      </c>
      <c r="D3280" s="41" t="s">
        <v>6221</v>
      </c>
      <c r="E3280" s="41"/>
      <c r="F3280" s="42">
        <v>42704.11755787037</v>
      </c>
      <c r="G3280" s="43">
        <v>20</v>
      </c>
      <c r="H3280" s="44">
        <v>43335</v>
      </c>
      <c r="I3280" s="44">
        <v>43343</v>
      </c>
      <c r="J3280" s="43">
        <v>1040958</v>
      </c>
      <c r="K3280" s="43">
        <v>102358</v>
      </c>
      <c r="L3280" s="43">
        <v>0</v>
      </c>
      <c r="M3280" s="43">
        <f>IFERROR(J3280-K3280-L3280,0)</f>
        <v>938600</v>
      </c>
      <c r="N3280" s="43">
        <v>1434042</v>
      </c>
      <c r="O3280" s="45">
        <f>IFERROR(IF(1 - M3280/N3280&lt;0,0,1-M3280/N3280),0)</f>
        <v>0.34548639440127971</v>
      </c>
      <c r="P3280" s="43">
        <v>0</v>
      </c>
      <c r="Q3280" s="43">
        <v>1040958</v>
      </c>
      <c r="R3280" s="46">
        <f>IF(F3280&lt;DATEVALUE("2018-07-01"),1,0)</f>
        <v>1</v>
      </c>
      <c r="S3280" s="47">
        <f>IF(R3280=1,1%,0)</f>
        <v>0.01</v>
      </c>
      <c r="T3280" s="46">
        <f>IFERROR(S3280*M3280,0)</f>
        <v>9386</v>
      </c>
      <c r="U3280" s="48">
        <f>IF(O3280&lt;=0.12,1,0)*(1-R3280)*M3280</f>
        <v>0</v>
      </c>
      <c r="V3280" s="49">
        <f>IF(0&lt;0.8,0,IF(0&lt;1,Sheet1!L590,1))*IF(G3280&lt;3,0.12 - O3280,0.01) *U3280</f>
        <v>0</v>
      </c>
      <c r="W3280" s="49">
        <f>IF(0&gt;1,IF(0&lt;=1.1,1,IF(0&lt;=1.2,2,IF(0&lt;=1.5,3,5))),0) * 1000000</f>
        <v>0</v>
      </c>
      <c r="X3280" s="50">
        <f>IF(AND(P3280&gt;=150000000,P3280&lt;300000000),5000000,IF(AND(P3280&gt;=300000000,P3280&lt;500000000),10000000,IF(AND(P3280&gt;=300000000,P3280&lt;500000000),15000000,IF(AND(P3280&gt;=500000000,P3280&lt;3000000000),20000000,IF(P3280&gt;=30000000000,35000000,0))))) * (1-R3280)</f>
        <v>0</v>
      </c>
      <c r="Y3280" s="50">
        <f>IFERROR(Q3280 * (1-R3280),0)</f>
        <v>0</v>
      </c>
      <c r="Z3280" s="51">
        <f>IF(R3280=1,0,0)</f>
        <v>0</v>
      </c>
      <c r="AA3280" s="51">
        <f>IFERROR((1-R3280) * Z3280 * 2%,0)</f>
        <v>0</v>
      </c>
      <c r="AB3280" s="52">
        <f>IF(R3280=0,0,0)</f>
        <v>0</v>
      </c>
      <c r="AC3280" s="52">
        <f> IFERROR(AB3280 * (1-R3280) * 2%,0)</f>
        <v>0</v>
      </c>
      <c r="AD3280" s="53">
        <f>T3280+V3280+W3280+X3280+AA3280+AC3280</f>
        <v>9386</v>
      </c>
    </row>
    <row r="3281">
      <c r="C3281" s="40" t="s">
        <v>6223</v>
      </c>
      <c r="D3281" s="41" t="s">
        <v>6224</v>
      </c>
      <c r="E3281" s="41"/>
      <c r="F3281" s="42">
        <v>42875.354120370372</v>
      </c>
      <c r="G3281" s="43">
        <v>14</v>
      </c>
      <c r="H3281" s="44">
        <v>43312</v>
      </c>
      <c r="I3281" s="44">
        <v>43335</v>
      </c>
      <c r="J3281" s="43">
        <v>1200300</v>
      </c>
      <c r="K3281" s="43">
        <v>0</v>
      </c>
      <c r="L3281" s="43">
        <v>0</v>
      </c>
      <c r="M3281" s="43">
        <f>IFERROR(J3281-K3281-L3281,0)</f>
        <v>1200300</v>
      </c>
      <c r="N3281" s="43">
        <v>1204300</v>
      </c>
      <c r="O3281" s="45">
        <f>IFERROR(IF(1 - M3281/N3281&lt;0,0,1-M3281/N3281),0)</f>
        <v>0.0033214315369924918</v>
      </c>
      <c r="P3281" s="43">
        <v>0</v>
      </c>
      <c r="Q3281" s="43">
        <v>1200300</v>
      </c>
      <c r="R3281" s="46">
        <f>IF(F3281&lt;DATEVALUE("2018-07-01"),1,0)</f>
        <v>1</v>
      </c>
      <c r="S3281" s="47">
        <f>IF(R3281=1,1%,0)</f>
        <v>0.01</v>
      </c>
      <c r="T3281" s="46">
        <f>IFERROR(S3281*M3281,0)</f>
        <v>12003</v>
      </c>
      <c r="U3281" s="48">
        <f>IF(O3281&lt;=0.12,1,0)*(1-R3281)*M3281</f>
        <v>0</v>
      </c>
      <c r="V3281" s="49">
        <f>IF(0&lt;0.8,0,IF(0&lt;1,Sheet1!L590,1))*IF(G3281&lt;3,0.12 - O3281,0.01) *U3281</f>
        <v>0</v>
      </c>
      <c r="W3281" s="49">
        <f>IF(0&gt;1,IF(0&lt;=1.1,1,IF(0&lt;=1.2,2,IF(0&lt;=1.5,3,5))),0) * 1000000</f>
        <v>0</v>
      </c>
      <c r="X3281" s="50">
        <f>IF(AND(P3281&gt;=150000000,P3281&lt;300000000),5000000,IF(AND(P3281&gt;=300000000,P3281&lt;500000000),10000000,IF(AND(P3281&gt;=300000000,P3281&lt;500000000),15000000,IF(AND(P3281&gt;=500000000,P3281&lt;3000000000),20000000,IF(P3281&gt;=30000000000,35000000,0))))) * (1-R3281)</f>
        <v>0</v>
      </c>
      <c r="Y3281" s="50">
        <f>IFERROR(Q3281 * (1-R3281),0)</f>
        <v>0</v>
      </c>
      <c r="Z3281" s="51">
        <f>IF(R3281=1,0,0)</f>
        <v>0</v>
      </c>
      <c r="AA3281" s="51">
        <f>IFERROR((1-R3281) * Z3281 * 2%,0)</f>
        <v>0</v>
      </c>
      <c r="AB3281" s="52">
        <f>IF(R3281=0,0,0)</f>
        <v>0</v>
      </c>
      <c r="AC3281" s="52">
        <f> IFERROR(AB3281 * (1-R3281) * 2%,0)</f>
        <v>0</v>
      </c>
      <c r="AD3281" s="53">
        <f>T3281+V3281+W3281+X3281+AA3281+AC3281</f>
        <v>12003</v>
      </c>
    </row>
    <row r="3282">
      <c r="C3282" s="40" t="s">
        <v>6225</v>
      </c>
      <c r="D3282" s="41" t="s">
        <v>6226</v>
      </c>
      <c r="E3282" s="41"/>
      <c r="F3282" s="42">
        <v>43207.140289351853</v>
      </c>
      <c r="G3282" s="43">
        <v>3</v>
      </c>
      <c r="H3282" s="44">
        <v>43312</v>
      </c>
      <c r="I3282" s="44">
        <v>43334</v>
      </c>
      <c r="J3282" s="43">
        <v>1645633</v>
      </c>
      <c r="K3282" s="43">
        <v>0</v>
      </c>
      <c r="L3282" s="43">
        <v>0</v>
      </c>
      <c r="M3282" s="43">
        <f>IFERROR(J3282-K3282-L3282,0)</f>
        <v>1645633</v>
      </c>
      <c r="N3282" s="43">
        <v>1645634</v>
      </c>
      <c r="O3282" s="45">
        <f>IFERROR(IF(1 - M3282/N3282&lt;0,0,1-M3282/N3282),0)</f>
        <v>6.0766853382521191E-07</v>
      </c>
      <c r="P3282" s="43">
        <v>0</v>
      </c>
      <c r="Q3282" s="43">
        <v>0</v>
      </c>
      <c r="R3282" s="46">
        <f>IF(F3282&lt;DATEVALUE("2018-07-01"),1,0)</f>
        <v>1</v>
      </c>
      <c r="S3282" s="47">
        <f>IF(R3282=1,1%,0)</f>
        <v>0.01</v>
      </c>
      <c r="T3282" s="46">
        <f>IFERROR(S3282*M3282,0)</f>
        <v>16456.330000000002</v>
      </c>
      <c r="U3282" s="48">
        <f>IF(O3282&lt;=0.12,1,0)*(1-R3282)*M3282</f>
        <v>0</v>
      </c>
      <c r="V3282" s="49">
        <f>IF(0&lt;0.8,0,IF(0&lt;1,Sheet1!L590,1))*IF(G3282&lt;3,0.12 - O3282,0.01) *U3282</f>
        <v>0</v>
      </c>
      <c r="W3282" s="49">
        <f>IF(0&gt;1,IF(0&lt;=1.1,1,IF(0&lt;=1.2,2,IF(0&lt;=1.5,3,5))),0) * 1000000</f>
        <v>0</v>
      </c>
      <c r="X3282" s="50">
        <f>IF(AND(P3282&gt;=150000000,P3282&lt;300000000),5000000,IF(AND(P3282&gt;=300000000,P3282&lt;500000000),10000000,IF(AND(P3282&gt;=300000000,P3282&lt;500000000),15000000,IF(AND(P3282&gt;=500000000,P3282&lt;3000000000),20000000,IF(P3282&gt;=30000000000,35000000,0))))) * (1-R3282)</f>
        <v>0</v>
      </c>
      <c r="Y3282" s="50">
        <f>IFERROR(Q3282 * (1-R3282),0)</f>
        <v>0</v>
      </c>
      <c r="Z3282" s="51">
        <f>IF(R3282=1,0,0)</f>
        <v>0</v>
      </c>
      <c r="AA3282" s="51">
        <f>IFERROR((1-R3282) * Z3282 * 2%,0)</f>
        <v>0</v>
      </c>
      <c r="AB3282" s="52">
        <f>IF(R3282=0,0,0)</f>
        <v>0</v>
      </c>
      <c r="AC3282" s="52">
        <f> IFERROR(AB3282 * (1-R3282) * 2%,0)</f>
        <v>0</v>
      </c>
      <c r="AD3282" s="53">
        <f>T3282+V3282+W3282+X3282+AA3282+AC3282</f>
        <v>16456.330000000002</v>
      </c>
    </row>
    <row r="3283">
      <c r="C3283" s="40" t="s">
        <v>6227</v>
      </c>
      <c r="D3283" s="41" t="s">
        <v>6228</v>
      </c>
      <c r="E3283" s="41"/>
      <c r="F3283" s="42">
        <v>43293.179074074069</v>
      </c>
      <c r="G3283" s="43">
        <v>0</v>
      </c>
      <c r="H3283" s="44" t="s">
        <v>24</v>
      </c>
      <c r="I3283" s="44" t="s">
        <v>24</v>
      </c>
      <c r="J3283" s="43">
        <v>471425</v>
      </c>
      <c r="K3283" s="43">
        <v>0</v>
      </c>
      <c r="L3283" s="43">
        <v>0</v>
      </c>
      <c r="M3283" s="43">
        <f>IFERROR(J3283-K3283-L3283,0)</f>
        <v>471425</v>
      </c>
      <c r="N3283" s="43">
        <v>471265</v>
      </c>
      <c r="O3283" s="45">
        <f>IFERROR(IF(1 - M3283/N3283&lt;0,0,1-M3283/N3283),0)</f>
        <v>0</v>
      </c>
      <c r="P3283" s="43">
        <v>0</v>
      </c>
      <c r="Q3283" s="43">
        <v>0</v>
      </c>
      <c r="R3283" s="46">
        <f>IF(F3283&lt;DATEVALUE("2018-07-01"),1,0)</f>
        <v>0</v>
      </c>
      <c r="S3283" s="47">
        <f>IF(R3283=1,1%,0)</f>
        <v>0</v>
      </c>
      <c r="T3283" s="46">
        <f>IFERROR(S3283*M3283,0)</f>
        <v>0</v>
      </c>
      <c r="U3283" s="48">
        <f>IF(O3283&lt;=0.12,1,0)*(1-R3283)*M3283</f>
        <v>471425</v>
      </c>
      <c r="V3283" s="49">
        <f>IF(0&lt;0.8,0,IF(0&lt;1,Sheet1!L590,1))*IF(G3283&lt;3,0.12 - O3283,0.01) *U3283</f>
        <v>0</v>
      </c>
      <c r="W3283" s="49">
        <f>IF(0&gt;1,IF(0&lt;=1.1,1,IF(0&lt;=1.2,2,IF(0&lt;=1.5,3,5))),0) * 1000000</f>
        <v>0</v>
      </c>
      <c r="X3283" s="50">
        <f>IF(AND(P3283&gt;=150000000,P3283&lt;300000000),5000000,IF(AND(P3283&gt;=300000000,P3283&lt;500000000),10000000,IF(AND(P3283&gt;=300000000,P3283&lt;500000000),15000000,IF(AND(P3283&gt;=500000000,P3283&lt;3000000000),20000000,IF(P3283&gt;=30000000000,35000000,0))))) * (1-R3283)</f>
        <v>0</v>
      </c>
      <c r="Y3283" s="50">
        <f>IFERROR(Q3283 * (1-R3283),0)</f>
        <v>0</v>
      </c>
      <c r="Z3283" s="51">
        <f>IF(R3283=1,0,0)</f>
        <v>0</v>
      </c>
      <c r="AA3283" s="51">
        <f>IFERROR((1-R3283) * Z3283 * 2%,0)</f>
        <v>0</v>
      </c>
      <c r="AB3283" s="52">
        <f>IF(R3283=0,0,0)</f>
        <v>0</v>
      </c>
      <c r="AC3283" s="52">
        <f> IFERROR(AB3283 * (1-R3283) * 2%,0)</f>
        <v>0</v>
      </c>
      <c r="AD3283" s="53">
        <f>T3283+V3283+W3283+X3283+AA3283+AC3283</f>
        <v>0</v>
      </c>
    </row>
    <row r="3284">
      <c r="C3284" s="40" t="s">
        <v>6229</v>
      </c>
      <c r="D3284" s="41" t="s">
        <v>6230</v>
      </c>
      <c r="E3284" s="41"/>
      <c r="F3284" s="42">
        <v>43309.1253125</v>
      </c>
      <c r="G3284" s="43">
        <v>0</v>
      </c>
      <c r="H3284" s="44">
        <v>43354</v>
      </c>
      <c r="I3284" s="44">
        <v>43361</v>
      </c>
      <c r="J3284" s="43">
        <v>3301406</v>
      </c>
      <c r="K3284" s="43">
        <v>0</v>
      </c>
      <c r="L3284" s="43">
        <v>0</v>
      </c>
      <c r="M3284" s="43">
        <f>IFERROR(J3284-K3284-L3284,0)</f>
        <v>3301406</v>
      </c>
      <c r="N3284" s="43">
        <v>1993694</v>
      </c>
      <c r="O3284" s="45">
        <f>IFERROR(IF(1 - M3284/N3284&lt;0,0,1-M3284/N3284),0)</f>
        <v>0</v>
      </c>
      <c r="P3284" s="43">
        <v>0</v>
      </c>
      <c r="Q3284" s="43">
        <v>0</v>
      </c>
      <c r="R3284" s="46">
        <f>IF(F3284&lt;DATEVALUE("2018-07-01"),1,0)</f>
        <v>0</v>
      </c>
      <c r="S3284" s="47">
        <f>IF(R3284=1,1%,0)</f>
        <v>0</v>
      </c>
      <c r="T3284" s="46">
        <f>IFERROR(S3284*M3284,0)</f>
        <v>0</v>
      </c>
      <c r="U3284" s="48">
        <f>IF(O3284&lt;=0.12,1,0)*(1-R3284)*M3284</f>
        <v>3301406</v>
      </c>
      <c r="V3284" s="49">
        <f>IF(0&lt;0.8,0,IF(0&lt;1,Sheet1!L590,1))*IF(G3284&lt;3,0.12 - O3284,0.01) *U3284</f>
        <v>0</v>
      </c>
      <c r="W3284" s="49">
        <f>IF(0&gt;1,IF(0&lt;=1.1,1,IF(0&lt;=1.2,2,IF(0&lt;=1.5,3,5))),0) * 1000000</f>
        <v>0</v>
      </c>
      <c r="X3284" s="50">
        <f>IF(AND(P3284&gt;=150000000,P3284&lt;300000000),5000000,IF(AND(P3284&gt;=300000000,P3284&lt;500000000),10000000,IF(AND(P3284&gt;=300000000,P3284&lt;500000000),15000000,IF(AND(P3284&gt;=500000000,P3284&lt;3000000000),20000000,IF(P3284&gt;=30000000000,35000000,0))))) * (1-R3284)</f>
        <v>0</v>
      </c>
      <c r="Y3284" s="50">
        <f>IFERROR(Q3284 * (1-R3284),0)</f>
        <v>0</v>
      </c>
      <c r="Z3284" s="51">
        <f>IF(R3284=1,0,0)</f>
        <v>0</v>
      </c>
      <c r="AA3284" s="51">
        <f>IFERROR((1-R3284) * Z3284 * 2%,0)</f>
        <v>0</v>
      </c>
      <c r="AB3284" s="52">
        <f>IF(R3284=0,1300000,0)</f>
        <v>1300000</v>
      </c>
      <c r="AC3284" s="52">
        <f> IFERROR(AB3284 * (1-R3284) * 2%,0)</f>
        <v>26000</v>
      </c>
      <c r="AD3284" s="53">
        <f>T3284+V3284+W3284+X3284+AA3284+AC3284</f>
        <v>26000</v>
      </c>
    </row>
    <row r="3285">
      <c r="C3285" s="40" t="s">
        <v>6231</v>
      </c>
      <c r="D3285" s="41" t="s">
        <v>6232</v>
      </c>
      <c r="E3285" s="41"/>
      <c r="F3285" s="42">
        <v>43309.127847222218</v>
      </c>
      <c r="G3285" s="43">
        <v>0</v>
      </c>
      <c r="H3285" s="44">
        <v>43354</v>
      </c>
      <c r="I3285" s="44">
        <v>43361</v>
      </c>
      <c r="J3285" s="43">
        <v>2523916</v>
      </c>
      <c r="K3285" s="43">
        <v>0</v>
      </c>
      <c r="L3285" s="43">
        <v>0</v>
      </c>
      <c r="M3285" s="43">
        <f>IFERROR(J3285-K3285-L3285,0)</f>
        <v>2523916</v>
      </c>
      <c r="N3285" s="43">
        <v>538017</v>
      </c>
      <c r="O3285" s="45">
        <f>IFERROR(IF(1 - M3285/N3285&lt;0,0,1-M3285/N3285),0)</f>
        <v>0</v>
      </c>
      <c r="P3285" s="43">
        <v>0</v>
      </c>
      <c r="Q3285" s="43">
        <v>0</v>
      </c>
      <c r="R3285" s="46">
        <f>IF(F3285&lt;DATEVALUE("2018-07-01"),1,0)</f>
        <v>0</v>
      </c>
      <c r="S3285" s="47">
        <f>IF(R3285=1,1%,0)</f>
        <v>0</v>
      </c>
      <c r="T3285" s="46">
        <f>IFERROR(S3285*M3285,0)</f>
        <v>0</v>
      </c>
      <c r="U3285" s="48">
        <f>IF(O3285&lt;=0.12,1,0)*(1-R3285)*M3285</f>
        <v>2523916</v>
      </c>
      <c r="V3285" s="49">
        <f>IF(0&lt;0.8,0,IF(0&lt;1,Sheet1!L590,1))*IF(G3285&lt;3,0.12 - O3285,0.01) *U3285</f>
        <v>0</v>
      </c>
      <c r="W3285" s="49">
        <f>IF(0&gt;1,IF(0&lt;=1.1,1,IF(0&lt;=1.2,2,IF(0&lt;=1.5,3,5))),0) * 1000000</f>
        <v>0</v>
      </c>
      <c r="X3285" s="50">
        <f>IF(AND(P3285&gt;=150000000,P3285&lt;300000000),5000000,IF(AND(P3285&gt;=300000000,P3285&lt;500000000),10000000,IF(AND(P3285&gt;=300000000,P3285&lt;500000000),15000000,IF(AND(P3285&gt;=500000000,P3285&lt;3000000000),20000000,IF(P3285&gt;=30000000000,35000000,0))))) * (1-R3285)</f>
        <v>0</v>
      </c>
      <c r="Y3285" s="50">
        <f>IFERROR(Q3285 * (1-R3285),0)</f>
        <v>0</v>
      </c>
      <c r="Z3285" s="51">
        <f>IF(R3285=1,0,0)</f>
        <v>0</v>
      </c>
      <c r="AA3285" s="51">
        <f>IFERROR((1-R3285) * Z3285 * 2%,0)</f>
        <v>0</v>
      </c>
      <c r="AB3285" s="52">
        <f>IF(R3285=0,1985897,0)</f>
        <v>1985897</v>
      </c>
      <c r="AC3285" s="52">
        <f> IFERROR(AB3285 * (1-R3285) * 2%,0)</f>
        <v>39717.940000000002</v>
      </c>
      <c r="AD3285" s="53">
        <f>T3285+V3285+W3285+X3285+AA3285+AC3285</f>
        <v>39717.940000000002</v>
      </c>
    </row>
    <row r="3286">
      <c r="C3286" s="40" t="s">
        <v>6233</v>
      </c>
      <c r="D3286" s="41" t="s">
        <v>6234</v>
      </c>
      <c r="E3286" s="41"/>
      <c r="F3286" s="42">
        <v>43309.130532407406</v>
      </c>
      <c r="G3286" s="43">
        <v>0</v>
      </c>
      <c r="H3286" s="44">
        <v>43312</v>
      </c>
      <c r="I3286" s="44">
        <v>43368</v>
      </c>
      <c r="J3286" s="43">
        <v>280600</v>
      </c>
      <c r="K3286" s="43">
        <v>0</v>
      </c>
      <c r="L3286" s="43">
        <v>0</v>
      </c>
      <c r="M3286" s="43">
        <f>IFERROR(J3286-K3286-L3286,0)</f>
        <v>280600</v>
      </c>
      <c r="N3286" s="43">
        <v>280402</v>
      </c>
      <c r="O3286" s="45">
        <f>IFERROR(IF(1 - M3286/N3286&lt;0,0,1-M3286/N3286),0)</f>
        <v>0</v>
      </c>
      <c r="P3286" s="43">
        <v>0</v>
      </c>
      <c r="Q3286" s="43">
        <v>0</v>
      </c>
      <c r="R3286" s="46">
        <f>IF(F3286&lt;DATEVALUE("2018-07-01"),1,0)</f>
        <v>0</v>
      </c>
      <c r="S3286" s="47">
        <f>IF(R3286=1,1%,0)</f>
        <v>0</v>
      </c>
      <c r="T3286" s="46">
        <f>IFERROR(S3286*M3286,0)</f>
        <v>0</v>
      </c>
      <c r="U3286" s="48">
        <f>IF(O3286&lt;=0.12,1,0)*(1-R3286)*M3286</f>
        <v>280600</v>
      </c>
      <c r="V3286" s="49">
        <f>IF(0&lt;0.8,0,IF(0&lt;1,Sheet1!L590,1))*IF(G3286&lt;3,0.12 - O3286,0.01) *U3286</f>
        <v>0</v>
      </c>
      <c r="W3286" s="49">
        <f>IF(0&gt;1,IF(0&lt;=1.1,1,IF(0&lt;=1.2,2,IF(0&lt;=1.5,3,5))),0) * 1000000</f>
        <v>0</v>
      </c>
      <c r="X3286" s="50">
        <f>IF(AND(P3286&gt;=150000000,P3286&lt;300000000),5000000,IF(AND(P3286&gt;=300000000,P3286&lt;500000000),10000000,IF(AND(P3286&gt;=300000000,P3286&lt;500000000),15000000,IF(AND(P3286&gt;=500000000,P3286&lt;3000000000),20000000,IF(P3286&gt;=30000000000,35000000,0))))) * (1-R3286)</f>
        <v>0</v>
      </c>
      <c r="Y3286" s="50">
        <f>IFERROR(Q3286 * (1-R3286),0)</f>
        <v>0</v>
      </c>
      <c r="Z3286" s="51">
        <f>IF(R3286=1,0,0)</f>
        <v>0</v>
      </c>
      <c r="AA3286" s="51">
        <f>IFERROR((1-R3286) * Z3286 * 2%,0)</f>
        <v>0</v>
      </c>
      <c r="AB3286" s="52">
        <f>IF(R3286=0,0,0)</f>
        <v>0</v>
      </c>
      <c r="AC3286" s="52">
        <f> IFERROR(AB3286 * (1-R3286) * 2%,0)</f>
        <v>0</v>
      </c>
      <c r="AD3286" s="53">
        <f>T3286+V3286+W3286+X3286+AA3286+AC3286</f>
        <v>0</v>
      </c>
    </row>
    <row r="3287">
      <c r="C3287" s="40" t="s">
        <v>6235</v>
      </c>
      <c r="D3287" s="41" t="s">
        <v>6236</v>
      </c>
      <c r="E3287" s="41"/>
      <c r="F3287" s="42">
        <v>43309.137812499997</v>
      </c>
      <c r="G3287" s="43">
        <v>0</v>
      </c>
      <c r="H3287" s="44">
        <v>43312</v>
      </c>
      <c r="I3287" s="44">
        <v>43335</v>
      </c>
      <c r="J3287" s="43">
        <v>7133990</v>
      </c>
      <c r="K3287" s="43">
        <v>0</v>
      </c>
      <c r="L3287" s="43">
        <v>0</v>
      </c>
      <c r="M3287" s="43">
        <f>IFERROR(J3287-K3287-L3287,0)</f>
        <v>7133990</v>
      </c>
      <c r="N3287" s="43">
        <v>7142770</v>
      </c>
      <c r="O3287" s="45">
        <f>IFERROR(IF(1 - M3287/N3287&lt;0,0,1-M3287/N3287),0)</f>
        <v>0.0012292149964229227</v>
      </c>
      <c r="P3287" s="43">
        <v>0</v>
      </c>
      <c r="Q3287" s="43">
        <v>0</v>
      </c>
      <c r="R3287" s="46">
        <f>IF(F3287&lt;DATEVALUE("2018-07-01"),1,0)</f>
        <v>0</v>
      </c>
      <c r="S3287" s="47">
        <f>IF(R3287=1,1%,0)</f>
        <v>0</v>
      </c>
      <c r="T3287" s="46">
        <f>IFERROR(S3287*M3287,0)</f>
        <v>0</v>
      </c>
      <c r="U3287" s="48">
        <f>IF(O3287&lt;=0.12,1,0)*(1-R3287)*M3287</f>
        <v>7133990</v>
      </c>
      <c r="V3287" s="49">
        <f>IF(0&lt;0.8,0,IF(0&lt;1,Sheet1!L590,1))*IF(G3287&lt;3,0.12 - O3287,0.01) *U3287</f>
        <v>0</v>
      </c>
      <c r="W3287" s="49">
        <f>IF(0&gt;1,IF(0&lt;=1.1,1,IF(0&lt;=1.2,2,IF(0&lt;=1.5,3,5))),0) * 1000000</f>
        <v>0</v>
      </c>
      <c r="X3287" s="50">
        <f>IF(AND(P3287&gt;=150000000,P3287&lt;300000000),5000000,IF(AND(P3287&gt;=300000000,P3287&lt;500000000),10000000,IF(AND(P3287&gt;=300000000,P3287&lt;500000000),15000000,IF(AND(P3287&gt;=500000000,P3287&lt;3000000000),20000000,IF(P3287&gt;=30000000000,35000000,0))))) * (1-R3287)</f>
        <v>0</v>
      </c>
      <c r="Y3287" s="50">
        <f>IFERROR(Q3287 * (1-R3287),0)</f>
        <v>0</v>
      </c>
      <c r="Z3287" s="51">
        <f>IF(R3287=1,0,0)</f>
        <v>0</v>
      </c>
      <c r="AA3287" s="51">
        <f>IFERROR((1-R3287) * Z3287 * 2%,0)</f>
        <v>0</v>
      </c>
      <c r="AB3287" s="52">
        <f>IF(R3287=0,0,0)</f>
        <v>0</v>
      </c>
      <c r="AC3287" s="52">
        <f> IFERROR(AB3287 * (1-R3287) * 2%,0)</f>
        <v>0</v>
      </c>
      <c r="AD3287" s="53">
        <f>T3287+V3287+W3287+X3287+AA3287+AC3287</f>
        <v>0</v>
      </c>
    </row>
    <row r="3288">
      <c r="C3288" s="40" t="s">
        <v>6237</v>
      </c>
      <c r="D3288" s="41" t="s">
        <v>6238</v>
      </c>
      <c r="E3288" s="41"/>
      <c r="F3288" s="42">
        <v>43309.143738425926</v>
      </c>
      <c r="G3288" s="43">
        <v>0</v>
      </c>
      <c r="H3288" s="44">
        <v>43312</v>
      </c>
      <c r="I3288" s="44">
        <v>43358</v>
      </c>
      <c r="J3288" s="43">
        <v>147600</v>
      </c>
      <c r="K3288" s="43">
        <v>0</v>
      </c>
      <c r="L3288" s="43">
        <v>0</v>
      </c>
      <c r="M3288" s="43">
        <f>IFERROR(J3288-K3288-L3288,0)</f>
        <v>147600</v>
      </c>
      <c r="N3288" s="43">
        <v>147600</v>
      </c>
      <c r="O3288" s="45">
        <f>IFERROR(IF(1 - M3288/N3288&lt;0,0,1-M3288/N3288),0)</f>
        <v>0</v>
      </c>
      <c r="P3288" s="43">
        <v>0</v>
      </c>
      <c r="Q3288" s="43">
        <v>0</v>
      </c>
      <c r="R3288" s="46">
        <f>IF(F3288&lt;DATEVALUE("2018-07-01"),1,0)</f>
        <v>0</v>
      </c>
      <c r="S3288" s="47">
        <f>IF(R3288=1,1%,0)</f>
        <v>0</v>
      </c>
      <c r="T3288" s="46">
        <f>IFERROR(S3288*M3288,0)</f>
        <v>0</v>
      </c>
      <c r="U3288" s="48">
        <f>IF(O3288&lt;=0.12,1,0)*(1-R3288)*M3288</f>
        <v>147600</v>
      </c>
      <c r="V3288" s="49">
        <f>IF(0&lt;0.8,0,IF(0&lt;1,Sheet1!L590,1))*IF(G3288&lt;3,0.12 - O3288,0.01) *U3288</f>
        <v>0</v>
      </c>
      <c r="W3288" s="49">
        <f>IF(0&gt;1,IF(0&lt;=1.1,1,IF(0&lt;=1.2,2,IF(0&lt;=1.5,3,5))),0) * 1000000</f>
        <v>0</v>
      </c>
      <c r="X3288" s="50">
        <f>IF(AND(P3288&gt;=150000000,P3288&lt;300000000),5000000,IF(AND(P3288&gt;=300000000,P3288&lt;500000000),10000000,IF(AND(P3288&gt;=300000000,P3288&lt;500000000),15000000,IF(AND(P3288&gt;=500000000,P3288&lt;3000000000),20000000,IF(P3288&gt;=30000000000,35000000,0))))) * (1-R3288)</f>
        <v>0</v>
      </c>
      <c r="Y3288" s="50">
        <f>IFERROR(Q3288 * (1-R3288),0)</f>
        <v>0</v>
      </c>
      <c r="Z3288" s="51">
        <f>IF(R3288=1,0,0)</f>
        <v>0</v>
      </c>
      <c r="AA3288" s="51">
        <f>IFERROR((1-R3288) * Z3288 * 2%,0)</f>
        <v>0</v>
      </c>
      <c r="AB3288" s="52">
        <f>IF(R3288=0,0,0)</f>
        <v>0</v>
      </c>
      <c r="AC3288" s="52">
        <f> IFERROR(AB3288 * (1-R3288) * 2%,0)</f>
        <v>0</v>
      </c>
      <c r="AD3288" s="53">
        <f>T3288+V3288+W3288+X3288+AA3288+AC3288</f>
        <v>0</v>
      </c>
    </row>
    <row r="3289">
      <c r="C3289" s="40" t="s">
        <v>6239</v>
      </c>
      <c r="D3289" s="41" t="s">
        <v>6240</v>
      </c>
      <c r="E3289" s="41"/>
      <c r="F3289" s="42">
        <v>43309.145740740736</v>
      </c>
      <c r="G3289" s="43">
        <v>0</v>
      </c>
      <c r="H3289" s="44">
        <v>43312</v>
      </c>
      <c r="I3289" s="44">
        <v>43358</v>
      </c>
      <c r="J3289" s="43">
        <v>641204</v>
      </c>
      <c r="K3289" s="43">
        <v>0</v>
      </c>
      <c r="L3289" s="43">
        <v>0</v>
      </c>
      <c r="M3289" s="43">
        <f>IFERROR(J3289-K3289-L3289,0)</f>
        <v>641204</v>
      </c>
      <c r="N3289" s="43">
        <v>641208</v>
      </c>
      <c r="O3289" s="45">
        <f>IFERROR(IF(1 - M3289/N3289&lt;0,0,1-M3289/N3289),0)</f>
        <v>6.2382253496195972E-06</v>
      </c>
      <c r="P3289" s="43">
        <v>0</v>
      </c>
      <c r="Q3289" s="43">
        <v>0</v>
      </c>
      <c r="R3289" s="46">
        <f>IF(F3289&lt;DATEVALUE("2018-07-01"),1,0)</f>
        <v>0</v>
      </c>
      <c r="S3289" s="47">
        <f>IF(R3289=1,1%,0)</f>
        <v>0</v>
      </c>
      <c r="T3289" s="46">
        <f>IFERROR(S3289*M3289,0)</f>
        <v>0</v>
      </c>
      <c r="U3289" s="48">
        <f>IF(O3289&lt;=0.12,1,0)*(1-R3289)*M3289</f>
        <v>641204</v>
      </c>
      <c r="V3289" s="49">
        <f>IF(0&lt;0.8,0,IF(0&lt;1,Sheet1!L590,1))*IF(G3289&lt;3,0.12 - O3289,0.01) *U3289</f>
        <v>0</v>
      </c>
      <c r="W3289" s="49">
        <f>IF(0&gt;1,IF(0&lt;=1.1,1,IF(0&lt;=1.2,2,IF(0&lt;=1.5,3,5))),0) * 1000000</f>
        <v>0</v>
      </c>
      <c r="X3289" s="50">
        <f>IF(AND(P3289&gt;=150000000,P3289&lt;300000000),5000000,IF(AND(P3289&gt;=300000000,P3289&lt;500000000),10000000,IF(AND(P3289&gt;=300000000,P3289&lt;500000000),15000000,IF(AND(P3289&gt;=500000000,P3289&lt;3000000000),20000000,IF(P3289&gt;=30000000000,35000000,0))))) * (1-R3289)</f>
        <v>0</v>
      </c>
      <c r="Y3289" s="50">
        <f>IFERROR(Q3289 * (1-R3289),0)</f>
        <v>0</v>
      </c>
      <c r="Z3289" s="51">
        <f>IF(R3289=1,0,0)</f>
        <v>0</v>
      </c>
      <c r="AA3289" s="51">
        <f>IFERROR((1-R3289) * Z3289 * 2%,0)</f>
        <v>0</v>
      </c>
      <c r="AB3289" s="52">
        <f>IF(R3289=0,0,0)</f>
        <v>0</v>
      </c>
      <c r="AC3289" s="52">
        <f> IFERROR(AB3289 * (1-R3289) * 2%,0)</f>
        <v>0</v>
      </c>
      <c r="AD3289" s="53">
        <f>T3289+V3289+W3289+X3289+AA3289+AC3289</f>
        <v>0</v>
      </c>
    </row>
    <row r="3290">
      <c r="C3290" s="40" t="s">
        <v>6241</v>
      </c>
      <c r="D3290" s="41" t="s">
        <v>24</v>
      </c>
      <c r="E3290" s="41"/>
      <c r="F3290" s="42" t="s">
        <v>24</v>
      </c>
      <c r="G3290" s="43" t="s">
        <v>24</v>
      </c>
      <c r="H3290" s="44" t="s">
        <v>24</v>
      </c>
      <c r="I3290" s="44" t="s">
        <v>24</v>
      </c>
      <c r="J3290" s="43">
        <v>152200</v>
      </c>
      <c r="K3290" s="43">
        <v>0</v>
      </c>
      <c r="L3290" s="43">
        <v>0</v>
      </c>
      <c r="M3290" s="43">
        <f>IFERROR(J3290-K3290-L3290,0)</f>
        <v>152200</v>
      </c>
      <c r="N3290" s="43" t="s">
        <v>24</v>
      </c>
      <c r="O3290" s="45">
        <f>IFERROR(IF(1 - M3290/N3290&lt;0,0,1-M3290/N3290),0)</f>
        <v>0</v>
      </c>
      <c r="P3290" s="43">
        <v>0</v>
      </c>
      <c r="Q3290" s="43">
        <v>0</v>
      </c>
      <c r="R3290" s="46">
        <f>IF(F3290&lt;DATEVALUE("2018-07-01"),1,0)</f>
        <v>0</v>
      </c>
      <c r="S3290" s="47">
        <f>IF(R3290=1,1%,0)</f>
        <v>0</v>
      </c>
      <c r="T3290" s="46">
        <f>IFERROR(S3290*M3290,0)</f>
        <v>0</v>
      </c>
      <c r="U3290" s="48">
        <f>IF(O3290&lt;=0.12,1,0)*(1-R3290)*M3290</f>
        <v>152200</v>
      </c>
      <c r="V3290" s="49">
        <f>IF(0&lt;0.8,0,IF(0&lt;1,Sheet1!L590,1))*IF(G3290&lt;3,0.12 - O3290,0.01) *U3290</f>
        <v>0</v>
      </c>
      <c r="W3290" s="49">
        <f>IF(0&gt;1,IF(0&lt;=1.1,1,IF(0&lt;=1.2,2,IF(0&lt;=1.5,3,5))),0) * 1000000</f>
        <v>0</v>
      </c>
      <c r="X3290" s="50">
        <f>IF(AND(P3290&gt;=150000000,P3290&lt;300000000),5000000,IF(AND(P3290&gt;=300000000,P3290&lt;500000000),10000000,IF(AND(P3290&gt;=300000000,P3290&lt;500000000),15000000,IF(AND(P3290&gt;=500000000,P3290&lt;3000000000),20000000,IF(P3290&gt;=30000000000,35000000,0))))) * (1-R3290)</f>
        <v>0</v>
      </c>
      <c r="Y3290" s="50">
        <f>IFERROR(Q3290 * (1-R3290),0)</f>
        <v>0</v>
      </c>
      <c r="Z3290" s="51" t="str">
        <f>IF(R3290=1,0,"")</f>
        <v/>
      </c>
      <c r="AA3290" s="51">
        <f>IFERROR((1-R3290) * Z3290 * 2%,0)</f>
        <v>0</v>
      </c>
      <c r="AB3290" s="52" t="str">
        <f>IF(R3290=0,"",0)</f>
        <v/>
      </c>
      <c r="AC3290" s="52">
        <f> IFERROR(AB3290 * (1-R3290) * 2%,0)</f>
        <v>0</v>
      </c>
      <c r="AD3290" s="53">
        <f>T3290+V3290+W3290+X3290+AA3290+AC3290</f>
        <v>0</v>
      </c>
    </row>
    <row r="3291">
      <c r="C3291" s="40" t="s">
        <v>6242</v>
      </c>
      <c r="D3291" s="41" t="s">
        <v>6243</v>
      </c>
      <c r="E3291" s="41"/>
      <c r="F3291" s="42">
        <v>43309.148645833331</v>
      </c>
      <c r="G3291" s="43">
        <v>0</v>
      </c>
      <c r="H3291" s="44">
        <v>43312</v>
      </c>
      <c r="I3291" s="44">
        <v>43358</v>
      </c>
      <c r="J3291" s="43">
        <v>235200</v>
      </c>
      <c r="K3291" s="43">
        <v>0</v>
      </c>
      <c r="L3291" s="43">
        <v>0</v>
      </c>
      <c r="M3291" s="43">
        <f>IFERROR(J3291-K3291-L3291,0)</f>
        <v>235200</v>
      </c>
      <c r="N3291" s="43">
        <v>234600</v>
      </c>
      <c r="O3291" s="45">
        <f>IFERROR(IF(1 - M3291/N3291&lt;0,0,1-M3291/N3291),0)</f>
        <v>0</v>
      </c>
      <c r="P3291" s="43">
        <v>0</v>
      </c>
      <c r="Q3291" s="43">
        <v>0</v>
      </c>
      <c r="R3291" s="46">
        <f>IF(F3291&lt;DATEVALUE("2018-07-01"),1,0)</f>
        <v>0</v>
      </c>
      <c r="S3291" s="47">
        <f>IF(R3291=1,1%,0)</f>
        <v>0</v>
      </c>
      <c r="T3291" s="46">
        <f>IFERROR(S3291*M3291,0)</f>
        <v>0</v>
      </c>
      <c r="U3291" s="48">
        <f>IF(O3291&lt;=0.12,1,0)*(1-R3291)*M3291</f>
        <v>235200</v>
      </c>
      <c r="V3291" s="49">
        <f>IF(0&lt;0.8,0,IF(0&lt;1,Sheet1!L590,1))*IF(G3291&lt;3,0.12 - O3291,0.01) *U3291</f>
        <v>0</v>
      </c>
      <c r="W3291" s="49">
        <f>IF(0&gt;1,IF(0&lt;=1.1,1,IF(0&lt;=1.2,2,IF(0&lt;=1.5,3,5))),0) * 1000000</f>
        <v>0</v>
      </c>
      <c r="X3291" s="50">
        <f>IF(AND(P3291&gt;=150000000,P3291&lt;300000000),5000000,IF(AND(P3291&gt;=300000000,P3291&lt;500000000),10000000,IF(AND(P3291&gt;=300000000,P3291&lt;500000000),15000000,IF(AND(P3291&gt;=500000000,P3291&lt;3000000000),20000000,IF(P3291&gt;=30000000000,35000000,0))))) * (1-R3291)</f>
        <v>0</v>
      </c>
      <c r="Y3291" s="50">
        <f>IFERROR(Q3291 * (1-R3291),0)</f>
        <v>0</v>
      </c>
      <c r="Z3291" s="51">
        <f>IF(R3291=1,0,0)</f>
        <v>0</v>
      </c>
      <c r="AA3291" s="51">
        <f>IFERROR((1-R3291) * Z3291 * 2%,0)</f>
        <v>0</v>
      </c>
      <c r="AB3291" s="52">
        <f>IF(R3291=0,0,0)</f>
        <v>0</v>
      </c>
      <c r="AC3291" s="52">
        <f> IFERROR(AB3291 * (1-R3291) * 2%,0)</f>
        <v>0</v>
      </c>
      <c r="AD3291" s="53">
        <f>T3291+V3291+W3291+X3291+AA3291+AC3291</f>
        <v>0</v>
      </c>
    </row>
    <row r="3292">
      <c r="C3292" s="40" t="s">
        <v>6244</v>
      </c>
      <c r="D3292" s="41" t="s">
        <v>6245</v>
      </c>
      <c r="E3292" s="41"/>
      <c r="F3292" s="42">
        <v>42524.063993055555</v>
      </c>
      <c r="G3292" s="43">
        <v>25</v>
      </c>
      <c r="H3292" s="44" t="s">
        <v>24</v>
      </c>
      <c r="I3292" s="44" t="s">
        <v>24</v>
      </c>
      <c r="J3292" s="43">
        <v>0</v>
      </c>
      <c r="K3292" s="43">
        <v>0</v>
      </c>
      <c r="L3292" s="43">
        <v>0</v>
      </c>
      <c r="M3292" s="43">
        <f>IFERROR(J3292-K3292-L3292,0)</f>
        <v>0</v>
      </c>
      <c r="N3292" s="43">
        <v>803198</v>
      </c>
      <c r="O3292" s="45">
        <f>IFERROR(IF(1 - M3292/N3292&lt;0,0,1-M3292/N3292),0)</f>
        <v>1</v>
      </c>
      <c r="P3292" s="43">
        <v>0</v>
      </c>
      <c r="Q3292" s="43">
        <v>0</v>
      </c>
      <c r="R3292" s="46">
        <f>IF(F3292&lt;DATEVALUE("2018-07-01"),1,0)</f>
        <v>1</v>
      </c>
      <c r="S3292" s="47">
        <f>IF(R3292=1,1%,0)</f>
        <v>0.01</v>
      </c>
      <c r="T3292" s="46">
        <f>IFERROR(S3292*M3292,0)</f>
        <v>0</v>
      </c>
      <c r="U3292" s="48">
        <f>IF(O3292&lt;=0.12,1,0)*(1-R3292)*M3292</f>
        <v>0</v>
      </c>
      <c r="V3292" s="49">
        <f>IF(0&lt;0.8,0,IF(0&lt;1,Sheet1!L590,1))*IF(G3292&lt;3,0.12 - O3292,0.01) *U3292</f>
        <v>0</v>
      </c>
      <c r="W3292" s="49">
        <f>IF(0&gt;1,IF(0&lt;=1.1,1,IF(0&lt;=1.2,2,IF(0&lt;=1.5,3,5))),0) * 1000000</f>
        <v>0</v>
      </c>
      <c r="X3292" s="50">
        <f>IF(AND(P3292&gt;=150000000,P3292&lt;300000000),5000000,IF(AND(P3292&gt;=300000000,P3292&lt;500000000),10000000,IF(AND(P3292&gt;=300000000,P3292&lt;500000000),15000000,IF(AND(P3292&gt;=500000000,P3292&lt;3000000000),20000000,IF(P3292&gt;=30000000000,35000000,0))))) * (1-R3292)</f>
        <v>0</v>
      </c>
      <c r="Y3292" s="50">
        <f>IFERROR(Q3292 * (1-R3292),0)</f>
        <v>0</v>
      </c>
      <c r="Z3292" s="51">
        <f>IF(R3292=1,0,"")</f>
        <v>0</v>
      </c>
      <c r="AA3292" s="51">
        <f>IFERROR((1-R3292) * Z3292 * 2%,0)</f>
        <v>0</v>
      </c>
      <c r="AB3292" s="52">
        <f>IF(R3292=0,"",0)</f>
        <v>0</v>
      </c>
      <c r="AC3292" s="52">
        <f> IFERROR(AB3292 * (1-R3292) * 2%,0)</f>
        <v>0</v>
      </c>
      <c r="AD3292" s="53">
        <f>T3292+V3292+W3292+X3292+AA3292+AC3292</f>
        <v>0</v>
      </c>
    </row>
    <row r="3293">
      <c r="C3293" s="40" t="s">
        <v>6246</v>
      </c>
      <c r="D3293" s="41" t="s">
        <v>6247</v>
      </c>
      <c r="E3293" s="41"/>
      <c r="F3293" s="42">
        <v>38960.596238425926</v>
      </c>
      <c r="G3293" s="43">
        <v>143</v>
      </c>
      <c r="H3293" s="44">
        <v>43312</v>
      </c>
      <c r="I3293" s="44">
        <v>43323</v>
      </c>
      <c r="J3293" s="43">
        <v>1033691</v>
      </c>
      <c r="K3293" s="43">
        <v>0</v>
      </c>
      <c r="L3293" s="43">
        <v>0</v>
      </c>
      <c r="M3293" s="43">
        <f>IFERROR(J3293-K3293-L3293,0)</f>
        <v>1033691</v>
      </c>
      <c r="N3293" s="43">
        <v>994751</v>
      </c>
      <c r="O3293" s="45">
        <f>IFERROR(IF(1 - M3293/N3293&lt;0,0,1-M3293/N3293),0)</f>
        <v>0</v>
      </c>
      <c r="P3293" s="43">
        <v>0</v>
      </c>
      <c r="Q3293" s="43">
        <v>1033691</v>
      </c>
      <c r="R3293" s="46">
        <f>IF(F3293&lt;DATEVALUE("2018-07-01"),1,0)</f>
        <v>1</v>
      </c>
      <c r="S3293" s="47">
        <f>IF(R3293=1,1%,0)</f>
        <v>0.01</v>
      </c>
      <c r="T3293" s="46">
        <f>IFERROR(S3293*M3293,0)</f>
        <v>10336.91</v>
      </c>
      <c r="U3293" s="48">
        <f>IF(O3293&lt;=0.12,1,0)*(1-R3293)*M3293</f>
        <v>0</v>
      </c>
      <c r="V3293" s="49">
        <f>IF(0&lt;0.8,0,IF(0&lt;1,Sheet1!L590,1))*IF(G3293&lt;3,0.12 - O3293,0.01) *U3293</f>
        <v>0</v>
      </c>
      <c r="W3293" s="49">
        <f>IF(0&gt;1,IF(0&lt;=1.1,1,IF(0&lt;=1.2,2,IF(0&lt;=1.5,3,5))),0) * 1000000</f>
        <v>0</v>
      </c>
      <c r="X3293" s="50">
        <f>IF(AND(P3293&gt;=150000000,P3293&lt;300000000),5000000,IF(AND(P3293&gt;=300000000,P3293&lt;500000000),10000000,IF(AND(P3293&gt;=300000000,P3293&lt;500000000),15000000,IF(AND(P3293&gt;=500000000,P3293&lt;3000000000),20000000,IF(P3293&gt;=30000000000,35000000,0))))) * (1-R3293)</f>
        <v>0</v>
      </c>
      <c r="Y3293" s="50">
        <f>IFERROR(Q3293 * (1-R3293),0)</f>
        <v>0</v>
      </c>
      <c r="Z3293" s="51">
        <f>IF(R3293=1,0,0)</f>
        <v>0</v>
      </c>
      <c r="AA3293" s="51">
        <f>IFERROR((1-R3293) * Z3293 * 2%,0)</f>
        <v>0</v>
      </c>
      <c r="AB3293" s="52">
        <f>IF(R3293=0,0,0)</f>
        <v>0</v>
      </c>
      <c r="AC3293" s="52">
        <f> IFERROR(AB3293 * (1-R3293) * 2%,0)</f>
        <v>0</v>
      </c>
      <c r="AD3293" s="53">
        <f>T3293+V3293+W3293+X3293+AA3293+AC3293</f>
        <v>10336.91</v>
      </c>
    </row>
    <row r="3294">
      <c r="C3294" s="40" t="s">
        <v>6248</v>
      </c>
      <c r="D3294" s="41" t="s">
        <v>6249</v>
      </c>
      <c r="E3294" s="41"/>
      <c r="F3294" s="42">
        <v>39254.495219907403</v>
      </c>
      <c r="G3294" s="43">
        <v>133</v>
      </c>
      <c r="H3294" s="44">
        <v>43312</v>
      </c>
      <c r="I3294" s="44">
        <v>43369</v>
      </c>
      <c r="J3294" s="43">
        <v>1711767</v>
      </c>
      <c r="K3294" s="43">
        <v>0</v>
      </c>
      <c r="L3294" s="43">
        <v>0</v>
      </c>
      <c r="M3294" s="43">
        <f>IFERROR(J3294-K3294-L3294,0)</f>
        <v>1711767</v>
      </c>
      <c r="N3294" s="43">
        <v>1711767</v>
      </c>
      <c r="O3294" s="45">
        <f>IFERROR(IF(1 - M3294/N3294&lt;0,0,1-M3294/N3294),0)</f>
        <v>0</v>
      </c>
      <c r="P3294" s="43">
        <v>0</v>
      </c>
      <c r="Q3294" s="43">
        <v>1711767</v>
      </c>
      <c r="R3294" s="46">
        <f>IF(F3294&lt;DATEVALUE("2018-07-01"),1,0)</f>
        <v>1</v>
      </c>
      <c r="S3294" s="47">
        <f>IF(R3294=1,1%,0)</f>
        <v>0.01</v>
      </c>
      <c r="T3294" s="46">
        <f>IFERROR(S3294*M3294,0)</f>
        <v>17117.670000000002</v>
      </c>
      <c r="U3294" s="48">
        <f>IF(O3294&lt;=0.12,1,0)*(1-R3294)*M3294</f>
        <v>0</v>
      </c>
      <c r="V3294" s="49">
        <f>IF(0&lt;0.8,0,IF(0&lt;1,Sheet1!L590,1))*IF(G3294&lt;3,0.12 - O3294,0.01) *U3294</f>
        <v>0</v>
      </c>
      <c r="W3294" s="49">
        <f>IF(0&gt;1,IF(0&lt;=1.1,1,IF(0&lt;=1.2,2,IF(0&lt;=1.5,3,5))),0) * 1000000</f>
        <v>0</v>
      </c>
      <c r="X3294" s="50">
        <f>IF(AND(P3294&gt;=150000000,P3294&lt;300000000),5000000,IF(AND(P3294&gt;=300000000,P3294&lt;500000000),10000000,IF(AND(P3294&gt;=300000000,P3294&lt;500000000),15000000,IF(AND(P3294&gt;=500000000,P3294&lt;3000000000),20000000,IF(P3294&gt;=30000000000,35000000,0))))) * (1-R3294)</f>
        <v>0</v>
      </c>
      <c r="Y3294" s="50">
        <f>IFERROR(Q3294 * (1-R3294),0)</f>
        <v>0</v>
      </c>
      <c r="Z3294" s="51">
        <f>IF(R3294=1,0,0)</f>
        <v>0</v>
      </c>
      <c r="AA3294" s="51">
        <f>IFERROR((1-R3294) * Z3294 * 2%,0)</f>
        <v>0</v>
      </c>
      <c r="AB3294" s="52">
        <f>IF(R3294=0,0,0)</f>
        <v>0</v>
      </c>
      <c r="AC3294" s="52">
        <f> IFERROR(AB3294 * (1-R3294) * 2%,0)</f>
        <v>0</v>
      </c>
      <c r="AD3294" s="53">
        <f>T3294+V3294+W3294+X3294+AA3294+AC3294</f>
        <v>17117.670000000002</v>
      </c>
    </row>
    <row r="3295">
      <c r="C3295" s="40" t="s">
        <v>6250</v>
      </c>
      <c r="D3295" s="41" t="s">
        <v>6251</v>
      </c>
      <c r="E3295" s="41"/>
      <c r="F3295" s="42">
        <v>39254.498668981483</v>
      </c>
      <c r="G3295" s="43">
        <v>133</v>
      </c>
      <c r="H3295" s="44">
        <v>43312</v>
      </c>
      <c r="I3295" s="44">
        <v>43383</v>
      </c>
      <c r="J3295" s="43">
        <v>3603269</v>
      </c>
      <c r="K3295" s="43">
        <v>0</v>
      </c>
      <c r="L3295" s="43">
        <v>0</v>
      </c>
      <c r="M3295" s="43">
        <f>IFERROR(J3295-K3295-L3295,0)</f>
        <v>3603269</v>
      </c>
      <c r="N3295" s="43">
        <v>3603269</v>
      </c>
      <c r="O3295" s="45">
        <f>IFERROR(IF(1 - M3295/N3295&lt;0,0,1-M3295/N3295),0)</f>
        <v>0</v>
      </c>
      <c r="P3295" s="43">
        <v>0</v>
      </c>
      <c r="Q3295" s="43">
        <v>3603269</v>
      </c>
      <c r="R3295" s="46">
        <f>IF(F3295&lt;DATEVALUE("2018-07-01"),1,0)</f>
        <v>1</v>
      </c>
      <c r="S3295" s="47">
        <f>IF(R3295=1,1%,0)</f>
        <v>0.01</v>
      </c>
      <c r="T3295" s="46">
        <f>IFERROR(S3295*M3295,0)</f>
        <v>36032.690000000002</v>
      </c>
      <c r="U3295" s="48">
        <f>IF(O3295&lt;=0.12,1,0)*(1-R3295)*M3295</f>
        <v>0</v>
      </c>
      <c r="V3295" s="49">
        <f>IF(0&lt;0.8,0,IF(0&lt;1,Sheet1!L590,1))*IF(G3295&lt;3,0.12 - O3295,0.01) *U3295</f>
        <v>0</v>
      </c>
      <c r="W3295" s="49">
        <f>IF(0&gt;1,IF(0&lt;=1.1,1,IF(0&lt;=1.2,2,IF(0&lt;=1.5,3,5))),0) * 1000000</f>
        <v>0</v>
      </c>
      <c r="X3295" s="50">
        <f>IF(AND(P3295&gt;=150000000,P3295&lt;300000000),5000000,IF(AND(P3295&gt;=300000000,P3295&lt;500000000),10000000,IF(AND(P3295&gt;=300000000,P3295&lt;500000000),15000000,IF(AND(P3295&gt;=500000000,P3295&lt;3000000000),20000000,IF(P3295&gt;=30000000000,35000000,0))))) * (1-R3295)</f>
        <v>0</v>
      </c>
      <c r="Y3295" s="50">
        <f>IFERROR(Q3295 * (1-R3295),0)</f>
        <v>0</v>
      </c>
      <c r="Z3295" s="51">
        <f>IF(R3295=1,0,0)</f>
        <v>0</v>
      </c>
      <c r="AA3295" s="51">
        <f>IFERROR((1-R3295) * Z3295 * 2%,0)</f>
        <v>0</v>
      </c>
      <c r="AB3295" s="52">
        <f>IF(R3295=0,0,0)</f>
        <v>0</v>
      </c>
      <c r="AC3295" s="52">
        <f> IFERROR(AB3295 * (1-R3295) * 2%,0)</f>
        <v>0</v>
      </c>
      <c r="AD3295" s="53">
        <f>T3295+V3295+W3295+X3295+AA3295+AC3295</f>
        <v>36032.690000000002</v>
      </c>
    </row>
    <row r="3296">
      <c r="C3296" s="40" t="s">
        <v>6252</v>
      </c>
      <c r="D3296" s="41" t="s">
        <v>6253</v>
      </c>
      <c r="E3296" s="41"/>
      <c r="F3296" s="42">
        <v>39323.454050925924</v>
      </c>
      <c r="G3296" s="43">
        <v>131</v>
      </c>
      <c r="H3296" s="44">
        <v>43312</v>
      </c>
      <c r="I3296" s="44">
        <v>43337</v>
      </c>
      <c r="J3296" s="43">
        <v>1572626</v>
      </c>
      <c r="K3296" s="43">
        <v>0</v>
      </c>
      <c r="L3296" s="43">
        <v>0</v>
      </c>
      <c r="M3296" s="43">
        <f>IFERROR(J3296-K3296-L3296,0)</f>
        <v>1572626</v>
      </c>
      <c r="N3296" s="43">
        <v>1572626</v>
      </c>
      <c r="O3296" s="45">
        <f>IFERROR(IF(1 - M3296/N3296&lt;0,0,1-M3296/N3296),0)</f>
        <v>0</v>
      </c>
      <c r="P3296" s="43">
        <v>0</v>
      </c>
      <c r="Q3296" s="43">
        <v>1572626</v>
      </c>
      <c r="R3296" s="46">
        <f>IF(F3296&lt;DATEVALUE("2018-07-01"),1,0)</f>
        <v>1</v>
      </c>
      <c r="S3296" s="47">
        <f>IF(R3296=1,1%,0)</f>
        <v>0.01</v>
      </c>
      <c r="T3296" s="46">
        <f>IFERROR(S3296*M3296,0)</f>
        <v>15726.26</v>
      </c>
      <c r="U3296" s="48">
        <f>IF(O3296&lt;=0.12,1,0)*(1-R3296)*M3296</f>
        <v>0</v>
      </c>
      <c r="V3296" s="49">
        <f>IF(0&lt;0.8,0,IF(0&lt;1,Sheet1!L590,1))*IF(G3296&lt;3,0.12 - O3296,0.01) *U3296</f>
        <v>0</v>
      </c>
      <c r="W3296" s="49">
        <f>IF(0&gt;1,IF(0&lt;=1.1,1,IF(0&lt;=1.2,2,IF(0&lt;=1.5,3,5))),0) * 1000000</f>
        <v>0</v>
      </c>
      <c r="X3296" s="50">
        <f>IF(AND(P3296&gt;=150000000,P3296&lt;300000000),5000000,IF(AND(P3296&gt;=300000000,P3296&lt;500000000),10000000,IF(AND(P3296&gt;=300000000,P3296&lt;500000000),15000000,IF(AND(P3296&gt;=500000000,P3296&lt;3000000000),20000000,IF(P3296&gt;=30000000000,35000000,0))))) * (1-R3296)</f>
        <v>0</v>
      </c>
      <c r="Y3296" s="50">
        <f>IFERROR(Q3296 * (1-R3296),0)</f>
        <v>0</v>
      </c>
      <c r="Z3296" s="51">
        <f>IF(R3296=1,0,0)</f>
        <v>0</v>
      </c>
      <c r="AA3296" s="51">
        <f>IFERROR((1-R3296) * Z3296 * 2%,0)</f>
        <v>0</v>
      </c>
      <c r="AB3296" s="52">
        <f>IF(R3296=0,0,0)</f>
        <v>0</v>
      </c>
      <c r="AC3296" s="52">
        <f> IFERROR(AB3296 * (1-R3296) * 2%,0)</f>
        <v>0</v>
      </c>
      <c r="AD3296" s="53">
        <f>T3296+V3296+W3296+X3296+AA3296+AC3296</f>
        <v>15726.26</v>
      </c>
    </row>
    <row r="3297">
      <c r="C3297" s="40" t="s">
        <v>6254</v>
      </c>
      <c r="D3297" s="41" t="s">
        <v>6255</v>
      </c>
      <c r="E3297" s="41"/>
      <c r="F3297" s="42">
        <v>39325.456909722219</v>
      </c>
      <c r="G3297" s="43">
        <v>131</v>
      </c>
      <c r="H3297" s="44">
        <v>43312</v>
      </c>
      <c r="I3297" s="44">
        <v>43370</v>
      </c>
      <c r="J3297" s="43">
        <v>6105875</v>
      </c>
      <c r="K3297" s="43">
        <v>0</v>
      </c>
      <c r="L3297" s="43">
        <v>0</v>
      </c>
      <c r="M3297" s="43">
        <f>IFERROR(J3297-K3297-L3297,0)</f>
        <v>6105875</v>
      </c>
      <c r="N3297" s="43">
        <v>6105875</v>
      </c>
      <c r="O3297" s="45">
        <f>IFERROR(IF(1 - M3297/N3297&lt;0,0,1-M3297/N3297),0)</f>
        <v>0</v>
      </c>
      <c r="P3297" s="43">
        <v>0</v>
      </c>
      <c r="Q3297" s="43">
        <v>6105875</v>
      </c>
      <c r="R3297" s="46">
        <f>IF(F3297&lt;DATEVALUE("2018-07-01"),1,0)</f>
        <v>1</v>
      </c>
      <c r="S3297" s="47">
        <f>IF(R3297=1,1%,0)</f>
        <v>0.01</v>
      </c>
      <c r="T3297" s="46">
        <f>IFERROR(S3297*M3297,0)</f>
        <v>61058.75</v>
      </c>
      <c r="U3297" s="48">
        <f>IF(O3297&lt;=0.12,1,0)*(1-R3297)*M3297</f>
        <v>0</v>
      </c>
      <c r="V3297" s="49">
        <f>IF(0&lt;0.8,0,IF(0&lt;1,Sheet1!L590,1))*IF(G3297&lt;3,0.12 - O3297,0.01) *U3297</f>
        <v>0</v>
      </c>
      <c r="W3297" s="49">
        <f>IF(0&gt;1,IF(0&lt;=1.1,1,IF(0&lt;=1.2,2,IF(0&lt;=1.5,3,5))),0) * 1000000</f>
        <v>0</v>
      </c>
      <c r="X3297" s="50">
        <f>IF(AND(P3297&gt;=150000000,P3297&lt;300000000),5000000,IF(AND(P3297&gt;=300000000,P3297&lt;500000000),10000000,IF(AND(P3297&gt;=300000000,P3297&lt;500000000),15000000,IF(AND(P3297&gt;=500000000,P3297&lt;3000000000),20000000,IF(P3297&gt;=30000000000,35000000,0))))) * (1-R3297)</f>
        <v>0</v>
      </c>
      <c r="Y3297" s="50">
        <f>IFERROR(Q3297 * (1-R3297),0)</f>
        <v>0</v>
      </c>
      <c r="Z3297" s="51">
        <f>IF(R3297=1,0,0)</f>
        <v>0</v>
      </c>
      <c r="AA3297" s="51">
        <f>IFERROR((1-R3297) * Z3297 * 2%,0)</f>
        <v>0</v>
      </c>
      <c r="AB3297" s="52">
        <f>IF(R3297=0,0,0)</f>
        <v>0</v>
      </c>
      <c r="AC3297" s="52">
        <f> IFERROR(AB3297 * (1-R3297) * 2%,0)</f>
        <v>0</v>
      </c>
      <c r="AD3297" s="53">
        <f>T3297+V3297+W3297+X3297+AA3297+AC3297</f>
        <v>61058.75</v>
      </c>
    </row>
    <row r="3298">
      <c r="C3298" s="40" t="s">
        <v>6256</v>
      </c>
      <c r="D3298" s="41" t="s">
        <v>6257</v>
      </c>
      <c r="E3298" s="41"/>
      <c r="F3298" s="42">
        <v>39003.61042824074</v>
      </c>
      <c r="G3298" s="43">
        <v>141</v>
      </c>
      <c r="H3298" s="44">
        <v>43312</v>
      </c>
      <c r="I3298" s="44">
        <v>43329</v>
      </c>
      <c r="J3298" s="43">
        <v>110000</v>
      </c>
      <c r="K3298" s="43">
        <v>0</v>
      </c>
      <c r="L3298" s="43">
        <v>0</v>
      </c>
      <c r="M3298" s="43">
        <f>IFERROR(J3298-K3298-L3298,0)</f>
        <v>110000</v>
      </c>
      <c r="N3298" s="43">
        <v>110000</v>
      </c>
      <c r="O3298" s="45">
        <f>IFERROR(IF(1 - M3298/N3298&lt;0,0,1-M3298/N3298),0)</f>
        <v>0</v>
      </c>
      <c r="P3298" s="43">
        <v>0</v>
      </c>
      <c r="Q3298" s="43">
        <v>110000</v>
      </c>
      <c r="R3298" s="46">
        <f>IF(F3298&lt;DATEVALUE("2018-07-01"),1,0)</f>
        <v>1</v>
      </c>
      <c r="S3298" s="47">
        <f>IF(R3298=1,1%,0)</f>
        <v>0.01</v>
      </c>
      <c r="T3298" s="46">
        <f>IFERROR(S3298*M3298,0)</f>
        <v>1100</v>
      </c>
      <c r="U3298" s="48">
        <f>IF(O3298&lt;=0.12,1,0)*(1-R3298)*M3298</f>
        <v>0</v>
      </c>
      <c r="V3298" s="49">
        <f>IF(0&lt;0.8,0,IF(0&lt;1,Sheet1!L590,1))*IF(G3298&lt;3,0.12 - O3298,0.01) *U3298</f>
        <v>0</v>
      </c>
      <c r="W3298" s="49">
        <f>IF(0&gt;1,IF(0&lt;=1.1,1,IF(0&lt;=1.2,2,IF(0&lt;=1.5,3,5))),0) * 1000000</f>
        <v>0</v>
      </c>
      <c r="X3298" s="50">
        <f>IF(AND(P3298&gt;=150000000,P3298&lt;300000000),5000000,IF(AND(P3298&gt;=300000000,P3298&lt;500000000),10000000,IF(AND(P3298&gt;=300000000,P3298&lt;500000000),15000000,IF(AND(P3298&gt;=500000000,P3298&lt;3000000000),20000000,IF(P3298&gt;=30000000000,35000000,0))))) * (1-R3298)</f>
        <v>0</v>
      </c>
      <c r="Y3298" s="50">
        <f>IFERROR(Q3298 * (1-R3298),0)</f>
        <v>0</v>
      </c>
      <c r="Z3298" s="51">
        <f>IF(R3298=1,0,0)</f>
        <v>0</v>
      </c>
      <c r="AA3298" s="51">
        <f>IFERROR((1-R3298) * Z3298 * 2%,0)</f>
        <v>0</v>
      </c>
      <c r="AB3298" s="52">
        <f>IF(R3298=0,0,0)</f>
        <v>0</v>
      </c>
      <c r="AC3298" s="52">
        <f> IFERROR(AB3298 * (1-R3298) * 2%,0)</f>
        <v>0</v>
      </c>
      <c r="AD3298" s="53">
        <f>T3298+V3298+W3298+X3298+AA3298+AC3298</f>
        <v>1100</v>
      </c>
    </row>
    <row r="3299">
      <c r="C3299" s="40" t="s">
        <v>6258</v>
      </c>
      <c r="D3299" s="41" t="s">
        <v>6259</v>
      </c>
      <c r="E3299" s="41"/>
      <c r="F3299" s="42">
        <v>40638.774629629625</v>
      </c>
      <c r="G3299" s="43">
        <v>87</v>
      </c>
      <c r="H3299" s="44">
        <v>43312</v>
      </c>
      <c r="I3299" s="44">
        <v>43355</v>
      </c>
      <c r="J3299" s="43">
        <v>1712554</v>
      </c>
      <c r="K3299" s="43">
        <v>0</v>
      </c>
      <c r="L3299" s="43">
        <v>0</v>
      </c>
      <c r="M3299" s="43">
        <f>IFERROR(J3299-K3299-L3299,0)</f>
        <v>1712554</v>
      </c>
      <c r="N3299" s="43">
        <v>1712554</v>
      </c>
      <c r="O3299" s="45">
        <f>IFERROR(IF(1 - M3299/N3299&lt;0,0,1-M3299/N3299),0)</f>
        <v>0</v>
      </c>
      <c r="P3299" s="43">
        <v>0</v>
      </c>
      <c r="Q3299" s="43">
        <v>1712554</v>
      </c>
      <c r="R3299" s="46">
        <f>IF(F3299&lt;DATEVALUE("2018-07-01"),1,0)</f>
        <v>1</v>
      </c>
      <c r="S3299" s="47">
        <f>IF(R3299=1,1%,0)</f>
        <v>0.01</v>
      </c>
      <c r="T3299" s="46">
        <f>IFERROR(S3299*M3299,0)</f>
        <v>17125.540000000001</v>
      </c>
      <c r="U3299" s="48">
        <f>IF(O3299&lt;=0.12,1,0)*(1-R3299)*M3299</f>
        <v>0</v>
      </c>
      <c r="V3299" s="49">
        <f>IF(0&lt;0.8,0,IF(0&lt;1,Sheet1!L590,1))*IF(G3299&lt;3,0.12 - O3299,0.01) *U3299</f>
        <v>0</v>
      </c>
      <c r="W3299" s="49">
        <f>IF(0&gt;1,IF(0&lt;=1.1,1,IF(0&lt;=1.2,2,IF(0&lt;=1.5,3,5))),0) * 1000000</f>
        <v>0</v>
      </c>
      <c r="X3299" s="50">
        <f>IF(AND(P3299&gt;=150000000,P3299&lt;300000000),5000000,IF(AND(P3299&gt;=300000000,P3299&lt;500000000),10000000,IF(AND(P3299&gt;=300000000,P3299&lt;500000000),15000000,IF(AND(P3299&gt;=500000000,P3299&lt;3000000000),20000000,IF(P3299&gt;=30000000000,35000000,0))))) * (1-R3299)</f>
        <v>0</v>
      </c>
      <c r="Y3299" s="50">
        <f>IFERROR(Q3299 * (1-R3299),0)</f>
        <v>0</v>
      </c>
      <c r="Z3299" s="51">
        <f>IF(R3299=1,0,0)</f>
        <v>0</v>
      </c>
      <c r="AA3299" s="51">
        <f>IFERROR((1-R3299) * Z3299 * 2%,0)</f>
        <v>0</v>
      </c>
      <c r="AB3299" s="52">
        <f>IF(R3299=0,0,0)</f>
        <v>0</v>
      </c>
      <c r="AC3299" s="52">
        <f> IFERROR(AB3299 * (1-R3299) * 2%,0)</f>
        <v>0</v>
      </c>
      <c r="AD3299" s="53">
        <f>T3299+V3299+W3299+X3299+AA3299+AC3299</f>
        <v>17125.540000000001</v>
      </c>
    </row>
    <row r="3300">
      <c r="C3300" s="40" t="s">
        <v>6260</v>
      </c>
      <c r="D3300" s="41" t="s">
        <v>6261</v>
      </c>
      <c r="E3300" s="41"/>
      <c r="F3300" s="42">
        <v>39498.406608796293</v>
      </c>
      <c r="G3300" s="43">
        <v>125</v>
      </c>
      <c r="H3300" s="44">
        <v>43327</v>
      </c>
      <c r="I3300" s="44">
        <v>43350</v>
      </c>
      <c r="J3300" s="43">
        <v>18724187</v>
      </c>
      <c r="K3300" s="43">
        <v>0</v>
      </c>
      <c r="L3300" s="43">
        <v>0</v>
      </c>
      <c r="M3300" s="43">
        <f>IFERROR(J3300-K3300-L3300,0)</f>
        <v>18724187</v>
      </c>
      <c r="N3300" s="43">
        <v>48128420</v>
      </c>
      <c r="O3300" s="45">
        <f>IFERROR(IF(1 - M3300/N3300&lt;0,0,1-M3300/N3300),0)</f>
        <v>0.6109536319704657</v>
      </c>
      <c r="P3300" s="43">
        <v>0</v>
      </c>
      <c r="Q3300" s="43">
        <v>18724187</v>
      </c>
      <c r="R3300" s="46">
        <f>IF(F3300&lt;DATEVALUE("2018-07-01"),1,0)</f>
        <v>1</v>
      </c>
      <c r="S3300" s="47">
        <f>IF(R3300=1,1%,0)</f>
        <v>0.01</v>
      </c>
      <c r="T3300" s="46">
        <f>IFERROR(S3300*M3300,0)</f>
        <v>187241.87</v>
      </c>
      <c r="U3300" s="48">
        <f>IF(O3300&lt;=0.12,1,0)*(1-R3300)*M3300</f>
        <v>0</v>
      </c>
      <c r="V3300" s="49">
        <f>IF(0&lt;0.8,0,IF(0&lt;1,Sheet1!L590,1))*IF(G3300&lt;3,0.12 - O3300,0.01) *U3300</f>
        <v>0</v>
      </c>
      <c r="W3300" s="49">
        <f>IF(0&gt;1,IF(0&lt;=1.1,1,IF(0&lt;=1.2,2,IF(0&lt;=1.5,3,5))),0) * 1000000</f>
        <v>0</v>
      </c>
      <c r="X3300" s="50">
        <f>IF(AND(P3300&gt;=150000000,P3300&lt;300000000),5000000,IF(AND(P3300&gt;=300000000,P3300&lt;500000000),10000000,IF(AND(P3300&gt;=300000000,P3300&lt;500000000),15000000,IF(AND(P3300&gt;=500000000,P3300&lt;3000000000),20000000,IF(P3300&gt;=30000000000,35000000,0))))) * (1-R3300)</f>
        <v>0</v>
      </c>
      <c r="Y3300" s="50">
        <f>IFERROR(Q3300 * (1-R3300),0)</f>
        <v>0</v>
      </c>
      <c r="Z3300" s="51">
        <f>IF(R3300=1,0,0)</f>
        <v>0</v>
      </c>
      <c r="AA3300" s="51">
        <f>IFERROR((1-R3300) * Z3300 * 2%,0)</f>
        <v>0</v>
      </c>
      <c r="AB3300" s="52">
        <f>IF(R3300=0,0,0)</f>
        <v>0</v>
      </c>
      <c r="AC3300" s="52">
        <f> IFERROR(AB3300 * (1-R3300) * 2%,0)</f>
        <v>0</v>
      </c>
      <c r="AD3300" s="53">
        <f>T3300+V3300+W3300+X3300+AA3300+AC3300</f>
        <v>187241.87</v>
      </c>
    </row>
    <row r="3301">
      <c r="C3301" s="40" t="s">
        <v>6262</v>
      </c>
      <c r="D3301" s="41" t="s">
        <v>6263</v>
      </c>
      <c r="E3301" s="41"/>
      <c r="F3301" s="42">
        <v>40599.412094907406</v>
      </c>
      <c r="G3301" s="43">
        <v>89</v>
      </c>
      <c r="H3301" s="44">
        <v>43312</v>
      </c>
      <c r="I3301" s="44">
        <v>43333</v>
      </c>
      <c r="J3301" s="43">
        <v>267600</v>
      </c>
      <c r="K3301" s="43">
        <v>0</v>
      </c>
      <c r="L3301" s="43">
        <v>0</v>
      </c>
      <c r="M3301" s="43">
        <f>IFERROR(J3301-K3301-L3301,0)</f>
        <v>267600</v>
      </c>
      <c r="N3301" s="43">
        <v>267600</v>
      </c>
      <c r="O3301" s="45">
        <f>IFERROR(IF(1 - M3301/N3301&lt;0,0,1-M3301/N3301),0)</f>
        <v>0</v>
      </c>
      <c r="P3301" s="43">
        <v>0</v>
      </c>
      <c r="Q3301" s="43">
        <v>267600</v>
      </c>
      <c r="R3301" s="46">
        <f>IF(F3301&lt;DATEVALUE("2018-07-01"),1,0)</f>
        <v>1</v>
      </c>
      <c r="S3301" s="47">
        <f>IF(R3301=1,1%,0)</f>
        <v>0.01</v>
      </c>
      <c r="T3301" s="46">
        <f>IFERROR(S3301*M3301,0)</f>
        <v>2676</v>
      </c>
      <c r="U3301" s="48">
        <f>IF(O3301&lt;=0.12,1,0)*(1-R3301)*M3301</f>
        <v>0</v>
      </c>
      <c r="V3301" s="49">
        <f>IF(0&lt;0.8,0,IF(0&lt;1,Sheet1!L590,1))*IF(G3301&lt;3,0.12 - O3301,0.01) *U3301</f>
        <v>0</v>
      </c>
      <c r="W3301" s="49">
        <f>IF(0&gt;1,IF(0&lt;=1.1,1,IF(0&lt;=1.2,2,IF(0&lt;=1.5,3,5))),0) * 1000000</f>
        <v>0</v>
      </c>
      <c r="X3301" s="50">
        <f>IF(AND(P3301&gt;=150000000,P3301&lt;300000000),5000000,IF(AND(P3301&gt;=300000000,P3301&lt;500000000),10000000,IF(AND(P3301&gt;=300000000,P3301&lt;500000000),15000000,IF(AND(P3301&gt;=500000000,P3301&lt;3000000000),20000000,IF(P3301&gt;=30000000000,35000000,0))))) * (1-R3301)</f>
        <v>0</v>
      </c>
      <c r="Y3301" s="50">
        <f>IFERROR(Q3301 * (1-R3301),0)</f>
        <v>0</v>
      </c>
      <c r="Z3301" s="51">
        <f>IF(R3301=1,0,0)</f>
        <v>0</v>
      </c>
      <c r="AA3301" s="51">
        <f>IFERROR((1-R3301) * Z3301 * 2%,0)</f>
        <v>0</v>
      </c>
      <c r="AB3301" s="52">
        <f>IF(R3301=0,0,0)</f>
        <v>0</v>
      </c>
      <c r="AC3301" s="52">
        <f> IFERROR(AB3301 * (1-R3301) * 2%,0)</f>
        <v>0</v>
      </c>
      <c r="AD3301" s="53">
        <f>T3301+V3301+W3301+X3301+AA3301+AC3301</f>
        <v>2676</v>
      </c>
    </row>
    <row r="3302">
      <c r="C3302" s="40" t="s">
        <v>6264</v>
      </c>
      <c r="D3302" s="41" t="s">
        <v>6265</v>
      </c>
      <c r="E3302" s="41"/>
      <c r="F3302" s="42">
        <v>40710.458657407406</v>
      </c>
      <c r="G3302" s="43">
        <v>85</v>
      </c>
      <c r="H3302" s="44">
        <v>43312</v>
      </c>
      <c r="I3302" s="44">
        <v>43405</v>
      </c>
      <c r="J3302" s="43">
        <v>1413900</v>
      </c>
      <c r="K3302" s="43">
        <v>0</v>
      </c>
      <c r="L3302" s="43">
        <v>0</v>
      </c>
      <c r="M3302" s="43">
        <f>IFERROR(J3302-K3302-L3302,0)</f>
        <v>1413900</v>
      </c>
      <c r="N3302" s="43">
        <v>1413900</v>
      </c>
      <c r="O3302" s="45">
        <f>IFERROR(IF(1 - M3302/N3302&lt;0,0,1-M3302/N3302),0)</f>
        <v>0</v>
      </c>
      <c r="P3302" s="43">
        <v>0</v>
      </c>
      <c r="Q3302" s="43">
        <v>1413900</v>
      </c>
      <c r="R3302" s="46">
        <f>IF(F3302&lt;DATEVALUE("2018-07-01"),1,0)</f>
        <v>1</v>
      </c>
      <c r="S3302" s="47">
        <f>IF(R3302=1,1%,0)</f>
        <v>0.01</v>
      </c>
      <c r="T3302" s="46">
        <f>IFERROR(S3302*M3302,0)</f>
        <v>14139</v>
      </c>
      <c r="U3302" s="48">
        <f>IF(O3302&lt;=0.12,1,0)*(1-R3302)*M3302</f>
        <v>0</v>
      </c>
      <c r="V3302" s="49">
        <f>IF(0&lt;0.8,0,IF(0&lt;1,Sheet1!L590,1))*IF(G3302&lt;3,0.12 - O3302,0.01) *U3302</f>
        <v>0</v>
      </c>
      <c r="W3302" s="49">
        <f>IF(0&gt;1,IF(0&lt;=1.1,1,IF(0&lt;=1.2,2,IF(0&lt;=1.5,3,5))),0) * 1000000</f>
        <v>0</v>
      </c>
      <c r="X3302" s="50">
        <f>IF(AND(P3302&gt;=150000000,P3302&lt;300000000),5000000,IF(AND(P3302&gt;=300000000,P3302&lt;500000000),10000000,IF(AND(P3302&gt;=300000000,P3302&lt;500000000),15000000,IF(AND(P3302&gt;=500000000,P3302&lt;3000000000),20000000,IF(P3302&gt;=30000000000,35000000,0))))) * (1-R3302)</f>
        <v>0</v>
      </c>
      <c r="Y3302" s="50">
        <f>IFERROR(Q3302 * (1-R3302),0)</f>
        <v>0</v>
      </c>
      <c r="Z3302" s="51">
        <f>IF(R3302=1,0,0)</f>
        <v>0</v>
      </c>
      <c r="AA3302" s="51">
        <f>IFERROR((1-R3302) * Z3302 * 2%,0)</f>
        <v>0</v>
      </c>
      <c r="AB3302" s="52">
        <f>IF(R3302=0,0,0)</f>
        <v>0</v>
      </c>
      <c r="AC3302" s="52">
        <f> IFERROR(AB3302 * (1-R3302) * 2%,0)</f>
        <v>0</v>
      </c>
      <c r="AD3302" s="53">
        <f>T3302+V3302+W3302+X3302+AA3302+AC3302</f>
        <v>14139</v>
      </c>
    </row>
    <row r="3303">
      <c r="C3303" s="40" t="s">
        <v>6266</v>
      </c>
      <c r="D3303" s="41" t="s">
        <v>6267</v>
      </c>
      <c r="E3303" s="41"/>
      <c r="F3303" s="42">
        <v>39498.428206018514</v>
      </c>
      <c r="G3303" s="43">
        <v>125</v>
      </c>
      <c r="H3303" s="44">
        <v>43340</v>
      </c>
      <c r="I3303" s="44">
        <v>43347</v>
      </c>
      <c r="J3303" s="43">
        <v>1230485</v>
      </c>
      <c r="K3303" s="43">
        <v>297732</v>
      </c>
      <c r="L3303" s="43">
        <v>0</v>
      </c>
      <c r="M3303" s="43">
        <f>IFERROR(J3303-K3303-L3303,0)</f>
        <v>932753</v>
      </c>
      <c r="N3303" s="43">
        <v>2149400</v>
      </c>
      <c r="O3303" s="45">
        <f>IFERROR(IF(1 - M3303/N3303&lt;0,0,1-M3303/N3303),0)</f>
        <v>0.56604029031357594</v>
      </c>
      <c r="P3303" s="43">
        <v>0</v>
      </c>
      <c r="Q3303" s="43">
        <v>1230485</v>
      </c>
      <c r="R3303" s="46">
        <f>IF(F3303&lt;DATEVALUE("2018-07-01"),1,0)</f>
        <v>1</v>
      </c>
      <c r="S3303" s="47">
        <f>IF(R3303=1,1%,0)</f>
        <v>0.01</v>
      </c>
      <c r="T3303" s="46">
        <f>IFERROR(S3303*M3303,0)</f>
        <v>9327.5300000000007</v>
      </c>
      <c r="U3303" s="48">
        <f>IF(O3303&lt;=0.12,1,0)*(1-R3303)*M3303</f>
        <v>0</v>
      </c>
      <c r="V3303" s="49">
        <f>IF(0&lt;0.8,0,IF(0&lt;1,Sheet1!L590,1))*IF(G3303&lt;3,0.12 - O3303,0.01) *U3303</f>
        <v>0</v>
      </c>
      <c r="W3303" s="49">
        <f>IF(0&gt;1,IF(0&lt;=1.1,1,IF(0&lt;=1.2,2,IF(0&lt;=1.5,3,5))),0) * 1000000</f>
        <v>0</v>
      </c>
      <c r="X3303" s="50">
        <f>IF(AND(P3303&gt;=150000000,P3303&lt;300000000),5000000,IF(AND(P3303&gt;=300000000,P3303&lt;500000000),10000000,IF(AND(P3303&gt;=300000000,P3303&lt;500000000),15000000,IF(AND(P3303&gt;=500000000,P3303&lt;3000000000),20000000,IF(P3303&gt;=30000000000,35000000,0))))) * (1-R3303)</f>
        <v>0</v>
      </c>
      <c r="Y3303" s="50">
        <f>IFERROR(Q3303 * (1-R3303),0)</f>
        <v>0</v>
      </c>
      <c r="Z3303" s="51">
        <f>IF(R3303=1,0,0)</f>
        <v>0</v>
      </c>
      <c r="AA3303" s="51">
        <f>IFERROR((1-R3303) * Z3303 * 2%,0)</f>
        <v>0</v>
      </c>
      <c r="AB3303" s="52">
        <f>IF(R3303=0,0,0)</f>
        <v>0</v>
      </c>
      <c r="AC3303" s="52">
        <f> IFERROR(AB3303 * (1-R3303) * 2%,0)</f>
        <v>0</v>
      </c>
      <c r="AD3303" s="53">
        <f>T3303+V3303+W3303+X3303+AA3303+AC3303</f>
        <v>9327.5300000000007</v>
      </c>
    </row>
    <row r="3304">
      <c r="C3304" s="40" t="s">
        <v>6268</v>
      </c>
      <c r="D3304" s="41" t="s">
        <v>6269</v>
      </c>
      <c r="E3304" s="41"/>
      <c r="F3304" s="42">
        <v>40727.640856481477</v>
      </c>
      <c r="G3304" s="43">
        <v>84</v>
      </c>
      <c r="H3304" s="44">
        <v>43312</v>
      </c>
      <c r="I3304" s="44">
        <v>43341</v>
      </c>
      <c r="J3304" s="43">
        <v>2031541</v>
      </c>
      <c r="K3304" s="43">
        <v>0</v>
      </c>
      <c r="L3304" s="43">
        <v>0</v>
      </c>
      <c r="M3304" s="43">
        <f>IFERROR(J3304-K3304-L3304,0)</f>
        <v>2031541</v>
      </c>
      <c r="N3304" s="43">
        <v>2031541</v>
      </c>
      <c r="O3304" s="45">
        <f>IFERROR(IF(1 - M3304/N3304&lt;0,0,1-M3304/N3304),0)</f>
        <v>0</v>
      </c>
      <c r="P3304" s="43">
        <v>0</v>
      </c>
      <c r="Q3304" s="43">
        <v>2031541</v>
      </c>
      <c r="R3304" s="46">
        <f>IF(F3304&lt;DATEVALUE("2018-07-01"),1,0)</f>
        <v>1</v>
      </c>
      <c r="S3304" s="47">
        <f>IF(R3304=1,1%,0)</f>
        <v>0.01</v>
      </c>
      <c r="T3304" s="46">
        <f>IFERROR(S3304*M3304,0)</f>
        <v>20315.41</v>
      </c>
      <c r="U3304" s="48">
        <f>IF(O3304&lt;=0.12,1,0)*(1-R3304)*M3304</f>
        <v>0</v>
      </c>
      <c r="V3304" s="49">
        <f>IF(0&lt;0.8,0,IF(0&lt;1,Sheet1!L590,1))*IF(G3304&lt;3,0.12 - O3304,0.01) *U3304</f>
        <v>0</v>
      </c>
      <c r="W3304" s="49">
        <f>IF(0&gt;1,IF(0&lt;=1.1,1,IF(0&lt;=1.2,2,IF(0&lt;=1.5,3,5))),0) * 1000000</f>
        <v>0</v>
      </c>
      <c r="X3304" s="50">
        <f>IF(AND(P3304&gt;=150000000,P3304&lt;300000000),5000000,IF(AND(P3304&gt;=300000000,P3304&lt;500000000),10000000,IF(AND(P3304&gt;=300000000,P3304&lt;500000000),15000000,IF(AND(P3304&gt;=500000000,P3304&lt;3000000000),20000000,IF(P3304&gt;=30000000000,35000000,0))))) * (1-R3304)</f>
        <v>0</v>
      </c>
      <c r="Y3304" s="50">
        <f>IFERROR(Q3304 * (1-R3304),0)</f>
        <v>0</v>
      </c>
      <c r="Z3304" s="51">
        <f>IF(R3304=1,0,0)</f>
        <v>0</v>
      </c>
      <c r="AA3304" s="51">
        <f>IFERROR((1-R3304) * Z3304 * 2%,0)</f>
        <v>0</v>
      </c>
      <c r="AB3304" s="52">
        <f>IF(R3304=0,0,0)</f>
        <v>0</v>
      </c>
      <c r="AC3304" s="52">
        <f> IFERROR(AB3304 * (1-R3304) * 2%,0)</f>
        <v>0</v>
      </c>
      <c r="AD3304" s="53">
        <f>T3304+V3304+W3304+X3304+AA3304+AC3304</f>
        <v>20315.41</v>
      </c>
    </row>
    <row r="3305">
      <c r="C3305" s="40" t="s">
        <v>6270</v>
      </c>
      <c r="D3305" s="41" t="s">
        <v>6271</v>
      </c>
      <c r="E3305" s="41"/>
      <c r="F3305" s="42">
        <v>39529.393321759257</v>
      </c>
      <c r="G3305" s="43">
        <v>124</v>
      </c>
      <c r="H3305" s="44">
        <v>43333</v>
      </c>
      <c r="I3305" s="44">
        <v>43335</v>
      </c>
      <c r="J3305" s="43">
        <v>161300</v>
      </c>
      <c r="K3305" s="43">
        <v>0</v>
      </c>
      <c r="L3305" s="43">
        <v>0</v>
      </c>
      <c r="M3305" s="43">
        <f>IFERROR(J3305-K3305-L3305,0)</f>
        <v>161300</v>
      </c>
      <c r="N3305" s="43">
        <v>161300</v>
      </c>
      <c r="O3305" s="45">
        <f>IFERROR(IF(1 - M3305/N3305&lt;0,0,1-M3305/N3305),0)</f>
        <v>0</v>
      </c>
      <c r="P3305" s="43">
        <v>0</v>
      </c>
      <c r="Q3305" s="43">
        <v>161300</v>
      </c>
      <c r="R3305" s="46">
        <f>IF(F3305&lt;DATEVALUE("2018-07-01"),1,0)</f>
        <v>1</v>
      </c>
      <c r="S3305" s="47">
        <f>IF(R3305=1,1%,0)</f>
        <v>0.01</v>
      </c>
      <c r="T3305" s="46">
        <f>IFERROR(S3305*M3305,0)</f>
        <v>1613</v>
      </c>
      <c r="U3305" s="48">
        <f>IF(O3305&lt;=0.12,1,0)*(1-R3305)*M3305</f>
        <v>0</v>
      </c>
      <c r="V3305" s="49">
        <f>IF(0&lt;0.8,0,IF(0&lt;1,Sheet1!L590,1))*IF(G3305&lt;3,0.12 - O3305,0.01) *U3305</f>
        <v>0</v>
      </c>
      <c r="W3305" s="49">
        <f>IF(0&gt;1,IF(0&lt;=1.1,1,IF(0&lt;=1.2,2,IF(0&lt;=1.5,3,5))),0) * 1000000</f>
        <v>0</v>
      </c>
      <c r="X3305" s="50">
        <f>IF(AND(P3305&gt;=150000000,P3305&lt;300000000),5000000,IF(AND(P3305&gt;=300000000,P3305&lt;500000000),10000000,IF(AND(P3305&gt;=300000000,P3305&lt;500000000),15000000,IF(AND(P3305&gt;=500000000,P3305&lt;3000000000),20000000,IF(P3305&gt;=30000000000,35000000,0))))) * (1-R3305)</f>
        <v>0</v>
      </c>
      <c r="Y3305" s="50">
        <f>IFERROR(Q3305 * (1-R3305),0)</f>
        <v>0</v>
      </c>
      <c r="Z3305" s="51">
        <f>IF(R3305=1,0,0)</f>
        <v>0</v>
      </c>
      <c r="AA3305" s="51">
        <f>IFERROR((1-R3305) * Z3305 * 2%,0)</f>
        <v>0</v>
      </c>
      <c r="AB3305" s="52">
        <f>IF(R3305=0,0,0)</f>
        <v>0</v>
      </c>
      <c r="AC3305" s="52">
        <f> IFERROR(AB3305 * (1-R3305) * 2%,0)</f>
        <v>0</v>
      </c>
      <c r="AD3305" s="53">
        <f>T3305+V3305+W3305+X3305+AA3305+AC3305</f>
        <v>1613</v>
      </c>
    </row>
    <row r="3306">
      <c r="C3306" s="40" t="s">
        <v>6272</v>
      </c>
      <c r="D3306" s="41" t="s">
        <v>6273</v>
      </c>
      <c r="E3306" s="41"/>
      <c r="F3306" s="42">
        <v>39543.670914351853</v>
      </c>
      <c r="G3306" s="43">
        <v>123</v>
      </c>
      <c r="H3306" s="44">
        <v>43312</v>
      </c>
      <c r="I3306" s="44">
        <v>43326</v>
      </c>
      <c r="J3306" s="43">
        <v>110000</v>
      </c>
      <c r="K3306" s="43">
        <v>0</v>
      </c>
      <c r="L3306" s="43">
        <v>0</v>
      </c>
      <c r="M3306" s="43">
        <f>IFERROR(J3306-K3306-L3306,0)</f>
        <v>110000</v>
      </c>
      <c r="N3306" s="43">
        <v>110000</v>
      </c>
      <c r="O3306" s="45">
        <f>IFERROR(IF(1 - M3306/N3306&lt;0,0,1-M3306/N3306),0)</f>
        <v>0</v>
      </c>
      <c r="P3306" s="43">
        <v>0</v>
      </c>
      <c r="Q3306" s="43">
        <v>110000</v>
      </c>
      <c r="R3306" s="46">
        <f>IF(F3306&lt;DATEVALUE("2018-07-01"),1,0)</f>
        <v>1</v>
      </c>
      <c r="S3306" s="47">
        <f>IF(R3306=1,1%,0)</f>
        <v>0.01</v>
      </c>
      <c r="T3306" s="46">
        <f>IFERROR(S3306*M3306,0)</f>
        <v>1100</v>
      </c>
      <c r="U3306" s="48">
        <f>IF(O3306&lt;=0.12,1,0)*(1-R3306)*M3306</f>
        <v>0</v>
      </c>
      <c r="V3306" s="49">
        <f>IF(0&lt;0.8,0,IF(0&lt;1,Sheet1!L590,1))*IF(G3306&lt;3,0.12 - O3306,0.01) *U3306</f>
        <v>0</v>
      </c>
      <c r="W3306" s="49">
        <f>IF(0&gt;1,IF(0&lt;=1.1,1,IF(0&lt;=1.2,2,IF(0&lt;=1.5,3,5))),0) * 1000000</f>
        <v>0</v>
      </c>
      <c r="X3306" s="50">
        <f>IF(AND(P3306&gt;=150000000,P3306&lt;300000000),5000000,IF(AND(P3306&gt;=300000000,P3306&lt;500000000),10000000,IF(AND(P3306&gt;=300000000,P3306&lt;500000000),15000000,IF(AND(P3306&gt;=500000000,P3306&lt;3000000000),20000000,IF(P3306&gt;=30000000000,35000000,0))))) * (1-R3306)</f>
        <v>0</v>
      </c>
      <c r="Y3306" s="50">
        <f>IFERROR(Q3306 * (1-R3306),0)</f>
        <v>0</v>
      </c>
      <c r="Z3306" s="51">
        <f>IF(R3306=1,0,0)</f>
        <v>0</v>
      </c>
      <c r="AA3306" s="51">
        <f>IFERROR((1-R3306) * Z3306 * 2%,0)</f>
        <v>0</v>
      </c>
      <c r="AB3306" s="52">
        <f>IF(R3306=0,0,0)</f>
        <v>0</v>
      </c>
      <c r="AC3306" s="52">
        <f> IFERROR(AB3306 * (1-R3306) * 2%,0)</f>
        <v>0</v>
      </c>
      <c r="AD3306" s="53">
        <f>T3306+V3306+W3306+X3306+AA3306+AC3306</f>
        <v>1100</v>
      </c>
    </row>
    <row r="3307">
      <c r="C3307" s="40" t="s">
        <v>6274</v>
      </c>
      <c r="D3307" s="41" t="s">
        <v>6275</v>
      </c>
      <c r="E3307" s="41"/>
      <c r="F3307" s="42">
        <v>39575.406400462962</v>
      </c>
      <c r="G3307" s="43">
        <v>122</v>
      </c>
      <c r="H3307" s="44">
        <v>43312</v>
      </c>
      <c r="I3307" s="44">
        <v>43355</v>
      </c>
      <c r="J3307" s="43">
        <v>800619</v>
      </c>
      <c r="K3307" s="43">
        <v>0</v>
      </c>
      <c r="L3307" s="43">
        <v>0</v>
      </c>
      <c r="M3307" s="43">
        <f>IFERROR(J3307-K3307-L3307,0)</f>
        <v>800619</v>
      </c>
      <c r="N3307" s="43">
        <v>800619</v>
      </c>
      <c r="O3307" s="45">
        <f>IFERROR(IF(1 - M3307/N3307&lt;0,0,1-M3307/N3307),0)</f>
        <v>0</v>
      </c>
      <c r="P3307" s="43">
        <v>0</v>
      </c>
      <c r="Q3307" s="43">
        <v>800619</v>
      </c>
      <c r="R3307" s="46">
        <f>IF(F3307&lt;DATEVALUE("2018-07-01"),1,0)</f>
        <v>1</v>
      </c>
      <c r="S3307" s="47">
        <f>IF(R3307=1,1%,0)</f>
        <v>0.01</v>
      </c>
      <c r="T3307" s="46">
        <f>IFERROR(S3307*M3307,0)</f>
        <v>8006.1900000000005</v>
      </c>
      <c r="U3307" s="48">
        <f>IF(O3307&lt;=0.12,1,0)*(1-R3307)*M3307</f>
        <v>0</v>
      </c>
      <c r="V3307" s="49">
        <f>IF(0&lt;0.8,0,IF(0&lt;1,Sheet1!L590,1))*IF(G3307&lt;3,0.12 - O3307,0.01) *U3307</f>
        <v>0</v>
      </c>
      <c r="W3307" s="49">
        <f>IF(0&gt;1,IF(0&lt;=1.1,1,IF(0&lt;=1.2,2,IF(0&lt;=1.5,3,5))),0) * 1000000</f>
        <v>0</v>
      </c>
      <c r="X3307" s="50">
        <f>IF(AND(P3307&gt;=150000000,P3307&lt;300000000),5000000,IF(AND(P3307&gt;=300000000,P3307&lt;500000000),10000000,IF(AND(P3307&gt;=300000000,P3307&lt;500000000),15000000,IF(AND(P3307&gt;=500000000,P3307&lt;3000000000),20000000,IF(P3307&gt;=30000000000,35000000,0))))) * (1-R3307)</f>
        <v>0</v>
      </c>
      <c r="Y3307" s="50">
        <f>IFERROR(Q3307 * (1-R3307),0)</f>
        <v>0</v>
      </c>
      <c r="Z3307" s="51">
        <f>IF(R3307=1,0,0)</f>
        <v>0</v>
      </c>
      <c r="AA3307" s="51">
        <f>IFERROR((1-R3307) * Z3307 * 2%,0)</f>
        <v>0</v>
      </c>
      <c r="AB3307" s="52">
        <f>IF(R3307=0,0,0)</f>
        <v>0</v>
      </c>
      <c r="AC3307" s="52">
        <f> IFERROR(AB3307 * (1-R3307) * 2%,0)</f>
        <v>0</v>
      </c>
      <c r="AD3307" s="53">
        <f>T3307+V3307+W3307+X3307+AA3307+AC3307</f>
        <v>8006.1900000000005</v>
      </c>
    </row>
    <row r="3308">
      <c r="C3308" s="40" t="s">
        <v>6276</v>
      </c>
      <c r="D3308" s="41" t="s">
        <v>6277</v>
      </c>
      <c r="E3308" s="41"/>
      <c r="F3308" s="42">
        <v>39581.359212962961</v>
      </c>
      <c r="G3308" s="43">
        <v>122</v>
      </c>
      <c r="H3308" s="44">
        <v>43327</v>
      </c>
      <c r="I3308" s="44">
        <v>43361</v>
      </c>
      <c r="J3308" s="43">
        <v>312750</v>
      </c>
      <c r="K3308" s="43">
        <v>0</v>
      </c>
      <c r="L3308" s="43">
        <v>0</v>
      </c>
      <c r="M3308" s="43">
        <f>IFERROR(J3308-K3308-L3308,0)</f>
        <v>312750</v>
      </c>
      <c r="N3308" s="43">
        <v>284845</v>
      </c>
      <c r="O3308" s="45">
        <f>IFERROR(IF(1 - M3308/N3308&lt;0,0,1-M3308/N3308),0)</f>
        <v>0</v>
      </c>
      <c r="P3308" s="43">
        <v>0</v>
      </c>
      <c r="Q3308" s="43">
        <v>312750</v>
      </c>
      <c r="R3308" s="46">
        <f>IF(F3308&lt;DATEVALUE("2018-07-01"),1,0)</f>
        <v>1</v>
      </c>
      <c r="S3308" s="47">
        <f>IF(R3308=1,1%,0)</f>
        <v>0.01</v>
      </c>
      <c r="T3308" s="46">
        <f>IFERROR(S3308*M3308,0)</f>
        <v>3127.5</v>
      </c>
      <c r="U3308" s="48">
        <f>IF(O3308&lt;=0.12,1,0)*(1-R3308)*M3308</f>
        <v>0</v>
      </c>
      <c r="V3308" s="49">
        <f>IF(0&lt;0.8,0,IF(0&lt;1,Sheet1!L590,1))*IF(G3308&lt;3,0.12 - O3308,0.01) *U3308</f>
        <v>0</v>
      </c>
      <c r="W3308" s="49">
        <f>IF(0&gt;1,IF(0&lt;=1.1,1,IF(0&lt;=1.2,2,IF(0&lt;=1.5,3,5))),0) * 1000000</f>
        <v>0</v>
      </c>
      <c r="X3308" s="50">
        <f>IF(AND(P3308&gt;=150000000,P3308&lt;300000000),5000000,IF(AND(P3308&gt;=300000000,P3308&lt;500000000),10000000,IF(AND(P3308&gt;=300000000,P3308&lt;500000000),15000000,IF(AND(P3308&gt;=500000000,P3308&lt;3000000000),20000000,IF(P3308&gt;=30000000000,35000000,0))))) * (1-R3308)</f>
        <v>0</v>
      </c>
      <c r="Y3308" s="50">
        <f>IFERROR(Q3308 * (1-R3308),0)</f>
        <v>0</v>
      </c>
      <c r="Z3308" s="51">
        <f>IF(R3308=1,0,0)</f>
        <v>0</v>
      </c>
      <c r="AA3308" s="51">
        <f>IFERROR((1-R3308) * Z3308 * 2%,0)</f>
        <v>0</v>
      </c>
      <c r="AB3308" s="52">
        <f>IF(R3308=0,0,0)</f>
        <v>0</v>
      </c>
      <c r="AC3308" s="52">
        <f> IFERROR(AB3308 * (1-R3308) * 2%,0)</f>
        <v>0</v>
      </c>
      <c r="AD3308" s="53">
        <f>T3308+V3308+W3308+X3308+AA3308+AC3308</f>
        <v>3127.5</v>
      </c>
    </row>
    <row r="3309">
      <c r="C3309" s="40" t="s">
        <v>6278</v>
      </c>
      <c r="D3309" s="41" t="s">
        <v>6279</v>
      </c>
      <c r="E3309" s="41"/>
      <c r="F3309" s="42">
        <v>39587.666724537034</v>
      </c>
      <c r="G3309" s="43">
        <v>122</v>
      </c>
      <c r="H3309" s="44">
        <v>43312</v>
      </c>
      <c r="I3309" s="44">
        <v>43335</v>
      </c>
      <c r="J3309" s="43">
        <v>691388</v>
      </c>
      <c r="K3309" s="43">
        <v>0</v>
      </c>
      <c r="L3309" s="43">
        <v>0</v>
      </c>
      <c r="M3309" s="43">
        <f>IFERROR(J3309-K3309-L3309,0)</f>
        <v>691388</v>
      </c>
      <c r="N3309" s="43">
        <v>663600</v>
      </c>
      <c r="O3309" s="45">
        <f>IFERROR(IF(1 - M3309/N3309&lt;0,0,1-M3309/N3309),0)</f>
        <v>0</v>
      </c>
      <c r="P3309" s="43">
        <v>0</v>
      </c>
      <c r="Q3309" s="43">
        <v>691388</v>
      </c>
      <c r="R3309" s="46">
        <f>IF(F3309&lt;DATEVALUE("2018-07-01"),1,0)</f>
        <v>1</v>
      </c>
      <c r="S3309" s="47">
        <f>IF(R3309=1,1%,0)</f>
        <v>0.01</v>
      </c>
      <c r="T3309" s="46">
        <f>IFERROR(S3309*M3309,0)</f>
        <v>6913.8800000000001</v>
      </c>
      <c r="U3309" s="48">
        <f>IF(O3309&lt;=0.12,1,0)*(1-R3309)*M3309</f>
        <v>0</v>
      </c>
      <c r="V3309" s="49">
        <f>IF(0&lt;0.8,0,IF(0&lt;1,Sheet1!L590,1))*IF(G3309&lt;3,0.12 - O3309,0.01) *U3309</f>
        <v>0</v>
      </c>
      <c r="W3309" s="49">
        <f>IF(0&gt;1,IF(0&lt;=1.1,1,IF(0&lt;=1.2,2,IF(0&lt;=1.5,3,5))),0) * 1000000</f>
        <v>0</v>
      </c>
      <c r="X3309" s="50">
        <f>IF(AND(P3309&gt;=150000000,P3309&lt;300000000),5000000,IF(AND(P3309&gt;=300000000,P3309&lt;500000000),10000000,IF(AND(P3309&gt;=300000000,P3309&lt;500000000),15000000,IF(AND(P3309&gt;=500000000,P3309&lt;3000000000),20000000,IF(P3309&gt;=30000000000,35000000,0))))) * (1-R3309)</f>
        <v>0</v>
      </c>
      <c r="Y3309" s="50">
        <f>IFERROR(Q3309 * (1-R3309),0)</f>
        <v>0</v>
      </c>
      <c r="Z3309" s="51">
        <f>IF(R3309=1,0,0)</f>
        <v>0</v>
      </c>
      <c r="AA3309" s="51">
        <f>IFERROR((1-R3309) * Z3309 * 2%,0)</f>
        <v>0</v>
      </c>
      <c r="AB3309" s="52">
        <f>IF(R3309=0,0,0)</f>
        <v>0</v>
      </c>
      <c r="AC3309" s="52">
        <f> IFERROR(AB3309 * (1-R3309) * 2%,0)</f>
        <v>0</v>
      </c>
      <c r="AD3309" s="53">
        <f>T3309+V3309+W3309+X3309+AA3309+AC3309</f>
        <v>6913.8800000000001</v>
      </c>
    </row>
    <row r="3310">
      <c r="C3310" s="40" t="s">
        <v>6280</v>
      </c>
      <c r="D3310" s="41" t="s">
        <v>6281</v>
      </c>
      <c r="E3310" s="41"/>
      <c r="F3310" s="42">
        <v>39695.629548611112</v>
      </c>
      <c r="G3310" s="43">
        <v>118</v>
      </c>
      <c r="H3310" s="44">
        <v>43312</v>
      </c>
      <c r="I3310" s="44">
        <v>43333</v>
      </c>
      <c r="J3310" s="43">
        <v>227901</v>
      </c>
      <c r="K3310" s="43">
        <v>0</v>
      </c>
      <c r="L3310" s="43">
        <v>0</v>
      </c>
      <c r="M3310" s="43">
        <f>IFERROR(J3310-K3310-L3310,0)</f>
        <v>227901</v>
      </c>
      <c r="N3310" s="43">
        <v>227901</v>
      </c>
      <c r="O3310" s="45">
        <f>IFERROR(IF(1 - M3310/N3310&lt;0,0,1-M3310/N3310),0)</f>
        <v>0</v>
      </c>
      <c r="P3310" s="43">
        <v>0</v>
      </c>
      <c r="Q3310" s="43">
        <v>227901</v>
      </c>
      <c r="R3310" s="46">
        <f>IF(F3310&lt;DATEVALUE("2018-07-01"),1,0)</f>
        <v>1</v>
      </c>
      <c r="S3310" s="47">
        <f>IF(R3310=1,1%,0)</f>
        <v>0.01</v>
      </c>
      <c r="T3310" s="46">
        <f>IFERROR(S3310*M3310,0)</f>
        <v>2279.0100000000002</v>
      </c>
      <c r="U3310" s="48">
        <f>IF(O3310&lt;=0.12,1,0)*(1-R3310)*M3310</f>
        <v>0</v>
      </c>
      <c r="V3310" s="49">
        <f>IF(0&lt;0.8,0,IF(0&lt;1,Sheet1!L590,1))*IF(G3310&lt;3,0.12 - O3310,0.01) *U3310</f>
        <v>0</v>
      </c>
      <c r="W3310" s="49">
        <f>IF(0&gt;1,IF(0&lt;=1.1,1,IF(0&lt;=1.2,2,IF(0&lt;=1.5,3,5))),0) * 1000000</f>
        <v>0</v>
      </c>
      <c r="X3310" s="50">
        <f>IF(AND(P3310&gt;=150000000,P3310&lt;300000000),5000000,IF(AND(P3310&gt;=300000000,P3310&lt;500000000),10000000,IF(AND(P3310&gt;=300000000,P3310&lt;500000000),15000000,IF(AND(P3310&gt;=500000000,P3310&lt;3000000000),20000000,IF(P3310&gt;=30000000000,35000000,0))))) * (1-R3310)</f>
        <v>0</v>
      </c>
      <c r="Y3310" s="50">
        <f>IFERROR(Q3310 * (1-R3310),0)</f>
        <v>0</v>
      </c>
      <c r="Z3310" s="51">
        <f>IF(R3310=1,0,0)</f>
        <v>0</v>
      </c>
      <c r="AA3310" s="51">
        <f>IFERROR((1-R3310) * Z3310 * 2%,0)</f>
        <v>0</v>
      </c>
      <c r="AB3310" s="52">
        <f>IF(R3310=0,0,0)</f>
        <v>0</v>
      </c>
      <c r="AC3310" s="52">
        <f> IFERROR(AB3310 * (1-R3310) * 2%,0)</f>
        <v>0</v>
      </c>
      <c r="AD3310" s="53">
        <f>T3310+V3310+W3310+X3310+AA3310+AC3310</f>
        <v>2279.0100000000002</v>
      </c>
    </row>
    <row r="3311">
      <c r="C3311" s="40" t="s">
        <v>6282</v>
      </c>
      <c r="D3311" s="41" t="s">
        <v>6283</v>
      </c>
      <c r="E3311" s="41"/>
      <c r="F3311" s="42">
        <v>39861.449803240735</v>
      </c>
      <c r="G3311" s="43">
        <v>113</v>
      </c>
      <c r="H3311" s="44">
        <v>43340</v>
      </c>
      <c r="I3311" s="44">
        <v>43358</v>
      </c>
      <c r="J3311" s="43">
        <v>1259071</v>
      </c>
      <c r="K3311" s="43">
        <v>0</v>
      </c>
      <c r="L3311" s="43">
        <v>0</v>
      </c>
      <c r="M3311" s="43">
        <f>IFERROR(J3311-K3311-L3311,0)</f>
        <v>1259071</v>
      </c>
      <c r="N3311" s="43">
        <v>1259071</v>
      </c>
      <c r="O3311" s="45">
        <f>IFERROR(IF(1 - M3311/N3311&lt;0,0,1-M3311/N3311),0)</f>
        <v>0</v>
      </c>
      <c r="P3311" s="43">
        <v>0</v>
      </c>
      <c r="Q3311" s="43">
        <v>1259071</v>
      </c>
      <c r="R3311" s="46">
        <f>IF(F3311&lt;DATEVALUE("2018-07-01"),1,0)</f>
        <v>1</v>
      </c>
      <c r="S3311" s="47">
        <f>IF(R3311=1,1%,0)</f>
        <v>0.01</v>
      </c>
      <c r="T3311" s="46">
        <f>IFERROR(S3311*M3311,0)</f>
        <v>12590.710000000001</v>
      </c>
      <c r="U3311" s="48">
        <f>IF(O3311&lt;=0.12,1,0)*(1-R3311)*M3311</f>
        <v>0</v>
      </c>
      <c r="V3311" s="49">
        <f>IF(0&lt;0.8,0,IF(0&lt;1,Sheet1!L590,1))*IF(G3311&lt;3,0.12 - O3311,0.01) *U3311</f>
        <v>0</v>
      </c>
      <c r="W3311" s="49">
        <f>IF(0&gt;1,IF(0&lt;=1.1,1,IF(0&lt;=1.2,2,IF(0&lt;=1.5,3,5))),0) * 1000000</f>
        <v>0</v>
      </c>
      <c r="X3311" s="50">
        <f>IF(AND(P3311&gt;=150000000,P3311&lt;300000000),5000000,IF(AND(P3311&gt;=300000000,P3311&lt;500000000),10000000,IF(AND(P3311&gt;=300000000,P3311&lt;500000000),15000000,IF(AND(P3311&gt;=500000000,P3311&lt;3000000000),20000000,IF(P3311&gt;=30000000000,35000000,0))))) * (1-R3311)</f>
        <v>0</v>
      </c>
      <c r="Y3311" s="50">
        <f>IFERROR(Q3311 * (1-R3311),0)</f>
        <v>0</v>
      </c>
      <c r="Z3311" s="51">
        <f>IF(R3311=1,0,0)</f>
        <v>0</v>
      </c>
      <c r="AA3311" s="51">
        <f>IFERROR((1-R3311) * Z3311 * 2%,0)</f>
        <v>0</v>
      </c>
      <c r="AB3311" s="52">
        <f>IF(R3311=0,0,0)</f>
        <v>0</v>
      </c>
      <c r="AC3311" s="52">
        <f> IFERROR(AB3311 * (1-R3311) * 2%,0)</f>
        <v>0</v>
      </c>
      <c r="AD3311" s="53">
        <f>T3311+V3311+W3311+X3311+AA3311+AC3311</f>
        <v>12590.710000000001</v>
      </c>
    </row>
    <row r="3312">
      <c r="C3312" s="40" t="s">
        <v>6284</v>
      </c>
      <c r="D3312" s="41" t="s">
        <v>6285</v>
      </c>
      <c r="E3312" s="41"/>
      <c r="F3312" s="42">
        <v>39879.400208333333</v>
      </c>
      <c r="G3312" s="43">
        <v>112</v>
      </c>
      <c r="H3312" s="44">
        <v>43333</v>
      </c>
      <c r="I3312" s="44">
        <v>43349</v>
      </c>
      <c r="J3312" s="43">
        <v>1710976</v>
      </c>
      <c r="K3312" s="43">
        <v>0</v>
      </c>
      <c r="L3312" s="43">
        <v>0</v>
      </c>
      <c r="M3312" s="43">
        <f>IFERROR(J3312-K3312-L3312,0)</f>
        <v>1710976</v>
      </c>
      <c r="N3312" s="43">
        <v>2327370</v>
      </c>
      <c r="O3312" s="45">
        <f>IFERROR(IF(1 - M3312/N3312&lt;0,0,1-M3312/N3312),0)</f>
        <v>0.26484572715124799</v>
      </c>
      <c r="P3312" s="43">
        <v>0</v>
      </c>
      <c r="Q3312" s="43">
        <v>1710976</v>
      </c>
      <c r="R3312" s="46">
        <f>IF(F3312&lt;DATEVALUE("2018-07-01"),1,0)</f>
        <v>1</v>
      </c>
      <c r="S3312" s="47">
        <f>IF(R3312=1,1%,0)</f>
        <v>0.01</v>
      </c>
      <c r="T3312" s="46">
        <f>IFERROR(S3312*M3312,0)</f>
        <v>17109.760000000002</v>
      </c>
      <c r="U3312" s="48">
        <f>IF(O3312&lt;=0.12,1,0)*(1-R3312)*M3312</f>
        <v>0</v>
      </c>
      <c r="V3312" s="49">
        <f>IF(0&lt;0.8,0,IF(0&lt;1,Sheet1!L590,1))*IF(G3312&lt;3,0.12 - O3312,0.01) *U3312</f>
        <v>0</v>
      </c>
      <c r="W3312" s="49">
        <f>IF(0&gt;1,IF(0&lt;=1.1,1,IF(0&lt;=1.2,2,IF(0&lt;=1.5,3,5))),0) * 1000000</f>
        <v>0</v>
      </c>
      <c r="X3312" s="50">
        <f>IF(AND(P3312&gt;=150000000,P3312&lt;300000000),5000000,IF(AND(P3312&gt;=300000000,P3312&lt;500000000),10000000,IF(AND(P3312&gt;=300000000,P3312&lt;500000000),15000000,IF(AND(P3312&gt;=500000000,P3312&lt;3000000000),20000000,IF(P3312&gt;=30000000000,35000000,0))))) * (1-R3312)</f>
        <v>0</v>
      </c>
      <c r="Y3312" s="50">
        <f>IFERROR(Q3312 * (1-R3312),0)</f>
        <v>0</v>
      </c>
      <c r="Z3312" s="51">
        <f>IF(R3312=1,0,0)</f>
        <v>0</v>
      </c>
      <c r="AA3312" s="51">
        <f>IFERROR((1-R3312) * Z3312 * 2%,0)</f>
        <v>0</v>
      </c>
      <c r="AB3312" s="52">
        <f>IF(R3312=0,0,0)</f>
        <v>0</v>
      </c>
      <c r="AC3312" s="52">
        <f> IFERROR(AB3312 * (1-R3312) * 2%,0)</f>
        <v>0</v>
      </c>
      <c r="AD3312" s="53">
        <f>T3312+V3312+W3312+X3312+AA3312+AC3312</f>
        <v>17109.760000000002</v>
      </c>
    </row>
    <row r="3313">
      <c r="C3313" s="40" t="s">
        <v>6286</v>
      </c>
      <c r="D3313" s="41" t="s">
        <v>6287</v>
      </c>
      <c r="E3313" s="41"/>
      <c r="F3313" s="42">
        <v>39963.675671296296</v>
      </c>
      <c r="G3313" s="43">
        <v>110</v>
      </c>
      <c r="H3313" s="44">
        <v>43333</v>
      </c>
      <c r="I3313" s="44">
        <v>43337</v>
      </c>
      <c r="J3313" s="43">
        <v>371600</v>
      </c>
      <c r="K3313" s="43">
        <v>0</v>
      </c>
      <c r="L3313" s="43">
        <v>0</v>
      </c>
      <c r="M3313" s="43">
        <f>IFERROR(J3313-K3313-L3313,0)</f>
        <v>371600</v>
      </c>
      <c r="N3313" s="43">
        <v>371600</v>
      </c>
      <c r="O3313" s="45">
        <f>IFERROR(IF(1 - M3313/N3313&lt;0,0,1-M3313/N3313),0)</f>
        <v>0</v>
      </c>
      <c r="P3313" s="43">
        <v>0</v>
      </c>
      <c r="Q3313" s="43">
        <v>371600</v>
      </c>
      <c r="R3313" s="46">
        <f>IF(F3313&lt;DATEVALUE("2018-07-01"),1,0)</f>
        <v>1</v>
      </c>
      <c r="S3313" s="47">
        <f>IF(R3313=1,1%,0)</f>
        <v>0.01</v>
      </c>
      <c r="T3313" s="46">
        <f>IFERROR(S3313*M3313,0)</f>
        <v>3716</v>
      </c>
      <c r="U3313" s="48">
        <f>IF(O3313&lt;=0.12,1,0)*(1-R3313)*M3313</f>
        <v>0</v>
      </c>
      <c r="V3313" s="49">
        <f>IF(0&lt;0.8,0,IF(0&lt;1,Sheet1!L590,1))*IF(G3313&lt;3,0.12 - O3313,0.01) *U3313</f>
        <v>0</v>
      </c>
      <c r="W3313" s="49">
        <f>IF(0&gt;1,IF(0&lt;=1.1,1,IF(0&lt;=1.2,2,IF(0&lt;=1.5,3,5))),0) * 1000000</f>
        <v>0</v>
      </c>
      <c r="X3313" s="50">
        <f>IF(AND(P3313&gt;=150000000,P3313&lt;300000000),5000000,IF(AND(P3313&gt;=300000000,P3313&lt;500000000),10000000,IF(AND(P3313&gt;=300000000,P3313&lt;500000000),15000000,IF(AND(P3313&gt;=500000000,P3313&lt;3000000000),20000000,IF(P3313&gt;=30000000000,35000000,0))))) * (1-R3313)</f>
        <v>0</v>
      </c>
      <c r="Y3313" s="50">
        <f>IFERROR(Q3313 * (1-R3313),0)</f>
        <v>0</v>
      </c>
      <c r="Z3313" s="51">
        <f>IF(R3313=1,0,0)</f>
        <v>0</v>
      </c>
      <c r="AA3313" s="51">
        <f>IFERROR((1-R3313) * Z3313 * 2%,0)</f>
        <v>0</v>
      </c>
      <c r="AB3313" s="52">
        <f>IF(R3313=0,0,0)</f>
        <v>0</v>
      </c>
      <c r="AC3313" s="52">
        <f> IFERROR(AB3313 * (1-R3313) * 2%,0)</f>
        <v>0</v>
      </c>
      <c r="AD3313" s="53">
        <f>T3313+V3313+W3313+X3313+AA3313+AC3313</f>
        <v>3716</v>
      </c>
    </row>
    <row r="3314">
      <c r="C3314" s="40" t="s">
        <v>6288</v>
      </c>
      <c r="D3314" s="41" t="s">
        <v>6289</v>
      </c>
      <c r="E3314" s="41"/>
      <c r="F3314" s="42">
        <v>40255.3903125</v>
      </c>
      <c r="G3314" s="43">
        <v>100</v>
      </c>
      <c r="H3314" s="44">
        <v>43312</v>
      </c>
      <c r="I3314" s="44">
        <v>43326</v>
      </c>
      <c r="J3314" s="43">
        <v>759460</v>
      </c>
      <c r="K3314" s="43">
        <v>0</v>
      </c>
      <c r="L3314" s="43">
        <v>0</v>
      </c>
      <c r="M3314" s="43">
        <f>IFERROR(J3314-K3314-L3314,0)</f>
        <v>759460</v>
      </c>
      <c r="N3314" s="43">
        <v>759460</v>
      </c>
      <c r="O3314" s="45">
        <f>IFERROR(IF(1 - M3314/N3314&lt;0,0,1-M3314/N3314),0)</f>
        <v>0</v>
      </c>
      <c r="P3314" s="43">
        <v>0</v>
      </c>
      <c r="Q3314" s="43">
        <v>759460</v>
      </c>
      <c r="R3314" s="46">
        <f>IF(F3314&lt;DATEVALUE("2018-07-01"),1,0)</f>
        <v>1</v>
      </c>
      <c r="S3314" s="47">
        <f>IF(R3314=1,1%,0)</f>
        <v>0.01</v>
      </c>
      <c r="T3314" s="46">
        <f>IFERROR(S3314*M3314,0)</f>
        <v>7594.6000000000004</v>
      </c>
      <c r="U3314" s="48">
        <f>IF(O3314&lt;=0.12,1,0)*(1-R3314)*M3314</f>
        <v>0</v>
      </c>
      <c r="V3314" s="49">
        <f>IF(0&lt;0.8,0,IF(0&lt;1,Sheet1!L590,1))*IF(G3314&lt;3,0.12 - O3314,0.01) *U3314</f>
        <v>0</v>
      </c>
      <c r="W3314" s="49">
        <f>IF(0&gt;1,IF(0&lt;=1.1,1,IF(0&lt;=1.2,2,IF(0&lt;=1.5,3,5))),0) * 1000000</f>
        <v>0</v>
      </c>
      <c r="X3314" s="50">
        <f>IF(AND(P3314&gt;=150000000,P3314&lt;300000000),5000000,IF(AND(P3314&gt;=300000000,P3314&lt;500000000),10000000,IF(AND(P3314&gt;=300000000,P3314&lt;500000000),15000000,IF(AND(P3314&gt;=500000000,P3314&lt;3000000000),20000000,IF(P3314&gt;=30000000000,35000000,0))))) * (1-R3314)</f>
        <v>0</v>
      </c>
      <c r="Y3314" s="50">
        <f>IFERROR(Q3314 * (1-R3314),0)</f>
        <v>0</v>
      </c>
      <c r="Z3314" s="51">
        <f>IF(R3314=1,0,0)</f>
        <v>0</v>
      </c>
      <c r="AA3314" s="51">
        <f>IFERROR((1-R3314) * Z3314 * 2%,0)</f>
        <v>0</v>
      </c>
      <c r="AB3314" s="52">
        <f>IF(R3314=0,0,0)</f>
        <v>0</v>
      </c>
      <c r="AC3314" s="52">
        <f> IFERROR(AB3314 * (1-R3314) * 2%,0)</f>
        <v>0</v>
      </c>
      <c r="AD3314" s="53">
        <f>T3314+V3314+W3314+X3314+AA3314+AC3314</f>
        <v>7594.6000000000004</v>
      </c>
    </row>
    <row r="3315">
      <c r="C3315" s="40" t="s">
        <v>6290</v>
      </c>
      <c r="D3315" s="41" t="s">
        <v>6291</v>
      </c>
      <c r="E3315" s="41"/>
      <c r="F3315" s="42">
        <v>40268.663865740738</v>
      </c>
      <c r="G3315" s="43">
        <v>100</v>
      </c>
      <c r="H3315" s="44">
        <v>43333</v>
      </c>
      <c r="I3315" s="44">
        <v>43358</v>
      </c>
      <c r="J3315" s="43">
        <v>513638</v>
      </c>
      <c r="K3315" s="43">
        <v>0</v>
      </c>
      <c r="L3315" s="43">
        <v>0</v>
      </c>
      <c r="M3315" s="43">
        <f>IFERROR(J3315-K3315-L3315,0)</f>
        <v>513638</v>
      </c>
      <c r="N3315" s="43">
        <v>536016</v>
      </c>
      <c r="O3315" s="45">
        <f>IFERROR(IF(1 - M3315/N3315&lt;0,0,1-M3315/N3315),0)</f>
        <v>0.041748753768544256</v>
      </c>
      <c r="P3315" s="43">
        <v>0</v>
      </c>
      <c r="Q3315" s="43">
        <v>513638</v>
      </c>
      <c r="R3315" s="46">
        <f>IF(F3315&lt;DATEVALUE("2018-07-01"),1,0)</f>
        <v>1</v>
      </c>
      <c r="S3315" s="47">
        <f>IF(R3315=1,1%,0)</f>
        <v>0.01</v>
      </c>
      <c r="T3315" s="46">
        <f>IFERROR(S3315*M3315,0)</f>
        <v>5136.3800000000001</v>
      </c>
      <c r="U3315" s="48">
        <f>IF(O3315&lt;=0.12,1,0)*(1-R3315)*M3315</f>
        <v>0</v>
      </c>
      <c r="V3315" s="49">
        <f>IF(0&lt;0.8,0,IF(0&lt;1,Sheet1!L590,1))*IF(G3315&lt;3,0.12 - O3315,0.01) *U3315</f>
        <v>0</v>
      </c>
      <c r="W3315" s="49">
        <f>IF(0&gt;1,IF(0&lt;=1.1,1,IF(0&lt;=1.2,2,IF(0&lt;=1.5,3,5))),0) * 1000000</f>
        <v>0</v>
      </c>
      <c r="X3315" s="50">
        <f>IF(AND(P3315&gt;=150000000,P3315&lt;300000000),5000000,IF(AND(P3315&gt;=300000000,P3315&lt;500000000),10000000,IF(AND(P3315&gt;=300000000,P3315&lt;500000000),15000000,IF(AND(P3315&gt;=500000000,P3315&lt;3000000000),20000000,IF(P3315&gt;=30000000000,35000000,0))))) * (1-R3315)</f>
        <v>0</v>
      </c>
      <c r="Y3315" s="50">
        <f>IFERROR(Q3315 * (1-R3315),0)</f>
        <v>0</v>
      </c>
      <c r="Z3315" s="51">
        <f>IF(R3315=1,0,0)</f>
        <v>0</v>
      </c>
      <c r="AA3315" s="51">
        <f>IFERROR((1-R3315) * Z3315 * 2%,0)</f>
        <v>0</v>
      </c>
      <c r="AB3315" s="52">
        <f>IF(R3315=0,0,0)</f>
        <v>0</v>
      </c>
      <c r="AC3315" s="52">
        <f> IFERROR(AB3315 * (1-R3315) * 2%,0)</f>
        <v>0</v>
      </c>
      <c r="AD3315" s="53">
        <f>T3315+V3315+W3315+X3315+AA3315+AC3315</f>
        <v>5136.3800000000001</v>
      </c>
    </row>
    <row r="3316">
      <c r="C3316" s="40" t="s">
        <v>6292</v>
      </c>
      <c r="D3316" s="41" t="s">
        <v>6293</v>
      </c>
      <c r="E3316" s="41"/>
      <c r="F3316" s="42">
        <v>40302.353391203702</v>
      </c>
      <c r="G3316" s="43">
        <v>98</v>
      </c>
      <c r="H3316" s="44">
        <v>43323</v>
      </c>
      <c r="I3316" s="44">
        <v>43329</v>
      </c>
      <c r="J3316" s="43">
        <v>929531</v>
      </c>
      <c r="K3316" s="43">
        <v>0</v>
      </c>
      <c r="L3316" s="43">
        <v>0</v>
      </c>
      <c r="M3316" s="43">
        <f>IFERROR(J3316-K3316-L3316,0)</f>
        <v>929531</v>
      </c>
      <c r="N3316" s="43">
        <v>929531</v>
      </c>
      <c r="O3316" s="45">
        <f>IFERROR(IF(1 - M3316/N3316&lt;0,0,1-M3316/N3316),0)</f>
        <v>0</v>
      </c>
      <c r="P3316" s="43">
        <v>0</v>
      </c>
      <c r="Q3316" s="43">
        <v>929531</v>
      </c>
      <c r="R3316" s="46">
        <f>IF(F3316&lt;DATEVALUE("2018-07-01"),1,0)</f>
        <v>1</v>
      </c>
      <c r="S3316" s="47">
        <f>IF(R3316=1,1%,0)</f>
        <v>0.01</v>
      </c>
      <c r="T3316" s="46">
        <f>IFERROR(S3316*M3316,0)</f>
        <v>9295.3099999999995</v>
      </c>
      <c r="U3316" s="48">
        <f>IF(O3316&lt;=0.12,1,0)*(1-R3316)*M3316</f>
        <v>0</v>
      </c>
      <c r="V3316" s="49">
        <f>IF(0&lt;0.8,0,IF(0&lt;1,Sheet1!L590,1))*IF(G3316&lt;3,0.12 - O3316,0.01) *U3316</f>
        <v>0</v>
      </c>
      <c r="W3316" s="49">
        <f>IF(0&gt;1,IF(0&lt;=1.1,1,IF(0&lt;=1.2,2,IF(0&lt;=1.5,3,5))),0) * 1000000</f>
        <v>0</v>
      </c>
      <c r="X3316" s="50">
        <f>IF(AND(P3316&gt;=150000000,P3316&lt;300000000),5000000,IF(AND(P3316&gt;=300000000,P3316&lt;500000000),10000000,IF(AND(P3316&gt;=300000000,P3316&lt;500000000),15000000,IF(AND(P3316&gt;=500000000,P3316&lt;3000000000),20000000,IF(P3316&gt;=30000000000,35000000,0))))) * (1-R3316)</f>
        <v>0</v>
      </c>
      <c r="Y3316" s="50">
        <f>IFERROR(Q3316 * (1-R3316),0)</f>
        <v>0</v>
      </c>
      <c r="Z3316" s="51">
        <f>IF(R3316=1,0,0)</f>
        <v>0</v>
      </c>
      <c r="AA3316" s="51">
        <f>IFERROR((1-R3316) * Z3316 * 2%,0)</f>
        <v>0</v>
      </c>
      <c r="AB3316" s="52">
        <f>IF(R3316=0,0,0)</f>
        <v>0</v>
      </c>
      <c r="AC3316" s="52">
        <f> IFERROR(AB3316 * (1-R3316) * 2%,0)</f>
        <v>0</v>
      </c>
      <c r="AD3316" s="53">
        <f>T3316+V3316+W3316+X3316+AA3316+AC3316</f>
        <v>9295.3099999999995</v>
      </c>
    </row>
    <row r="3317">
      <c r="C3317" s="40" t="s">
        <v>6294</v>
      </c>
      <c r="D3317" s="41" t="s">
        <v>6295</v>
      </c>
      <c r="E3317" s="41"/>
      <c r="F3317" s="42">
        <v>40339.430185185185</v>
      </c>
      <c r="G3317" s="43">
        <v>97</v>
      </c>
      <c r="H3317" s="44">
        <v>43343</v>
      </c>
      <c r="I3317" s="44">
        <v>43376</v>
      </c>
      <c r="J3317" s="43">
        <v>1851338</v>
      </c>
      <c r="K3317" s="43">
        <v>0</v>
      </c>
      <c r="L3317" s="43">
        <v>0</v>
      </c>
      <c r="M3317" s="43">
        <f>IFERROR(J3317-K3317-L3317,0)</f>
        <v>1851338</v>
      </c>
      <c r="N3317" s="43">
        <v>1851338</v>
      </c>
      <c r="O3317" s="45">
        <f>IFERROR(IF(1 - M3317/N3317&lt;0,0,1-M3317/N3317),0)</f>
        <v>0</v>
      </c>
      <c r="P3317" s="43">
        <v>0</v>
      </c>
      <c r="Q3317" s="43">
        <v>1851338</v>
      </c>
      <c r="R3317" s="46">
        <f>IF(F3317&lt;DATEVALUE("2018-07-01"),1,0)</f>
        <v>1</v>
      </c>
      <c r="S3317" s="47">
        <f>IF(R3317=1,1%,0)</f>
        <v>0.01</v>
      </c>
      <c r="T3317" s="46">
        <f>IFERROR(S3317*M3317,0)</f>
        <v>18513.380000000001</v>
      </c>
      <c r="U3317" s="48">
        <f>IF(O3317&lt;=0.12,1,0)*(1-R3317)*M3317</f>
        <v>0</v>
      </c>
      <c r="V3317" s="49">
        <f>IF(0&lt;0.8,0,IF(0&lt;1,Sheet1!L590,1))*IF(G3317&lt;3,0.12 - O3317,0.01) *U3317</f>
        <v>0</v>
      </c>
      <c r="W3317" s="49">
        <f>IF(0&gt;1,IF(0&lt;=1.1,1,IF(0&lt;=1.2,2,IF(0&lt;=1.5,3,5))),0) * 1000000</f>
        <v>0</v>
      </c>
      <c r="X3317" s="50">
        <f>IF(AND(P3317&gt;=150000000,P3317&lt;300000000),5000000,IF(AND(P3317&gt;=300000000,P3317&lt;500000000),10000000,IF(AND(P3317&gt;=300000000,P3317&lt;500000000),15000000,IF(AND(P3317&gt;=500000000,P3317&lt;3000000000),20000000,IF(P3317&gt;=30000000000,35000000,0))))) * (1-R3317)</f>
        <v>0</v>
      </c>
      <c r="Y3317" s="50">
        <f>IFERROR(Q3317 * (1-R3317),0)</f>
        <v>0</v>
      </c>
      <c r="Z3317" s="51">
        <f>IF(R3317=1,0,0)</f>
        <v>0</v>
      </c>
      <c r="AA3317" s="51">
        <f>IFERROR((1-R3317) * Z3317 * 2%,0)</f>
        <v>0</v>
      </c>
      <c r="AB3317" s="52">
        <f>IF(R3317=0,0,0)</f>
        <v>0</v>
      </c>
      <c r="AC3317" s="52">
        <f> IFERROR(AB3317 * (1-R3317) * 2%,0)</f>
        <v>0</v>
      </c>
      <c r="AD3317" s="53">
        <f>T3317+V3317+W3317+X3317+AA3317+AC3317</f>
        <v>18513.380000000001</v>
      </c>
    </row>
    <row r="3318">
      <c r="C3318" s="40" t="s">
        <v>6296</v>
      </c>
      <c r="D3318" s="41" t="s">
        <v>6297</v>
      </c>
      <c r="E3318" s="41"/>
      <c r="F3318" s="42">
        <v>40366.466620370367</v>
      </c>
      <c r="G3318" s="43">
        <v>96</v>
      </c>
      <c r="H3318" s="44">
        <v>43312</v>
      </c>
      <c r="I3318" s="44">
        <v>42634</v>
      </c>
      <c r="J3318" s="43">
        <v>246801</v>
      </c>
      <c r="K3318" s="43">
        <v>0</v>
      </c>
      <c r="L3318" s="43">
        <v>0</v>
      </c>
      <c r="M3318" s="43">
        <f>IFERROR(J3318-K3318-L3318,0)</f>
        <v>246801</v>
      </c>
      <c r="N3318" s="43">
        <v>246801</v>
      </c>
      <c r="O3318" s="45">
        <f>IFERROR(IF(1 - M3318/N3318&lt;0,0,1-M3318/N3318),0)</f>
        <v>0</v>
      </c>
      <c r="P3318" s="43">
        <v>0</v>
      </c>
      <c r="Q3318" s="43">
        <v>246801</v>
      </c>
      <c r="R3318" s="46">
        <f>IF(F3318&lt;DATEVALUE("2018-07-01"),1,0)</f>
        <v>1</v>
      </c>
      <c r="S3318" s="47">
        <f>IF(R3318=1,1%,0)</f>
        <v>0.01</v>
      </c>
      <c r="T3318" s="46">
        <f>IFERROR(S3318*M3318,0)</f>
        <v>2468.0100000000002</v>
      </c>
      <c r="U3318" s="48">
        <f>IF(O3318&lt;=0.12,1,0)*(1-R3318)*M3318</f>
        <v>0</v>
      </c>
      <c r="V3318" s="49">
        <f>IF(0&lt;0.8,0,IF(0&lt;1,Sheet1!L590,1))*IF(G3318&lt;3,0.12 - O3318,0.01) *U3318</f>
        <v>0</v>
      </c>
      <c r="W3318" s="49">
        <f>IF(0&gt;1,IF(0&lt;=1.1,1,IF(0&lt;=1.2,2,IF(0&lt;=1.5,3,5))),0) * 1000000</f>
        <v>0</v>
      </c>
      <c r="X3318" s="50">
        <f>IF(AND(P3318&gt;=150000000,P3318&lt;300000000),5000000,IF(AND(P3318&gt;=300000000,P3318&lt;500000000),10000000,IF(AND(P3318&gt;=300000000,P3318&lt;500000000),15000000,IF(AND(P3318&gt;=500000000,P3318&lt;3000000000),20000000,IF(P3318&gt;=30000000000,35000000,0))))) * (1-R3318)</f>
        <v>0</v>
      </c>
      <c r="Y3318" s="50">
        <f>IFERROR(Q3318 * (1-R3318),0)</f>
        <v>0</v>
      </c>
      <c r="Z3318" s="51">
        <f>IF(R3318=1,0,0)</f>
        <v>0</v>
      </c>
      <c r="AA3318" s="51">
        <f>IFERROR((1-R3318) * Z3318 * 2%,0)</f>
        <v>0</v>
      </c>
      <c r="AB3318" s="52">
        <f>IF(R3318=0,0,0)</f>
        <v>0</v>
      </c>
      <c r="AC3318" s="52">
        <f> IFERROR(AB3318 * (1-R3318) * 2%,0)</f>
        <v>0</v>
      </c>
      <c r="AD3318" s="53">
        <f>T3318+V3318+W3318+X3318+AA3318+AC3318</f>
        <v>2468.0100000000002</v>
      </c>
    </row>
    <row r="3319">
      <c r="C3319" s="40" t="s">
        <v>6298</v>
      </c>
      <c r="D3319" s="41" t="s">
        <v>6299</v>
      </c>
      <c r="E3319" s="41"/>
      <c r="F3319" s="42">
        <v>40480.584606481483</v>
      </c>
      <c r="G3319" s="43">
        <v>93</v>
      </c>
      <c r="H3319" s="44">
        <v>43361</v>
      </c>
      <c r="I3319" s="44">
        <v>43381</v>
      </c>
      <c r="J3319" s="43">
        <v>3514462</v>
      </c>
      <c r="K3319" s="43">
        <v>0</v>
      </c>
      <c r="L3319" s="43">
        <v>0</v>
      </c>
      <c r="M3319" s="43">
        <f>IFERROR(J3319-K3319-L3319,0)</f>
        <v>3514462</v>
      </c>
      <c r="N3319" s="43">
        <v>3516662</v>
      </c>
      <c r="O3319" s="45">
        <f>IFERROR(IF(1 - M3319/N3319&lt;0,0,1-M3319/N3319),0)</f>
        <v>0.00062559324723276966</v>
      </c>
      <c r="P3319" s="43">
        <v>0</v>
      </c>
      <c r="Q3319" s="43">
        <v>3514462</v>
      </c>
      <c r="R3319" s="46">
        <f>IF(F3319&lt;DATEVALUE("2018-07-01"),1,0)</f>
        <v>1</v>
      </c>
      <c r="S3319" s="47">
        <f>IF(R3319=1,1%,0)</f>
        <v>0.01</v>
      </c>
      <c r="T3319" s="46">
        <f>IFERROR(S3319*M3319,0)</f>
        <v>35144.620000000003</v>
      </c>
      <c r="U3319" s="48">
        <f>IF(O3319&lt;=0.12,1,0)*(1-R3319)*M3319</f>
        <v>0</v>
      </c>
      <c r="V3319" s="49">
        <f>IF(0&lt;0.8,0,IF(0&lt;1,Sheet1!L590,1))*IF(G3319&lt;3,0.12 - O3319,0.01) *U3319</f>
        <v>0</v>
      </c>
      <c r="W3319" s="49">
        <f>IF(0&gt;1,IF(0&lt;=1.1,1,IF(0&lt;=1.2,2,IF(0&lt;=1.5,3,5))),0) * 1000000</f>
        <v>0</v>
      </c>
      <c r="X3319" s="50">
        <f>IF(AND(P3319&gt;=150000000,P3319&lt;300000000),5000000,IF(AND(P3319&gt;=300000000,P3319&lt;500000000),10000000,IF(AND(P3319&gt;=300000000,P3319&lt;500000000),15000000,IF(AND(P3319&gt;=500000000,P3319&lt;3000000000),20000000,IF(P3319&gt;=30000000000,35000000,0))))) * (1-R3319)</f>
        <v>0</v>
      </c>
      <c r="Y3319" s="50">
        <f>IFERROR(Q3319 * (1-R3319),0)</f>
        <v>0</v>
      </c>
      <c r="Z3319" s="51">
        <f>IF(R3319=1,0,0)</f>
        <v>0</v>
      </c>
      <c r="AA3319" s="51">
        <f>IFERROR((1-R3319) * Z3319 * 2%,0)</f>
        <v>0</v>
      </c>
      <c r="AB3319" s="52">
        <f>IF(R3319=0,0,0)</f>
        <v>0</v>
      </c>
      <c r="AC3319" s="52">
        <f> IFERROR(AB3319 * (1-R3319) * 2%,0)</f>
        <v>0</v>
      </c>
      <c r="AD3319" s="53">
        <f>T3319+V3319+W3319+X3319+AA3319+AC3319</f>
        <v>35144.620000000003</v>
      </c>
    </row>
    <row r="3320">
      <c r="C3320" s="40" t="s">
        <v>6300</v>
      </c>
      <c r="D3320" s="41" t="s">
        <v>6301</v>
      </c>
      <c r="E3320" s="41"/>
      <c r="F3320" s="42">
        <v>40774.383935185186</v>
      </c>
      <c r="G3320" s="43">
        <v>83</v>
      </c>
      <c r="H3320" s="44">
        <v>43327</v>
      </c>
      <c r="I3320" s="44">
        <v>43327</v>
      </c>
      <c r="J3320" s="43">
        <v>1979000</v>
      </c>
      <c r="K3320" s="43">
        <v>0</v>
      </c>
      <c r="L3320" s="43">
        <v>0</v>
      </c>
      <c r="M3320" s="43">
        <f>IFERROR(J3320-K3320-L3320,0)</f>
        <v>1979000</v>
      </c>
      <c r="N3320" s="43">
        <v>3297880</v>
      </c>
      <c r="O3320" s="45">
        <f>IFERROR(IF(1 - M3320/N3320&lt;0,0,1-M3320/N3320),0)</f>
        <v>0.39991752277220516</v>
      </c>
      <c r="P3320" s="43">
        <v>0</v>
      </c>
      <c r="Q3320" s="43">
        <v>1979000</v>
      </c>
      <c r="R3320" s="46">
        <f>IF(F3320&lt;DATEVALUE("2018-07-01"),1,0)</f>
        <v>1</v>
      </c>
      <c r="S3320" s="47">
        <f>IF(R3320=1,1%,0)</f>
        <v>0.01</v>
      </c>
      <c r="T3320" s="46">
        <f>IFERROR(S3320*M3320,0)</f>
        <v>19790</v>
      </c>
      <c r="U3320" s="48">
        <f>IF(O3320&lt;=0.12,1,0)*(1-R3320)*M3320</f>
        <v>0</v>
      </c>
      <c r="V3320" s="49">
        <f>IF(0&lt;0.8,0,IF(0&lt;1,Sheet1!L590,1))*IF(G3320&lt;3,0.12 - O3320,0.01) *U3320</f>
        <v>0</v>
      </c>
      <c r="W3320" s="49">
        <f>IF(0&gt;1,IF(0&lt;=1.1,1,IF(0&lt;=1.2,2,IF(0&lt;=1.5,3,5))),0) * 1000000</f>
        <v>0</v>
      </c>
      <c r="X3320" s="50">
        <f>IF(AND(P3320&gt;=150000000,P3320&lt;300000000),5000000,IF(AND(P3320&gt;=300000000,P3320&lt;500000000),10000000,IF(AND(P3320&gt;=300000000,P3320&lt;500000000),15000000,IF(AND(P3320&gt;=500000000,P3320&lt;3000000000),20000000,IF(P3320&gt;=30000000000,35000000,0))))) * (1-R3320)</f>
        <v>0</v>
      </c>
      <c r="Y3320" s="50">
        <f>IFERROR(Q3320 * (1-R3320),0)</f>
        <v>0</v>
      </c>
      <c r="Z3320" s="51">
        <f>IF(R3320=1,0,0)</f>
        <v>0</v>
      </c>
      <c r="AA3320" s="51">
        <f>IFERROR((1-R3320) * Z3320 * 2%,0)</f>
        <v>0</v>
      </c>
      <c r="AB3320" s="52">
        <f>IF(R3320=0,0,0)</f>
        <v>0</v>
      </c>
      <c r="AC3320" s="52">
        <f> IFERROR(AB3320 * (1-R3320) * 2%,0)</f>
        <v>0</v>
      </c>
      <c r="AD3320" s="53">
        <f>T3320+V3320+W3320+X3320+AA3320+AC3320</f>
        <v>19790</v>
      </c>
    </row>
    <row r="3321">
      <c r="C3321" s="40" t="s">
        <v>6302</v>
      </c>
      <c r="D3321" s="41" t="s">
        <v>6303</v>
      </c>
      <c r="E3321" s="41"/>
      <c r="F3321" s="42">
        <v>40778.475717592592</v>
      </c>
      <c r="G3321" s="43">
        <v>83</v>
      </c>
      <c r="H3321" s="44">
        <v>43312</v>
      </c>
      <c r="I3321" s="44">
        <v>43326</v>
      </c>
      <c r="J3321" s="43">
        <v>552560</v>
      </c>
      <c r="K3321" s="43">
        <v>0</v>
      </c>
      <c r="L3321" s="43">
        <v>0</v>
      </c>
      <c r="M3321" s="43">
        <f>IFERROR(J3321-K3321-L3321,0)</f>
        <v>552560</v>
      </c>
      <c r="N3321" s="43">
        <v>552560</v>
      </c>
      <c r="O3321" s="45">
        <f>IFERROR(IF(1 - M3321/N3321&lt;0,0,1-M3321/N3321),0)</f>
        <v>0</v>
      </c>
      <c r="P3321" s="43">
        <v>0</v>
      </c>
      <c r="Q3321" s="43">
        <v>552560</v>
      </c>
      <c r="R3321" s="46">
        <f>IF(F3321&lt;DATEVALUE("2018-07-01"),1,0)</f>
        <v>1</v>
      </c>
      <c r="S3321" s="47">
        <f>IF(R3321=1,1%,0)</f>
        <v>0.01</v>
      </c>
      <c r="T3321" s="46">
        <f>IFERROR(S3321*M3321,0)</f>
        <v>5525.6000000000004</v>
      </c>
      <c r="U3321" s="48">
        <f>IF(O3321&lt;=0.12,1,0)*(1-R3321)*M3321</f>
        <v>0</v>
      </c>
      <c r="V3321" s="49">
        <f>IF(0&lt;0.8,0,IF(0&lt;1,Sheet1!L590,1))*IF(G3321&lt;3,0.12 - O3321,0.01) *U3321</f>
        <v>0</v>
      </c>
      <c r="W3321" s="49">
        <f>IF(0&gt;1,IF(0&lt;=1.1,1,IF(0&lt;=1.2,2,IF(0&lt;=1.5,3,5))),0) * 1000000</f>
        <v>0</v>
      </c>
      <c r="X3321" s="50">
        <f>IF(AND(P3321&gt;=150000000,P3321&lt;300000000),5000000,IF(AND(P3321&gt;=300000000,P3321&lt;500000000),10000000,IF(AND(P3321&gt;=300000000,P3321&lt;500000000),15000000,IF(AND(P3321&gt;=500000000,P3321&lt;3000000000),20000000,IF(P3321&gt;=30000000000,35000000,0))))) * (1-R3321)</f>
        <v>0</v>
      </c>
      <c r="Y3321" s="50">
        <f>IFERROR(Q3321 * (1-R3321),0)</f>
        <v>0</v>
      </c>
      <c r="Z3321" s="51">
        <f>IF(R3321=1,0,0)</f>
        <v>0</v>
      </c>
      <c r="AA3321" s="51">
        <f>IFERROR((1-R3321) * Z3321 * 2%,0)</f>
        <v>0</v>
      </c>
      <c r="AB3321" s="52">
        <f>IF(R3321=0,0,0)</f>
        <v>0</v>
      </c>
      <c r="AC3321" s="52">
        <f> IFERROR(AB3321 * (1-R3321) * 2%,0)</f>
        <v>0</v>
      </c>
      <c r="AD3321" s="53">
        <f>T3321+V3321+W3321+X3321+AA3321+AC3321</f>
        <v>5525.6000000000004</v>
      </c>
    </row>
    <row r="3322">
      <c r="C3322" s="40" t="s">
        <v>6304</v>
      </c>
      <c r="D3322" s="41" t="s">
        <v>6305</v>
      </c>
      <c r="E3322" s="41"/>
      <c r="F3322" s="42">
        <v>40806.688125000001</v>
      </c>
      <c r="G3322" s="43">
        <v>82</v>
      </c>
      <c r="H3322" s="44">
        <v>43312</v>
      </c>
      <c r="I3322" s="44">
        <v>43329</v>
      </c>
      <c r="J3322" s="43">
        <v>14229070</v>
      </c>
      <c r="K3322" s="43">
        <v>0</v>
      </c>
      <c r="L3322" s="43">
        <v>0</v>
      </c>
      <c r="M3322" s="43">
        <f>IFERROR(J3322-K3322-L3322,0)</f>
        <v>14229070</v>
      </c>
      <c r="N3322" s="43">
        <v>30369900</v>
      </c>
      <c r="O3322" s="45">
        <f>IFERROR(IF(1 - M3322/N3322&lt;0,0,1-M3322/N3322),0)</f>
        <v>0.53147458503320721</v>
      </c>
      <c r="P3322" s="43">
        <v>0</v>
      </c>
      <c r="Q3322" s="43">
        <v>14229070</v>
      </c>
      <c r="R3322" s="46">
        <f>IF(F3322&lt;DATEVALUE("2018-07-01"),1,0)</f>
        <v>1</v>
      </c>
      <c r="S3322" s="47">
        <f>IF(R3322=1,1%,0)</f>
        <v>0.01</v>
      </c>
      <c r="T3322" s="46">
        <f>IFERROR(S3322*M3322,0)</f>
        <v>142290.70000000001</v>
      </c>
      <c r="U3322" s="48">
        <f>IF(O3322&lt;=0.12,1,0)*(1-R3322)*M3322</f>
        <v>0</v>
      </c>
      <c r="V3322" s="49">
        <f>IF(0&lt;0.8,0,IF(0&lt;1,Sheet1!L590,1))*IF(G3322&lt;3,0.12 - O3322,0.01) *U3322</f>
        <v>0</v>
      </c>
      <c r="W3322" s="49">
        <f>IF(0&gt;1,IF(0&lt;=1.1,1,IF(0&lt;=1.2,2,IF(0&lt;=1.5,3,5))),0) * 1000000</f>
        <v>0</v>
      </c>
      <c r="X3322" s="50">
        <f>IF(AND(P3322&gt;=150000000,P3322&lt;300000000),5000000,IF(AND(P3322&gt;=300000000,P3322&lt;500000000),10000000,IF(AND(P3322&gt;=300000000,P3322&lt;500000000),15000000,IF(AND(P3322&gt;=500000000,P3322&lt;3000000000),20000000,IF(P3322&gt;=30000000000,35000000,0))))) * (1-R3322)</f>
        <v>0</v>
      </c>
      <c r="Y3322" s="50">
        <f>IFERROR(Q3322 * (1-R3322),0)</f>
        <v>0</v>
      </c>
      <c r="Z3322" s="51">
        <f>IF(R3322=1,0,0)</f>
        <v>0</v>
      </c>
      <c r="AA3322" s="51">
        <f>IFERROR((1-R3322) * Z3322 * 2%,0)</f>
        <v>0</v>
      </c>
      <c r="AB3322" s="52">
        <f>IF(R3322=0,0,0)</f>
        <v>0</v>
      </c>
      <c r="AC3322" s="52">
        <f> IFERROR(AB3322 * (1-R3322) * 2%,0)</f>
        <v>0</v>
      </c>
      <c r="AD3322" s="53">
        <f>T3322+V3322+W3322+X3322+AA3322+AC3322</f>
        <v>142290.70000000001</v>
      </c>
    </row>
    <row r="3323">
      <c r="C3323" s="40" t="s">
        <v>6306</v>
      </c>
      <c r="D3323" s="41" t="s">
        <v>6307</v>
      </c>
      <c r="E3323" s="41"/>
      <c r="F3323" s="42">
        <v>40841.702256944445</v>
      </c>
      <c r="G3323" s="43">
        <v>81</v>
      </c>
      <c r="H3323" s="44">
        <v>43312</v>
      </c>
      <c r="I3323" s="44">
        <v>43339</v>
      </c>
      <c r="J3323" s="43">
        <v>3076404</v>
      </c>
      <c r="K3323" s="43">
        <v>0</v>
      </c>
      <c r="L3323" s="43">
        <v>0</v>
      </c>
      <c r="M3323" s="43">
        <f>IFERROR(J3323-K3323-L3323,0)</f>
        <v>3076404</v>
      </c>
      <c r="N3323" s="43">
        <v>3076404</v>
      </c>
      <c r="O3323" s="45">
        <f>IFERROR(IF(1 - M3323/N3323&lt;0,0,1-M3323/N3323),0)</f>
        <v>0</v>
      </c>
      <c r="P3323" s="43">
        <v>0</v>
      </c>
      <c r="Q3323" s="43">
        <v>3076404</v>
      </c>
      <c r="R3323" s="46">
        <f>IF(F3323&lt;DATEVALUE("2018-07-01"),1,0)</f>
        <v>1</v>
      </c>
      <c r="S3323" s="47">
        <f>IF(R3323=1,1%,0)</f>
        <v>0.01</v>
      </c>
      <c r="T3323" s="46">
        <f>IFERROR(S3323*M3323,0)</f>
        <v>30764.040000000001</v>
      </c>
      <c r="U3323" s="48">
        <f>IF(O3323&lt;=0.12,1,0)*(1-R3323)*M3323</f>
        <v>0</v>
      </c>
      <c r="V3323" s="49">
        <f>IF(0&lt;0.8,0,IF(0&lt;1,Sheet1!L590,1))*IF(G3323&lt;3,0.12 - O3323,0.01) *U3323</f>
        <v>0</v>
      </c>
      <c r="W3323" s="49">
        <f>IF(0&gt;1,IF(0&lt;=1.1,1,IF(0&lt;=1.2,2,IF(0&lt;=1.5,3,5))),0) * 1000000</f>
        <v>0</v>
      </c>
      <c r="X3323" s="50">
        <f>IF(AND(P3323&gt;=150000000,P3323&lt;300000000),5000000,IF(AND(P3323&gt;=300000000,P3323&lt;500000000),10000000,IF(AND(P3323&gt;=300000000,P3323&lt;500000000),15000000,IF(AND(P3323&gt;=500000000,P3323&lt;3000000000),20000000,IF(P3323&gt;=30000000000,35000000,0))))) * (1-R3323)</f>
        <v>0</v>
      </c>
      <c r="Y3323" s="50">
        <f>IFERROR(Q3323 * (1-R3323),0)</f>
        <v>0</v>
      </c>
      <c r="Z3323" s="51">
        <f>IF(R3323=1,0,0)</f>
        <v>0</v>
      </c>
      <c r="AA3323" s="51">
        <f>IFERROR((1-R3323) * Z3323 * 2%,0)</f>
        <v>0</v>
      </c>
      <c r="AB3323" s="52">
        <f>IF(R3323=0,0,0)</f>
        <v>0</v>
      </c>
      <c r="AC3323" s="52">
        <f> IFERROR(AB3323 * (1-R3323) * 2%,0)</f>
        <v>0</v>
      </c>
      <c r="AD3323" s="53">
        <f>T3323+V3323+W3323+X3323+AA3323+AC3323</f>
        <v>30764.040000000001</v>
      </c>
    </row>
    <row r="3324">
      <c r="C3324" s="40" t="s">
        <v>6308</v>
      </c>
      <c r="D3324" s="41" t="s">
        <v>6309</v>
      </c>
      <c r="E3324" s="41"/>
      <c r="F3324" s="42">
        <v>40908.69736111111</v>
      </c>
      <c r="G3324" s="43">
        <v>79</v>
      </c>
      <c r="H3324" s="44">
        <v>43334</v>
      </c>
      <c r="I3324" s="44">
        <v>43337</v>
      </c>
      <c r="J3324" s="43">
        <v>1594114</v>
      </c>
      <c r="K3324" s="43">
        <v>0</v>
      </c>
      <c r="L3324" s="43">
        <v>0</v>
      </c>
      <c r="M3324" s="43">
        <f>IFERROR(J3324-K3324-L3324,0)</f>
        <v>1594114</v>
      </c>
      <c r="N3324" s="43">
        <v>3388126</v>
      </c>
      <c r="O3324" s="45">
        <f>IFERROR(IF(1 - M3324/N3324&lt;0,0,1-M3324/N3324),0)</f>
        <v>0.52949978837859035</v>
      </c>
      <c r="P3324" s="43">
        <v>0</v>
      </c>
      <c r="Q3324" s="43">
        <v>1594114</v>
      </c>
      <c r="R3324" s="46">
        <f>IF(F3324&lt;DATEVALUE("2018-07-01"),1,0)</f>
        <v>1</v>
      </c>
      <c r="S3324" s="47">
        <f>IF(R3324=1,1%,0)</f>
        <v>0.01</v>
      </c>
      <c r="T3324" s="46">
        <f>IFERROR(S3324*M3324,0)</f>
        <v>15941.140000000001</v>
      </c>
      <c r="U3324" s="48">
        <f>IF(O3324&lt;=0.12,1,0)*(1-R3324)*M3324</f>
        <v>0</v>
      </c>
      <c r="V3324" s="49">
        <f>IF(0&lt;0.8,0,IF(0&lt;1,Sheet1!L590,1))*IF(G3324&lt;3,0.12 - O3324,0.01) *U3324</f>
        <v>0</v>
      </c>
      <c r="W3324" s="49">
        <f>IF(0&gt;1,IF(0&lt;=1.1,1,IF(0&lt;=1.2,2,IF(0&lt;=1.5,3,5))),0) * 1000000</f>
        <v>0</v>
      </c>
      <c r="X3324" s="50">
        <f>IF(AND(P3324&gt;=150000000,P3324&lt;300000000),5000000,IF(AND(P3324&gt;=300000000,P3324&lt;500000000),10000000,IF(AND(P3324&gt;=300000000,P3324&lt;500000000),15000000,IF(AND(P3324&gt;=500000000,P3324&lt;3000000000),20000000,IF(P3324&gt;=30000000000,35000000,0))))) * (1-R3324)</f>
        <v>0</v>
      </c>
      <c r="Y3324" s="50">
        <f>IFERROR(Q3324 * (1-R3324),0)</f>
        <v>0</v>
      </c>
      <c r="Z3324" s="51">
        <f>IF(R3324=1,0,0)</f>
        <v>0</v>
      </c>
      <c r="AA3324" s="51">
        <f>IFERROR((1-R3324) * Z3324 * 2%,0)</f>
        <v>0</v>
      </c>
      <c r="AB3324" s="52">
        <f>IF(R3324=0,0,0)</f>
        <v>0</v>
      </c>
      <c r="AC3324" s="52">
        <f> IFERROR(AB3324 * (1-R3324) * 2%,0)</f>
        <v>0</v>
      </c>
      <c r="AD3324" s="53">
        <f>T3324+V3324+W3324+X3324+AA3324+AC3324</f>
        <v>15941.140000000001</v>
      </c>
    </row>
    <row r="3325">
      <c r="C3325" s="40" t="s">
        <v>6310</v>
      </c>
      <c r="D3325" s="41" t="s">
        <v>6311</v>
      </c>
      <c r="E3325" s="41"/>
      <c r="F3325" s="42">
        <v>40952.644178240742</v>
      </c>
      <c r="G3325" s="43">
        <v>77</v>
      </c>
      <c r="H3325" s="44">
        <v>43312</v>
      </c>
      <c r="I3325" s="44">
        <v>43335</v>
      </c>
      <c r="J3325" s="43">
        <v>5892316</v>
      </c>
      <c r="K3325" s="43">
        <v>0</v>
      </c>
      <c r="L3325" s="43">
        <v>0</v>
      </c>
      <c r="M3325" s="43">
        <f>IFERROR(J3325-K3325-L3325,0)</f>
        <v>5892316</v>
      </c>
      <c r="N3325" s="43">
        <v>5892316</v>
      </c>
      <c r="O3325" s="45">
        <f>IFERROR(IF(1 - M3325/N3325&lt;0,0,1-M3325/N3325),0)</f>
        <v>0</v>
      </c>
      <c r="P3325" s="43">
        <v>0</v>
      </c>
      <c r="Q3325" s="43">
        <v>5892316</v>
      </c>
      <c r="R3325" s="46">
        <f>IF(F3325&lt;DATEVALUE("2018-07-01"),1,0)</f>
        <v>1</v>
      </c>
      <c r="S3325" s="47">
        <f>IF(R3325=1,1%,0)</f>
        <v>0.01</v>
      </c>
      <c r="T3325" s="46">
        <f>IFERROR(S3325*M3325,0)</f>
        <v>58923.160000000003</v>
      </c>
      <c r="U3325" s="48">
        <f>IF(O3325&lt;=0.12,1,0)*(1-R3325)*M3325</f>
        <v>0</v>
      </c>
      <c r="V3325" s="49">
        <f>IF(0&lt;0.8,0,IF(0&lt;1,Sheet1!L590,1))*IF(G3325&lt;3,0.12 - O3325,0.01) *U3325</f>
        <v>0</v>
      </c>
      <c r="W3325" s="49">
        <f>IF(0&gt;1,IF(0&lt;=1.1,1,IF(0&lt;=1.2,2,IF(0&lt;=1.5,3,5))),0) * 1000000</f>
        <v>0</v>
      </c>
      <c r="X3325" s="50">
        <f>IF(AND(P3325&gt;=150000000,P3325&lt;300000000),5000000,IF(AND(P3325&gt;=300000000,P3325&lt;500000000),10000000,IF(AND(P3325&gt;=300000000,P3325&lt;500000000),15000000,IF(AND(P3325&gt;=500000000,P3325&lt;3000000000),20000000,IF(P3325&gt;=30000000000,35000000,0))))) * (1-R3325)</f>
        <v>0</v>
      </c>
      <c r="Y3325" s="50">
        <f>IFERROR(Q3325 * (1-R3325),0)</f>
        <v>0</v>
      </c>
      <c r="Z3325" s="51">
        <f>IF(R3325=1,0,0)</f>
        <v>0</v>
      </c>
      <c r="AA3325" s="51">
        <f>IFERROR((1-R3325) * Z3325 * 2%,0)</f>
        <v>0</v>
      </c>
      <c r="AB3325" s="52">
        <f>IF(R3325=0,0,0)</f>
        <v>0</v>
      </c>
      <c r="AC3325" s="52">
        <f> IFERROR(AB3325 * (1-R3325) * 2%,0)</f>
        <v>0</v>
      </c>
      <c r="AD3325" s="53">
        <f>T3325+V3325+W3325+X3325+AA3325+AC3325</f>
        <v>58923.160000000003</v>
      </c>
    </row>
    <row r="3326">
      <c r="C3326" s="40" t="s">
        <v>6312</v>
      </c>
      <c r="D3326" s="41" t="s">
        <v>6313</v>
      </c>
      <c r="E3326" s="41"/>
      <c r="F3326" s="42">
        <v>40961.439965277779</v>
      </c>
      <c r="G3326" s="43">
        <v>77</v>
      </c>
      <c r="H3326" s="44">
        <v>43312</v>
      </c>
      <c r="I3326" s="44">
        <v>43339</v>
      </c>
      <c r="J3326" s="43">
        <v>1927202</v>
      </c>
      <c r="K3326" s="43">
        <v>0</v>
      </c>
      <c r="L3326" s="43">
        <v>0</v>
      </c>
      <c r="M3326" s="43">
        <f>IFERROR(J3326-K3326-L3326,0)</f>
        <v>1927202</v>
      </c>
      <c r="N3326" s="43">
        <v>1927202</v>
      </c>
      <c r="O3326" s="45">
        <f>IFERROR(IF(1 - M3326/N3326&lt;0,0,1-M3326/N3326),0)</f>
        <v>0</v>
      </c>
      <c r="P3326" s="43">
        <v>0</v>
      </c>
      <c r="Q3326" s="43">
        <v>1927202</v>
      </c>
      <c r="R3326" s="46">
        <f>IF(F3326&lt;DATEVALUE("2018-07-01"),1,0)</f>
        <v>1</v>
      </c>
      <c r="S3326" s="47">
        <f>IF(R3326=1,1%,0)</f>
        <v>0.01</v>
      </c>
      <c r="T3326" s="46">
        <f>IFERROR(S3326*M3326,0)</f>
        <v>19272.02</v>
      </c>
      <c r="U3326" s="48">
        <f>IF(O3326&lt;=0.12,1,0)*(1-R3326)*M3326</f>
        <v>0</v>
      </c>
      <c r="V3326" s="49">
        <f>IF(0&lt;0.8,0,IF(0&lt;1,Sheet1!L590,1))*IF(G3326&lt;3,0.12 - O3326,0.01) *U3326</f>
        <v>0</v>
      </c>
      <c r="W3326" s="49">
        <f>IF(0&gt;1,IF(0&lt;=1.1,1,IF(0&lt;=1.2,2,IF(0&lt;=1.5,3,5))),0) * 1000000</f>
        <v>0</v>
      </c>
      <c r="X3326" s="50">
        <f>IF(AND(P3326&gt;=150000000,P3326&lt;300000000),5000000,IF(AND(P3326&gt;=300000000,P3326&lt;500000000),10000000,IF(AND(P3326&gt;=300000000,P3326&lt;500000000),15000000,IF(AND(P3326&gt;=500000000,P3326&lt;3000000000),20000000,IF(P3326&gt;=30000000000,35000000,0))))) * (1-R3326)</f>
        <v>0</v>
      </c>
      <c r="Y3326" s="50">
        <f>IFERROR(Q3326 * (1-R3326),0)</f>
        <v>0</v>
      </c>
      <c r="Z3326" s="51">
        <f>IF(R3326=1,0,0)</f>
        <v>0</v>
      </c>
      <c r="AA3326" s="51">
        <f>IFERROR((1-R3326) * Z3326 * 2%,0)</f>
        <v>0</v>
      </c>
      <c r="AB3326" s="52">
        <f>IF(R3326=0,0,0)</f>
        <v>0</v>
      </c>
      <c r="AC3326" s="52">
        <f> IFERROR(AB3326 * (1-R3326) * 2%,0)</f>
        <v>0</v>
      </c>
      <c r="AD3326" s="53">
        <f>T3326+V3326+W3326+X3326+AA3326+AC3326</f>
        <v>19272.02</v>
      </c>
    </row>
    <row r="3327">
      <c r="C3327" s="40" t="s">
        <v>6314</v>
      </c>
      <c r="D3327" s="41" t="s">
        <v>6315</v>
      </c>
      <c r="E3327" s="41"/>
      <c r="F3327" s="42">
        <v>40973.316886574074</v>
      </c>
      <c r="G3327" s="43">
        <v>76</v>
      </c>
      <c r="H3327" s="44">
        <v>43312</v>
      </c>
      <c r="I3327" s="44">
        <v>43333</v>
      </c>
      <c r="J3327" s="43">
        <v>1435400</v>
      </c>
      <c r="K3327" s="43">
        <v>0</v>
      </c>
      <c r="L3327" s="43">
        <v>0</v>
      </c>
      <c r="M3327" s="43">
        <f>IFERROR(J3327-K3327-L3327,0)</f>
        <v>1435400</v>
      </c>
      <c r="N3327" s="43">
        <v>1435400</v>
      </c>
      <c r="O3327" s="45">
        <f>IFERROR(IF(1 - M3327/N3327&lt;0,0,1-M3327/N3327),0)</f>
        <v>0</v>
      </c>
      <c r="P3327" s="43">
        <v>0</v>
      </c>
      <c r="Q3327" s="43">
        <v>1435400</v>
      </c>
      <c r="R3327" s="46">
        <f>IF(F3327&lt;DATEVALUE("2018-07-01"),1,0)</f>
        <v>1</v>
      </c>
      <c r="S3327" s="47">
        <f>IF(R3327=1,1%,0)</f>
        <v>0.01</v>
      </c>
      <c r="T3327" s="46">
        <f>IFERROR(S3327*M3327,0)</f>
        <v>14354</v>
      </c>
      <c r="U3327" s="48">
        <f>IF(O3327&lt;=0.12,1,0)*(1-R3327)*M3327</f>
        <v>0</v>
      </c>
      <c r="V3327" s="49">
        <f>IF(0&lt;0.8,0,IF(0&lt;1,Sheet1!L590,1))*IF(G3327&lt;3,0.12 - O3327,0.01) *U3327</f>
        <v>0</v>
      </c>
      <c r="W3327" s="49">
        <f>IF(0&gt;1,IF(0&lt;=1.1,1,IF(0&lt;=1.2,2,IF(0&lt;=1.5,3,5))),0) * 1000000</f>
        <v>0</v>
      </c>
      <c r="X3327" s="50">
        <f>IF(AND(P3327&gt;=150000000,P3327&lt;300000000),5000000,IF(AND(P3327&gt;=300000000,P3327&lt;500000000),10000000,IF(AND(P3327&gt;=300000000,P3327&lt;500000000),15000000,IF(AND(P3327&gt;=500000000,P3327&lt;3000000000),20000000,IF(P3327&gt;=30000000000,35000000,0))))) * (1-R3327)</f>
        <v>0</v>
      </c>
      <c r="Y3327" s="50">
        <f>IFERROR(Q3327 * (1-R3327),0)</f>
        <v>0</v>
      </c>
      <c r="Z3327" s="51">
        <f>IF(R3327=1,0,0)</f>
        <v>0</v>
      </c>
      <c r="AA3327" s="51">
        <f>IFERROR((1-R3327) * Z3327 * 2%,0)</f>
        <v>0</v>
      </c>
      <c r="AB3327" s="52">
        <f>IF(R3327=0,0,0)</f>
        <v>0</v>
      </c>
      <c r="AC3327" s="52">
        <f> IFERROR(AB3327 * (1-R3327) * 2%,0)</f>
        <v>0</v>
      </c>
      <c r="AD3327" s="53">
        <f>T3327+V3327+W3327+X3327+AA3327+AC3327</f>
        <v>14354</v>
      </c>
    </row>
    <row r="3328">
      <c r="C3328" s="40" t="s">
        <v>6316</v>
      </c>
      <c r="D3328" s="41" t="s">
        <v>6317</v>
      </c>
      <c r="E3328" s="41"/>
      <c r="F3328" s="42">
        <v>40973.318865740737</v>
      </c>
      <c r="G3328" s="43">
        <v>76</v>
      </c>
      <c r="H3328" s="44">
        <v>43363</v>
      </c>
      <c r="I3328" s="44">
        <v>43371</v>
      </c>
      <c r="J3328" s="43">
        <v>2717774</v>
      </c>
      <c r="K3328" s="43">
        <v>0</v>
      </c>
      <c r="L3328" s="43">
        <v>0</v>
      </c>
      <c r="M3328" s="43">
        <f>IFERROR(J3328-K3328-L3328,0)</f>
        <v>2717774</v>
      </c>
      <c r="N3328" s="43">
        <v>2717774</v>
      </c>
      <c r="O3328" s="45">
        <f>IFERROR(IF(1 - M3328/N3328&lt;0,0,1-M3328/N3328),0)</f>
        <v>0</v>
      </c>
      <c r="P3328" s="43">
        <v>0</v>
      </c>
      <c r="Q3328" s="43">
        <v>2717774</v>
      </c>
      <c r="R3328" s="46">
        <f>IF(F3328&lt;DATEVALUE("2018-07-01"),1,0)</f>
        <v>1</v>
      </c>
      <c r="S3328" s="47">
        <f>IF(R3328=1,1%,0)</f>
        <v>0.01</v>
      </c>
      <c r="T3328" s="46">
        <f>IFERROR(S3328*M3328,0)</f>
        <v>27177.740000000002</v>
      </c>
      <c r="U3328" s="48">
        <f>IF(O3328&lt;=0.12,1,0)*(1-R3328)*M3328</f>
        <v>0</v>
      </c>
      <c r="V3328" s="49">
        <f>IF(0&lt;0.8,0,IF(0&lt;1,Sheet1!L590,1))*IF(G3328&lt;3,0.12 - O3328,0.01) *U3328</f>
        <v>0</v>
      </c>
      <c r="W3328" s="49">
        <f>IF(0&gt;1,IF(0&lt;=1.1,1,IF(0&lt;=1.2,2,IF(0&lt;=1.5,3,5))),0) * 1000000</f>
        <v>0</v>
      </c>
      <c r="X3328" s="50">
        <f>IF(AND(P3328&gt;=150000000,P3328&lt;300000000),5000000,IF(AND(P3328&gt;=300000000,P3328&lt;500000000),10000000,IF(AND(P3328&gt;=300000000,P3328&lt;500000000),15000000,IF(AND(P3328&gt;=500000000,P3328&lt;3000000000),20000000,IF(P3328&gt;=30000000000,35000000,0))))) * (1-R3328)</f>
        <v>0</v>
      </c>
      <c r="Y3328" s="50">
        <f>IFERROR(Q3328 * (1-R3328),0)</f>
        <v>0</v>
      </c>
      <c r="Z3328" s="51">
        <f>IF(R3328=1,0,0)</f>
        <v>0</v>
      </c>
      <c r="AA3328" s="51">
        <f>IFERROR((1-R3328) * Z3328 * 2%,0)</f>
        <v>0</v>
      </c>
      <c r="AB3328" s="52">
        <f>IF(R3328=0,0,0)</f>
        <v>0</v>
      </c>
      <c r="AC3328" s="52">
        <f> IFERROR(AB3328 * (1-R3328) * 2%,0)</f>
        <v>0</v>
      </c>
      <c r="AD3328" s="53">
        <f>T3328+V3328+W3328+X3328+AA3328+AC3328</f>
        <v>27177.740000000002</v>
      </c>
    </row>
    <row r="3329">
      <c r="C3329" s="40" t="s">
        <v>6318</v>
      </c>
      <c r="D3329" s="41" t="s">
        <v>6319</v>
      </c>
      <c r="E3329" s="41"/>
      <c r="F3329" s="42">
        <v>41104.597673611112</v>
      </c>
      <c r="G3329" s="43">
        <v>72</v>
      </c>
      <c r="H3329" s="44">
        <v>43312</v>
      </c>
      <c r="I3329" s="44">
        <v>43333</v>
      </c>
      <c r="J3329" s="43">
        <v>1029480</v>
      </c>
      <c r="K3329" s="43">
        <v>0</v>
      </c>
      <c r="L3329" s="43">
        <v>0</v>
      </c>
      <c r="M3329" s="43">
        <f>IFERROR(J3329-K3329-L3329,0)</f>
        <v>1029480</v>
      </c>
      <c r="N3329" s="43">
        <v>1029321</v>
      </c>
      <c r="O3329" s="45">
        <f>IFERROR(IF(1 - M3329/N3329&lt;0,0,1-M3329/N3329),0)</f>
        <v>0</v>
      </c>
      <c r="P3329" s="43">
        <v>0</v>
      </c>
      <c r="Q3329" s="43">
        <v>1029480</v>
      </c>
      <c r="R3329" s="46">
        <f>IF(F3329&lt;DATEVALUE("2018-07-01"),1,0)</f>
        <v>1</v>
      </c>
      <c r="S3329" s="47">
        <f>IF(R3329=1,1%,0)</f>
        <v>0.01</v>
      </c>
      <c r="T3329" s="46">
        <f>IFERROR(S3329*M3329,0)</f>
        <v>10294.800000000001</v>
      </c>
      <c r="U3329" s="48">
        <f>IF(O3329&lt;=0.12,1,0)*(1-R3329)*M3329</f>
        <v>0</v>
      </c>
      <c r="V3329" s="49">
        <f>IF(0&lt;0.8,0,IF(0&lt;1,Sheet1!L590,1))*IF(G3329&lt;3,0.12 - O3329,0.01) *U3329</f>
        <v>0</v>
      </c>
      <c r="W3329" s="49">
        <f>IF(0&gt;1,IF(0&lt;=1.1,1,IF(0&lt;=1.2,2,IF(0&lt;=1.5,3,5))),0) * 1000000</f>
        <v>0</v>
      </c>
      <c r="X3329" s="50">
        <f>IF(AND(P3329&gt;=150000000,P3329&lt;300000000),5000000,IF(AND(P3329&gt;=300000000,P3329&lt;500000000),10000000,IF(AND(P3329&gt;=300000000,P3329&lt;500000000),15000000,IF(AND(P3329&gt;=500000000,P3329&lt;3000000000),20000000,IF(P3329&gt;=30000000000,35000000,0))))) * (1-R3329)</f>
        <v>0</v>
      </c>
      <c r="Y3329" s="50">
        <f>IFERROR(Q3329 * (1-R3329),0)</f>
        <v>0</v>
      </c>
      <c r="Z3329" s="51">
        <f>IF(R3329=1,0,0)</f>
        <v>0</v>
      </c>
      <c r="AA3329" s="51">
        <f>IFERROR((1-R3329) * Z3329 * 2%,0)</f>
        <v>0</v>
      </c>
      <c r="AB3329" s="52">
        <f>IF(R3329=0,0,0)</f>
        <v>0</v>
      </c>
      <c r="AC3329" s="52">
        <f> IFERROR(AB3329 * (1-R3329) * 2%,0)</f>
        <v>0</v>
      </c>
      <c r="AD3329" s="53">
        <f>T3329+V3329+W3329+X3329+AA3329+AC3329</f>
        <v>10294.800000000001</v>
      </c>
    </row>
    <row r="3330">
      <c r="C3330" s="40" t="s">
        <v>6320</v>
      </c>
      <c r="D3330" s="41" t="s">
        <v>6321</v>
      </c>
      <c r="E3330" s="41"/>
      <c r="F3330" s="42">
        <v>41173.724641203698</v>
      </c>
      <c r="G3330" s="43">
        <v>70</v>
      </c>
      <c r="H3330" s="44">
        <v>43312</v>
      </c>
      <c r="I3330" s="44">
        <v>43339</v>
      </c>
      <c r="J3330" s="43">
        <v>557601</v>
      </c>
      <c r="K3330" s="43">
        <v>0</v>
      </c>
      <c r="L3330" s="43">
        <v>0</v>
      </c>
      <c r="M3330" s="43">
        <f>IFERROR(J3330-K3330-L3330,0)</f>
        <v>557601</v>
      </c>
      <c r="N3330" s="43">
        <v>557601</v>
      </c>
      <c r="O3330" s="45">
        <f>IFERROR(IF(1 - M3330/N3330&lt;0,0,1-M3330/N3330),0)</f>
        <v>0</v>
      </c>
      <c r="P3330" s="43">
        <v>0</v>
      </c>
      <c r="Q3330" s="43">
        <v>557601</v>
      </c>
      <c r="R3330" s="46">
        <f>IF(F3330&lt;DATEVALUE("2018-07-01"),1,0)</f>
        <v>1</v>
      </c>
      <c r="S3330" s="47">
        <f>IF(R3330=1,1%,0)</f>
        <v>0.01</v>
      </c>
      <c r="T3330" s="46">
        <f>IFERROR(S3330*M3330,0)</f>
        <v>5576.0100000000002</v>
      </c>
      <c r="U3330" s="48">
        <f>IF(O3330&lt;=0.12,1,0)*(1-R3330)*M3330</f>
        <v>0</v>
      </c>
      <c r="V3330" s="49">
        <f>IF(0&lt;0.8,0,IF(0&lt;1,Sheet1!L590,1))*IF(G3330&lt;3,0.12 - O3330,0.01) *U3330</f>
        <v>0</v>
      </c>
      <c r="W3330" s="49">
        <f>IF(0&gt;1,IF(0&lt;=1.1,1,IF(0&lt;=1.2,2,IF(0&lt;=1.5,3,5))),0) * 1000000</f>
        <v>0</v>
      </c>
      <c r="X3330" s="50">
        <f>IF(AND(P3330&gt;=150000000,P3330&lt;300000000),5000000,IF(AND(P3330&gt;=300000000,P3330&lt;500000000),10000000,IF(AND(P3330&gt;=300000000,P3330&lt;500000000),15000000,IF(AND(P3330&gt;=500000000,P3330&lt;3000000000),20000000,IF(P3330&gt;=30000000000,35000000,0))))) * (1-R3330)</f>
        <v>0</v>
      </c>
      <c r="Y3330" s="50">
        <f>IFERROR(Q3330 * (1-R3330),0)</f>
        <v>0</v>
      </c>
      <c r="Z3330" s="51">
        <f>IF(R3330=1,0,0)</f>
        <v>0</v>
      </c>
      <c r="AA3330" s="51">
        <f>IFERROR((1-R3330) * Z3330 * 2%,0)</f>
        <v>0</v>
      </c>
      <c r="AB3330" s="52">
        <f>IF(R3330=0,0,0)</f>
        <v>0</v>
      </c>
      <c r="AC3330" s="52">
        <f> IFERROR(AB3330 * (1-R3330) * 2%,0)</f>
        <v>0</v>
      </c>
      <c r="AD3330" s="53">
        <f>T3330+V3330+W3330+X3330+AA3330+AC3330</f>
        <v>5576.0100000000002</v>
      </c>
    </row>
    <row r="3331">
      <c r="C3331" s="40" t="s">
        <v>6322</v>
      </c>
      <c r="D3331" s="41" t="s">
        <v>6323</v>
      </c>
      <c r="E3331" s="41"/>
      <c r="F3331" s="42">
        <v>41247.327893518515</v>
      </c>
      <c r="G3331" s="43">
        <v>67</v>
      </c>
      <c r="H3331" s="44">
        <v>43312</v>
      </c>
      <c r="I3331" s="44">
        <v>43332</v>
      </c>
      <c r="J3331" s="43">
        <v>429500</v>
      </c>
      <c r="K3331" s="43">
        <v>0</v>
      </c>
      <c r="L3331" s="43">
        <v>0</v>
      </c>
      <c r="M3331" s="43">
        <f>IFERROR(J3331-K3331-L3331,0)</f>
        <v>429500</v>
      </c>
      <c r="N3331" s="43">
        <v>429500</v>
      </c>
      <c r="O3331" s="45">
        <f>IFERROR(IF(1 - M3331/N3331&lt;0,0,1-M3331/N3331),0)</f>
        <v>0</v>
      </c>
      <c r="P3331" s="43">
        <v>0</v>
      </c>
      <c r="Q3331" s="43">
        <v>429500</v>
      </c>
      <c r="R3331" s="46">
        <f>IF(F3331&lt;DATEVALUE("2018-07-01"),1,0)</f>
        <v>1</v>
      </c>
      <c r="S3331" s="47">
        <f>IF(R3331=1,1%,0)</f>
        <v>0.01</v>
      </c>
      <c r="T3331" s="46">
        <f>IFERROR(S3331*M3331,0)</f>
        <v>4295</v>
      </c>
      <c r="U3331" s="48">
        <f>IF(O3331&lt;=0.12,1,0)*(1-R3331)*M3331</f>
        <v>0</v>
      </c>
      <c r="V3331" s="49">
        <f>IF(0&lt;0.8,0,IF(0&lt;1,Sheet1!L590,1))*IF(G3331&lt;3,0.12 - O3331,0.01) *U3331</f>
        <v>0</v>
      </c>
      <c r="W3331" s="49">
        <f>IF(0&gt;1,IF(0&lt;=1.1,1,IF(0&lt;=1.2,2,IF(0&lt;=1.5,3,5))),0) * 1000000</f>
        <v>0</v>
      </c>
      <c r="X3331" s="50">
        <f>IF(AND(P3331&gt;=150000000,P3331&lt;300000000),5000000,IF(AND(P3331&gt;=300000000,P3331&lt;500000000),10000000,IF(AND(P3331&gt;=300000000,P3331&lt;500000000),15000000,IF(AND(P3331&gt;=500000000,P3331&lt;3000000000),20000000,IF(P3331&gt;=30000000000,35000000,0))))) * (1-R3331)</f>
        <v>0</v>
      </c>
      <c r="Y3331" s="50">
        <f>IFERROR(Q3331 * (1-R3331),0)</f>
        <v>0</v>
      </c>
      <c r="Z3331" s="51">
        <f>IF(R3331=1,0,0)</f>
        <v>0</v>
      </c>
      <c r="AA3331" s="51">
        <f>IFERROR((1-R3331) * Z3331 * 2%,0)</f>
        <v>0</v>
      </c>
      <c r="AB3331" s="52">
        <f>IF(R3331=0,0,0)</f>
        <v>0</v>
      </c>
      <c r="AC3331" s="52">
        <f> IFERROR(AB3331 * (1-R3331) * 2%,0)</f>
        <v>0</v>
      </c>
      <c r="AD3331" s="53">
        <f>T3331+V3331+W3331+X3331+AA3331+AC3331</f>
        <v>4295</v>
      </c>
    </row>
    <row r="3332">
      <c r="C3332" s="40" t="s">
        <v>6324</v>
      </c>
      <c r="D3332" s="41" t="s">
        <v>6325</v>
      </c>
      <c r="E3332" s="41"/>
      <c r="F3332" s="42">
        <v>41386.404699074075</v>
      </c>
      <c r="G3332" s="43">
        <v>63</v>
      </c>
      <c r="H3332" s="44">
        <v>43314</v>
      </c>
      <c r="I3332" s="44">
        <v>43355</v>
      </c>
      <c r="J3332" s="43">
        <v>66400</v>
      </c>
      <c r="K3332" s="43">
        <v>0</v>
      </c>
      <c r="L3332" s="43">
        <v>0</v>
      </c>
      <c r="M3332" s="43">
        <f>IFERROR(J3332-K3332-L3332,0)</f>
        <v>66400</v>
      </c>
      <c r="N3332" s="43">
        <v>66400</v>
      </c>
      <c r="O3332" s="45">
        <f>IFERROR(IF(1 - M3332/N3332&lt;0,0,1-M3332/N3332),0)</f>
        <v>0</v>
      </c>
      <c r="P3332" s="43">
        <v>0</v>
      </c>
      <c r="Q3332" s="43">
        <v>66400</v>
      </c>
      <c r="R3332" s="46">
        <f>IF(F3332&lt;DATEVALUE("2018-07-01"),1,0)</f>
        <v>1</v>
      </c>
      <c r="S3332" s="47">
        <f>IF(R3332=1,1%,0)</f>
        <v>0.01</v>
      </c>
      <c r="T3332" s="46">
        <f>IFERROR(S3332*M3332,0)</f>
        <v>664</v>
      </c>
      <c r="U3332" s="48">
        <f>IF(O3332&lt;=0.12,1,0)*(1-R3332)*M3332</f>
        <v>0</v>
      </c>
      <c r="V3332" s="49">
        <f>IF(0&lt;0.8,0,IF(0&lt;1,Sheet1!L590,1))*IF(G3332&lt;3,0.12 - O3332,0.01) *U3332</f>
        <v>0</v>
      </c>
      <c r="W3332" s="49">
        <f>IF(0&gt;1,IF(0&lt;=1.1,1,IF(0&lt;=1.2,2,IF(0&lt;=1.5,3,5))),0) * 1000000</f>
        <v>0</v>
      </c>
      <c r="X3332" s="50">
        <f>IF(AND(P3332&gt;=150000000,P3332&lt;300000000),5000000,IF(AND(P3332&gt;=300000000,P3332&lt;500000000),10000000,IF(AND(P3332&gt;=300000000,P3332&lt;500000000),15000000,IF(AND(P3332&gt;=500000000,P3332&lt;3000000000),20000000,IF(P3332&gt;=30000000000,35000000,0))))) * (1-R3332)</f>
        <v>0</v>
      </c>
      <c r="Y3332" s="50">
        <f>IFERROR(Q3332 * (1-R3332),0)</f>
        <v>0</v>
      </c>
      <c r="Z3332" s="51">
        <f>IF(R3332=1,0,0)</f>
        <v>0</v>
      </c>
      <c r="AA3332" s="51">
        <f>IFERROR((1-R3332) * Z3332 * 2%,0)</f>
        <v>0</v>
      </c>
      <c r="AB3332" s="52">
        <f>IF(R3332=0,0,0)</f>
        <v>0</v>
      </c>
      <c r="AC3332" s="52">
        <f> IFERROR(AB3332 * (1-R3332) * 2%,0)</f>
        <v>0</v>
      </c>
      <c r="AD3332" s="53">
        <f>T3332+V3332+W3332+X3332+AA3332+AC3332</f>
        <v>664</v>
      </c>
    </row>
    <row r="3333">
      <c r="C3333" s="40" t="s">
        <v>6326</v>
      </c>
      <c r="D3333" s="41" t="s">
        <v>6327</v>
      </c>
      <c r="E3333" s="41"/>
      <c r="F3333" s="42">
        <v>41454.464155092588</v>
      </c>
      <c r="G3333" s="43">
        <v>61</v>
      </c>
      <c r="H3333" s="44">
        <v>43312</v>
      </c>
      <c r="I3333" s="44">
        <v>43339</v>
      </c>
      <c r="J3333" s="43">
        <v>196100</v>
      </c>
      <c r="K3333" s="43">
        <v>0</v>
      </c>
      <c r="L3333" s="43">
        <v>0</v>
      </c>
      <c r="M3333" s="43">
        <f>IFERROR(J3333-K3333-L3333,0)</f>
        <v>196100</v>
      </c>
      <c r="N3333" s="43">
        <v>196100</v>
      </c>
      <c r="O3333" s="45">
        <f>IFERROR(IF(1 - M3333/N3333&lt;0,0,1-M3333/N3333),0)</f>
        <v>0</v>
      </c>
      <c r="P3333" s="43">
        <v>0</v>
      </c>
      <c r="Q3333" s="43">
        <v>196100</v>
      </c>
      <c r="R3333" s="46">
        <f>IF(F3333&lt;DATEVALUE("2018-07-01"),1,0)</f>
        <v>1</v>
      </c>
      <c r="S3333" s="47">
        <f>IF(R3333=1,1%,0)</f>
        <v>0.01</v>
      </c>
      <c r="T3333" s="46">
        <f>IFERROR(S3333*M3333,0)</f>
        <v>1961</v>
      </c>
      <c r="U3333" s="48">
        <f>IF(O3333&lt;=0.12,1,0)*(1-R3333)*M3333</f>
        <v>0</v>
      </c>
      <c r="V3333" s="49">
        <f>IF(0&lt;0.8,0,IF(0&lt;1,Sheet1!L590,1))*IF(G3333&lt;3,0.12 - O3333,0.01) *U3333</f>
        <v>0</v>
      </c>
      <c r="W3333" s="49">
        <f>IF(0&gt;1,IF(0&lt;=1.1,1,IF(0&lt;=1.2,2,IF(0&lt;=1.5,3,5))),0) * 1000000</f>
        <v>0</v>
      </c>
      <c r="X3333" s="50">
        <f>IF(AND(P3333&gt;=150000000,P3333&lt;300000000),5000000,IF(AND(P3333&gt;=300000000,P3333&lt;500000000),10000000,IF(AND(P3333&gt;=300000000,P3333&lt;500000000),15000000,IF(AND(P3333&gt;=500000000,P3333&lt;3000000000),20000000,IF(P3333&gt;=30000000000,35000000,0))))) * (1-R3333)</f>
        <v>0</v>
      </c>
      <c r="Y3333" s="50">
        <f>IFERROR(Q3333 * (1-R3333),0)</f>
        <v>0</v>
      </c>
      <c r="Z3333" s="51">
        <f>IF(R3333=1,0,0)</f>
        <v>0</v>
      </c>
      <c r="AA3333" s="51">
        <f>IFERROR((1-R3333) * Z3333 * 2%,0)</f>
        <v>0</v>
      </c>
      <c r="AB3333" s="52">
        <f>IF(R3333=0,0,0)</f>
        <v>0</v>
      </c>
      <c r="AC3333" s="52">
        <f> IFERROR(AB3333 * (1-R3333) * 2%,0)</f>
        <v>0</v>
      </c>
      <c r="AD3333" s="53">
        <f>T3333+V3333+W3333+X3333+AA3333+AC3333</f>
        <v>1961</v>
      </c>
    </row>
    <row r="3334">
      <c r="C3334" s="40" t="s">
        <v>6328</v>
      </c>
      <c r="D3334" s="41" t="s">
        <v>6329</v>
      </c>
      <c r="E3334" s="41"/>
      <c r="F3334" s="42">
        <v>41573.693541666667</v>
      </c>
      <c r="G3334" s="43">
        <v>57</v>
      </c>
      <c r="H3334" s="44">
        <v>43312</v>
      </c>
      <c r="I3334" s="44">
        <v>43342</v>
      </c>
      <c r="J3334" s="43">
        <v>5423328</v>
      </c>
      <c r="K3334" s="43">
        <v>0</v>
      </c>
      <c r="L3334" s="43">
        <v>0</v>
      </c>
      <c r="M3334" s="43">
        <f>IFERROR(J3334-K3334-L3334,0)</f>
        <v>5423328</v>
      </c>
      <c r="N3334" s="43">
        <v>5420754</v>
      </c>
      <c r="O3334" s="45">
        <f>IFERROR(IF(1 - M3334/N3334&lt;0,0,1-M3334/N3334),0)</f>
        <v>0</v>
      </c>
      <c r="P3334" s="43">
        <v>0</v>
      </c>
      <c r="Q3334" s="43">
        <v>5423328</v>
      </c>
      <c r="R3334" s="46">
        <f>IF(F3334&lt;DATEVALUE("2018-07-01"),1,0)</f>
        <v>1</v>
      </c>
      <c r="S3334" s="47">
        <f>IF(R3334=1,1%,0)</f>
        <v>0.01</v>
      </c>
      <c r="T3334" s="46">
        <f>IFERROR(S3334*M3334,0)</f>
        <v>54233.279999999999</v>
      </c>
      <c r="U3334" s="48">
        <f>IF(O3334&lt;=0.12,1,0)*(1-R3334)*M3334</f>
        <v>0</v>
      </c>
      <c r="V3334" s="49">
        <f>IF(0&lt;0.8,0,IF(0&lt;1,Sheet1!L590,1))*IF(G3334&lt;3,0.12 - O3334,0.01) *U3334</f>
        <v>0</v>
      </c>
      <c r="W3334" s="49">
        <f>IF(0&gt;1,IF(0&lt;=1.1,1,IF(0&lt;=1.2,2,IF(0&lt;=1.5,3,5))),0) * 1000000</f>
        <v>0</v>
      </c>
      <c r="X3334" s="50">
        <f>IF(AND(P3334&gt;=150000000,P3334&lt;300000000),5000000,IF(AND(P3334&gt;=300000000,P3334&lt;500000000),10000000,IF(AND(P3334&gt;=300000000,P3334&lt;500000000),15000000,IF(AND(P3334&gt;=500000000,P3334&lt;3000000000),20000000,IF(P3334&gt;=30000000000,35000000,0))))) * (1-R3334)</f>
        <v>0</v>
      </c>
      <c r="Y3334" s="50">
        <f>IFERROR(Q3334 * (1-R3334),0)</f>
        <v>0</v>
      </c>
      <c r="Z3334" s="51">
        <f>IF(R3334=1,0,0)</f>
        <v>0</v>
      </c>
      <c r="AA3334" s="51">
        <f>IFERROR((1-R3334) * Z3334 * 2%,0)</f>
        <v>0</v>
      </c>
      <c r="AB3334" s="52">
        <f>IF(R3334=0,0,0)</f>
        <v>0</v>
      </c>
      <c r="AC3334" s="52">
        <f> IFERROR(AB3334 * (1-R3334) * 2%,0)</f>
        <v>0</v>
      </c>
      <c r="AD3334" s="53">
        <f>T3334+V3334+W3334+X3334+AA3334+AC3334</f>
        <v>54233.279999999999</v>
      </c>
    </row>
    <row r="3335">
      <c r="C3335" s="40" t="s">
        <v>6330</v>
      </c>
      <c r="D3335" s="41" t="s">
        <v>6331</v>
      </c>
      <c r="E3335" s="41"/>
      <c r="F3335" s="42">
        <v>41573.69494212963</v>
      </c>
      <c r="G3335" s="43">
        <v>57</v>
      </c>
      <c r="H3335" s="44">
        <v>43335</v>
      </c>
      <c r="I3335" s="44">
        <v>43340</v>
      </c>
      <c r="J3335" s="43">
        <v>1693628</v>
      </c>
      <c r="K3335" s="43">
        <v>147280</v>
      </c>
      <c r="L3335" s="43">
        <v>0</v>
      </c>
      <c r="M3335" s="43">
        <f>IFERROR(J3335-K3335-L3335,0)</f>
        <v>1546348</v>
      </c>
      <c r="N3335" s="43">
        <v>2303505</v>
      </c>
      <c r="O3335" s="45">
        <f>IFERROR(IF(1 - M3335/N3335&lt;0,0,1-M3335/N3335),0)</f>
        <v>0.32869778880445233</v>
      </c>
      <c r="P3335" s="43">
        <v>0</v>
      </c>
      <c r="Q3335" s="43">
        <v>1693628</v>
      </c>
      <c r="R3335" s="46">
        <f>IF(F3335&lt;DATEVALUE("2018-07-01"),1,0)</f>
        <v>1</v>
      </c>
      <c r="S3335" s="47">
        <f>IF(R3335=1,1%,0)</f>
        <v>0.01</v>
      </c>
      <c r="T3335" s="46">
        <f>IFERROR(S3335*M3335,0)</f>
        <v>15463.48</v>
      </c>
      <c r="U3335" s="48">
        <f>IF(O3335&lt;=0.12,1,0)*(1-R3335)*M3335</f>
        <v>0</v>
      </c>
      <c r="V3335" s="49">
        <f>IF(0&lt;0.8,0,IF(0&lt;1,Sheet1!L590,1))*IF(G3335&lt;3,0.12 - O3335,0.01) *U3335</f>
        <v>0</v>
      </c>
      <c r="W3335" s="49">
        <f>IF(0&gt;1,IF(0&lt;=1.1,1,IF(0&lt;=1.2,2,IF(0&lt;=1.5,3,5))),0) * 1000000</f>
        <v>0</v>
      </c>
      <c r="X3335" s="50">
        <f>IF(AND(P3335&gt;=150000000,P3335&lt;300000000),5000000,IF(AND(P3335&gt;=300000000,P3335&lt;500000000),10000000,IF(AND(P3335&gt;=300000000,P3335&lt;500000000),15000000,IF(AND(P3335&gt;=500000000,P3335&lt;3000000000),20000000,IF(P3335&gt;=30000000000,35000000,0))))) * (1-R3335)</f>
        <v>0</v>
      </c>
      <c r="Y3335" s="50">
        <f>IFERROR(Q3335 * (1-R3335),0)</f>
        <v>0</v>
      </c>
      <c r="Z3335" s="51">
        <f>IF(R3335=1,0,0)</f>
        <v>0</v>
      </c>
      <c r="AA3335" s="51">
        <f>IFERROR((1-R3335) * Z3335 * 2%,0)</f>
        <v>0</v>
      </c>
      <c r="AB3335" s="52">
        <f>IF(R3335=0,0,0)</f>
        <v>0</v>
      </c>
      <c r="AC3335" s="52">
        <f> IFERROR(AB3335 * (1-R3335) * 2%,0)</f>
        <v>0</v>
      </c>
      <c r="AD3335" s="53">
        <f>T3335+V3335+W3335+X3335+AA3335+AC3335</f>
        <v>15463.48</v>
      </c>
    </row>
    <row r="3336">
      <c r="C3336" s="40" t="s">
        <v>6332</v>
      </c>
      <c r="D3336" s="41" t="s">
        <v>6333</v>
      </c>
      <c r="E3336" s="41"/>
      <c r="F3336" s="42">
        <v>41606.604664351849</v>
      </c>
      <c r="G3336" s="43">
        <v>56</v>
      </c>
      <c r="H3336" s="44">
        <v>43312</v>
      </c>
      <c r="I3336" s="44">
        <v>43329</v>
      </c>
      <c r="J3336" s="43">
        <v>188660</v>
      </c>
      <c r="K3336" s="43">
        <v>0</v>
      </c>
      <c r="L3336" s="43">
        <v>0</v>
      </c>
      <c r="M3336" s="43">
        <f>IFERROR(J3336-K3336-L3336,0)</f>
        <v>188660</v>
      </c>
      <c r="N3336" s="43">
        <v>188660</v>
      </c>
      <c r="O3336" s="45">
        <f>IFERROR(IF(1 - M3336/N3336&lt;0,0,1-M3336/N3336),0)</f>
        <v>0</v>
      </c>
      <c r="P3336" s="43">
        <v>0</v>
      </c>
      <c r="Q3336" s="43">
        <v>188660</v>
      </c>
      <c r="R3336" s="46">
        <f>IF(F3336&lt;DATEVALUE("2018-07-01"),1,0)</f>
        <v>1</v>
      </c>
      <c r="S3336" s="47">
        <f>IF(R3336=1,1%,0)</f>
        <v>0.01</v>
      </c>
      <c r="T3336" s="46">
        <f>IFERROR(S3336*M3336,0)</f>
        <v>1886.6000000000001</v>
      </c>
      <c r="U3336" s="48">
        <f>IF(O3336&lt;=0.12,1,0)*(1-R3336)*M3336</f>
        <v>0</v>
      </c>
      <c r="V3336" s="49">
        <f>IF(0&lt;0.8,0,IF(0&lt;1,Sheet1!L590,1))*IF(G3336&lt;3,0.12 - O3336,0.01) *U3336</f>
        <v>0</v>
      </c>
      <c r="W3336" s="49">
        <f>IF(0&gt;1,IF(0&lt;=1.1,1,IF(0&lt;=1.2,2,IF(0&lt;=1.5,3,5))),0) * 1000000</f>
        <v>0</v>
      </c>
      <c r="X3336" s="50">
        <f>IF(AND(P3336&gt;=150000000,P3336&lt;300000000),5000000,IF(AND(P3336&gt;=300000000,P3336&lt;500000000),10000000,IF(AND(P3336&gt;=300000000,P3336&lt;500000000),15000000,IF(AND(P3336&gt;=500000000,P3336&lt;3000000000),20000000,IF(P3336&gt;=30000000000,35000000,0))))) * (1-R3336)</f>
        <v>0</v>
      </c>
      <c r="Y3336" s="50">
        <f>IFERROR(Q3336 * (1-R3336),0)</f>
        <v>0</v>
      </c>
      <c r="Z3336" s="51">
        <f>IF(R3336=1,0,0)</f>
        <v>0</v>
      </c>
      <c r="AA3336" s="51">
        <f>IFERROR((1-R3336) * Z3336 * 2%,0)</f>
        <v>0</v>
      </c>
      <c r="AB3336" s="52">
        <f>IF(R3336=0,0,0)</f>
        <v>0</v>
      </c>
      <c r="AC3336" s="52">
        <f> IFERROR(AB3336 * (1-R3336) * 2%,0)</f>
        <v>0</v>
      </c>
      <c r="AD3336" s="53">
        <f>T3336+V3336+W3336+X3336+AA3336+AC3336</f>
        <v>1886.6000000000001</v>
      </c>
    </row>
    <row r="3337">
      <c r="C3337" s="40" t="s">
        <v>6334</v>
      </c>
      <c r="D3337" s="41" t="s">
        <v>6335</v>
      </c>
      <c r="E3337" s="41"/>
      <c r="F3337" s="42">
        <v>41743.395775462959</v>
      </c>
      <c r="G3337" s="43">
        <v>51</v>
      </c>
      <c r="H3337" s="44">
        <v>43323</v>
      </c>
      <c r="I3337" s="44">
        <v>43348</v>
      </c>
      <c r="J3337" s="43">
        <v>1390250</v>
      </c>
      <c r="K3337" s="43">
        <v>0</v>
      </c>
      <c r="L3337" s="43">
        <v>0</v>
      </c>
      <c r="M3337" s="43">
        <f>IFERROR(J3337-K3337-L3337,0)</f>
        <v>1390250</v>
      </c>
      <c r="N3337" s="43">
        <v>1390250</v>
      </c>
      <c r="O3337" s="45">
        <f>IFERROR(IF(1 - M3337/N3337&lt;0,0,1-M3337/N3337),0)</f>
        <v>0</v>
      </c>
      <c r="P3337" s="43">
        <v>0</v>
      </c>
      <c r="Q3337" s="43">
        <v>1390250</v>
      </c>
      <c r="R3337" s="46">
        <f>IF(F3337&lt;DATEVALUE("2018-07-01"),1,0)</f>
        <v>1</v>
      </c>
      <c r="S3337" s="47">
        <f>IF(R3337=1,1%,0)</f>
        <v>0.01</v>
      </c>
      <c r="T3337" s="46">
        <f>IFERROR(S3337*M3337,0)</f>
        <v>13902.5</v>
      </c>
      <c r="U3337" s="48">
        <f>IF(O3337&lt;=0.12,1,0)*(1-R3337)*M3337</f>
        <v>0</v>
      </c>
      <c r="V3337" s="49">
        <f>IF(0&lt;0.8,0,IF(0&lt;1,Sheet1!L590,1))*IF(G3337&lt;3,0.12 - O3337,0.01) *U3337</f>
        <v>0</v>
      </c>
      <c r="W3337" s="49">
        <f>IF(0&gt;1,IF(0&lt;=1.1,1,IF(0&lt;=1.2,2,IF(0&lt;=1.5,3,5))),0) * 1000000</f>
        <v>0</v>
      </c>
      <c r="X3337" s="50">
        <f>IF(AND(P3337&gt;=150000000,P3337&lt;300000000),5000000,IF(AND(P3337&gt;=300000000,P3337&lt;500000000),10000000,IF(AND(P3337&gt;=300000000,P3337&lt;500000000),15000000,IF(AND(P3337&gt;=500000000,P3337&lt;3000000000),20000000,IF(P3337&gt;=30000000000,35000000,0))))) * (1-R3337)</f>
        <v>0</v>
      </c>
      <c r="Y3337" s="50">
        <f>IFERROR(Q3337 * (1-R3337),0)</f>
        <v>0</v>
      </c>
      <c r="Z3337" s="51">
        <f>IF(R3337=1,0,0)</f>
        <v>0</v>
      </c>
      <c r="AA3337" s="51">
        <f>IFERROR((1-R3337) * Z3337 * 2%,0)</f>
        <v>0</v>
      </c>
      <c r="AB3337" s="52">
        <f>IF(R3337=0,0,0)</f>
        <v>0</v>
      </c>
      <c r="AC3337" s="52">
        <f> IFERROR(AB3337 * (1-R3337) * 2%,0)</f>
        <v>0</v>
      </c>
      <c r="AD3337" s="53">
        <f>T3337+V3337+W3337+X3337+AA3337+AC3337</f>
        <v>13902.5</v>
      </c>
    </row>
    <row r="3338">
      <c r="C3338" s="40" t="s">
        <v>6336</v>
      </c>
      <c r="D3338" s="41" t="s">
        <v>6337</v>
      </c>
      <c r="E3338" s="41"/>
      <c r="F3338" s="42">
        <v>41752.387280092589</v>
      </c>
      <c r="G3338" s="43">
        <v>51</v>
      </c>
      <c r="H3338" s="44">
        <v>43312</v>
      </c>
      <c r="I3338" s="44">
        <v>43326</v>
      </c>
      <c r="J3338" s="43">
        <v>186700</v>
      </c>
      <c r="K3338" s="43">
        <v>0</v>
      </c>
      <c r="L3338" s="43">
        <v>0</v>
      </c>
      <c r="M3338" s="43">
        <f>IFERROR(J3338-K3338-L3338,0)</f>
        <v>186700</v>
      </c>
      <c r="N3338" s="43">
        <v>186700</v>
      </c>
      <c r="O3338" s="45">
        <f>IFERROR(IF(1 - M3338/N3338&lt;0,0,1-M3338/N3338),0)</f>
        <v>0</v>
      </c>
      <c r="P3338" s="43">
        <v>0</v>
      </c>
      <c r="Q3338" s="43">
        <v>186700</v>
      </c>
      <c r="R3338" s="46">
        <f>IF(F3338&lt;DATEVALUE("2018-07-01"),1,0)</f>
        <v>1</v>
      </c>
      <c r="S3338" s="47">
        <f>IF(R3338=1,1%,0)</f>
        <v>0.01</v>
      </c>
      <c r="T3338" s="46">
        <f>IFERROR(S3338*M3338,0)</f>
        <v>1867</v>
      </c>
      <c r="U3338" s="48">
        <f>IF(O3338&lt;=0.12,1,0)*(1-R3338)*M3338</f>
        <v>0</v>
      </c>
      <c r="V3338" s="49">
        <f>IF(0&lt;0.8,0,IF(0&lt;1,Sheet1!L590,1))*IF(G3338&lt;3,0.12 - O3338,0.01) *U3338</f>
        <v>0</v>
      </c>
      <c r="W3338" s="49">
        <f>IF(0&gt;1,IF(0&lt;=1.1,1,IF(0&lt;=1.2,2,IF(0&lt;=1.5,3,5))),0) * 1000000</f>
        <v>0</v>
      </c>
      <c r="X3338" s="50">
        <f>IF(AND(P3338&gt;=150000000,P3338&lt;300000000),5000000,IF(AND(P3338&gt;=300000000,P3338&lt;500000000),10000000,IF(AND(P3338&gt;=300000000,P3338&lt;500000000),15000000,IF(AND(P3338&gt;=500000000,P3338&lt;3000000000),20000000,IF(P3338&gt;=30000000000,35000000,0))))) * (1-R3338)</f>
        <v>0</v>
      </c>
      <c r="Y3338" s="50">
        <f>IFERROR(Q3338 * (1-R3338),0)</f>
        <v>0</v>
      </c>
      <c r="Z3338" s="51">
        <f>IF(R3338=1,0,0)</f>
        <v>0</v>
      </c>
      <c r="AA3338" s="51">
        <f>IFERROR((1-R3338) * Z3338 * 2%,0)</f>
        <v>0</v>
      </c>
      <c r="AB3338" s="52">
        <f>IF(R3338=0,0,0)</f>
        <v>0</v>
      </c>
      <c r="AC3338" s="52">
        <f> IFERROR(AB3338 * (1-R3338) * 2%,0)</f>
        <v>0</v>
      </c>
      <c r="AD3338" s="53">
        <f>T3338+V3338+W3338+X3338+AA3338+AC3338</f>
        <v>1867</v>
      </c>
    </row>
    <row r="3339">
      <c r="C3339" s="40" t="s">
        <v>6338</v>
      </c>
      <c r="D3339" s="41" t="s">
        <v>6339</v>
      </c>
      <c r="E3339" s="41"/>
      <c r="F3339" s="42">
        <v>41859.589988425927</v>
      </c>
      <c r="G3339" s="43">
        <v>47</v>
      </c>
      <c r="H3339" s="44">
        <v>43323</v>
      </c>
      <c r="I3339" s="44">
        <v>43341</v>
      </c>
      <c r="J3339" s="43">
        <v>3429251</v>
      </c>
      <c r="K3339" s="43">
        <v>0</v>
      </c>
      <c r="L3339" s="43">
        <v>0</v>
      </c>
      <c r="M3339" s="43">
        <f>IFERROR(J3339-K3339-L3339,0)</f>
        <v>3429251</v>
      </c>
      <c r="N3339" s="43">
        <v>2384183</v>
      </c>
      <c r="O3339" s="45">
        <f>IFERROR(IF(1 - M3339/N3339&lt;0,0,1-M3339/N3339),0)</f>
        <v>0</v>
      </c>
      <c r="P3339" s="43">
        <v>0</v>
      </c>
      <c r="Q3339" s="43">
        <v>3429251</v>
      </c>
      <c r="R3339" s="46">
        <f>IF(F3339&lt;DATEVALUE("2018-07-01"),1,0)</f>
        <v>1</v>
      </c>
      <c r="S3339" s="47">
        <f>IF(R3339=1,1%,0)</f>
        <v>0.01</v>
      </c>
      <c r="T3339" s="46">
        <f>IFERROR(S3339*M3339,0)</f>
        <v>34292.510000000002</v>
      </c>
      <c r="U3339" s="48">
        <f>IF(O3339&lt;=0.12,1,0)*(1-R3339)*M3339</f>
        <v>0</v>
      </c>
      <c r="V3339" s="49">
        <f>IF(0&lt;0.8,0,IF(0&lt;1,Sheet1!L590,1))*IF(G3339&lt;3,0.12 - O3339,0.01) *U3339</f>
        <v>0</v>
      </c>
      <c r="W3339" s="49">
        <f>IF(0&gt;1,IF(0&lt;=1.1,1,IF(0&lt;=1.2,2,IF(0&lt;=1.5,3,5))),0) * 1000000</f>
        <v>0</v>
      </c>
      <c r="X3339" s="50">
        <f>IF(AND(P3339&gt;=150000000,P3339&lt;300000000),5000000,IF(AND(P3339&gt;=300000000,P3339&lt;500000000),10000000,IF(AND(P3339&gt;=300000000,P3339&lt;500000000),15000000,IF(AND(P3339&gt;=500000000,P3339&lt;3000000000),20000000,IF(P3339&gt;=30000000000,35000000,0))))) * (1-R3339)</f>
        <v>0</v>
      </c>
      <c r="Y3339" s="50">
        <f>IFERROR(Q3339 * (1-R3339),0)</f>
        <v>0</v>
      </c>
      <c r="Z3339" s="51">
        <f>IF(R3339=1,0,0)</f>
        <v>0</v>
      </c>
      <c r="AA3339" s="51">
        <f>IFERROR((1-R3339) * Z3339 * 2%,0)</f>
        <v>0</v>
      </c>
      <c r="AB3339" s="52">
        <f>IF(R3339=0,1045066,0)</f>
        <v>0</v>
      </c>
      <c r="AC3339" s="52">
        <f> IFERROR(AB3339 * (1-R3339) * 2%,0)</f>
        <v>0</v>
      </c>
      <c r="AD3339" s="53">
        <f>T3339+V3339+W3339+X3339+AA3339+AC3339</f>
        <v>34292.510000000002</v>
      </c>
    </row>
    <row r="3340">
      <c r="C3340" s="40" t="s">
        <v>6340</v>
      </c>
      <c r="D3340" s="41" t="s">
        <v>6341</v>
      </c>
      <c r="E3340" s="41"/>
      <c r="F3340" s="42">
        <v>41916.360081018516</v>
      </c>
      <c r="G3340" s="43">
        <v>45</v>
      </c>
      <c r="H3340" s="44">
        <v>43340</v>
      </c>
      <c r="I3340" s="44">
        <v>43395</v>
      </c>
      <c r="J3340" s="43">
        <v>2146137</v>
      </c>
      <c r="K3340" s="43">
        <v>0</v>
      </c>
      <c r="L3340" s="43">
        <v>0</v>
      </c>
      <c r="M3340" s="43">
        <f>IFERROR(J3340-K3340-L3340,0)</f>
        <v>2146137</v>
      </c>
      <c r="N3340" s="43">
        <v>2624650</v>
      </c>
      <c r="O3340" s="45">
        <f>IFERROR(IF(1 - M3340/N3340&lt;0,0,1-M3340/N3340),0)</f>
        <v>0.18231497533004404</v>
      </c>
      <c r="P3340" s="43">
        <v>0</v>
      </c>
      <c r="Q3340" s="43">
        <v>2146137</v>
      </c>
      <c r="R3340" s="46">
        <f>IF(F3340&lt;DATEVALUE("2018-07-01"),1,0)</f>
        <v>1</v>
      </c>
      <c r="S3340" s="47">
        <f>IF(R3340=1,1%,0)</f>
        <v>0.01</v>
      </c>
      <c r="T3340" s="46">
        <f>IFERROR(S3340*M3340,0)</f>
        <v>21461.369999999999</v>
      </c>
      <c r="U3340" s="48">
        <f>IF(O3340&lt;=0.12,1,0)*(1-R3340)*M3340</f>
        <v>0</v>
      </c>
      <c r="V3340" s="49">
        <f>IF(0&lt;0.8,0,IF(0&lt;1,Sheet1!L590,1))*IF(G3340&lt;3,0.12 - O3340,0.01) *U3340</f>
        <v>0</v>
      </c>
      <c r="W3340" s="49">
        <f>IF(0&gt;1,IF(0&lt;=1.1,1,IF(0&lt;=1.2,2,IF(0&lt;=1.5,3,5))),0) * 1000000</f>
        <v>0</v>
      </c>
      <c r="X3340" s="50">
        <f>IF(AND(P3340&gt;=150000000,P3340&lt;300000000),5000000,IF(AND(P3340&gt;=300000000,P3340&lt;500000000),10000000,IF(AND(P3340&gt;=300000000,P3340&lt;500000000),15000000,IF(AND(P3340&gt;=500000000,P3340&lt;3000000000),20000000,IF(P3340&gt;=30000000000,35000000,0))))) * (1-R3340)</f>
        <v>0</v>
      </c>
      <c r="Y3340" s="50">
        <f>IFERROR(Q3340 * (1-R3340),0)</f>
        <v>0</v>
      </c>
      <c r="Z3340" s="51">
        <f>IF(R3340=1,0,0)</f>
        <v>0</v>
      </c>
      <c r="AA3340" s="51">
        <f>IFERROR((1-R3340) * Z3340 * 2%,0)</f>
        <v>0</v>
      </c>
      <c r="AB3340" s="52">
        <f>IF(R3340=0,0,0)</f>
        <v>0</v>
      </c>
      <c r="AC3340" s="52">
        <f> IFERROR(AB3340 * (1-R3340) * 2%,0)</f>
        <v>0</v>
      </c>
      <c r="AD3340" s="53">
        <f>T3340+V3340+W3340+X3340+AA3340+AC3340</f>
        <v>21461.369999999999</v>
      </c>
    </row>
    <row r="3341">
      <c r="C3341" s="40" t="s">
        <v>6342</v>
      </c>
      <c r="D3341" s="41" t="s">
        <v>6331</v>
      </c>
      <c r="E3341" s="41"/>
      <c r="F3341" s="42">
        <v>41948.409907407404</v>
      </c>
      <c r="G3341" s="43">
        <v>44</v>
      </c>
      <c r="H3341" s="44">
        <v>43335</v>
      </c>
      <c r="I3341" s="44">
        <v>43340</v>
      </c>
      <c r="J3341" s="43">
        <v>4057161</v>
      </c>
      <c r="K3341" s="43">
        <v>361006</v>
      </c>
      <c r="L3341" s="43">
        <v>0</v>
      </c>
      <c r="M3341" s="43">
        <f>IFERROR(J3341-K3341-L3341,0)</f>
        <v>3696155</v>
      </c>
      <c r="N3341" s="43">
        <v>5461078</v>
      </c>
      <c r="O3341" s="45">
        <f>IFERROR(IF(1 - M3341/N3341&lt;0,0,1-M3341/N3341),0)</f>
        <v>0.32318216293559621</v>
      </c>
      <c r="P3341" s="43">
        <v>0</v>
      </c>
      <c r="Q3341" s="43">
        <v>4057161</v>
      </c>
      <c r="R3341" s="46">
        <f>IF(F3341&lt;DATEVALUE("2018-07-01"),1,0)</f>
        <v>1</v>
      </c>
      <c r="S3341" s="47">
        <f>IF(R3341=1,1%,0)</f>
        <v>0.01</v>
      </c>
      <c r="T3341" s="46">
        <f>IFERROR(S3341*M3341,0)</f>
        <v>36961.550000000003</v>
      </c>
      <c r="U3341" s="48">
        <f>IF(O3341&lt;=0.12,1,0)*(1-R3341)*M3341</f>
        <v>0</v>
      </c>
      <c r="V3341" s="49">
        <f>IF(0&lt;0.8,0,IF(0&lt;1,Sheet1!L590,1))*IF(G3341&lt;3,0.12 - O3341,0.01) *U3341</f>
        <v>0</v>
      </c>
      <c r="W3341" s="49">
        <f>IF(0&gt;1,IF(0&lt;=1.1,1,IF(0&lt;=1.2,2,IF(0&lt;=1.5,3,5))),0) * 1000000</f>
        <v>0</v>
      </c>
      <c r="X3341" s="50">
        <f>IF(AND(P3341&gt;=150000000,P3341&lt;300000000),5000000,IF(AND(P3341&gt;=300000000,P3341&lt;500000000),10000000,IF(AND(P3341&gt;=300000000,P3341&lt;500000000),15000000,IF(AND(P3341&gt;=500000000,P3341&lt;3000000000),20000000,IF(P3341&gt;=30000000000,35000000,0))))) * (1-R3341)</f>
        <v>0</v>
      </c>
      <c r="Y3341" s="50">
        <f>IFERROR(Q3341 * (1-R3341),0)</f>
        <v>0</v>
      </c>
      <c r="Z3341" s="51">
        <f>IF(R3341=1,0,0)</f>
        <v>0</v>
      </c>
      <c r="AA3341" s="51">
        <f>IFERROR((1-R3341) * Z3341 * 2%,0)</f>
        <v>0</v>
      </c>
      <c r="AB3341" s="52">
        <f>IF(R3341=0,0,0)</f>
        <v>0</v>
      </c>
      <c r="AC3341" s="52">
        <f> IFERROR(AB3341 * (1-R3341) * 2%,0)</f>
        <v>0</v>
      </c>
      <c r="AD3341" s="53">
        <f>T3341+V3341+W3341+X3341+AA3341+AC3341</f>
        <v>36961.550000000003</v>
      </c>
    </row>
    <row r="3342">
      <c r="C3342" s="40" t="s">
        <v>6343</v>
      </c>
      <c r="D3342" s="41" t="s">
        <v>6344</v>
      </c>
      <c r="E3342" s="41"/>
      <c r="F3342" s="42">
        <v>41968.615520833329</v>
      </c>
      <c r="G3342" s="43">
        <v>44</v>
      </c>
      <c r="H3342" s="44">
        <v>43312</v>
      </c>
      <c r="I3342" s="44">
        <v>43337</v>
      </c>
      <c r="J3342" s="43">
        <v>2240139</v>
      </c>
      <c r="K3342" s="43">
        <v>0</v>
      </c>
      <c r="L3342" s="43">
        <v>0</v>
      </c>
      <c r="M3342" s="43">
        <f>IFERROR(J3342-K3342-L3342,0)</f>
        <v>2240139</v>
      </c>
      <c r="N3342" s="43">
        <v>2240139</v>
      </c>
      <c r="O3342" s="45">
        <f>IFERROR(IF(1 - M3342/N3342&lt;0,0,1-M3342/N3342),0)</f>
        <v>0</v>
      </c>
      <c r="P3342" s="43">
        <v>0</v>
      </c>
      <c r="Q3342" s="43">
        <v>2240139</v>
      </c>
      <c r="R3342" s="46">
        <f>IF(F3342&lt;DATEVALUE("2018-07-01"),1,0)</f>
        <v>1</v>
      </c>
      <c r="S3342" s="47">
        <f>IF(R3342=1,1%,0)</f>
        <v>0.01</v>
      </c>
      <c r="T3342" s="46">
        <f>IFERROR(S3342*M3342,0)</f>
        <v>22401.389999999999</v>
      </c>
      <c r="U3342" s="48">
        <f>IF(O3342&lt;=0.12,1,0)*(1-R3342)*M3342</f>
        <v>0</v>
      </c>
      <c r="V3342" s="49">
        <f>IF(0&lt;0.8,0,IF(0&lt;1,Sheet1!L590,1))*IF(G3342&lt;3,0.12 - O3342,0.01) *U3342</f>
        <v>0</v>
      </c>
      <c r="W3342" s="49">
        <f>IF(0&gt;1,IF(0&lt;=1.1,1,IF(0&lt;=1.2,2,IF(0&lt;=1.5,3,5))),0) * 1000000</f>
        <v>0</v>
      </c>
      <c r="X3342" s="50">
        <f>IF(AND(P3342&gt;=150000000,P3342&lt;300000000),5000000,IF(AND(P3342&gt;=300000000,P3342&lt;500000000),10000000,IF(AND(P3342&gt;=300000000,P3342&lt;500000000),15000000,IF(AND(P3342&gt;=500000000,P3342&lt;3000000000),20000000,IF(P3342&gt;=30000000000,35000000,0))))) * (1-R3342)</f>
        <v>0</v>
      </c>
      <c r="Y3342" s="50">
        <f>IFERROR(Q3342 * (1-R3342),0)</f>
        <v>0</v>
      </c>
      <c r="Z3342" s="51">
        <f>IF(R3342=1,0,0)</f>
        <v>0</v>
      </c>
      <c r="AA3342" s="51">
        <f>IFERROR((1-R3342) * Z3342 * 2%,0)</f>
        <v>0</v>
      </c>
      <c r="AB3342" s="52">
        <f>IF(R3342=0,0,0)</f>
        <v>0</v>
      </c>
      <c r="AC3342" s="52">
        <f> IFERROR(AB3342 * (1-R3342) * 2%,0)</f>
        <v>0</v>
      </c>
      <c r="AD3342" s="53">
        <f>T3342+V3342+W3342+X3342+AA3342+AC3342</f>
        <v>22401.389999999999</v>
      </c>
    </row>
    <row r="3343">
      <c r="C3343" s="40" t="s">
        <v>6345</v>
      </c>
      <c r="D3343" s="41" t="s">
        <v>6346</v>
      </c>
      <c r="E3343" s="41"/>
      <c r="F3343" s="42">
        <v>41999.582175925927</v>
      </c>
      <c r="G3343" s="43">
        <v>43</v>
      </c>
      <c r="H3343" s="44">
        <v>43312</v>
      </c>
      <c r="I3343" s="44">
        <v>43329</v>
      </c>
      <c r="J3343" s="43">
        <v>1979568</v>
      </c>
      <c r="K3343" s="43">
        <v>0</v>
      </c>
      <c r="L3343" s="43">
        <v>0</v>
      </c>
      <c r="M3343" s="43">
        <f>IFERROR(J3343-K3343-L3343,0)</f>
        <v>1979568</v>
      </c>
      <c r="N3343" s="43">
        <v>1978836</v>
      </c>
      <c r="O3343" s="45">
        <f>IFERROR(IF(1 - M3343/N3343&lt;0,0,1-M3343/N3343),0)</f>
        <v>0</v>
      </c>
      <c r="P3343" s="43">
        <v>0</v>
      </c>
      <c r="Q3343" s="43">
        <v>1979568</v>
      </c>
      <c r="R3343" s="46">
        <f>IF(F3343&lt;DATEVALUE("2018-07-01"),1,0)</f>
        <v>1</v>
      </c>
      <c r="S3343" s="47">
        <f>IF(R3343=1,1%,0)</f>
        <v>0.01</v>
      </c>
      <c r="T3343" s="46">
        <f>IFERROR(S3343*M3343,0)</f>
        <v>19795.68</v>
      </c>
      <c r="U3343" s="48">
        <f>IF(O3343&lt;=0.12,1,0)*(1-R3343)*M3343</f>
        <v>0</v>
      </c>
      <c r="V3343" s="49">
        <f>IF(0&lt;0.8,0,IF(0&lt;1,Sheet1!L590,1))*IF(G3343&lt;3,0.12 - O3343,0.01) *U3343</f>
        <v>0</v>
      </c>
      <c r="W3343" s="49">
        <f>IF(0&gt;1,IF(0&lt;=1.1,1,IF(0&lt;=1.2,2,IF(0&lt;=1.5,3,5))),0) * 1000000</f>
        <v>0</v>
      </c>
      <c r="X3343" s="50">
        <f>IF(AND(P3343&gt;=150000000,P3343&lt;300000000),5000000,IF(AND(P3343&gt;=300000000,P3343&lt;500000000),10000000,IF(AND(P3343&gt;=300000000,P3343&lt;500000000),15000000,IF(AND(P3343&gt;=500000000,P3343&lt;3000000000),20000000,IF(P3343&gt;=30000000000,35000000,0))))) * (1-R3343)</f>
        <v>0</v>
      </c>
      <c r="Y3343" s="50">
        <f>IFERROR(Q3343 * (1-R3343),0)</f>
        <v>0</v>
      </c>
      <c r="Z3343" s="51">
        <f>IF(R3343=1,0,0)</f>
        <v>0</v>
      </c>
      <c r="AA3343" s="51">
        <f>IFERROR((1-R3343) * Z3343 * 2%,0)</f>
        <v>0</v>
      </c>
      <c r="AB3343" s="52">
        <f>IF(R3343=0,0,0)</f>
        <v>0</v>
      </c>
      <c r="AC3343" s="52">
        <f> IFERROR(AB3343 * (1-R3343) * 2%,0)</f>
        <v>0</v>
      </c>
      <c r="AD3343" s="53">
        <f>T3343+V3343+W3343+X3343+AA3343+AC3343</f>
        <v>19795.68</v>
      </c>
    </row>
    <row r="3344">
      <c r="C3344" s="40" t="s">
        <v>6347</v>
      </c>
      <c r="D3344" s="41" t="s">
        <v>6348</v>
      </c>
      <c r="E3344" s="41"/>
      <c r="F3344" s="42">
        <v>42019.333425925921</v>
      </c>
      <c r="G3344" s="43">
        <v>42</v>
      </c>
      <c r="H3344" s="44">
        <v>43312</v>
      </c>
      <c r="I3344" s="44">
        <v>43333</v>
      </c>
      <c r="J3344" s="43">
        <v>290200</v>
      </c>
      <c r="K3344" s="43">
        <v>0</v>
      </c>
      <c r="L3344" s="43">
        <v>0</v>
      </c>
      <c r="M3344" s="43">
        <f>IFERROR(J3344-K3344-L3344,0)</f>
        <v>290200</v>
      </c>
      <c r="N3344" s="43">
        <v>290200</v>
      </c>
      <c r="O3344" s="45">
        <f>IFERROR(IF(1 - M3344/N3344&lt;0,0,1-M3344/N3344),0)</f>
        <v>0</v>
      </c>
      <c r="P3344" s="43">
        <v>0</v>
      </c>
      <c r="Q3344" s="43">
        <v>290200</v>
      </c>
      <c r="R3344" s="46">
        <f>IF(F3344&lt;DATEVALUE("2018-07-01"),1,0)</f>
        <v>1</v>
      </c>
      <c r="S3344" s="47">
        <f>IF(R3344=1,1%,0)</f>
        <v>0.01</v>
      </c>
      <c r="T3344" s="46">
        <f>IFERROR(S3344*M3344,0)</f>
        <v>2902</v>
      </c>
      <c r="U3344" s="48">
        <f>IF(O3344&lt;=0.12,1,0)*(1-R3344)*M3344</f>
        <v>0</v>
      </c>
      <c r="V3344" s="49">
        <f>IF(0&lt;0.8,0,IF(0&lt;1,Sheet1!L590,1))*IF(G3344&lt;3,0.12 - O3344,0.01) *U3344</f>
        <v>0</v>
      </c>
      <c r="W3344" s="49">
        <f>IF(0&gt;1,IF(0&lt;=1.1,1,IF(0&lt;=1.2,2,IF(0&lt;=1.5,3,5))),0) * 1000000</f>
        <v>0</v>
      </c>
      <c r="X3344" s="50">
        <f>IF(AND(P3344&gt;=150000000,P3344&lt;300000000),5000000,IF(AND(P3344&gt;=300000000,P3344&lt;500000000),10000000,IF(AND(P3344&gt;=300000000,P3344&lt;500000000),15000000,IF(AND(P3344&gt;=500000000,P3344&lt;3000000000),20000000,IF(P3344&gt;=30000000000,35000000,0))))) * (1-R3344)</f>
        <v>0</v>
      </c>
      <c r="Y3344" s="50">
        <f>IFERROR(Q3344 * (1-R3344),0)</f>
        <v>0</v>
      </c>
      <c r="Z3344" s="51">
        <f>IF(R3344=1,0,0)</f>
        <v>0</v>
      </c>
      <c r="AA3344" s="51">
        <f>IFERROR((1-R3344) * Z3344 * 2%,0)</f>
        <v>0</v>
      </c>
      <c r="AB3344" s="52">
        <f>IF(R3344=0,0,0)</f>
        <v>0</v>
      </c>
      <c r="AC3344" s="52">
        <f> IFERROR(AB3344 * (1-R3344) * 2%,0)</f>
        <v>0</v>
      </c>
      <c r="AD3344" s="53">
        <f>T3344+V3344+W3344+X3344+AA3344+AC3344</f>
        <v>2902</v>
      </c>
    </row>
    <row r="3345">
      <c r="C3345" s="40" t="s">
        <v>6349</v>
      </c>
      <c r="D3345" s="41" t="s">
        <v>2535</v>
      </c>
      <c r="E3345" s="41"/>
      <c r="F3345" s="42">
        <v>42019.336157407408</v>
      </c>
      <c r="G3345" s="43">
        <v>42</v>
      </c>
      <c r="H3345" s="44">
        <v>43312</v>
      </c>
      <c r="I3345" s="44">
        <v>43339</v>
      </c>
      <c r="J3345" s="43">
        <v>2950249</v>
      </c>
      <c r="K3345" s="43">
        <v>0</v>
      </c>
      <c r="L3345" s="43">
        <v>0</v>
      </c>
      <c r="M3345" s="43">
        <f>IFERROR(J3345-K3345-L3345,0)</f>
        <v>2950249</v>
      </c>
      <c r="N3345" s="43">
        <v>2949950</v>
      </c>
      <c r="O3345" s="45">
        <f>IFERROR(IF(1 - M3345/N3345&lt;0,0,1-M3345/N3345),0)</f>
        <v>0</v>
      </c>
      <c r="P3345" s="43">
        <v>0</v>
      </c>
      <c r="Q3345" s="43">
        <v>2950249</v>
      </c>
      <c r="R3345" s="46">
        <f>IF(F3345&lt;DATEVALUE("2018-07-01"),1,0)</f>
        <v>1</v>
      </c>
      <c r="S3345" s="47">
        <f>IF(R3345=1,1%,0)</f>
        <v>0.01</v>
      </c>
      <c r="T3345" s="46">
        <f>IFERROR(S3345*M3345,0)</f>
        <v>29502.490000000002</v>
      </c>
      <c r="U3345" s="48">
        <f>IF(O3345&lt;=0.12,1,0)*(1-R3345)*M3345</f>
        <v>0</v>
      </c>
      <c r="V3345" s="49">
        <f>IF(0&lt;0.8,0,IF(0&lt;1,Sheet1!L590,1))*IF(G3345&lt;3,0.12 - O3345,0.01) *U3345</f>
        <v>0</v>
      </c>
      <c r="W3345" s="49">
        <f>IF(0&gt;1,IF(0&lt;=1.1,1,IF(0&lt;=1.2,2,IF(0&lt;=1.5,3,5))),0) * 1000000</f>
        <v>0</v>
      </c>
      <c r="X3345" s="50">
        <f>IF(AND(P3345&gt;=150000000,P3345&lt;300000000),5000000,IF(AND(P3345&gt;=300000000,P3345&lt;500000000),10000000,IF(AND(P3345&gt;=300000000,P3345&lt;500000000),15000000,IF(AND(P3345&gt;=500000000,P3345&lt;3000000000),20000000,IF(P3345&gt;=30000000000,35000000,0))))) * (1-R3345)</f>
        <v>0</v>
      </c>
      <c r="Y3345" s="50">
        <f>IFERROR(Q3345 * (1-R3345),0)</f>
        <v>0</v>
      </c>
      <c r="Z3345" s="51">
        <f>IF(R3345=1,0,0)</f>
        <v>0</v>
      </c>
      <c r="AA3345" s="51">
        <f>IFERROR((1-R3345) * Z3345 * 2%,0)</f>
        <v>0</v>
      </c>
      <c r="AB3345" s="52">
        <f>IF(R3345=0,0,0)</f>
        <v>0</v>
      </c>
      <c r="AC3345" s="52">
        <f> IFERROR(AB3345 * (1-R3345) * 2%,0)</f>
        <v>0</v>
      </c>
      <c r="AD3345" s="53">
        <f>T3345+V3345+W3345+X3345+AA3345+AC3345</f>
        <v>29502.490000000002</v>
      </c>
    </row>
    <row r="3346">
      <c r="C3346" s="40" t="s">
        <v>6350</v>
      </c>
      <c r="D3346" s="41" t="s">
        <v>6351</v>
      </c>
      <c r="E3346" s="41"/>
      <c r="F3346" s="42">
        <v>42094.32907407407</v>
      </c>
      <c r="G3346" s="43">
        <v>40</v>
      </c>
      <c r="H3346" s="44">
        <v>43343</v>
      </c>
      <c r="I3346" s="44">
        <v>43358</v>
      </c>
      <c r="J3346" s="43">
        <v>1788235</v>
      </c>
      <c r="K3346" s="43">
        <v>0</v>
      </c>
      <c r="L3346" s="43">
        <v>0</v>
      </c>
      <c r="M3346" s="43">
        <f>IFERROR(J3346-K3346-L3346,0)</f>
        <v>1788235</v>
      </c>
      <c r="N3346" s="43">
        <v>2229628</v>
      </c>
      <c r="O3346" s="45">
        <f>IFERROR(IF(1 - M3346/N3346&lt;0,0,1-M3346/N3346),0)</f>
        <v>0.19796710482645541</v>
      </c>
      <c r="P3346" s="43">
        <v>0</v>
      </c>
      <c r="Q3346" s="43">
        <v>1788235</v>
      </c>
      <c r="R3346" s="46">
        <f>IF(F3346&lt;DATEVALUE("2018-07-01"),1,0)</f>
        <v>1</v>
      </c>
      <c r="S3346" s="47">
        <f>IF(R3346=1,1%,0)</f>
        <v>0.01</v>
      </c>
      <c r="T3346" s="46">
        <f>IFERROR(S3346*M3346,0)</f>
        <v>17882.350000000002</v>
      </c>
      <c r="U3346" s="48">
        <f>IF(O3346&lt;=0.12,1,0)*(1-R3346)*M3346</f>
        <v>0</v>
      </c>
      <c r="V3346" s="49">
        <f>IF(0&lt;0.8,0,IF(0&lt;1,Sheet1!L590,1))*IF(G3346&lt;3,0.12 - O3346,0.01) *U3346</f>
        <v>0</v>
      </c>
      <c r="W3346" s="49">
        <f>IF(0&gt;1,IF(0&lt;=1.1,1,IF(0&lt;=1.2,2,IF(0&lt;=1.5,3,5))),0) * 1000000</f>
        <v>0</v>
      </c>
      <c r="X3346" s="50">
        <f>IF(AND(P3346&gt;=150000000,P3346&lt;300000000),5000000,IF(AND(P3346&gt;=300000000,P3346&lt;500000000),10000000,IF(AND(P3346&gt;=300000000,P3346&lt;500000000),15000000,IF(AND(P3346&gt;=500000000,P3346&lt;3000000000),20000000,IF(P3346&gt;=30000000000,35000000,0))))) * (1-R3346)</f>
        <v>0</v>
      </c>
      <c r="Y3346" s="50">
        <f>IFERROR(Q3346 * (1-R3346),0)</f>
        <v>0</v>
      </c>
      <c r="Z3346" s="51">
        <f>IF(R3346=1,0,0)</f>
        <v>0</v>
      </c>
      <c r="AA3346" s="51">
        <f>IFERROR((1-R3346) * Z3346 * 2%,0)</f>
        <v>0</v>
      </c>
      <c r="AB3346" s="52">
        <f>IF(R3346=0,0,0)</f>
        <v>0</v>
      </c>
      <c r="AC3346" s="52">
        <f> IFERROR(AB3346 * (1-R3346) * 2%,0)</f>
        <v>0</v>
      </c>
      <c r="AD3346" s="53">
        <f>T3346+V3346+W3346+X3346+AA3346+AC3346</f>
        <v>17882.350000000002</v>
      </c>
    </row>
    <row r="3347">
      <c r="C3347" s="40" t="s">
        <v>6352</v>
      </c>
      <c r="D3347" s="41" t="s">
        <v>6353</v>
      </c>
      <c r="E3347" s="41"/>
      <c r="F3347" s="42">
        <v>42107.379004629627</v>
      </c>
      <c r="G3347" s="43">
        <v>39</v>
      </c>
      <c r="H3347" s="44">
        <v>43312</v>
      </c>
      <c r="I3347" s="44">
        <v>43335</v>
      </c>
      <c r="J3347" s="43">
        <v>1919357</v>
      </c>
      <c r="K3347" s="43">
        <v>0</v>
      </c>
      <c r="L3347" s="43">
        <v>0</v>
      </c>
      <c r="M3347" s="43">
        <f>IFERROR(J3347-K3347-L3347,0)</f>
        <v>1919357</v>
      </c>
      <c r="N3347" s="43">
        <v>1927957</v>
      </c>
      <c r="O3347" s="45">
        <f>IFERROR(IF(1 - M3347/N3347&lt;0,0,1-M3347/N3347),0)</f>
        <v>0.0044606803989922783</v>
      </c>
      <c r="P3347" s="43">
        <v>0</v>
      </c>
      <c r="Q3347" s="43">
        <v>1919357</v>
      </c>
      <c r="R3347" s="46">
        <f>IF(F3347&lt;DATEVALUE("2018-07-01"),1,0)</f>
        <v>1</v>
      </c>
      <c r="S3347" s="47">
        <f>IF(R3347=1,1%,0)</f>
        <v>0.01</v>
      </c>
      <c r="T3347" s="46">
        <f>IFERROR(S3347*M3347,0)</f>
        <v>19193.57</v>
      </c>
      <c r="U3347" s="48">
        <f>IF(O3347&lt;=0.12,1,0)*(1-R3347)*M3347</f>
        <v>0</v>
      </c>
      <c r="V3347" s="49">
        <f>IF(0&lt;0.8,0,IF(0&lt;1,Sheet1!L590,1))*IF(G3347&lt;3,0.12 - O3347,0.01) *U3347</f>
        <v>0</v>
      </c>
      <c r="W3347" s="49">
        <f>IF(0&gt;1,IF(0&lt;=1.1,1,IF(0&lt;=1.2,2,IF(0&lt;=1.5,3,5))),0) * 1000000</f>
        <v>0</v>
      </c>
      <c r="X3347" s="50">
        <f>IF(AND(P3347&gt;=150000000,P3347&lt;300000000),5000000,IF(AND(P3347&gt;=300000000,P3347&lt;500000000),10000000,IF(AND(P3347&gt;=300000000,P3347&lt;500000000),15000000,IF(AND(P3347&gt;=500000000,P3347&lt;3000000000),20000000,IF(P3347&gt;=30000000000,35000000,0))))) * (1-R3347)</f>
        <v>0</v>
      </c>
      <c r="Y3347" s="50">
        <f>IFERROR(Q3347 * (1-R3347),0)</f>
        <v>0</v>
      </c>
      <c r="Z3347" s="51">
        <f>IF(R3347=1,0,0)</f>
        <v>0</v>
      </c>
      <c r="AA3347" s="51">
        <f>IFERROR((1-R3347) * Z3347 * 2%,0)</f>
        <v>0</v>
      </c>
      <c r="AB3347" s="52">
        <f>IF(R3347=0,0,0)</f>
        <v>0</v>
      </c>
      <c r="AC3347" s="52">
        <f> IFERROR(AB3347 * (1-R3347) * 2%,0)</f>
        <v>0</v>
      </c>
      <c r="AD3347" s="53">
        <f>T3347+V3347+W3347+X3347+AA3347+AC3347</f>
        <v>19193.57</v>
      </c>
    </row>
    <row r="3348">
      <c r="C3348" s="40" t="s">
        <v>6354</v>
      </c>
      <c r="D3348" s="41" t="s">
        <v>6355</v>
      </c>
      <c r="E3348" s="41"/>
      <c r="F3348" s="42">
        <v>42133.619791666664</v>
      </c>
      <c r="G3348" s="43">
        <v>38</v>
      </c>
      <c r="H3348" s="44">
        <v>43343</v>
      </c>
      <c r="I3348" s="44">
        <v>43386</v>
      </c>
      <c r="J3348" s="43">
        <v>1938361</v>
      </c>
      <c r="K3348" s="43">
        <v>0</v>
      </c>
      <c r="L3348" s="43">
        <v>0</v>
      </c>
      <c r="M3348" s="43">
        <f>IFERROR(J3348-K3348-L3348,0)</f>
        <v>1938361</v>
      </c>
      <c r="N3348" s="43">
        <v>1938361</v>
      </c>
      <c r="O3348" s="45">
        <f>IFERROR(IF(1 - M3348/N3348&lt;0,0,1-M3348/N3348),0)</f>
        <v>0</v>
      </c>
      <c r="P3348" s="43">
        <v>0</v>
      </c>
      <c r="Q3348" s="43">
        <v>1938361</v>
      </c>
      <c r="R3348" s="46">
        <f>IF(F3348&lt;DATEVALUE("2018-07-01"),1,0)</f>
        <v>1</v>
      </c>
      <c r="S3348" s="47">
        <f>IF(R3348=1,1%,0)</f>
        <v>0.01</v>
      </c>
      <c r="T3348" s="46">
        <f>IFERROR(S3348*M3348,0)</f>
        <v>19383.610000000001</v>
      </c>
      <c r="U3348" s="48">
        <f>IF(O3348&lt;=0.12,1,0)*(1-R3348)*M3348</f>
        <v>0</v>
      </c>
      <c r="V3348" s="49">
        <f>IF(0&lt;0.8,0,IF(0&lt;1,Sheet1!L590,1))*IF(G3348&lt;3,0.12 - O3348,0.01) *U3348</f>
        <v>0</v>
      </c>
      <c r="W3348" s="49">
        <f>IF(0&gt;1,IF(0&lt;=1.1,1,IF(0&lt;=1.2,2,IF(0&lt;=1.5,3,5))),0) * 1000000</f>
        <v>0</v>
      </c>
      <c r="X3348" s="50">
        <f>IF(AND(P3348&gt;=150000000,P3348&lt;300000000),5000000,IF(AND(P3348&gt;=300000000,P3348&lt;500000000),10000000,IF(AND(P3348&gt;=300000000,P3348&lt;500000000),15000000,IF(AND(P3348&gt;=500000000,P3348&lt;3000000000),20000000,IF(P3348&gt;=30000000000,35000000,0))))) * (1-R3348)</f>
        <v>0</v>
      </c>
      <c r="Y3348" s="50">
        <f>IFERROR(Q3348 * (1-R3348),0)</f>
        <v>0</v>
      </c>
      <c r="Z3348" s="51">
        <f>IF(R3348=1,0,0)</f>
        <v>0</v>
      </c>
      <c r="AA3348" s="51">
        <f>IFERROR((1-R3348) * Z3348 * 2%,0)</f>
        <v>0</v>
      </c>
      <c r="AB3348" s="52">
        <f>IF(R3348=0,0,0)</f>
        <v>0</v>
      </c>
      <c r="AC3348" s="52">
        <f> IFERROR(AB3348 * (1-R3348) * 2%,0)</f>
        <v>0</v>
      </c>
      <c r="AD3348" s="53">
        <f>T3348+V3348+W3348+X3348+AA3348+AC3348</f>
        <v>19383.610000000001</v>
      </c>
    </row>
    <row r="3349">
      <c r="C3349" s="40" t="s">
        <v>6356</v>
      </c>
      <c r="D3349" s="41" t="s">
        <v>6357</v>
      </c>
      <c r="E3349" s="41"/>
      <c r="F3349" s="42">
        <v>42188.643518518518</v>
      </c>
      <c r="G3349" s="43">
        <v>36</v>
      </c>
      <c r="H3349" s="44">
        <v>43312</v>
      </c>
      <c r="I3349" s="44">
        <v>43327</v>
      </c>
      <c r="J3349" s="43">
        <v>1058500</v>
      </c>
      <c r="K3349" s="43">
        <v>0</v>
      </c>
      <c r="L3349" s="43">
        <v>0</v>
      </c>
      <c r="M3349" s="43">
        <f>IFERROR(J3349-K3349-L3349,0)</f>
        <v>1058500</v>
      </c>
      <c r="N3349" s="43">
        <v>1058500</v>
      </c>
      <c r="O3349" s="45">
        <f>IFERROR(IF(1 - M3349/N3349&lt;0,0,1-M3349/N3349),0)</f>
        <v>0</v>
      </c>
      <c r="P3349" s="43">
        <v>0</v>
      </c>
      <c r="Q3349" s="43">
        <v>1058500</v>
      </c>
      <c r="R3349" s="46">
        <f>IF(F3349&lt;DATEVALUE("2018-07-01"),1,0)</f>
        <v>1</v>
      </c>
      <c r="S3349" s="47">
        <f>IF(R3349=1,1%,0)</f>
        <v>0.01</v>
      </c>
      <c r="T3349" s="46">
        <f>IFERROR(S3349*M3349,0)</f>
        <v>10585</v>
      </c>
      <c r="U3349" s="48">
        <f>IF(O3349&lt;=0.12,1,0)*(1-R3349)*M3349</f>
        <v>0</v>
      </c>
      <c r="V3349" s="49">
        <f>IF(0&lt;0.8,0,IF(0&lt;1,Sheet1!L590,1))*IF(G3349&lt;3,0.12 - O3349,0.01) *U3349</f>
        <v>0</v>
      </c>
      <c r="W3349" s="49">
        <f>IF(0&gt;1,IF(0&lt;=1.1,1,IF(0&lt;=1.2,2,IF(0&lt;=1.5,3,5))),0) * 1000000</f>
        <v>0</v>
      </c>
      <c r="X3349" s="50">
        <f>IF(AND(P3349&gt;=150000000,P3349&lt;300000000),5000000,IF(AND(P3349&gt;=300000000,P3349&lt;500000000),10000000,IF(AND(P3349&gt;=300000000,P3349&lt;500000000),15000000,IF(AND(P3349&gt;=500000000,P3349&lt;3000000000),20000000,IF(P3349&gt;=30000000000,35000000,0))))) * (1-R3349)</f>
        <v>0</v>
      </c>
      <c r="Y3349" s="50">
        <f>IFERROR(Q3349 * (1-R3349),0)</f>
        <v>0</v>
      </c>
      <c r="Z3349" s="51">
        <f>IF(R3349=1,0,0)</f>
        <v>0</v>
      </c>
      <c r="AA3349" s="51">
        <f>IFERROR((1-R3349) * Z3349 * 2%,0)</f>
        <v>0</v>
      </c>
      <c r="AB3349" s="52">
        <f>IF(R3349=0,0,0)</f>
        <v>0</v>
      </c>
      <c r="AC3349" s="52">
        <f> IFERROR(AB3349 * (1-R3349) * 2%,0)</f>
        <v>0</v>
      </c>
      <c r="AD3349" s="53">
        <f>T3349+V3349+W3349+X3349+AA3349+AC3349</f>
        <v>10585</v>
      </c>
    </row>
    <row r="3350">
      <c r="C3350" s="40" t="s">
        <v>6358</v>
      </c>
      <c r="D3350" s="41" t="s">
        <v>6359</v>
      </c>
      <c r="E3350" s="41"/>
      <c r="F3350" s="42">
        <v>42202.433368055557</v>
      </c>
      <c r="G3350" s="43">
        <v>36</v>
      </c>
      <c r="H3350" s="44">
        <v>43312</v>
      </c>
      <c r="I3350" s="44">
        <v>43340</v>
      </c>
      <c r="J3350" s="43">
        <v>4485571</v>
      </c>
      <c r="K3350" s="43">
        <v>0</v>
      </c>
      <c r="L3350" s="43">
        <v>0</v>
      </c>
      <c r="M3350" s="43">
        <f>IFERROR(J3350-K3350-L3350,0)</f>
        <v>4485571</v>
      </c>
      <c r="N3350" s="43">
        <v>4459771</v>
      </c>
      <c r="O3350" s="45">
        <f>IFERROR(IF(1 - M3350/N3350&lt;0,0,1-M3350/N3350),0)</f>
        <v>0</v>
      </c>
      <c r="P3350" s="43">
        <v>0</v>
      </c>
      <c r="Q3350" s="43">
        <v>4485571</v>
      </c>
      <c r="R3350" s="46">
        <f>IF(F3350&lt;DATEVALUE("2018-07-01"),1,0)</f>
        <v>1</v>
      </c>
      <c r="S3350" s="47">
        <f>IF(R3350=1,1%,0)</f>
        <v>0.01</v>
      </c>
      <c r="T3350" s="46">
        <f>IFERROR(S3350*M3350,0)</f>
        <v>44855.709999999999</v>
      </c>
      <c r="U3350" s="48">
        <f>IF(O3350&lt;=0.12,1,0)*(1-R3350)*M3350</f>
        <v>0</v>
      </c>
      <c r="V3350" s="49">
        <f>IF(0&lt;0.8,0,IF(0&lt;1,Sheet1!L590,1))*IF(G3350&lt;3,0.12 - O3350,0.01) *U3350</f>
        <v>0</v>
      </c>
      <c r="W3350" s="49">
        <f>IF(0&gt;1,IF(0&lt;=1.1,1,IF(0&lt;=1.2,2,IF(0&lt;=1.5,3,5))),0) * 1000000</f>
        <v>0</v>
      </c>
      <c r="X3350" s="50">
        <f>IF(AND(P3350&gt;=150000000,P3350&lt;300000000),5000000,IF(AND(P3350&gt;=300000000,P3350&lt;500000000),10000000,IF(AND(P3350&gt;=300000000,P3350&lt;500000000),15000000,IF(AND(P3350&gt;=500000000,P3350&lt;3000000000),20000000,IF(P3350&gt;=30000000000,35000000,0))))) * (1-R3350)</f>
        <v>0</v>
      </c>
      <c r="Y3350" s="50">
        <f>IFERROR(Q3350 * (1-R3350),0)</f>
        <v>0</v>
      </c>
      <c r="Z3350" s="51">
        <f>IF(R3350=1,0,0)</f>
        <v>0</v>
      </c>
      <c r="AA3350" s="51">
        <f>IFERROR((1-R3350) * Z3350 * 2%,0)</f>
        <v>0</v>
      </c>
      <c r="AB3350" s="52">
        <f>IF(R3350=0,0,0)</f>
        <v>0</v>
      </c>
      <c r="AC3350" s="52">
        <f> IFERROR(AB3350 * (1-R3350) * 2%,0)</f>
        <v>0</v>
      </c>
      <c r="AD3350" s="53">
        <f>T3350+V3350+W3350+X3350+AA3350+AC3350</f>
        <v>44855.709999999999</v>
      </c>
    </row>
    <row r="3351">
      <c r="C3351" s="40" t="s">
        <v>6360</v>
      </c>
      <c r="D3351" s="41" t="s">
        <v>6361</v>
      </c>
      <c r="E3351" s="41"/>
      <c r="F3351" s="42">
        <v>42273.624965277777</v>
      </c>
      <c r="G3351" s="43">
        <v>34</v>
      </c>
      <c r="H3351" s="44">
        <v>43312</v>
      </c>
      <c r="I3351" s="44">
        <v>43335</v>
      </c>
      <c r="J3351" s="43">
        <v>5500280</v>
      </c>
      <c r="K3351" s="43">
        <v>0</v>
      </c>
      <c r="L3351" s="43">
        <v>0</v>
      </c>
      <c r="M3351" s="43">
        <f>IFERROR(J3351-K3351-L3351,0)</f>
        <v>5500280</v>
      </c>
      <c r="N3351" s="43">
        <v>5510774</v>
      </c>
      <c r="O3351" s="45">
        <f>IFERROR(IF(1 - M3351/N3351&lt;0,0,1-M3351/N3351),0)</f>
        <v>0.0019042697087560123</v>
      </c>
      <c r="P3351" s="43">
        <v>0</v>
      </c>
      <c r="Q3351" s="43">
        <v>5500280</v>
      </c>
      <c r="R3351" s="46">
        <f>IF(F3351&lt;DATEVALUE("2018-07-01"),1,0)</f>
        <v>1</v>
      </c>
      <c r="S3351" s="47">
        <f>IF(R3351=1,1%,0)</f>
        <v>0.01</v>
      </c>
      <c r="T3351" s="46">
        <f>IFERROR(S3351*M3351,0)</f>
        <v>55002.800000000003</v>
      </c>
      <c r="U3351" s="48">
        <f>IF(O3351&lt;=0.12,1,0)*(1-R3351)*M3351</f>
        <v>0</v>
      </c>
      <c r="V3351" s="49">
        <f>IF(0&lt;0.8,0,IF(0&lt;1,Sheet1!L590,1))*IF(G3351&lt;3,0.12 - O3351,0.01) *U3351</f>
        <v>0</v>
      </c>
      <c r="W3351" s="49">
        <f>IF(0&gt;1,IF(0&lt;=1.1,1,IF(0&lt;=1.2,2,IF(0&lt;=1.5,3,5))),0) * 1000000</f>
        <v>0</v>
      </c>
      <c r="X3351" s="50">
        <f>IF(AND(P3351&gt;=150000000,P3351&lt;300000000),5000000,IF(AND(P3351&gt;=300000000,P3351&lt;500000000),10000000,IF(AND(P3351&gt;=300000000,P3351&lt;500000000),15000000,IF(AND(P3351&gt;=500000000,P3351&lt;3000000000),20000000,IF(P3351&gt;=30000000000,35000000,0))))) * (1-R3351)</f>
        <v>0</v>
      </c>
      <c r="Y3351" s="50">
        <f>IFERROR(Q3351 * (1-R3351),0)</f>
        <v>0</v>
      </c>
      <c r="Z3351" s="51">
        <f>IF(R3351=1,0,0)</f>
        <v>0</v>
      </c>
      <c r="AA3351" s="51">
        <f>IFERROR((1-R3351) * Z3351 * 2%,0)</f>
        <v>0</v>
      </c>
      <c r="AB3351" s="52">
        <f>IF(R3351=0,0,0)</f>
        <v>0</v>
      </c>
      <c r="AC3351" s="52">
        <f> IFERROR(AB3351 * (1-R3351) * 2%,0)</f>
        <v>0</v>
      </c>
      <c r="AD3351" s="53">
        <f>T3351+V3351+W3351+X3351+AA3351+AC3351</f>
        <v>55002.800000000003</v>
      </c>
    </row>
    <row r="3352">
      <c r="C3352" s="40" t="s">
        <v>6362</v>
      </c>
      <c r="D3352" s="41" t="s">
        <v>6363</v>
      </c>
      <c r="E3352" s="41"/>
      <c r="F3352" s="42">
        <v>42289.671921296293</v>
      </c>
      <c r="G3352" s="43">
        <v>33</v>
      </c>
      <c r="H3352" s="44">
        <v>43314</v>
      </c>
      <c r="I3352" s="44">
        <v>43341</v>
      </c>
      <c r="J3352" s="43">
        <v>312917</v>
      </c>
      <c r="K3352" s="43">
        <v>8393</v>
      </c>
      <c r="L3352" s="43">
        <v>0</v>
      </c>
      <c r="M3352" s="43">
        <f>IFERROR(J3352-K3352-L3352,0)</f>
        <v>304524</v>
      </c>
      <c r="N3352" s="43">
        <v>336400</v>
      </c>
      <c r="O3352" s="45">
        <f>IFERROR(IF(1 - M3352/N3352&lt;0,0,1-M3352/N3352),0)</f>
        <v>0.094756242568371007</v>
      </c>
      <c r="P3352" s="43">
        <v>0</v>
      </c>
      <c r="Q3352" s="43">
        <v>312917</v>
      </c>
      <c r="R3352" s="46">
        <f>IF(F3352&lt;DATEVALUE("2018-07-01"),1,0)</f>
        <v>1</v>
      </c>
      <c r="S3352" s="47">
        <f>IF(R3352=1,1%,0)</f>
        <v>0.01</v>
      </c>
      <c r="T3352" s="46">
        <f>IFERROR(S3352*M3352,0)</f>
        <v>3045.2400000000002</v>
      </c>
      <c r="U3352" s="48">
        <f>IF(O3352&lt;=0.12,1,0)*(1-R3352)*M3352</f>
        <v>0</v>
      </c>
      <c r="V3352" s="49">
        <f>IF(0&lt;0.8,0,IF(0&lt;1,Sheet1!L590,1))*IF(G3352&lt;3,0.12 - O3352,0.01) *U3352</f>
        <v>0</v>
      </c>
      <c r="W3352" s="49">
        <f>IF(0&gt;1,IF(0&lt;=1.1,1,IF(0&lt;=1.2,2,IF(0&lt;=1.5,3,5))),0) * 1000000</f>
        <v>0</v>
      </c>
      <c r="X3352" s="50">
        <f>IF(AND(P3352&gt;=150000000,P3352&lt;300000000),5000000,IF(AND(P3352&gt;=300000000,P3352&lt;500000000),10000000,IF(AND(P3352&gt;=300000000,P3352&lt;500000000),15000000,IF(AND(P3352&gt;=500000000,P3352&lt;3000000000),20000000,IF(P3352&gt;=30000000000,35000000,0))))) * (1-R3352)</f>
        <v>0</v>
      </c>
      <c r="Y3352" s="50">
        <f>IFERROR(Q3352 * (1-R3352),0)</f>
        <v>0</v>
      </c>
      <c r="Z3352" s="51">
        <f>IF(R3352=1,0,0)</f>
        <v>0</v>
      </c>
      <c r="AA3352" s="51">
        <f>IFERROR((1-R3352) * Z3352 * 2%,0)</f>
        <v>0</v>
      </c>
      <c r="AB3352" s="52">
        <f>IF(R3352=0,0,0)</f>
        <v>0</v>
      </c>
      <c r="AC3352" s="52">
        <f> IFERROR(AB3352 * (1-R3352) * 2%,0)</f>
        <v>0</v>
      </c>
      <c r="AD3352" s="53">
        <f>T3352+V3352+W3352+X3352+AA3352+AC3352</f>
        <v>3045.2400000000002</v>
      </c>
    </row>
    <row r="3353">
      <c r="C3353" s="40" t="s">
        <v>6364</v>
      </c>
      <c r="D3353" s="41" t="s">
        <v>6365</v>
      </c>
      <c r="E3353" s="41"/>
      <c r="F3353" s="42">
        <v>42332.372743055552</v>
      </c>
      <c r="G3353" s="43">
        <v>32</v>
      </c>
      <c r="H3353" s="44">
        <v>43312</v>
      </c>
      <c r="I3353" s="44">
        <v>43360</v>
      </c>
      <c r="J3353" s="43">
        <v>972751</v>
      </c>
      <c r="K3353" s="43">
        <v>0</v>
      </c>
      <c r="L3353" s="43">
        <v>0</v>
      </c>
      <c r="M3353" s="43">
        <f>IFERROR(J3353-K3353-L3353,0)</f>
        <v>972751</v>
      </c>
      <c r="N3353" s="43">
        <v>949283</v>
      </c>
      <c r="O3353" s="45">
        <f>IFERROR(IF(1 - M3353/N3353&lt;0,0,1-M3353/N3353),0)</f>
        <v>0</v>
      </c>
      <c r="P3353" s="43">
        <v>0</v>
      </c>
      <c r="Q3353" s="43">
        <v>972751</v>
      </c>
      <c r="R3353" s="46">
        <f>IF(F3353&lt;DATEVALUE("2018-07-01"),1,0)</f>
        <v>1</v>
      </c>
      <c r="S3353" s="47">
        <f>IF(R3353=1,1%,0)</f>
        <v>0.01</v>
      </c>
      <c r="T3353" s="46">
        <f>IFERROR(S3353*M3353,0)</f>
        <v>9727.5100000000002</v>
      </c>
      <c r="U3353" s="48">
        <f>IF(O3353&lt;=0.12,1,0)*(1-R3353)*M3353</f>
        <v>0</v>
      </c>
      <c r="V3353" s="49">
        <f>IF(0&lt;0.8,0,IF(0&lt;1,Sheet1!L590,1))*IF(G3353&lt;3,0.12 - O3353,0.01) *U3353</f>
        <v>0</v>
      </c>
      <c r="W3353" s="49">
        <f>IF(0&gt;1,IF(0&lt;=1.1,1,IF(0&lt;=1.2,2,IF(0&lt;=1.5,3,5))),0) * 1000000</f>
        <v>0</v>
      </c>
      <c r="X3353" s="50">
        <f>IF(AND(P3353&gt;=150000000,P3353&lt;300000000),5000000,IF(AND(P3353&gt;=300000000,P3353&lt;500000000),10000000,IF(AND(P3353&gt;=300000000,P3353&lt;500000000),15000000,IF(AND(P3353&gt;=500000000,P3353&lt;3000000000),20000000,IF(P3353&gt;=30000000000,35000000,0))))) * (1-R3353)</f>
        <v>0</v>
      </c>
      <c r="Y3353" s="50">
        <f>IFERROR(Q3353 * (1-R3353),0)</f>
        <v>0</v>
      </c>
      <c r="Z3353" s="51">
        <f>IF(R3353=1,0,0)</f>
        <v>0</v>
      </c>
      <c r="AA3353" s="51">
        <f>IFERROR((1-R3353) * Z3353 * 2%,0)</f>
        <v>0</v>
      </c>
      <c r="AB3353" s="52">
        <f>IF(R3353=0,0,0)</f>
        <v>0</v>
      </c>
      <c r="AC3353" s="52">
        <f> IFERROR(AB3353 * (1-R3353) * 2%,0)</f>
        <v>0</v>
      </c>
      <c r="AD3353" s="53">
        <f>T3353+V3353+W3353+X3353+AA3353+AC3353</f>
        <v>9727.5100000000002</v>
      </c>
    </row>
    <row r="3354">
      <c r="C3354" s="40" t="s">
        <v>6366</v>
      </c>
      <c r="D3354" s="41" t="s">
        <v>6367</v>
      </c>
      <c r="E3354" s="41"/>
      <c r="F3354" s="42">
        <v>42338.451041666667</v>
      </c>
      <c r="G3354" s="43">
        <v>32</v>
      </c>
      <c r="H3354" s="44">
        <v>43312</v>
      </c>
      <c r="I3354" s="44">
        <v>43383</v>
      </c>
      <c r="J3354" s="43">
        <v>480701</v>
      </c>
      <c r="K3354" s="43">
        <v>0</v>
      </c>
      <c r="L3354" s="43">
        <v>0</v>
      </c>
      <c r="M3354" s="43">
        <f>IFERROR(J3354-K3354-L3354,0)</f>
        <v>480701</v>
      </c>
      <c r="N3354" s="43">
        <v>480701</v>
      </c>
      <c r="O3354" s="45">
        <f>IFERROR(IF(1 - M3354/N3354&lt;0,0,1-M3354/N3354),0)</f>
        <v>0</v>
      </c>
      <c r="P3354" s="43">
        <v>0</v>
      </c>
      <c r="Q3354" s="43">
        <v>480701</v>
      </c>
      <c r="R3354" s="46">
        <f>IF(F3354&lt;DATEVALUE("2018-07-01"),1,0)</f>
        <v>1</v>
      </c>
      <c r="S3354" s="47">
        <f>IF(R3354=1,1%,0)</f>
        <v>0.01</v>
      </c>
      <c r="T3354" s="46">
        <f>IFERROR(S3354*M3354,0)</f>
        <v>4807.0100000000002</v>
      </c>
      <c r="U3354" s="48">
        <f>IF(O3354&lt;=0.12,1,0)*(1-R3354)*M3354</f>
        <v>0</v>
      </c>
      <c r="V3354" s="49">
        <f>IF(0&lt;0.8,0,IF(0&lt;1,Sheet1!L590,1))*IF(G3354&lt;3,0.12 - O3354,0.01) *U3354</f>
        <v>0</v>
      </c>
      <c r="W3354" s="49">
        <f>IF(0&gt;1,IF(0&lt;=1.1,1,IF(0&lt;=1.2,2,IF(0&lt;=1.5,3,5))),0) * 1000000</f>
        <v>0</v>
      </c>
      <c r="X3354" s="50">
        <f>IF(AND(P3354&gt;=150000000,P3354&lt;300000000),5000000,IF(AND(P3354&gt;=300000000,P3354&lt;500000000),10000000,IF(AND(P3354&gt;=300000000,P3354&lt;500000000),15000000,IF(AND(P3354&gt;=500000000,P3354&lt;3000000000),20000000,IF(P3354&gt;=30000000000,35000000,0))))) * (1-R3354)</f>
        <v>0</v>
      </c>
      <c r="Y3354" s="50">
        <f>IFERROR(Q3354 * (1-R3354),0)</f>
        <v>0</v>
      </c>
      <c r="Z3354" s="51">
        <f>IF(R3354=1,0,0)</f>
        <v>0</v>
      </c>
      <c r="AA3354" s="51">
        <f>IFERROR((1-R3354) * Z3354 * 2%,0)</f>
        <v>0</v>
      </c>
      <c r="AB3354" s="52">
        <f>IF(R3354=0,0,0)</f>
        <v>0</v>
      </c>
      <c r="AC3354" s="52">
        <f> IFERROR(AB3354 * (1-R3354) * 2%,0)</f>
        <v>0</v>
      </c>
      <c r="AD3354" s="53">
        <f>T3354+V3354+W3354+X3354+AA3354+AC3354</f>
        <v>4807.0100000000002</v>
      </c>
    </row>
    <row r="3355">
      <c r="C3355" s="40" t="s">
        <v>6368</v>
      </c>
      <c r="D3355" s="41" t="s">
        <v>6369</v>
      </c>
      <c r="E3355" s="41"/>
      <c r="F3355" s="42">
        <v>42346.418425925927</v>
      </c>
      <c r="G3355" s="43">
        <v>31</v>
      </c>
      <c r="H3355" s="44">
        <v>43312</v>
      </c>
      <c r="I3355" s="44">
        <v>43356</v>
      </c>
      <c r="J3355" s="43">
        <v>4892708</v>
      </c>
      <c r="K3355" s="43">
        <v>0</v>
      </c>
      <c r="L3355" s="43">
        <v>0</v>
      </c>
      <c r="M3355" s="43">
        <f>IFERROR(J3355-K3355-L3355,0)</f>
        <v>4892708</v>
      </c>
      <c r="N3355" s="43">
        <v>5517223</v>
      </c>
      <c r="O3355" s="45">
        <f>IFERROR(IF(1 - M3355/N3355&lt;0,0,1-M3355/N3355),0)</f>
        <v>0.11319372082658252</v>
      </c>
      <c r="P3355" s="43">
        <v>0</v>
      </c>
      <c r="Q3355" s="43">
        <v>4892708</v>
      </c>
      <c r="R3355" s="46">
        <f>IF(F3355&lt;DATEVALUE("2018-07-01"),1,0)</f>
        <v>1</v>
      </c>
      <c r="S3355" s="47">
        <f>IF(R3355=1,1%,0)</f>
        <v>0.01</v>
      </c>
      <c r="T3355" s="46">
        <f>IFERROR(S3355*M3355,0)</f>
        <v>48927.080000000002</v>
      </c>
      <c r="U3355" s="48">
        <f>IF(O3355&lt;=0.12,1,0)*(1-R3355)*M3355</f>
        <v>0</v>
      </c>
      <c r="V3355" s="49">
        <f>IF(0&lt;0.8,0,IF(0&lt;1,Sheet1!L590,1))*IF(G3355&lt;3,0.12 - O3355,0.01) *U3355</f>
        <v>0</v>
      </c>
      <c r="W3355" s="49">
        <f>IF(0&gt;1,IF(0&lt;=1.1,1,IF(0&lt;=1.2,2,IF(0&lt;=1.5,3,5))),0) * 1000000</f>
        <v>0</v>
      </c>
      <c r="X3355" s="50">
        <f>IF(AND(P3355&gt;=150000000,P3355&lt;300000000),5000000,IF(AND(P3355&gt;=300000000,P3355&lt;500000000),10000000,IF(AND(P3355&gt;=300000000,P3355&lt;500000000),15000000,IF(AND(P3355&gt;=500000000,P3355&lt;3000000000),20000000,IF(P3355&gt;=30000000000,35000000,0))))) * (1-R3355)</f>
        <v>0</v>
      </c>
      <c r="Y3355" s="50">
        <f>IFERROR(Q3355 * (1-R3355),0)</f>
        <v>0</v>
      </c>
      <c r="Z3355" s="51">
        <f>IF(R3355=1,0,0)</f>
        <v>0</v>
      </c>
      <c r="AA3355" s="51">
        <f>IFERROR((1-R3355) * Z3355 * 2%,0)</f>
        <v>0</v>
      </c>
      <c r="AB3355" s="52">
        <f>IF(R3355=0,0,0)</f>
        <v>0</v>
      </c>
      <c r="AC3355" s="52">
        <f> IFERROR(AB3355 * (1-R3355) * 2%,0)</f>
        <v>0</v>
      </c>
      <c r="AD3355" s="53">
        <f>T3355+V3355+W3355+X3355+AA3355+AC3355</f>
        <v>48927.080000000002</v>
      </c>
    </row>
    <row r="3356">
      <c r="C3356" s="40" t="s">
        <v>6370</v>
      </c>
      <c r="D3356" s="41" t="s">
        <v>6371</v>
      </c>
      <c r="E3356" s="41"/>
      <c r="F3356" s="42">
        <v>42388.459675925922</v>
      </c>
      <c r="G3356" s="43">
        <v>30</v>
      </c>
      <c r="H3356" s="44">
        <v>43312</v>
      </c>
      <c r="I3356" s="44">
        <v>43326</v>
      </c>
      <c r="J3356" s="43">
        <v>221400</v>
      </c>
      <c r="K3356" s="43">
        <v>0</v>
      </c>
      <c r="L3356" s="43">
        <v>0</v>
      </c>
      <c r="M3356" s="43">
        <f>IFERROR(J3356-K3356-L3356,0)</f>
        <v>221400</v>
      </c>
      <c r="N3356" s="43">
        <v>221400</v>
      </c>
      <c r="O3356" s="45">
        <f>IFERROR(IF(1 - M3356/N3356&lt;0,0,1-M3356/N3356),0)</f>
        <v>0</v>
      </c>
      <c r="P3356" s="43">
        <v>0</v>
      </c>
      <c r="Q3356" s="43">
        <v>221400</v>
      </c>
      <c r="R3356" s="46">
        <f>IF(F3356&lt;DATEVALUE("2018-07-01"),1,0)</f>
        <v>1</v>
      </c>
      <c r="S3356" s="47">
        <f>IF(R3356=1,1%,0)</f>
        <v>0.01</v>
      </c>
      <c r="T3356" s="46">
        <f>IFERROR(S3356*M3356,0)</f>
        <v>2214</v>
      </c>
      <c r="U3356" s="48">
        <f>IF(O3356&lt;=0.12,1,0)*(1-R3356)*M3356</f>
        <v>0</v>
      </c>
      <c r="V3356" s="49">
        <f>IF(0&lt;0.8,0,IF(0&lt;1,Sheet1!L590,1))*IF(G3356&lt;3,0.12 - O3356,0.01) *U3356</f>
        <v>0</v>
      </c>
      <c r="W3356" s="49">
        <f>IF(0&gt;1,IF(0&lt;=1.1,1,IF(0&lt;=1.2,2,IF(0&lt;=1.5,3,5))),0) * 1000000</f>
        <v>0</v>
      </c>
      <c r="X3356" s="50">
        <f>IF(AND(P3356&gt;=150000000,P3356&lt;300000000),5000000,IF(AND(P3356&gt;=300000000,P3356&lt;500000000),10000000,IF(AND(P3356&gt;=300000000,P3356&lt;500000000),15000000,IF(AND(P3356&gt;=500000000,P3356&lt;3000000000),20000000,IF(P3356&gt;=30000000000,35000000,0))))) * (1-R3356)</f>
        <v>0</v>
      </c>
      <c r="Y3356" s="50">
        <f>IFERROR(Q3356 * (1-R3356),0)</f>
        <v>0</v>
      </c>
      <c r="Z3356" s="51">
        <f>IF(R3356=1,0,0)</f>
        <v>0</v>
      </c>
      <c r="AA3356" s="51">
        <f>IFERROR((1-R3356) * Z3356 * 2%,0)</f>
        <v>0</v>
      </c>
      <c r="AB3356" s="52">
        <f>IF(R3356=0,0,0)</f>
        <v>0</v>
      </c>
      <c r="AC3356" s="52">
        <f> IFERROR(AB3356 * (1-R3356) * 2%,0)</f>
        <v>0</v>
      </c>
      <c r="AD3356" s="53">
        <f>T3356+V3356+W3356+X3356+AA3356+AC3356</f>
        <v>2214</v>
      </c>
    </row>
    <row r="3357">
      <c r="C3357" s="40" t="s">
        <v>6372</v>
      </c>
      <c r="D3357" s="41" t="s">
        <v>6373</v>
      </c>
      <c r="E3357" s="41"/>
      <c r="F3357" s="42">
        <v>42426.577476851853</v>
      </c>
      <c r="G3357" s="43">
        <v>29</v>
      </c>
      <c r="H3357" s="44">
        <v>43312</v>
      </c>
      <c r="I3357" s="44">
        <v>43348</v>
      </c>
      <c r="J3357" s="43">
        <v>724900</v>
      </c>
      <c r="K3357" s="43">
        <v>0</v>
      </c>
      <c r="L3357" s="43">
        <v>0</v>
      </c>
      <c r="M3357" s="43">
        <f>IFERROR(J3357-K3357-L3357,0)</f>
        <v>724900</v>
      </c>
      <c r="N3357" s="43">
        <v>724900</v>
      </c>
      <c r="O3357" s="45">
        <f>IFERROR(IF(1 - M3357/N3357&lt;0,0,1-M3357/N3357),0)</f>
        <v>0</v>
      </c>
      <c r="P3357" s="43">
        <v>0</v>
      </c>
      <c r="Q3357" s="43">
        <v>724900</v>
      </c>
      <c r="R3357" s="46">
        <f>IF(F3357&lt;DATEVALUE("2018-07-01"),1,0)</f>
        <v>1</v>
      </c>
      <c r="S3357" s="47">
        <f>IF(R3357=1,1%,0)</f>
        <v>0.01</v>
      </c>
      <c r="T3357" s="46">
        <f>IFERROR(S3357*M3357,0)</f>
        <v>7249</v>
      </c>
      <c r="U3357" s="48">
        <f>IF(O3357&lt;=0.12,1,0)*(1-R3357)*M3357</f>
        <v>0</v>
      </c>
      <c r="V3357" s="49">
        <f>IF(0&lt;0.8,0,IF(0&lt;1,Sheet1!L590,1))*IF(G3357&lt;3,0.12 - O3357,0.01) *U3357</f>
        <v>0</v>
      </c>
      <c r="W3357" s="49">
        <f>IF(0&gt;1,IF(0&lt;=1.1,1,IF(0&lt;=1.2,2,IF(0&lt;=1.5,3,5))),0) * 1000000</f>
        <v>0</v>
      </c>
      <c r="X3357" s="50">
        <f>IF(AND(P3357&gt;=150000000,P3357&lt;300000000),5000000,IF(AND(P3357&gt;=300000000,P3357&lt;500000000),10000000,IF(AND(P3357&gt;=300000000,P3357&lt;500000000),15000000,IF(AND(P3357&gt;=500000000,P3357&lt;3000000000),20000000,IF(P3357&gt;=30000000000,35000000,0))))) * (1-R3357)</f>
        <v>0</v>
      </c>
      <c r="Y3357" s="50">
        <f>IFERROR(Q3357 * (1-R3357),0)</f>
        <v>0</v>
      </c>
      <c r="Z3357" s="51">
        <f>IF(R3357=1,0,0)</f>
        <v>0</v>
      </c>
      <c r="AA3357" s="51">
        <f>IFERROR((1-R3357) * Z3357 * 2%,0)</f>
        <v>0</v>
      </c>
      <c r="AB3357" s="52">
        <f>IF(R3357=0,0,0)</f>
        <v>0</v>
      </c>
      <c r="AC3357" s="52">
        <f> IFERROR(AB3357 * (1-R3357) * 2%,0)</f>
        <v>0</v>
      </c>
      <c r="AD3357" s="53">
        <f>T3357+V3357+W3357+X3357+AA3357+AC3357</f>
        <v>7249</v>
      </c>
    </row>
    <row r="3358">
      <c r="C3358" s="40" t="s">
        <v>6374</v>
      </c>
      <c r="D3358" s="41" t="s">
        <v>6375</v>
      </c>
      <c r="E3358" s="41"/>
      <c r="F3358" s="42">
        <v>42450.626273148147</v>
      </c>
      <c r="G3358" s="43">
        <v>28</v>
      </c>
      <c r="H3358" s="44">
        <v>43335</v>
      </c>
      <c r="I3358" s="44">
        <v>43340</v>
      </c>
      <c r="J3358" s="43">
        <v>2823933</v>
      </c>
      <c r="K3358" s="43">
        <v>225915</v>
      </c>
      <c r="L3358" s="43">
        <v>0</v>
      </c>
      <c r="M3358" s="43">
        <f>IFERROR(J3358-K3358-L3358,0)</f>
        <v>2598018</v>
      </c>
      <c r="N3358" s="43">
        <v>3707513</v>
      </c>
      <c r="O3358" s="45">
        <f>IFERROR(IF(1 - M3358/N3358&lt;0,0,1-M3358/N3358),0)</f>
        <v>0.29925586235301127</v>
      </c>
      <c r="P3358" s="43">
        <v>0</v>
      </c>
      <c r="Q3358" s="43">
        <v>2823933</v>
      </c>
      <c r="R3358" s="46">
        <f>IF(F3358&lt;DATEVALUE("2018-07-01"),1,0)</f>
        <v>1</v>
      </c>
      <c r="S3358" s="47">
        <f>IF(R3358=1,1%,0)</f>
        <v>0.01</v>
      </c>
      <c r="T3358" s="46">
        <f>IFERROR(S3358*M3358,0)</f>
        <v>25980.18</v>
      </c>
      <c r="U3358" s="48">
        <f>IF(O3358&lt;=0.12,1,0)*(1-R3358)*M3358</f>
        <v>0</v>
      </c>
      <c r="V3358" s="49">
        <f>IF(0&lt;0.8,0,IF(0&lt;1,Sheet1!L590,1))*IF(G3358&lt;3,0.12 - O3358,0.01) *U3358</f>
        <v>0</v>
      </c>
      <c r="W3358" s="49">
        <f>IF(0&gt;1,IF(0&lt;=1.1,1,IF(0&lt;=1.2,2,IF(0&lt;=1.5,3,5))),0) * 1000000</f>
        <v>0</v>
      </c>
      <c r="X3358" s="50">
        <f>IF(AND(P3358&gt;=150000000,P3358&lt;300000000),5000000,IF(AND(P3358&gt;=300000000,P3358&lt;500000000),10000000,IF(AND(P3358&gt;=300000000,P3358&lt;500000000),15000000,IF(AND(P3358&gt;=500000000,P3358&lt;3000000000),20000000,IF(P3358&gt;=30000000000,35000000,0))))) * (1-R3358)</f>
        <v>0</v>
      </c>
      <c r="Y3358" s="50">
        <f>IFERROR(Q3358 * (1-R3358),0)</f>
        <v>0</v>
      </c>
      <c r="Z3358" s="51">
        <f>IF(R3358=1,0,0)</f>
        <v>0</v>
      </c>
      <c r="AA3358" s="51">
        <f>IFERROR((1-R3358) * Z3358 * 2%,0)</f>
        <v>0</v>
      </c>
      <c r="AB3358" s="52">
        <f>IF(R3358=0,0,0)</f>
        <v>0</v>
      </c>
      <c r="AC3358" s="52">
        <f> IFERROR(AB3358 * (1-R3358) * 2%,0)</f>
        <v>0</v>
      </c>
      <c r="AD3358" s="53">
        <f>T3358+V3358+W3358+X3358+AA3358+AC3358</f>
        <v>25980.18</v>
      </c>
    </row>
    <row r="3359">
      <c r="C3359" s="40" t="s">
        <v>6376</v>
      </c>
      <c r="D3359" s="41" t="s">
        <v>6377</v>
      </c>
      <c r="E3359" s="41"/>
      <c r="F3359" s="42">
        <v>42453.647164351853</v>
      </c>
      <c r="G3359" s="43">
        <v>28</v>
      </c>
      <c r="H3359" s="44">
        <v>43343</v>
      </c>
      <c r="I3359" s="44">
        <v>43361</v>
      </c>
      <c r="J3359" s="43">
        <v>2242625</v>
      </c>
      <c r="K3359" s="43">
        <v>0</v>
      </c>
      <c r="L3359" s="43">
        <v>0</v>
      </c>
      <c r="M3359" s="43">
        <f>IFERROR(J3359-K3359-L3359,0)</f>
        <v>2242625</v>
      </c>
      <c r="N3359" s="43">
        <v>2242625</v>
      </c>
      <c r="O3359" s="45">
        <f>IFERROR(IF(1 - M3359/N3359&lt;0,0,1-M3359/N3359),0)</f>
        <v>0</v>
      </c>
      <c r="P3359" s="43">
        <v>0</v>
      </c>
      <c r="Q3359" s="43">
        <v>2242625</v>
      </c>
      <c r="R3359" s="46">
        <f>IF(F3359&lt;DATEVALUE("2018-07-01"),1,0)</f>
        <v>1</v>
      </c>
      <c r="S3359" s="47">
        <f>IF(R3359=1,1%,0)</f>
        <v>0.01</v>
      </c>
      <c r="T3359" s="46">
        <f>IFERROR(S3359*M3359,0)</f>
        <v>22426.25</v>
      </c>
      <c r="U3359" s="48">
        <f>IF(O3359&lt;=0.12,1,0)*(1-R3359)*M3359</f>
        <v>0</v>
      </c>
      <c r="V3359" s="49">
        <f>IF(0&lt;0.8,0,IF(0&lt;1,Sheet1!L590,1))*IF(G3359&lt;3,0.12 - O3359,0.01) *U3359</f>
        <v>0</v>
      </c>
      <c r="W3359" s="49">
        <f>IF(0&gt;1,IF(0&lt;=1.1,1,IF(0&lt;=1.2,2,IF(0&lt;=1.5,3,5))),0) * 1000000</f>
        <v>0</v>
      </c>
      <c r="X3359" s="50">
        <f>IF(AND(P3359&gt;=150000000,P3359&lt;300000000),5000000,IF(AND(P3359&gt;=300000000,P3359&lt;500000000),10000000,IF(AND(P3359&gt;=300000000,P3359&lt;500000000),15000000,IF(AND(P3359&gt;=500000000,P3359&lt;3000000000),20000000,IF(P3359&gt;=30000000000,35000000,0))))) * (1-R3359)</f>
        <v>0</v>
      </c>
      <c r="Y3359" s="50">
        <f>IFERROR(Q3359 * (1-R3359),0)</f>
        <v>0</v>
      </c>
      <c r="Z3359" s="51">
        <f>IF(R3359=1,0,0)</f>
        <v>0</v>
      </c>
      <c r="AA3359" s="51">
        <f>IFERROR((1-R3359) * Z3359 * 2%,0)</f>
        <v>0</v>
      </c>
      <c r="AB3359" s="52">
        <f>IF(R3359=0,0,0)</f>
        <v>0</v>
      </c>
      <c r="AC3359" s="52">
        <f> IFERROR(AB3359 * (1-R3359) * 2%,0)</f>
        <v>0</v>
      </c>
      <c r="AD3359" s="53">
        <f>T3359+V3359+W3359+X3359+AA3359+AC3359</f>
        <v>22426.25</v>
      </c>
    </row>
    <row r="3360">
      <c r="C3360" s="40" t="s">
        <v>6378</v>
      </c>
      <c r="D3360" s="41" t="s">
        <v>6379</v>
      </c>
      <c r="E3360" s="41"/>
      <c r="F3360" s="42">
        <v>42455.41202546296</v>
      </c>
      <c r="G3360" s="43">
        <v>28</v>
      </c>
      <c r="H3360" s="44">
        <v>43340</v>
      </c>
      <c r="I3360" s="44">
        <v>43395</v>
      </c>
      <c r="J3360" s="43">
        <v>1564081</v>
      </c>
      <c r="K3360" s="43">
        <v>0</v>
      </c>
      <c r="L3360" s="43">
        <v>0</v>
      </c>
      <c r="M3360" s="43">
        <f>IFERROR(J3360-K3360-L3360,0)</f>
        <v>1564081</v>
      </c>
      <c r="N3360" s="43">
        <v>2021187</v>
      </c>
      <c r="O3360" s="45">
        <f>IFERROR(IF(1 - M3360/N3360&lt;0,0,1-M3360/N3360),0)</f>
        <v>0.22615720366299608</v>
      </c>
      <c r="P3360" s="43">
        <v>0</v>
      </c>
      <c r="Q3360" s="43">
        <v>1564081</v>
      </c>
      <c r="R3360" s="46">
        <f>IF(F3360&lt;DATEVALUE("2018-07-01"),1,0)</f>
        <v>1</v>
      </c>
      <c r="S3360" s="47">
        <f>IF(R3360=1,1%,0)</f>
        <v>0.01</v>
      </c>
      <c r="T3360" s="46">
        <f>IFERROR(S3360*M3360,0)</f>
        <v>15640.81</v>
      </c>
      <c r="U3360" s="48">
        <f>IF(O3360&lt;=0.12,1,0)*(1-R3360)*M3360</f>
        <v>0</v>
      </c>
      <c r="V3360" s="49">
        <f>IF(0&lt;0.8,0,IF(0&lt;1,Sheet1!L590,1))*IF(G3360&lt;3,0.12 - O3360,0.01) *U3360</f>
        <v>0</v>
      </c>
      <c r="W3360" s="49">
        <f>IF(0&gt;1,IF(0&lt;=1.1,1,IF(0&lt;=1.2,2,IF(0&lt;=1.5,3,5))),0) * 1000000</f>
        <v>0</v>
      </c>
      <c r="X3360" s="50">
        <f>IF(AND(P3360&gt;=150000000,P3360&lt;300000000),5000000,IF(AND(P3360&gt;=300000000,P3360&lt;500000000),10000000,IF(AND(P3360&gt;=300000000,P3360&lt;500000000),15000000,IF(AND(P3360&gt;=500000000,P3360&lt;3000000000),20000000,IF(P3360&gt;=30000000000,35000000,0))))) * (1-R3360)</f>
        <v>0</v>
      </c>
      <c r="Y3360" s="50">
        <f>IFERROR(Q3360 * (1-R3360),0)</f>
        <v>0</v>
      </c>
      <c r="Z3360" s="51">
        <f>IF(R3360=1,0,0)</f>
        <v>0</v>
      </c>
      <c r="AA3360" s="51">
        <f>IFERROR((1-R3360) * Z3360 * 2%,0)</f>
        <v>0</v>
      </c>
      <c r="AB3360" s="52">
        <f>IF(R3360=0,0,0)</f>
        <v>0</v>
      </c>
      <c r="AC3360" s="52">
        <f> IFERROR(AB3360 * (1-R3360) * 2%,0)</f>
        <v>0</v>
      </c>
      <c r="AD3360" s="53">
        <f>T3360+V3360+W3360+X3360+AA3360+AC3360</f>
        <v>15640.81</v>
      </c>
    </row>
    <row r="3361">
      <c r="C3361" s="40" t="s">
        <v>6380</v>
      </c>
      <c r="D3361" s="41" t="s">
        <v>6375</v>
      </c>
      <c r="E3361" s="41"/>
      <c r="F3361" s="42">
        <v>42467.492094907408</v>
      </c>
      <c r="G3361" s="43">
        <v>27</v>
      </c>
      <c r="H3361" s="44">
        <v>43335</v>
      </c>
      <c r="I3361" s="44">
        <v>43340</v>
      </c>
      <c r="J3361" s="43">
        <v>2275005</v>
      </c>
      <c r="K3361" s="43">
        <v>182003</v>
      </c>
      <c r="L3361" s="43">
        <v>0</v>
      </c>
      <c r="M3361" s="43">
        <f>IFERROR(J3361-K3361-L3361,0)</f>
        <v>2093002</v>
      </c>
      <c r="N3361" s="43">
        <v>2999892</v>
      </c>
      <c r="O3361" s="45">
        <f>IFERROR(IF(1 - M3361/N3361&lt;0,0,1-M3361/N3361),0)</f>
        <v>0.3023075497384573</v>
      </c>
      <c r="P3361" s="43">
        <v>0</v>
      </c>
      <c r="Q3361" s="43">
        <v>2275005</v>
      </c>
      <c r="R3361" s="46">
        <f>IF(F3361&lt;DATEVALUE("2018-07-01"),1,0)</f>
        <v>1</v>
      </c>
      <c r="S3361" s="47">
        <f>IF(R3361=1,1%,0)</f>
        <v>0.01</v>
      </c>
      <c r="T3361" s="46">
        <f>IFERROR(S3361*M3361,0)</f>
        <v>20930.02</v>
      </c>
      <c r="U3361" s="48">
        <f>IF(O3361&lt;=0.12,1,0)*(1-R3361)*M3361</f>
        <v>0</v>
      </c>
      <c r="V3361" s="49">
        <f>IF(0&lt;0.8,0,IF(0&lt;1,Sheet1!L590,1))*IF(G3361&lt;3,0.12 - O3361,0.01) *U3361</f>
        <v>0</v>
      </c>
      <c r="W3361" s="49">
        <f>IF(0&gt;1,IF(0&lt;=1.1,1,IF(0&lt;=1.2,2,IF(0&lt;=1.5,3,5))),0) * 1000000</f>
        <v>0</v>
      </c>
      <c r="X3361" s="50">
        <f>IF(AND(P3361&gt;=150000000,P3361&lt;300000000),5000000,IF(AND(P3361&gt;=300000000,P3361&lt;500000000),10000000,IF(AND(P3361&gt;=300000000,P3361&lt;500000000),15000000,IF(AND(P3361&gt;=500000000,P3361&lt;3000000000),20000000,IF(P3361&gt;=30000000000,35000000,0))))) * (1-R3361)</f>
        <v>0</v>
      </c>
      <c r="Y3361" s="50">
        <f>IFERROR(Q3361 * (1-R3361),0)</f>
        <v>0</v>
      </c>
      <c r="Z3361" s="51">
        <f>IF(R3361=1,0,0)</f>
        <v>0</v>
      </c>
      <c r="AA3361" s="51">
        <f>IFERROR((1-R3361) * Z3361 * 2%,0)</f>
        <v>0</v>
      </c>
      <c r="AB3361" s="52">
        <f>IF(R3361=0,0,0)</f>
        <v>0</v>
      </c>
      <c r="AC3361" s="52">
        <f> IFERROR(AB3361 * (1-R3361) * 2%,0)</f>
        <v>0</v>
      </c>
      <c r="AD3361" s="53">
        <f>T3361+V3361+W3361+X3361+AA3361+AC3361</f>
        <v>20930.02</v>
      </c>
    </row>
    <row r="3362">
      <c r="C3362" s="40" t="s">
        <v>6381</v>
      </c>
      <c r="D3362" s="41" t="s">
        <v>6382</v>
      </c>
      <c r="E3362" s="41"/>
      <c r="F3362" s="42">
        <v>42496.104456018518</v>
      </c>
      <c r="G3362" s="43">
        <v>26</v>
      </c>
      <c r="H3362" s="44">
        <v>43340</v>
      </c>
      <c r="I3362" s="44">
        <v>43342</v>
      </c>
      <c r="J3362" s="43">
        <v>1326307</v>
      </c>
      <c r="K3362" s="43">
        <v>0</v>
      </c>
      <c r="L3362" s="43">
        <v>0</v>
      </c>
      <c r="M3362" s="43">
        <f>IFERROR(J3362-K3362-L3362,0)</f>
        <v>1326307</v>
      </c>
      <c r="N3362" s="43">
        <v>1326307</v>
      </c>
      <c r="O3362" s="45">
        <f>IFERROR(IF(1 - M3362/N3362&lt;0,0,1-M3362/N3362),0)</f>
        <v>0</v>
      </c>
      <c r="P3362" s="43">
        <v>0</v>
      </c>
      <c r="Q3362" s="43">
        <v>1326307</v>
      </c>
      <c r="R3362" s="46">
        <f>IF(F3362&lt;DATEVALUE("2018-07-01"),1,0)</f>
        <v>1</v>
      </c>
      <c r="S3362" s="47">
        <f>IF(R3362=1,1%,0)</f>
        <v>0.01</v>
      </c>
      <c r="T3362" s="46">
        <f>IFERROR(S3362*M3362,0)</f>
        <v>13263.07</v>
      </c>
      <c r="U3362" s="48">
        <f>IF(O3362&lt;=0.12,1,0)*(1-R3362)*M3362</f>
        <v>0</v>
      </c>
      <c r="V3362" s="49">
        <f>IF(0&lt;0.8,0,IF(0&lt;1,Sheet1!L590,1))*IF(G3362&lt;3,0.12 - O3362,0.01) *U3362</f>
        <v>0</v>
      </c>
      <c r="W3362" s="49">
        <f>IF(0&gt;1,IF(0&lt;=1.1,1,IF(0&lt;=1.2,2,IF(0&lt;=1.5,3,5))),0) * 1000000</f>
        <v>0</v>
      </c>
      <c r="X3362" s="50">
        <f>IF(AND(P3362&gt;=150000000,P3362&lt;300000000),5000000,IF(AND(P3362&gt;=300000000,P3362&lt;500000000),10000000,IF(AND(P3362&gt;=300000000,P3362&lt;500000000),15000000,IF(AND(P3362&gt;=500000000,P3362&lt;3000000000),20000000,IF(P3362&gt;=30000000000,35000000,0))))) * (1-R3362)</f>
        <v>0</v>
      </c>
      <c r="Y3362" s="50">
        <f>IFERROR(Q3362 * (1-R3362),0)</f>
        <v>0</v>
      </c>
      <c r="Z3362" s="51">
        <f>IF(R3362=1,0,0)</f>
        <v>0</v>
      </c>
      <c r="AA3362" s="51">
        <f>IFERROR((1-R3362) * Z3362 * 2%,0)</f>
        <v>0</v>
      </c>
      <c r="AB3362" s="52">
        <f>IF(R3362=0,0,0)</f>
        <v>0</v>
      </c>
      <c r="AC3362" s="52">
        <f> IFERROR(AB3362 * (1-R3362) * 2%,0)</f>
        <v>0</v>
      </c>
      <c r="AD3362" s="53">
        <f>T3362+V3362+W3362+X3362+AA3362+AC3362</f>
        <v>13263.07</v>
      </c>
    </row>
    <row r="3363">
      <c r="C3363" s="40" t="s">
        <v>6383</v>
      </c>
      <c r="D3363" s="41" t="s">
        <v>6384</v>
      </c>
      <c r="E3363" s="41"/>
      <c r="F3363" s="42">
        <v>42529.168449074074</v>
      </c>
      <c r="G3363" s="43">
        <v>25</v>
      </c>
      <c r="H3363" s="44">
        <v>43312</v>
      </c>
      <c r="I3363" s="44">
        <v>43355</v>
      </c>
      <c r="J3363" s="43">
        <v>1267539</v>
      </c>
      <c r="K3363" s="43">
        <v>0</v>
      </c>
      <c r="L3363" s="43">
        <v>0</v>
      </c>
      <c r="M3363" s="43">
        <f>IFERROR(J3363-K3363-L3363,0)</f>
        <v>1267539</v>
      </c>
      <c r="N3363" s="43">
        <v>1267539</v>
      </c>
      <c r="O3363" s="45">
        <f>IFERROR(IF(1 - M3363/N3363&lt;0,0,1-M3363/N3363),0)</f>
        <v>0</v>
      </c>
      <c r="P3363" s="43">
        <v>0</v>
      </c>
      <c r="Q3363" s="43">
        <v>1267539</v>
      </c>
      <c r="R3363" s="46">
        <f>IF(F3363&lt;DATEVALUE("2018-07-01"),1,0)</f>
        <v>1</v>
      </c>
      <c r="S3363" s="47">
        <f>IF(R3363=1,1%,0)</f>
        <v>0.01</v>
      </c>
      <c r="T3363" s="46">
        <f>IFERROR(S3363*M3363,0)</f>
        <v>12675.389999999999</v>
      </c>
      <c r="U3363" s="48">
        <f>IF(O3363&lt;=0.12,1,0)*(1-R3363)*M3363</f>
        <v>0</v>
      </c>
      <c r="V3363" s="49">
        <f>IF(0&lt;0.8,0,IF(0&lt;1,Sheet1!L590,1))*IF(G3363&lt;3,0.12 - O3363,0.01) *U3363</f>
        <v>0</v>
      </c>
      <c r="W3363" s="49">
        <f>IF(0&gt;1,IF(0&lt;=1.1,1,IF(0&lt;=1.2,2,IF(0&lt;=1.5,3,5))),0) * 1000000</f>
        <v>0</v>
      </c>
      <c r="X3363" s="50">
        <f>IF(AND(P3363&gt;=150000000,P3363&lt;300000000),5000000,IF(AND(P3363&gt;=300000000,P3363&lt;500000000),10000000,IF(AND(P3363&gt;=300000000,P3363&lt;500000000),15000000,IF(AND(P3363&gt;=500000000,P3363&lt;3000000000),20000000,IF(P3363&gt;=30000000000,35000000,0))))) * (1-R3363)</f>
        <v>0</v>
      </c>
      <c r="Y3363" s="50">
        <f>IFERROR(Q3363 * (1-R3363),0)</f>
        <v>0</v>
      </c>
      <c r="Z3363" s="51">
        <f>IF(R3363=1,0,0)</f>
        <v>0</v>
      </c>
      <c r="AA3363" s="51">
        <f>IFERROR((1-R3363) * Z3363 * 2%,0)</f>
        <v>0</v>
      </c>
      <c r="AB3363" s="52">
        <f>IF(R3363=0,0,0)</f>
        <v>0</v>
      </c>
      <c r="AC3363" s="52">
        <f> IFERROR(AB3363 * (1-R3363) * 2%,0)</f>
        <v>0</v>
      </c>
      <c r="AD3363" s="53">
        <f>T3363+V3363+W3363+X3363+AA3363+AC3363</f>
        <v>12675.389999999999</v>
      </c>
    </row>
    <row r="3364">
      <c r="C3364" s="40" t="s">
        <v>6385</v>
      </c>
      <c r="D3364" s="41" t="s">
        <v>6386</v>
      </c>
      <c r="E3364" s="41"/>
      <c r="F3364" s="42">
        <v>42545.196898148148</v>
      </c>
      <c r="G3364" s="43">
        <v>25</v>
      </c>
      <c r="H3364" s="44">
        <v>43312</v>
      </c>
      <c r="I3364" s="44">
        <v>43329</v>
      </c>
      <c r="J3364" s="43">
        <v>55000</v>
      </c>
      <c r="K3364" s="43">
        <v>0</v>
      </c>
      <c r="L3364" s="43">
        <v>0</v>
      </c>
      <c r="M3364" s="43">
        <f>IFERROR(J3364-K3364-L3364,0)</f>
        <v>55000</v>
      </c>
      <c r="N3364" s="43">
        <v>55000</v>
      </c>
      <c r="O3364" s="45">
        <f>IFERROR(IF(1 - M3364/N3364&lt;0,0,1-M3364/N3364),0)</f>
        <v>0</v>
      </c>
      <c r="P3364" s="43">
        <v>0</v>
      </c>
      <c r="Q3364" s="43">
        <v>55000</v>
      </c>
      <c r="R3364" s="46">
        <f>IF(F3364&lt;DATEVALUE("2018-07-01"),1,0)</f>
        <v>1</v>
      </c>
      <c r="S3364" s="47">
        <f>IF(R3364=1,1%,0)</f>
        <v>0.01</v>
      </c>
      <c r="T3364" s="46">
        <f>IFERROR(S3364*M3364,0)</f>
        <v>550</v>
      </c>
      <c r="U3364" s="48">
        <f>IF(O3364&lt;=0.12,1,0)*(1-R3364)*M3364</f>
        <v>0</v>
      </c>
      <c r="V3364" s="49">
        <f>IF(0&lt;0.8,0,IF(0&lt;1,Sheet1!L590,1))*IF(G3364&lt;3,0.12 - O3364,0.01) *U3364</f>
        <v>0</v>
      </c>
      <c r="W3364" s="49">
        <f>IF(0&gt;1,IF(0&lt;=1.1,1,IF(0&lt;=1.2,2,IF(0&lt;=1.5,3,5))),0) * 1000000</f>
        <v>0</v>
      </c>
      <c r="X3364" s="50">
        <f>IF(AND(P3364&gt;=150000000,P3364&lt;300000000),5000000,IF(AND(P3364&gt;=300000000,P3364&lt;500000000),10000000,IF(AND(P3364&gt;=300000000,P3364&lt;500000000),15000000,IF(AND(P3364&gt;=500000000,P3364&lt;3000000000),20000000,IF(P3364&gt;=30000000000,35000000,0))))) * (1-R3364)</f>
        <v>0</v>
      </c>
      <c r="Y3364" s="50">
        <f>IFERROR(Q3364 * (1-R3364),0)</f>
        <v>0</v>
      </c>
      <c r="Z3364" s="51">
        <f>IF(R3364=1,0,0)</f>
        <v>0</v>
      </c>
      <c r="AA3364" s="51">
        <f>IFERROR((1-R3364) * Z3364 * 2%,0)</f>
        <v>0</v>
      </c>
      <c r="AB3364" s="52">
        <f>IF(R3364=0,0,0)</f>
        <v>0</v>
      </c>
      <c r="AC3364" s="52">
        <f> IFERROR(AB3364 * (1-R3364) * 2%,0)</f>
        <v>0</v>
      </c>
      <c r="AD3364" s="53">
        <f>T3364+V3364+W3364+X3364+AA3364+AC3364</f>
        <v>550</v>
      </c>
    </row>
    <row r="3365">
      <c r="C3365" s="40" t="s">
        <v>6387</v>
      </c>
      <c r="D3365" s="41" t="s">
        <v>6388</v>
      </c>
      <c r="E3365" s="41"/>
      <c r="F3365" s="42">
        <v>42555.065127314811</v>
      </c>
      <c r="G3365" s="43">
        <v>24</v>
      </c>
      <c r="H3365" s="44">
        <v>43389</v>
      </c>
      <c r="I3365" s="44">
        <v>43391</v>
      </c>
      <c r="J3365" s="43">
        <v>1356614</v>
      </c>
      <c r="K3365" s="43">
        <v>0</v>
      </c>
      <c r="L3365" s="43">
        <v>0</v>
      </c>
      <c r="M3365" s="43">
        <f>IFERROR(J3365-K3365-L3365,0)</f>
        <v>1356614</v>
      </c>
      <c r="N3365" s="43">
        <v>1204059</v>
      </c>
      <c r="O3365" s="45">
        <f>IFERROR(IF(1 - M3365/N3365&lt;0,0,1-M3365/N3365),0)</f>
        <v>0</v>
      </c>
      <c r="P3365" s="43">
        <v>0</v>
      </c>
      <c r="Q3365" s="43">
        <v>1356614</v>
      </c>
      <c r="R3365" s="46">
        <f>IF(F3365&lt;DATEVALUE("2018-07-01"),1,0)</f>
        <v>1</v>
      </c>
      <c r="S3365" s="47">
        <f>IF(R3365=1,1%,0)</f>
        <v>0.01</v>
      </c>
      <c r="T3365" s="46">
        <f>IFERROR(S3365*M3365,0)</f>
        <v>13566.139999999999</v>
      </c>
      <c r="U3365" s="48">
        <f>IF(O3365&lt;=0.12,1,0)*(1-R3365)*M3365</f>
        <v>0</v>
      </c>
      <c r="V3365" s="49">
        <f>IF(0&lt;0.8,0,IF(0&lt;1,Sheet1!L590,1))*IF(G3365&lt;3,0.12 - O3365,0.01) *U3365</f>
        <v>0</v>
      </c>
      <c r="W3365" s="49">
        <f>IF(0&gt;1,IF(0&lt;=1.1,1,IF(0&lt;=1.2,2,IF(0&lt;=1.5,3,5))),0) * 1000000</f>
        <v>0</v>
      </c>
      <c r="X3365" s="50">
        <f>IF(AND(P3365&gt;=150000000,P3365&lt;300000000),5000000,IF(AND(P3365&gt;=300000000,P3365&lt;500000000),10000000,IF(AND(P3365&gt;=300000000,P3365&lt;500000000),15000000,IF(AND(P3365&gt;=500000000,P3365&lt;3000000000),20000000,IF(P3365&gt;=30000000000,35000000,0))))) * (1-R3365)</f>
        <v>0</v>
      </c>
      <c r="Y3365" s="50">
        <f>IFERROR(Q3365 * (1-R3365),0)</f>
        <v>0</v>
      </c>
      <c r="Z3365" s="51">
        <f>IF(R3365=1,0,0)</f>
        <v>0</v>
      </c>
      <c r="AA3365" s="51">
        <f>IFERROR((1-R3365) * Z3365 * 2%,0)</f>
        <v>0</v>
      </c>
      <c r="AB3365" s="52">
        <f>IF(R3365=0,0,0)</f>
        <v>0</v>
      </c>
      <c r="AC3365" s="52">
        <f> IFERROR(AB3365 * (1-R3365) * 2%,0)</f>
        <v>0</v>
      </c>
      <c r="AD3365" s="53">
        <f>T3365+V3365+W3365+X3365+AA3365+AC3365</f>
        <v>13566.139999999999</v>
      </c>
    </row>
    <row r="3366">
      <c r="C3366" s="40" t="s">
        <v>6389</v>
      </c>
      <c r="D3366" s="41" t="s">
        <v>6390</v>
      </c>
      <c r="E3366" s="41"/>
      <c r="F3366" s="42">
        <v>42559.266273148147</v>
      </c>
      <c r="G3366" s="43">
        <v>24</v>
      </c>
      <c r="H3366" s="44">
        <v>43335</v>
      </c>
      <c r="I3366" s="44">
        <v>43340</v>
      </c>
      <c r="J3366" s="43">
        <v>1868665</v>
      </c>
      <c r="K3366" s="43">
        <v>168184</v>
      </c>
      <c r="L3366" s="43">
        <v>0</v>
      </c>
      <c r="M3366" s="43">
        <f>IFERROR(J3366-K3366-L3366,0)</f>
        <v>1700481</v>
      </c>
      <c r="N3366" s="43">
        <v>2466760</v>
      </c>
      <c r="O3366" s="45">
        <f>IFERROR(IF(1 - M3366/N3366&lt;0,0,1-M3366/N3366),0)</f>
        <v>0.31064189463101399</v>
      </c>
      <c r="P3366" s="43">
        <v>0</v>
      </c>
      <c r="Q3366" s="43">
        <v>1868665</v>
      </c>
      <c r="R3366" s="46">
        <f>IF(F3366&lt;DATEVALUE("2018-07-01"),1,0)</f>
        <v>1</v>
      </c>
      <c r="S3366" s="47">
        <f>IF(R3366=1,1%,0)</f>
        <v>0.01</v>
      </c>
      <c r="T3366" s="46">
        <f>IFERROR(S3366*M3366,0)</f>
        <v>17004.810000000001</v>
      </c>
      <c r="U3366" s="48">
        <f>IF(O3366&lt;=0.12,1,0)*(1-R3366)*M3366</f>
        <v>0</v>
      </c>
      <c r="V3366" s="49">
        <f>IF(0&lt;0.8,0,IF(0&lt;1,Sheet1!L590,1))*IF(G3366&lt;3,0.12 - O3366,0.01) *U3366</f>
        <v>0</v>
      </c>
      <c r="W3366" s="49">
        <f>IF(0&gt;1,IF(0&lt;=1.1,1,IF(0&lt;=1.2,2,IF(0&lt;=1.5,3,5))),0) * 1000000</f>
        <v>0</v>
      </c>
      <c r="X3366" s="50">
        <f>IF(AND(P3366&gt;=150000000,P3366&lt;300000000),5000000,IF(AND(P3366&gt;=300000000,P3366&lt;500000000),10000000,IF(AND(P3366&gt;=300000000,P3366&lt;500000000),15000000,IF(AND(P3366&gt;=500000000,P3366&lt;3000000000),20000000,IF(P3366&gt;=30000000000,35000000,0))))) * (1-R3366)</f>
        <v>0</v>
      </c>
      <c r="Y3366" s="50">
        <f>IFERROR(Q3366 * (1-R3366),0)</f>
        <v>0</v>
      </c>
      <c r="Z3366" s="51">
        <f>IF(R3366=1,0,0)</f>
        <v>0</v>
      </c>
      <c r="AA3366" s="51">
        <f>IFERROR((1-R3366) * Z3366 * 2%,0)</f>
        <v>0</v>
      </c>
      <c r="AB3366" s="52">
        <f>IF(R3366=0,0,0)</f>
        <v>0</v>
      </c>
      <c r="AC3366" s="52">
        <f> IFERROR(AB3366 * (1-R3366) * 2%,0)</f>
        <v>0</v>
      </c>
      <c r="AD3366" s="53">
        <f>T3366+V3366+W3366+X3366+AA3366+AC3366</f>
        <v>17004.810000000001</v>
      </c>
    </row>
    <row r="3367">
      <c r="C3367" s="40" t="s">
        <v>6391</v>
      </c>
      <c r="D3367" s="41" t="s">
        <v>6392</v>
      </c>
      <c r="E3367" s="41"/>
      <c r="F3367" s="42">
        <v>42577.309791666667</v>
      </c>
      <c r="G3367" s="43">
        <v>24</v>
      </c>
      <c r="H3367" s="44">
        <v>43333</v>
      </c>
      <c r="I3367" s="44">
        <v>43353</v>
      </c>
      <c r="J3367" s="43">
        <v>28283628</v>
      </c>
      <c r="K3367" s="43">
        <v>0</v>
      </c>
      <c r="L3367" s="43">
        <v>0</v>
      </c>
      <c r="M3367" s="43">
        <f>IFERROR(J3367-K3367-L3367,0)</f>
        <v>28283628</v>
      </c>
      <c r="N3367" s="43">
        <v>38501455</v>
      </c>
      <c r="O3367" s="45">
        <f>IFERROR(IF(1 - M3367/N3367&lt;0,0,1-M3367/N3367),0)</f>
        <v>0.26538807429485456</v>
      </c>
      <c r="P3367" s="43">
        <v>0</v>
      </c>
      <c r="Q3367" s="43">
        <v>28283628</v>
      </c>
      <c r="R3367" s="46">
        <f>IF(F3367&lt;DATEVALUE("2018-07-01"),1,0)</f>
        <v>1</v>
      </c>
      <c r="S3367" s="47">
        <f>IF(R3367=1,1%,0)</f>
        <v>0.01</v>
      </c>
      <c r="T3367" s="46">
        <f>IFERROR(S3367*M3367,0)</f>
        <v>282836.28000000003</v>
      </c>
      <c r="U3367" s="48">
        <f>IF(O3367&lt;=0.12,1,0)*(1-R3367)*M3367</f>
        <v>0</v>
      </c>
      <c r="V3367" s="49">
        <f>IF(0&lt;0.8,0,IF(0&lt;1,Sheet1!L590,1))*IF(G3367&lt;3,0.12 - O3367,0.01) *U3367</f>
        <v>0</v>
      </c>
      <c r="W3367" s="49">
        <f>IF(0&gt;1,IF(0&lt;=1.1,1,IF(0&lt;=1.2,2,IF(0&lt;=1.5,3,5))),0) * 1000000</f>
        <v>0</v>
      </c>
      <c r="X3367" s="50">
        <f>IF(AND(P3367&gt;=150000000,P3367&lt;300000000),5000000,IF(AND(P3367&gt;=300000000,P3367&lt;500000000),10000000,IF(AND(P3367&gt;=300000000,P3367&lt;500000000),15000000,IF(AND(P3367&gt;=500000000,P3367&lt;3000000000),20000000,IF(P3367&gt;=30000000000,35000000,0))))) * (1-R3367)</f>
        <v>0</v>
      </c>
      <c r="Y3367" s="50">
        <f>IFERROR(Q3367 * (1-R3367),0)</f>
        <v>0</v>
      </c>
      <c r="Z3367" s="51">
        <f>IF(R3367=1,0,0)</f>
        <v>0</v>
      </c>
      <c r="AA3367" s="51">
        <f>IFERROR((1-R3367) * Z3367 * 2%,0)</f>
        <v>0</v>
      </c>
      <c r="AB3367" s="52">
        <f>IF(R3367=0,0,0)</f>
        <v>0</v>
      </c>
      <c r="AC3367" s="52">
        <f> IFERROR(AB3367 * (1-R3367) * 2%,0)</f>
        <v>0</v>
      </c>
      <c r="AD3367" s="53">
        <f>T3367+V3367+W3367+X3367+AA3367+AC3367</f>
        <v>282836.28000000003</v>
      </c>
    </row>
    <row r="3368">
      <c r="C3368" s="40" t="s">
        <v>6393</v>
      </c>
      <c r="D3368" s="41" t="s">
        <v>6394</v>
      </c>
      <c r="E3368" s="41"/>
      <c r="F3368" s="42">
        <v>42592.365393518514</v>
      </c>
      <c r="G3368" s="43">
        <v>23</v>
      </c>
      <c r="H3368" s="44">
        <v>43319</v>
      </c>
      <c r="I3368" s="44">
        <v>43339</v>
      </c>
      <c r="J3368" s="43">
        <v>7281762</v>
      </c>
      <c r="K3368" s="43">
        <v>0</v>
      </c>
      <c r="L3368" s="43">
        <v>0</v>
      </c>
      <c r="M3368" s="43">
        <f>IFERROR(J3368-K3368-L3368,0)</f>
        <v>7281762</v>
      </c>
      <c r="N3368" s="43">
        <v>7277962</v>
      </c>
      <c r="O3368" s="45">
        <f>IFERROR(IF(1 - M3368/N3368&lt;0,0,1-M3368/N3368),0)</f>
        <v>0</v>
      </c>
      <c r="P3368" s="43">
        <v>0</v>
      </c>
      <c r="Q3368" s="43">
        <v>7281762</v>
      </c>
      <c r="R3368" s="46">
        <f>IF(F3368&lt;DATEVALUE("2018-07-01"),1,0)</f>
        <v>1</v>
      </c>
      <c r="S3368" s="47">
        <f>IF(R3368=1,1%,0)</f>
        <v>0.01</v>
      </c>
      <c r="T3368" s="46">
        <f>IFERROR(S3368*M3368,0)</f>
        <v>72817.619999999995</v>
      </c>
      <c r="U3368" s="48">
        <f>IF(O3368&lt;=0.12,1,0)*(1-R3368)*M3368</f>
        <v>0</v>
      </c>
      <c r="V3368" s="49">
        <f>IF(0&lt;0.8,0,IF(0&lt;1,Sheet1!L590,1))*IF(G3368&lt;3,0.12 - O3368,0.01) *U3368</f>
        <v>0</v>
      </c>
      <c r="W3368" s="49">
        <f>IF(0&gt;1,IF(0&lt;=1.1,1,IF(0&lt;=1.2,2,IF(0&lt;=1.5,3,5))),0) * 1000000</f>
        <v>0</v>
      </c>
      <c r="X3368" s="50">
        <f>IF(AND(P3368&gt;=150000000,P3368&lt;300000000),5000000,IF(AND(P3368&gt;=300000000,P3368&lt;500000000),10000000,IF(AND(P3368&gt;=300000000,P3368&lt;500000000),15000000,IF(AND(P3368&gt;=500000000,P3368&lt;3000000000),20000000,IF(P3368&gt;=30000000000,35000000,0))))) * (1-R3368)</f>
        <v>0</v>
      </c>
      <c r="Y3368" s="50">
        <f>IFERROR(Q3368 * (1-R3368),0)</f>
        <v>0</v>
      </c>
      <c r="Z3368" s="51">
        <f>IF(R3368=1,0,0)</f>
        <v>0</v>
      </c>
      <c r="AA3368" s="51">
        <f>IFERROR((1-R3368) * Z3368 * 2%,0)</f>
        <v>0</v>
      </c>
      <c r="AB3368" s="52">
        <f>IF(R3368=0,0,0)</f>
        <v>0</v>
      </c>
      <c r="AC3368" s="52">
        <f> IFERROR(AB3368 * (1-R3368) * 2%,0)</f>
        <v>0</v>
      </c>
      <c r="AD3368" s="53">
        <f>T3368+V3368+W3368+X3368+AA3368+AC3368</f>
        <v>72817.619999999995</v>
      </c>
    </row>
    <row r="3369">
      <c r="C3369" s="40" t="s">
        <v>6395</v>
      </c>
      <c r="D3369" s="41" t="s">
        <v>6396</v>
      </c>
      <c r="E3369" s="41"/>
      <c r="F3369" s="42">
        <v>42595.28292824074</v>
      </c>
      <c r="G3369" s="43">
        <v>23</v>
      </c>
      <c r="H3369" s="44">
        <v>43312</v>
      </c>
      <c r="I3369" s="44">
        <v>43337</v>
      </c>
      <c r="J3369" s="43">
        <v>6679400</v>
      </c>
      <c r="K3369" s="43">
        <v>0</v>
      </c>
      <c r="L3369" s="43">
        <v>0</v>
      </c>
      <c r="M3369" s="43">
        <f>IFERROR(J3369-K3369-L3369,0)</f>
        <v>6679400</v>
      </c>
      <c r="N3369" s="43">
        <v>9502010</v>
      </c>
      <c r="O3369" s="45">
        <f>IFERROR(IF(1 - M3369/N3369&lt;0,0,1-M3369/N3369),0)</f>
        <v>0.29705399173438041</v>
      </c>
      <c r="P3369" s="43">
        <v>0</v>
      </c>
      <c r="Q3369" s="43">
        <v>6679400</v>
      </c>
      <c r="R3369" s="46">
        <f>IF(F3369&lt;DATEVALUE("2018-07-01"),1,0)</f>
        <v>1</v>
      </c>
      <c r="S3369" s="47">
        <f>IF(R3369=1,1%,0)</f>
        <v>0.01</v>
      </c>
      <c r="T3369" s="46">
        <f>IFERROR(S3369*M3369,0)</f>
        <v>66794</v>
      </c>
      <c r="U3369" s="48">
        <f>IF(O3369&lt;=0.12,1,0)*(1-R3369)*M3369</f>
        <v>0</v>
      </c>
      <c r="V3369" s="49">
        <f>IF(0&lt;0.8,0,IF(0&lt;1,Sheet1!L590,1))*IF(G3369&lt;3,0.12 - O3369,0.01) *U3369</f>
        <v>0</v>
      </c>
      <c r="W3369" s="49">
        <f>IF(0&gt;1,IF(0&lt;=1.1,1,IF(0&lt;=1.2,2,IF(0&lt;=1.5,3,5))),0) * 1000000</f>
        <v>0</v>
      </c>
      <c r="X3369" s="50">
        <f>IF(AND(P3369&gt;=150000000,P3369&lt;300000000),5000000,IF(AND(P3369&gt;=300000000,P3369&lt;500000000),10000000,IF(AND(P3369&gt;=300000000,P3369&lt;500000000),15000000,IF(AND(P3369&gt;=500000000,P3369&lt;3000000000),20000000,IF(P3369&gt;=30000000000,35000000,0))))) * (1-R3369)</f>
        <v>0</v>
      </c>
      <c r="Y3369" s="50">
        <f>IFERROR(Q3369 * (1-R3369),0)</f>
        <v>0</v>
      </c>
      <c r="Z3369" s="51">
        <f>IF(R3369=1,0,0)</f>
        <v>0</v>
      </c>
      <c r="AA3369" s="51">
        <f>IFERROR((1-R3369) * Z3369 * 2%,0)</f>
        <v>0</v>
      </c>
      <c r="AB3369" s="52">
        <f>IF(R3369=0,0,0)</f>
        <v>0</v>
      </c>
      <c r="AC3369" s="52">
        <f> IFERROR(AB3369 * (1-R3369) * 2%,0)</f>
        <v>0</v>
      </c>
      <c r="AD3369" s="53">
        <f>T3369+V3369+W3369+X3369+AA3369+AC3369</f>
        <v>66794</v>
      </c>
    </row>
    <row r="3370">
      <c r="C3370" s="40" t="s">
        <v>6397</v>
      </c>
      <c r="D3370" s="41" t="s">
        <v>6398</v>
      </c>
      <c r="E3370" s="41"/>
      <c r="F3370" s="42">
        <v>42605.108564814815</v>
      </c>
      <c r="G3370" s="43">
        <v>23</v>
      </c>
      <c r="H3370" s="44">
        <v>43321</v>
      </c>
      <c r="I3370" s="44">
        <v>43323</v>
      </c>
      <c r="J3370" s="43">
        <v>287540</v>
      </c>
      <c r="K3370" s="43">
        <v>0</v>
      </c>
      <c r="L3370" s="43">
        <v>0</v>
      </c>
      <c r="M3370" s="43">
        <f>IFERROR(J3370-K3370-L3370,0)</f>
        <v>287540</v>
      </c>
      <c r="N3370" s="43">
        <v>316294</v>
      </c>
      <c r="O3370" s="45">
        <f>IFERROR(IF(1 - M3370/N3370&lt;0,0,1-M3370/N3370),0)</f>
        <v>0.090909090909090939</v>
      </c>
      <c r="P3370" s="43">
        <v>0</v>
      </c>
      <c r="Q3370" s="43">
        <v>287540</v>
      </c>
      <c r="R3370" s="46">
        <f>IF(F3370&lt;DATEVALUE("2018-07-01"),1,0)</f>
        <v>1</v>
      </c>
      <c r="S3370" s="47">
        <f>IF(R3370=1,1%,0)</f>
        <v>0.01</v>
      </c>
      <c r="T3370" s="46">
        <f>IFERROR(S3370*M3370,0)</f>
        <v>2875.4000000000001</v>
      </c>
      <c r="U3370" s="48">
        <f>IF(O3370&lt;=0.12,1,0)*(1-R3370)*M3370</f>
        <v>0</v>
      </c>
      <c r="V3370" s="49">
        <f>IF(0&lt;0.8,0,IF(0&lt;1,Sheet1!L590,1))*IF(G3370&lt;3,0.12 - O3370,0.01) *U3370</f>
        <v>0</v>
      </c>
      <c r="W3370" s="49">
        <f>IF(0&gt;1,IF(0&lt;=1.1,1,IF(0&lt;=1.2,2,IF(0&lt;=1.5,3,5))),0) * 1000000</f>
        <v>0</v>
      </c>
      <c r="X3370" s="50">
        <f>IF(AND(P3370&gt;=150000000,P3370&lt;300000000),5000000,IF(AND(P3370&gt;=300000000,P3370&lt;500000000),10000000,IF(AND(P3370&gt;=300000000,P3370&lt;500000000),15000000,IF(AND(P3370&gt;=500000000,P3370&lt;3000000000),20000000,IF(P3370&gt;=30000000000,35000000,0))))) * (1-R3370)</f>
        <v>0</v>
      </c>
      <c r="Y3370" s="50">
        <f>IFERROR(Q3370 * (1-R3370),0)</f>
        <v>0</v>
      </c>
      <c r="Z3370" s="51">
        <f>IF(R3370=1,0,0)</f>
        <v>0</v>
      </c>
      <c r="AA3370" s="51">
        <f>IFERROR((1-R3370) * Z3370 * 2%,0)</f>
        <v>0</v>
      </c>
      <c r="AB3370" s="52">
        <f>IF(R3370=0,0,0)</f>
        <v>0</v>
      </c>
      <c r="AC3370" s="52">
        <f> IFERROR(AB3370 * (1-R3370) * 2%,0)</f>
        <v>0</v>
      </c>
      <c r="AD3370" s="53">
        <f>T3370+V3370+W3370+X3370+AA3370+AC3370</f>
        <v>2875.4000000000001</v>
      </c>
    </row>
    <row r="3371">
      <c r="C3371" s="40" t="s">
        <v>6399</v>
      </c>
      <c r="D3371" s="41" t="s">
        <v>6400</v>
      </c>
      <c r="E3371" s="41"/>
      <c r="F3371" s="42">
        <v>42640.074849537035</v>
      </c>
      <c r="G3371" s="43">
        <v>22</v>
      </c>
      <c r="H3371" s="44">
        <v>43312</v>
      </c>
      <c r="I3371" s="44">
        <v>43363</v>
      </c>
      <c r="J3371" s="43">
        <v>10237018</v>
      </c>
      <c r="K3371" s="43">
        <v>0</v>
      </c>
      <c r="L3371" s="43">
        <v>0</v>
      </c>
      <c r="M3371" s="43">
        <f>IFERROR(J3371-K3371-L3371,0)</f>
        <v>10237018</v>
      </c>
      <c r="N3371" s="43">
        <v>10237018</v>
      </c>
      <c r="O3371" s="45">
        <f>IFERROR(IF(1 - M3371/N3371&lt;0,0,1-M3371/N3371),0)</f>
        <v>0</v>
      </c>
      <c r="P3371" s="43">
        <v>0</v>
      </c>
      <c r="Q3371" s="43">
        <v>10237018</v>
      </c>
      <c r="R3371" s="46">
        <f>IF(F3371&lt;DATEVALUE("2018-07-01"),1,0)</f>
        <v>1</v>
      </c>
      <c r="S3371" s="47">
        <f>IF(R3371=1,1%,0)</f>
        <v>0.01</v>
      </c>
      <c r="T3371" s="46">
        <f>IFERROR(S3371*M3371,0)</f>
        <v>102370.18000000001</v>
      </c>
      <c r="U3371" s="48">
        <f>IF(O3371&lt;=0.12,1,0)*(1-R3371)*M3371</f>
        <v>0</v>
      </c>
      <c r="V3371" s="49">
        <f>IF(0&lt;0.8,0,IF(0&lt;1,Sheet1!L590,1))*IF(G3371&lt;3,0.12 - O3371,0.01) *U3371</f>
        <v>0</v>
      </c>
      <c r="W3371" s="49">
        <f>IF(0&gt;1,IF(0&lt;=1.1,1,IF(0&lt;=1.2,2,IF(0&lt;=1.5,3,5))),0) * 1000000</f>
        <v>0</v>
      </c>
      <c r="X3371" s="50">
        <f>IF(AND(P3371&gt;=150000000,P3371&lt;300000000),5000000,IF(AND(P3371&gt;=300000000,P3371&lt;500000000),10000000,IF(AND(P3371&gt;=300000000,P3371&lt;500000000),15000000,IF(AND(P3371&gt;=500000000,P3371&lt;3000000000),20000000,IF(P3371&gt;=30000000000,35000000,0))))) * (1-R3371)</f>
        <v>0</v>
      </c>
      <c r="Y3371" s="50">
        <f>IFERROR(Q3371 * (1-R3371),0)</f>
        <v>0</v>
      </c>
      <c r="Z3371" s="51">
        <f>IF(R3371=1,0,0)</f>
        <v>0</v>
      </c>
      <c r="AA3371" s="51">
        <f>IFERROR((1-R3371) * Z3371 * 2%,0)</f>
        <v>0</v>
      </c>
      <c r="AB3371" s="52">
        <f>IF(R3371=0,0,0)</f>
        <v>0</v>
      </c>
      <c r="AC3371" s="52">
        <f> IFERROR(AB3371 * (1-R3371) * 2%,0)</f>
        <v>0</v>
      </c>
      <c r="AD3371" s="53">
        <f>T3371+V3371+W3371+X3371+AA3371+AC3371</f>
        <v>102370.18000000001</v>
      </c>
    </row>
    <row r="3372">
      <c r="C3372" s="40" t="s">
        <v>6401</v>
      </c>
      <c r="D3372" s="41" t="s">
        <v>6402</v>
      </c>
      <c r="E3372" s="41"/>
      <c r="F3372" s="42">
        <v>42648.263807870368</v>
      </c>
      <c r="G3372" s="43">
        <v>21</v>
      </c>
      <c r="H3372" s="44">
        <v>43312</v>
      </c>
      <c r="I3372" s="44">
        <v>43333</v>
      </c>
      <c r="J3372" s="43">
        <v>777641</v>
      </c>
      <c r="K3372" s="43">
        <v>0</v>
      </c>
      <c r="L3372" s="43">
        <v>0</v>
      </c>
      <c r="M3372" s="43">
        <f>IFERROR(J3372-K3372-L3372,0)</f>
        <v>777641</v>
      </c>
      <c r="N3372" s="43">
        <v>777641</v>
      </c>
      <c r="O3372" s="45">
        <f>IFERROR(IF(1 - M3372/N3372&lt;0,0,1-M3372/N3372),0)</f>
        <v>0</v>
      </c>
      <c r="P3372" s="43">
        <v>0</v>
      </c>
      <c r="Q3372" s="43">
        <v>777641</v>
      </c>
      <c r="R3372" s="46">
        <f>IF(F3372&lt;DATEVALUE("2018-07-01"),1,0)</f>
        <v>1</v>
      </c>
      <c r="S3372" s="47">
        <f>IF(R3372=1,1%,0)</f>
        <v>0.01</v>
      </c>
      <c r="T3372" s="46">
        <f>IFERROR(S3372*M3372,0)</f>
        <v>7776.4099999999999</v>
      </c>
      <c r="U3372" s="48">
        <f>IF(O3372&lt;=0.12,1,0)*(1-R3372)*M3372</f>
        <v>0</v>
      </c>
      <c r="V3372" s="49">
        <f>IF(0&lt;0.8,0,IF(0&lt;1,Sheet1!L590,1))*IF(G3372&lt;3,0.12 - O3372,0.01) *U3372</f>
        <v>0</v>
      </c>
      <c r="W3372" s="49">
        <f>IF(0&gt;1,IF(0&lt;=1.1,1,IF(0&lt;=1.2,2,IF(0&lt;=1.5,3,5))),0) * 1000000</f>
        <v>0</v>
      </c>
      <c r="X3372" s="50">
        <f>IF(AND(P3372&gt;=150000000,P3372&lt;300000000),5000000,IF(AND(P3372&gt;=300000000,P3372&lt;500000000),10000000,IF(AND(P3372&gt;=300000000,P3372&lt;500000000),15000000,IF(AND(P3372&gt;=500000000,P3372&lt;3000000000),20000000,IF(P3372&gt;=30000000000,35000000,0))))) * (1-R3372)</f>
        <v>0</v>
      </c>
      <c r="Y3372" s="50">
        <f>IFERROR(Q3372 * (1-R3372),0)</f>
        <v>0</v>
      </c>
      <c r="Z3372" s="51">
        <f>IF(R3372=1,0,0)</f>
        <v>0</v>
      </c>
      <c r="AA3372" s="51">
        <f>IFERROR((1-R3372) * Z3372 * 2%,0)</f>
        <v>0</v>
      </c>
      <c r="AB3372" s="52">
        <f>IF(R3372=0,0,0)</f>
        <v>0</v>
      </c>
      <c r="AC3372" s="52">
        <f> IFERROR(AB3372 * (1-R3372) * 2%,0)</f>
        <v>0</v>
      </c>
      <c r="AD3372" s="53">
        <f>T3372+V3372+W3372+X3372+AA3372+AC3372</f>
        <v>7776.4099999999999</v>
      </c>
    </row>
    <row r="3373">
      <c r="C3373" s="40" t="s">
        <v>6403</v>
      </c>
      <c r="D3373" s="41" t="s">
        <v>6404</v>
      </c>
      <c r="E3373" s="41"/>
      <c r="F3373" s="42">
        <v>42661.190046296295</v>
      </c>
      <c r="G3373" s="43">
        <v>21</v>
      </c>
      <c r="H3373" s="44">
        <v>43351</v>
      </c>
      <c r="I3373" s="44">
        <v>43367</v>
      </c>
      <c r="J3373" s="43">
        <v>1491050</v>
      </c>
      <c r="K3373" s="43">
        <v>0</v>
      </c>
      <c r="L3373" s="43">
        <v>0</v>
      </c>
      <c r="M3373" s="43">
        <f>IFERROR(J3373-K3373-L3373,0)</f>
        <v>1491050</v>
      </c>
      <c r="N3373" s="43">
        <v>2388768</v>
      </c>
      <c r="O3373" s="45">
        <f>IFERROR(IF(1 - M3373/N3373&lt;0,0,1-M3373/N3373),0)</f>
        <v>0.37580794786266392</v>
      </c>
      <c r="P3373" s="43">
        <v>0</v>
      </c>
      <c r="Q3373" s="43">
        <v>1491050</v>
      </c>
      <c r="R3373" s="46">
        <f>IF(F3373&lt;DATEVALUE("2018-07-01"),1,0)</f>
        <v>1</v>
      </c>
      <c r="S3373" s="47">
        <f>IF(R3373=1,1%,0)</f>
        <v>0.01</v>
      </c>
      <c r="T3373" s="46">
        <f>IFERROR(S3373*M3373,0)</f>
        <v>14910.5</v>
      </c>
      <c r="U3373" s="48">
        <f>IF(O3373&lt;=0.12,1,0)*(1-R3373)*M3373</f>
        <v>0</v>
      </c>
      <c r="V3373" s="49">
        <f>IF(0&lt;0.8,0,IF(0&lt;1,Sheet1!L590,1))*IF(G3373&lt;3,0.12 - O3373,0.01) *U3373</f>
        <v>0</v>
      </c>
      <c r="W3373" s="49">
        <f>IF(0&gt;1,IF(0&lt;=1.1,1,IF(0&lt;=1.2,2,IF(0&lt;=1.5,3,5))),0) * 1000000</f>
        <v>0</v>
      </c>
      <c r="X3373" s="50">
        <f>IF(AND(P3373&gt;=150000000,P3373&lt;300000000),5000000,IF(AND(P3373&gt;=300000000,P3373&lt;500000000),10000000,IF(AND(P3373&gt;=300000000,P3373&lt;500000000),15000000,IF(AND(P3373&gt;=500000000,P3373&lt;3000000000),20000000,IF(P3373&gt;=30000000000,35000000,0))))) * (1-R3373)</f>
        <v>0</v>
      </c>
      <c r="Y3373" s="50">
        <f>IFERROR(Q3373 * (1-R3373),0)</f>
        <v>0</v>
      </c>
      <c r="Z3373" s="51">
        <f>IF(R3373=1,0,0)</f>
        <v>0</v>
      </c>
      <c r="AA3373" s="51">
        <f>IFERROR((1-R3373) * Z3373 * 2%,0)</f>
        <v>0</v>
      </c>
      <c r="AB3373" s="52">
        <f>IF(R3373=0,0,0)</f>
        <v>0</v>
      </c>
      <c r="AC3373" s="52">
        <f> IFERROR(AB3373 * (1-R3373) * 2%,0)</f>
        <v>0</v>
      </c>
      <c r="AD3373" s="53">
        <f>T3373+V3373+W3373+X3373+AA3373+AC3373</f>
        <v>14910.5</v>
      </c>
    </row>
    <row r="3374">
      <c r="C3374" s="40" t="s">
        <v>6405</v>
      </c>
      <c r="D3374" s="41" t="s">
        <v>6406</v>
      </c>
      <c r="E3374" s="41"/>
      <c r="F3374" s="42">
        <v>42679.132731481477</v>
      </c>
      <c r="G3374" s="43">
        <v>20</v>
      </c>
      <c r="H3374" s="44">
        <v>43312</v>
      </c>
      <c r="I3374" s="44">
        <v>43327</v>
      </c>
      <c r="J3374" s="43">
        <v>12373297</v>
      </c>
      <c r="K3374" s="43">
        <v>0</v>
      </c>
      <c r="L3374" s="43">
        <v>0</v>
      </c>
      <c r="M3374" s="43">
        <f>IFERROR(J3374-K3374-L3374,0)</f>
        <v>12373297</v>
      </c>
      <c r="N3374" s="43">
        <v>12373297</v>
      </c>
      <c r="O3374" s="45">
        <f>IFERROR(IF(1 - M3374/N3374&lt;0,0,1-M3374/N3374),0)</f>
        <v>0</v>
      </c>
      <c r="P3374" s="43">
        <v>0</v>
      </c>
      <c r="Q3374" s="43">
        <v>12373297</v>
      </c>
      <c r="R3374" s="46">
        <f>IF(F3374&lt;DATEVALUE("2018-07-01"),1,0)</f>
        <v>1</v>
      </c>
      <c r="S3374" s="47">
        <f>IF(R3374=1,1%,0)</f>
        <v>0.01</v>
      </c>
      <c r="T3374" s="46">
        <f>IFERROR(S3374*M3374,0)</f>
        <v>123732.97</v>
      </c>
      <c r="U3374" s="48">
        <f>IF(O3374&lt;=0.12,1,0)*(1-R3374)*M3374</f>
        <v>0</v>
      </c>
      <c r="V3374" s="49">
        <f>IF(0&lt;0.8,0,IF(0&lt;1,Sheet1!L590,1))*IF(G3374&lt;3,0.12 - O3374,0.01) *U3374</f>
        <v>0</v>
      </c>
      <c r="W3374" s="49">
        <f>IF(0&gt;1,IF(0&lt;=1.1,1,IF(0&lt;=1.2,2,IF(0&lt;=1.5,3,5))),0) * 1000000</f>
        <v>0</v>
      </c>
      <c r="X3374" s="50">
        <f>IF(AND(P3374&gt;=150000000,P3374&lt;300000000),5000000,IF(AND(P3374&gt;=300000000,P3374&lt;500000000),10000000,IF(AND(P3374&gt;=300000000,P3374&lt;500000000),15000000,IF(AND(P3374&gt;=500000000,P3374&lt;3000000000),20000000,IF(P3374&gt;=30000000000,35000000,0))))) * (1-R3374)</f>
        <v>0</v>
      </c>
      <c r="Y3374" s="50">
        <f>IFERROR(Q3374 * (1-R3374),0)</f>
        <v>0</v>
      </c>
      <c r="Z3374" s="51">
        <f>IF(R3374=1,0,0)</f>
        <v>0</v>
      </c>
      <c r="AA3374" s="51">
        <f>IFERROR((1-R3374) * Z3374 * 2%,0)</f>
        <v>0</v>
      </c>
      <c r="AB3374" s="52">
        <f>IF(R3374=0,0,0)</f>
        <v>0</v>
      </c>
      <c r="AC3374" s="52">
        <f> IFERROR(AB3374 * (1-R3374) * 2%,0)</f>
        <v>0</v>
      </c>
      <c r="AD3374" s="53">
        <f>T3374+V3374+W3374+X3374+AA3374+AC3374</f>
        <v>123732.97</v>
      </c>
    </row>
    <row r="3375">
      <c r="C3375" s="40" t="s">
        <v>6407</v>
      </c>
      <c r="D3375" s="41" t="s">
        <v>6408</v>
      </c>
      <c r="E3375" s="41"/>
      <c r="F3375" s="42">
        <v>42681.324201388888</v>
      </c>
      <c r="G3375" s="43">
        <v>20</v>
      </c>
      <c r="H3375" s="44">
        <v>43312</v>
      </c>
      <c r="I3375" s="44">
        <v>43335</v>
      </c>
      <c r="J3375" s="43">
        <v>1039035</v>
      </c>
      <c r="K3375" s="43">
        <v>0</v>
      </c>
      <c r="L3375" s="43">
        <v>0</v>
      </c>
      <c r="M3375" s="43">
        <f>IFERROR(J3375-K3375-L3375,0)</f>
        <v>1039035</v>
      </c>
      <c r="N3375" s="43">
        <v>1039035</v>
      </c>
      <c r="O3375" s="45">
        <f>IFERROR(IF(1 - M3375/N3375&lt;0,0,1-M3375/N3375),0)</f>
        <v>0</v>
      </c>
      <c r="P3375" s="43">
        <v>0</v>
      </c>
      <c r="Q3375" s="43">
        <v>1039035</v>
      </c>
      <c r="R3375" s="46">
        <f>IF(F3375&lt;DATEVALUE("2018-07-01"),1,0)</f>
        <v>1</v>
      </c>
      <c r="S3375" s="47">
        <f>IF(R3375=1,1%,0)</f>
        <v>0.01</v>
      </c>
      <c r="T3375" s="46">
        <f>IFERROR(S3375*M3375,0)</f>
        <v>10390.35</v>
      </c>
      <c r="U3375" s="48">
        <f>IF(O3375&lt;=0.12,1,0)*(1-R3375)*M3375</f>
        <v>0</v>
      </c>
      <c r="V3375" s="49">
        <f>IF(0&lt;0.8,0,IF(0&lt;1,Sheet1!L590,1))*IF(G3375&lt;3,0.12 - O3375,0.01) *U3375</f>
        <v>0</v>
      </c>
      <c r="W3375" s="49">
        <f>IF(0&gt;1,IF(0&lt;=1.1,1,IF(0&lt;=1.2,2,IF(0&lt;=1.5,3,5))),0) * 1000000</f>
        <v>0</v>
      </c>
      <c r="X3375" s="50">
        <f>IF(AND(P3375&gt;=150000000,P3375&lt;300000000),5000000,IF(AND(P3375&gt;=300000000,P3375&lt;500000000),10000000,IF(AND(P3375&gt;=300000000,P3375&lt;500000000),15000000,IF(AND(P3375&gt;=500000000,P3375&lt;3000000000),20000000,IF(P3375&gt;=30000000000,35000000,0))))) * (1-R3375)</f>
        <v>0</v>
      </c>
      <c r="Y3375" s="50">
        <f>IFERROR(Q3375 * (1-R3375),0)</f>
        <v>0</v>
      </c>
      <c r="Z3375" s="51">
        <f>IF(R3375=1,0,0)</f>
        <v>0</v>
      </c>
      <c r="AA3375" s="51">
        <f>IFERROR((1-R3375) * Z3375 * 2%,0)</f>
        <v>0</v>
      </c>
      <c r="AB3375" s="52">
        <f>IF(R3375=0,0,0)</f>
        <v>0</v>
      </c>
      <c r="AC3375" s="52">
        <f> IFERROR(AB3375 * (1-R3375) * 2%,0)</f>
        <v>0</v>
      </c>
      <c r="AD3375" s="53">
        <f>T3375+V3375+W3375+X3375+AA3375+AC3375</f>
        <v>10390.35</v>
      </c>
    </row>
    <row r="3376">
      <c r="C3376" s="40" t="s">
        <v>6409</v>
      </c>
      <c r="D3376" s="41" t="s">
        <v>6410</v>
      </c>
      <c r="E3376" s="41"/>
      <c r="F3376" s="42">
        <v>42684.402696759258</v>
      </c>
      <c r="G3376" s="43">
        <v>20</v>
      </c>
      <c r="H3376" s="44">
        <v>43319</v>
      </c>
      <c r="I3376" s="44">
        <v>43334</v>
      </c>
      <c r="J3376" s="43">
        <v>18210327</v>
      </c>
      <c r="K3376" s="43">
        <v>57167</v>
      </c>
      <c r="L3376" s="43">
        <v>0</v>
      </c>
      <c r="M3376" s="43">
        <f>IFERROR(J3376-K3376-L3376,0)</f>
        <v>18153160</v>
      </c>
      <c r="N3376" s="43">
        <v>18541591</v>
      </c>
      <c r="O3376" s="45">
        <f>IFERROR(IF(1 - M3376/N3376&lt;0,0,1-M3376/N3376),0)</f>
        <v>0.020949173131906584</v>
      </c>
      <c r="P3376" s="43">
        <v>0</v>
      </c>
      <c r="Q3376" s="43">
        <v>18210327</v>
      </c>
      <c r="R3376" s="46">
        <f>IF(F3376&lt;DATEVALUE("2018-07-01"),1,0)</f>
        <v>1</v>
      </c>
      <c r="S3376" s="47">
        <f>IF(R3376=1,1%,0)</f>
        <v>0.01</v>
      </c>
      <c r="T3376" s="46">
        <f>IFERROR(S3376*M3376,0)</f>
        <v>181531.60000000001</v>
      </c>
      <c r="U3376" s="48">
        <f>IF(O3376&lt;=0.12,1,0)*(1-R3376)*M3376</f>
        <v>0</v>
      </c>
      <c r="V3376" s="49">
        <f>IF(0&lt;0.8,0,IF(0&lt;1,Sheet1!L590,1))*IF(G3376&lt;3,0.12 - O3376,0.01) *U3376</f>
        <v>0</v>
      </c>
      <c r="W3376" s="49">
        <f>IF(0&gt;1,IF(0&lt;=1.1,1,IF(0&lt;=1.2,2,IF(0&lt;=1.5,3,5))),0) * 1000000</f>
        <v>0</v>
      </c>
      <c r="X3376" s="50">
        <f>IF(AND(P3376&gt;=150000000,P3376&lt;300000000),5000000,IF(AND(P3376&gt;=300000000,P3376&lt;500000000),10000000,IF(AND(P3376&gt;=300000000,P3376&lt;500000000),15000000,IF(AND(P3376&gt;=500000000,P3376&lt;3000000000),20000000,IF(P3376&gt;=30000000000,35000000,0))))) * (1-R3376)</f>
        <v>0</v>
      </c>
      <c r="Y3376" s="50">
        <f>IFERROR(Q3376 * (1-R3376),0)</f>
        <v>0</v>
      </c>
      <c r="Z3376" s="51">
        <f>IF(R3376=1,0,0)</f>
        <v>0</v>
      </c>
      <c r="AA3376" s="51">
        <f>IFERROR((1-R3376) * Z3376 * 2%,0)</f>
        <v>0</v>
      </c>
      <c r="AB3376" s="52">
        <f>IF(R3376=0,0,0)</f>
        <v>0</v>
      </c>
      <c r="AC3376" s="52">
        <f> IFERROR(AB3376 * (1-R3376) * 2%,0)</f>
        <v>0</v>
      </c>
      <c r="AD3376" s="53">
        <f>T3376+V3376+W3376+X3376+AA3376+AC3376</f>
        <v>181531.60000000001</v>
      </c>
    </row>
    <row r="3377">
      <c r="C3377" s="40" t="s">
        <v>6411</v>
      </c>
      <c r="D3377" s="41" t="s">
        <v>6412</v>
      </c>
      <c r="E3377" s="41"/>
      <c r="F3377" s="42">
        <v>42695.378113425926</v>
      </c>
      <c r="G3377" s="43">
        <v>20</v>
      </c>
      <c r="H3377" s="44">
        <v>43414</v>
      </c>
      <c r="I3377" s="44">
        <v>43419</v>
      </c>
      <c r="J3377" s="43">
        <v>18305374</v>
      </c>
      <c r="K3377" s="43">
        <v>0</v>
      </c>
      <c r="L3377" s="43">
        <v>0</v>
      </c>
      <c r="M3377" s="43">
        <f>IFERROR(J3377-K3377-L3377,0)</f>
        <v>18305374</v>
      </c>
      <c r="N3377" s="43">
        <v>15107024</v>
      </c>
      <c r="O3377" s="45">
        <f>IFERROR(IF(1 - M3377/N3377&lt;0,0,1-M3377/N3377),0)</f>
        <v>0</v>
      </c>
      <c r="P3377" s="43">
        <v>0</v>
      </c>
      <c r="Q3377" s="43">
        <v>18305374</v>
      </c>
      <c r="R3377" s="46">
        <f>IF(F3377&lt;DATEVALUE("2018-07-01"),1,0)</f>
        <v>1</v>
      </c>
      <c r="S3377" s="47">
        <f>IF(R3377=1,1%,0)</f>
        <v>0.01</v>
      </c>
      <c r="T3377" s="46">
        <f>IFERROR(S3377*M3377,0)</f>
        <v>183053.73999999999</v>
      </c>
      <c r="U3377" s="48">
        <f>IF(O3377&lt;=0.12,1,0)*(1-R3377)*M3377</f>
        <v>0</v>
      </c>
      <c r="V3377" s="49">
        <f>IF(0&lt;0.8,0,IF(0&lt;1,Sheet1!L590,1))*IF(G3377&lt;3,0.12 - O3377,0.01) *U3377</f>
        <v>0</v>
      </c>
      <c r="W3377" s="49">
        <f>IF(0&gt;1,IF(0&lt;=1.1,1,IF(0&lt;=1.2,2,IF(0&lt;=1.5,3,5))),0) * 1000000</f>
        <v>0</v>
      </c>
      <c r="X3377" s="50">
        <f>IF(AND(P3377&gt;=150000000,P3377&lt;300000000),5000000,IF(AND(P3377&gt;=300000000,P3377&lt;500000000),10000000,IF(AND(P3377&gt;=300000000,P3377&lt;500000000),15000000,IF(AND(P3377&gt;=500000000,P3377&lt;3000000000),20000000,IF(P3377&gt;=30000000000,35000000,0))))) * (1-R3377)</f>
        <v>0</v>
      </c>
      <c r="Y3377" s="50">
        <f>IFERROR(Q3377 * (1-R3377),0)</f>
        <v>0</v>
      </c>
      <c r="Z3377" s="51">
        <f>IF(R3377=1,0,0)</f>
        <v>0</v>
      </c>
      <c r="AA3377" s="51">
        <f>IFERROR((1-R3377) * Z3377 * 2%,0)</f>
        <v>0</v>
      </c>
      <c r="AB3377" s="52">
        <f>IF(R3377=0,3207146,0)</f>
        <v>0</v>
      </c>
      <c r="AC3377" s="52">
        <f> IFERROR(AB3377 * (1-R3377) * 2%,0)</f>
        <v>0</v>
      </c>
      <c r="AD3377" s="53">
        <f>T3377+V3377+W3377+X3377+AA3377+AC3377</f>
        <v>183053.73999999999</v>
      </c>
    </row>
    <row r="3378">
      <c r="C3378" s="40" t="s">
        <v>6413</v>
      </c>
      <c r="D3378" s="41" t="s">
        <v>6414</v>
      </c>
      <c r="E3378" s="41"/>
      <c r="F3378" s="42">
        <v>42698.083298611113</v>
      </c>
      <c r="G3378" s="43">
        <v>20</v>
      </c>
      <c r="H3378" s="44">
        <v>43340</v>
      </c>
      <c r="I3378" s="44">
        <v>43395</v>
      </c>
      <c r="J3378" s="43">
        <v>1293074</v>
      </c>
      <c r="K3378" s="43">
        <v>0</v>
      </c>
      <c r="L3378" s="43">
        <v>0</v>
      </c>
      <c r="M3378" s="43">
        <f>IFERROR(J3378-K3378-L3378,0)</f>
        <v>1293074</v>
      </c>
      <c r="N3378" s="43">
        <v>1715697</v>
      </c>
      <c r="O3378" s="45">
        <f>IFERROR(IF(1 - M3378/N3378&lt;0,0,1-M3378/N3378),0)</f>
        <v>0.2463272943882282</v>
      </c>
      <c r="P3378" s="43">
        <v>0</v>
      </c>
      <c r="Q3378" s="43">
        <v>1293074</v>
      </c>
      <c r="R3378" s="46">
        <f>IF(F3378&lt;DATEVALUE("2018-07-01"),1,0)</f>
        <v>1</v>
      </c>
      <c r="S3378" s="47">
        <f>IF(R3378=1,1%,0)</f>
        <v>0.01</v>
      </c>
      <c r="T3378" s="46">
        <f>IFERROR(S3378*M3378,0)</f>
        <v>12930.74</v>
      </c>
      <c r="U3378" s="48">
        <f>IF(O3378&lt;=0.12,1,0)*(1-R3378)*M3378</f>
        <v>0</v>
      </c>
      <c r="V3378" s="49">
        <f>IF(0&lt;0.8,0,IF(0&lt;1,Sheet1!L590,1))*IF(G3378&lt;3,0.12 - O3378,0.01) *U3378</f>
        <v>0</v>
      </c>
      <c r="W3378" s="49">
        <f>IF(0&gt;1,IF(0&lt;=1.1,1,IF(0&lt;=1.2,2,IF(0&lt;=1.5,3,5))),0) * 1000000</f>
        <v>0</v>
      </c>
      <c r="X3378" s="50">
        <f>IF(AND(P3378&gt;=150000000,P3378&lt;300000000),5000000,IF(AND(P3378&gt;=300000000,P3378&lt;500000000),10000000,IF(AND(P3378&gt;=300000000,P3378&lt;500000000),15000000,IF(AND(P3378&gt;=500000000,P3378&lt;3000000000),20000000,IF(P3378&gt;=30000000000,35000000,0))))) * (1-R3378)</f>
        <v>0</v>
      </c>
      <c r="Y3378" s="50">
        <f>IFERROR(Q3378 * (1-R3378),0)</f>
        <v>0</v>
      </c>
      <c r="Z3378" s="51">
        <f>IF(R3378=1,0,0)</f>
        <v>0</v>
      </c>
      <c r="AA3378" s="51">
        <f>IFERROR((1-R3378) * Z3378 * 2%,0)</f>
        <v>0</v>
      </c>
      <c r="AB3378" s="52">
        <f>IF(R3378=0,0,0)</f>
        <v>0</v>
      </c>
      <c r="AC3378" s="52">
        <f> IFERROR(AB3378 * (1-R3378) * 2%,0)</f>
        <v>0</v>
      </c>
      <c r="AD3378" s="53">
        <f>T3378+V3378+W3378+X3378+AA3378+AC3378</f>
        <v>12930.74</v>
      </c>
    </row>
    <row r="3379">
      <c r="C3379" s="40" t="s">
        <v>6415</v>
      </c>
      <c r="D3379" s="41" t="s">
        <v>6416</v>
      </c>
      <c r="E3379" s="41"/>
      <c r="F3379" s="42">
        <v>42711.104398148149</v>
      </c>
      <c r="G3379" s="43">
        <v>19</v>
      </c>
      <c r="H3379" s="44">
        <v>43363</v>
      </c>
      <c r="I3379" s="44">
        <v>43432</v>
      </c>
      <c r="J3379" s="43">
        <v>953900</v>
      </c>
      <c r="K3379" s="43">
        <v>0</v>
      </c>
      <c r="L3379" s="43">
        <v>0</v>
      </c>
      <c r="M3379" s="43">
        <f>IFERROR(J3379-K3379-L3379,0)</f>
        <v>953900</v>
      </c>
      <c r="N3379" s="43">
        <v>953900</v>
      </c>
      <c r="O3379" s="45">
        <f>IFERROR(IF(1 - M3379/N3379&lt;0,0,1-M3379/N3379),0)</f>
        <v>0</v>
      </c>
      <c r="P3379" s="43">
        <v>0</v>
      </c>
      <c r="Q3379" s="43">
        <v>953900</v>
      </c>
      <c r="R3379" s="46">
        <f>IF(F3379&lt;DATEVALUE("2018-07-01"),1,0)</f>
        <v>1</v>
      </c>
      <c r="S3379" s="47">
        <f>IF(R3379=1,1%,0)</f>
        <v>0.01</v>
      </c>
      <c r="T3379" s="46">
        <f>IFERROR(S3379*M3379,0)</f>
        <v>9539</v>
      </c>
      <c r="U3379" s="48">
        <f>IF(O3379&lt;=0.12,1,0)*(1-R3379)*M3379</f>
        <v>0</v>
      </c>
      <c r="V3379" s="49">
        <f>IF(0&lt;0.8,0,IF(0&lt;1,Sheet1!L590,1))*IF(G3379&lt;3,0.12 - O3379,0.01) *U3379</f>
        <v>0</v>
      </c>
      <c r="W3379" s="49">
        <f>IF(0&gt;1,IF(0&lt;=1.1,1,IF(0&lt;=1.2,2,IF(0&lt;=1.5,3,5))),0) * 1000000</f>
        <v>0</v>
      </c>
      <c r="X3379" s="50">
        <f>IF(AND(P3379&gt;=150000000,P3379&lt;300000000),5000000,IF(AND(P3379&gt;=300000000,P3379&lt;500000000),10000000,IF(AND(P3379&gt;=300000000,P3379&lt;500000000),15000000,IF(AND(P3379&gt;=500000000,P3379&lt;3000000000),20000000,IF(P3379&gt;=30000000000,35000000,0))))) * (1-R3379)</f>
        <v>0</v>
      </c>
      <c r="Y3379" s="50">
        <f>IFERROR(Q3379 * (1-R3379),0)</f>
        <v>0</v>
      </c>
      <c r="Z3379" s="51">
        <f>IF(R3379=1,0,0)</f>
        <v>0</v>
      </c>
      <c r="AA3379" s="51">
        <f>IFERROR((1-R3379) * Z3379 * 2%,0)</f>
        <v>0</v>
      </c>
      <c r="AB3379" s="52">
        <f>IF(R3379=0,0,0)</f>
        <v>0</v>
      </c>
      <c r="AC3379" s="52">
        <f> IFERROR(AB3379 * (1-R3379) * 2%,0)</f>
        <v>0</v>
      </c>
      <c r="AD3379" s="53">
        <f>T3379+V3379+W3379+X3379+AA3379+AC3379</f>
        <v>9539</v>
      </c>
    </row>
    <row r="3380">
      <c r="C3380" s="40" t="s">
        <v>6417</v>
      </c>
      <c r="D3380" s="41" t="s">
        <v>6418</v>
      </c>
      <c r="E3380" s="41"/>
      <c r="F3380" s="42">
        <v>42712.287210648145</v>
      </c>
      <c r="G3380" s="43">
        <v>19</v>
      </c>
      <c r="H3380" s="44">
        <v>43312</v>
      </c>
      <c r="I3380" s="44">
        <v>43385</v>
      </c>
      <c r="J3380" s="43">
        <v>294800</v>
      </c>
      <c r="K3380" s="43">
        <v>0</v>
      </c>
      <c r="L3380" s="43">
        <v>0</v>
      </c>
      <c r="M3380" s="43">
        <f>IFERROR(J3380-K3380-L3380,0)</f>
        <v>294800</v>
      </c>
      <c r="N3380" s="43">
        <v>294800</v>
      </c>
      <c r="O3380" s="45">
        <f>IFERROR(IF(1 - M3380/N3380&lt;0,0,1-M3380/N3380),0)</f>
        <v>0</v>
      </c>
      <c r="P3380" s="43">
        <v>0</v>
      </c>
      <c r="Q3380" s="43">
        <v>294800</v>
      </c>
      <c r="R3380" s="46">
        <f>IF(F3380&lt;DATEVALUE("2018-07-01"),1,0)</f>
        <v>1</v>
      </c>
      <c r="S3380" s="47">
        <f>IF(R3380=1,1%,0)</f>
        <v>0.01</v>
      </c>
      <c r="T3380" s="46">
        <f>IFERROR(S3380*M3380,0)</f>
        <v>2948</v>
      </c>
      <c r="U3380" s="48">
        <f>IF(O3380&lt;=0.12,1,0)*(1-R3380)*M3380</f>
        <v>0</v>
      </c>
      <c r="V3380" s="49">
        <f>IF(0&lt;0.8,0,IF(0&lt;1,Sheet1!L590,1))*IF(G3380&lt;3,0.12 - O3380,0.01) *U3380</f>
        <v>0</v>
      </c>
      <c r="W3380" s="49">
        <f>IF(0&gt;1,IF(0&lt;=1.1,1,IF(0&lt;=1.2,2,IF(0&lt;=1.5,3,5))),0) * 1000000</f>
        <v>0</v>
      </c>
      <c r="X3380" s="50">
        <f>IF(AND(P3380&gt;=150000000,P3380&lt;300000000),5000000,IF(AND(P3380&gt;=300000000,P3380&lt;500000000),10000000,IF(AND(P3380&gt;=300000000,P3380&lt;500000000),15000000,IF(AND(P3380&gt;=500000000,P3380&lt;3000000000),20000000,IF(P3380&gt;=30000000000,35000000,0))))) * (1-R3380)</f>
        <v>0</v>
      </c>
      <c r="Y3380" s="50">
        <f>IFERROR(Q3380 * (1-R3380),0)</f>
        <v>0</v>
      </c>
      <c r="Z3380" s="51">
        <f>IF(R3380=1,0,0)</f>
        <v>0</v>
      </c>
      <c r="AA3380" s="51">
        <f>IFERROR((1-R3380) * Z3380 * 2%,0)</f>
        <v>0</v>
      </c>
      <c r="AB3380" s="52">
        <f>IF(R3380=0,0,0)</f>
        <v>0</v>
      </c>
      <c r="AC3380" s="52">
        <f> IFERROR(AB3380 * (1-R3380) * 2%,0)</f>
        <v>0</v>
      </c>
      <c r="AD3380" s="53">
        <f>T3380+V3380+W3380+X3380+AA3380+AC3380</f>
        <v>2948</v>
      </c>
    </row>
    <row r="3381">
      <c r="C3381" s="40" t="s">
        <v>6419</v>
      </c>
      <c r="D3381" s="41" t="s">
        <v>6375</v>
      </c>
      <c r="E3381" s="41"/>
      <c r="F3381" s="42">
        <v>42712.36887731481</v>
      </c>
      <c r="G3381" s="43">
        <v>19</v>
      </c>
      <c r="H3381" s="44">
        <v>43335</v>
      </c>
      <c r="I3381" s="44">
        <v>43340</v>
      </c>
      <c r="J3381" s="43">
        <v>657940</v>
      </c>
      <c r="K3381" s="43">
        <v>59218</v>
      </c>
      <c r="L3381" s="43">
        <v>0</v>
      </c>
      <c r="M3381" s="43">
        <f>IFERROR(J3381-K3381-L3381,0)</f>
        <v>598722</v>
      </c>
      <c r="N3381" s="43">
        <v>894890</v>
      </c>
      <c r="O3381" s="45">
        <f>IFERROR(IF(1 - M3381/N3381&lt;0,0,1-M3381/N3381),0)</f>
        <v>0.33095464247002426</v>
      </c>
      <c r="P3381" s="43">
        <v>0</v>
      </c>
      <c r="Q3381" s="43">
        <v>657940</v>
      </c>
      <c r="R3381" s="46">
        <f>IF(F3381&lt;DATEVALUE("2018-07-01"),1,0)</f>
        <v>1</v>
      </c>
      <c r="S3381" s="47">
        <f>IF(R3381=1,1%,0)</f>
        <v>0.01</v>
      </c>
      <c r="T3381" s="46">
        <f>IFERROR(S3381*M3381,0)</f>
        <v>5987.2200000000003</v>
      </c>
      <c r="U3381" s="48">
        <f>IF(O3381&lt;=0.12,1,0)*(1-R3381)*M3381</f>
        <v>0</v>
      </c>
      <c r="V3381" s="49">
        <f>IF(0&lt;0.8,0,IF(0&lt;1,Sheet1!L590,1))*IF(G3381&lt;3,0.12 - O3381,0.01) *U3381</f>
        <v>0</v>
      </c>
      <c r="W3381" s="49">
        <f>IF(0&gt;1,IF(0&lt;=1.1,1,IF(0&lt;=1.2,2,IF(0&lt;=1.5,3,5))),0) * 1000000</f>
        <v>0</v>
      </c>
      <c r="X3381" s="50">
        <f>IF(AND(P3381&gt;=150000000,P3381&lt;300000000),5000000,IF(AND(P3381&gt;=300000000,P3381&lt;500000000),10000000,IF(AND(P3381&gt;=300000000,P3381&lt;500000000),15000000,IF(AND(P3381&gt;=500000000,P3381&lt;3000000000),20000000,IF(P3381&gt;=30000000000,35000000,0))))) * (1-R3381)</f>
        <v>0</v>
      </c>
      <c r="Y3381" s="50">
        <f>IFERROR(Q3381 * (1-R3381),0)</f>
        <v>0</v>
      </c>
      <c r="Z3381" s="51">
        <f>IF(R3381=1,0,0)</f>
        <v>0</v>
      </c>
      <c r="AA3381" s="51">
        <f>IFERROR((1-R3381) * Z3381 * 2%,0)</f>
        <v>0</v>
      </c>
      <c r="AB3381" s="52">
        <f>IF(R3381=0,0,0)</f>
        <v>0</v>
      </c>
      <c r="AC3381" s="52">
        <f> IFERROR(AB3381 * (1-R3381) * 2%,0)</f>
        <v>0</v>
      </c>
      <c r="AD3381" s="53">
        <f>T3381+V3381+W3381+X3381+AA3381+AC3381</f>
        <v>5987.2200000000003</v>
      </c>
    </row>
    <row r="3382">
      <c r="C3382" s="40" t="s">
        <v>6420</v>
      </c>
      <c r="D3382" s="41" t="s">
        <v>6421</v>
      </c>
      <c r="E3382" s="41"/>
      <c r="F3382" s="42">
        <v>42724.323287037034</v>
      </c>
      <c r="G3382" s="43">
        <v>19</v>
      </c>
      <c r="H3382" s="44">
        <v>43312</v>
      </c>
      <c r="I3382" s="44">
        <v>43328</v>
      </c>
      <c r="J3382" s="43">
        <v>566940</v>
      </c>
      <c r="K3382" s="43">
        <v>0</v>
      </c>
      <c r="L3382" s="43">
        <v>0</v>
      </c>
      <c r="M3382" s="43">
        <f>IFERROR(J3382-K3382-L3382,0)</f>
        <v>566940</v>
      </c>
      <c r="N3382" s="43">
        <v>566940</v>
      </c>
      <c r="O3382" s="45">
        <f>IFERROR(IF(1 - M3382/N3382&lt;0,0,1-M3382/N3382),0)</f>
        <v>0</v>
      </c>
      <c r="P3382" s="43">
        <v>0</v>
      </c>
      <c r="Q3382" s="43">
        <v>566940</v>
      </c>
      <c r="R3382" s="46">
        <f>IF(F3382&lt;DATEVALUE("2018-07-01"),1,0)</f>
        <v>1</v>
      </c>
      <c r="S3382" s="47">
        <f>IF(R3382=1,1%,0)</f>
        <v>0.01</v>
      </c>
      <c r="T3382" s="46">
        <f>IFERROR(S3382*M3382,0)</f>
        <v>5669.4000000000005</v>
      </c>
      <c r="U3382" s="48">
        <f>IF(O3382&lt;=0.12,1,0)*(1-R3382)*M3382</f>
        <v>0</v>
      </c>
      <c r="V3382" s="49">
        <f>IF(0&lt;0.8,0,IF(0&lt;1,Sheet1!L590,1))*IF(G3382&lt;3,0.12 - O3382,0.01) *U3382</f>
        <v>0</v>
      </c>
      <c r="W3382" s="49">
        <f>IF(0&gt;1,IF(0&lt;=1.1,1,IF(0&lt;=1.2,2,IF(0&lt;=1.5,3,5))),0) * 1000000</f>
        <v>0</v>
      </c>
      <c r="X3382" s="50">
        <f>IF(AND(P3382&gt;=150000000,P3382&lt;300000000),5000000,IF(AND(P3382&gt;=300000000,P3382&lt;500000000),10000000,IF(AND(P3382&gt;=300000000,P3382&lt;500000000),15000000,IF(AND(P3382&gt;=500000000,P3382&lt;3000000000),20000000,IF(P3382&gt;=30000000000,35000000,0))))) * (1-R3382)</f>
        <v>0</v>
      </c>
      <c r="Y3382" s="50">
        <f>IFERROR(Q3382 * (1-R3382),0)</f>
        <v>0</v>
      </c>
      <c r="Z3382" s="51">
        <f>IF(R3382=1,0,0)</f>
        <v>0</v>
      </c>
      <c r="AA3382" s="51">
        <f>IFERROR((1-R3382) * Z3382 * 2%,0)</f>
        <v>0</v>
      </c>
      <c r="AB3382" s="52">
        <f>IF(R3382=0,0,0)</f>
        <v>0</v>
      </c>
      <c r="AC3382" s="52">
        <f> IFERROR(AB3382 * (1-R3382) * 2%,0)</f>
        <v>0</v>
      </c>
      <c r="AD3382" s="53">
        <f>T3382+V3382+W3382+X3382+AA3382+AC3382</f>
        <v>5669.4000000000005</v>
      </c>
    </row>
    <row r="3383">
      <c r="C3383" s="40" t="s">
        <v>6422</v>
      </c>
      <c r="D3383" s="41" t="s">
        <v>6423</v>
      </c>
      <c r="E3383" s="41"/>
      <c r="F3383" s="42">
        <v>42740.169178240736</v>
      </c>
      <c r="G3383" s="43">
        <v>18</v>
      </c>
      <c r="H3383" s="44">
        <v>43363</v>
      </c>
      <c r="I3383" s="44">
        <v>43369</v>
      </c>
      <c r="J3383" s="43">
        <v>377800</v>
      </c>
      <c r="K3383" s="43">
        <v>0</v>
      </c>
      <c r="L3383" s="43">
        <v>0</v>
      </c>
      <c r="M3383" s="43">
        <f>IFERROR(J3383-K3383-L3383,0)</f>
        <v>377800</v>
      </c>
      <c r="N3383" s="43">
        <v>377800</v>
      </c>
      <c r="O3383" s="45">
        <f>IFERROR(IF(1 - M3383/N3383&lt;0,0,1-M3383/N3383),0)</f>
        <v>0</v>
      </c>
      <c r="P3383" s="43">
        <v>0</v>
      </c>
      <c r="Q3383" s="43">
        <v>377800</v>
      </c>
      <c r="R3383" s="46">
        <f>IF(F3383&lt;DATEVALUE("2018-07-01"),1,0)</f>
        <v>1</v>
      </c>
      <c r="S3383" s="47">
        <f>IF(R3383=1,1%,0)</f>
        <v>0.01</v>
      </c>
      <c r="T3383" s="46">
        <f>IFERROR(S3383*M3383,0)</f>
        <v>3778</v>
      </c>
      <c r="U3383" s="48">
        <f>IF(O3383&lt;=0.12,1,0)*(1-R3383)*M3383</f>
        <v>0</v>
      </c>
      <c r="V3383" s="49">
        <f>IF(0&lt;0.8,0,IF(0&lt;1,Sheet1!L590,1))*IF(G3383&lt;3,0.12 - O3383,0.01) *U3383</f>
        <v>0</v>
      </c>
      <c r="W3383" s="49">
        <f>IF(0&gt;1,IF(0&lt;=1.1,1,IF(0&lt;=1.2,2,IF(0&lt;=1.5,3,5))),0) * 1000000</f>
        <v>0</v>
      </c>
      <c r="X3383" s="50">
        <f>IF(AND(P3383&gt;=150000000,P3383&lt;300000000),5000000,IF(AND(P3383&gt;=300000000,P3383&lt;500000000),10000000,IF(AND(P3383&gt;=300000000,P3383&lt;500000000),15000000,IF(AND(P3383&gt;=500000000,P3383&lt;3000000000),20000000,IF(P3383&gt;=30000000000,35000000,0))))) * (1-R3383)</f>
        <v>0</v>
      </c>
      <c r="Y3383" s="50">
        <f>IFERROR(Q3383 * (1-R3383),0)</f>
        <v>0</v>
      </c>
      <c r="Z3383" s="51">
        <f>IF(R3383=1,0,0)</f>
        <v>0</v>
      </c>
      <c r="AA3383" s="51">
        <f>IFERROR((1-R3383) * Z3383 * 2%,0)</f>
        <v>0</v>
      </c>
      <c r="AB3383" s="52">
        <f>IF(R3383=0,0,0)</f>
        <v>0</v>
      </c>
      <c r="AC3383" s="52">
        <f> IFERROR(AB3383 * (1-R3383) * 2%,0)</f>
        <v>0</v>
      </c>
      <c r="AD3383" s="53">
        <f>T3383+V3383+W3383+X3383+AA3383+AC3383</f>
        <v>3778</v>
      </c>
    </row>
    <row r="3384">
      <c r="C3384" s="40" t="s">
        <v>6424</v>
      </c>
      <c r="D3384" s="41" t="s">
        <v>6425</v>
      </c>
      <c r="E3384" s="41"/>
      <c r="F3384" s="42">
        <v>42749.154479166667</v>
      </c>
      <c r="G3384" s="43">
        <v>18</v>
      </c>
      <c r="H3384" s="44">
        <v>43312</v>
      </c>
      <c r="I3384" s="44">
        <v>43361</v>
      </c>
      <c r="J3384" s="43">
        <v>284200</v>
      </c>
      <c r="K3384" s="43">
        <v>0</v>
      </c>
      <c r="L3384" s="43">
        <v>0</v>
      </c>
      <c r="M3384" s="43">
        <f>IFERROR(J3384-K3384-L3384,0)</f>
        <v>284200</v>
      </c>
      <c r="N3384" s="43">
        <v>284200</v>
      </c>
      <c r="O3384" s="45">
        <f>IFERROR(IF(1 - M3384/N3384&lt;0,0,1-M3384/N3384),0)</f>
        <v>0</v>
      </c>
      <c r="P3384" s="43">
        <v>0</v>
      </c>
      <c r="Q3384" s="43">
        <v>284200</v>
      </c>
      <c r="R3384" s="46">
        <f>IF(F3384&lt;DATEVALUE("2018-07-01"),1,0)</f>
        <v>1</v>
      </c>
      <c r="S3384" s="47">
        <f>IF(R3384=1,1%,0)</f>
        <v>0.01</v>
      </c>
      <c r="T3384" s="46">
        <f>IFERROR(S3384*M3384,0)</f>
        <v>2842</v>
      </c>
      <c r="U3384" s="48">
        <f>IF(O3384&lt;=0.12,1,0)*(1-R3384)*M3384</f>
        <v>0</v>
      </c>
      <c r="V3384" s="49">
        <f>IF(0&lt;0.8,0,IF(0&lt;1,Sheet1!L590,1))*IF(G3384&lt;3,0.12 - O3384,0.01) *U3384</f>
        <v>0</v>
      </c>
      <c r="W3384" s="49">
        <f>IF(0&gt;1,IF(0&lt;=1.1,1,IF(0&lt;=1.2,2,IF(0&lt;=1.5,3,5))),0) * 1000000</f>
        <v>0</v>
      </c>
      <c r="X3384" s="50">
        <f>IF(AND(P3384&gt;=150000000,P3384&lt;300000000),5000000,IF(AND(P3384&gt;=300000000,P3384&lt;500000000),10000000,IF(AND(P3384&gt;=300000000,P3384&lt;500000000),15000000,IF(AND(P3384&gt;=500000000,P3384&lt;3000000000),20000000,IF(P3384&gt;=30000000000,35000000,0))))) * (1-R3384)</f>
        <v>0</v>
      </c>
      <c r="Y3384" s="50">
        <f>IFERROR(Q3384 * (1-R3384),0)</f>
        <v>0</v>
      </c>
      <c r="Z3384" s="51">
        <f>IF(R3384=1,0,0)</f>
        <v>0</v>
      </c>
      <c r="AA3384" s="51">
        <f>IFERROR((1-R3384) * Z3384 * 2%,0)</f>
        <v>0</v>
      </c>
      <c r="AB3384" s="52">
        <f>IF(R3384=0,0,0)</f>
        <v>0</v>
      </c>
      <c r="AC3384" s="52">
        <f> IFERROR(AB3384 * (1-R3384) * 2%,0)</f>
        <v>0</v>
      </c>
      <c r="AD3384" s="53">
        <f>T3384+V3384+W3384+X3384+AA3384+AC3384</f>
        <v>2842</v>
      </c>
    </row>
    <row r="3385">
      <c r="C3385" s="40" t="s">
        <v>6426</v>
      </c>
      <c r="D3385" s="41" t="s">
        <v>6427</v>
      </c>
      <c r="E3385" s="41"/>
      <c r="F3385" s="42">
        <v>42770.072071759256</v>
      </c>
      <c r="G3385" s="43">
        <v>17</v>
      </c>
      <c r="H3385" s="44">
        <v>43340</v>
      </c>
      <c r="I3385" s="44">
        <v>43395</v>
      </c>
      <c r="J3385" s="43">
        <v>1398127</v>
      </c>
      <c r="K3385" s="43">
        <v>0</v>
      </c>
      <c r="L3385" s="43">
        <v>0</v>
      </c>
      <c r="M3385" s="43">
        <f>IFERROR(J3385-K3385-L3385,0)</f>
        <v>1398127</v>
      </c>
      <c r="N3385" s="43">
        <v>1677303</v>
      </c>
      <c r="O3385" s="45">
        <f>IFERROR(IF(1 - M3385/N3385&lt;0,0,1-M3385/N3385),0)</f>
        <v>0.16644339156371868</v>
      </c>
      <c r="P3385" s="43">
        <v>0</v>
      </c>
      <c r="Q3385" s="43">
        <v>1398127</v>
      </c>
      <c r="R3385" s="46">
        <f>IF(F3385&lt;DATEVALUE("2018-07-01"),1,0)</f>
        <v>1</v>
      </c>
      <c r="S3385" s="47">
        <f>IF(R3385=1,1%,0)</f>
        <v>0.01</v>
      </c>
      <c r="T3385" s="46">
        <f>IFERROR(S3385*M3385,0)</f>
        <v>13981.27</v>
      </c>
      <c r="U3385" s="48">
        <f>IF(O3385&lt;=0.12,1,0)*(1-R3385)*M3385</f>
        <v>0</v>
      </c>
      <c r="V3385" s="49">
        <f>IF(0&lt;0.8,0,IF(0&lt;1,Sheet1!L590,1))*IF(G3385&lt;3,0.12 - O3385,0.01) *U3385</f>
        <v>0</v>
      </c>
      <c r="W3385" s="49">
        <f>IF(0&gt;1,IF(0&lt;=1.1,1,IF(0&lt;=1.2,2,IF(0&lt;=1.5,3,5))),0) * 1000000</f>
        <v>0</v>
      </c>
      <c r="X3385" s="50">
        <f>IF(AND(P3385&gt;=150000000,P3385&lt;300000000),5000000,IF(AND(P3385&gt;=300000000,P3385&lt;500000000),10000000,IF(AND(P3385&gt;=300000000,P3385&lt;500000000),15000000,IF(AND(P3385&gt;=500000000,P3385&lt;3000000000),20000000,IF(P3385&gt;=30000000000,35000000,0))))) * (1-R3385)</f>
        <v>0</v>
      </c>
      <c r="Y3385" s="50">
        <f>IFERROR(Q3385 * (1-R3385),0)</f>
        <v>0</v>
      </c>
      <c r="Z3385" s="51">
        <f>IF(R3385=1,0,0)</f>
        <v>0</v>
      </c>
      <c r="AA3385" s="51">
        <f>IFERROR((1-R3385) * Z3385 * 2%,0)</f>
        <v>0</v>
      </c>
      <c r="AB3385" s="52">
        <f>IF(R3385=0,0,0)</f>
        <v>0</v>
      </c>
      <c r="AC3385" s="52">
        <f> IFERROR(AB3385 * (1-R3385) * 2%,0)</f>
        <v>0</v>
      </c>
      <c r="AD3385" s="53">
        <f>T3385+V3385+W3385+X3385+AA3385+AC3385</f>
        <v>13981.27</v>
      </c>
    </row>
    <row r="3386">
      <c r="C3386" s="40" t="s">
        <v>6428</v>
      </c>
      <c r="D3386" s="41" t="s">
        <v>6429</v>
      </c>
      <c r="E3386" s="41"/>
      <c r="F3386" s="42">
        <v>42775.375775462962</v>
      </c>
      <c r="G3386" s="43">
        <v>17</v>
      </c>
      <c r="H3386" s="44">
        <v>43342</v>
      </c>
      <c r="I3386" s="44">
        <v>43369</v>
      </c>
      <c r="J3386" s="43">
        <v>2895835</v>
      </c>
      <c r="K3386" s="43">
        <v>0</v>
      </c>
      <c r="L3386" s="43">
        <v>0</v>
      </c>
      <c r="M3386" s="43">
        <f>IFERROR(J3386-K3386-L3386,0)</f>
        <v>2895835</v>
      </c>
      <c r="N3386" s="43">
        <v>3604278</v>
      </c>
      <c r="O3386" s="45">
        <f>IFERROR(IF(1 - M3386/N3386&lt;0,0,1-M3386/N3386),0)</f>
        <v>0.19655614799968257</v>
      </c>
      <c r="P3386" s="43">
        <v>0</v>
      </c>
      <c r="Q3386" s="43">
        <v>2895835</v>
      </c>
      <c r="R3386" s="46">
        <f>IF(F3386&lt;DATEVALUE("2018-07-01"),1,0)</f>
        <v>1</v>
      </c>
      <c r="S3386" s="47">
        <f>IF(R3386=1,1%,0)</f>
        <v>0.01</v>
      </c>
      <c r="T3386" s="46">
        <f>IFERROR(S3386*M3386,0)</f>
        <v>28958.350000000002</v>
      </c>
      <c r="U3386" s="48">
        <f>IF(O3386&lt;=0.12,1,0)*(1-R3386)*M3386</f>
        <v>0</v>
      </c>
      <c r="V3386" s="49">
        <f>IF(0&lt;0.8,0,IF(0&lt;1,Sheet1!L590,1))*IF(G3386&lt;3,0.12 - O3386,0.01) *U3386</f>
        <v>0</v>
      </c>
      <c r="W3386" s="49">
        <f>IF(0&gt;1,IF(0&lt;=1.1,1,IF(0&lt;=1.2,2,IF(0&lt;=1.5,3,5))),0) * 1000000</f>
        <v>0</v>
      </c>
      <c r="X3386" s="50">
        <f>IF(AND(P3386&gt;=150000000,P3386&lt;300000000),5000000,IF(AND(P3386&gt;=300000000,P3386&lt;500000000),10000000,IF(AND(P3386&gt;=300000000,P3386&lt;500000000),15000000,IF(AND(P3386&gt;=500000000,P3386&lt;3000000000),20000000,IF(P3386&gt;=30000000000,35000000,0))))) * (1-R3386)</f>
        <v>0</v>
      </c>
      <c r="Y3386" s="50">
        <f>IFERROR(Q3386 * (1-R3386),0)</f>
        <v>0</v>
      </c>
      <c r="Z3386" s="51">
        <f>IF(R3386=1,0,0)</f>
        <v>0</v>
      </c>
      <c r="AA3386" s="51">
        <f>IFERROR((1-R3386) * Z3386 * 2%,0)</f>
        <v>0</v>
      </c>
      <c r="AB3386" s="52">
        <f>IF(R3386=0,0,0)</f>
        <v>0</v>
      </c>
      <c r="AC3386" s="52">
        <f> IFERROR(AB3386 * (1-R3386) * 2%,0)</f>
        <v>0</v>
      </c>
      <c r="AD3386" s="53">
        <f>T3386+V3386+W3386+X3386+AA3386+AC3386</f>
        <v>28958.350000000002</v>
      </c>
    </row>
    <row r="3387">
      <c r="C3387" s="40" t="s">
        <v>6430</v>
      </c>
      <c r="D3387" s="41" t="s">
        <v>6431</v>
      </c>
      <c r="E3387" s="41"/>
      <c r="F3387" s="42">
        <v>42835.127129629625</v>
      </c>
      <c r="G3387" s="43">
        <v>15</v>
      </c>
      <c r="H3387" s="44">
        <v>43312</v>
      </c>
      <c r="I3387" s="44">
        <v>43329</v>
      </c>
      <c r="J3387" s="43">
        <v>1543194</v>
      </c>
      <c r="K3387" s="43">
        <v>0</v>
      </c>
      <c r="L3387" s="43">
        <v>0</v>
      </c>
      <c r="M3387" s="43">
        <f>IFERROR(J3387-K3387-L3387,0)</f>
        <v>1543194</v>
      </c>
      <c r="N3387" s="43">
        <v>1543194</v>
      </c>
      <c r="O3387" s="45">
        <f>IFERROR(IF(1 - M3387/N3387&lt;0,0,1-M3387/N3387),0)</f>
        <v>0</v>
      </c>
      <c r="P3387" s="43">
        <v>0</v>
      </c>
      <c r="Q3387" s="43">
        <v>1543194</v>
      </c>
      <c r="R3387" s="46">
        <f>IF(F3387&lt;DATEVALUE("2018-07-01"),1,0)</f>
        <v>1</v>
      </c>
      <c r="S3387" s="47">
        <f>IF(R3387=1,1%,0)</f>
        <v>0.01</v>
      </c>
      <c r="T3387" s="46">
        <f>IFERROR(S3387*M3387,0)</f>
        <v>15431.940000000001</v>
      </c>
      <c r="U3387" s="48">
        <f>IF(O3387&lt;=0.12,1,0)*(1-R3387)*M3387</f>
        <v>0</v>
      </c>
      <c r="V3387" s="49">
        <f>IF(0&lt;0.8,0,IF(0&lt;1,Sheet1!L590,1))*IF(G3387&lt;3,0.12 - O3387,0.01) *U3387</f>
        <v>0</v>
      </c>
      <c r="W3387" s="49">
        <f>IF(0&gt;1,IF(0&lt;=1.1,1,IF(0&lt;=1.2,2,IF(0&lt;=1.5,3,5))),0) * 1000000</f>
        <v>0</v>
      </c>
      <c r="X3387" s="50">
        <f>IF(AND(P3387&gt;=150000000,P3387&lt;300000000),5000000,IF(AND(P3387&gt;=300000000,P3387&lt;500000000),10000000,IF(AND(P3387&gt;=300000000,P3387&lt;500000000),15000000,IF(AND(P3387&gt;=500000000,P3387&lt;3000000000),20000000,IF(P3387&gt;=30000000000,35000000,0))))) * (1-R3387)</f>
        <v>0</v>
      </c>
      <c r="Y3387" s="50">
        <f>IFERROR(Q3387 * (1-R3387),0)</f>
        <v>0</v>
      </c>
      <c r="Z3387" s="51">
        <f>IF(R3387=1,0,0)</f>
        <v>0</v>
      </c>
      <c r="AA3387" s="51">
        <f>IFERROR((1-R3387) * Z3387 * 2%,0)</f>
        <v>0</v>
      </c>
      <c r="AB3387" s="52">
        <f>IF(R3387=0,0,0)</f>
        <v>0</v>
      </c>
      <c r="AC3387" s="52">
        <f> IFERROR(AB3387 * (1-R3387) * 2%,0)</f>
        <v>0</v>
      </c>
      <c r="AD3387" s="53">
        <f>T3387+V3387+W3387+X3387+AA3387+AC3387</f>
        <v>15431.940000000001</v>
      </c>
    </row>
    <row r="3388">
      <c r="C3388" s="40" t="s">
        <v>6432</v>
      </c>
      <c r="D3388" s="41" t="s">
        <v>6433</v>
      </c>
      <c r="E3388" s="41"/>
      <c r="F3388" s="42">
        <v>42842.070787037039</v>
      </c>
      <c r="G3388" s="43">
        <v>15</v>
      </c>
      <c r="H3388" s="44">
        <v>43312</v>
      </c>
      <c r="I3388" s="44">
        <v>43326</v>
      </c>
      <c r="J3388" s="43">
        <v>536001</v>
      </c>
      <c r="K3388" s="43">
        <v>0</v>
      </c>
      <c r="L3388" s="43">
        <v>0</v>
      </c>
      <c r="M3388" s="43">
        <f>IFERROR(J3388-K3388-L3388,0)</f>
        <v>536001</v>
      </c>
      <c r="N3388" s="43">
        <v>536001</v>
      </c>
      <c r="O3388" s="45">
        <f>IFERROR(IF(1 - M3388/N3388&lt;0,0,1-M3388/N3388),0)</f>
        <v>0</v>
      </c>
      <c r="P3388" s="43">
        <v>0</v>
      </c>
      <c r="Q3388" s="43">
        <v>536001</v>
      </c>
      <c r="R3388" s="46">
        <f>IF(F3388&lt;DATEVALUE("2018-07-01"),1,0)</f>
        <v>1</v>
      </c>
      <c r="S3388" s="47">
        <f>IF(R3388=1,1%,0)</f>
        <v>0.01</v>
      </c>
      <c r="T3388" s="46">
        <f>IFERROR(S3388*M3388,0)</f>
        <v>5360.0100000000002</v>
      </c>
      <c r="U3388" s="48">
        <f>IF(O3388&lt;=0.12,1,0)*(1-R3388)*M3388</f>
        <v>0</v>
      </c>
      <c r="V3388" s="49">
        <f>IF(0&lt;0.8,0,IF(0&lt;1,Sheet1!L590,1))*IF(G3388&lt;3,0.12 - O3388,0.01) *U3388</f>
        <v>0</v>
      </c>
      <c r="W3388" s="49">
        <f>IF(0&gt;1,IF(0&lt;=1.1,1,IF(0&lt;=1.2,2,IF(0&lt;=1.5,3,5))),0) * 1000000</f>
        <v>0</v>
      </c>
      <c r="X3388" s="50">
        <f>IF(AND(P3388&gt;=150000000,P3388&lt;300000000),5000000,IF(AND(P3388&gt;=300000000,P3388&lt;500000000),10000000,IF(AND(P3388&gt;=300000000,P3388&lt;500000000),15000000,IF(AND(P3388&gt;=500000000,P3388&lt;3000000000),20000000,IF(P3388&gt;=30000000000,35000000,0))))) * (1-R3388)</f>
        <v>0</v>
      </c>
      <c r="Y3388" s="50">
        <f>IFERROR(Q3388 * (1-R3388),0)</f>
        <v>0</v>
      </c>
      <c r="Z3388" s="51">
        <f>IF(R3388=1,0,0)</f>
        <v>0</v>
      </c>
      <c r="AA3388" s="51">
        <f>IFERROR((1-R3388) * Z3388 * 2%,0)</f>
        <v>0</v>
      </c>
      <c r="AB3388" s="52">
        <f>IF(R3388=0,0,0)</f>
        <v>0</v>
      </c>
      <c r="AC3388" s="52">
        <f> IFERROR(AB3388 * (1-R3388) * 2%,0)</f>
        <v>0</v>
      </c>
      <c r="AD3388" s="53">
        <f>T3388+V3388+W3388+X3388+AA3388+AC3388</f>
        <v>5360.0100000000002</v>
      </c>
    </row>
    <row r="3389">
      <c r="C3389" s="40" t="s">
        <v>6434</v>
      </c>
      <c r="D3389" s="41" t="s">
        <v>6435</v>
      </c>
      <c r="E3389" s="41"/>
      <c r="F3389" s="42">
        <v>42847.29819444444</v>
      </c>
      <c r="G3389" s="43">
        <v>15</v>
      </c>
      <c r="H3389" s="44">
        <v>43312</v>
      </c>
      <c r="I3389" s="44">
        <v>43363</v>
      </c>
      <c r="J3389" s="43">
        <v>188117</v>
      </c>
      <c r="K3389" s="43">
        <v>0</v>
      </c>
      <c r="L3389" s="43">
        <v>0</v>
      </c>
      <c r="M3389" s="43">
        <f>IFERROR(J3389-K3389-L3389,0)</f>
        <v>188117</v>
      </c>
      <c r="N3389" s="43">
        <v>188117</v>
      </c>
      <c r="O3389" s="45">
        <f>IFERROR(IF(1 - M3389/N3389&lt;0,0,1-M3389/N3389),0)</f>
        <v>0</v>
      </c>
      <c r="P3389" s="43">
        <v>0</v>
      </c>
      <c r="Q3389" s="43">
        <v>188117</v>
      </c>
      <c r="R3389" s="46">
        <f>IF(F3389&lt;DATEVALUE("2018-07-01"),1,0)</f>
        <v>1</v>
      </c>
      <c r="S3389" s="47">
        <f>IF(R3389=1,1%,0)</f>
        <v>0.01</v>
      </c>
      <c r="T3389" s="46">
        <f>IFERROR(S3389*M3389,0)</f>
        <v>1881.1700000000001</v>
      </c>
      <c r="U3389" s="48">
        <f>IF(O3389&lt;=0.12,1,0)*(1-R3389)*M3389</f>
        <v>0</v>
      </c>
      <c r="V3389" s="49">
        <f>IF(0&lt;0.8,0,IF(0&lt;1,Sheet1!L590,1))*IF(G3389&lt;3,0.12 - O3389,0.01) *U3389</f>
        <v>0</v>
      </c>
      <c r="W3389" s="49">
        <f>IF(0&gt;1,IF(0&lt;=1.1,1,IF(0&lt;=1.2,2,IF(0&lt;=1.5,3,5))),0) * 1000000</f>
        <v>0</v>
      </c>
      <c r="X3389" s="50">
        <f>IF(AND(P3389&gt;=150000000,P3389&lt;300000000),5000000,IF(AND(P3389&gt;=300000000,P3389&lt;500000000),10000000,IF(AND(P3389&gt;=300000000,P3389&lt;500000000),15000000,IF(AND(P3389&gt;=500000000,P3389&lt;3000000000),20000000,IF(P3389&gt;=30000000000,35000000,0))))) * (1-R3389)</f>
        <v>0</v>
      </c>
      <c r="Y3389" s="50">
        <f>IFERROR(Q3389 * (1-R3389),0)</f>
        <v>0</v>
      </c>
      <c r="Z3389" s="51">
        <f>IF(R3389=1,0,0)</f>
        <v>0</v>
      </c>
      <c r="AA3389" s="51">
        <f>IFERROR((1-R3389) * Z3389 * 2%,0)</f>
        <v>0</v>
      </c>
      <c r="AB3389" s="52">
        <f>IF(R3389=0,0,0)</f>
        <v>0</v>
      </c>
      <c r="AC3389" s="52">
        <f> IFERROR(AB3389 * (1-R3389) * 2%,0)</f>
        <v>0</v>
      </c>
      <c r="AD3389" s="53">
        <f>T3389+V3389+W3389+X3389+AA3389+AC3389</f>
        <v>1881.1700000000001</v>
      </c>
    </row>
    <row r="3390">
      <c r="C3390" s="40" t="s">
        <v>6436</v>
      </c>
      <c r="D3390" s="41" t="s">
        <v>6437</v>
      </c>
      <c r="E3390" s="41"/>
      <c r="F3390" s="42">
        <v>42860.1403125</v>
      </c>
      <c r="G3390" s="43">
        <v>14</v>
      </c>
      <c r="H3390" s="44">
        <v>43327</v>
      </c>
      <c r="I3390" s="44">
        <v>43392</v>
      </c>
      <c r="J3390" s="43">
        <v>279300</v>
      </c>
      <c r="K3390" s="43">
        <v>0</v>
      </c>
      <c r="L3390" s="43">
        <v>0</v>
      </c>
      <c r="M3390" s="43">
        <f>IFERROR(J3390-K3390-L3390,0)</f>
        <v>279300</v>
      </c>
      <c r="N3390" s="43">
        <v>279300</v>
      </c>
      <c r="O3390" s="45">
        <f>IFERROR(IF(1 - M3390/N3390&lt;0,0,1-M3390/N3390),0)</f>
        <v>0</v>
      </c>
      <c r="P3390" s="43">
        <v>0</v>
      </c>
      <c r="Q3390" s="43">
        <v>279300</v>
      </c>
      <c r="R3390" s="46">
        <f>IF(F3390&lt;DATEVALUE("2018-07-01"),1,0)</f>
        <v>1</v>
      </c>
      <c r="S3390" s="47">
        <f>IF(R3390=1,1%,0)</f>
        <v>0.01</v>
      </c>
      <c r="T3390" s="46">
        <f>IFERROR(S3390*M3390,0)</f>
        <v>2793</v>
      </c>
      <c r="U3390" s="48">
        <f>IF(O3390&lt;=0.12,1,0)*(1-R3390)*M3390</f>
        <v>0</v>
      </c>
      <c r="V3390" s="49">
        <f>IF(0&lt;0.8,0,IF(0&lt;1,Sheet1!L590,1))*IF(G3390&lt;3,0.12 - O3390,0.01) *U3390</f>
        <v>0</v>
      </c>
      <c r="W3390" s="49">
        <f>IF(0&gt;1,IF(0&lt;=1.1,1,IF(0&lt;=1.2,2,IF(0&lt;=1.5,3,5))),0) * 1000000</f>
        <v>0</v>
      </c>
      <c r="X3390" s="50">
        <f>IF(AND(P3390&gt;=150000000,P3390&lt;300000000),5000000,IF(AND(P3390&gt;=300000000,P3390&lt;500000000),10000000,IF(AND(P3390&gt;=300000000,P3390&lt;500000000),15000000,IF(AND(P3390&gt;=500000000,P3390&lt;3000000000),20000000,IF(P3390&gt;=30000000000,35000000,0))))) * (1-R3390)</f>
        <v>0</v>
      </c>
      <c r="Y3390" s="50">
        <f>IFERROR(Q3390 * (1-R3390),0)</f>
        <v>0</v>
      </c>
      <c r="Z3390" s="51">
        <f>IF(R3390=1,0,0)</f>
        <v>0</v>
      </c>
      <c r="AA3390" s="51">
        <f>IFERROR((1-R3390) * Z3390 * 2%,0)</f>
        <v>0</v>
      </c>
      <c r="AB3390" s="52">
        <f>IF(R3390=0,0,0)</f>
        <v>0</v>
      </c>
      <c r="AC3390" s="52">
        <f> IFERROR(AB3390 * (1-R3390) * 2%,0)</f>
        <v>0</v>
      </c>
      <c r="AD3390" s="53">
        <f>T3390+V3390+W3390+X3390+AA3390+AC3390</f>
        <v>2793</v>
      </c>
    </row>
    <row r="3391">
      <c r="C3391" s="40" t="s">
        <v>6438</v>
      </c>
      <c r="D3391" s="41" t="s">
        <v>6439</v>
      </c>
      <c r="E3391" s="41"/>
      <c r="F3391" s="42">
        <v>42866.105497685181</v>
      </c>
      <c r="G3391" s="43">
        <v>14</v>
      </c>
      <c r="H3391" s="44">
        <v>43340</v>
      </c>
      <c r="I3391" s="44">
        <v>43395</v>
      </c>
      <c r="J3391" s="43">
        <v>1219034</v>
      </c>
      <c r="K3391" s="43">
        <v>0</v>
      </c>
      <c r="L3391" s="43">
        <v>0</v>
      </c>
      <c r="M3391" s="43">
        <f>IFERROR(J3391-K3391-L3391,0)</f>
        <v>1219034</v>
      </c>
      <c r="N3391" s="43">
        <v>1545149</v>
      </c>
      <c r="O3391" s="45">
        <f>IFERROR(IF(1 - M3391/N3391&lt;0,0,1-M3391/N3391),0)</f>
        <v>0.21105731550808371</v>
      </c>
      <c r="P3391" s="43">
        <v>0</v>
      </c>
      <c r="Q3391" s="43">
        <v>1219034</v>
      </c>
      <c r="R3391" s="46">
        <f>IF(F3391&lt;DATEVALUE("2018-07-01"),1,0)</f>
        <v>1</v>
      </c>
      <c r="S3391" s="47">
        <f>IF(R3391=1,1%,0)</f>
        <v>0.01</v>
      </c>
      <c r="T3391" s="46">
        <f>IFERROR(S3391*M3391,0)</f>
        <v>12190.34</v>
      </c>
      <c r="U3391" s="48">
        <f>IF(O3391&lt;=0.12,1,0)*(1-R3391)*M3391</f>
        <v>0</v>
      </c>
      <c r="V3391" s="49">
        <f>IF(0&lt;0.8,0,IF(0&lt;1,Sheet1!L590,1))*IF(G3391&lt;3,0.12 - O3391,0.01) *U3391</f>
        <v>0</v>
      </c>
      <c r="W3391" s="49">
        <f>IF(0&gt;1,IF(0&lt;=1.1,1,IF(0&lt;=1.2,2,IF(0&lt;=1.5,3,5))),0) * 1000000</f>
        <v>0</v>
      </c>
      <c r="X3391" s="50">
        <f>IF(AND(P3391&gt;=150000000,P3391&lt;300000000),5000000,IF(AND(P3391&gt;=300000000,P3391&lt;500000000),10000000,IF(AND(P3391&gt;=300000000,P3391&lt;500000000),15000000,IF(AND(P3391&gt;=500000000,P3391&lt;3000000000),20000000,IF(P3391&gt;=30000000000,35000000,0))))) * (1-R3391)</f>
        <v>0</v>
      </c>
      <c r="Y3391" s="50">
        <f>IFERROR(Q3391 * (1-R3391),0)</f>
        <v>0</v>
      </c>
      <c r="Z3391" s="51">
        <f>IF(R3391=1,0,0)</f>
        <v>0</v>
      </c>
      <c r="AA3391" s="51">
        <f>IFERROR((1-R3391) * Z3391 * 2%,0)</f>
        <v>0</v>
      </c>
      <c r="AB3391" s="52">
        <f>IF(R3391=0,0,0)</f>
        <v>0</v>
      </c>
      <c r="AC3391" s="52">
        <f> IFERROR(AB3391 * (1-R3391) * 2%,0)</f>
        <v>0</v>
      </c>
      <c r="AD3391" s="53">
        <f>T3391+V3391+W3391+X3391+AA3391+AC3391</f>
        <v>12190.34</v>
      </c>
    </row>
    <row r="3392">
      <c r="C3392" s="40" t="s">
        <v>6440</v>
      </c>
      <c r="D3392" s="41" t="s">
        <v>6441</v>
      </c>
      <c r="E3392" s="41"/>
      <c r="F3392" s="42">
        <v>42867.10456018518</v>
      </c>
      <c r="G3392" s="43">
        <v>14</v>
      </c>
      <c r="H3392" s="44">
        <v>43340</v>
      </c>
      <c r="I3392" s="44">
        <v>43341</v>
      </c>
      <c r="J3392" s="43">
        <v>6048460</v>
      </c>
      <c r="K3392" s="43">
        <v>0</v>
      </c>
      <c r="L3392" s="43">
        <v>0</v>
      </c>
      <c r="M3392" s="43">
        <f>IFERROR(J3392-K3392-L3392,0)</f>
        <v>6048460</v>
      </c>
      <c r="N3392" s="43">
        <v>6048460</v>
      </c>
      <c r="O3392" s="45">
        <f>IFERROR(IF(1 - M3392/N3392&lt;0,0,1-M3392/N3392),0)</f>
        <v>0</v>
      </c>
      <c r="P3392" s="43">
        <v>0</v>
      </c>
      <c r="Q3392" s="43">
        <v>6048460</v>
      </c>
      <c r="R3392" s="46">
        <f>IF(F3392&lt;DATEVALUE("2018-07-01"),1,0)</f>
        <v>1</v>
      </c>
      <c r="S3392" s="47">
        <f>IF(R3392=1,1%,0)</f>
        <v>0.01</v>
      </c>
      <c r="T3392" s="46">
        <f>IFERROR(S3392*M3392,0)</f>
        <v>60484.599999999999</v>
      </c>
      <c r="U3392" s="48">
        <f>IF(O3392&lt;=0.12,1,0)*(1-R3392)*M3392</f>
        <v>0</v>
      </c>
      <c r="V3392" s="49">
        <f>IF(0&lt;0.8,0,IF(0&lt;1,Sheet1!L590,1))*IF(G3392&lt;3,0.12 - O3392,0.01) *U3392</f>
        <v>0</v>
      </c>
      <c r="W3392" s="49">
        <f>IF(0&gt;1,IF(0&lt;=1.1,1,IF(0&lt;=1.2,2,IF(0&lt;=1.5,3,5))),0) * 1000000</f>
        <v>0</v>
      </c>
      <c r="X3392" s="50">
        <f>IF(AND(P3392&gt;=150000000,P3392&lt;300000000),5000000,IF(AND(P3392&gt;=300000000,P3392&lt;500000000),10000000,IF(AND(P3392&gt;=300000000,P3392&lt;500000000),15000000,IF(AND(P3392&gt;=500000000,P3392&lt;3000000000),20000000,IF(P3392&gt;=30000000000,35000000,0))))) * (1-R3392)</f>
        <v>0</v>
      </c>
      <c r="Y3392" s="50">
        <f>IFERROR(Q3392 * (1-R3392),0)</f>
        <v>0</v>
      </c>
      <c r="Z3392" s="51">
        <f>IF(R3392=1,0,0)</f>
        <v>0</v>
      </c>
      <c r="AA3392" s="51">
        <f>IFERROR((1-R3392) * Z3392 * 2%,0)</f>
        <v>0</v>
      </c>
      <c r="AB3392" s="52">
        <f>IF(R3392=0,0,0)</f>
        <v>0</v>
      </c>
      <c r="AC3392" s="52">
        <f> IFERROR(AB3392 * (1-R3392) * 2%,0)</f>
        <v>0</v>
      </c>
      <c r="AD3392" s="53">
        <f>T3392+V3392+W3392+X3392+AA3392+AC3392</f>
        <v>60484.599999999999</v>
      </c>
    </row>
    <row r="3393">
      <c r="C3393" s="40" t="s">
        <v>6442</v>
      </c>
      <c r="D3393" s="41" t="s">
        <v>6443</v>
      </c>
      <c r="E3393" s="41"/>
      <c r="F3393" s="42">
        <v>42879.409097222218</v>
      </c>
      <c r="G3393" s="43">
        <v>14</v>
      </c>
      <c r="H3393" s="44">
        <v>43341</v>
      </c>
      <c r="I3393" s="44">
        <v>43369</v>
      </c>
      <c r="J3393" s="43">
        <v>2517340</v>
      </c>
      <c r="K3393" s="43">
        <v>0</v>
      </c>
      <c r="L3393" s="43">
        <v>0</v>
      </c>
      <c r="M3393" s="43">
        <f>IFERROR(J3393-K3393-L3393,0)</f>
        <v>2517340</v>
      </c>
      <c r="N3393" s="43">
        <v>2517340</v>
      </c>
      <c r="O3393" s="45">
        <f>IFERROR(IF(1 - M3393/N3393&lt;0,0,1-M3393/N3393),0)</f>
        <v>0</v>
      </c>
      <c r="P3393" s="43">
        <v>0</v>
      </c>
      <c r="Q3393" s="43">
        <v>2517340</v>
      </c>
      <c r="R3393" s="46">
        <f>IF(F3393&lt;DATEVALUE("2018-07-01"),1,0)</f>
        <v>1</v>
      </c>
      <c r="S3393" s="47">
        <f>IF(R3393=1,1%,0)</f>
        <v>0.01</v>
      </c>
      <c r="T3393" s="46">
        <f>IFERROR(S3393*M3393,0)</f>
        <v>25173.400000000001</v>
      </c>
      <c r="U3393" s="48">
        <f>IF(O3393&lt;=0.12,1,0)*(1-R3393)*M3393</f>
        <v>0</v>
      </c>
      <c r="V3393" s="49">
        <f>IF(0&lt;0.8,0,IF(0&lt;1,Sheet1!L590,1))*IF(G3393&lt;3,0.12 - O3393,0.01) *U3393</f>
        <v>0</v>
      </c>
      <c r="W3393" s="49">
        <f>IF(0&gt;1,IF(0&lt;=1.1,1,IF(0&lt;=1.2,2,IF(0&lt;=1.5,3,5))),0) * 1000000</f>
        <v>0</v>
      </c>
      <c r="X3393" s="50">
        <f>IF(AND(P3393&gt;=150000000,P3393&lt;300000000),5000000,IF(AND(P3393&gt;=300000000,P3393&lt;500000000),10000000,IF(AND(P3393&gt;=300000000,P3393&lt;500000000),15000000,IF(AND(P3393&gt;=500000000,P3393&lt;3000000000),20000000,IF(P3393&gt;=30000000000,35000000,0))))) * (1-R3393)</f>
        <v>0</v>
      </c>
      <c r="Y3393" s="50">
        <f>IFERROR(Q3393 * (1-R3393),0)</f>
        <v>0</v>
      </c>
      <c r="Z3393" s="51">
        <f>IF(R3393=1,0,0)</f>
        <v>0</v>
      </c>
      <c r="AA3393" s="51">
        <f>IFERROR((1-R3393) * Z3393 * 2%,0)</f>
        <v>0</v>
      </c>
      <c r="AB3393" s="52">
        <f>IF(R3393=0,0,0)</f>
        <v>0</v>
      </c>
      <c r="AC3393" s="52">
        <f> IFERROR(AB3393 * (1-R3393) * 2%,0)</f>
        <v>0</v>
      </c>
      <c r="AD3393" s="53">
        <f>T3393+V3393+W3393+X3393+AA3393+AC3393</f>
        <v>25173.400000000001</v>
      </c>
    </row>
    <row r="3394">
      <c r="C3394" s="40" t="s">
        <v>6444</v>
      </c>
      <c r="D3394" s="41" t="s">
        <v>6445</v>
      </c>
      <c r="E3394" s="41"/>
      <c r="F3394" s="42">
        <v>42902.111261574071</v>
      </c>
      <c r="G3394" s="43">
        <v>13</v>
      </c>
      <c r="H3394" s="44">
        <v>43333</v>
      </c>
      <c r="I3394" s="44">
        <v>43329</v>
      </c>
      <c r="J3394" s="43">
        <v>5443500</v>
      </c>
      <c r="K3394" s="43">
        <v>0</v>
      </c>
      <c r="L3394" s="43">
        <v>0</v>
      </c>
      <c r="M3394" s="43">
        <f>IFERROR(J3394-K3394-L3394,0)</f>
        <v>5443500</v>
      </c>
      <c r="N3394" s="43">
        <v>8444040</v>
      </c>
      <c r="O3394" s="45">
        <f>IFERROR(IF(1 - M3394/N3394&lt;0,0,1-M3394/N3394),0)</f>
        <v>0.35534412437648333</v>
      </c>
      <c r="P3394" s="43">
        <v>0</v>
      </c>
      <c r="Q3394" s="43">
        <v>5443500</v>
      </c>
      <c r="R3394" s="46">
        <f>IF(F3394&lt;DATEVALUE("2018-07-01"),1,0)</f>
        <v>1</v>
      </c>
      <c r="S3394" s="47">
        <f>IF(R3394=1,1%,0)</f>
        <v>0.01</v>
      </c>
      <c r="T3394" s="46">
        <f>IFERROR(S3394*M3394,0)</f>
        <v>54435</v>
      </c>
      <c r="U3394" s="48">
        <f>IF(O3394&lt;=0.12,1,0)*(1-R3394)*M3394</f>
        <v>0</v>
      </c>
      <c r="V3394" s="49">
        <f>IF(0&lt;0.8,0,IF(0&lt;1,Sheet1!L590,1))*IF(G3394&lt;3,0.12 - O3394,0.01) *U3394</f>
        <v>0</v>
      </c>
      <c r="W3394" s="49">
        <f>IF(0&gt;1,IF(0&lt;=1.1,1,IF(0&lt;=1.2,2,IF(0&lt;=1.5,3,5))),0) * 1000000</f>
        <v>0</v>
      </c>
      <c r="X3394" s="50">
        <f>IF(AND(P3394&gt;=150000000,P3394&lt;300000000),5000000,IF(AND(P3394&gt;=300000000,P3394&lt;500000000),10000000,IF(AND(P3394&gt;=300000000,P3394&lt;500000000),15000000,IF(AND(P3394&gt;=500000000,P3394&lt;3000000000),20000000,IF(P3394&gt;=30000000000,35000000,0))))) * (1-R3394)</f>
        <v>0</v>
      </c>
      <c r="Y3394" s="50">
        <f>IFERROR(Q3394 * (1-R3394),0)</f>
        <v>0</v>
      </c>
      <c r="Z3394" s="51">
        <f>IF(R3394=1,0,0)</f>
        <v>0</v>
      </c>
      <c r="AA3394" s="51">
        <f>IFERROR((1-R3394) * Z3394 * 2%,0)</f>
        <v>0</v>
      </c>
      <c r="AB3394" s="52">
        <f>IF(R3394=0,0,0)</f>
        <v>0</v>
      </c>
      <c r="AC3394" s="52">
        <f> IFERROR(AB3394 * (1-R3394) * 2%,0)</f>
        <v>0</v>
      </c>
      <c r="AD3394" s="53">
        <f>T3394+V3394+W3394+X3394+AA3394+AC3394</f>
        <v>54435</v>
      </c>
    </row>
    <row r="3395">
      <c r="C3395" s="40" t="s">
        <v>6446</v>
      </c>
      <c r="D3395" s="41" t="s">
        <v>6447</v>
      </c>
      <c r="E3395" s="41"/>
      <c r="F3395" s="42">
        <v>42907.211215277777</v>
      </c>
      <c r="G3395" s="43">
        <v>13</v>
      </c>
      <c r="H3395" s="44" t="s">
        <v>24</v>
      </c>
      <c r="I3395" s="44" t="s">
        <v>24</v>
      </c>
      <c r="J3395" s="43">
        <v>35400</v>
      </c>
      <c r="K3395" s="43">
        <v>0</v>
      </c>
      <c r="L3395" s="43">
        <v>0</v>
      </c>
      <c r="M3395" s="43">
        <f>IFERROR(J3395-K3395-L3395,0)</f>
        <v>35400</v>
      </c>
      <c r="N3395" s="43">
        <v>35400</v>
      </c>
      <c r="O3395" s="45">
        <f>IFERROR(IF(1 - M3395/N3395&lt;0,0,1-M3395/N3395),0)</f>
        <v>0</v>
      </c>
      <c r="P3395" s="43">
        <v>0</v>
      </c>
      <c r="Q3395" s="43">
        <v>35400</v>
      </c>
      <c r="R3395" s="46">
        <f>IF(F3395&lt;DATEVALUE("2018-07-01"),1,0)</f>
        <v>1</v>
      </c>
      <c r="S3395" s="47">
        <f>IF(R3395=1,1%,0)</f>
        <v>0.01</v>
      </c>
      <c r="T3395" s="46">
        <f>IFERROR(S3395*M3395,0)</f>
        <v>354</v>
      </c>
      <c r="U3395" s="48">
        <f>IF(O3395&lt;=0.12,1,0)*(1-R3395)*M3395</f>
        <v>0</v>
      </c>
      <c r="V3395" s="49">
        <f>IF(0&lt;0.8,0,IF(0&lt;1,Sheet1!L590,1))*IF(G3395&lt;3,0.12 - O3395,0.01) *U3395</f>
        <v>0</v>
      </c>
      <c r="W3395" s="49">
        <f>IF(0&gt;1,IF(0&lt;=1.1,1,IF(0&lt;=1.2,2,IF(0&lt;=1.5,3,5))),0) * 1000000</f>
        <v>0</v>
      </c>
      <c r="X3395" s="50">
        <f>IF(AND(P3395&gt;=150000000,P3395&lt;300000000),5000000,IF(AND(P3395&gt;=300000000,P3395&lt;500000000),10000000,IF(AND(P3395&gt;=300000000,P3395&lt;500000000),15000000,IF(AND(P3395&gt;=500000000,P3395&lt;3000000000),20000000,IF(P3395&gt;=30000000000,35000000,0))))) * (1-R3395)</f>
        <v>0</v>
      </c>
      <c r="Y3395" s="50">
        <f>IFERROR(Q3395 * (1-R3395),0)</f>
        <v>0</v>
      </c>
      <c r="Z3395" s="51">
        <f>IF(R3395=1,0,0)</f>
        <v>0</v>
      </c>
      <c r="AA3395" s="51">
        <f>IFERROR((1-R3395) * Z3395 * 2%,0)</f>
        <v>0</v>
      </c>
      <c r="AB3395" s="52">
        <f>IF(R3395=0,0,0)</f>
        <v>0</v>
      </c>
      <c r="AC3395" s="52">
        <f> IFERROR(AB3395 * (1-R3395) * 2%,0)</f>
        <v>0</v>
      </c>
      <c r="AD3395" s="53">
        <f>T3395+V3395+W3395+X3395+AA3395+AC3395</f>
        <v>354</v>
      </c>
    </row>
    <row r="3396">
      <c r="C3396" s="40" t="s">
        <v>6448</v>
      </c>
      <c r="D3396" s="41" t="s">
        <v>6449</v>
      </c>
      <c r="E3396" s="41"/>
      <c r="F3396" s="42">
        <v>42930.156655092593</v>
      </c>
      <c r="G3396" s="43">
        <v>12</v>
      </c>
      <c r="H3396" s="44">
        <v>43343</v>
      </c>
      <c r="I3396" s="44">
        <v>43349</v>
      </c>
      <c r="J3396" s="43">
        <v>6583668</v>
      </c>
      <c r="K3396" s="43">
        <v>0</v>
      </c>
      <c r="L3396" s="43">
        <v>0</v>
      </c>
      <c r="M3396" s="43">
        <f>IFERROR(J3396-K3396-L3396,0)</f>
        <v>6583668</v>
      </c>
      <c r="N3396" s="43">
        <v>6583502</v>
      </c>
      <c r="O3396" s="45">
        <f>IFERROR(IF(1 - M3396/N3396&lt;0,0,1-M3396/N3396),0)</f>
        <v>0</v>
      </c>
      <c r="P3396" s="43">
        <v>0</v>
      </c>
      <c r="Q3396" s="43">
        <v>6492268</v>
      </c>
      <c r="R3396" s="46">
        <f>IF(F3396&lt;DATEVALUE("2018-07-01"),1,0)</f>
        <v>1</v>
      </c>
      <c r="S3396" s="47">
        <f>IF(R3396=1,1%,0)</f>
        <v>0.01</v>
      </c>
      <c r="T3396" s="46">
        <f>IFERROR(S3396*M3396,0)</f>
        <v>65836.680000000008</v>
      </c>
      <c r="U3396" s="48">
        <f>IF(O3396&lt;=0.12,1,0)*(1-R3396)*M3396</f>
        <v>0</v>
      </c>
      <c r="V3396" s="49">
        <f>IF(0&lt;0.8,0,IF(0&lt;1,Sheet1!L590,1))*IF(G3396&lt;3,0.12 - O3396,0.01) *U3396</f>
        <v>0</v>
      </c>
      <c r="W3396" s="49">
        <f>IF(0&gt;1,IF(0&lt;=1.1,1,IF(0&lt;=1.2,2,IF(0&lt;=1.5,3,5))),0) * 1000000</f>
        <v>0</v>
      </c>
      <c r="X3396" s="50">
        <f>IF(AND(P3396&gt;=150000000,P3396&lt;300000000),5000000,IF(AND(P3396&gt;=300000000,P3396&lt;500000000),10000000,IF(AND(P3396&gt;=300000000,P3396&lt;500000000),15000000,IF(AND(P3396&gt;=500000000,P3396&lt;3000000000),20000000,IF(P3396&gt;=30000000000,35000000,0))))) * (1-R3396)</f>
        <v>0</v>
      </c>
      <c r="Y3396" s="50">
        <f>IFERROR(Q3396 * (1-R3396),0)</f>
        <v>0</v>
      </c>
      <c r="Z3396" s="51">
        <f>IF(R3396=1,0,0)</f>
        <v>0</v>
      </c>
      <c r="AA3396" s="51">
        <f>IFERROR((1-R3396) * Z3396 * 2%,0)</f>
        <v>0</v>
      </c>
      <c r="AB3396" s="52">
        <f>IF(R3396=0,0,0)</f>
        <v>0</v>
      </c>
      <c r="AC3396" s="52">
        <f> IFERROR(AB3396 * (1-R3396) * 2%,0)</f>
        <v>0</v>
      </c>
      <c r="AD3396" s="53">
        <f>T3396+V3396+W3396+X3396+AA3396+AC3396</f>
        <v>65836.680000000008</v>
      </c>
    </row>
    <row r="3397">
      <c r="C3397" s="40" t="s">
        <v>6450</v>
      </c>
      <c r="D3397" s="41" t="s">
        <v>6451</v>
      </c>
      <c r="E3397" s="41"/>
      <c r="F3397" s="42">
        <v>42935.27480324074</v>
      </c>
      <c r="G3397" s="43">
        <v>12</v>
      </c>
      <c r="H3397" s="44">
        <v>43340</v>
      </c>
      <c r="I3397" s="44">
        <v>43341</v>
      </c>
      <c r="J3397" s="43">
        <v>2339137</v>
      </c>
      <c r="K3397" s="43">
        <v>0</v>
      </c>
      <c r="L3397" s="43">
        <v>0</v>
      </c>
      <c r="M3397" s="43">
        <f>IFERROR(J3397-K3397-L3397,0)</f>
        <v>2339137</v>
      </c>
      <c r="N3397" s="43">
        <v>2384921</v>
      </c>
      <c r="O3397" s="45">
        <f>IFERROR(IF(1 - M3397/N3397&lt;0,0,1-M3397/N3397),0)</f>
        <v>0.019197281587104986</v>
      </c>
      <c r="P3397" s="43">
        <v>0</v>
      </c>
      <c r="Q3397" s="43">
        <v>2339137</v>
      </c>
      <c r="R3397" s="46">
        <f>IF(F3397&lt;DATEVALUE("2018-07-01"),1,0)</f>
        <v>1</v>
      </c>
      <c r="S3397" s="47">
        <f>IF(R3397=1,1%,0)</f>
        <v>0.01</v>
      </c>
      <c r="T3397" s="46">
        <f>IFERROR(S3397*M3397,0)</f>
        <v>23391.369999999999</v>
      </c>
      <c r="U3397" s="48">
        <f>IF(O3397&lt;=0.12,1,0)*(1-R3397)*M3397</f>
        <v>0</v>
      </c>
      <c r="V3397" s="49">
        <f>IF(0&lt;0.8,0,IF(0&lt;1,Sheet1!L590,1))*IF(G3397&lt;3,0.12 - O3397,0.01) *U3397</f>
        <v>0</v>
      </c>
      <c r="W3397" s="49">
        <f>IF(0&gt;1,IF(0&lt;=1.1,1,IF(0&lt;=1.2,2,IF(0&lt;=1.5,3,5))),0) * 1000000</f>
        <v>0</v>
      </c>
      <c r="X3397" s="50">
        <f>IF(AND(P3397&gt;=150000000,P3397&lt;300000000),5000000,IF(AND(P3397&gt;=300000000,P3397&lt;500000000),10000000,IF(AND(P3397&gt;=300000000,P3397&lt;500000000),15000000,IF(AND(P3397&gt;=500000000,P3397&lt;3000000000),20000000,IF(P3397&gt;=30000000000,35000000,0))))) * (1-R3397)</f>
        <v>0</v>
      </c>
      <c r="Y3397" s="50">
        <f>IFERROR(Q3397 * (1-R3397),0)</f>
        <v>0</v>
      </c>
      <c r="Z3397" s="51">
        <f>IF(R3397=1,0,0)</f>
        <v>0</v>
      </c>
      <c r="AA3397" s="51">
        <f>IFERROR((1-R3397) * Z3397 * 2%,0)</f>
        <v>0</v>
      </c>
      <c r="AB3397" s="52">
        <f>IF(R3397=0,0,0)</f>
        <v>0</v>
      </c>
      <c r="AC3397" s="52">
        <f> IFERROR(AB3397 * (1-R3397) * 2%,0)</f>
        <v>0</v>
      </c>
      <c r="AD3397" s="53">
        <f>T3397+V3397+W3397+X3397+AA3397+AC3397</f>
        <v>23391.369999999999</v>
      </c>
    </row>
    <row r="3398">
      <c r="C3398" s="40" t="s">
        <v>6452</v>
      </c>
      <c r="D3398" s="41" t="s">
        <v>6453</v>
      </c>
      <c r="E3398" s="41"/>
      <c r="F3398" s="42">
        <v>42954.278078703705</v>
      </c>
      <c r="G3398" s="43">
        <v>11</v>
      </c>
      <c r="H3398" s="44">
        <v>43312</v>
      </c>
      <c r="I3398" s="44">
        <v>43337</v>
      </c>
      <c r="J3398" s="43">
        <v>504000</v>
      </c>
      <c r="K3398" s="43">
        <v>0</v>
      </c>
      <c r="L3398" s="43">
        <v>0</v>
      </c>
      <c r="M3398" s="43">
        <f>IFERROR(J3398-K3398-L3398,0)</f>
        <v>504000</v>
      </c>
      <c r="N3398" s="43">
        <v>504000</v>
      </c>
      <c r="O3398" s="45">
        <f>IFERROR(IF(1 - M3398/N3398&lt;0,0,1-M3398/N3398),0)</f>
        <v>0</v>
      </c>
      <c r="P3398" s="43">
        <v>0</v>
      </c>
      <c r="Q3398" s="43">
        <v>504000</v>
      </c>
      <c r="R3398" s="46">
        <f>IF(F3398&lt;DATEVALUE("2018-07-01"),1,0)</f>
        <v>1</v>
      </c>
      <c r="S3398" s="47">
        <f>IF(R3398=1,1%,0)</f>
        <v>0.01</v>
      </c>
      <c r="T3398" s="46">
        <f>IFERROR(S3398*M3398,0)</f>
        <v>5040</v>
      </c>
      <c r="U3398" s="48">
        <f>IF(O3398&lt;=0.12,1,0)*(1-R3398)*M3398</f>
        <v>0</v>
      </c>
      <c r="V3398" s="49">
        <f>IF(0&lt;0.8,0,IF(0&lt;1,Sheet1!L590,1))*IF(G3398&lt;3,0.12 - O3398,0.01) *U3398</f>
        <v>0</v>
      </c>
      <c r="W3398" s="49">
        <f>IF(0&gt;1,IF(0&lt;=1.1,1,IF(0&lt;=1.2,2,IF(0&lt;=1.5,3,5))),0) * 1000000</f>
        <v>0</v>
      </c>
      <c r="X3398" s="50">
        <f>IF(AND(P3398&gt;=150000000,P3398&lt;300000000),5000000,IF(AND(P3398&gt;=300000000,P3398&lt;500000000),10000000,IF(AND(P3398&gt;=300000000,P3398&lt;500000000),15000000,IF(AND(P3398&gt;=500000000,P3398&lt;3000000000),20000000,IF(P3398&gt;=30000000000,35000000,0))))) * (1-R3398)</f>
        <v>0</v>
      </c>
      <c r="Y3398" s="50">
        <f>IFERROR(Q3398 * (1-R3398),0)</f>
        <v>0</v>
      </c>
      <c r="Z3398" s="51">
        <f>IF(R3398=1,0,0)</f>
        <v>0</v>
      </c>
      <c r="AA3398" s="51">
        <f>IFERROR((1-R3398) * Z3398 * 2%,0)</f>
        <v>0</v>
      </c>
      <c r="AB3398" s="52">
        <f>IF(R3398=0,0,0)</f>
        <v>0</v>
      </c>
      <c r="AC3398" s="52">
        <f> IFERROR(AB3398 * (1-R3398) * 2%,0)</f>
        <v>0</v>
      </c>
      <c r="AD3398" s="53">
        <f>T3398+V3398+W3398+X3398+AA3398+AC3398</f>
        <v>5040</v>
      </c>
    </row>
    <row r="3399">
      <c r="C3399" s="40" t="s">
        <v>6454</v>
      </c>
      <c r="D3399" s="41" t="s">
        <v>6455</v>
      </c>
      <c r="E3399" s="41"/>
      <c r="F3399" s="42">
        <v>42972.269409722219</v>
      </c>
      <c r="G3399" s="43">
        <v>11</v>
      </c>
      <c r="H3399" s="44">
        <v>43327</v>
      </c>
      <c r="I3399" s="44">
        <v>43333</v>
      </c>
      <c r="J3399" s="43">
        <v>1470100</v>
      </c>
      <c r="K3399" s="43">
        <v>0</v>
      </c>
      <c r="L3399" s="43">
        <v>0</v>
      </c>
      <c r="M3399" s="43">
        <f>IFERROR(J3399-K3399-L3399,0)</f>
        <v>1470100</v>
      </c>
      <c r="N3399" s="43">
        <v>1411080</v>
      </c>
      <c r="O3399" s="45">
        <f>IFERROR(IF(1 - M3399/N3399&lt;0,0,1-M3399/N3399),0)</f>
        <v>0</v>
      </c>
      <c r="P3399" s="43">
        <v>0</v>
      </c>
      <c r="Q3399" s="43">
        <v>1470100</v>
      </c>
      <c r="R3399" s="46">
        <f>IF(F3399&lt;DATEVALUE("2018-07-01"),1,0)</f>
        <v>1</v>
      </c>
      <c r="S3399" s="47">
        <f>IF(R3399=1,1%,0)</f>
        <v>0.01</v>
      </c>
      <c r="T3399" s="46">
        <f>IFERROR(S3399*M3399,0)</f>
        <v>14701</v>
      </c>
      <c r="U3399" s="48">
        <f>IF(O3399&lt;=0.12,1,0)*(1-R3399)*M3399</f>
        <v>0</v>
      </c>
      <c r="V3399" s="49">
        <f>IF(0&lt;0.8,0,IF(0&lt;1,Sheet1!L590,1))*IF(G3399&lt;3,0.12 - O3399,0.01) *U3399</f>
        <v>0</v>
      </c>
      <c r="W3399" s="49">
        <f>IF(0&gt;1,IF(0&lt;=1.1,1,IF(0&lt;=1.2,2,IF(0&lt;=1.5,3,5))),0) * 1000000</f>
        <v>0</v>
      </c>
      <c r="X3399" s="50">
        <f>IF(AND(P3399&gt;=150000000,P3399&lt;300000000),5000000,IF(AND(P3399&gt;=300000000,P3399&lt;500000000),10000000,IF(AND(P3399&gt;=300000000,P3399&lt;500000000),15000000,IF(AND(P3399&gt;=500000000,P3399&lt;3000000000),20000000,IF(P3399&gt;=30000000000,35000000,0))))) * (1-R3399)</f>
        <v>0</v>
      </c>
      <c r="Y3399" s="50">
        <f>IFERROR(Q3399 * (1-R3399),0)</f>
        <v>0</v>
      </c>
      <c r="Z3399" s="51">
        <f>IF(R3399=1,0,0)</f>
        <v>0</v>
      </c>
      <c r="AA3399" s="51">
        <f>IFERROR((1-R3399) * Z3399 * 2%,0)</f>
        <v>0</v>
      </c>
      <c r="AB3399" s="52">
        <f>IF(R3399=0,0,0)</f>
        <v>0</v>
      </c>
      <c r="AC3399" s="52">
        <f> IFERROR(AB3399 * (1-R3399) * 2%,0)</f>
        <v>0</v>
      </c>
      <c r="AD3399" s="53">
        <f>T3399+V3399+W3399+X3399+AA3399+AC3399</f>
        <v>14701</v>
      </c>
    </row>
    <row r="3400">
      <c r="C3400" s="40" t="s">
        <v>6456</v>
      </c>
      <c r="D3400" s="41" t="s">
        <v>6457</v>
      </c>
      <c r="E3400" s="41"/>
      <c r="F3400" s="42">
        <v>42989.089282407404</v>
      </c>
      <c r="G3400" s="43">
        <v>10</v>
      </c>
      <c r="H3400" s="44">
        <v>43351</v>
      </c>
      <c r="I3400" s="44">
        <v>43358</v>
      </c>
      <c r="J3400" s="43">
        <v>1987180</v>
      </c>
      <c r="K3400" s="43">
        <v>0</v>
      </c>
      <c r="L3400" s="43">
        <v>0</v>
      </c>
      <c r="M3400" s="43">
        <f>IFERROR(J3400-K3400-L3400,0)</f>
        <v>1987180</v>
      </c>
      <c r="N3400" s="43">
        <v>2333870</v>
      </c>
      <c r="O3400" s="45">
        <f>IFERROR(IF(1 - M3400/N3400&lt;0,0,1-M3400/N3400),0)</f>
        <v>0.14854726270100738</v>
      </c>
      <c r="P3400" s="43">
        <v>0</v>
      </c>
      <c r="Q3400" s="43">
        <v>1987180</v>
      </c>
      <c r="R3400" s="46">
        <f>IF(F3400&lt;DATEVALUE("2018-07-01"),1,0)</f>
        <v>1</v>
      </c>
      <c r="S3400" s="47">
        <f>IF(R3400=1,1%,0)</f>
        <v>0.01</v>
      </c>
      <c r="T3400" s="46">
        <f>IFERROR(S3400*M3400,0)</f>
        <v>19871.799999999999</v>
      </c>
      <c r="U3400" s="48">
        <f>IF(O3400&lt;=0.12,1,0)*(1-R3400)*M3400</f>
        <v>0</v>
      </c>
      <c r="V3400" s="49">
        <f>IF(0&lt;0.8,0,IF(0&lt;1,Sheet1!L590,1))*IF(G3400&lt;3,0.12 - O3400,0.01) *U3400</f>
        <v>0</v>
      </c>
      <c r="W3400" s="49">
        <f>IF(0&gt;1,IF(0&lt;=1.1,1,IF(0&lt;=1.2,2,IF(0&lt;=1.5,3,5))),0) * 1000000</f>
        <v>0</v>
      </c>
      <c r="X3400" s="50">
        <f>IF(AND(P3400&gt;=150000000,P3400&lt;300000000),5000000,IF(AND(P3400&gt;=300000000,P3400&lt;500000000),10000000,IF(AND(P3400&gt;=300000000,P3400&lt;500000000),15000000,IF(AND(P3400&gt;=500000000,P3400&lt;3000000000),20000000,IF(P3400&gt;=30000000000,35000000,0))))) * (1-R3400)</f>
        <v>0</v>
      </c>
      <c r="Y3400" s="50">
        <f>IFERROR(Q3400 * (1-R3400),0)</f>
        <v>0</v>
      </c>
      <c r="Z3400" s="51">
        <f>IF(R3400=1,0,0)</f>
        <v>0</v>
      </c>
      <c r="AA3400" s="51">
        <f>IFERROR((1-R3400) * Z3400 * 2%,0)</f>
        <v>0</v>
      </c>
      <c r="AB3400" s="52">
        <f>IF(R3400=0,0,0)</f>
        <v>0</v>
      </c>
      <c r="AC3400" s="52">
        <f> IFERROR(AB3400 * (1-R3400) * 2%,0)</f>
        <v>0</v>
      </c>
      <c r="AD3400" s="53">
        <f>T3400+V3400+W3400+X3400+AA3400+AC3400</f>
        <v>19871.799999999999</v>
      </c>
    </row>
    <row r="3401">
      <c r="C3401" s="40" t="s">
        <v>6458</v>
      </c>
      <c r="D3401" s="41" t="s">
        <v>6459</v>
      </c>
      <c r="E3401" s="41"/>
      <c r="F3401" s="42">
        <v>43000.16337962963</v>
      </c>
      <c r="G3401" s="43">
        <v>10</v>
      </c>
      <c r="H3401" s="44">
        <v>43355</v>
      </c>
      <c r="I3401" s="44">
        <v>43369</v>
      </c>
      <c r="J3401" s="43">
        <v>195360</v>
      </c>
      <c r="K3401" s="43">
        <v>0</v>
      </c>
      <c r="L3401" s="43">
        <v>0</v>
      </c>
      <c r="M3401" s="43">
        <f>IFERROR(J3401-K3401-L3401,0)</f>
        <v>195360</v>
      </c>
      <c r="N3401" s="43">
        <v>212501</v>
      </c>
      <c r="O3401" s="45">
        <f>IFERROR(IF(1 - M3401/N3401&lt;0,0,1-M3401/N3401),0)</f>
        <v>0.080663149820471403</v>
      </c>
      <c r="P3401" s="43">
        <v>0</v>
      </c>
      <c r="Q3401" s="43">
        <v>195360</v>
      </c>
      <c r="R3401" s="46">
        <f>IF(F3401&lt;DATEVALUE("2018-07-01"),1,0)</f>
        <v>1</v>
      </c>
      <c r="S3401" s="47">
        <f>IF(R3401=1,1%,0)</f>
        <v>0.01</v>
      </c>
      <c r="T3401" s="46">
        <f>IFERROR(S3401*M3401,0)</f>
        <v>1953.6000000000001</v>
      </c>
      <c r="U3401" s="48">
        <f>IF(O3401&lt;=0.12,1,0)*(1-R3401)*M3401</f>
        <v>0</v>
      </c>
      <c r="V3401" s="49">
        <f>IF(0&lt;0.8,0,IF(0&lt;1,Sheet1!L590,1))*IF(G3401&lt;3,0.12 - O3401,0.01) *U3401</f>
        <v>0</v>
      </c>
      <c r="W3401" s="49">
        <f>IF(0&gt;1,IF(0&lt;=1.1,1,IF(0&lt;=1.2,2,IF(0&lt;=1.5,3,5))),0) * 1000000</f>
        <v>0</v>
      </c>
      <c r="X3401" s="50">
        <f>IF(AND(P3401&gt;=150000000,P3401&lt;300000000),5000000,IF(AND(P3401&gt;=300000000,P3401&lt;500000000),10000000,IF(AND(P3401&gt;=300000000,P3401&lt;500000000),15000000,IF(AND(P3401&gt;=500000000,P3401&lt;3000000000),20000000,IF(P3401&gt;=30000000000,35000000,0))))) * (1-R3401)</f>
        <v>0</v>
      </c>
      <c r="Y3401" s="50">
        <f>IFERROR(Q3401 * (1-R3401),0)</f>
        <v>0</v>
      </c>
      <c r="Z3401" s="51">
        <f>IF(R3401=1,0,0)</f>
        <v>0</v>
      </c>
      <c r="AA3401" s="51">
        <f>IFERROR((1-R3401) * Z3401 * 2%,0)</f>
        <v>0</v>
      </c>
      <c r="AB3401" s="52">
        <f>IF(R3401=0,0,0)</f>
        <v>0</v>
      </c>
      <c r="AC3401" s="52">
        <f> IFERROR(AB3401 * (1-R3401) * 2%,0)</f>
        <v>0</v>
      </c>
      <c r="AD3401" s="53">
        <f>T3401+V3401+W3401+X3401+AA3401+AC3401</f>
        <v>1953.6000000000001</v>
      </c>
    </row>
    <row r="3402">
      <c r="C3402" s="40" t="s">
        <v>6460</v>
      </c>
      <c r="D3402" s="41" t="s">
        <v>6461</v>
      </c>
      <c r="E3402" s="41"/>
      <c r="F3402" s="42">
        <v>43001.184560185182</v>
      </c>
      <c r="G3402" s="43">
        <v>10</v>
      </c>
      <c r="H3402" s="44">
        <v>43312</v>
      </c>
      <c r="I3402" s="44">
        <v>43326</v>
      </c>
      <c r="J3402" s="43">
        <v>123600</v>
      </c>
      <c r="K3402" s="43">
        <v>0</v>
      </c>
      <c r="L3402" s="43">
        <v>0</v>
      </c>
      <c r="M3402" s="43">
        <f>IFERROR(J3402-K3402-L3402,0)</f>
        <v>123600</v>
      </c>
      <c r="N3402" s="43">
        <v>123600</v>
      </c>
      <c r="O3402" s="45">
        <f>IFERROR(IF(1 - M3402/N3402&lt;0,0,1-M3402/N3402),0)</f>
        <v>0</v>
      </c>
      <c r="P3402" s="43">
        <v>0</v>
      </c>
      <c r="Q3402" s="43">
        <v>123600</v>
      </c>
      <c r="R3402" s="46">
        <f>IF(F3402&lt;DATEVALUE("2018-07-01"),1,0)</f>
        <v>1</v>
      </c>
      <c r="S3402" s="47">
        <f>IF(R3402=1,1%,0)</f>
        <v>0.01</v>
      </c>
      <c r="T3402" s="46">
        <f>IFERROR(S3402*M3402,0)</f>
        <v>1236</v>
      </c>
      <c r="U3402" s="48">
        <f>IF(O3402&lt;=0.12,1,0)*(1-R3402)*M3402</f>
        <v>0</v>
      </c>
      <c r="V3402" s="49">
        <f>IF(0&lt;0.8,0,IF(0&lt;1,Sheet1!L590,1))*IF(G3402&lt;3,0.12 - O3402,0.01) *U3402</f>
        <v>0</v>
      </c>
      <c r="W3402" s="49">
        <f>IF(0&gt;1,IF(0&lt;=1.1,1,IF(0&lt;=1.2,2,IF(0&lt;=1.5,3,5))),0) * 1000000</f>
        <v>0</v>
      </c>
      <c r="X3402" s="50">
        <f>IF(AND(P3402&gt;=150000000,P3402&lt;300000000),5000000,IF(AND(P3402&gt;=300000000,P3402&lt;500000000),10000000,IF(AND(P3402&gt;=300000000,P3402&lt;500000000),15000000,IF(AND(P3402&gt;=500000000,P3402&lt;3000000000),20000000,IF(P3402&gt;=30000000000,35000000,0))))) * (1-R3402)</f>
        <v>0</v>
      </c>
      <c r="Y3402" s="50">
        <f>IFERROR(Q3402 * (1-R3402),0)</f>
        <v>0</v>
      </c>
      <c r="Z3402" s="51">
        <f>IF(R3402=1,0,0)</f>
        <v>0</v>
      </c>
      <c r="AA3402" s="51">
        <f>IFERROR((1-R3402) * Z3402 * 2%,0)</f>
        <v>0</v>
      </c>
      <c r="AB3402" s="52">
        <f>IF(R3402=0,0,0)</f>
        <v>0</v>
      </c>
      <c r="AC3402" s="52">
        <f> IFERROR(AB3402 * (1-R3402) * 2%,0)</f>
        <v>0</v>
      </c>
      <c r="AD3402" s="53">
        <f>T3402+V3402+W3402+X3402+AA3402+AC3402</f>
        <v>1236</v>
      </c>
    </row>
    <row r="3403">
      <c r="C3403" s="40" t="s">
        <v>6462</v>
      </c>
      <c r="D3403" s="41" t="s">
        <v>6463</v>
      </c>
      <c r="E3403" s="41"/>
      <c r="F3403" s="42">
        <v>43007.289814814816</v>
      </c>
      <c r="G3403" s="43">
        <v>10</v>
      </c>
      <c r="H3403" s="44">
        <v>43312</v>
      </c>
      <c r="I3403" s="44">
        <v>43326</v>
      </c>
      <c r="J3403" s="43">
        <v>2398498</v>
      </c>
      <c r="K3403" s="43">
        <v>0</v>
      </c>
      <c r="L3403" s="43">
        <v>0</v>
      </c>
      <c r="M3403" s="43">
        <f>IFERROR(J3403-K3403-L3403,0)</f>
        <v>2398498</v>
      </c>
      <c r="N3403" s="43">
        <v>2398157</v>
      </c>
      <c r="O3403" s="45">
        <f>IFERROR(IF(1 - M3403/N3403&lt;0,0,1-M3403/N3403),0)</f>
        <v>0</v>
      </c>
      <c r="P3403" s="43">
        <v>0</v>
      </c>
      <c r="Q3403" s="43">
        <v>2398498</v>
      </c>
      <c r="R3403" s="46">
        <f>IF(F3403&lt;DATEVALUE("2018-07-01"),1,0)</f>
        <v>1</v>
      </c>
      <c r="S3403" s="47">
        <f>IF(R3403=1,1%,0)</f>
        <v>0.01</v>
      </c>
      <c r="T3403" s="46">
        <f>IFERROR(S3403*M3403,0)</f>
        <v>23984.98</v>
      </c>
      <c r="U3403" s="48">
        <f>IF(O3403&lt;=0.12,1,0)*(1-R3403)*M3403</f>
        <v>0</v>
      </c>
      <c r="V3403" s="49">
        <f>IF(0&lt;0.8,0,IF(0&lt;1,Sheet1!L590,1))*IF(G3403&lt;3,0.12 - O3403,0.01) *U3403</f>
        <v>0</v>
      </c>
      <c r="W3403" s="49">
        <f>IF(0&gt;1,IF(0&lt;=1.1,1,IF(0&lt;=1.2,2,IF(0&lt;=1.5,3,5))),0) * 1000000</f>
        <v>0</v>
      </c>
      <c r="X3403" s="50">
        <f>IF(AND(P3403&gt;=150000000,P3403&lt;300000000),5000000,IF(AND(P3403&gt;=300000000,P3403&lt;500000000),10000000,IF(AND(P3403&gt;=300000000,P3403&lt;500000000),15000000,IF(AND(P3403&gt;=500000000,P3403&lt;3000000000),20000000,IF(P3403&gt;=30000000000,35000000,0))))) * (1-R3403)</f>
        <v>0</v>
      </c>
      <c r="Y3403" s="50">
        <f>IFERROR(Q3403 * (1-R3403),0)</f>
        <v>0</v>
      </c>
      <c r="Z3403" s="51">
        <f>IF(R3403=1,0,0)</f>
        <v>0</v>
      </c>
      <c r="AA3403" s="51">
        <f>IFERROR((1-R3403) * Z3403 * 2%,0)</f>
        <v>0</v>
      </c>
      <c r="AB3403" s="52">
        <f>IF(R3403=0,0,0)</f>
        <v>0</v>
      </c>
      <c r="AC3403" s="52">
        <f> IFERROR(AB3403 * (1-R3403) * 2%,0)</f>
        <v>0</v>
      </c>
      <c r="AD3403" s="53">
        <f>T3403+V3403+W3403+X3403+AA3403+AC3403</f>
        <v>23984.98</v>
      </c>
    </row>
    <row r="3404">
      <c r="C3404" s="40" t="s">
        <v>6464</v>
      </c>
      <c r="D3404" s="41" t="s">
        <v>6465</v>
      </c>
      <c r="E3404" s="41"/>
      <c r="F3404" s="42">
        <v>43035.313472222224</v>
      </c>
      <c r="G3404" s="43">
        <v>9</v>
      </c>
      <c r="H3404" s="44">
        <v>43327</v>
      </c>
      <c r="I3404" s="44">
        <v>43348</v>
      </c>
      <c r="J3404" s="43">
        <v>1389560</v>
      </c>
      <c r="K3404" s="43">
        <v>0</v>
      </c>
      <c r="L3404" s="43">
        <v>0</v>
      </c>
      <c r="M3404" s="43">
        <f>IFERROR(J3404-K3404-L3404,0)</f>
        <v>1389560</v>
      </c>
      <c r="N3404" s="43">
        <v>1358260</v>
      </c>
      <c r="O3404" s="45">
        <f>IFERROR(IF(1 - M3404/N3404&lt;0,0,1-M3404/N3404),0)</f>
        <v>0</v>
      </c>
      <c r="P3404" s="43">
        <v>0</v>
      </c>
      <c r="Q3404" s="43">
        <v>1389560</v>
      </c>
      <c r="R3404" s="46">
        <f>IF(F3404&lt;DATEVALUE("2018-07-01"),1,0)</f>
        <v>1</v>
      </c>
      <c r="S3404" s="47">
        <f>IF(R3404=1,1%,0)</f>
        <v>0.01</v>
      </c>
      <c r="T3404" s="46">
        <f>IFERROR(S3404*M3404,0)</f>
        <v>13895.6</v>
      </c>
      <c r="U3404" s="48">
        <f>IF(O3404&lt;=0.12,1,0)*(1-R3404)*M3404</f>
        <v>0</v>
      </c>
      <c r="V3404" s="49">
        <f>IF(0&lt;0.8,0,IF(0&lt;1,Sheet1!L590,1))*IF(G3404&lt;3,0.12 - O3404,0.01) *U3404</f>
        <v>0</v>
      </c>
      <c r="W3404" s="49">
        <f>IF(0&gt;1,IF(0&lt;=1.1,1,IF(0&lt;=1.2,2,IF(0&lt;=1.5,3,5))),0) * 1000000</f>
        <v>0</v>
      </c>
      <c r="X3404" s="50">
        <f>IF(AND(P3404&gt;=150000000,P3404&lt;300000000),5000000,IF(AND(P3404&gt;=300000000,P3404&lt;500000000),10000000,IF(AND(P3404&gt;=300000000,P3404&lt;500000000),15000000,IF(AND(P3404&gt;=500000000,P3404&lt;3000000000),20000000,IF(P3404&gt;=30000000000,35000000,0))))) * (1-R3404)</f>
        <v>0</v>
      </c>
      <c r="Y3404" s="50">
        <f>IFERROR(Q3404 * (1-R3404),0)</f>
        <v>0</v>
      </c>
      <c r="Z3404" s="51">
        <f>IF(R3404=1,0,0)</f>
        <v>0</v>
      </c>
      <c r="AA3404" s="51">
        <f>IFERROR((1-R3404) * Z3404 * 2%,0)</f>
        <v>0</v>
      </c>
      <c r="AB3404" s="52">
        <f>IF(R3404=0,0,0)</f>
        <v>0</v>
      </c>
      <c r="AC3404" s="52">
        <f> IFERROR(AB3404 * (1-R3404) * 2%,0)</f>
        <v>0</v>
      </c>
      <c r="AD3404" s="53">
        <f>T3404+V3404+W3404+X3404+AA3404+AC3404</f>
        <v>13895.6</v>
      </c>
    </row>
    <row r="3405">
      <c r="C3405" s="40" t="s">
        <v>6466</v>
      </c>
      <c r="D3405" s="41" t="s">
        <v>6467</v>
      </c>
      <c r="E3405" s="41"/>
      <c r="F3405" s="42">
        <v>43119.397847222222</v>
      </c>
      <c r="G3405" s="43">
        <v>6</v>
      </c>
      <c r="H3405" s="44">
        <v>43312</v>
      </c>
      <c r="I3405" s="44">
        <v>43329</v>
      </c>
      <c r="J3405" s="43">
        <v>213810</v>
      </c>
      <c r="K3405" s="43">
        <v>0</v>
      </c>
      <c r="L3405" s="43">
        <v>0</v>
      </c>
      <c r="M3405" s="43">
        <f>IFERROR(J3405-K3405-L3405,0)</f>
        <v>213810</v>
      </c>
      <c r="N3405" s="43">
        <v>213810</v>
      </c>
      <c r="O3405" s="45">
        <f>IFERROR(IF(1 - M3405/N3405&lt;0,0,1-M3405/N3405),0)</f>
        <v>0</v>
      </c>
      <c r="P3405" s="43">
        <v>0</v>
      </c>
      <c r="Q3405" s="43">
        <v>213810</v>
      </c>
      <c r="R3405" s="46">
        <f>IF(F3405&lt;DATEVALUE("2018-07-01"),1,0)</f>
        <v>1</v>
      </c>
      <c r="S3405" s="47">
        <f>IF(R3405=1,1%,0)</f>
        <v>0.01</v>
      </c>
      <c r="T3405" s="46">
        <f>IFERROR(S3405*M3405,0)</f>
        <v>2138.0999999999999</v>
      </c>
      <c r="U3405" s="48">
        <f>IF(O3405&lt;=0.12,1,0)*(1-R3405)*M3405</f>
        <v>0</v>
      </c>
      <c r="V3405" s="49">
        <f>IF(0&lt;0.8,0,IF(0&lt;1,Sheet1!L590,1))*IF(G3405&lt;3,0.12 - O3405,0.01) *U3405</f>
        <v>0</v>
      </c>
      <c r="W3405" s="49">
        <f>IF(0&gt;1,IF(0&lt;=1.1,1,IF(0&lt;=1.2,2,IF(0&lt;=1.5,3,5))),0) * 1000000</f>
        <v>0</v>
      </c>
      <c r="X3405" s="50">
        <f>IF(AND(P3405&gt;=150000000,P3405&lt;300000000),5000000,IF(AND(P3405&gt;=300000000,P3405&lt;500000000),10000000,IF(AND(P3405&gt;=300000000,P3405&lt;500000000),15000000,IF(AND(P3405&gt;=500000000,P3405&lt;3000000000),20000000,IF(P3405&gt;=30000000000,35000000,0))))) * (1-R3405)</f>
        <v>0</v>
      </c>
      <c r="Y3405" s="50">
        <f>IFERROR(Q3405 * (1-R3405),0)</f>
        <v>0</v>
      </c>
      <c r="Z3405" s="51">
        <f>IF(R3405=1,0,0)</f>
        <v>0</v>
      </c>
      <c r="AA3405" s="51">
        <f>IFERROR((1-R3405) * Z3405 * 2%,0)</f>
        <v>0</v>
      </c>
      <c r="AB3405" s="52">
        <f>IF(R3405=0,0,0)</f>
        <v>0</v>
      </c>
      <c r="AC3405" s="52">
        <f> IFERROR(AB3405 * (1-R3405) * 2%,0)</f>
        <v>0</v>
      </c>
      <c r="AD3405" s="53">
        <f>T3405+V3405+W3405+X3405+AA3405+AC3405</f>
        <v>2138.0999999999999</v>
      </c>
    </row>
    <row r="3406">
      <c r="C3406" s="40" t="s">
        <v>6468</v>
      </c>
      <c r="D3406" s="41" t="s">
        <v>6469</v>
      </c>
      <c r="E3406" s="41"/>
      <c r="F3406" s="42">
        <v>43122.089259259257</v>
      </c>
      <c r="G3406" s="43">
        <v>6</v>
      </c>
      <c r="H3406" s="44">
        <v>43451</v>
      </c>
      <c r="I3406" s="44">
        <v>43459</v>
      </c>
      <c r="J3406" s="43">
        <v>24694862</v>
      </c>
      <c r="K3406" s="43">
        <v>0</v>
      </c>
      <c r="L3406" s="43">
        <v>0</v>
      </c>
      <c r="M3406" s="43">
        <f>IFERROR(J3406-K3406-L3406,0)</f>
        <v>24694862</v>
      </c>
      <c r="N3406" s="43">
        <v>20979139</v>
      </c>
      <c r="O3406" s="45">
        <f>IFERROR(IF(1 - M3406/N3406&lt;0,0,1-M3406/N3406),0)</f>
        <v>0</v>
      </c>
      <c r="P3406" s="43">
        <v>0</v>
      </c>
      <c r="Q3406" s="43">
        <v>49389724</v>
      </c>
      <c r="R3406" s="46">
        <f>IF(F3406&lt;DATEVALUE("2018-07-01"),1,0)</f>
        <v>1</v>
      </c>
      <c r="S3406" s="47">
        <f>IF(R3406=1,1%,0)</f>
        <v>0.01</v>
      </c>
      <c r="T3406" s="46">
        <f>IFERROR(S3406*M3406,0)</f>
        <v>246948.62</v>
      </c>
      <c r="U3406" s="48">
        <f>IF(O3406&lt;=0.12,1,0)*(1-R3406)*M3406</f>
        <v>0</v>
      </c>
      <c r="V3406" s="49">
        <f>IF(0&lt;0.8,0,IF(0&lt;1,Sheet1!L590,1))*IF(G3406&lt;3,0.12 - O3406,0.01) *U3406</f>
        <v>0</v>
      </c>
      <c r="W3406" s="49">
        <f>IF(0&gt;1,IF(0&lt;=1.1,1,IF(0&lt;=1.2,2,IF(0&lt;=1.5,3,5))),0) * 1000000</f>
        <v>0</v>
      </c>
      <c r="X3406" s="50">
        <f>IF(AND(P3406&gt;=150000000,P3406&lt;300000000),5000000,IF(AND(P3406&gt;=300000000,P3406&lt;500000000),10000000,IF(AND(P3406&gt;=300000000,P3406&lt;500000000),15000000,IF(AND(P3406&gt;=500000000,P3406&lt;3000000000),20000000,IF(P3406&gt;=30000000000,35000000,0))))) * (1-R3406)</f>
        <v>0</v>
      </c>
      <c r="Y3406" s="50">
        <f>IFERROR(Q3406 * (1-R3406),0)</f>
        <v>0</v>
      </c>
      <c r="Z3406" s="51">
        <f>IF(R3406=1,0,0)</f>
        <v>0</v>
      </c>
      <c r="AA3406" s="51">
        <f>IFERROR((1-R3406) * Z3406 * 2%,0)</f>
        <v>0</v>
      </c>
      <c r="AB3406" s="52">
        <f>IF(R3406=0,7437436,0)</f>
        <v>0</v>
      </c>
      <c r="AC3406" s="52">
        <f> IFERROR(AB3406 * (1-R3406) * 2%,0)</f>
        <v>0</v>
      </c>
      <c r="AD3406" s="53">
        <f>T3406+V3406+W3406+X3406+AA3406+AC3406</f>
        <v>246948.62</v>
      </c>
    </row>
    <row r="3407">
      <c r="C3407" s="40" t="s">
        <v>6470</v>
      </c>
      <c r="D3407" s="41" t="s">
        <v>6471</v>
      </c>
      <c r="E3407" s="41"/>
      <c r="F3407" s="42">
        <v>43131.431724537033</v>
      </c>
      <c r="G3407" s="43">
        <v>6</v>
      </c>
      <c r="H3407" s="44" t="s">
        <v>24</v>
      </c>
      <c r="I3407" s="44" t="s">
        <v>24</v>
      </c>
      <c r="J3407" s="43">
        <v>22382000</v>
      </c>
      <c r="K3407" s="43">
        <v>0</v>
      </c>
      <c r="L3407" s="43">
        <v>0</v>
      </c>
      <c r="M3407" s="43">
        <f>IFERROR(J3407-K3407-L3407,0)</f>
        <v>22382000</v>
      </c>
      <c r="N3407" s="43">
        <v>22285520</v>
      </c>
      <c r="O3407" s="45">
        <f>IFERROR(IF(1 - M3407/N3407&lt;0,0,1-M3407/N3407),0)</f>
        <v>0</v>
      </c>
      <c r="P3407" s="43">
        <v>0</v>
      </c>
      <c r="Q3407" s="43">
        <v>22382000</v>
      </c>
      <c r="R3407" s="46">
        <f>IF(F3407&lt;DATEVALUE("2018-07-01"),1,0)</f>
        <v>1</v>
      </c>
      <c r="S3407" s="47">
        <f>IF(R3407=1,1%,0)</f>
        <v>0.01</v>
      </c>
      <c r="T3407" s="46">
        <f>IFERROR(S3407*M3407,0)</f>
        <v>223820</v>
      </c>
      <c r="U3407" s="48">
        <f>IF(O3407&lt;=0.12,1,0)*(1-R3407)*M3407</f>
        <v>0</v>
      </c>
      <c r="V3407" s="49">
        <f>IF(0&lt;0.8,0,IF(0&lt;1,Sheet1!L590,1))*IF(G3407&lt;3,0.12 - O3407,0.01) *U3407</f>
        <v>0</v>
      </c>
      <c r="W3407" s="49">
        <f>IF(0&gt;1,IF(0&lt;=1.1,1,IF(0&lt;=1.2,2,IF(0&lt;=1.5,3,5))),0) * 1000000</f>
        <v>0</v>
      </c>
      <c r="X3407" s="50">
        <f>IF(AND(P3407&gt;=150000000,P3407&lt;300000000),5000000,IF(AND(P3407&gt;=300000000,P3407&lt;500000000),10000000,IF(AND(P3407&gt;=300000000,P3407&lt;500000000),15000000,IF(AND(P3407&gt;=500000000,P3407&lt;3000000000),20000000,IF(P3407&gt;=30000000000,35000000,0))))) * (1-R3407)</f>
        <v>0</v>
      </c>
      <c r="Y3407" s="50">
        <f>IFERROR(Q3407 * (1-R3407),0)</f>
        <v>0</v>
      </c>
      <c r="Z3407" s="51">
        <f>IF(R3407=1,0,0)</f>
        <v>0</v>
      </c>
      <c r="AA3407" s="51">
        <f>IFERROR((1-R3407) * Z3407 * 2%,0)</f>
        <v>0</v>
      </c>
      <c r="AB3407" s="52">
        <f>IF(R3407=0,0,0)</f>
        <v>0</v>
      </c>
      <c r="AC3407" s="52">
        <f> IFERROR(AB3407 * (1-R3407) * 2%,0)</f>
        <v>0</v>
      </c>
      <c r="AD3407" s="53">
        <f>T3407+V3407+W3407+X3407+AA3407+AC3407</f>
        <v>223820</v>
      </c>
    </row>
    <row r="3408">
      <c r="C3408" s="40" t="s">
        <v>6472</v>
      </c>
      <c r="D3408" s="41" t="s">
        <v>6473</v>
      </c>
      <c r="E3408" s="41"/>
      <c r="F3408" s="42">
        <v>43134.453263888885</v>
      </c>
      <c r="G3408" s="43">
        <v>5</v>
      </c>
      <c r="H3408" s="44">
        <v>43312</v>
      </c>
      <c r="I3408" s="44">
        <v>43329</v>
      </c>
      <c r="J3408" s="43">
        <v>569701</v>
      </c>
      <c r="K3408" s="43">
        <v>0</v>
      </c>
      <c r="L3408" s="43">
        <v>0</v>
      </c>
      <c r="M3408" s="43">
        <f>IFERROR(J3408-K3408-L3408,0)</f>
        <v>569701</v>
      </c>
      <c r="N3408" s="43">
        <v>569701</v>
      </c>
      <c r="O3408" s="45">
        <f>IFERROR(IF(1 - M3408/N3408&lt;0,0,1-M3408/N3408),0)</f>
        <v>0</v>
      </c>
      <c r="P3408" s="43">
        <v>0</v>
      </c>
      <c r="Q3408" s="43">
        <v>569701</v>
      </c>
      <c r="R3408" s="46">
        <f>IF(F3408&lt;DATEVALUE("2018-07-01"),1,0)</f>
        <v>1</v>
      </c>
      <c r="S3408" s="47">
        <f>IF(R3408=1,1%,0)</f>
        <v>0.01</v>
      </c>
      <c r="T3408" s="46">
        <f>IFERROR(S3408*M3408,0)</f>
        <v>5697.0100000000002</v>
      </c>
      <c r="U3408" s="48">
        <f>IF(O3408&lt;=0.12,1,0)*(1-R3408)*M3408</f>
        <v>0</v>
      </c>
      <c r="V3408" s="49">
        <f>IF(0&lt;0.8,0,IF(0&lt;1,Sheet1!L590,1))*IF(G3408&lt;3,0.12 - O3408,0.01) *U3408</f>
        <v>0</v>
      </c>
      <c r="W3408" s="49">
        <f>IF(0&gt;1,IF(0&lt;=1.1,1,IF(0&lt;=1.2,2,IF(0&lt;=1.5,3,5))),0) * 1000000</f>
        <v>0</v>
      </c>
      <c r="X3408" s="50">
        <f>IF(AND(P3408&gt;=150000000,P3408&lt;300000000),5000000,IF(AND(P3408&gt;=300000000,P3408&lt;500000000),10000000,IF(AND(P3408&gt;=300000000,P3408&lt;500000000),15000000,IF(AND(P3408&gt;=500000000,P3408&lt;3000000000),20000000,IF(P3408&gt;=30000000000,35000000,0))))) * (1-R3408)</f>
        <v>0</v>
      </c>
      <c r="Y3408" s="50">
        <f>IFERROR(Q3408 * (1-R3408),0)</f>
        <v>0</v>
      </c>
      <c r="Z3408" s="51">
        <f>IF(R3408=1,0,0)</f>
        <v>0</v>
      </c>
      <c r="AA3408" s="51">
        <f>IFERROR((1-R3408) * Z3408 * 2%,0)</f>
        <v>0</v>
      </c>
      <c r="AB3408" s="52">
        <f>IF(R3408=0,0,0)</f>
        <v>0</v>
      </c>
      <c r="AC3408" s="52">
        <f> IFERROR(AB3408 * (1-R3408) * 2%,0)</f>
        <v>0</v>
      </c>
      <c r="AD3408" s="53">
        <f>T3408+V3408+W3408+X3408+AA3408+AC3408</f>
        <v>5697.0100000000002</v>
      </c>
    </row>
    <row r="3409">
      <c r="C3409" s="40" t="s">
        <v>6474</v>
      </c>
      <c r="D3409" s="41" t="s">
        <v>6475</v>
      </c>
      <c r="E3409" s="41"/>
      <c r="F3409" s="42">
        <v>43160.18204861111</v>
      </c>
      <c r="G3409" s="43">
        <v>4</v>
      </c>
      <c r="H3409" s="44">
        <v>43319</v>
      </c>
      <c r="I3409" s="44">
        <v>43337</v>
      </c>
      <c r="J3409" s="43">
        <v>222000</v>
      </c>
      <c r="K3409" s="43">
        <v>0</v>
      </c>
      <c r="L3409" s="43">
        <v>0</v>
      </c>
      <c r="M3409" s="43">
        <f>IFERROR(J3409-K3409-L3409,0)</f>
        <v>222000</v>
      </c>
      <c r="N3409" s="43">
        <v>222000</v>
      </c>
      <c r="O3409" s="45">
        <f>IFERROR(IF(1 - M3409/N3409&lt;0,0,1-M3409/N3409),0)</f>
        <v>0</v>
      </c>
      <c r="P3409" s="43">
        <v>0</v>
      </c>
      <c r="Q3409" s="43">
        <v>222000</v>
      </c>
      <c r="R3409" s="46">
        <f>IF(F3409&lt;DATEVALUE("2018-07-01"),1,0)</f>
        <v>1</v>
      </c>
      <c r="S3409" s="47">
        <f>IF(R3409=1,1%,0)</f>
        <v>0.01</v>
      </c>
      <c r="T3409" s="46">
        <f>IFERROR(S3409*M3409,0)</f>
        <v>2220</v>
      </c>
      <c r="U3409" s="48">
        <f>IF(O3409&lt;=0.12,1,0)*(1-R3409)*M3409</f>
        <v>0</v>
      </c>
      <c r="V3409" s="49">
        <f>IF(0&lt;0.8,0,IF(0&lt;1,Sheet1!L590,1))*IF(G3409&lt;3,0.12 - O3409,0.01) *U3409</f>
        <v>0</v>
      </c>
      <c r="W3409" s="49">
        <f>IF(0&gt;1,IF(0&lt;=1.1,1,IF(0&lt;=1.2,2,IF(0&lt;=1.5,3,5))),0) * 1000000</f>
        <v>0</v>
      </c>
      <c r="X3409" s="50">
        <f>IF(AND(P3409&gt;=150000000,P3409&lt;300000000),5000000,IF(AND(P3409&gt;=300000000,P3409&lt;500000000),10000000,IF(AND(P3409&gt;=300000000,P3409&lt;500000000),15000000,IF(AND(P3409&gt;=500000000,P3409&lt;3000000000),20000000,IF(P3409&gt;=30000000000,35000000,0))))) * (1-R3409)</f>
        <v>0</v>
      </c>
      <c r="Y3409" s="50">
        <f>IFERROR(Q3409 * (1-R3409),0)</f>
        <v>0</v>
      </c>
      <c r="Z3409" s="51">
        <f>IF(R3409=1,0,0)</f>
        <v>0</v>
      </c>
      <c r="AA3409" s="51">
        <f>IFERROR((1-R3409) * Z3409 * 2%,0)</f>
        <v>0</v>
      </c>
      <c r="AB3409" s="52">
        <f>IF(R3409=0,0,0)</f>
        <v>0</v>
      </c>
      <c r="AC3409" s="52">
        <f> IFERROR(AB3409 * (1-R3409) * 2%,0)</f>
        <v>0</v>
      </c>
      <c r="AD3409" s="53">
        <f>T3409+V3409+W3409+X3409+AA3409+AC3409</f>
        <v>2220</v>
      </c>
    </row>
    <row r="3410">
      <c r="C3410" s="40" t="s">
        <v>6476</v>
      </c>
      <c r="D3410" s="41" t="s">
        <v>6477</v>
      </c>
      <c r="E3410" s="41"/>
      <c r="F3410" s="42">
        <v>43161.074907407405</v>
      </c>
      <c r="G3410" s="43">
        <v>4</v>
      </c>
      <c r="H3410" s="44">
        <v>43312</v>
      </c>
      <c r="I3410" s="44">
        <v>43339</v>
      </c>
      <c r="J3410" s="43">
        <v>622930</v>
      </c>
      <c r="K3410" s="43">
        <v>0</v>
      </c>
      <c r="L3410" s="43">
        <v>0</v>
      </c>
      <c r="M3410" s="43">
        <f>IFERROR(J3410-K3410-L3410,0)</f>
        <v>622930</v>
      </c>
      <c r="N3410" s="43">
        <v>622930</v>
      </c>
      <c r="O3410" s="45">
        <f>IFERROR(IF(1 - M3410/N3410&lt;0,0,1-M3410/N3410),0)</f>
        <v>0</v>
      </c>
      <c r="P3410" s="43">
        <v>0</v>
      </c>
      <c r="Q3410" s="43">
        <v>622930</v>
      </c>
      <c r="R3410" s="46">
        <f>IF(F3410&lt;DATEVALUE("2018-07-01"),1,0)</f>
        <v>1</v>
      </c>
      <c r="S3410" s="47">
        <f>IF(R3410=1,1%,0)</f>
        <v>0.01</v>
      </c>
      <c r="T3410" s="46">
        <f>IFERROR(S3410*M3410,0)</f>
        <v>6229.3000000000002</v>
      </c>
      <c r="U3410" s="48">
        <f>IF(O3410&lt;=0.12,1,0)*(1-R3410)*M3410</f>
        <v>0</v>
      </c>
      <c r="V3410" s="49">
        <f>IF(0&lt;0.8,0,IF(0&lt;1,Sheet1!L590,1))*IF(G3410&lt;3,0.12 - O3410,0.01) *U3410</f>
        <v>0</v>
      </c>
      <c r="W3410" s="49">
        <f>IF(0&gt;1,IF(0&lt;=1.1,1,IF(0&lt;=1.2,2,IF(0&lt;=1.5,3,5))),0) * 1000000</f>
        <v>0</v>
      </c>
      <c r="X3410" s="50">
        <f>IF(AND(P3410&gt;=150000000,P3410&lt;300000000),5000000,IF(AND(P3410&gt;=300000000,P3410&lt;500000000),10000000,IF(AND(P3410&gt;=300000000,P3410&lt;500000000),15000000,IF(AND(P3410&gt;=500000000,P3410&lt;3000000000),20000000,IF(P3410&gt;=30000000000,35000000,0))))) * (1-R3410)</f>
        <v>0</v>
      </c>
      <c r="Y3410" s="50">
        <f>IFERROR(Q3410 * (1-R3410),0)</f>
        <v>0</v>
      </c>
      <c r="Z3410" s="51">
        <f>IF(R3410=1,0,0)</f>
        <v>0</v>
      </c>
      <c r="AA3410" s="51">
        <f>IFERROR((1-R3410) * Z3410 * 2%,0)</f>
        <v>0</v>
      </c>
      <c r="AB3410" s="52">
        <f>IF(R3410=0,0,0)</f>
        <v>0</v>
      </c>
      <c r="AC3410" s="52">
        <f> IFERROR(AB3410 * (1-R3410) * 2%,0)</f>
        <v>0</v>
      </c>
      <c r="AD3410" s="53">
        <f>T3410+V3410+W3410+X3410+AA3410+AC3410</f>
        <v>6229.3000000000002</v>
      </c>
    </row>
    <row r="3411">
      <c r="C3411" s="40" t="s">
        <v>6478</v>
      </c>
      <c r="D3411" s="41" t="s">
        <v>6479</v>
      </c>
      <c r="E3411" s="41"/>
      <c r="F3411" s="42">
        <v>43166.168391203704</v>
      </c>
      <c r="G3411" s="43">
        <v>4</v>
      </c>
      <c r="H3411" s="44">
        <v>43434</v>
      </c>
      <c r="I3411" s="44">
        <v>43441</v>
      </c>
      <c r="J3411" s="43">
        <v>2213600</v>
      </c>
      <c r="K3411" s="43">
        <v>0</v>
      </c>
      <c r="L3411" s="43">
        <v>0</v>
      </c>
      <c r="M3411" s="43">
        <f>IFERROR(J3411-K3411-L3411,0)</f>
        <v>2213600</v>
      </c>
      <c r="N3411" s="43">
        <v>2213600</v>
      </c>
      <c r="O3411" s="45">
        <f>IFERROR(IF(1 - M3411/N3411&lt;0,0,1-M3411/N3411),0)</f>
        <v>0</v>
      </c>
      <c r="P3411" s="43">
        <v>0</v>
      </c>
      <c r="Q3411" s="43">
        <v>2213600</v>
      </c>
      <c r="R3411" s="46">
        <f>IF(F3411&lt;DATEVALUE("2018-07-01"),1,0)</f>
        <v>1</v>
      </c>
      <c r="S3411" s="47">
        <f>IF(R3411=1,1%,0)</f>
        <v>0.01</v>
      </c>
      <c r="T3411" s="46">
        <f>IFERROR(S3411*M3411,0)</f>
        <v>22136</v>
      </c>
      <c r="U3411" s="48">
        <f>IF(O3411&lt;=0.12,1,0)*(1-R3411)*M3411</f>
        <v>0</v>
      </c>
      <c r="V3411" s="49">
        <f>IF(0&lt;0.8,0,IF(0&lt;1,Sheet1!L590,1))*IF(G3411&lt;3,0.12 - O3411,0.01) *U3411</f>
        <v>0</v>
      </c>
      <c r="W3411" s="49">
        <f>IF(0&gt;1,IF(0&lt;=1.1,1,IF(0&lt;=1.2,2,IF(0&lt;=1.5,3,5))),0) * 1000000</f>
        <v>0</v>
      </c>
      <c r="X3411" s="50">
        <f>IF(AND(P3411&gt;=150000000,P3411&lt;300000000),5000000,IF(AND(P3411&gt;=300000000,P3411&lt;500000000),10000000,IF(AND(P3411&gt;=300000000,P3411&lt;500000000),15000000,IF(AND(P3411&gt;=500000000,P3411&lt;3000000000),20000000,IF(P3411&gt;=30000000000,35000000,0))))) * (1-R3411)</f>
        <v>0</v>
      </c>
      <c r="Y3411" s="50">
        <f>IFERROR(Q3411 * (1-R3411),0)</f>
        <v>0</v>
      </c>
      <c r="Z3411" s="51">
        <f>IF(R3411=1,0,0)</f>
        <v>0</v>
      </c>
      <c r="AA3411" s="51">
        <f>IFERROR((1-R3411) * Z3411 * 2%,0)</f>
        <v>0</v>
      </c>
      <c r="AB3411" s="52">
        <f>IF(R3411=0,0,0)</f>
        <v>0</v>
      </c>
      <c r="AC3411" s="52">
        <f> IFERROR(AB3411 * (1-R3411) * 2%,0)</f>
        <v>0</v>
      </c>
      <c r="AD3411" s="53">
        <f>T3411+V3411+W3411+X3411+AA3411+AC3411</f>
        <v>22136</v>
      </c>
    </row>
    <row r="3412">
      <c r="C3412" s="40" t="s">
        <v>6480</v>
      </c>
      <c r="D3412" s="41" t="s">
        <v>6481</v>
      </c>
      <c r="E3412" s="41"/>
      <c r="F3412" s="42">
        <v>43171.199386574073</v>
      </c>
      <c r="G3412" s="43">
        <v>4</v>
      </c>
      <c r="H3412" s="44">
        <v>43312</v>
      </c>
      <c r="I3412" s="44">
        <v>43358</v>
      </c>
      <c r="J3412" s="43">
        <v>519560</v>
      </c>
      <c r="K3412" s="43">
        <v>0</v>
      </c>
      <c r="L3412" s="43">
        <v>0</v>
      </c>
      <c r="M3412" s="43">
        <f>IFERROR(J3412-K3412-L3412,0)</f>
        <v>519560</v>
      </c>
      <c r="N3412" s="43">
        <v>519560</v>
      </c>
      <c r="O3412" s="45">
        <f>IFERROR(IF(1 - M3412/N3412&lt;0,0,1-M3412/N3412),0)</f>
        <v>0</v>
      </c>
      <c r="P3412" s="43">
        <v>0</v>
      </c>
      <c r="Q3412" s="43">
        <v>519560</v>
      </c>
      <c r="R3412" s="46">
        <f>IF(F3412&lt;DATEVALUE("2018-07-01"),1,0)</f>
        <v>1</v>
      </c>
      <c r="S3412" s="47">
        <f>IF(R3412=1,1%,0)</f>
        <v>0.01</v>
      </c>
      <c r="T3412" s="46">
        <f>IFERROR(S3412*M3412,0)</f>
        <v>5195.6000000000004</v>
      </c>
      <c r="U3412" s="48">
        <f>IF(O3412&lt;=0.12,1,0)*(1-R3412)*M3412</f>
        <v>0</v>
      </c>
      <c r="V3412" s="49">
        <f>IF(0&lt;0.8,0,IF(0&lt;1,Sheet1!L590,1))*IF(G3412&lt;3,0.12 - O3412,0.01) *U3412</f>
        <v>0</v>
      </c>
      <c r="W3412" s="49">
        <f>IF(0&gt;1,IF(0&lt;=1.1,1,IF(0&lt;=1.2,2,IF(0&lt;=1.5,3,5))),0) * 1000000</f>
        <v>0</v>
      </c>
      <c r="X3412" s="50">
        <f>IF(AND(P3412&gt;=150000000,P3412&lt;300000000),5000000,IF(AND(P3412&gt;=300000000,P3412&lt;500000000),10000000,IF(AND(P3412&gt;=300000000,P3412&lt;500000000),15000000,IF(AND(P3412&gt;=500000000,P3412&lt;3000000000),20000000,IF(P3412&gt;=30000000000,35000000,0))))) * (1-R3412)</f>
        <v>0</v>
      </c>
      <c r="Y3412" s="50">
        <f>IFERROR(Q3412 * (1-R3412),0)</f>
        <v>0</v>
      </c>
      <c r="Z3412" s="51">
        <f>IF(R3412=1,0,0)</f>
        <v>0</v>
      </c>
      <c r="AA3412" s="51">
        <f>IFERROR((1-R3412) * Z3412 * 2%,0)</f>
        <v>0</v>
      </c>
      <c r="AB3412" s="52">
        <f>IF(R3412=0,0,0)</f>
        <v>0</v>
      </c>
      <c r="AC3412" s="52">
        <f> IFERROR(AB3412 * (1-R3412) * 2%,0)</f>
        <v>0</v>
      </c>
      <c r="AD3412" s="53">
        <f>T3412+V3412+W3412+X3412+AA3412+AC3412</f>
        <v>5195.6000000000004</v>
      </c>
    </row>
    <row r="3413">
      <c r="C3413" s="40" t="s">
        <v>6482</v>
      </c>
      <c r="D3413" s="41" t="s">
        <v>6483</v>
      </c>
      <c r="E3413" s="41"/>
      <c r="F3413" s="42">
        <v>43179.201956018514</v>
      </c>
      <c r="G3413" s="43">
        <v>4</v>
      </c>
      <c r="H3413" s="44">
        <v>43312</v>
      </c>
      <c r="I3413" s="44">
        <v>43329</v>
      </c>
      <c r="J3413" s="43">
        <v>445800</v>
      </c>
      <c r="K3413" s="43">
        <v>0</v>
      </c>
      <c r="L3413" s="43">
        <v>0</v>
      </c>
      <c r="M3413" s="43">
        <f>IFERROR(J3413-K3413-L3413,0)</f>
        <v>445800</v>
      </c>
      <c r="N3413" s="43">
        <v>445800</v>
      </c>
      <c r="O3413" s="45">
        <f>IFERROR(IF(1 - M3413/N3413&lt;0,0,1-M3413/N3413),0)</f>
        <v>0</v>
      </c>
      <c r="P3413" s="43">
        <v>0</v>
      </c>
      <c r="Q3413" s="43">
        <v>445800</v>
      </c>
      <c r="R3413" s="46">
        <f>IF(F3413&lt;DATEVALUE("2018-07-01"),1,0)</f>
        <v>1</v>
      </c>
      <c r="S3413" s="47">
        <f>IF(R3413=1,1%,0)</f>
        <v>0.01</v>
      </c>
      <c r="T3413" s="46">
        <f>IFERROR(S3413*M3413,0)</f>
        <v>4458</v>
      </c>
      <c r="U3413" s="48">
        <f>IF(O3413&lt;=0.12,1,0)*(1-R3413)*M3413</f>
        <v>0</v>
      </c>
      <c r="V3413" s="49">
        <f>IF(0&lt;0.8,0,IF(0&lt;1,Sheet1!L590,1))*IF(G3413&lt;3,0.12 - O3413,0.01) *U3413</f>
        <v>0</v>
      </c>
      <c r="W3413" s="49">
        <f>IF(0&gt;1,IF(0&lt;=1.1,1,IF(0&lt;=1.2,2,IF(0&lt;=1.5,3,5))),0) * 1000000</f>
        <v>0</v>
      </c>
      <c r="X3413" s="50">
        <f>IF(AND(P3413&gt;=150000000,P3413&lt;300000000),5000000,IF(AND(P3413&gt;=300000000,P3413&lt;500000000),10000000,IF(AND(P3413&gt;=300000000,P3413&lt;500000000),15000000,IF(AND(P3413&gt;=500000000,P3413&lt;3000000000),20000000,IF(P3413&gt;=30000000000,35000000,0))))) * (1-R3413)</f>
        <v>0</v>
      </c>
      <c r="Y3413" s="50">
        <f>IFERROR(Q3413 * (1-R3413),0)</f>
        <v>0</v>
      </c>
      <c r="Z3413" s="51">
        <f>IF(R3413=1,0,0)</f>
        <v>0</v>
      </c>
      <c r="AA3413" s="51">
        <f>IFERROR((1-R3413) * Z3413 * 2%,0)</f>
        <v>0</v>
      </c>
      <c r="AB3413" s="52">
        <f>IF(R3413=0,0,0)</f>
        <v>0</v>
      </c>
      <c r="AC3413" s="52">
        <f> IFERROR(AB3413 * (1-R3413) * 2%,0)</f>
        <v>0</v>
      </c>
      <c r="AD3413" s="53">
        <f>T3413+V3413+W3413+X3413+AA3413+AC3413</f>
        <v>4458</v>
      </c>
    </row>
    <row r="3414">
      <c r="C3414" s="40" t="s">
        <v>6484</v>
      </c>
      <c r="D3414" s="41" t="s">
        <v>6485</v>
      </c>
      <c r="E3414" s="41"/>
      <c r="F3414" s="42">
        <v>43180.320740740739</v>
      </c>
      <c r="G3414" s="43">
        <v>4</v>
      </c>
      <c r="H3414" s="44">
        <v>43312</v>
      </c>
      <c r="I3414" s="44">
        <v>43335</v>
      </c>
      <c r="J3414" s="43">
        <v>1642961</v>
      </c>
      <c r="K3414" s="43">
        <v>0</v>
      </c>
      <c r="L3414" s="43">
        <v>0</v>
      </c>
      <c r="M3414" s="43">
        <f>IFERROR(J3414-K3414-L3414,0)</f>
        <v>1642961</v>
      </c>
      <c r="N3414" s="43">
        <v>1642961</v>
      </c>
      <c r="O3414" s="45">
        <f>IFERROR(IF(1 - M3414/N3414&lt;0,0,1-M3414/N3414),0)</f>
        <v>0</v>
      </c>
      <c r="P3414" s="43">
        <v>0</v>
      </c>
      <c r="Q3414" s="43">
        <v>1642961</v>
      </c>
      <c r="R3414" s="46">
        <f>IF(F3414&lt;DATEVALUE("2018-07-01"),1,0)</f>
        <v>1</v>
      </c>
      <c r="S3414" s="47">
        <f>IF(R3414=1,1%,0)</f>
        <v>0.01</v>
      </c>
      <c r="T3414" s="46">
        <f>IFERROR(S3414*M3414,0)</f>
        <v>16429.610000000001</v>
      </c>
      <c r="U3414" s="48">
        <f>IF(O3414&lt;=0.12,1,0)*(1-R3414)*M3414</f>
        <v>0</v>
      </c>
      <c r="V3414" s="49">
        <f>IF(0&lt;0.8,0,IF(0&lt;1,Sheet1!L590,1))*IF(G3414&lt;3,0.12 - O3414,0.01) *U3414</f>
        <v>0</v>
      </c>
      <c r="W3414" s="49">
        <f>IF(0&gt;1,IF(0&lt;=1.1,1,IF(0&lt;=1.2,2,IF(0&lt;=1.5,3,5))),0) * 1000000</f>
        <v>0</v>
      </c>
      <c r="X3414" s="50">
        <f>IF(AND(P3414&gt;=150000000,P3414&lt;300000000),5000000,IF(AND(P3414&gt;=300000000,P3414&lt;500000000),10000000,IF(AND(P3414&gt;=300000000,P3414&lt;500000000),15000000,IF(AND(P3414&gt;=500000000,P3414&lt;3000000000),20000000,IF(P3414&gt;=30000000000,35000000,0))))) * (1-R3414)</f>
        <v>0</v>
      </c>
      <c r="Y3414" s="50">
        <f>IFERROR(Q3414 * (1-R3414),0)</f>
        <v>0</v>
      </c>
      <c r="Z3414" s="51">
        <f>IF(R3414=1,0,0)</f>
        <v>0</v>
      </c>
      <c r="AA3414" s="51">
        <f>IFERROR((1-R3414) * Z3414 * 2%,0)</f>
        <v>0</v>
      </c>
      <c r="AB3414" s="52">
        <f>IF(R3414=0,0,0)</f>
        <v>0</v>
      </c>
      <c r="AC3414" s="52">
        <f> IFERROR(AB3414 * (1-R3414) * 2%,0)</f>
        <v>0</v>
      </c>
      <c r="AD3414" s="53">
        <f>T3414+V3414+W3414+X3414+AA3414+AC3414</f>
        <v>16429.610000000001</v>
      </c>
    </row>
    <row r="3415">
      <c r="C3415" s="40" t="s">
        <v>6486</v>
      </c>
      <c r="D3415" s="41" t="s">
        <v>6487</v>
      </c>
      <c r="E3415" s="41"/>
      <c r="F3415" s="42">
        <v>43180.359710648147</v>
      </c>
      <c r="G3415" s="43">
        <v>4</v>
      </c>
      <c r="H3415" s="44">
        <v>43312</v>
      </c>
      <c r="I3415" s="44">
        <v>43335</v>
      </c>
      <c r="J3415" s="43">
        <v>58600</v>
      </c>
      <c r="K3415" s="43">
        <v>0</v>
      </c>
      <c r="L3415" s="43">
        <v>0</v>
      </c>
      <c r="M3415" s="43">
        <f>IFERROR(J3415-K3415-L3415,0)</f>
        <v>58600</v>
      </c>
      <c r="N3415" s="43">
        <v>58600</v>
      </c>
      <c r="O3415" s="45">
        <f>IFERROR(IF(1 - M3415/N3415&lt;0,0,1-M3415/N3415),0)</f>
        <v>0</v>
      </c>
      <c r="P3415" s="43">
        <v>0</v>
      </c>
      <c r="Q3415" s="43">
        <v>58600</v>
      </c>
      <c r="R3415" s="46">
        <f>IF(F3415&lt;DATEVALUE("2018-07-01"),1,0)</f>
        <v>1</v>
      </c>
      <c r="S3415" s="47">
        <f>IF(R3415=1,1%,0)</f>
        <v>0.01</v>
      </c>
      <c r="T3415" s="46">
        <f>IFERROR(S3415*M3415,0)</f>
        <v>586</v>
      </c>
      <c r="U3415" s="48">
        <f>IF(O3415&lt;=0.12,1,0)*(1-R3415)*M3415</f>
        <v>0</v>
      </c>
      <c r="V3415" s="49">
        <f>IF(0&lt;0.8,0,IF(0&lt;1,Sheet1!L590,1))*IF(G3415&lt;3,0.12 - O3415,0.01) *U3415</f>
        <v>0</v>
      </c>
      <c r="W3415" s="49">
        <f>IF(0&gt;1,IF(0&lt;=1.1,1,IF(0&lt;=1.2,2,IF(0&lt;=1.5,3,5))),0) * 1000000</f>
        <v>0</v>
      </c>
      <c r="X3415" s="50">
        <f>IF(AND(P3415&gt;=150000000,P3415&lt;300000000),5000000,IF(AND(P3415&gt;=300000000,P3415&lt;500000000),10000000,IF(AND(P3415&gt;=300000000,P3415&lt;500000000),15000000,IF(AND(P3415&gt;=500000000,P3415&lt;3000000000),20000000,IF(P3415&gt;=30000000000,35000000,0))))) * (1-R3415)</f>
        <v>0</v>
      </c>
      <c r="Y3415" s="50">
        <f>IFERROR(Q3415 * (1-R3415),0)</f>
        <v>0</v>
      </c>
      <c r="Z3415" s="51">
        <f>IF(R3415=1,0,0)</f>
        <v>0</v>
      </c>
      <c r="AA3415" s="51">
        <f>IFERROR((1-R3415) * Z3415 * 2%,0)</f>
        <v>0</v>
      </c>
      <c r="AB3415" s="52">
        <f>IF(R3415=0,0,0)</f>
        <v>0</v>
      </c>
      <c r="AC3415" s="52">
        <f> IFERROR(AB3415 * (1-R3415) * 2%,0)</f>
        <v>0</v>
      </c>
      <c r="AD3415" s="53">
        <f>T3415+V3415+W3415+X3415+AA3415+AC3415</f>
        <v>586</v>
      </c>
    </row>
    <row r="3416">
      <c r="C3416" s="40" t="s">
        <v>6488</v>
      </c>
      <c r="D3416" s="41" t="s">
        <v>6489</v>
      </c>
      <c r="E3416" s="41"/>
      <c r="F3416" s="42">
        <v>43181.193101851852</v>
      </c>
      <c r="G3416" s="43">
        <v>4</v>
      </c>
      <c r="H3416" s="44">
        <v>43319</v>
      </c>
      <c r="I3416" s="44">
        <v>43337</v>
      </c>
      <c r="J3416" s="43">
        <v>442760</v>
      </c>
      <c r="K3416" s="43">
        <v>0</v>
      </c>
      <c r="L3416" s="43">
        <v>0</v>
      </c>
      <c r="M3416" s="43">
        <f>IFERROR(J3416-K3416-L3416,0)</f>
        <v>442760</v>
      </c>
      <c r="N3416" s="43">
        <v>442760</v>
      </c>
      <c r="O3416" s="45">
        <f>IFERROR(IF(1 - M3416/N3416&lt;0,0,1-M3416/N3416),0)</f>
        <v>0</v>
      </c>
      <c r="P3416" s="43">
        <v>0</v>
      </c>
      <c r="Q3416" s="43">
        <v>442760</v>
      </c>
      <c r="R3416" s="46">
        <f>IF(F3416&lt;DATEVALUE("2018-07-01"),1,0)</f>
        <v>1</v>
      </c>
      <c r="S3416" s="47">
        <f>IF(R3416=1,1%,0)</f>
        <v>0.01</v>
      </c>
      <c r="T3416" s="46">
        <f>IFERROR(S3416*M3416,0)</f>
        <v>4427.6000000000004</v>
      </c>
      <c r="U3416" s="48">
        <f>IF(O3416&lt;=0.12,1,0)*(1-R3416)*M3416</f>
        <v>0</v>
      </c>
      <c r="V3416" s="49">
        <f>IF(0&lt;0.8,0,IF(0&lt;1,Sheet1!L590,1))*IF(G3416&lt;3,0.12 - O3416,0.01) *U3416</f>
        <v>0</v>
      </c>
      <c r="W3416" s="49">
        <f>IF(0&gt;1,IF(0&lt;=1.1,1,IF(0&lt;=1.2,2,IF(0&lt;=1.5,3,5))),0) * 1000000</f>
        <v>0</v>
      </c>
      <c r="X3416" s="50">
        <f>IF(AND(P3416&gt;=150000000,P3416&lt;300000000),5000000,IF(AND(P3416&gt;=300000000,P3416&lt;500000000),10000000,IF(AND(P3416&gt;=300000000,P3416&lt;500000000),15000000,IF(AND(P3416&gt;=500000000,P3416&lt;3000000000),20000000,IF(P3416&gt;=30000000000,35000000,0))))) * (1-R3416)</f>
        <v>0</v>
      </c>
      <c r="Y3416" s="50">
        <f>IFERROR(Q3416 * (1-R3416),0)</f>
        <v>0</v>
      </c>
      <c r="Z3416" s="51">
        <f>IF(R3416=1,0,0)</f>
        <v>0</v>
      </c>
      <c r="AA3416" s="51">
        <f>IFERROR((1-R3416) * Z3416 * 2%,0)</f>
        <v>0</v>
      </c>
      <c r="AB3416" s="52">
        <f>IF(R3416=0,0,0)</f>
        <v>0</v>
      </c>
      <c r="AC3416" s="52">
        <f> IFERROR(AB3416 * (1-R3416) * 2%,0)</f>
        <v>0</v>
      </c>
      <c r="AD3416" s="53">
        <f>T3416+V3416+W3416+X3416+AA3416+AC3416</f>
        <v>4427.6000000000004</v>
      </c>
    </row>
    <row r="3417">
      <c r="C3417" s="40" t="s">
        <v>6490</v>
      </c>
      <c r="D3417" s="41" t="s">
        <v>6491</v>
      </c>
      <c r="E3417" s="41"/>
      <c r="F3417" s="42">
        <v>43190.343981481477</v>
      </c>
      <c r="G3417" s="43">
        <v>4</v>
      </c>
      <c r="H3417" s="44">
        <v>43348</v>
      </c>
      <c r="I3417" s="44">
        <v>43370</v>
      </c>
      <c r="J3417" s="43">
        <v>303050</v>
      </c>
      <c r="K3417" s="43">
        <v>0</v>
      </c>
      <c r="L3417" s="43">
        <v>0</v>
      </c>
      <c r="M3417" s="43">
        <f>IFERROR(J3417-K3417-L3417,0)</f>
        <v>303050</v>
      </c>
      <c r="N3417" s="43">
        <v>303050</v>
      </c>
      <c r="O3417" s="45">
        <f>IFERROR(IF(1 - M3417/N3417&lt;0,0,1-M3417/N3417),0)</f>
        <v>0</v>
      </c>
      <c r="P3417" s="43">
        <v>0</v>
      </c>
      <c r="Q3417" s="43">
        <v>303050</v>
      </c>
      <c r="R3417" s="46">
        <f>IF(F3417&lt;DATEVALUE("2018-07-01"),1,0)</f>
        <v>1</v>
      </c>
      <c r="S3417" s="47">
        <f>IF(R3417=1,1%,0)</f>
        <v>0.01</v>
      </c>
      <c r="T3417" s="46">
        <f>IFERROR(S3417*M3417,0)</f>
        <v>3030.5</v>
      </c>
      <c r="U3417" s="48">
        <f>IF(O3417&lt;=0.12,1,0)*(1-R3417)*M3417</f>
        <v>0</v>
      </c>
      <c r="V3417" s="49">
        <f>IF(0&lt;0.8,0,IF(0&lt;1,Sheet1!L590,1))*IF(G3417&lt;3,0.12 - O3417,0.01) *U3417</f>
        <v>0</v>
      </c>
      <c r="W3417" s="49">
        <f>IF(0&gt;1,IF(0&lt;=1.1,1,IF(0&lt;=1.2,2,IF(0&lt;=1.5,3,5))),0) * 1000000</f>
        <v>0</v>
      </c>
      <c r="X3417" s="50">
        <f>IF(AND(P3417&gt;=150000000,P3417&lt;300000000),5000000,IF(AND(P3417&gt;=300000000,P3417&lt;500000000),10000000,IF(AND(P3417&gt;=300000000,P3417&lt;500000000),15000000,IF(AND(P3417&gt;=500000000,P3417&lt;3000000000),20000000,IF(P3417&gt;=30000000000,35000000,0))))) * (1-R3417)</f>
        <v>0</v>
      </c>
      <c r="Y3417" s="50">
        <f>IFERROR(Q3417 * (1-R3417),0)</f>
        <v>0</v>
      </c>
      <c r="Z3417" s="51">
        <f>IF(R3417=1,0,0)</f>
        <v>0</v>
      </c>
      <c r="AA3417" s="51">
        <f>IFERROR((1-R3417) * Z3417 * 2%,0)</f>
        <v>0</v>
      </c>
      <c r="AB3417" s="52">
        <f>IF(R3417=0,0,0)</f>
        <v>0</v>
      </c>
      <c r="AC3417" s="52">
        <f> IFERROR(AB3417 * (1-R3417) * 2%,0)</f>
        <v>0</v>
      </c>
      <c r="AD3417" s="53">
        <f>T3417+V3417+W3417+X3417+AA3417+AC3417</f>
        <v>3030.5</v>
      </c>
    </row>
    <row r="3418">
      <c r="C3418" s="40" t="s">
        <v>6492</v>
      </c>
      <c r="D3418" s="41" t="s">
        <v>6493</v>
      </c>
      <c r="E3418" s="41"/>
      <c r="F3418" s="42">
        <v>43223.175520833334</v>
      </c>
      <c r="G3418" s="43">
        <v>2</v>
      </c>
      <c r="H3418" s="44">
        <v>43312</v>
      </c>
      <c r="I3418" s="44">
        <v>43325</v>
      </c>
      <c r="J3418" s="43">
        <v>910280</v>
      </c>
      <c r="K3418" s="43">
        <v>0</v>
      </c>
      <c r="L3418" s="43">
        <v>0</v>
      </c>
      <c r="M3418" s="43">
        <f>IFERROR(J3418-K3418-L3418,0)</f>
        <v>910280</v>
      </c>
      <c r="N3418" s="43">
        <v>910280</v>
      </c>
      <c r="O3418" s="45">
        <f>IFERROR(IF(1 - M3418/N3418&lt;0,0,1-M3418/N3418),0)</f>
        <v>0</v>
      </c>
      <c r="P3418" s="43">
        <v>910280</v>
      </c>
      <c r="Q3418" s="43">
        <v>0</v>
      </c>
      <c r="R3418" s="46">
        <f>IF(F3418&lt;DATEVALUE("2018-07-01"),1,0)</f>
        <v>1</v>
      </c>
      <c r="S3418" s="47">
        <f>IF(R3418=1,1%,0)</f>
        <v>0.01</v>
      </c>
      <c r="T3418" s="46">
        <f>IFERROR(S3418*M3418,0)</f>
        <v>9102.8000000000011</v>
      </c>
      <c r="U3418" s="48">
        <f>IF(O3418&lt;=0.12,1,0)*(1-R3418)*M3418</f>
        <v>0</v>
      </c>
      <c r="V3418" s="49">
        <f>IF(0&lt;0.8,0,IF(0&lt;1,Sheet1!L590,1))*IF(G3418&lt;3,0.12 - O3418,0.01) *U3418</f>
        <v>0</v>
      </c>
      <c r="W3418" s="49">
        <f>IF(0&gt;1,IF(0&lt;=1.1,1,IF(0&lt;=1.2,2,IF(0&lt;=1.5,3,5))),0) * 1000000</f>
        <v>0</v>
      </c>
      <c r="X3418" s="50">
        <f>IF(AND(P3418&gt;=150000000,P3418&lt;300000000),5000000,IF(AND(P3418&gt;=300000000,P3418&lt;500000000),10000000,IF(AND(P3418&gt;=300000000,P3418&lt;500000000),15000000,IF(AND(P3418&gt;=500000000,P3418&lt;3000000000),20000000,IF(P3418&gt;=30000000000,35000000,0))))) * (1-R3418)</f>
        <v>0</v>
      </c>
      <c r="Y3418" s="50">
        <f>IFERROR(Q3418 * (1-R3418),0)</f>
        <v>0</v>
      </c>
      <c r="Z3418" s="51">
        <f>IF(R3418=1,0,0)</f>
        <v>0</v>
      </c>
      <c r="AA3418" s="51">
        <f>IFERROR((1-R3418) * Z3418 * 2%,0)</f>
        <v>0</v>
      </c>
      <c r="AB3418" s="52">
        <f>IF(R3418=0,0,0)</f>
        <v>0</v>
      </c>
      <c r="AC3418" s="52">
        <f> IFERROR(AB3418 * (1-R3418) * 2%,0)</f>
        <v>0</v>
      </c>
      <c r="AD3418" s="53">
        <f>T3418+V3418+W3418+X3418+AA3418+AC3418</f>
        <v>9102.8000000000011</v>
      </c>
    </row>
    <row r="3419">
      <c r="C3419" s="40" t="s">
        <v>6494</v>
      </c>
      <c r="D3419" s="41" t="s">
        <v>6495</v>
      </c>
      <c r="E3419" s="41"/>
      <c r="F3419" s="42">
        <v>43229.314282407402</v>
      </c>
      <c r="G3419" s="43">
        <v>2</v>
      </c>
      <c r="H3419" s="44">
        <v>43311</v>
      </c>
      <c r="I3419" s="44">
        <v>43329</v>
      </c>
      <c r="J3419" s="43">
        <v>349400</v>
      </c>
      <c r="K3419" s="43">
        <v>0</v>
      </c>
      <c r="L3419" s="43">
        <v>0</v>
      </c>
      <c r="M3419" s="43">
        <f>IFERROR(J3419-K3419-L3419,0)</f>
        <v>349400</v>
      </c>
      <c r="N3419" s="43">
        <v>349400</v>
      </c>
      <c r="O3419" s="45">
        <f>IFERROR(IF(1 - M3419/N3419&lt;0,0,1-M3419/N3419),0)</f>
        <v>0</v>
      </c>
      <c r="P3419" s="43">
        <v>349400</v>
      </c>
      <c r="Q3419" s="43">
        <v>0</v>
      </c>
      <c r="R3419" s="46">
        <f>IF(F3419&lt;DATEVALUE("2018-07-01"),1,0)</f>
        <v>1</v>
      </c>
      <c r="S3419" s="47">
        <f>IF(R3419=1,1%,0)</f>
        <v>0.01</v>
      </c>
      <c r="T3419" s="46">
        <f>IFERROR(S3419*M3419,0)</f>
        <v>3494</v>
      </c>
      <c r="U3419" s="48">
        <f>IF(O3419&lt;=0.12,1,0)*(1-R3419)*M3419</f>
        <v>0</v>
      </c>
      <c r="V3419" s="49">
        <f>IF(0&lt;0.8,0,IF(0&lt;1,Sheet1!L590,1))*IF(G3419&lt;3,0.12 - O3419,0.01) *U3419</f>
        <v>0</v>
      </c>
      <c r="W3419" s="49">
        <f>IF(0&gt;1,IF(0&lt;=1.1,1,IF(0&lt;=1.2,2,IF(0&lt;=1.5,3,5))),0) * 1000000</f>
        <v>0</v>
      </c>
      <c r="X3419" s="50">
        <f>IF(AND(P3419&gt;=150000000,P3419&lt;300000000),5000000,IF(AND(P3419&gt;=300000000,P3419&lt;500000000),10000000,IF(AND(P3419&gt;=300000000,P3419&lt;500000000),15000000,IF(AND(P3419&gt;=500000000,P3419&lt;3000000000),20000000,IF(P3419&gt;=30000000000,35000000,0))))) * (1-R3419)</f>
        <v>0</v>
      </c>
      <c r="Y3419" s="50">
        <f>IFERROR(Q3419 * (1-R3419),0)</f>
        <v>0</v>
      </c>
      <c r="Z3419" s="51">
        <f>IF(R3419=1,0,0)</f>
        <v>0</v>
      </c>
      <c r="AA3419" s="51">
        <f>IFERROR((1-R3419) * Z3419 * 2%,0)</f>
        <v>0</v>
      </c>
      <c r="AB3419" s="52">
        <f>IF(R3419=0,0,0)</f>
        <v>0</v>
      </c>
      <c r="AC3419" s="52">
        <f> IFERROR(AB3419 * (1-R3419) * 2%,0)</f>
        <v>0</v>
      </c>
      <c r="AD3419" s="53">
        <f>T3419+V3419+W3419+X3419+AA3419+AC3419</f>
        <v>3494</v>
      </c>
    </row>
    <row r="3420">
      <c r="C3420" s="40" t="s">
        <v>6496</v>
      </c>
      <c r="D3420" s="41" t="s">
        <v>6497</v>
      </c>
      <c r="E3420" s="41"/>
      <c r="F3420" s="42">
        <v>43238.331261574072</v>
      </c>
      <c r="G3420" s="43">
        <v>2</v>
      </c>
      <c r="H3420" s="44">
        <v>43319</v>
      </c>
      <c r="I3420" s="44">
        <v>43320</v>
      </c>
      <c r="J3420" s="43">
        <v>5138773</v>
      </c>
      <c r="K3420" s="43">
        <v>3015347</v>
      </c>
      <c r="L3420" s="43">
        <v>0</v>
      </c>
      <c r="M3420" s="43">
        <f>IFERROR(J3420-K3420-L3420,0)</f>
        <v>2123426</v>
      </c>
      <c r="N3420" s="43">
        <v>1885399</v>
      </c>
      <c r="O3420" s="45">
        <f>IFERROR(IF(1 - M3420/N3420&lt;0,0,1-M3420/N3420),0)</f>
        <v>0</v>
      </c>
      <c r="P3420" s="43">
        <v>5138773</v>
      </c>
      <c r="Q3420" s="43">
        <v>0</v>
      </c>
      <c r="R3420" s="46">
        <f>IF(F3420&lt;DATEVALUE("2018-07-01"),1,0)</f>
        <v>1</v>
      </c>
      <c r="S3420" s="47">
        <f>IF(R3420=1,1%,0)</f>
        <v>0.01</v>
      </c>
      <c r="T3420" s="46">
        <f>IFERROR(S3420*M3420,0)</f>
        <v>21234.260000000002</v>
      </c>
      <c r="U3420" s="48">
        <f>IF(O3420&lt;=0.12,1,0)*(1-R3420)*M3420</f>
        <v>0</v>
      </c>
      <c r="V3420" s="49">
        <f>IF(0&lt;0.8,0,IF(0&lt;1,Sheet1!L590,1))*IF(G3420&lt;3,0.12 - O3420,0.01) *U3420</f>
        <v>0</v>
      </c>
      <c r="W3420" s="49">
        <f>IF(0&gt;1,IF(0&lt;=1.1,1,IF(0&lt;=1.2,2,IF(0&lt;=1.5,3,5))),0) * 1000000</f>
        <v>0</v>
      </c>
      <c r="X3420" s="50">
        <f>IF(AND(P3420&gt;=150000000,P3420&lt;300000000),5000000,IF(AND(P3420&gt;=300000000,P3420&lt;500000000),10000000,IF(AND(P3420&gt;=300000000,P3420&lt;500000000),15000000,IF(AND(P3420&gt;=500000000,P3420&lt;3000000000),20000000,IF(P3420&gt;=30000000000,35000000,0))))) * (1-R3420)</f>
        <v>0</v>
      </c>
      <c r="Y3420" s="50">
        <f>IFERROR(Q3420 * (1-R3420),0)</f>
        <v>0</v>
      </c>
      <c r="Z3420" s="51">
        <f>IF(R3420=1,0,0)</f>
        <v>0</v>
      </c>
      <c r="AA3420" s="51">
        <f>IFERROR((1-R3420) * Z3420 * 2%,0)</f>
        <v>0</v>
      </c>
      <c r="AB3420" s="52">
        <f>IF(R3420=0,3176000,0)</f>
        <v>0</v>
      </c>
      <c r="AC3420" s="52">
        <f> IFERROR(AB3420 * (1-R3420) * 2%,0)</f>
        <v>0</v>
      </c>
      <c r="AD3420" s="53">
        <f>T3420+V3420+W3420+X3420+AA3420+AC3420</f>
        <v>21234.260000000002</v>
      </c>
    </row>
    <row r="3421">
      <c r="C3421" s="40" t="s">
        <v>6498</v>
      </c>
      <c r="D3421" s="41" t="s">
        <v>6499</v>
      </c>
      <c r="E3421" s="41"/>
      <c r="F3421" s="42">
        <v>43271.142361111109</v>
      </c>
      <c r="G3421" s="43">
        <v>1</v>
      </c>
      <c r="H3421" s="44">
        <v>43333</v>
      </c>
      <c r="I3421" s="44">
        <v>43302</v>
      </c>
      <c r="J3421" s="43">
        <v>148200</v>
      </c>
      <c r="K3421" s="43">
        <v>0</v>
      </c>
      <c r="L3421" s="43">
        <v>0</v>
      </c>
      <c r="M3421" s="43">
        <f>IFERROR(J3421-K3421-L3421,0)</f>
        <v>148200</v>
      </c>
      <c r="N3421" s="43">
        <v>148200</v>
      </c>
      <c r="O3421" s="45">
        <f>IFERROR(IF(1 - M3421/N3421&lt;0,0,1-M3421/N3421),0)</f>
        <v>0</v>
      </c>
      <c r="P3421" s="43">
        <v>0</v>
      </c>
      <c r="Q3421" s="43">
        <v>0</v>
      </c>
      <c r="R3421" s="46">
        <f>IF(F3421&lt;DATEVALUE("2018-07-01"),1,0)</f>
        <v>1</v>
      </c>
      <c r="S3421" s="47">
        <f>IF(R3421=1,1%,0)</f>
        <v>0.01</v>
      </c>
      <c r="T3421" s="46">
        <f>IFERROR(S3421*M3421,0)</f>
        <v>1482</v>
      </c>
      <c r="U3421" s="48">
        <f>IF(O3421&lt;=0.12,1,0)*(1-R3421)*M3421</f>
        <v>0</v>
      </c>
      <c r="V3421" s="49">
        <f>IF(0&lt;0.8,0,IF(0&lt;1,Sheet1!L590,1))*IF(G3421&lt;3,0.12 - O3421,0.01) *U3421</f>
        <v>0</v>
      </c>
      <c r="W3421" s="49">
        <f>IF(0&gt;1,IF(0&lt;=1.1,1,IF(0&lt;=1.2,2,IF(0&lt;=1.5,3,5))),0) * 1000000</f>
        <v>0</v>
      </c>
      <c r="X3421" s="50">
        <f>IF(AND(P3421&gt;=150000000,P3421&lt;300000000),5000000,IF(AND(P3421&gt;=300000000,P3421&lt;500000000),10000000,IF(AND(P3421&gt;=300000000,P3421&lt;500000000),15000000,IF(AND(P3421&gt;=500000000,P3421&lt;3000000000),20000000,IF(P3421&gt;=30000000000,35000000,0))))) * (1-R3421)</f>
        <v>0</v>
      </c>
      <c r="Y3421" s="50">
        <f>IFERROR(Q3421 * (1-R3421),0)</f>
        <v>0</v>
      </c>
      <c r="Z3421" s="51">
        <f>IF(R3421=1,0,0)</f>
        <v>0</v>
      </c>
      <c r="AA3421" s="51">
        <f>IFERROR((1-R3421) * Z3421 * 2%,0)</f>
        <v>0</v>
      </c>
      <c r="AB3421" s="52">
        <f>IF(R3421=0,0,0)</f>
        <v>0</v>
      </c>
      <c r="AC3421" s="52">
        <f> IFERROR(AB3421 * (1-R3421) * 2%,0)</f>
        <v>0</v>
      </c>
      <c r="AD3421" s="53">
        <f>T3421+V3421+W3421+X3421+AA3421+AC3421</f>
        <v>1482</v>
      </c>
    </row>
    <row r="3422">
      <c r="C3422" s="40" t="s">
        <v>6500</v>
      </c>
      <c r="D3422" s="41" t="s">
        <v>6501</v>
      </c>
      <c r="E3422" s="41"/>
      <c r="F3422" s="42">
        <v>43271.153055555551</v>
      </c>
      <c r="G3422" s="43">
        <v>1</v>
      </c>
      <c r="H3422" s="44">
        <v>43321</v>
      </c>
      <c r="I3422" s="44">
        <v>43329</v>
      </c>
      <c r="J3422" s="43">
        <v>1207597</v>
      </c>
      <c r="K3422" s="43">
        <v>0</v>
      </c>
      <c r="L3422" s="43">
        <v>0</v>
      </c>
      <c r="M3422" s="43">
        <f>IFERROR(J3422-K3422-L3422,0)</f>
        <v>1207597</v>
      </c>
      <c r="N3422" s="43">
        <v>754200</v>
      </c>
      <c r="O3422" s="45">
        <f>IFERROR(IF(1 - M3422/N3422&lt;0,0,1-M3422/N3422),0)</f>
        <v>0</v>
      </c>
      <c r="P3422" s="43">
        <v>0</v>
      </c>
      <c r="Q3422" s="43">
        <v>0</v>
      </c>
      <c r="R3422" s="46">
        <f>IF(F3422&lt;DATEVALUE("2018-07-01"),1,0)</f>
        <v>1</v>
      </c>
      <c r="S3422" s="47">
        <f>IF(R3422=1,1%,0)</f>
        <v>0.01</v>
      </c>
      <c r="T3422" s="46">
        <f>IFERROR(S3422*M3422,0)</f>
        <v>12075.969999999999</v>
      </c>
      <c r="U3422" s="48">
        <f>IF(O3422&lt;=0.12,1,0)*(1-R3422)*M3422</f>
        <v>0</v>
      </c>
      <c r="V3422" s="49">
        <f>IF(0&lt;0.8,0,IF(0&lt;1,Sheet1!L590,1))*IF(G3422&lt;3,0.12 - O3422,0.01) *U3422</f>
        <v>0</v>
      </c>
      <c r="W3422" s="49">
        <f>IF(0&gt;1,IF(0&lt;=1.1,1,IF(0&lt;=1.2,2,IF(0&lt;=1.5,3,5))),0) * 1000000</f>
        <v>0</v>
      </c>
      <c r="X3422" s="50">
        <f>IF(AND(P3422&gt;=150000000,P3422&lt;300000000),5000000,IF(AND(P3422&gt;=300000000,P3422&lt;500000000),10000000,IF(AND(P3422&gt;=300000000,P3422&lt;500000000),15000000,IF(AND(P3422&gt;=500000000,P3422&lt;3000000000),20000000,IF(P3422&gt;=30000000000,35000000,0))))) * (1-R3422)</f>
        <v>0</v>
      </c>
      <c r="Y3422" s="50">
        <f>IFERROR(Q3422 * (1-R3422),0)</f>
        <v>0</v>
      </c>
      <c r="Z3422" s="51">
        <f>IF(R3422=1,0,0)</f>
        <v>0</v>
      </c>
      <c r="AA3422" s="51">
        <f>IFERROR((1-R3422) * Z3422 * 2%,0)</f>
        <v>0</v>
      </c>
      <c r="AB3422" s="52">
        <f>IF(R3422=0,453396,0)</f>
        <v>0</v>
      </c>
      <c r="AC3422" s="52">
        <f> IFERROR(AB3422 * (1-R3422) * 2%,0)</f>
        <v>0</v>
      </c>
      <c r="AD3422" s="53">
        <f>T3422+V3422+W3422+X3422+AA3422+AC3422</f>
        <v>12075.969999999999</v>
      </c>
    </row>
    <row r="3423">
      <c r="C3423" s="40" t="s">
        <v>6502</v>
      </c>
      <c r="D3423" s="41" t="s">
        <v>6503</v>
      </c>
      <c r="E3423" s="41"/>
      <c r="F3423" s="42">
        <v>43271.157453703701</v>
      </c>
      <c r="G3423" s="43">
        <v>1</v>
      </c>
      <c r="H3423" s="44">
        <v>43333</v>
      </c>
      <c r="I3423" s="44">
        <v>43337</v>
      </c>
      <c r="J3423" s="43">
        <v>81312</v>
      </c>
      <c r="K3423" s="43">
        <v>0</v>
      </c>
      <c r="L3423" s="43">
        <v>0</v>
      </c>
      <c r="M3423" s="43">
        <f>IFERROR(J3423-K3423-L3423,0)</f>
        <v>81312</v>
      </c>
      <c r="N3423" s="43">
        <v>88200</v>
      </c>
      <c r="O3423" s="45">
        <f>IFERROR(IF(1 - M3423/N3423&lt;0,0,1-M3423/N3423),0)</f>
        <v>0.078095238095238106</v>
      </c>
      <c r="P3423" s="43">
        <v>0</v>
      </c>
      <c r="Q3423" s="43">
        <v>0</v>
      </c>
      <c r="R3423" s="46">
        <f>IF(F3423&lt;DATEVALUE("2018-07-01"),1,0)</f>
        <v>1</v>
      </c>
      <c r="S3423" s="47">
        <f>IF(R3423=1,1%,0)</f>
        <v>0.01</v>
      </c>
      <c r="T3423" s="46">
        <f>IFERROR(S3423*M3423,0)</f>
        <v>813.12</v>
      </c>
      <c r="U3423" s="48">
        <f>IF(O3423&lt;=0.12,1,0)*(1-R3423)*M3423</f>
        <v>0</v>
      </c>
      <c r="V3423" s="49">
        <f>IF(0&lt;0.8,0,IF(0&lt;1,Sheet1!L590,1))*IF(G3423&lt;3,0.12 - O3423,0.01) *U3423</f>
        <v>0</v>
      </c>
      <c r="W3423" s="49">
        <f>IF(0&gt;1,IF(0&lt;=1.1,1,IF(0&lt;=1.2,2,IF(0&lt;=1.5,3,5))),0) * 1000000</f>
        <v>0</v>
      </c>
      <c r="X3423" s="50">
        <f>IF(AND(P3423&gt;=150000000,P3423&lt;300000000),5000000,IF(AND(P3423&gt;=300000000,P3423&lt;500000000),10000000,IF(AND(P3423&gt;=300000000,P3423&lt;500000000),15000000,IF(AND(P3423&gt;=500000000,P3423&lt;3000000000),20000000,IF(P3423&gt;=30000000000,35000000,0))))) * (1-R3423)</f>
        <v>0</v>
      </c>
      <c r="Y3423" s="50">
        <f>IFERROR(Q3423 * (1-R3423),0)</f>
        <v>0</v>
      </c>
      <c r="Z3423" s="51">
        <f>IF(R3423=1,0,0)</f>
        <v>0</v>
      </c>
      <c r="AA3423" s="51">
        <f>IFERROR((1-R3423) * Z3423 * 2%,0)</f>
        <v>0</v>
      </c>
      <c r="AB3423" s="52">
        <f>IF(R3423=0,0,0)</f>
        <v>0</v>
      </c>
      <c r="AC3423" s="52">
        <f> IFERROR(AB3423 * (1-R3423) * 2%,0)</f>
        <v>0</v>
      </c>
      <c r="AD3423" s="53">
        <f>T3423+V3423+W3423+X3423+AA3423+AC3423</f>
        <v>813.12</v>
      </c>
    </row>
    <row r="3424">
      <c r="C3424" s="40" t="s">
        <v>6504</v>
      </c>
      <c r="D3424" s="41" t="s">
        <v>6505</v>
      </c>
      <c r="E3424" s="41"/>
      <c r="F3424" s="42">
        <v>43279.123530092591</v>
      </c>
      <c r="G3424" s="43">
        <v>1</v>
      </c>
      <c r="H3424" s="44">
        <v>43341</v>
      </c>
      <c r="I3424" s="44">
        <v>43348</v>
      </c>
      <c r="J3424" s="43">
        <v>360943</v>
      </c>
      <c r="K3424" s="43">
        <v>0</v>
      </c>
      <c r="L3424" s="43">
        <v>0</v>
      </c>
      <c r="M3424" s="43">
        <f>IFERROR(J3424-K3424-L3424,0)</f>
        <v>360943</v>
      </c>
      <c r="N3424" s="43">
        <v>360943</v>
      </c>
      <c r="O3424" s="45">
        <f>IFERROR(IF(1 - M3424/N3424&lt;0,0,1-M3424/N3424),0)</f>
        <v>0</v>
      </c>
      <c r="P3424" s="43">
        <v>0</v>
      </c>
      <c r="Q3424" s="43">
        <v>0</v>
      </c>
      <c r="R3424" s="46">
        <f>IF(F3424&lt;DATEVALUE("2018-07-01"),1,0)</f>
        <v>1</v>
      </c>
      <c r="S3424" s="47">
        <f>IF(R3424=1,1%,0)</f>
        <v>0.01</v>
      </c>
      <c r="T3424" s="46">
        <f>IFERROR(S3424*M3424,0)</f>
        <v>3609.4300000000003</v>
      </c>
      <c r="U3424" s="48">
        <f>IF(O3424&lt;=0.12,1,0)*(1-R3424)*M3424</f>
        <v>0</v>
      </c>
      <c r="V3424" s="49">
        <f>IF(0&lt;0.8,0,IF(0&lt;1,Sheet1!L590,1))*IF(G3424&lt;3,0.12 - O3424,0.01) *U3424</f>
        <v>0</v>
      </c>
      <c r="W3424" s="49">
        <f>IF(0&gt;1,IF(0&lt;=1.1,1,IF(0&lt;=1.2,2,IF(0&lt;=1.5,3,5))),0) * 1000000</f>
        <v>0</v>
      </c>
      <c r="X3424" s="50">
        <f>IF(AND(P3424&gt;=150000000,P3424&lt;300000000),5000000,IF(AND(P3424&gt;=300000000,P3424&lt;500000000),10000000,IF(AND(P3424&gt;=300000000,P3424&lt;500000000),15000000,IF(AND(P3424&gt;=500000000,P3424&lt;3000000000),20000000,IF(P3424&gt;=30000000000,35000000,0))))) * (1-R3424)</f>
        <v>0</v>
      </c>
      <c r="Y3424" s="50">
        <f>IFERROR(Q3424 * (1-R3424),0)</f>
        <v>0</v>
      </c>
      <c r="Z3424" s="51">
        <f>IF(R3424=1,0,0)</f>
        <v>0</v>
      </c>
      <c r="AA3424" s="51">
        <f>IFERROR((1-R3424) * Z3424 * 2%,0)</f>
        <v>0</v>
      </c>
      <c r="AB3424" s="52">
        <f>IF(R3424=0,0,0)</f>
        <v>0</v>
      </c>
      <c r="AC3424" s="52">
        <f> IFERROR(AB3424 * (1-R3424) * 2%,0)</f>
        <v>0</v>
      </c>
      <c r="AD3424" s="53">
        <f>T3424+V3424+W3424+X3424+AA3424+AC3424</f>
        <v>3609.4300000000003</v>
      </c>
    </row>
    <row r="3425">
      <c r="C3425" s="40" t="s">
        <v>6506</v>
      </c>
      <c r="D3425" s="41" t="s">
        <v>6507</v>
      </c>
      <c r="E3425" s="41"/>
      <c r="F3425" s="42">
        <v>43279.1252662037</v>
      </c>
      <c r="G3425" s="43">
        <v>1</v>
      </c>
      <c r="H3425" s="44">
        <v>43319</v>
      </c>
      <c r="I3425" s="44">
        <v>43342</v>
      </c>
      <c r="J3425" s="43">
        <v>121220</v>
      </c>
      <c r="K3425" s="43">
        <v>0</v>
      </c>
      <c r="L3425" s="43">
        <v>0</v>
      </c>
      <c r="M3425" s="43">
        <f>IFERROR(J3425-K3425-L3425,0)</f>
        <v>121220</v>
      </c>
      <c r="N3425" s="43">
        <v>119900</v>
      </c>
      <c r="O3425" s="45">
        <f>IFERROR(IF(1 - M3425/N3425&lt;0,0,1-M3425/N3425),0)</f>
        <v>0</v>
      </c>
      <c r="P3425" s="43">
        <v>0</v>
      </c>
      <c r="Q3425" s="43">
        <v>0</v>
      </c>
      <c r="R3425" s="46">
        <f>IF(F3425&lt;DATEVALUE("2018-07-01"),1,0)</f>
        <v>1</v>
      </c>
      <c r="S3425" s="47">
        <f>IF(R3425=1,1%,0)</f>
        <v>0.01</v>
      </c>
      <c r="T3425" s="46">
        <f>IFERROR(S3425*M3425,0)</f>
        <v>1212.2000000000001</v>
      </c>
      <c r="U3425" s="48">
        <f>IF(O3425&lt;=0.12,1,0)*(1-R3425)*M3425</f>
        <v>0</v>
      </c>
      <c r="V3425" s="49">
        <f>IF(0&lt;0.8,0,IF(0&lt;1,Sheet1!L590,1))*IF(G3425&lt;3,0.12 - O3425,0.01) *U3425</f>
        <v>0</v>
      </c>
      <c r="W3425" s="49">
        <f>IF(0&gt;1,IF(0&lt;=1.1,1,IF(0&lt;=1.2,2,IF(0&lt;=1.5,3,5))),0) * 1000000</f>
        <v>0</v>
      </c>
      <c r="X3425" s="50">
        <f>IF(AND(P3425&gt;=150000000,P3425&lt;300000000),5000000,IF(AND(P3425&gt;=300000000,P3425&lt;500000000),10000000,IF(AND(P3425&gt;=300000000,P3425&lt;500000000),15000000,IF(AND(P3425&gt;=500000000,P3425&lt;3000000000),20000000,IF(P3425&gt;=30000000000,35000000,0))))) * (1-R3425)</f>
        <v>0</v>
      </c>
      <c r="Y3425" s="50">
        <f>IFERROR(Q3425 * (1-R3425),0)</f>
        <v>0</v>
      </c>
      <c r="Z3425" s="51">
        <f>IF(R3425=1,0,0)</f>
        <v>0</v>
      </c>
      <c r="AA3425" s="51">
        <f>IFERROR((1-R3425) * Z3425 * 2%,0)</f>
        <v>0</v>
      </c>
      <c r="AB3425" s="52">
        <f>IF(R3425=0,0,0)</f>
        <v>0</v>
      </c>
      <c r="AC3425" s="52">
        <f> IFERROR(AB3425 * (1-R3425) * 2%,0)</f>
        <v>0</v>
      </c>
      <c r="AD3425" s="53">
        <f>T3425+V3425+W3425+X3425+AA3425+AC3425</f>
        <v>1212.2000000000001</v>
      </c>
    </row>
    <row r="3426">
      <c r="C3426" s="40" t="s">
        <v>6508</v>
      </c>
      <c r="D3426" s="41" t="s">
        <v>6509</v>
      </c>
      <c r="E3426" s="41"/>
      <c r="F3426" s="42">
        <v>43279.126793981479</v>
      </c>
      <c r="G3426" s="43">
        <v>1</v>
      </c>
      <c r="H3426" s="44">
        <v>43327</v>
      </c>
      <c r="I3426" s="44">
        <v>43323</v>
      </c>
      <c r="J3426" s="43">
        <v>124802</v>
      </c>
      <c r="K3426" s="43">
        <v>0</v>
      </c>
      <c r="L3426" s="43">
        <v>0</v>
      </c>
      <c r="M3426" s="43">
        <f>IFERROR(J3426-K3426-L3426,0)</f>
        <v>124802</v>
      </c>
      <c r="N3426" s="43">
        <v>147200</v>
      </c>
      <c r="O3426" s="45">
        <f>IFERROR(IF(1 - M3426/N3426&lt;0,0,1-M3426/N3426),0)</f>
        <v>0.15216032608695651</v>
      </c>
      <c r="P3426" s="43">
        <v>0</v>
      </c>
      <c r="Q3426" s="43">
        <v>0</v>
      </c>
      <c r="R3426" s="46">
        <f>IF(F3426&lt;DATEVALUE("2018-07-01"),1,0)</f>
        <v>1</v>
      </c>
      <c r="S3426" s="47">
        <f>IF(R3426=1,1%,0)</f>
        <v>0.01</v>
      </c>
      <c r="T3426" s="46">
        <f>IFERROR(S3426*M3426,0)</f>
        <v>1248.02</v>
      </c>
      <c r="U3426" s="48">
        <f>IF(O3426&lt;=0.12,1,0)*(1-R3426)*M3426</f>
        <v>0</v>
      </c>
      <c r="V3426" s="49">
        <f>IF(0&lt;0.8,0,IF(0&lt;1,Sheet1!L590,1))*IF(G3426&lt;3,0.12 - O3426,0.01) *U3426</f>
        <v>0</v>
      </c>
      <c r="W3426" s="49">
        <f>IF(0&gt;1,IF(0&lt;=1.1,1,IF(0&lt;=1.2,2,IF(0&lt;=1.5,3,5))),0) * 1000000</f>
        <v>0</v>
      </c>
      <c r="X3426" s="50">
        <f>IF(AND(P3426&gt;=150000000,P3426&lt;300000000),5000000,IF(AND(P3426&gt;=300000000,P3426&lt;500000000),10000000,IF(AND(P3426&gt;=300000000,P3426&lt;500000000),15000000,IF(AND(P3426&gt;=500000000,P3426&lt;3000000000),20000000,IF(P3426&gt;=30000000000,35000000,0))))) * (1-R3426)</f>
        <v>0</v>
      </c>
      <c r="Y3426" s="50">
        <f>IFERROR(Q3426 * (1-R3426),0)</f>
        <v>0</v>
      </c>
      <c r="Z3426" s="51">
        <f>IF(R3426=1,0,0)</f>
        <v>0</v>
      </c>
      <c r="AA3426" s="51">
        <f>IFERROR((1-R3426) * Z3426 * 2%,0)</f>
        <v>0</v>
      </c>
      <c r="AB3426" s="52">
        <f>IF(R3426=0,0,0)</f>
        <v>0</v>
      </c>
      <c r="AC3426" s="52">
        <f> IFERROR(AB3426 * (1-R3426) * 2%,0)</f>
        <v>0</v>
      </c>
      <c r="AD3426" s="53">
        <f>T3426+V3426+W3426+X3426+AA3426+AC3426</f>
        <v>1248.02</v>
      </c>
    </row>
    <row r="3427">
      <c r="C3427" s="40" t="s">
        <v>6510</v>
      </c>
      <c r="D3427" s="41" t="s">
        <v>6511</v>
      </c>
      <c r="E3427" s="41"/>
      <c r="F3427" s="42">
        <v>43279.127789351849</v>
      </c>
      <c r="G3427" s="43">
        <v>1</v>
      </c>
      <c r="H3427" s="44" t="s">
        <v>24</v>
      </c>
      <c r="I3427" s="44" t="s">
        <v>24</v>
      </c>
      <c r="J3427" s="43">
        <v>187110</v>
      </c>
      <c r="K3427" s="43">
        <v>0</v>
      </c>
      <c r="L3427" s="43">
        <v>0</v>
      </c>
      <c r="M3427" s="43">
        <f>IFERROR(J3427-K3427-L3427,0)</f>
        <v>187110</v>
      </c>
      <c r="N3427" s="43">
        <v>158123</v>
      </c>
      <c r="O3427" s="45">
        <f>IFERROR(IF(1 - M3427/N3427&lt;0,0,1-M3427/N3427),0)</f>
        <v>0</v>
      </c>
      <c r="P3427" s="43">
        <v>0</v>
      </c>
      <c r="Q3427" s="43">
        <v>0</v>
      </c>
      <c r="R3427" s="46">
        <f>IF(F3427&lt;DATEVALUE("2018-07-01"),1,0)</f>
        <v>1</v>
      </c>
      <c r="S3427" s="47">
        <f>IF(R3427=1,1%,0)</f>
        <v>0.01</v>
      </c>
      <c r="T3427" s="46">
        <f>IFERROR(S3427*M3427,0)</f>
        <v>1871.1000000000001</v>
      </c>
      <c r="U3427" s="48">
        <f>IF(O3427&lt;=0.12,1,0)*(1-R3427)*M3427</f>
        <v>0</v>
      </c>
      <c r="V3427" s="49">
        <f>IF(0&lt;0.8,0,IF(0&lt;1,Sheet1!L590,1))*IF(G3427&lt;3,0.12 - O3427,0.01) *U3427</f>
        <v>0</v>
      </c>
      <c r="W3427" s="49">
        <f>IF(0&gt;1,IF(0&lt;=1.1,1,IF(0&lt;=1.2,2,IF(0&lt;=1.5,3,5))),0) * 1000000</f>
        <v>0</v>
      </c>
      <c r="X3427" s="50">
        <f>IF(AND(P3427&gt;=150000000,P3427&lt;300000000),5000000,IF(AND(P3427&gt;=300000000,P3427&lt;500000000),10000000,IF(AND(P3427&gt;=300000000,P3427&lt;500000000),15000000,IF(AND(P3427&gt;=500000000,P3427&lt;3000000000),20000000,IF(P3427&gt;=30000000000,35000000,0))))) * (1-R3427)</f>
        <v>0</v>
      </c>
      <c r="Y3427" s="50">
        <f>IFERROR(Q3427 * (1-R3427),0)</f>
        <v>0</v>
      </c>
      <c r="Z3427" s="51">
        <f>IF(R3427=1,0,0)</f>
        <v>0</v>
      </c>
      <c r="AA3427" s="51">
        <f>IFERROR((1-R3427) * Z3427 * 2%,0)</f>
        <v>0</v>
      </c>
      <c r="AB3427" s="52">
        <f>IF(R3427=0,0,0)</f>
        <v>0</v>
      </c>
      <c r="AC3427" s="52">
        <f> IFERROR(AB3427 * (1-R3427) * 2%,0)</f>
        <v>0</v>
      </c>
      <c r="AD3427" s="53">
        <f>T3427+V3427+W3427+X3427+AA3427+AC3427</f>
        <v>1871.1000000000001</v>
      </c>
    </row>
    <row r="3428">
      <c r="C3428" s="40" t="s">
        <v>6512</v>
      </c>
      <c r="D3428" s="41" t="s">
        <v>6513</v>
      </c>
      <c r="E3428" s="41"/>
      <c r="F3428" s="42">
        <v>43279.129108796296</v>
      </c>
      <c r="G3428" s="43">
        <v>1</v>
      </c>
      <c r="H3428" s="44">
        <v>43321</v>
      </c>
      <c r="I3428" s="44">
        <v>43337</v>
      </c>
      <c r="J3428" s="43">
        <v>84146</v>
      </c>
      <c r="K3428" s="43">
        <v>0</v>
      </c>
      <c r="L3428" s="43">
        <v>0</v>
      </c>
      <c r="M3428" s="43">
        <f>IFERROR(J3428-K3428-L3428,0)</f>
        <v>84146</v>
      </c>
      <c r="N3428" s="43">
        <v>85400</v>
      </c>
      <c r="O3428" s="45">
        <f>IFERROR(IF(1 - M3428/N3428&lt;0,0,1-M3428/N3428),0)</f>
        <v>0.014683840749414534</v>
      </c>
      <c r="P3428" s="43">
        <v>0</v>
      </c>
      <c r="Q3428" s="43">
        <v>0</v>
      </c>
      <c r="R3428" s="46">
        <f>IF(F3428&lt;DATEVALUE("2018-07-01"),1,0)</f>
        <v>1</v>
      </c>
      <c r="S3428" s="47">
        <f>IF(R3428=1,1%,0)</f>
        <v>0.01</v>
      </c>
      <c r="T3428" s="46">
        <f>IFERROR(S3428*M3428,0)</f>
        <v>841.46000000000004</v>
      </c>
      <c r="U3428" s="48">
        <f>IF(O3428&lt;=0.12,1,0)*(1-R3428)*M3428</f>
        <v>0</v>
      </c>
      <c r="V3428" s="49">
        <f>IF(0&lt;0.8,0,IF(0&lt;1,Sheet1!L590,1))*IF(G3428&lt;3,0.12 - O3428,0.01) *U3428</f>
        <v>0</v>
      </c>
      <c r="W3428" s="49">
        <f>IF(0&gt;1,IF(0&lt;=1.1,1,IF(0&lt;=1.2,2,IF(0&lt;=1.5,3,5))),0) * 1000000</f>
        <v>0</v>
      </c>
      <c r="X3428" s="50">
        <f>IF(AND(P3428&gt;=150000000,P3428&lt;300000000),5000000,IF(AND(P3428&gt;=300000000,P3428&lt;500000000),10000000,IF(AND(P3428&gt;=300000000,P3428&lt;500000000),15000000,IF(AND(P3428&gt;=500000000,P3428&lt;3000000000),20000000,IF(P3428&gt;=30000000000,35000000,0))))) * (1-R3428)</f>
        <v>0</v>
      </c>
      <c r="Y3428" s="50">
        <f>IFERROR(Q3428 * (1-R3428),0)</f>
        <v>0</v>
      </c>
      <c r="Z3428" s="51">
        <f>IF(R3428=1,0,0)</f>
        <v>0</v>
      </c>
      <c r="AA3428" s="51">
        <f>IFERROR((1-R3428) * Z3428 * 2%,0)</f>
        <v>0</v>
      </c>
      <c r="AB3428" s="52">
        <f>IF(R3428=0,0,0)</f>
        <v>0</v>
      </c>
      <c r="AC3428" s="52">
        <f> IFERROR(AB3428 * (1-R3428) * 2%,0)</f>
        <v>0</v>
      </c>
      <c r="AD3428" s="53">
        <f>T3428+V3428+W3428+X3428+AA3428+AC3428</f>
        <v>841.46000000000004</v>
      </c>
    </row>
    <row r="3429">
      <c r="C3429" s="40" t="s">
        <v>6514</v>
      </c>
      <c r="D3429" s="41" t="s">
        <v>6515</v>
      </c>
      <c r="E3429" s="41"/>
      <c r="F3429" s="42">
        <v>43279.130150462959</v>
      </c>
      <c r="G3429" s="43">
        <v>1</v>
      </c>
      <c r="H3429" s="44">
        <v>43312</v>
      </c>
      <c r="I3429" s="44">
        <v>43337</v>
      </c>
      <c r="J3429" s="43">
        <v>2168792</v>
      </c>
      <c r="K3429" s="43">
        <v>0</v>
      </c>
      <c r="L3429" s="43">
        <v>0</v>
      </c>
      <c r="M3429" s="43">
        <f>IFERROR(J3429-K3429-L3429,0)</f>
        <v>2168792</v>
      </c>
      <c r="N3429" s="43">
        <v>2168792</v>
      </c>
      <c r="O3429" s="45">
        <f>IFERROR(IF(1 - M3429/N3429&lt;0,0,1-M3429/N3429),0)</f>
        <v>0</v>
      </c>
      <c r="P3429" s="43">
        <v>0</v>
      </c>
      <c r="Q3429" s="43">
        <v>0</v>
      </c>
      <c r="R3429" s="46">
        <f>IF(F3429&lt;DATEVALUE("2018-07-01"),1,0)</f>
        <v>1</v>
      </c>
      <c r="S3429" s="47">
        <f>IF(R3429=1,1%,0)</f>
        <v>0.01</v>
      </c>
      <c r="T3429" s="46">
        <f>IFERROR(S3429*M3429,0)</f>
        <v>21687.920000000002</v>
      </c>
      <c r="U3429" s="48">
        <f>IF(O3429&lt;=0.12,1,0)*(1-R3429)*M3429</f>
        <v>0</v>
      </c>
      <c r="V3429" s="49">
        <f>IF(0&lt;0.8,0,IF(0&lt;1,Sheet1!L590,1))*IF(G3429&lt;3,0.12 - O3429,0.01) *U3429</f>
        <v>0</v>
      </c>
      <c r="W3429" s="49">
        <f>IF(0&gt;1,IF(0&lt;=1.1,1,IF(0&lt;=1.2,2,IF(0&lt;=1.5,3,5))),0) * 1000000</f>
        <v>0</v>
      </c>
      <c r="X3429" s="50">
        <f>IF(AND(P3429&gt;=150000000,P3429&lt;300000000),5000000,IF(AND(P3429&gt;=300000000,P3429&lt;500000000),10000000,IF(AND(P3429&gt;=300000000,P3429&lt;500000000),15000000,IF(AND(P3429&gt;=500000000,P3429&lt;3000000000),20000000,IF(P3429&gt;=30000000000,35000000,0))))) * (1-R3429)</f>
        <v>0</v>
      </c>
      <c r="Y3429" s="50">
        <f>IFERROR(Q3429 * (1-R3429),0)</f>
        <v>0</v>
      </c>
      <c r="Z3429" s="51">
        <f>IF(R3429=1,0,0)</f>
        <v>0</v>
      </c>
      <c r="AA3429" s="51">
        <f>IFERROR((1-R3429) * Z3429 * 2%,0)</f>
        <v>0</v>
      </c>
      <c r="AB3429" s="52">
        <f>IF(R3429=0,0,0)</f>
        <v>0</v>
      </c>
      <c r="AC3429" s="52">
        <f> IFERROR(AB3429 * (1-R3429) * 2%,0)</f>
        <v>0</v>
      </c>
      <c r="AD3429" s="53">
        <f>T3429+V3429+W3429+X3429+AA3429+AC3429</f>
        <v>21687.920000000002</v>
      </c>
    </row>
    <row r="3430">
      <c r="C3430" s="40" t="s">
        <v>6516</v>
      </c>
      <c r="D3430" s="41" t="s">
        <v>6517</v>
      </c>
      <c r="E3430" s="41"/>
      <c r="F3430" s="42">
        <v>43279.13175925926</v>
      </c>
      <c r="G3430" s="43">
        <v>1</v>
      </c>
      <c r="H3430" s="44">
        <v>43333</v>
      </c>
      <c r="I3430" s="44">
        <v>43350</v>
      </c>
      <c r="J3430" s="43">
        <v>966012</v>
      </c>
      <c r="K3430" s="43">
        <v>0</v>
      </c>
      <c r="L3430" s="43">
        <v>0</v>
      </c>
      <c r="M3430" s="43">
        <f>IFERROR(J3430-K3430-L3430,0)</f>
        <v>966012</v>
      </c>
      <c r="N3430" s="43">
        <v>1177067</v>
      </c>
      <c r="O3430" s="45">
        <f>IFERROR(IF(1 - M3430/N3430&lt;0,0,1-M3430/N3430),0)</f>
        <v>0.17930585089888684</v>
      </c>
      <c r="P3430" s="43">
        <v>0</v>
      </c>
      <c r="Q3430" s="43">
        <v>0</v>
      </c>
      <c r="R3430" s="46">
        <f>IF(F3430&lt;DATEVALUE("2018-07-01"),1,0)</f>
        <v>1</v>
      </c>
      <c r="S3430" s="47">
        <f>IF(R3430=1,1%,0)</f>
        <v>0.01</v>
      </c>
      <c r="T3430" s="46">
        <f>IFERROR(S3430*M3430,0)</f>
        <v>9660.1200000000008</v>
      </c>
      <c r="U3430" s="48">
        <f>IF(O3430&lt;=0.12,1,0)*(1-R3430)*M3430</f>
        <v>0</v>
      </c>
      <c r="V3430" s="49">
        <f>IF(0&lt;0.8,0,IF(0&lt;1,Sheet1!L590,1))*IF(G3430&lt;3,0.12 - O3430,0.01) *U3430</f>
        <v>0</v>
      </c>
      <c r="W3430" s="49">
        <f>IF(0&gt;1,IF(0&lt;=1.1,1,IF(0&lt;=1.2,2,IF(0&lt;=1.5,3,5))),0) * 1000000</f>
        <v>0</v>
      </c>
      <c r="X3430" s="50">
        <f>IF(AND(P3430&gt;=150000000,P3430&lt;300000000),5000000,IF(AND(P3430&gt;=300000000,P3430&lt;500000000),10000000,IF(AND(P3430&gt;=300000000,P3430&lt;500000000),15000000,IF(AND(P3430&gt;=500000000,P3430&lt;3000000000),20000000,IF(P3430&gt;=30000000000,35000000,0))))) * (1-R3430)</f>
        <v>0</v>
      </c>
      <c r="Y3430" s="50">
        <f>IFERROR(Q3430 * (1-R3430),0)</f>
        <v>0</v>
      </c>
      <c r="Z3430" s="51">
        <f>IF(R3430=1,0,0)</f>
        <v>0</v>
      </c>
      <c r="AA3430" s="51">
        <f>IFERROR((1-R3430) * Z3430 * 2%,0)</f>
        <v>0</v>
      </c>
      <c r="AB3430" s="52">
        <f>IF(R3430=0,0,0)</f>
        <v>0</v>
      </c>
      <c r="AC3430" s="52">
        <f> IFERROR(AB3430 * (1-R3430) * 2%,0)</f>
        <v>0</v>
      </c>
      <c r="AD3430" s="53">
        <f>T3430+V3430+W3430+X3430+AA3430+AC3430</f>
        <v>9660.1200000000008</v>
      </c>
    </row>
    <row r="3431">
      <c r="C3431" s="40" t="s">
        <v>6518</v>
      </c>
      <c r="D3431" s="41" t="s">
        <v>6519</v>
      </c>
      <c r="E3431" s="41"/>
      <c r="F3431" s="42">
        <v>43279.135231481479</v>
      </c>
      <c r="G3431" s="43">
        <v>1</v>
      </c>
      <c r="H3431" s="44">
        <v>43321</v>
      </c>
      <c r="I3431" s="44">
        <v>43327</v>
      </c>
      <c r="J3431" s="43">
        <v>901269</v>
      </c>
      <c r="K3431" s="43">
        <v>0</v>
      </c>
      <c r="L3431" s="43">
        <v>0</v>
      </c>
      <c r="M3431" s="43">
        <f>IFERROR(J3431-K3431-L3431,0)</f>
        <v>901269</v>
      </c>
      <c r="N3431" s="43">
        <v>2024929</v>
      </c>
      <c r="O3431" s="45">
        <f>IFERROR(IF(1 - M3431/N3431&lt;0,0,1-M3431/N3431),0)</f>
        <v>0.55491328337931844</v>
      </c>
      <c r="P3431" s="43">
        <v>0</v>
      </c>
      <c r="Q3431" s="43">
        <v>0</v>
      </c>
      <c r="R3431" s="46">
        <f>IF(F3431&lt;DATEVALUE("2018-07-01"),1,0)</f>
        <v>1</v>
      </c>
      <c r="S3431" s="47">
        <f>IF(R3431=1,1%,0)</f>
        <v>0.01</v>
      </c>
      <c r="T3431" s="46">
        <f>IFERROR(S3431*M3431,0)</f>
        <v>9012.6900000000005</v>
      </c>
      <c r="U3431" s="48">
        <f>IF(O3431&lt;=0.12,1,0)*(1-R3431)*M3431</f>
        <v>0</v>
      </c>
      <c r="V3431" s="49">
        <f>IF(0&lt;0.8,0,IF(0&lt;1,Sheet1!L590,1))*IF(G3431&lt;3,0.12 - O3431,0.01) *U3431</f>
        <v>0</v>
      </c>
      <c r="W3431" s="49">
        <f>IF(0&gt;1,IF(0&lt;=1.1,1,IF(0&lt;=1.2,2,IF(0&lt;=1.5,3,5))),0) * 1000000</f>
        <v>0</v>
      </c>
      <c r="X3431" s="50">
        <f>IF(AND(P3431&gt;=150000000,P3431&lt;300000000),5000000,IF(AND(P3431&gt;=300000000,P3431&lt;500000000),10000000,IF(AND(P3431&gt;=300000000,P3431&lt;500000000),15000000,IF(AND(P3431&gt;=500000000,P3431&lt;3000000000),20000000,IF(P3431&gt;=30000000000,35000000,0))))) * (1-R3431)</f>
        <v>0</v>
      </c>
      <c r="Y3431" s="50">
        <f>IFERROR(Q3431 * (1-R3431),0)</f>
        <v>0</v>
      </c>
      <c r="Z3431" s="51">
        <f>IF(R3431=1,0,0)</f>
        <v>0</v>
      </c>
      <c r="AA3431" s="51">
        <f>IFERROR((1-R3431) * Z3431 * 2%,0)</f>
        <v>0</v>
      </c>
      <c r="AB3431" s="52">
        <f>IF(R3431=0,0,0)</f>
        <v>0</v>
      </c>
      <c r="AC3431" s="52">
        <f> IFERROR(AB3431 * (1-R3431) * 2%,0)</f>
        <v>0</v>
      </c>
      <c r="AD3431" s="53">
        <f>T3431+V3431+W3431+X3431+AA3431+AC3431</f>
        <v>9012.6900000000005</v>
      </c>
    </row>
    <row r="3432">
      <c r="C3432" s="40" t="s">
        <v>6520</v>
      </c>
      <c r="D3432" s="41" t="s">
        <v>6521</v>
      </c>
      <c r="E3432" s="41"/>
      <c r="F3432" s="42">
        <v>43279.136296296296</v>
      </c>
      <c r="G3432" s="43">
        <v>1</v>
      </c>
      <c r="H3432" s="44">
        <v>43312</v>
      </c>
      <c r="I3432" s="44">
        <v>43342</v>
      </c>
      <c r="J3432" s="43">
        <v>599518</v>
      </c>
      <c r="K3432" s="43">
        <v>0</v>
      </c>
      <c r="L3432" s="43">
        <v>0</v>
      </c>
      <c r="M3432" s="43">
        <f>IFERROR(J3432-K3432-L3432,0)</f>
        <v>599518</v>
      </c>
      <c r="N3432" s="43">
        <v>648497</v>
      </c>
      <c r="O3432" s="45">
        <f>IFERROR(IF(1 - M3432/N3432&lt;0,0,1-M3432/N3432),0)</f>
        <v>0.07552694923800729</v>
      </c>
      <c r="P3432" s="43">
        <v>0</v>
      </c>
      <c r="Q3432" s="43">
        <v>0</v>
      </c>
      <c r="R3432" s="46">
        <f>IF(F3432&lt;DATEVALUE("2018-07-01"),1,0)</f>
        <v>1</v>
      </c>
      <c r="S3432" s="47">
        <f>IF(R3432=1,1%,0)</f>
        <v>0.01</v>
      </c>
      <c r="T3432" s="46">
        <f>IFERROR(S3432*M3432,0)</f>
        <v>5995.1800000000003</v>
      </c>
      <c r="U3432" s="48">
        <f>IF(O3432&lt;=0.12,1,0)*(1-R3432)*M3432</f>
        <v>0</v>
      </c>
      <c r="V3432" s="49">
        <f>IF(0&lt;0.8,0,IF(0&lt;1,Sheet1!L590,1))*IF(G3432&lt;3,0.12 - O3432,0.01) *U3432</f>
        <v>0</v>
      </c>
      <c r="W3432" s="49">
        <f>IF(0&gt;1,IF(0&lt;=1.1,1,IF(0&lt;=1.2,2,IF(0&lt;=1.5,3,5))),0) * 1000000</f>
        <v>0</v>
      </c>
      <c r="X3432" s="50">
        <f>IF(AND(P3432&gt;=150000000,P3432&lt;300000000),5000000,IF(AND(P3432&gt;=300000000,P3432&lt;500000000),10000000,IF(AND(P3432&gt;=300000000,P3432&lt;500000000),15000000,IF(AND(P3432&gt;=500000000,P3432&lt;3000000000),20000000,IF(P3432&gt;=30000000000,35000000,0))))) * (1-R3432)</f>
        <v>0</v>
      </c>
      <c r="Y3432" s="50">
        <f>IFERROR(Q3432 * (1-R3432),0)</f>
        <v>0</v>
      </c>
      <c r="Z3432" s="51">
        <f>IF(R3432=1,0,0)</f>
        <v>0</v>
      </c>
      <c r="AA3432" s="51">
        <f>IFERROR((1-R3432) * Z3432 * 2%,0)</f>
        <v>0</v>
      </c>
      <c r="AB3432" s="52">
        <f>IF(R3432=0,0,0)</f>
        <v>0</v>
      </c>
      <c r="AC3432" s="52">
        <f> IFERROR(AB3432 * (1-R3432) * 2%,0)</f>
        <v>0</v>
      </c>
      <c r="AD3432" s="53">
        <f>T3432+V3432+W3432+X3432+AA3432+AC3432</f>
        <v>5995.1800000000003</v>
      </c>
    </row>
    <row r="3433">
      <c r="C3433" s="40" t="s">
        <v>6522</v>
      </c>
      <c r="D3433" s="41" t="s">
        <v>24</v>
      </c>
      <c r="E3433" s="41"/>
      <c r="F3433" s="42" t="s">
        <v>24</v>
      </c>
      <c r="G3433" s="43" t="s">
        <v>24</v>
      </c>
      <c r="H3433" s="44" t="s">
        <v>24</v>
      </c>
      <c r="I3433" s="44" t="s">
        <v>24</v>
      </c>
      <c r="J3433" s="43">
        <v>481158</v>
      </c>
      <c r="K3433" s="43">
        <v>0</v>
      </c>
      <c r="L3433" s="43">
        <v>0</v>
      </c>
      <c r="M3433" s="43">
        <f>IFERROR(J3433-K3433-L3433,0)</f>
        <v>481158</v>
      </c>
      <c r="N3433" s="43" t="s">
        <v>24</v>
      </c>
      <c r="O3433" s="45">
        <f>IFERROR(IF(1 - M3433/N3433&lt;0,0,1-M3433/N3433),0)</f>
        <v>0</v>
      </c>
      <c r="P3433" s="43">
        <v>0</v>
      </c>
      <c r="Q3433" s="43">
        <v>0</v>
      </c>
      <c r="R3433" s="46">
        <f>IF(F3433&lt;DATEVALUE("2018-07-01"),1,0)</f>
        <v>0</v>
      </c>
      <c r="S3433" s="47">
        <f>IF(R3433=1,1%,0)</f>
        <v>0</v>
      </c>
      <c r="T3433" s="46">
        <f>IFERROR(S3433*M3433,0)</f>
        <v>0</v>
      </c>
      <c r="U3433" s="48">
        <f>IF(O3433&lt;=0.12,1,0)*(1-R3433)*M3433</f>
        <v>481158</v>
      </c>
      <c r="V3433" s="49">
        <f>IF(0&lt;0.8,0,IF(0&lt;1,Sheet1!L590,1))*IF(G3433&lt;3,0.12 - O3433,0.01) *U3433</f>
        <v>0</v>
      </c>
      <c r="W3433" s="49">
        <f>IF(0&gt;1,IF(0&lt;=1.1,1,IF(0&lt;=1.2,2,IF(0&lt;=1.5,3,5))),0) * 1000000</f>
        <v>0</v>
      </c>
      <c r="X3433" s="50">
        <f>IF(AND(P3433&gt;=150000000,P3433&lt;300000000),5000000,IF(AND(P3433&gt;=300000000,P3433&lt;500000000),10000000,IF(AND(P3433&gt;=300000000,P3433&lt;500000000),15000000,IF(AND(P3433&gt;=500000000,P3433&lt;3000000000),20000000,IF(P3433&gt;=30000000000,35000000,0))))) * (1-R3433)</f>
        <v>0</v>
      </c>
      <c r="Y3433" s="50">
        <f>IFERROR(Q3433 * (1-R3433),0)</f>
        <v>0</v>
      </c>
      <c r="Z3433" s="51" t="str">
        <f>IF(R3433=1,0,"")</f>
        <v/>
      </c>
      <c r="AA3433" s="51">
        <f>IFERROR((1-R3433) * Z3433 * 2%,0)</f>
        <v>0</v>
      </c>
      <c r="AB3433" s="52" t="str">
        <f>IF(R3433=0,"",0)</f>
        <v/>
      </c>
      <c r="AC3433" s="52">
        <f> IFERROR(AB3433 * (1-R3433) * 2%,0)</f>
        <v>0</v>
      </c>
      <c r="AD3433" s="53">
        <f>T3433+V3433+W3433+X3433+AA3433+AC3433</f>
        <v>0</v>
      </c>
    </row>
    <row r="3434">
      <c r="C3434" s="40" t="s">
        <v>6523</v>
      </c>
      <c r="D3434" s="41" t="s">
        <v>6524</v>
      </c>
      <c r="E3434" s="41"/>
      <c r="F3434" s="42">
        <v>43290.177835648145</v>
      </c>
      <c r="G3434" s="43">
        <v>0</v>
      </c>
      <c r="H3434" s="44">
        <v>43312</v>
      </c>
      <c r="I3434" s="44">
        <v>43339</v>
      </c>
      <c r="J3434" s="43">
        <v>292800</v>
      </c>
      <c r="K3434" s="43">
        <v>0</v>
      </c>
      <c r="L3434" s="43">
        <v>0</v>
      </c>
      <c r="M3434" s="43">
        <f>IFERROR(J3434-K3434-L3434,0)</f>
        <v>292800</v>
      </c>
      <c r="N3434" s="43">
        <v>292800</v>
      </c>
      <c r="O3434" s="45">
        <f>IFERROR(IF(1 - M3434/N3434&lt;0,0,1-M3434/N3434),0)</f>
        <v>0</v>
      </c>
      <c r="P3434" s="43">
        <v>0</v>
      </c>
      <c r="Q3434" s="43">
        <v>0</v>
      </c>
      <c r="R3434" s="46">
        <f>IF(F3434&lt;DATEVALUE("2018-07-01"),1,0)</f>
        <v>0</v>
      </c>
      <c r="S3434" s="47">
        <f>IF(R3434=1,1%,0)</f>
        <v>0</v>
      </c>
      <c r="T3434" s="46">
        <f>IFERROR(S3434*M3434,0)</f>
        <v>0</v>
      </c>
      <c r="U3434" s="48">
        <f>IF(O3434&lt;=0.12,1,0)*(1-R3434)*M3434</f>
        <v>292800</v>
      </c>
      <c r="V3434" s="49">
        <f>IF(0&lt;0.8,0,IF(0&lt;1,Sheet1!L590,1))*IF(G3434&lt;3,0.12 - O3434,0.01) *U3434</f>
        <v>0</v>
      </c>
      <c r="W3434" s="49">
        <f>IF(0&gt;1,IF(0&lt;=1.1,1,IF(0&lt;=1.2,2,IF(0&lt;=1.5,3,5))),0) * 1000000</f>
        <v>0</v>
      </c>
      <c r="X3434" s="50">
        <f>IF(AND(P3434&gt;=150000000,P3434&lt;300000000),5000000,IF(AND(P3434&gt;=300000000,P3434&lt;500000000),10000000,IF(AND(P3434&gt;=300000000,P3434&lt;500000000),15000000,IF(AND(P3434&gt;=500000000,P3434&lt;3000000000),20000000,IF(P3434&gt;=30000000000,35000000,0))))) * (1-R3434)</f>
        <v>0</v>
      </c>
      <c r="Y3434" s="50">
        <f>IFERROR(Q3434 * (1-R3434),0)</f>
        <v>0</v>
      </c>
      <c r="Z3434" s="51">
        <f>IF(R3434=1,0,0)</f>
        <v>0</v>
      </c>
      <c r="AA3434" s="51">
        <f>IFERROR((1-R3434) * Z3434 * 2%,0)</f>
        <v>0</v>
      </c>
      <c r="AB3434" s="52">
        <f>IF(R3434=0,0,0)</f>
        <v>0</v>
      </c>
      <c r="AC3434" s="52">
        <f> IFERROR(AB3434 * (1-R3434) * 2%,0)</f>
        <v>0</v>
      </c>
      <c r="AD3434" s="53">
        <f>T3434+V3434+W3434+X3434+AA3434+AC3434</f>
        <v>0</v>
      </c>
    </row>
    <row r="3435">
      <c r="C3435" s="40" t="s">
        <v>6525</v>
      </c>
      <c r="D3435" s="41" t="s">
        <v>6526</v>
      </c>
      <c r="E3435" s="41"/>
      <c r="F3435" s="42">
        <v>43290.181874999995</v>
      </c>
      <c r="G3435" s="43">
        <v>0</v>
      </c>
      <c r="H3435" s="44">
        <v>43312</v>
      </c>
      <c r="I3435" s="44">
        <v>43339</v>
      </c>
      <c r="J3435" s="43">
        <v>915470</v>
      </c>
      <c r="K3435" s="43">
        <v>0</v>
      </c>
      <c r="L3435" s="43">
        <v>0</v>
      </c>
      <c r="M3435" s="43">
        <f>IFERROR(J3435-K3435-L3435,0)</f>
        <v>915470</v>
      </c>
      <c r="N3435" s="43">
        <v>978940</v>
      </c>
      <c r="O3435" s="45">
        <f>IFERROR(IF(1 - M3435/N3435&lt;0,0,1-M3435/N3435),0)</f>
        <v>0.064835434245203993</v>
      </c>
      <c r="P3435" s="43">
        <v>0</v>
      </c>
      <c r="Q3435" s="43">
        <v>0</v>
      </c>
      <c r="R3435" s="46">
        <f>IF(F3435&lt;DATEVALUE("2018-07-01"),1,0)</f>
        <v>0</v>
      </c>
      <c r="S3435" s="47">
        <f>IF(R3435=1,1%,0)</f>
        <v>0</v>
      </c>
      <c r="T3435" s="46">
        <f>IFERROR(S3435*M3435,0)</f>
        <v>0</v>
      </c>
      <c r="U3435" s="48">
        <f>IF(O3435&lt;=0.12,1,0)*(1-R3435)*M3435</f>
        <v>915470</v>
      </c>
      <c r="V3435" s="49">
        <f>IF(0&lt;0.8,0,IF(0&lt;1,Sheet1!L590,1))*IF(G3435&lt;3,0.12 - O3435,0.01) *U3435</f>
        <v>0</v>
      </c>
      <c r="W3435" s="49">
        <f>IF(0&gt;1,IF(0&lt;=1.1,1,IF(0&lt;=1.2,2,IF(0&lt;=1.5,3,5))),0) * 1000000</f>
        <v>0</v>
      </c>
      <c r="X3435" s="50">
        <f>IF(AND(P3435&gt;=150000000,P3435&lt;300000000),5000000,IF(AND(P3435&gt;=300000000,P3435&lt;500000000),10000000,IF(AND(P3435&gt;=300000000,P3435&lt;500000000),15000000,IF(AND(P3435&gt;=500000000,P3435&lt;3000000000),20000000,IF(P3435&gt;=30000000000,35000000,0))))) * (1-R3435)</f>
        <v>0</v>
      </c>
      <c r="Y3435" s="50">
        <f>IFERROR(Q3435 * (1-R3435),0)</f>
        <v>0</v>
      </c>
      <c r="Z3435" s="51">
        <f>IF(R3435=1,0,0)</f>
        <v>0</v>
      </c>
      <c r="AA3435" s="51">
        <f>IFERROR((1-R3435) * Z3435 * 2%,0)</f>
        <v>0</v>
      </c>
      <c r="AB3435" s="52">
        <f>IF(R3435=0,0,0)</f>
        <v>0</v>
      </c>
      <c r="AC3435" s="52">
        <f> IFERROR(AB3435 * (1-R3435) * 2%,0)</f>
        <v>0</v>
      </c>
      <c r="AD3435" s="53">
        <f>T3435+V3435+W3435+X3435+AA3435+AC3435</f>
        <v>0</v>
      </c>
    </row>
    <row r="3436">
      <c r="C3436" s="40" t="s">
        <v>6527</v>
      </c>
      <c r="D3436" s="41" t="s">
        <v>6528</v>
      </c>
      <c r="E3436" s="41"/>
      <c r="F3436" s="42">
        <v>43290.180509259255</v>
      </c>
      <c r="G3436" s="43">
        <v>0</v>
      </c>
      <c r="H3436" s="44">
        <v>43312</v>
      </c>
      <c r="I3436" s="44">
        <v>43339</v>
      </c>
      <c r="J3436" s="43">
        <v>753100</v>
      </c>
      <c r="K3436" s="43">
        <v>0</v>
      </c>
      <c r="L3436" s="43">
        <v>0</v>
      </c>
      <c r="M3436" s="43">
        <f>IFERROR(J3436-K3436-L3436,0)</f>
        <v>753100</v>
      </c>
      <c r="N3436" s="43">
        <v>753100</v>
      </c>
      <c r="O3436" s="45">
        <f>IFERROR(IF(1 - M3436/N3436&lt;0,0,1-M3436/N3436),0)</f>
        <v>0</v>
      </c>
      <c r="P3436" s="43">
        <v>0</v>
      </c>
      <c r="Q3436" s="43">
        <v>0</v>
      </c>
      <c r="R3436" s="46">
        <f>IF(F3436&lt;DATEVALUE("2018-07-01"),1,0)</f>
        <v>0</v>
      </c>
      <c r="S3436" s="47">
        <f>IF(R3436=1,1%,0)</f>
        <v>0</v>
      </c>
      <c r="T3436" s="46">
        <f>IFERROR(S3436*M3436,0)</f>
        <v>0</v>
      </c>
      <c r="U3436" s="48">
        <f>IF(O3436&lt;=0.12,1,0)*(1-R3436)*M3436</f>
        <v>753100</v>
      </c>
      <c r="V3436" s="49">
        <f>IF(0&lt;0.8,0,IF(0&lt;1,Sheet1!L590,1))*IF(G3436&lt;3,0.12 - O3436,0.01) *U3436</f>
        <v>0</v>
      </c>
      <c r="W3436" s="49">
        <f>IF(0&gt;1,IF(0&lt;=1.1,1,IF(0&lt;=1.2,2,IF(0&lt;=1.5,3,5))),0) * 1000000</f>
        <v>0</v>
      </c>
      <c r="X3436" s="50">
        <f>IF(AND(P3436&gt;=150000000,P3436&lt;300000000),5000000,IF(AND(P3436&gt;=300000000,P3436&lt;500000000),10000000,IF(AND(P3436&gt;=300000000,P3436&lt;500000000),15000000,IF(AND(P3436&gt;=500000000,P3436&lt;3000000000),20000000,IF(P3436&gt;=30000000000,35000000,0))))) * (1-R3436)</f>
        <v>0</v>
      </c>
      <c r="Y3436" s="50">
        <f>IFERROR(Q3436 * (1-R3436),0)</f>
        <v>0</v>
      </c>
      <c r="Z3436" s="51">
        <f>IF(R3436=1,0,0)</f>
        <v>0</v>
      </c>
      <c r="AA3436" s="51">
        <f>IFERROR((1-R3436) * Z3436 * 2%,0)</f>
        <v>0</v>
      </c>
      <c r="AB3436" s="52">
        <f>IF(R3436=0,0,0)</f>
        <v>0</v>
      </c>
      <c r="AC3436" s="52">
        <f> IFERROR(AB3436 * (1-R3436) * 2%,0)</f>
        <v>0</v>
      </c>
      <c r="AD3436" s="53">
        <f>T3436+V3436+W3436+X3436+AA3436+AC3436</f>
        <v>0</v>
      </c>
    </row>
    <row r="3437">
      <c r="C3437" s="40" t="s">
        <v>6529</v>
      </c>
      <c r="D3437" s="41" t="s">
        <v>6530</v>
      </c>
      <c r="E3437" s="41"/>
      <c r="F3437" s="42">
        <v>43308.417199074072</v>
      </c>
      <c r="G3437" s="43">
        <v>0</v>
      </c>
      <c r="H3437" s="44">
        <v>43327</v>
      </c>
      <c r="I3437" s="44">
        <v>43329</v>
      </c>
      <c r="J3437" s="43">
        <v>796861</v>
      </c>
      <c r="K3437" s="43">
        <v>0</v>
      </c>
      <c r="L3437" s="43">
        <v>0</v>
      </c>
      <c r="M3437" s="43">
        <f>IFERROR(J3437-K3437-L3437,0)</f>
        <v>796861</v>
      </c>
      <c r="N3437" s="43">
        <v>873804</v>
      </c>
      <c r="O3437" s="45">
        <f>IFERROR(IF(1 - M3437/N3437&lt;0,0,1-M3437/N3437),0)</f>
        <v>0.088055216043872564</v>
      </c>
      <c r="P3437" s="43">
        <v>0</v>
      </c>
      <c r="Q3437" s="43">
        <v>0</v>
      </c>
      <c r="R3437" s="46">
        <f>IF(F3437&lt;DATEVALUE("2018-07-01"),1,0)</f>
        <v>0</v>
      </c>
      <c r="S3437" s="47">
        <f>IF(R3437=1,1%,0)</f>
        <v>0</v>
      </c>
      <c r="T3437" s="46">
        <f>IFERROR(S3437*M3437,0)</f>
        <v>0</v>
      </c>
      <c r="U3437" s="48">
        <f>IF(O3437&lt;=0.12,1,0)*(1-R3437)*M3437</f>
        <v>796861</v>
      </c>
      <c r="V3437" s="49">
        <f>IF(0&lt;0.8,0,IF(0&lt;1,Sheet1!L590,1))*IF(G3437&lt;3,0.12 - O3437,0.01) *U3437</f>
        <v>0</v>
      </c>
      <c r="W3437" s="49">
        <f>IF(0&gt;1,IF(0&lt;=1.1,1,IF(0&lt;=1.2,2,IF(0&lt;=1.5,3,5))),0) * 1000000</f>
        <v>0</v>
      </c>
      <c r="X3437" s="50">
        <f>IF(AND(P3437&gt;=150000000,P3437&lt;300000000),5000000,IF(AND(P3437&gt;=300000000,P3437&lt;500000000),10000000,IF(AND(P3437&gt;=300000000,P3437&lt;500000000),15000000,IF(AND(P3437&gt;=500000000,P3437&lt;3000000000),20000000,IF(P3437&gt;=30000000000,35000000,0))))) * (1-R3437)</f>
        <v>0</v>
      </c>
      <c r="Y3437" s="50">
        <f>IFERROR(Q3437 * (1-R3437),0)</f>
        <v>0</v>
      </c>
      <c r="Z3437" s="51">
        <f>IF(R3437=1,0,0)</f>
        <v>0</v>
      </c>
      <c r="AA3437" s="51">
        <f>IFERROR((1-R3437) * Z3437 * 2%,0)</f>
        <v>0</v>
      </c>
      <c r="AB3437" s="52">
        <f>IF(R3437=0,0,0)</f>
        <v>0</v>
      </c>
      <c r="AC3437" s="52">
        <f> IFERROR(AB3437 * (1-R3437) * 2%,0)</f>
        <v>0</v>
      </c>
      <c r="AD3437" s="53">
        <f>T3437+V3437+W3437+X3437+AA3437+AC3437</f>
        <v>0</v>
      </c>
    </row>
    <row r="3438">
      <c r="C3438" s="40" t="s">
        <v>6531</v>
      </c>
      <c r="D3438" s="41" t="s">
        <v>6532</v>
      </c>
      <c r="E3438" s="41"/>
      <c r="F3438" s="42">
        <v>43314.155925925923</v>
      </c>
      <c r="G3438" s="43">
        <v>-1</v>
      </c>
      <c r="H3438" s="44">
        <v>43312</v>
      </c>
      <c r="I3438" s="44">
        <v>43341</v>
      </c>
      <c r="J3438" s="43">
        <v>304058</v>
      </c>
      <c r="K3438" s="43">
        <v>0</v>
      </c>
      <c r="L3438" s="43">
        <v>0</v>
      </c>
      <c r="M3438" s="43">
        <f>IFERROR(J3438-K3438-L3438,0)</f>
        <v>304058</v>
      </c>
      <c r="N3438" s="43">
        <v>276200</v>
      </c>
      <c r="O3438" s="45">
        <f>IFERROR(IF(1 - M3438/N3438&lt;0,0,1-M3438/N3438),0)</f>
        <v>0</v>
      </c>
      <c r="P3438" s="43">
        <v>0</v>
      </c>
      <c r="Q3438" s="43">
        <v>0</v>
      </c>
      <c r="R3438" s="46">
        <f>IF(F3438&lt;DATEVALUE("2018-07-01"),1,0)</f>
        <v>0</v>
      </c>
      <c r="S3438" s="47">
        <f>IF(R3438=1,1%,0)</f>
        <v>0</v>
      </c>
      <c r="T3438" s="46">
        <f>IFERROR(S3438*M3438,0)</f>
        <v>0</v>
      </c>
      <c r="U3438" s="48">
        <f>IF(O3438&lt;=0.12,1,0)*(1-R3438)*M3438</f>
        <v>304058</v>
      </c>
      <c r="V3438" s="49">
        <f>IF(0&lt;0.8,0,IF(0&lt;1,Sheet1!L590,1))*IF(G3438&lt;3,0.12 - O3438,0.01) *U3438</f>
        <v>0</v>
      </c>
      <c r="W3438" s="49">
        <f>IF(0&gt;1,IF(0&lt;=1.1,1,IF(0&lt;=1.2,2,IF(0&lt;=1.5,3,5))),0) * 1000000</f>
        <v>0</v>
      </c>
      <c r="X3438" s="50">
        <f>IF(AND(P3438&gt;=150000000,P3438&lt;300000000),5000000,IF(AND(P3438&gt;=300000000,P3438&lt;500000000),10000000,IF(AND(P3438&gt;=300000000,P3438&lt;500000000),15000000,IF(AND(P3438&gt;=500000000,P3438&lt;3000000000),20000000,IF(P3438&gt;=30000000000,35000000,0))))) * (1-R3438)</f>
        <v>0</v>
      </c>
      <c r="Y3438" s="50">
        <f>IFERROR(Q3438 * (1-R3438),0)</f>
        <v>0</v>
      </c>
      <c r="Z3438" s="51">
        <f>IF(R3438=1,0,0)</f>
        <v>0</v>
      </c>
      <c r="AA3438" s="51">
        <f>IFERROR((1-R3438) * Z3438 * 2%,0)</f>
        <v>0</v>
      </c>
      <c r="AB3438" s="52">
        <f>IF(R3438=0,0,0)</f>
        <v>0</v>
      </c>
      <c r="AC3438" s="52">
        <f> IFERROR(AB3438 * (1-R3438) * 2%,0)</f>
        <v>0</v>
      </c>
      <c r="AD3438" s="53">
        <f>T3438+V3438+W3438+X3438+AA3438+AC3438</f>
        <v>0</v>
      </c>
    </row>
    <row r="3439">
      <c r="C3439" s="40" t="s">
        <v>6533</v>
      </c>
      <c r="D3439" s="41" t="s">
        <v>6534</v>
      </c>
      <c r="E3439" s="41"/>
      <c r="F3439" s="42">
        <v>43314.159143518518</v>
      </c>
      <c r="G3439" s="43">
        <v>-1</v>
      </c>
      <c r="H3439" s="44">
        <v>43312</v>
      </c>
      <c r="I3439" s="44">
        <v>43335</v>
      </c>
      <c r="J3439" s="43">
        <v>663430</v>
      </c>
      <c r="K3439" s="43">
        <v>0</v>
      </c>
      <c r="L3439" s="43">
        <v>0</v>
      </c>
      <c r="M3439" s="43">
        <f>IFERROR(J3439-K3439-L3439,0)</f>
        <v>663430</v>
      </c>
      <c r="N3439" s="43">
        <v>663430</v>
      </c>
      <c r="O3439" s="45">
        <f>IFERROR(IF(1 - M3439/N3439&lt;0,0,1-M3439/N3439),0)</f>
        <v>0</v>
      </c>
      <c r="P3439" s="43">
        <v>0</v>
      </c>
      <c r="Q3439" s="43">
        <v>0</v>
      </c>
      <c r="R3439" s="46">
        <f>IF(F3439&lt;DATEVALUE("2018-07-01"),1,0)</f>
        <v>0</v>
      </c>
      <c r="S3439" s="47">
        <f>IF(R3439=1,1%,0)</f>
        <v>0</v>
      </c>
      <c r="T3439" s="46">
        <f>IFERROR(S3439*M3439,0)</f>
        <v>0</v>
      </c>
      <c r="U3439" s="48">
        <f>IF(O3439&lt;=0.12,1,0)*(1-R3439)*M3439</f>
        <v>663430</v>
      </c>
      <c r="V3439" s="49">
        <f>IF(0&lt;0.8,0,IF(0&lt;1,Sheet1!L590,1))*IF(G3439&lt;3,0.12 - O3439,0.01) *U3439</f>
        <v>0</v>
      </c>
      <c r="W3439" s="49">
        <f>IF(0&gt;1,IF(0&lt;=1.1,1,IF(0&lt;=1.2,2,IF(0&lt;=1.5,3,5))),0) * 1000000</f>
        <v>0</v>
      </c>
      <c r="X3439" s="50">
        <f>IF(AND(P3439&gt;=150000000,P3439&lt;300000000),5000000,IF(AND(P3439&gt;=300000000,P3439&lt;500000000),10000000,IF(AND(P3439&gt;=300000000,P3439&lt;500000000),15000000,IF(AND(P3439&gt;=500000000,P3439&lt;3000000000),20000000,IF(P3439&gt;=30000000000,35000000,0))))) * (1-R3439)</f>
        <v>0</v>
      </c>
      <c r="Y3439" s="50">
        <f>IFERROR(Q3439 * (1-R3439),0)</f>
        <v>0</v>
      </c>
      <c r="Z3439" s="51">
        <f>IF(R3439=1,0,0)</f>
        <v>0</v>
      </c>
      <c r="AA3439" s="51">
        <f>IFERROR((1-R3439) * Z3439 * 2%,0)</f>
        <v>0</v>
      </c>
      <c r="AB3439" s="52">
        <f>IF(R3439=0,0,0)</f>
        <v>0</v>
      </c>
      <c r="AC3439" s="52">
        <f> IFERROR(AB3439 * (1-R3439) * 2%,0)</f>
        <v>0</v>
      </c>
      <c r="AD3439" s="53">
        <f>T3439+V3439+W3439+X3439+AA3439+AC3439</f>
        <v>0</v>
      </c>
    </row>
    <row r="3440">
      <c r="C3440" s="40" t="s">
        <v>6535</v>
      </c>
      <c r="D3440" s="41" t="s">
        <v>6536</v>
      </c>
      <c r="E3440" s="41"/>
      <c r="F3440" s="42">
        <v>43314.161319444444</v>
      </c>
      <c r="G3440" s="43">
        <v>-1</v>
      </c>
      <c r="H3440" s="44">
        <v>43343</v>
      </c>
      <c r="I3440" s="44">
        <v>43363</v>
      </c>
      <c r="J3440" s="43">
        <v>366850</v>
      </c>
      <c r="K3440" s="43">
        <v>0</v>
      </c>
      <c r="L3440" s="43">
        <v>0</v>
      </c>
      <c r="M3440" s="43">
        <f>IFERROR(J3440-K3440-L3440,0)</f>
        <v>366850</v>
      </c>
      <c r="N3440" s="43">
        <v>396510</v>
      </c>
      <c r="O3440" s="45">
        <f>IFERROR(IF(1 - M3440/N3440&lt;0,0,1-M3440/N3440),0)</f>
        <v>0.074802653148722587</v>
      </c>
      <c r="P3440" s="43">
        <v>0</v>
      </c>
      <c r="Q3440" s="43">
        <v>0</v>
      </c>
      <c r="R3440" s="46">
        <f>IF(F3440&lt;DATEVALUE("2018-07-01"),1,0)</f>
        <v>0</v>
      </c>
      <c r="S3440" s="47">
        <f>IF(R3440=1,1%,0)</f>
        <v>0</v>
      </c>
      <c r="T3440" s="46">
        <f>IFERROR(S3440*M3440,0)</f>
        <v>0</v>
      </c>
      <c r="U3440" s="48">
        <f>IF(O3440&lt;=0.12,1,0)*(1-R3440)*M3440</f>
        <v>366850</v>
      </c>
      <c r="V3440" s="49">
        <f>IF(0&lt;0.8,0,IF(0&lt;1,Sheet1!L590,1))*IF(G3440&lt;3,0.12 - O3440,0.01) *U3440</f>
        <v>0</v>
      </c>
      <c r="W3440" s="49">
        <f>IF(0&gt;1,IF(0&lt;=1.1,1,IF(0&lt;=1.2,2,IF(0&lt;=1.5,3,5))),0) * 1000000</f>
        <v>0</v>
      </c>
      <c r="X3440" s="50">
        <f>IF(AND(P3440&gt;=150000000,P3440&lt;300000000),5000000,IF(AND(P3440&gt;=300000000,P3440&lt;500000000),10000000,IF(AND(P3440&gt;=300000000,P3440&lt;500000000),15000000,IF(AND(P3440&gt;=500000000,P3440&lt;3000000000),20000000,IF(P3440&gt;=30000000000,35000000,0))))) * (1-R3440)</f>
        <v>0</v>
      </c>
      <c r="Y3440" s="50">
        <f>IFERROR(Q3440 * (1-R3440),0)</f>
        <v>0</v>
      </c>
      <c r="Z3440" s="51">
        <f>IF(R3440=1,0,0)</f>
        <v>0</v>
      </c>
      <c r="AA3440" s="51">
        <f>IFERROR((1-R3440) * Z3440 * 2%,0)</f>
        <v>0</v>
      </c>
      <c r="AB3440" s="52">
        <f>IF(R3440=0,0,0)</f>
        <v>0</v>
      </c>
      <c r="AC3440" s="52">
        <f> IFERROR(AB3440 * (1-R3440) * 2%,0)</f>
        <v>0</v>
      </c>
      <c r="AD3440" s="53">
        <f>T3440+V3440+W3440+X3440+AA3440+AC3440</f>
        <v>0</v>
      </c>
    </row>
    <row r="3441">
      <c r="C3441" s="40" t="s">
        <v>6537</v>
      </c>
      <c r="D3441" s="41" t="s">
        <v>6538</v>
      </c>
      <c r="E3441" s="41"/>
      <c r="F3441" s="42">
        <v>43314.162395833329</v>
      </c>
      <c r="G3441" s="43">
        <v>-1</v>
      </c>
      <c r="H3441" s="44">
        <v>43323</v>
      </c>
      <c r="I3441" s="44">
        <v>43333</v>
      </c>
      <c r="J3441" s="43">
        <v>767580</v>
      </c>
      <c r="K3441" s="43">
        <v>0</v>
      </c>
      <c r="L3441" s="43">
        <v>0</v>
      </c>
      <c r="M3441" s="43">
        <f>IFERROR(J3441-K3441-L3441,0)</f>
        <v>767580</v>
      </c>
      <c r="N3441" s="43">
        <v>712476</v>
      </c>
      <c r="O3441" s="45">
        <f>IFERROR(IF(1 - M3441/N3441&lt;0,0,1-M3441/N3441),0)</f>
        <v>0</v>
      </c>
      <c r="P3441" s="43">
        <v>0</v>
      </c>
      <c r="Q3441" s="43">
        <v>0</v>
      </c>
      <c r="R3441" s="46">
        <f>IF(F3441&lt;DATEVALUE("2018-07-01"),1,0)</f>
        <v>0</v>
      </c>
      <c r="S3441" s="47">
        <f>IF(R3441=1,1%,0)</f>
        <v>0</v>
      </c>
      <c r="T3441" s="46">
        <f>IFERROR(S3441*M3441,0)</f>
        <v>0</v>
      </c>
      <c r="U3441" s="48">
        <f>IF(O3441&lt;=0.12,1,0)*(1-R3441)*M3441</f>
        <v>767580</v>
      </c>
      <c r="V3441" s="49">
        <f>IF(0&lt;0.8,0,IF(0&lt;1,Sheet1!L590,1))*IF(G3441&lt;3,0.12 - O3441,0.01) *U3441</f>
        <v>0</v>
      </c>
      <c r="W3441" s="49">
        <f>IF(0&gt;1,IF(0&lt;=1.1,1,IF(0&lt;=1.2,2,IF(0&lt;=1.5,3,5))),0) * 1000000</f>
        <v>0</v>
      </c>
      <c r="X3441" s="50">
        <f>IF(AND(P3441&gt;=150000000,P3441&lt;300000000),5000000,IF(AND(P3441&gt;=300000000,P3441&lt;500000000),10000000,IF(AND(P3441&gt;=300000000,P3441&lt;500000000),15000000,IF(AND(P3441&gt;=500000000,P3441&lt;3000000000),20000000,IF(P3441&gt;=30000000000,35000000,0))))) * (1-R3441)</f>
        <v>0</v>
      </c>
      <c r="Y3441" s="50">
        <f>IFERROR(Q3441 * (1-R3441),0)</f>
        <v>0</v>
      </c>
      <c r="Z3441" s="51">
        <f>IF(R3441=1,0,0)</f>
        <v>0</v>
      </c>
      <c r="AA3441" s="51">
        <f>IFERROR((1-R3441) * Z3441 * 2%,0)</f>
        <v>0</v>
      </c>
      <c r="AB3441" s="52">
        <f>IF(R3441=0,0,0)</f>
        <v>0</v>
      </c>
      <c r="AC3441" s="52">
        <f> IFERROR(AB3441 * (1-R3441) * 2%,0)</f>
        <v>0</v>
      </c>
      <c r="AD3441" s="53">
        <f>T3441+V3441+W3441+X3441+AA3441+AC3441</f>
        <v>0</v>
      </c>
    </row>
    <row r="3442">
      <c r="C3442" s="40" t="s">
        <v>6539</v>
      </c>
      <c r="D3442" s="41" t="s">
        <v>6540</v>
      </c>
      <c r="E3442" s="41"/>
      <c r="F3442" s="42">
        <v>42522.122199074074</v>
      </c>
      <c r="G3442" s="43">
        <v>25</v>
      </c>
      <c r="H3442" s="44" t="s">
        <v>24</v>
      </c>
      <c r="I3442" s="44" t="s">
        <v>24</v>
      </c>
      <c r="J3442" s="43">
        <v>0</v>
      </c>
      <c r="K3442" s="43">
        <v>0</v>
      </c>
      <c r="L3442" s="43">
        <v>0</v>
      </c>
      <c r="M3442" s="43">
        <f>IFERROR(J3442-K3442-L3442,0)</f>
        <v>0</v>
      </c>
      <c r="N3442" s="43">
        <v>5120695</v>
      </c>
      <c r="O3442" s="45">
        <f>IFERROR(IF(1 - M3442/N3442&lt;0,0,1-M3442/N3442),0)</f>
        <v>1</v>
      </c>
      <c r="P3442" s="43">
        <v>0</v>
      </c>
      <c r="Q3442" s="43">
        <v>0</v>
      </c>
      <c r="R3442" s="46">
        <f>IF(F3442&lt;DATEVALUE("2018-07-01"),1,0)</f>
        <v>1</v>
      </c>
      <c r="S3442" s="47">
        <f>IF(R3442=1,1%,0)</f>
        <v>0.01</v>
      </c>
      <c r="T3442" s="46">
        <f>IFERROR(S3442*M3442,0)</f>
        <v>0</v>
      </c>
      <c r="U3442" s="48">
        <f>IF(O3442&lt;=0.12,1,0)*(1-R3442)*M3442</f>
        <v>0</v>
      </c>
      <c r="V3442" s="49">
        <f>IF(0&lt;0.8,0,IF(0&lt;1,Sheet1!L590,1))*IF(G3442&lt;3,0.12 - O3442,0.01) *U3442</f>
        <v>0</v>
      </c>
      <c r="W3442" s="49">
        <f>IF(0&gt;1,IF(0&lt;=1.1,1,IF(0&lt;=1.2,2,IF(0&lt;=1.5,3,5))),0) * 1000000</f>
        <v>0</v>
      </c>
      <c r="X3442" s="50">
        <f>IF(AND(P3442&gt;=150000000,P3442&lt;300000000),5000000,IF(AND(P3442&gt;=300000000,P3442&lt;500000000),10000000,IF(AND(P3442&gt;=300000000,P3442&lt;500000000),15000000,IF(AND(P3442&gt;=500000000,P3442&lt;3000000000),20000000,IF(P3442&gt;=30000000000,35000000,0))))) * (1-R3442)</f>
        <v>0</v>
      </c>
      <c r="Y3442" s="50">
        <f>IFERROR(Q3442 * (1-R3442),0)</f>
        <v>0</v>
      </c>
      <c r="Z3442" s="51">
        <f>IF(R3442=1,0,"")</f>
        <v>0</v>
      </c>
      <c r="AA3442" s="51">
        <f>IFERROR((1-R3442) * Z3442 * 2%,0)</f>
        <v>0</v>
      </c>
      <c r="AB3442" s="52">
        <f>IF(R3442=0,"",0)</f>
        <v>0</v>
      </c>
      <c r="AC3442" s="52">
        <f> IFERROR(AB3442 * (1-R3442) * 2%,0)</f>
        <v>0</v>
      </c>
      <c r="AD3442" s="53">
        <f>T3442+V3442+W3442+X3442+AA3442+AC3442</f>
        <v>0</v>
      </c>
    </row>
    <row r="3443">
      <c r="C3443" s="40" t="s">
        <v>6541</v>
      </c>
      <c r="D3443" s="41" t="s">
        <v>3988</v>
      </c>
      <c r="E3443" s="41"/>
      <c r="F3443" s="42">
        <v>41148.704270833332</v>
      </c>
      <c r="G3443" s="43">
        <v>71</v>
      </c>
      <c r="H3443" s="44">
        <v>43336</v>
      </c>
      <c r="I3443" s="44">
        <v>43353</v>
      </c>
      <c r="J3443" s="43">
        <v>3583200</v>
      </c>
      <c r="K3443" s="43">
        <v>180390</v>
      </c>
      <c r="L3443" s="43">
        <v>0</v>
      </c>
      <c r="M3443" s="43">
        <f>IFERROR(J3443-K3443-L3443,0)</f>
        <v>3402810</v>
      </c>
      <c r="N3443" s="43">
        <v>5578085</v>
      </c>
      <c r="O3443" s="45">
        <f>IFERROR(IF(1 - M3443/N3443&lt;0,0,1-M3443/N3443),0)</f>
        <v>0.38996806251607852</v>
      </c>
      <c r="P3443" s="43">
        <v>0</v>
      </c>
      <c r="Q3443" s="43">
        <v>3583200</v>
      </c>
      <c r="R3443" s="46">
        <f>IF(F3443&lt;DATEVALUE("2018-07-01"),1,0)</f>
        <v>1</v>
      </c>
      <c r="S3443" s="47">
        <f>IF(R3443=1,1%,0)</f>
        <v>0.01</v>
      </c>
      <c r="T3443" s="46">
        <f>IFERROR(S3443*M3443,0)</f>
        <v>34028.099999999999</v>
      </c>
      <c r="U3443" s="48">
        <f>IF(O3443&lt;=0.12,1,0)*(1-R3443)*M3443</f>
        <v>0</v>
      </c>
      <c r="V3443" s="49">
        <f>IF(0&lt;0.8,0,IF(0&lt;1,Sheet1!L590,1))*IF(G3443&lt;3,0.12 - O3443,0.01) *U3443</f>
        <v>0</v>
      </c>
      <c r="W3443" s="49">
        <f>IF(0&gt;1,IF(0&lt;=1.1,1,IF(0&lt;=1.2,2,IF(0&lt;=1.5,3,5))),0) * 1000000</f>
        <v>0</v>
      </c>
      <c r="X3443" s="50">
        <f>IF(AND(P3443&gt;=150000000,P3443&lt;300000000),5000000,IF(AND(P3443&gt;=300000000,P3443&lt;500000000),10000000,IF(AND(P3443&gt;=300000000,P3443&lt;500000000),15000000,IF(AND(P3443&gt;=500000000,P3443&lt;3000000000),20000000,IF(P3443&gt;=30000000000,35000000,0))))) * (1-R3443)</f>
        <v>0</v>
      </c>
      <c r="Y3443" s="50">
        <f>IFERROR(Q3443 * (1-R3443),0)</f>
        <v>0</v>
      </c>
      <c r="Z3443" s="51">
        <f>IF(R3443=1,0,0)</f>
        <v>0</v>
      </c>
      <c r="AA3443" s="51">
        <f>IFERROR((1-R3443) * Z3443 * 2%,0)</f>
        <v>0</v>
      </c>
      <c r="AB3443" s="52">
        <f>IF(R3443=0,0,0)</f>
        <v>0</v>
      </c>
      <c r="AC3443" s="52">
        <f> IFERROR(AB3443 * (1-R3443) * 2%,0)</f>
        <v>0</v>
      </c>
      <c r="AD3443" s="53">
        <f>T3443+V3443+W3443+X3443+AA3443+AC3443</f>
        <v>34028.099999999999</v>
      </c>
    </row>
    <row r="3444">
      <c r="C3444" s="40" t="s">
        <v>6542</v>
      </c>
      <c r="D3444" s="41" t="s">
        <v>6543</v>
      </c>
      <c r="E3444" s="41"/>
      <c r="F3444" s="42">
        <v>41563.577696759261</v>
      </c>
      <c r="G3444" s="43">
        <v>57</v>
      </c>
      <c r="H3444" s="44">
        <v>43312</v>
      </c>
      <c r="I3444" s="44">
        <v>43329</v>
      </c>
      <c r="J3444" s="43">
        <v>3006972</v>
      </c>
      <c r="K3444" s="43">
        <v>0</v>
      </c>
      <c r="L3444" s="43">
        <v>0</v>
      </c>
      <c r="M3444" s="43">
        <f>IFERROR(J3444-K3444-L3444,0)</f>
        <v>3006972</v>
      </c>
      <c r="N3444" s="43">
        <v>3249005</v>
      </c>
      <c r="O3444" s="45">
        <f>IFERROR(IF(1 - M3444/N3444&lt;0,0,1-M3444/N3444),0)</f>
        <v>0.074494499085104526</v>
      </c>
      <c r="P3444" s="43">
        <v>0</v>
      </c>
      <c r="Q3444" s="43">
        <v>3006972</v>
      </c>
      <c r="R3444" s="46">
        <f>IF(F3444&lt;DATEVALUE("2018-07-01"),1,0)</f>
        <v>1</v>
      </c>
      <c r="S3444" s="47">
        <f>IF(R3444=1,1%,0)</f>
        <v>0.01</v>
      </c>
      <c r="T3444" s="46">
        <f>IFERROR(S3444*M3444,0)</f>
        <v>30069.720000000001</v>
      </c>
      <c r="U3444" s="48">
        <f>IF(O3444&lt;=0.12,1,0)*(1-R3444)*M3444</f>
        <v>0</v>
      </c>
      <c r="V3444" s="49">
        <f>IF(0&lt;0.8,0,IF(0&lt;1,Sheet1!L590,1))*IF(G3444&lt;3,0.12 - O3444,0.01) *U3444</f>
        <v>0</v>
      </c>
      <c r="W3444" s="49">
        <f>IF(0&gt;1,IF(0&lt;=1.1,1,IF(0&lt;=1.2,2,IF(0&lt;=1.5,3,5))),0) * 1000000</f>
        <v>0</v>
      </c>
      <c r="X3444" s="50">
        <f>IF(AND(P3444&gt;=150000000,P3444&lt;300000000),5000000,IF(AND(P3444&gt;=300000000,P3444&lt;500000000),10000000,IF(AND(P3444&gt;=300000000,P3444&lt;500000000),15000000,IF(AND(P3444&gt;=500000000,P3444&lt;3000000000),20000000,IF(P3444&gt;=30000000000,35000000,0))))) * (1-R3444)</f>
        <v>0</v>
      </c>
      <c r="Y3444" s="50">
        <f>IFERROR(Q3444 * (1-R3444),0)</f>
        <v>0</v>
      </c>
      <c r="Z3444" s="51">
        <f>IF(R3444=1,0,0)</f>
        <v>0</v>
      </c>
      <c r="AA3444" s="51">
        <f>IFERROR((1-R3444) * Z3444 * 2%,0)</f>
        <v>0</v>
      </c>
      <c r="AB3444" s="52">
        <f>IF(R3444=0,0,0)</f>
        <v>0</v>
      </c>
      <c r="AC3444" s="52">
        <f> IFERROR(AB3444 * (1-R3444) * 2%,0)</f>
        <v>0</v>
      </c>
      <c r="AD3444" s="53">
        <f>T3444+V3444+W3444+X3444+AA3444+AC3444</f>
        <v>30069.720000000001</v>
      </c>
    </row>
    <row r="3445">
      <c r="C3445" s="40" t="s">
        <v>6544</v>
      </c>
      <c r="D3445" s="41" t="s">
        <v>6545</v>
      </c>
      <c r="E3445" s="41"/>
      <c r="F3445" s="42">
        <v>42039.349641203698</v>
      </c>
      <c r="G3445" s="43">
        <v>41</v>
      </c>
      <c r="H3445" s="44">
        <v>43340</v>
      </c>
      <c r="I3445" s="44">
        <v>43395</v>
      </c>
      <c r="J3445" s="43">
        <v>1602431</v>
      </c>
      <c r="K3445" s="43">
        <v>0</v>
      </c>
      <c r="L3445" s="43">
        <v>0</v>
      </c>
      <c r="M3445" s="43">
        <f>IFERROR(J3445-K3445-L3445,0)</f>
        <v>1602431</v>
      </c>
      <c r="N3445" s="43">
        <v>2191848</v>
      </c>
      <c r="O3445" s="45">
        <f>IFERROR(IF(1 - M3445/N3445&lt;0,0,1-M3445/N3445),0)</f>
        <v>0.26891326405845661</v>
      </c>
      <c r="P3445" s="43">
        <v>0</v>
      </c>
      <c r="Q3445" s="43">
        <v>1602431</v>
      </c>
      <c r="R3445" s="46">
        <f>IF(F3445&lt;DATEVALUE("2018-07-01"),1,0)</f>
        <v>1</v>
      </c>
      <c r="S3445" s="47">
        <f>IF(R3445=1,1%,0)</f>
        <v>0.01</v>
      </c>
      <c r="T3445" s="46">
        <f>IFERROR(S3445*M3445,0)</f>
        <v>16024.31</v>
      </c>
      <c r="U3445" s="48">
        <f>IF(O3445&lt;=0.12,1,0)*(1-R3445)*M3445</f>
        <v>0</v>
      </c>
      <c r="V3445" s="49">
        <f>IF(0&lt;0.8,0,IF(0&lt;1,Sheet1!L590,1))*IF(G3445&lt;3,0.12 - O3445,0.01) *U3445</f>
        <v>0</v>
      </c>
      <c r="W3445" s="49">
        <f>IF(0&gt;1,IF(0&lt;=1.1,1,IF(0&lt;=1.2,2,IF(0&lt;=1.5,3,5))),0) * 1000000</f>
        <v>0</v>
      </c>
      <c r="X3445" s="50">
        <f>IF(AND(P3445&gt;=150000000,P3445&lt;300000000),5000000,IF(AND(P3445&gt;=300000000,P3445&lt;500000000),10000000,IF(AND(P3445&gt;=300000000,P3445&lt;500000000),15000000,IF(AND(P3445&gt;=500000000,P3445&lt;3000000000),20000000,IF(P3445&gt;=30000000000,35000000,0))))) * (1-R3445)</f>
        <v>0</v>
      </c>
      <c r="Y3445" s="50">
        <f>IFERROR(Q3445 * (1-R3445),0)</f>
        <v>0</v>
      </c>
      <c r="Z3445" s="51">
        <f>IF(R3445=1,0,0)</f>
        <v>0</v>
      </c>
      <c r="AA3445" s="51">
        <f>IFERROR((1-R3445) * Z3445 * 2%,0)</f>
        <v>0</v>
      </c>
      <c r="AB3445" s="52">
        <f>IF(R3445=0,0,0)</f>
        <v>0</v>
      </c>
      <c r="AC3445" s="52">
        <f> IFERROR(AB3445 * (1-R3445) * 2%,0)</f>
        <v>0</v>
      </c>
      <c r="AD3445" s="53">
        <f>T3445+V3445+W3445+X3445+AA3445+AC3445</f>
        <v>16024.31</v>
      </c>
    </row>
    <row r="3446">
      <c r="C3446" s="40" t="s">
        <v>6546</v>
      </c>
      <c r="D3446" s="41" t="s">
        <v>6547</v>
      </c>
      <c r="E3446" s="41"/>
      <c r="F3446" s="42">
        <v>42208.653333333328</v>
      </c>
      <c r="G3446" s="43">
        <v>36</v>
      </c>
      <c r="H3446" s="44">
        <v>43312</v>
      </c>
      <c r="I3446" s="44">
        <v>43327</v>
      </c>
      <c r="J3446" s="43">
        <v>3913808</v>
      </c>
      <c r="K3446" s="43">
        <v>0</v>
      </c>
      <c r="L3446" s="43">
        <v>0</v>
      </c>
      <c r="M3446" s="43">
        <f>IFERROR(J3446-K3446-L3446,0)</f>
        <v>3913808</v>
      </c>
      <c r="N3446" s="43">
        <v>3913808</v>
      </c>
      <c r="O3446" s="45">
        <f>IFERROR(IF(1 - M3446/N3446&lt;0,0,1-M3446/N3446),0)</f>
        <v>0</v>
      </c>
      <c r="P3446" s="43">
        <v>0</v>
      </c>
      <c r="Q3446" s="43">
        <v>3913808</v>
      </c>
      <c r="R3446" s="46">
        <f>IF(F3446&lt;DATEVALUE("2018-07-01"),1,0)</f>
        <v>1</v>
      </c>
      <c r="S3446" s="47">
        <f>IF(R3446=1,1%,0)</f>
        <v>0.01</v>
      </c>
      <c r="T3446" s="46">
        <f>IFERROR(S3446*M3446,0)</f>
        <v>39138.080000000002</v>
      </c>
      <c r="U3446" s="48">
        <f>IF(O3446&lt;=0.12,1,0)*(1-R3446)*M3446</f>
        <v>0</v>
      </c>
      <c r="V3446" s="49">
        <f>IF(0&lt;0.8,0,IF(0&lt;1,Sheet1!L590,1))*IF(G3446&lt;3,0.12 - O3446,0.01) *U3446</f>
        <v>0</v>
      </c>
      <c r="W3446" s="49">
        <f>IF(0&gt;1,IF(0&lt;=1.1,1,IF(0&lt;=1.2,2,IF(0&lt;=1.5,3,5))),0) * 1000000</f>
        <v>0</v>
      </c>
      <c r="X3446" s="50">
        <f>IF(AND(P3446&gt;=150000000,P3446&lt;300000000),5000000,IF(AND(P3446&gt;=300000000,P3446&lt;500000000),10000000,IF(AND(P3446&gt;=300000000,P3446&lt;500000000),15000000,IF(AND(P3446&gt;=500000000,P3446&lt;3000000000),20000000,IF(P3446&gt;=30000000000,35000000,0))))) * (1-R3446)</f>
        <v>0</v>
      </c>
      <c r="Y3446" s="50">
        <f>IFERROR(Q3446 * (1-R3446),0)</f>
        <v>0</v>
      </c>
      <c r="Z3446" s="51">
        <f>IF(R3446=1,0,0)</f>
        <v>0</v>
      </c>
      <c r="AA3446" s="51">
        <f>IFERROR((1-R3446) * Z3446 * 2%,0)</f>
        <v>0</v>
      </c>
      <c r="AB3446" s="52">
        <f>IF(R3446=0,0,0)</f>
        <v>0</v>
      </c>
      <c r="AC3446" s="52">
        <f> IFERROR(AB3446 * (1-R3446) * 2%,0)</f>
        <v>0</v>
      </c>
      <c r="AD3446" s="53">
        <f>T3446+V3446+W3446+X3446+AA3446+AC3446</f>
        <v>39138.080000000002</v>
      </c>
    </row>
    <row r="3447">
      <c r="C3447" s="40" t="s">
        <v>6548</v>
      </c>
      <c r="D3447" s="41" t="s">
        <v>6549</v>
      </c>
      <c r="E3447" s="41"/>
      <c r="F3447" s="42">
        <v>42233.573344907403</v>
      </c>
      <c r="G3447" s="43">
        <v>35</v>
      </c>
      <c r="H3447" s="44">
        <v>43336</v>
      </c>
      <c r="I3447" s="44">
        <v>43353</v>
      </c>
      <c r="J3447" s="43">
        <v>2196098</v>
      </c>
      <c r="K3447" s="43">
        <v>151425</v>
      </c>
      <c r="L3447" s="43">
        <v>0</v>
      </c>
      <c r="M3447" s="43">
        <f>IFERROR(J3447-K3447-L3447,0)</f>
        <v>2044673</v>
      </c>
      <c r="N3447" s="43">
        <v>3503247</v>
      </c>
      <c r="O3447" s="45">
        <f>IFERROR(IF(1 - M3447/N3447&lt;0,0,1-M3447/N3447),0)</f>
        <v>0.41634917549347794</v>
      </c>
      <c r="P3447" s="43">
        <v>0</v>
      </c>
      <c r="Q3447" s="43">
        <v>2196098</v>
      </c>
      <c r="R3447" s="46">
        <f>IF(F3447&lt;DATEVALUE("2018-07-01"),1,0)</f>
        <v>1</v>
      </c>
      <c r="S3447" s="47">
        <f>IF(R3447=1,1%,0)</f>
        <v>0.01</v>
      </c>
      <c r="T3447" s="46">
        <f>IFERROR(S3447*M3447,0)</f>
        <v>20446.73</v>
      </c>
      <c r="U3447" s="48">
        <f>IF(O3447&lt;=0.12,1,0)*(1-R3447)*M3447</f>
        <v>0</v>
      </c>
      <c r="V3447" s="49">
        <f>IF(0&lt;0.8,0,IF(0&lt;1,Sheet1!L590,1))*IF(G3447&lt;3,0.12 - O3447,0.01) *U3447</f>
        <v>0</v>
      </c>
      <c r="W3447" s="49">
        <f>IF(0&gt;1,IF(0&lt;=1.1,1,IF(0&lt;=1.2,2,IF(0&lt;=1.5,3,5))),0) * 1000000</f>
        <v>0</v>
      </c>
      <c r="X3447" s="50">
        <f>IF(AND(P3447&gt;=150000000,P3447&lt;300000000),5000000,IF(AND(P3447&gt;=300000000,P3447&lt;500000000),10000000,IF(AND(P3447&gt;=300000000,P3447&lt;500000000),15000000,IF(AND(P3447&gt;=500000000,P3447&lt;3000000000),20000000,IF(P3447&gt;=30000000000,35000000,0))))) * (1-R3447)</f>
        <v>0</v>
      </c>
      <c r="Y3447" s="50">
        <f>IFERROR(Q3447 * (1-R3447),0)</f>
        <v>0</v>
      </c>
      <c r="Z3447" s="51">
        <f>IF(R3447=1,0,0)</f>
        <v>0</v>
      </c>
      <c r="AA3447" s="51">
        <f>IFERROR((1-R3447) * Z3447 * 2%,0)</f>
        <v>0</v>
      </c>
      <c r="AB3447" s="52">
        <f>IF(R3447=0,0,0)</f>
        <v>0</v>
      </c>
      <c r="AC3447" s="52">
        <f> IFERROR(AB3447 * (1-R3447) * 2%,0)</f>
        <v>0</v>
      </c>
      <c r="AD3447" s="53">
        <f>T3447+V3447+W3447+X3447+AA3447+AC3447</f>
        <v>20446.73</v>
      </c>
    </row>
    <row r="3448">
      <c r="C3448" s="40" t="s">
        <v>6550</v>
      </c>
      <c r="D3448" s="41" t="s">
        <v>6551</v>
      </c>
      <c r="E3448" s="41"/>
      <c r="F3448" s="42">
        <v>42415.651585648149</v>
      </c>
      <c r="G3448" s="43">
        <v>29</v>
      </c>
      <c r="H3448" s="44">
        <v>43340</v>
      </c>
      <c r="I3448" s="44">
        <v>43395</v>
      </c>
      <c r="J3448" s="43">
        <v>1916174</v>
      </c>
      <c r="K3448" s="43">
        <v>0</v>
      </c>
      <c r="L3448" s="43">
        <v>0</v>
      </c>
      <c r="M3448" s="43">
        <f>IFERROR(J3448-K3448-L3448,0)</f>
        <v>1916174</v>
      </c>
      <c r="N3448" s="43">
        <v>2561452</v>
      </c>
      <c r="O3448" s="45">
        <f>IFERROR(IF(1 - M3448/N3448&lt;0,0,1-M3448/N3448),0)</f>
        <v>0.25191883353660349</v>
      </c>
      <c r="P3448" s="43">
        <v>0</v>
      </c>
      <c r="Q3448" s="43">
        <v>1916174</v>
      </c>
      <c r="R3448" s="46">
        <f>IF(F3448&lt;DATEVALUE("2018-07-01"),1,0)</f>
        <v>1</v>
      </c>
      <c r="S3448" s="47">
        <f>IF(R3448=1,1%,0)</f>
        <v>0.01</v>
      </c>
      <c r="T3448" s="46">
        <f>IFERROR(S3448*M3448,0)</f>
        <v>19161.740000000002</v>
      </c>
      <c r="U3448" s="48">
        <f>IF(O3448&lt;=0.12,1,0)*(1-R3448)*M3448</f>
        <v>0</v>
      </c>
      <c r="V3448" s="49">
        <f>IF(0&lt;0.8,0,IF(0&lt;1,Sheet1!L590,1))*IF(G3448&lt;3,0.12 - O3448,0.01) *U3448</f>
        <v>0</v>
      </c>
      <c r="W3448" s="49">
        <f>IF(0&gt;1,IF(0&lt;=1.1,1,IF(0&lt;=1.2,2,IF(0&lt;=1.5,3,5))),0) * 1000000</f>
        <v>0</v>
      </c>
      <c r="X3448" s="50">
        <f>IF(AND(P3448&gt;=150000000,P3448&lt;300000000),5000000,IF(AND(P3448&gt;=300000000,P3448&lt;500000000),10000000,IF(AND(P3448&gt;=300000000,P3448&lt;500000000),15000000,IF(AND(P3448&gt;=500000000,P3448&lt;3000000000),20000000,IF(P3448&gt;=30000000000,35000000,0))))) * (1-R3448)</f>
        <v>0</v>
      </c>
      <c r="Y3448" s="50">
        <f>IFERROR(Q3448 * (1-R3448),0)</f>
        <v>0</v>
      </c>
      <c r="Z3448" s="51">
        <f>IF(R3448=1,0,0)</f>
        <v>0</v>
      </c>
      <c r="AA3448" s="51">
        <f>IFERROR((1-R3448) * Z3448 * 2%,0)</f>
        <v>0</v>
      </c>
      <c r="AB3448" s="52">
        <f>IF(R3448=0,0,0)</f>
        <v>0</v>
      </c>
      <c r="AC3448" s="52">
        <f> IFERROR(AB3448 * (1-R3448) * 2%,0)</f>
        <v>0</v>
      </c>
      <c r="AD3448" s="53">
        <f>T3448+V3448+W3448+X3448+AA3448+AC3448</f>
        <v>19161.740000000002</v>
      </c>
    </row>
    <row r="3449">
      <c r="C3449" s="40" t="s">
        <v>6552</v>
      </c>
      <c r="D3449" s="41" t="s">
        <v>6553</v>
      </c>
      <c r="E3449" s="41"/>
      <c r="F3449" s="42">
        <v>42514.390694444446</v>
      </c>
      <c r="G3449" s="43">
        <v>26</v>
      </c>
      <c r="H3449" s="44">
        <v>43340</v>
      </c>
      <c r="I3449" s="44">
        <v>43395</v>
      </c>
      <c r="J3449" s="43">
        <v>1654320</v>
      </c>
      <c r="K3449" s="43">
        <v>138883</v>
      </c>
      <c r="L3449" s="43">
        <v>0</v>
      </c>
      <c r="M3449" s="43">
        <f>IFERROR(J3449-K3449-L3449,0)</f>
        <v>1515437</v>
      </c>
      <c r="N3449" s="43">
        <v>2223498</v>
      </c>
      <c r="O3449" s="45">
        <f>IFERROR(IF(1 - M3449/N3449&lt;0,0,1-M3449/N3449),0)</f>
        <v>0.31844463093737885</v>
      </c>
      <c r="P3449" s="43">
        <v>0</v>
      </c>
      <c r="Q3449" s="43">
        <v>1654320</v>
      </c>
      <c r="R3449" s="46">
        <f>IF(F3449&lt;DATEVALUE("2018-07-01"),1,0)</f>
        <v>1</v>
      </c>
      <c r="S3449" s="47">
        <f>IF(R3449=1,1%,0)</f>
        <v>0.01</v>
      </c>
      <c r="T3449" s="46">
        <f>IFERROR(S3449*M3449,0)</f>
        <v>15154.370000000001</v>
      </c>
      <c r="U3449" s="48">
        <f>IF(O3449&lt;=0.12,1,0)*(1-R3449)*M3449</f>
        <v>0</v>
      </c>
      <c r="V3449" s="49">
        <f>IF(0&lt;0.8,0,IF(0&lt;1,Sheet1!L590,1))*IF(G3449&lt;3,0.12 - O3449,0.01) *U3449</f>
        <v>0</v>
      </c>
      <c r="W3449" s="49">
        <f>IF(0&gt;1,IF(0&lt;=1.1,1,IF(0&lt;=1.2,2,IF(0&lt;=1.5,3,5))),0) * 1000000</f>
        <v>0</v>
      </c>
      <c r="X3449" s="50">
        <f>IF(AND(P3449&gt;=150000000,P3449&lt;300000000),5000000,IF(AND(P3449&gt;=300000000,P3449&lt;500000000),10000000,IF(AND(P3449&gt;=300000000,P3449&lt;500000000),15000000,IF(AND(P3449&gt;=500000000,P3449&lt;3000000000),20000000,IF(P3449&gt;=30000000000,35000000,0))))) * (1-R3449)</f>
        <v>0</v>
      </c>
      <c r="Y3449" s="50">
        <f>IFERROR(Q3449 * (1-R3449),0)</f>
        <v>0</v>
      </c>
      <c r="Z3449" s="51">
        <f>IF(R3449=1,0,0)</f>
        <v>0</v>
      </c>
      <c r="AA3449" s="51">
        <f>IFERROR((1-R3449) * Z3449 * 2%,0)</f>
        <v>0</v>
      </c>
      <c r="AB3449" s="52">
        <f>IF(R3449=0,0,0)</f>
        <v>0</v>
      </c>
      <c r="AC3449" s="52">
        <f> IFERROR(AB3449 * (1-R3449) * 2%,0)</f>
        <v>0</v>
      </c>
      <c r="AD3449" s="53">
        <f>T3449+V3449+W3449+X3449+AA3449+AC3449</f>
        <v>15154.370000000001</v>
      </c>
    </row>
    <row r="3450">
      <c r="C3450" s="40" t="s">
        <v>6554</v>
      </c>
      <c r="D3450" s="41" t="s">
        <v>6555</v>
      </c>
      <c r="E3450" s="41"/>
      <c r="F3450" s="42">
        <v>42516.097303240742</v>
      </c>
      <c r="G3450" s="43">
        <v>26</v>
      </c>
      <c r="H3450" s="44">
        <v>43340</v>
      </c>
      <c r="I3450" s="44">
        <v>43395</v>
      </c>
      <c r="J3450" s="43">
        <v>2415465</v>
      </c>
      <c r="K3450" s="43">
        <v>0</v>
      </c>
      <c r="L3450" s="43">
        <v>0</v>
      </c>
      <c r="M3450" s="43">
        <f>IFERROR(J3450-K3450-L3450,0)</f>
        <v>2415465</v>
      </c>
      <c r="N3450" s="43">
        <v>3276549</v>
      </c>
      <c r="O3450" s="45">
        <f>IFERROR(IF(1 - M3450/N3450&lt;0,0,1-M3450/N3450),0)</f>
        <v>0.26280211283273958</v>
      </c>
      <c r="P3450" s="43">
        <v>0</v>
      </c>
      <c r="Q3450" s="43">
        <v>2415465</v>
      </c>
      <c r="R3450" s="46">
        <f>IF(F3450&lt;DATEVALUE("2018-07-01"),1,0)</f>
        <v>1</v>
      </c>
      <c r="S3450" s="47">
        <f>IF(R3450=1,1%,0)</f>
        <v>0.01</v>
      </c>
      <c r="T3450" s="46">
        <f>IFERROR(S3450*M3450,0)</f>
        <v>24154.650000000001</v>
      </c>
      <c r="U3450" s="48">
        <f>IF(O3450&lt;=0.12,1,0)*(1-R3450)*M3450</f>
        <v>0</v>
      </c>
      <c r="V3450" s="49">
        <f>IF(0&lt;0.8,0,IF(0&lt;1,Sheet1!L590,1))*IF(G3450&lt;3,0.12 - O3450,0.01) *U3450</f>
        <v>0</v>
      </c>
      <c r="W3450" s="49">
        <f>IF(0&gt;1,IF(0&lt;=1.1,1,IF(0&lt;=1.2,2,IF(0&lt;=1.5,3,5))),0) * 1000000</f>
        <v>0</v>
      </c>
      <c r="X3450" s="50">
        <f>IF(AND(P3450&gt;=150000000,P3450&lt;300000000),5000000,IF(AND(P3450&gt;=300000000,P3450&lt;500000000),10000000,IF(AND(P3450&gt;=300000000,P3450&lt;500000000),15000000,IF(AND(P3450&gt;=500000000,P3450&lt;3000000000),20000000,IF(P3450&gt;=30000000000,35000000,0))))) * (1-R3450)</f>
        <v>0</v>
      </c>
      <c r="Y3450" s="50">
        <f>IFERROR(Q3450 * (1-R3450),0)</f>
        <v>0</v>
      </c>
      <c r="Z3450" s="51">
        <f>IF(R3450=1,0,0)</f>
        <v>0</v>
      </c>
      <c r="AA3450" s="51">
        <f>IFERROR((1-R3450) * Z3450 * 2%,0)</f>
        <v>0</v>
      </c>
      <c r="AB3450" s="52">
        <f>IF(R3450=0,0,0)</f>
        <v>0</v>
      </c>
      <c r="AC3450" s="52">
        <f> IFERROR(AB3450 * (1-R3450) * 2%,0)</f>
        <v>0</v>
      </c>
      <c r="AD3450" s="53">
        <f>T3450+V3450+W3450+X3450+AA3450+AC3450</f>
        <v>24154.650000000001</v>
      </c>
    </row>
    <row r="3451">
      <c r="C3451" s="40" t="s">
        <v>6556</v>
      </c>
      <c r="D3451" s="41" t="s">
        <v>2171</v>
      </c>
      <c r="E3451" s="41"/>
      <c r="F3451" s="42">
        <v>42957.259525462963</v>
      </c>
      <c r="G3451" s="43">
        <v>11</v>
      </c>
      <c r="H3451" s="44">
        <v>43336</v>
      </c>
      <c r="I3451" s="44">
        <v>43353</v>
      </c>
      <c r="J3451" s="43">
        <v>1342000</v>
      </c>
      <c r="K3451" s="43">
        <v>98568</v>
      </c>
      <c r="L3451" s="43">
        <v>0</v>
      </c>
      <c r="M3451" s="43">
        <f>IFERROR(J3451-K3451-L3451,0)</f>
        <v>1243432</v>
      </c>
      <c r="N3451" s="43">
        <v>1709609</v>
      </c>
      <c r="O3451" s="45">
        <f>IFERROR(IF(1 - M3451/N3451&lt;0,0,1-M3451/N3451),0)</f>
        <v>0.27268047840178655</v>
      </c>
      <c r="P3451" s="43">
        <v>0</v>
      </c>
      <c r="Q3451" s="43">
        <v>1342000</v>
      </c>
      <c r="R3451" s="46">
        <f>IF(F3451&lt;DATEVALUE("2018-07-01"),1,0)</f>
        <v>1</v>
      </c>
      <c r="S3451" s="47">
        <f>IF(R3451=1,1%,0)</f>
        <v>0.01</v>
      </c>
      <c r="T3451" s="46">
        <f>IFERROR(S3451*M3451,0)</f>
        <v>12434.32</v>
      </c>
      <c r="U3451" s="48">
        <f>IF(O3451&lt;=0.12,1,0)*(1-R3451)*M3451</f>
        <v>0</v>
      </c>
      <c r="V3451" s="49">
        <f>IF(0&lt;0.8,0,IF(0&lt;1,Sheet1!L590,1))*IF(G3451&lt;3,0.12 - O3451,0.01) *U3451</f>
        <v>0</v>
      </c>
      <c r="W3451" s="49">
        <f>IF(0&gt;1,IF(0&lt;=1.1,1,IF(0&lt;=1.2,2,IF(0&lt;=1.5,3,5))),0) * 1000000</f>
        <v>0</v>
      </c>
      <c r="X3451" s="50">
        <f>IF(AND(P3451&gt;=150000000,P3451&lt;300000000),5000000,IF(AND(P3451&gt;=300000000,P3451&lt;500000000),10000000,IF(AND(P3451&gt;=300000000,P3451&lt;500000000),15000000,IF(AND(P3451&gt;=500000000,P3451&lt;3000000000),20000000,IF(P3451&gt;=30000000000,35000000,0))))) * (1-R3451)</f>
        <v>0</v>
      </c>
      <c r="Y3451" s="50">
        <f>IFERROR(Q3451 * (1-R3451),0)</f>
        <v>0</v>
      </c>
      <c r="Z3451" s="51">
        <f>IF(R3451=1,0,0)</f>
        <v>0</v>
      </c>
      <c r="AA3451" s="51">
        <f>IFERROR((1-R3451) * Z3451 * 2%,0)</f>
        <v>0</v>
      </c>
      <c r="AB3451" s="52">
        <f>IF(R3451=0,0,0)</f>
        <v>0</v>
      </c>
      <c r="AC3451" s="52">
        <f> IFERROR(AB3451 * (1-R3451) * 2%,0)</f>
        <v>0</v>
      </c>
      <c r="AD3451" s="53">
        <f>T3451+V3451+W3451+X3451+AA3451+AC3451</f>
        <v>12434.32</v>
      </c>
    </row>
    <row r="3452">
      <c r="C3452" s="40" t="s">
        <v>6557</v>
      </c>
      <c r="D3452" s="41" t="s">
        <v>2171</v>
      </c>
      <c r="E3452" s="41"/>
      <c r="F3452" s="42">
        <v>43094.112326388888</v>
      </c>
      <c r="G3452" s="43">
        <v>7</v>
      </c>
      <c r="H3452" s="44">
        <v>43336</v>
      </c>
      <c r="I3452" s="44">
        <v>43353</v>
      </c>
      <c r="J3452" s="43">
        <v>441375</v>
      </c>
      <c r="K3452" s="43">
        <v>39236</v>
      </c>
      <c r="L3452" s="43">
        <v>0</v>
      </c>
      <c r="M3452" s="43">
        <f>IFERROR(J3452-K3452-L3452,0)</f>
        <v>402139</v>
      </c>
      <c r="N3452" s="43">
        <v>645113</v>
      </c>
      <c r="O3452" s="45">
        <f>IFERROR(IF(1 - M3452/N3452&lt;0,0,1-M3452/N3452),0)</f>
        <v>0.37663789134616721</v>
      </c>
      <c r="P3452" s="43">
        <v>0</v>
      </c>
      <c r="Q3452" s="43">
        <v>441375</v>
      </c>
      <c r="R3452" s="46">
        <f>IF(F3452&lt;DATEVALUE("2018-07-01"),1,0)</f>
        <v>1</v>
      </c>
      <c r="S3452" s="47">
        <f>IF(R3452=1,1%,0)</f>
        <v>0.01</v>
      </c>
      <c r="T3452" s="46">
        <f>IFERROR(S3452*M3452,0)</f>
        <v>4021.3899999999999</v>
      </c>
      <c r="U3452" s="48">
        <f>IF(O3452&lt;=0.12,1,0)*(1-R3452)*M3452</f>
        <v>0</v>
      </c>
      <c r="V3452" s="49">
        <f>IF(0&lt;0.8,0,IF(0&lt;1,Sheet1!L590,1))*IF(G3452&lt;3,0.12 - O3452,0.01) *U3452</f>
        <v>0</v>
      </c>
      <c r="W3452" s="49">
        <f>IF(0&gt;1,IF(0&lt;=1.1,1,IF(0&lt;=1.2,2,IF(0&lt;=1.5,3,5))),0) * 1000000</f>
        <v>0</v>
      </c>
      <c r="X3452" s="50">
        <f>IF(AND(P3452&gt;=150000000,P3452&lt;300000000),5000000,IF(AND(P3452&gt;=300000000,P3452&lt;500000000),10000000,IF(AND(P3452&gt;=300000000,P3452&lt;500000000),15000000,IF(AND(P3452&gt;=500000000,P3452&lt;3000000000),20000000,IF(P3452&gt;=30000000000,35000000,0))))) * (1-R3452)</f>
        <v>0</v>
      </c>
      <c r="Y3452" s="50">
        <f>IFERROR(Q3452 * (1-R3452),0)</f>
        <v>0</v>
      </c>
      <c r="Z3452" s="51">
        <f>IF(R3452=1,0,0)</f>
        <v>0</v>
      </c>
      <c r="AA3452" s="51">
        <f>IFERROR((1-R3452) * Z3452 * 2%,0)</f>
        <v>0</v>
      </c>
      <c r="AB3452" s="52">
        <f>IF(R3452=0,0,0)</f>
        <v>0</v>
      </c>
      <c r="AC3452" s="52">
        <f> IFERROR(AB3452 * (1-R3452) * 2%,0)</f>
        <v>0</v>
      </c>
      <c r="AD3452" s="53">
        <f>T3452+V3452+W3452+X3452+AA3452+AC3452</f>
        <v>4021.3899999999999</v>
      </c>
    </row>
    <row r="3453">
      <c r="C3453" s="40" t="s">
        <v>6558</v>
      </c>
      <c r="D3453" s="41" t="s">
        <v>2171</v>
      </c>
      <c r="E3453" s="41"/>
      <c r="F3453" s="42">
        <v>43307.417592592588</v>
      </c>
      <c r="G3453" s="43">
        <v>0</v>
      </c>
      <c r="H3453" s="44">
        <v>43370</v>
      </c>
      <c r="I3453" s="44">
        <v>43383</v>
      </c>
      <c r="J3453" s="43">
        <v>4295990.5700000003</v>
      </c>
      <c r="K3453" s="43">
        <v>0</v>
      </c>
      <c r="L3453" s="43">
        <v>0</v>
      </c>
      <c r="M3453" s="43">
        <f>IFERROR(J3453-K3453-L3453,0)</f>
        <v>4295990.5700000003</v>
      </c>
      <c r="N3453" s="43">
        <v>4617666</v>
      </c>
      <c r="O3453" s="45">
        <f>IFERROR(IF(1 - M3453/N3453&lt;0,0,1-M3453/N3453),0)</f>
        <v>0.06966190928490712</v>
      </c>
      <c r="P3453" s="43">
        <v>0</v>
      </c>
      <c r="Q3453" s="43">
        <v>0</v>
      </c>
      <c r="R3453" s="46">
        <f>IF(F3453&lt;DATEVALUE("2018-07-01"),1,0)</f>
        <v>0</v>
      </c>
      <c r="S3453" s="47">
        <f>IF(R3453=1,1%,0)</f>
        <v>0</v>
      </c>
      <c r="T3453" s="46">
        <f>IFERROR(S3453*M3453,0)</f>
        <v>0</v>
      </c>
      <c r="U3453" s="48">
        <f>IF(O3453&lt;=0.12,1,0)*(1-R3453)*M3453</f>
        <v>4295990.5700000003</v>
      </c>
      <c r="V3453" s="49">
        <f>IF(0&lt;0.8,0,IF(0&lt;1,Sheet1!L590,1))*IF(G3453&lt;3,0.12 - O3453,0.01) *U3453</f>
        <v>0</v>
      </c>
      <c r="W3453" s="49">
        <f>IF(0&gt;1,IF(0&lt;=1.1,1,IF(0&lt;=1.2,2,IF(0&lt;=1.5,3,5))),0) * 1000000</f>
        <v>0</v>
      </c>
      <c r="X3453" s="50">
        <f>IF(AND(P3453&gt;=150000000,P3453&lt;300000000),5000000,IF(AND(P3453&gt;=300000000,P3453&lt;500000000),10000000,IF(AND(P3453&gt;=300000000,P3453&lt;500000000),15000000,IF(AND(P3453&gt;=500000000,P3453&lt;3000000000),20000000,IF(P3453&gt;=30000000000,35000000,0))))) * (1-R3453)</f>
        <v>0</v>
      </c>
      <c r="Y3453" s="50">
        <f>IFERROR(Q3453 * (1-R3453),0)</f>
        <v>0</v>
      </c>
      <c r="Z3453" s="51">
        <f>IF(R3453=1,0,0)</f>
        <v>0</v>
      </c>
      <c r="AA3453" s="51">
        <f>IFERROR((1-R3453) * Z3453 * 2%,0)</f>
        <v>0</v>
      </c>
      <c r="AB3453" s="52">
        <f>IF(R3453=0,0,0)</f>
        <v>0</v>
      </c>
      <c r="AC3453" s="52">
        <f> IFERROR(AB3453 * (1-R3453) * 2%,0)</f>
        <v>0</v>
      </c>
      <c r="AD3453" s="53">
        <f>T3453+V3453+W3453+X3453+AA3453+AC3453</f>
        <v>0</v>
      </c>
    </row>
    <row r="3454">
      <c r="C3454" s="40" t="s">
        <v>6559</v>
      </c>
      <c r="D3454" s="41" t="s">
        <v>6560</v>
      </c>
      <c r="E3454" s="41"/>
      <c r="F3454" s="42">
        <v>42521.379548611112</v>
      </c>
      <c r="G3454" s="43">
        <v>26</v>
      </c>
      <c r="H3454" s="44" t="s">
        <v>24</v>
      </c>
      <c r="I3454" s="44" t="s">
        <v>24</v>
      </c>
      <c r="J3454" s="43">
        <v>0</v>
      </c>
      <c r="K3454" s="43">
        <v>0</v>
      </c>
      <c r="L3454" s="43">
        <v>0</v>
      </c>
      <c r="M3454" s="43">
        <f>IFERROR(J3454-K3454-L3454,0)</f>
        <v>0</v>
      </c>
      <c r="N3454" s="43">
        <v>401841</v>
      </c>
      <c r="O3454" s="45">
        <f>IFERROR(IF(1 - M3454/N3454&lt;0,0,1-M3454/N3454),0)</f>
        <v>1</v>
      </c>
      <c r="P3454" s="43">
        <v>0</v>
      </c>
      <c r="Q3454" s="43">
        <v>0</v>
      </c>
      <c r="R3454" s="46">
        <f>IF(F3454&lt;DATEVALUE("2018-07-01"),1,0)</f>
        <v>1</v>
      </c>
      <c r="S3454" s="47">
        <f>IF(R3454=1,1%,0)</f>
        <v>0.01</v>
      </c>
      <c r="T3454" s="46">
        <f>IFERROR(S3454*M3454,0)</f>
        <v>0</v>
      </c>
      <c r="U3454" s="48">
        <f>IF(O3454&lt;=0.12,1,0)*(1-R3454)*M3454</f>
        <v>0</v>
      </c>
      <c r="V3454" s="49">
        <f>IF(0&lt;0.8,0,IF(0&lt;1,Sheet1!L590,1))*IF(G3454&lt;3,0.12 - O3454,0.01) *U3454</f>
        <v>0</v>
      </c>
      <c r="W3454" s="49">
        <f>IF(0&gt;1,IF(0&lt;=1.1,1,IF(0&lt;=1.2,2,IF(0&lt;=1.5,3,5))),0) * 1000000</f>
        <v>0</v>
      </c>
      <c r="X3454" s="50">
        <f>IF(AND(P3454&gt;=150000000,P3454&lt;300000000),5000000,IF(AND(P3454&gt;=300000000,P3454&lt;500000000),10000000,IF(AND(P3454&gt;=300000000,P3454&lt;500000000),15000000,IF(AND(P3454&gt;=500000000,P3454&lt;3000000000),20000000,IF(P3454&gt;=30000000000,35000000,0))))) * (1-R3454)</f>
        <v>0</v>
      </c>
      <c r="Y3454" s="50">
        <f>IFERROR(Q3454 * (1-R3454),0)</f>
        <v>0</v>
      </c>
      <c r="Z3454" s="51">
        <f>IF(R3454=1,0,"")</f>
        <v>0</v>
      </c>
      <c r="AA3454" s="51">
        <f>IFERROR((1-R3454) * Z3454 * 2%,0)</f>
        <v>0</v>
      </c>
      <c r="AB3454" s="52">
        <f>IF(R3454=0,"",0)</f>
        <v>0</v>
      </c>
      <c r="AC3454" s="52">
        <f> IFERROR(AB3454 * (1-R3454) * 2%,0)</f>
        <v>0</v>
      </c>
      <c r="AD3454" s="53">
        <f>T3454+V3454+W3454+X3454+AA3454+AC3454</f>
        <v>0</v>
      </c>
    </row>
    <row r="3455">
      <c r="C3455" s="40" t="s">
        <v>6561</v>
      </c>
      <c r="D3455" s="41" t="s">
        <v>6562</v>
      </c>
      <c r="E3455" s="41"/>
      <c r="F3455" s="42">
        <v>41636.452002314814</v>
      </c>
      <c r="G3455" s="43">
        <v>55</v>
      </c>
      <c r="H3455" s="44">
        <v>43336</v>
      </c>
      <c r="I3455" s="44">
        <v>43349</v>
      </c>
      <c r="J3455" s="43">
        <v>3136599</v>
      </c>
      <c r="K3455" s="43">
        <v>181662</v>
      </c>
      <c r="L3455" s="43">
        <v>0</v>
      </c>
      <c r="M3455" s="43">
        <f>IFERROR(J3455-K3455-L3455,0)</f>
        <v>2954937</v>
      </c>
      <c r="N3455" s="43">
        <v>5035741</v>
      </c>
      <c r="O3455" s="45">
        <f>IFERROR(IF(1 - M3455/N3455&lt;0,0,1-M3455/N3455),0)</f>
        <v>0.41320711291545775</v>
      </c>
      <c r="P3455" s="43">
        <v>0</v>
      </c>
      <c r="Q3455" s="43">
        <v>3136599</v>
      </c>
      <c r="R3455" s="46">
        <f>IF(F3455&lt;DATEVALUE("2018-07-01"),1,0)</f>
        <v>1</v>
      </c>
      <c r="S3455" s="47">
        <f>IF(R3455=1,1%,0)</f>
        <v>0.01</v>
      </c>
      <c r="T3455" s="46">
        <f>IFERROR(S3455*M3455,0)</f>
        <v>29549.369999999999</v>
      </c>
      <c r="U3455" s="48">
        <f>IF(O3455&lt;=0.12,1,0)*(1-R3455)*M3455</f>
        <v>0</v>
      </c>
      <c r="V3455" s="49">
        <f>IF(0&lt;0.8,0,IF(0&lt;1,Sheet1!L590,1))*IF(G3455&lt;3,0.12 - O3455,0.01) *U3455</f>
        <v>0</v>
      </c>
      <c r="W3455" s="49">
        <f>IF(0&gt;1,IF(0&lt;=1.1,1,IF(0&lt;=1.2,2,IF(0&lt;=1.5,3,5))),0) * 1000000</f>
        <v>0</v>
      </c>
      <c r="X3455" s="50">
        <f>IF(AND(P3455&gt;=150000000,P3455&lt;300000000),5000000,IF(AND(P3455&gt;=300000000,P3455&lt;500000000),10000000,IF(AND(P3455&gt;=300000000,P3455&lt;500000000),15000000,IF(AND(P3455&gt;=500000000,P3455&lt;3000000000),20000000,IF(P3455&gt;=30000000000,35000000,0))))) * (1-R3455)</f>
        <v>0</v>
      </c>
      <c r="Y3455" s="50">
        <f>IFERROR(Q3455 * (1-R3455),0)</f>
        <v>0</v>
      </c>
      <c r="Z3455" s="51">
        <f>IF(R3455=1,0,0)</f>
        <v>0</v>
      </c>
      <c r="AA3455" s="51">
        <f>IFERROR((1-R3455) * Z3455 * 2%,0)</f>
        <v>0</v>
      </c>
      <c r="AB3455" s="52">
        <f>IF(R3455=0,0,0)</f>
        <v>0</v>
      </c>
      <c r="AC3455" s="52">
        <f> IFERROR(AB3455 * (1-R3455) * 2%,0)</f>
        <v>0</v>
      </c>
      <c r="AD3455" s="53">
        <f>T3455+V3455+W3455+X3455+AA3455+AC3455</f>
        <v>29549.369999999999</v>
      </c>
    </row>
    <row r="3456">
      <c r="C3456" s="40" t="s">
        <v>6563</v>
      </c>
      <c r="D3456" s="41" t="s">
        <v>6564</v>
      </c>
      <c r="E3456" s="41"/>
      <c r="F3456" s="42">
        <v>41814.474618055552</v>
      </c>
      <c r="G3456" s="43">
        <v>49</v>
      </c>
      <c r="H3456" s="44">
        <v>43340</v>
      </c>
      <c r="I3456" s="44">
        <v>43395</v>
      </c>
      <c r="J3456" s="43">
        <v>1900290</v>
      </c>
      <c r="K3456" s="43">
        <v>2236</v>
      </c>
      <c r="L3456" s="43">
        <v>0</v>
      </c>
      <c r="M3456" s="43">
        <f>IFERROR(J3456-K3456-L3456,0)</f>
        <v>1898054</v>
      </c>
      <c r="N3456" s="43">
        <v>2889875</v>
      </c>
      <c r="O3456" s="45">
        <f>IFERROR(IF(1 - M3456/N3456&lt;0,0,1-M3456/N3456),0)</f>
        <v>0.3432055019680782</v>
      </c>
      <c r="P3456" s="43">
        <v>0</v>
      </c>
      <c r="Q3456" s="43">
        <v>1900290</v>
      </c>
      <c r="R3456" s="46">
        <f>IF(F3456&lt;DATEVALUE("2018-07-01"),1,0)</f>
        <v>1</v>
      </c>
      <c r="S3456" s="47">
        <f>IF(R3456=1,1%,0)</f>
        <v>0.01</v>
      </c>
      <c r="T3456" s="46">
        <f>IFERROR(S3456*M3456,0)</f>
        <v>18980.540000000001</v>
      </c>
      <c r="U3456" s="48">
        <f>IF(O3456&lt;=0.12,1,0)*(1-R3456)*M3456</f>
        <v>0</v>
      </c>
      <c r="V3456" s="49">
        <f>IF(0&lt;0.8,0,IF(0&lt;1,Sheet1!L590,1))*IF(G3456&lt;3,0.12 - O3456,0.01) *U3456</f>
        <v>0</v>
      </c>
      <c r="W3456" s="49">
        <f>IF(0&gt;1,IF(0&lt;=1.1,1,IF(0&lt;=1.2,2,IF(0&lt;=1.5,3,5))),0) * 1000000</f>
        <v>0</v>
      </c>
      <c r="X3456" s="50">
        <f>IF(AND(P3456&gt;=150000000,P3456&lt;300000000),5000000,IF(AND(P3456&gt;=300000000,P3456&lt;500000000),10000000,IF(AND(P3456&gt;=300000000,P3456&lt;500000000),15000000,IF(AND(P3456&gt;=500000000,P3456&lt;3000000000),20000000,IF(P3456&gt;=30000000000,35000000,0))))) * (1-R3456)</f>
        <v>0</v>
      </c>
      <c r="Y3456" s="50">
        <f>IFERROR(Q3456 * (1-R3456),0)</f>
        <v>0</v>
      </c>
      <c r="Z3456" s="51">
        <f>IF(R3456=1,0,0)</f>
        <v>0</v>
      </c>
      <c r="AA3456" s="51">
        <f>IFERROR((1-R3456) * Z3456 * 2%,0)</f>
        <v>0</v>
      </c>
      <c r="AB3456" s="52">
        <f>IF(R3456=0,0,0)</f>
        <v>0</v>
      </c>
      <c r="AC3456" s="52">
        <f> IFERROR(AB3456 * (1-R3456) * 2%,0)</f>
        <v>0</v>
      </c>
      <c r="AD3456" s="53">
        <f>T3456+V3456+W3456+X3456+AA3456+AC3456</f>
        <v>18980.540000000001</v>
      </c>
    </row>
    <row r="3457">
      <c r="C3457" s="40" t="s">
        <v>6565</v>
      </c>
      <c r="D3457" s="41" t="s">
        <v>6566</v>
      </c>
      <c r="E3457" s="41"/>
      <c r="F3457" s="42">
        <v>42521.379131944443</v>
      </c>
      <c r="G3457" s="43">
        <v>26</v>
      </c>
      <c r="H3457" s="44" t="s">
        <v>24</v>
      </c>
      <c r="I3457" s="44" t="s">
        <v>24</v>
      </c>
      <c r="J3457" s="43">
        <v>0</v>
      </c>
      <c r="K3457" s="43">
        <v>0</v>
      </c>
      <c r="L3457" s="43">
        <v>0</v>
      </c>
      <c r="M3457" s="43">
        <f>IFERROR(J3457-K3457-L3457,0)</f>
        <v>0</v>
      </c>
      <c r="N3457" s="43">
        <v>223245</v>
      </c>
      <c r="O3457" s="45">
        <f>IFERROR(IF(1 - M3457/N3457&lt;0,0,1-M3457/N3457),0)</f>
        <v>1</v>
      </c>
      <c r="P3457" s="43">
        <v>0</v>
      </c>
      <c r="Q3457" s="43">
        <v>0</v>
      </c>
      <c r="R3457" s="46">
        <f>IF(F3457&lt;DATEVALUE("2018-07-01"),1,0)</f>
        <v>1</v>
      </c>
      <c r="S3457" s="47">
        <f>IF(R3457=1,1%,0)</f>
        <v>0.01</v>
      </c>
      <c r="T3457" s="46">
        <f>IFERROR(S3457*M3457,0)</f>
        <v>0</v>
      </c>
      <c r="U3457" s="48">
        <f>IF(O3457&lt;=0.12,1,0)*(1-R3457)*M3457</f>
        <v>0</v>
      </c>
      <c r="V3457" s="49">
        <f>IF(0&lt;0.8,0,IF(0&lt;1,Sheet1!L590,1))*IF(G3457&lt;3,0.12 - O3457,0.01) *U3457</f>
        <v>0</v>
      </c>
      <c r="W3457" s="49">
        <f>IF(0&gt;1,IF(0&lt;=1.1,1,IF(0&lt;=1.2,2,IF(0&lt;=1.5,3,5))),0) * 1000000</f>
        <v>0</v>
      </c>
      <c r="X3457" s="50">
        <f>IF(AND(P3457&gt;=150000000,P3457&lt;300000000),5000000,IF(AND(P3457&gt;=300000000,P3457&lt;500000000),10000000,IF(AND(P3457&gt;=300000000,P3457&lt;500000000),15000000,IF(AND(P3457&gt;=500000000,P3457&lt;3000000000),20000000,IF(P3457&gt;=30000000000,35000000,0))))) * (1-R3457)</f>
        <v>0</v>
      </c>
      <c r="Y3457" s="50">
        <f>IFERROR(Q3457 * (1-R3457),0)</f>
        <v>0</v>
      </c>
      <c r="Z3457" s="51">
        <f>IF(R3457=1,0,"")</f>
        <v>0</v>
      </c>
      <c r="AA3457" s="51">
        <f>IFERROR((1-R3457) * Z3457 * 2%,0)</f>
        <v>0</v>
      </c>
      <c r="AB3457" s="52">
        <f>IF(R3457=0,"",0)</f>
        <v>0</v>
      </c>
      <c r="AC3457" s="52">
        <f> IFERROR(AB3457 * (1-R3457) * 2%,0)</f>
        <v>0</v>
      </c>
      <c r="AD3457" s="53">
        <f>T3457+V3457+W3457+X3457+AA3457+AC3457</f>
        <v>0</v>
      </c>
    </row>
    <row r="3458">
      <c r="C3458" s="40" t="s">
        <v>6567</v>
      </c>
      <c r="D3458" s="41" t="s">
        <v>6568</v>
      </c>
      <c r="E3458" s="41"/>
      <c r="F3458" s="42">
        <v>41226.377430555556</v>
      </c>
      <c r="G3458" s="43">
        <v>68</v>
      </c>
      <c r="H3458" s="44">
        <v>43334</v>
      </c>
      <c r="I3458" s="44">
        <v>43342</v>
      </c>
      <c r="J3458" s="43">
        <v>2622456</v>
      </c>
      <c r="K3458" s="43">
        <v>0</v>
      </c>
      <c r="L3458" s="43">
        <v>0</v>
      </c>
      <c r="M3458" s="43">
        <f>IFERROR(J3458-K3458-L3458,0)</f>
        <v>2622456</v>
      </c>
      <c r="N3458" s="43">
        <v>3629843</v>
      </c>
      <c r="O3458" s="45">
        <f>IFERROR(IF(1 - M3458/N3458&lt;0,0,1-M3458/N3458),0)</f>
        <v>0.27752908321379188</v>
      </c>
      <c r="P3458" s="43">
        <v>0</v>
      </c>
      <c r="Q3458" s="43">
        <v>2622456</v>
      </c>
      <c r="R3458" s="46">
        <f>IF(F3458&lt;DATEVALUE("2018-07-01"),1,0)</f>
        <v>1</v>
      </c>
      <c r="S3458" s="47">
        <f>IF(R3458=1,1%,0)</f>
        <v>0.01</v>
      </c>
      <c r="T3458" s="46">
        <f>IFERROR(S3458*M3458,0)</f>
        <v>26224.560000000001</v>
      </c>
      <c r="U3458" s="48">
        <f>IF(O3458&lt;=0.12,1,0)*(1-R3458)*M3458</f>
        <v>0</v>
      </c>
      <c r="V3458" s="49">
        <f>IF(0&lt;0.8,0,IF(0&lt;1,Sheet1!L590,1))*IF(G3458&lt;3,0.12 - O3458,0.01) *U3458</f>
        <v>0</v>
      </c>
      <c r="W3458" s="49">
        <f>IF(0&gt;1,IF(0&lt;=1.1,1,IF(0&lt;=1.2,2,IF(0&lt;=1.5,3,5))),0) * 1000000</f>
        <v>0</v>
      </c>
      <c r="X3458" s="50">
        <f>IF(AND(P3458&gt;=150000000,P3458&lt;300000000),5000000,IF(AND(P3458&gt;=300000000,P3458&lt;500000000),10000000,IF(AND(P3458&gt;=300000000,P3458&lt;500000000),15000000,IF(AND(P3458&gt;=500000000,P3458&lt;3000000000),20000000,IF(P3458&gt;=30000000000,35000000,0))))) * (1-R3458)</f>
        <v>0</v>
      </c>
      <c r="Y3458" s="50">
        <f>IFERROR(Q3458 * (1-R3458),0)</f>
        <v>0</v>
      </c>
      <c r="Z3458" s="51">
        <f>IF(R3458=1,0,0)</f>
        <v>0</v>
      </c>
      <c r="AA3458" s="51">
        <f>IFERROR((1-R3458) * Z3458 * 2%,0)</f>
        <v>0</v>
      </c>
      <c r="AB3458" s="52">
        <f>IF(R3458=0,0,0)</f>
        <v>0</v>
      </c>
      <c r="AC3458" s="52">
        <f> IFERROR(AB3458 * (1-R3458) * 2%,0)</f>
        <v>0</v>
      </c>
      <c r="AD3458" s="53">
        <f>T3458+V3458+W3458+X3458+AA3458+AC3458</f>
        <v>26224.560000000001</v>
      </c>
    </row>
    <row r="3459">
      <c r="C3459" s="40" t="s">
        <v>6569</v>
      </c>
      <c r="D3459" s="41" t="s">
        <v>6570</v>
      </c>
      <c r="E3459" s="41"/>
      <c r="F3459" s="42">
        <v>41437.663078703699</v>
      </c>
      <c r="G3459" s="43">
        <v>61</v>
      </c>
      <c r="H3459" s="44">
        <v>43336</v>
      </c>
      <c r="I3459" s="44">
        <v>43336</v>
      </c>
      <c r="J3459" s="43">
        <v>2992662</v>
      </c>
      <c r="K3459" s="43">
        <v>0</v>
      </c>
      <c r="L3459" s="43">
        <v>0</v>
      </c>
      <c r="M3459" s="43">
        <f>IFERROR(J3459-K3459-L3459,0)</f>
        <v>2992662</v>
      </c>
      <c r="N3459" s="43">
        <v>4846982</v>
      </c>
      <c r="O3459" s="45">
        <f>IFERROR(IF(1 - M3459/N3459&lt;0,0,1-M3459/N3459),0)</f>
        <v>0.3825720829992767</v>
      </c>
      <c r="P3459" s="43">
        <v>0</v>
      </c>
      <c r="Q3459" s="43">
        <v>2992662</v>
      </c>
      <c r="R3459" s="46">
        <f>IF(F3459&lt;DATEVALUE("2018-07-01"),1,0)</f>
        <v>1</v>
      </c>
      <c r="S3459" s="47">
        <f>IF(R3459=1,1%,0)</f>
        <v>0.01</v>
      </c>
      <c r="T3459" s="46">
        <f>IFERROR(S3459*M3459,0)</f>
        <v>29926.619999999999</v>
      </c>
      <c r="U3459" s="48">
        <f>IF(O3459&lt;=0.12,1,0)*(1-R3459)*M3459</f>
        <v>0</v>
      </c>
      <c r="V3459" s="49">
        <f>IF(0&lt;0.8,0,IF(0&lt;1,Sheet1!L590,1))*IF(G3459&lt;3,0.12 - O3459,0.01) *U3459</f>
        <v>0</v>
      </c>
      <c r="W3459" s="49">
        <f>IF(0&gt;1,IF(0&lt;=1.1,1,IF(0&lt;=1.2,2,IF(0&lt;=1.5,3,5))),0) * 1000000</f>
        <v>0</v>
      </c>
      <c r="X3459" s="50">
        <f>IF(AND(P3459&gt;=150000000,P3459&lt;300000000),5000000,IF(AND(P3459&gt;=300000000,P3459&lt;500000000),10000000,IF(AND(P3459&gt;=300000000,P3459&lt;500000000),15000000,IF(AND(P3459&gt;=500000000,P3459&lt;3000000000),20000000,IF(P3459&gt;=30000000000,35000000,0))))) * (1-R3459)</f>
        <v>0</v>
      </c>
      <c r="Y3459" s="50">
        <f>IFERROR(Q3459 * (1-R3459),0)</f>
        <v>0</v>
      </c>
      <c r="Z3459" s="51">
        <f>IF(R3459=1,0,0)</f>
        <v>0</v>
      </c>
      <c r="AA3459" s="51">
        <f>IFERROR((1-R3459) * Z3459 * 2%,0)</f>
        <v>0</v>
      </c>
      <c r="AB3459" s="52">
        <f>IF(R3459=0,0,0)</f>
        <v>0</v>
      </c>
      <c r="AC3459" s="52">
        <f> IFERROR(AB3459 * (1-R3459) * 2%,0)</f>
        <v>0</v>
      </c>
      <c r="AD3459" s="53">
        <f>T3459+V3459+W3459+X3459+AA3459+AC3459</f>
        <v>29926.619999999999</v>
      </c>
    </row>
    <row r="3460">
      <c r="C3460" s="40" t="s">
        <v>6571</v>
      </c>
      <c r="D3460" s="41" t="s">
        <v>6572</v>
      </c>
      <c r="E3460" s="41"/>
      <c r="F3460" s="42">
        <v>42262.45275462963</v>
      </c>
      <c r="G3460" s="43">
        <v>34</v>
      </c>
      <c r="H3460" s="44">
        <v>43328</v>
      </c>
      <c r="I3460" s="44">
        <v>43343</v>
      </c>
      <c r="J3460" s="43">
        <v>12991284</v>
      </c>
      <c r="K3460" s="43">
        <v>0</v>
      </c>
      <c r="L3460" s="43">
        <v>0</v>
      </c>
      <c r="M3460" s="43">
        <f>IFERROR(J3460-K3460-L3460,0)</f>
        <v>12991284</v>
      </c>
      <c r="N3460" s="43">
        <v>16123981</v>
      </c>
      <c r="O3460" s="45">
        <f>IFERROR(IF(1 - M3460/N3460&lt;0,0,1-M3460/N3460),0)</f>
        <v>0.19428806074628835</v>
      </c>
      <c r="P3460" s="43">
        <v>0</v>
      </c>
      <c r="Q3460" s="43">
        <v>12991284</v>
      </c>
      <c r="R3460" s="46">
        <f>IF(F3460&lt;DATEVALUE("2018-07-01"),1,0)</f>
        <v>1</v>
      </c>
      <c r="S3460" s="47">
        <f>IF(R3460=1,1%,0)</f>
        <v>0.01</v>
      </c>
      <c r="T3460" s="46">
        <f>IFERROR(S3460*M3460,0)</f>
        <v>129912.84</v>
      </c>
      <c r="U3460" s="48">
        <f>IF(O3460&lt;=0.12,1,0)*(1-R3460)*M3460</f>
        <v>0</v>
      </c>
      <c r="V3460" s="49">
        <f>IF(0&lt;0.8,0,IF(0&lt;1,Sheet1!L590,1))*IF(G3460&lt;3,0.12 - O3460,0.01) *U3460</f>
        <v>0</v>
      </c>
      <c r="W3460" s="49">
        <f>IF(0&gt;1,IF(0&lt;=1.1,1,IF(0&lt;=1.2,2,IF(0&lt;=1.5,3,5))),0) * 1000000</f>
        <v>0</v>
      </c>
      <c r="X3460" s="50">
        <f>IF(AND(P3460&gt;=150000000,P3460&lt;300000000),5000000,IF(AND(P3460&gt;=300000000,P3460&lt;500000000),10000000,IF(AND(P3460&gt;=300000000,P3460&lt;500000000),15000000,IF(AND(P3460&gt;=500000000,P3460&lt;3000000000),20000000,IF(P3460&gt;=30000000000,35000000,0))))) * (1-R3460)</f>
        <v>0</v>
      </c>
      <c r="Y3460" s="50">
        <f>IFERROR(Q3460 * (1-R3460),0)</f>
        <v>0</v>
      </c>
      <c r="Z3460" s="51">
        <f>IF(R3460=1,0,0)</f>
        <v>0</v>
      </c>
      <c r="AA3460" s="51">
        <f>IFERROR((1-R3460) * Z3460 * 2%,0)</f>
        <v>0</v>
      </c>
      <c r="AB3460" s="52">
        <f>IF(R3460=0,0,0)</f>
        <v>0</v>
      </c>
      <c r="AC3460" s="52">
        <f> IFERROR(AB3460 * (1-R3460) * 2%,0)</f>
        <v>0</v>
      </c>
      <c r="AD3460" s="53">
        <f>T3460+V3460+W3460+X3460+AA3460+AC3460</f>
        <v>129912.84</v>
      </c>
    </row>
    <row r="3461">
      <c r="C3461" s="40" t="s">
        <v>6573</v>
      </c>
      <c r="D3461" s="41" t="s">
        <v>6574</v>
      </c>
      <c r="E3461" s="41"/>
      <c r="F3461" s="42">
        <v>42522.110671296294</v>
      </c>
      <c r="G3461" s="43">
        <v>25</v>
      </c>
      <c r="H3461" s="44">
        <v>43336</v>
      </c>
      <c r="I3461" s="44">
        <v>43340</v>
      </c>
      <c r="J3461" s="43">
        <v>446000</v>
      </c>
      <c r="K3461" s="43">
        <v>0</v>
      </c>
      <c r="L3461" s="43">
        <v>0</v>
      </c>
      <c r="M3461" s="43">
        <f>IFERROR(J3461-K3461-L3461,0)</f>
        <v>446000</v>
      </c>
      <c r="N3461" s="43">
        <v>386837</v>
      </c>
      <c r="O3461" s="45">
        <f>IFERROR(IF(1 - M3461/N3461&lt;0,0,1-M3461/N3461),0)</f>
        <v>0</v>
      </c>
      <c r="P3461" s="43">
        <v>0</v>
      </c>
      <c r="Q3461" s="43">
        <v>446000</v>
      </c>
      <c r="R3461" s="46">
        <f>IF(F3461&lt;DATEVALUE("2018-07-01"),1,0)</f>
        <v>1</v>
      </c>
      <c r="S3461" s="47">
        <f>IF(R3461=1,1%,0)</f>
        <v>0.01</v>
      </c>
      <c r="T3461" s="46">
        <f>IFERROR(S3461*M3461,0)</f>
        <v>4460</v>
      </c>
      <c r="U3461" s="48">
        <f>IF(O3461&lt;=0.12,1,0)*(1-R3461)*M3461</f>
        <v>0</v>
      </c>
      <c r="V3461" s="49">
        <f>IF(0&lt;0.8,0,IF(0&lt;1,Sheet1!L590,1))*IF(G3461&lt;3,0.12 - O3461,0.01) *U3461</f>
        <v>0</v>
      </c>
      <c r="W3461" s="49">
        <f>IF(0&gt;1,IF(0&lt;=1.1,1,IF(0&lt;=1.2,2,IF(0&lt;=1.5,3,5))),0) * 1000000</f>
        <v>0</v>
      </c>
      <c r="X3461" s="50">
        <f>IF(AND(P3461&gt;=150000000,P3461&lt;300000000),5000000,IF(AND(P3461&gt;=300000000,P3461&lt;500000000),10000000,IF(AND(P3461&gt;=300000000,P3461&lt;500000000),15000000,IF(AND(P3461&gt;=500000000,P3461&lt;3000000000),20000000,IF(P3461&gt;=30000000000,35000000,0))))) * (1-R3461)</f>
        <v>0</v>
      </c>
      <c r="Y3461" s="50">
        <f>IFERROR(Q3461 * (1-R3461),0)</f>
        <v>0</v>
      </c>
      <c r="Z3461" s="51">
        <f>IF(R3461=1,0,0)</f>
        <v>0</v>
      </c>
      <c r="AA3461" s="51">
        <f>IFERROR((1-R3461) * Z3461 * 2%,0)</f>
        <v>0</v>
      </c>
      <c r="AB3461" s="52">
        <f>IF(R3461=0,0,0)</f>
        <v>0</v>
      </c>
      <c r="AC3461" s="52">
        <f> IFERROR(AB3461 * (1-R3461) * 2%,0)</f>
        <v>0</v>
      </c>
      <c r="AD3461" s="53">
        <f>T3461+V3461+W3461+X3461+AA3461+AC3461</f>
        <v>4460</v>
      </c>
    </row>
    <row r="3462">
      <c r="C3462" s="40" t="s">
        <v>6575</v>
      </c>
      <c r="D3462" s="41" t="s">
        <v>6576</v>
      </c>
      <c r="E3462" s="41"/>
      <c r="F3462" s="42">
        <v>42542.103946759256</v>
      </c>
      <c r="G3462" s="43">
        <v>25</v>
      </c>
      <c r="H3462" s="44">
        <v>43340</v>
      </c>
      <c r="I3462" s="44">
        <v>43395</v>
      </c>
      <c r="J3462" s="43">
        <v>1522875</v>
      </c>
      <c r="K3462" s="43">
        <v>0</v>
      </c>
      <c r="L3462" s="43">
        <v>0</v>
      </c>
      <c r="M3462" s="43">
        <f>IFERROR(J3462-K3462-L3462,0)</f>
        <v>1522875</v>
      </c>
      <c r="N3462" s="43">
        <v>1622336</v>
      </c>
      <c r="O3462" s="45">
        <f>IFERROR(IF(1 - M3462/N3462&lt;0,0,1-M3462/N3462),0)</f>
        <v>0.061307275434928421</v>
      </c>
      <c r="P3462" s="43">
        <v>0</v>
      </c>
      <c r="Q3462" s="43">
        <v>1522875</v>
      </c>
      <c r="R3462" s="46">
        <f>IF(F3462&lt;DATEVALUE("2018-07-01"),1,0)</f>
        <v>1</v>
      </c>
      <c r="S3462" s="47">
        <f>IF(R3462=1,1%,0)</f>
        <v>0.01</v>
      </c>
      <c r="T3462" s="46">
        <f>IFERROR(S3462*M3462,0)</f>
        <v>15228.75</v>
      </c>
      <c r="U3462" s="48">
        <f>IF(O3462&lt;=0.12,1,0)*(1-R3462)*M3462</f>
        <v>0</v>
      </c>
      <c r="V3462" s="49">
        <f>IF(0&lt;0.8,0,IF(0&lt;1,Sheet1!L590,1))*IF(G3462&lt;3,0.12 - O3462,0.01) *U3462</f>
        <v>0</v>
      </c>
      <c r="W3462" s="49">
        <f>IF(0&gt;1,IF(0&lt;=1.1,1,IF(0&lt;=1.2,2,IF(0&lt;=1.5,3,5))),0) * 1000000</f>
        <v>0</v>
      </c>
      <c r="X3462" s="50">
        <f>IF(AND(P3462&gt;=150000000,P3462&lt;300000000),5000000,IF(AND(P3462&gt;=300000000,P3462&lt;500000000),10000000,IF(AND(P3462&gt;=300000000,P3462&lt;500000000),15000000,IF(AND(P3462&gt;=500000000,P3462&lt;3000000000),20000000,IF(P3462&gt;=30000000000,35000000,0))))) * (1-R3462)</f>
        <v>0</v>
      </c>
      <c r="Y3462" s="50">
        <f>IFERROR(Q3462 * (1-R3462),0)</f>
        <v>0</v>
      </c>
      <c r="Z3462" s="51">
        <f>IF(R3462=1,0,0)</f>
        <v>0</v>
      </c>
      <c r="AA3462" s="51">
        <f>IFERROR((1-R3462) * Z3462 * 2%,0)</f>
        <v>0</v>
      </c>
      <c r="AB3462" s="52">
        <f>IF(R3462=0,0,0)</f>
        <v>0</v>
      </c>
      <c r="AC3462" s="52">
        <f> IFERROR(AB3462 * (1-R3462) * 2%,0)</f>
        <v>0</v>
      </c>
      <c r="AD3462" s="53">
        <f>T3462+V3462+W3462+X3462+AA3462+AC3462</f>
        <v>15228.75</v>
      </c>
    </row>
    <row r="3463">
      <c r="C3463" s="40" t="s">
        <v>6577</v>
      </c>
      <c r="D3463" s="41" t="s">
        <v>6578</v>
      </c>
      <c r="E3463" s="41"/>
      <c r="F3463" s="42">
        <v>42928.266793981478</v>
      </c>
      <c r="G3463" s="43">
        <v>12</v>
      </c>
      <c r="H3463" s="44">
        <v>43343</v>
      </c>
      <c r="I3463" s="44">
        <v>43340</v>
      </c>
      <c r="J3463" s="43">
        <v>7818560</v>
      </c>
      <c r="K3463" s="43">
        <v>0</v>
      </c>
      <c r="L3463" s="43">
        <v>0</v>
      </c>
      <c r="M3463" s="43">
        <f>IFERROR(J3463-K3463-L3463,0)</f>
        <v>7818560</v>
      </c>
      <c r="N3463" s="43">
        <v>8705607</v>
      </c>
      <c r="O3463" s="45">
        <f>IFERROR(IF(1 - M3463/N3463&lt;0,0,1-M3463/N3463),0)</f>
        <v>0.10189375651806931</v>
      </c>
      <c r="P3463" s="43">
        <v>0</v>
      </c>
      <c r="Q3463" s="43">
        <v>7818560</v>
      </c>
      <c r="R3463" s="46">
        <f>IF(F3463&lt;DATEVALUE("2018-07-01"),1,0)</f>
        <v>1</v>
      </c>
      <c r="S3463" s="47">
        <f>IF(R3463=1,1%,0)</f>
        <v>0.01</v>
      </c>
      <c r="T3463" s="46">
        <f>IFERROR(S3463*M3463,0)</f>
        <v>78185.600000000006</v>
      </c>
      <c r="U3463" s="48">
        <f>IF(O3463&lt;=0.12,1,0)*(1-R3463)*M3463</f>
        <v>0</v>
      </c>
      <c r="V3463" s="49">
        <f>IF(0&lt;0.8,0,IF(0&lt;1,Sheet1!L590,1))*IF(G3463&lt;3,0.12 - O3463,0.01) *U3463</f>
        <v>0</v>
      </c>
      <c r="W3463" s="49">
        <f>IF(0&gt;1,IF(0&lt;=1.1,1,IF(0&lt;=1.2,2,IF(0&lt;=1.5,3,5))),0) * 1000000</f>
        <v>0</v>
      </c>
      <c r="X3463" s="50">
        <f>IF(AND(P3463&gt;=150000000,P3463&lt;300000000),5000000,IF(AND(P3463&gt;=300000000,P3463&lt;500000000),10000000,IF(AND(P3463&gt;=300000000,P3463&lt;500000000),15000000,IF(AND(P3463&gt;=500000000,P3463&lt;3000000000),20000000,IF(P3463&gt;=30000000000,35000000,0))))) * (1-R3463)</f>
        <v>0</v>
      </c>
      <c r="Y3463" s="50">
        <f>IFERROR(Q3463 * (1-R3463),0)</f>
        <v>0</v>
      </c>
      <c r="Z3463" s="51">
        <f>IF(R3463=1,0,0)</f>
        <v>0</v>
      </c>
      <c r="AA3463" s="51">
        <f>IFERROR((1-R3463) * Z3463 * 2%,0)</f>
        <v>0</v>
      </c>
      <c r="AB3463" s="52">
        <f>IF(R3463=0,0,0)</f>
        <v>0</v>
      </c>
      <c r="AC3463" s="52">
        <f> IFERROR(AB3463 * (1-R3463) * 2%,0)</f>
        <v>0</v>
      </c>
      <c r="AD3463" s="53">
        <f>T3463+V3463+W3463+X3463+AA3463+AC3463</f>
        <v>78185.600000000006</v>
      </c>
    </row>
    <row r="3464">
      <c r="C3464" s="40" t="s">
        <v>6579</v>
      </c>
      <c r="D3464" s="41" t="s">
        <v>6580</v>
      </c>
      <c r="E3464" s="41"/>
      <c r="F3464" s="42">
        <v>43112.137129629627</v>
      </c>
      <c r="G3464" s="43">
        <v>6</v>
      </c>
      <c r="H3464" s="44">
        <v>43334</v>
      </c>
      <c r="I3464" s="44">
        <v>43342</v>
      </c>
      <c r="J3464" s="43">
        <v>1257328</v>
      </c>
      <c r="K3464" s="43">
        <v>255860</v>
      </c>
      <c r="L3464" s="43">
        <v>0</v>
      </c>
      <c r="M3464" s="43">
        <f>IFERROR(J3464-K3464-L3464,0)</f>
        <v>1001468</v>
      </c>
      <c r="N3464" s="43">
        <v>1737802</v>
      </c>
      <c r="O3464" s="45">
        <f>IFERROR(IF(1 - M3464/N3464&lt;0,0,1-M3464/N3464),0)</f>
        <v>0.42371570524144864</v>
      </c>
      <c r="P3464" s="43">
        <v>0</v>
      </c>
      <c r="Q3464" s="43">
        <v>1257328</v>
      </c>
      <c r="R3464" s="46">
        <f>IF(F3464&lt;DATEVALUE("2018-07-01"),1,0)</f>
        <v>1</v>
      </c>
      <c r="S3464" s="47">
        <f>IF(R3464=1,1%,0)</f>
        <v>0.01</v>
      </c>
      <c r="T3464" s="46">
        <f>IFERROR(S3464*M3464,0)</f>
        <v>10014.68</v>
      </c>
      <c r="U3464" s="48">
        <f>IF(O3464&lt;=0.12,1,0)*(1-R3464)*M3464</f>
        <v>0</v>
      </c>
      <c r="V3464" s="49">
        <f>IF(0&lt;0.8,0,IF(0&lt;1,Sheet1!L590,1))*IF(G3464&lt;3,0.12 - O3464,0.01) *U3464</f>
        <v>0</v>
      </c>
      <c r="W3464" s="49">
        <f>IF(0&gt;1,IF(0&lt;=1.1,1,IF(0&lt;=1.2,2,IF(0&lt;=1.5,3,5))),0) * 1000000</f>
        <v>0</v>
      </c>
      <c r="X3464" s="50">
        <f>IF(AND(P3464&gt;=150000000,P3464&lt;300000000),5000000,IF(AND(P3464&gt;=300000000,P3464&lt;500000000),10000000,IF(AND(P3464&gt;=300000000,P3464&lt;500000000),15000000,IF(AND(P3464&gt;=500000000,P3464&lt;3000000000),20000000,IF(P3464&gt;=30000000000,35000000,0))))) * (1-R3464)</f>
        <v>0</v>
      </c>
      <c r="Y3464" s="50">
        <f>IFERROR(Q3464 * (1-R3464),0)</f>
        <v>0</v>
      </c>
      <c r="Z3464" s="51">
        <f>IF(R3464=1,0,0)</f>
        <v>0</v>
      </c>
      <c r="AA3464" s="51">
        <f>IFERROR((1-R3464) * Z3464 * 2%,0)</f>
        <v>0</v>
      </c>
      <c r="AB3464" s="52">
        <f>IF(R3464=0,0,0)</f>
        <v>0</v>
      </c>
      <c r="AC3464" s="52">
        <f> IFERROR(AB3464 * (1-R3464) * 2%,0)</f>
        <v>0</v>
      </c>
      <c r="AD3464" s="53">
        <f>T3464+V3464+W3464+X3464+AA3464+AC3464</f>
        <v>10014.68</v>
      </c>
    </row>
    <row r="3465">
      <c r="C3465" s="40" t="s">
        <v>6581</v>
      </c>
      <c r="D3465" s="41" t="s">
        <v>6582</v>
      </c>
      <c r="E3465" s="41"/>
      <c r="F3465" s="42">
        <v>43206.331643518519</v>
      </c>
      <c r="G3465" s="43">
        <v>3</v>
      </c>
      <c r="H3465" s="44">
        <v>43325</v>
      </c>
      <c r="I3465" s="44">
        <v>43341</v>
      </c>
      <c r="J3465" s="43">
        <v>3850000</v>
      </c>
      <c r="K3465" s="43">
        <v>0</v>
      </c>
      <c r="L3465" s="43">
        <v>0</v>
      </c>
      <c r="M3465" s="43">
        <f>IFERROR(J3465-K3465-L3465,0)</f>
        <v>3850000</v>
      </c>
      <c r="N3465" s="43">
        <v>3840543</v>
      </c>
      <c r="O3465" s="45">
        <f>IFERROR(IF(1 - M3465/N3465&lt;0,0,1-M3465/N3465),0)</f>
        <v>0</v>
      </c>
      <c r="P3465" s="43">
        <v>0</v>
      </c>
      <c r="Q3465" s="43">
        <v>0</v>
      </c>
      <c r="R3465" s="46">
        <f>IF(F3465&lt;DATEVALUE("2018-07-01"),1,0)</f>
        <v>1</v>
      </c>
      <c r="S3465" s="47">
        <f>IF(R3465=1,1%,0)</f>
        <v>0.01</v>
      </c>
      <c r="T3465" s="46">
        <f>IFERROR(S3465*M3465,0)</f>
        <v>38500</v>
      </c>
      <c r="U3465" s="48">
        <f>IF(O3465&lt;=0.12,1,0)*(1-R3465)*M3465</f>
        <v>0</v>
      </c>
      <c r="V3465" s="49">
        <f>IF(0&lt;0.8,0,IF(0&lt;1,Sheet1!L590,1))*IF(G3465&lt;3,0.12 - O3465,0.01) *U3465</f>
        <v>0</v>
      </c>
      <c r="W3465" s="49">
        <f>IF(0&gt;1,IF(0&lt;=1.1,1,IF(0&lt;=1.2,2,IF(0&lt;=1.5,3,5))),0) * 1000000</f>
        <v>0</v>
      </c>
      <c r="X3465" s="50">
        <f>IF(AND(P3465&gt;=150000000,P3465&lt;300000000),5000000,IF(AND(P3465&gt;=300000000,P3465&lt;500000000),10000000,IF(AND(P3465&gt;=300000000,P3465&lt;500000000),15000000,IF(AND(P3465&gt;=500000000,P3465&lt;3000000000),20000000,IF(P3465&gt;=30000000000,35000000,0))))) * (1-R3465)</f>
        <v>0</v>
      </c>
      <c r="Y3465" s="50">
        <f>IFERROR(Q3465 * (1-R3465),0)</f>
        <v>0</v>
      </c>
      <c r="Z3465" s="51">
        <f>IF(R3465=1,0,0)</f>
        <v>0</v>
      </c>
      <c r="AA3465" s="51">
        <f>IFERROR((1-R3465) * Z3465 * 2%,0)</f>
        <v>0</v>
      </c>
      <c r="AB3465" s="52">
        <f>IF(R3465=0,0,0)</f>
        <v>0</v>
      </c>
      <c r="AC3465" s="52">
        <f> IFERROR(AB3465 * (1-R3465) * 2%,0)</f>
        <v>0</v>
      </c>
      <c r="AD3465" s="53">
        <f>T3465+V3465+W3465+X3465+AA3465+AC3465</f>
        <v>38500</v>
      </c>
    </row>
    <row r="3466">
      <c r="C3466" s="40" t="s">
        <v>6583</v>
      </c>
      <c r="D3466" s="41" t="s">
        <v>6584</v>
      </c>
      <c r="E3466" s="41"/>
      <c r="F3466" s="42">
        <v>42521.273541666662</v>
      </c>
      <c r="G3466" s="43">
        <v>26</v>
      </c>
      <c r="H3466" s="44" t="s">
        <v>24</v>
      </c>
      <c r="I3466" s="44" t="s">
        <v>24</v>
      </c>
      <c r="J3466" s="43">
        <v>0</v>
      </c>
      <c r="K3466" s="43">
        <v>0</v>
      </c>
      <c r="L3466" s="43">
        <v>0</v>
      </c>
      <c r="M3466" s="43">
        <f>IFERROR(J3466-K3466-L3466,0)</f>
        <v>0</v>
      </c>
      <c r="N3466" s="43">
        <v>1171280</v>
      </c>
      <c r="O3466" s="45">
        <f>IFERROR(IF(1 - M3466/N3466&lt;0,0,1-M3466/N3466),0)</f>
        <v>1</v>
      </c>
      <c r="P3466" s="43">
        <v>0</v>
      </c>
      <c r="Q3466" s="43">
        <v>0</v>
      </c>
      <c r="R3466" s="46">
        <f>IF(F3466&lt;DATEVALUE("2018-07-01"),1,0)</f>
        <v>1</v>
      </c>
      <c r="S3466" s="47">
        <f>IF(R3466=1,1%,0)</f>
        <v>0.01</v>
      </c>
      <c r="T3466" s="46">
        <f>IFERROR(S3466*M3466,0)</f>
        <v>0</v>
      </c>
      <c r="U3466" s="48">
        <f>IF(O3466&lt;=0.12,1,0)*(1-R3466)*M3466</f>
        <v>0</v>
      </c>
      <c r="V3466" s="49">
        <f>IF(0&lt;0.8,0,IF(0&lt;1,Sheet1!L590,1))*IF(G3466&lt;3,0.12 - O3466,0.01) *U3466</f>
        <v>0</v>
      </c>
      <c r="W3466" s="49">
        <f>IF(0&gt;1,IF(0&lt;=1.1,1,IF(0&lt;=1.2,2,IF(0&lt;=1.5,3,5))),0) * 1000000</f>
        <v>0</v>
      </c>
      <c r="X3466" s="50">
        <f>IF(AND(P3466&gt;=150000000,P3466&lt;300000000),5000000,IF(AND(P3466&gt;=300000000,P3466&lt;500000000),10000000,IF(AND(P3466&gt;=300000000,P3466&lt;500000000),15000000,IF(AND(P3466&gt;=500000000,P3466&lt;3000000000),20000000,IF(P3466&gt;=30000000000,35000000,0))))) * (1-R3466)</f>
        <v>0</v>
      </c>
      <c r="Y3466" s="50">
        <f>IFERROR(Q3466 * (1-R3466),0)</f>
        <v>0</v>
      </c>
      <c r="Z3466" s="51">
        <f>IF(R3466=1,0,"")</f>
        <v>0</v>
      </c>
      <c r="AA3466" s="51">
        <f>IFERROR((1-R3466) * Z3466 * 2%,0)</f>
        <v>0</v>
      </c>
      <c r="AB3466" s="52">
        <f>IF(R3466=0,"",0)</f>
        <v>0</v>
      </c>
      <c r="AC3466" s="52">
        <f> IFERROR(AB3466 * (1-R3466) * 2%,0)</f>
        <v>0</v>
      </c>
      <c r="AD3466" s="53">
        <f>T3466+V3466+W3466+X3466+AA3466+AC3466</f>
        <v>0</v>
      </c>
    </row>
    <row r="3467">
      <c r="C3467" s="40" t="s">
        <v>6585</v>
      </c>
      <c r="D3467" s="41" t="s">
        <v>6586</v>
      </c>
      <c r="E3467" s="41"/>
      <c r="F3467" s="42">
        <v>41564.475601851853</v>
      </c>
      <c r="G3467" s="43">
        <v>57</v>
      </c>
      <c r="H3467" s="44">
        <v>43334</v>
      </c>
      <c r="I3467" s="44">
        <v>43342</v>
      </c>
      <c r="J3467" s="43">
        <v>396220</v>
      </c>
      <c r="K3467" s="43">
        <v>175464</v>
      </c>
      <c r="L3467" s="43">
        <v>0</v>
      </c>
      <c r="M3467" s="43">
        <f>IFERROR(J3467-K3467-L3467,0)</f>
        <v>220756</v>
      </c>
      <c r="N3467" s="43">
        <v>602217</v>
      </c>
      <c r="O3467" s="45">
        <f>IFERROR(IF(1 - M3467/N3467&lt;0,0,1-M3467/N3467),0)</f>
        <v>0.63342781754749533</v>
      </c>
      <c r="P3467" s="43">
        <v>0</v>
      </c>
      <c r="Q3467" s="43">
        <v>396220</v>
      </c>
      <c r="R3467" s="46">
        <f>IF(F3467&lt;DATEVALUE("2018-07-01"),1,0)</f>
        <v>1</v>
      </c>
      <c r="S3467" s="47">
        <f>IF(R3467=1,1%,0)</f>
        <v>0.01</v>
      </c>
      <c r="T3467" s="46">
        <f>IFERROR(S3467*M3467,0)</f>
        <v>2207.5599999999999</v>
      </c>
      <c r="U3467" s="48">
        <f>IF(O3467&lt;=0.12,1,0)*(1-R3467)*M3467</f>
        <v>0</v>
      </c>
      <c r="V3467" s="49">
        <f>IF(0&lt;0.8,0,IF(0&lt;1,Sheet1!L590,1))*IF(G3467&lt;3,0.12 - O3467,0.01) *U3467</f>
        <v>0</v>
      </c>
      <c r="W3467" s="49">
        <f>IF(0&gt;1,IF(0&lt;=1.1,1,IF(0&lt;=1.2,2,IF(0&lt;=1.5,3,5))),0) * 1000000</f>
        <v>0</v>
      </c>
      <c r="X3467" s="50">
        <f>IF(AND(P3467&gt;=150000000,P3467&lt;300000000),5000000,IF(AND(P3467&gt;=300000000,P3467&lt;500000000),10000000,IF(AND(P3467&gt;=300000000,P3467&lt;500000000),15000000,IF(AND(P3467&gt;=500000000,P3467&lt;3000000000),20000000,IF(P3467&gt;=30000000000,35000000,0))))) * (1-R3467)</f>
        <v>0</v>
      </c>
      <c r="Y3467" s="50">
        <f>IFERROR(Q3467 * (1-R3467),0)</f>
        <v>0</v>
      </c>
      <c r="Z3467" s="51">
        <f>IF(R3467=1,0,0)</f>
        <v>0</v>
      </c>
      <c r="AA3467" s="51">
        <f>IFERROR((1-R3467) * Z3467 * 2%,0)</f>
        <v>0</v>
      </c>
      <c r="AB3467" s="52">
        <f>IF(R3467=0,0,0)</f>
        <v>0</v>
      </c>
      <c r="AC3467" s="52">
        <f> IFERROR(AB3467 * (1-R3467) * 2%,0)</f>
        <v>0</v>
      </c>
      <c r="AD3467" s="53">
        <f>T3467+V3467+W3467+X3467+AA3467+AC3467</f>
        <v>2207.5599999999999</v>
      </c>
    </row>
    <row r="3468">
      <c r="C3468" s="40" t="s">
        <v>6587</v>
      </c>
      <c r="D3468" s="41" t="s">
        <v>6588</v>
      </c>
      <c r="E3468" s="41"/>
      <c r="F3468" s="42">
        <v>41814.427199074074</v>
      </c>
      <c r="G3468" s="43">
        <v>49</v>
      </c>
      <c r="H3468" s="44">
        <v>43312</v>
      </c>
      <c r="I3468" s="44">
        <v>43326</v>
      </c>
      <c r="J3468" s="43">
        <v>3207463</v>
      </c>
      <c r="K3468" s="43">
        <v>0</v>
      </c>
      <c r="L3468" s="43">
        <v>0</v>
      </c>
      <c r="M3468" s="43">
        <f>IFERROR(J3468-K3468-L3468,0)</f>
        <v>3207463</v>
      </c>
      <c r="N3468" s="43">
        <v>2401003</v>
      </c>
      <c r="O3468" s="45">
        <f>IFERROR(IF(1 - M3468/N3468&lt;0,0,1-M3468/N3468),0)</f>
        <v>0</v>
      </c>
      <c r="P3468" s="43">
        <v>0</v>
      </c>
      <c r="Q3468" s="43">
        <v>3207463</v>
      </c>
      <c r="R3468" s="46">
        <f>IF(F3468&lt;DATEVALUE("2018-07-01"),1,0)</f>
        <v>1</v>
      </c>
      <c r="S3468" s="47">
        <f>IF(R3468=1,1%,0)</f>
        <v>0.01</v>
      </c>
      <c r="T3468" s="46">
        <f>IFERROR(S3468*M3468,0)</f>
        <v>32074.630000000001</v>
      </c>
      <c r="U3468" s="48">
        <f>IF(O3468&lt;=0.12,1,0)*(1-R3468)*M3468</f>
        <v>0</v>
      </c>
      <c r="V3468" s="49">
        <f>IF(0&lt;0.8,0,IF(0&lt;1,Sheet1!L590,1))*IF(G3468&lt;3,0.12 - O3468,0.01) *U3468</f>
        <v>0</v>
      </c>
      <c r="W3468" s="49">
        <f>IF(0&gt;1,IF(0&lt;=1.1,1,IF(0&lt;=1.2,2,IF(0&lt;=1.5,3,5))),0) * 1000000</f>
        <v>0</v>
      </c>
      <c r="X3468" s="50">
        <f>IF(AND(P3468&gt;=150000000,P3468&lt;300000000),5000000,IF(AND(P3468&gt;=300000000,P3468&lt;500000000),10000000,IF(AND(P3468&gt;=300000000,P3468&lt;500000000),15000000,IF(AND(P3468&gt;=500000000,P3468&lt;3000000000),20000000,IF(P3468&gt;=30000000000,35000000,0))))) * (1-R3468)</f>
        <v>0</v>
      </c>
      <c r="Y3468" s="50">
        <f>IFERROR(Q3468 * (1-R3468),0)</f>
        <v>0</v>
      </c>
      <c r="Z3468" s="51">
        <f>IF(R3468=1,0,0)</f>
        <v>0</v>
      </c>
      <c r="AA3468" s="51">
        <f>IFERROR((1-R3468) * Z3468 * 2%,0)</f>
        <v>0</v>
      </c>
      <c r="AB3468" s="52">
        <f>IF(R3468=0,0,0)</f>
        <v>0</v>
      </c>
      <c r="AC3468" s="52">
        <f> IFERROR(AB3468 * (1-R3468) * 2%,0)</f>
        <v>0</v>
      </c>
      <c r="AD3468" s="53">
        <f>T3468+V3468+W3468+X3468+AA3468+AC3468</f>
        <v>32074.630000000001</v>
      </c>
    </row>
    <row r="3469">
      <c r="C3469" s="40" t="s">
        <v>6589</v>
      </c>
      <c r="D3469" s="41" t="s">
        <v>6590</v>
      </c>
      <c r="E3469" s="41"/>
      <c r="F3469" s="42">
        <v>42482.415081018517</v>
      </c>
      <c r="G3469" s="43">
        <v>27</v>
      </c>
      <c r="H3469" s="44">
        <v>43334</v>
      </c>
      <c r="I3469" s="44">
        <v>43342</v>
      </c>
      <c r="J3469" s="43">
        <v>1649700</v>
      </c>
      <c r="K3469" s="43">
        <v>0</v>
      </c>
      <c r="L3469" s="43">
        <v>0</v>
      </c>
      <c r="M3469" s="43">
        <f>IFERROR(J3469-K3469-L3469,0)</f>
        <v>1649700</v>
      </c>
      <c r="N3469" s="43">
        <v>2296338</v>
      </c>
      <c r="O3469" s="45">
        <f>IFERROR(IF(1 - M3469/N3469&lt;0,0,1-M3469/N3469),0)</f>
        <v>0.28159530522074716</v>
      </c>
      <c r="P3469" s="43">
        <v>0</v>
      </c>
      <c r="Q3469" s="43">
        <v>1649700</v>
      </c>
      <c r="R3469" s="46">
        <f>IF(F3469&lt;DATEVALUE("2018-07-01"),1,0)</f>
        <v>1</v>
      </c>
      <c r="S3469" s="47">
        <f>IF(R3469=1,1%,0)</f>
        <v>0.01</v>
      </c>
      <c r="T3469" s="46">
        <f>IFERROR(S3469*M3469,0)</f>
        <v>16497</v>
      </c>
      <c r="U3469" s="48">
        <f>IF(O3469&lt;=0.12,1,0)*(1-R3469)*M3469</f>
        <v>0</v>
      </c>
      <c r="V3469" s="49">
        <f>IF(0&lt;0.8,0,IF(0&lt;1,Sheet1!L590,1))*IF(G3469&lt;3,0.12 - O3469,0.01) *U3469</f>
        <v>0</v>
      </c>
      <c r="W3469" s="49">
        <f>IF(0&gt;1,IF(0&lt;=1.1,1,IF(0&lt;=1.2,2,IF(0&lt;=1.5,3,5))),0) * 1000000</f>
        <v>0</v>
      </c>
      <c r="X3469" s="50">
        <f>IF(AND(P3469&gt;=150000000,P3469&lt;300000000),5000000,IF(AND(P3469&gt;=300000000,P3469&lt;500000000),10000000,IF(AND(P3469&gt;=300000000,P3469&lt;500000000),15000000,IF(AND(P3469&gt;=500000000,P3469&lt;3000000000),20000000,IF(P3469&gt;=30000000000,35000000,0))))) * (1-R3469)</f>
        <v>0</v>
      </c>
      <c r="Y3469" s="50">
        <f>IFERROR(Q3469 * (1-R3469),0)</f>
        <v>0</v>
      </c>
      <c r="Z3469" s="51">
        <f>IF(R3469=1,0,0)</f>
        <v>0</v>
      </c>
      <c r="AA3469" s="51">
        <f>IFERROR((1-R3469) * Z3469 * 2%,0)</f>
        <v>0</v>
      </c>
      <c r="AB3469" s="52">
        <f>IF(R3469=0,0,0)</f>
        <v>0</v>
      </c>
      <c r="AC3469" s="52">
        <f> IFERROR(AB3469 * (1-R3469) * 2%,0)</f>
        <v>0</v>
      </c>
      <c r="AD3469" s="53">
        <f>T3469+V3469+W3469+X3469+AA3469+AC3469</f>
        <v>16497</v>
      </c>
    </row>
    <row r="3470">
      <c r="C3470" s="40" t="s">
        <v>6591</v>
      </c>
      <c r="D3470" s="41" t="s">
        <v>6592</v>
      </c>
      <c r="E3470" s="41"/>
      <c r="F3470" s="42">
        <v>42718.132025462961</v>
      </c>
      <c r="G3470" s="43">
        <v>19</v>
      </c>
      <c r="H3470" s="44">
        <v>43340</v>
      </c>
      <c r="I3470" s="44">
        <v>43395</v>
      </c>
      <c r="J3470" s="43">
        <v>1662051</v>
      </c>
      <c r="K3470" s="43">
        <v>200000</v>
      </c>
      <c r="L3470" s="43">
        <v>0</v>
      </c>
      <c r="M3470" s="43">
        <f>IFERROR(J3470-K3470-L3470,0)</f>
        <v>1462051</v>
      </c>
      <c r="N3470" s="43">
        <v>1834417</v>
      </c>
      <c r="O3470" s="45">
        <f>IFERROR(IF(1 - M3470/N3470&lt;0,0,1-M3470/N3470),0)</f>
        <v>0.20298874247240406</v>
      </c>
      <c r="P3470" s="43">
        <v>0</v>
      </c>
      <c r="Q3470" s="43">
        <v>1662051</v>
      </c>
      <c r="R3470" s="46">
        <f>IF(F3470&lt;DATEVALUE("2018-07-01"),1,0)</f>
        <v>1</v>
      </c>
      <c r="S3470" s="47">
        <f>IF(R3470=1,1%,0)</f>
        <v>0.01</v>
      </c>
      <c r="T3470" s="46">
        <f>IFERROR(S3470*M3470,0)</f>
        <v>14620.51</v>
      </c>
      <c r="U3470" s="48">
        <f>IF(O3470&lt;=0.12,1,0)*(1-R3470)*M3470</f>
        <v>0</v>
      </c>
      <c r="V3470" s="49">
        <f>IF(0&lt;0.8,0,IF(0&lt;1,Sheet1!L590,1))*IF(G3470&lt;3,0.12 - O3470,0.01) *U3470</f>
        <v>0</v>
      </c>
      <c r="W3470" s="49">
        <f>IF(0&gt;1,IF(0&lt;=1.1,1,IF(0&lt;=1.2,2,IF(0&lt;=1.5,3,5))),0) * 1000000</f>
        <v>0</v>
      </c>
      <c r="X3470" s="50">
        <f>IF(AND(P3470&gt;=150000000,P3470&lt;300000000),5000000,IF(AND(P3470&gt;=300000000,P3470&lt;500000000),10000000,IF(AND(P3470&gt;=300000000,P3470&lt;500000000),15000000,IF(AND(P3470&gt;=500000000,P3470&lt;3000000000),20000000,IF(P3470&gt;=30000000000,35000000,0))))) * (1-R3470)</f>
        <v>0</v>
      </c>
      <c r="Y3470" s="50">
        <f>IFERROR(Q3470 * (1-R3470),0)</f>
        <v>0</v>
      </c>
      <c r="Z3470" s="51">
        <f>IF(R3470=1,0,0)</f>
        <v>0</v>
      </c>
      <c r="AA3470" s="51">
        <f>IFERROR((1-R3470) * Z3470 * 2%,0)</f>
        <v>0</v>
      </c>
      <c r="AB3470" s="52">
        <f>IF(R3470=0,0,0)</f>
        <v>0</v>
      </c>
      <c r="AC3470" s="52">
        <f> IFERROR(AB3470 * (1-R3470) * 2%,0)</f>
        <v>0</v>
      </c>
      <c r="AD3470" s="53">
        <f>T3470+V3470+W3470+X3470+AA3470+AC3470</f>
        <v>14620.51</v>
      </c>
    </row>
    <row r="3471">
      <c r="C3471" s="40" t="s">
        <v>6593</v>
      </c>
      <c r="D3471" s="41" t="s">
        <v>6594</v>
      </c>
      <c r="E3471" s="41"/>
      <c r="F3471" s="42">
        <v>42521.274062500001</v>
      </c>
      <c r="G3471" s="43">
        <v>26</v>
      </c>
      <c r="H3471" s="44" t="s">
        <v>24</v>
      </c>
      <c r="I3471" s="44" t="s">
        <v>24</v>
      </c>
      <c r="J3471" s="43">
        <v>0</v>
      </c>
      <c r="K3471" s="43">
        <v>0</v>
      </c>
      <c r="L3471" s="43">
        <v>0</v>
      </c>
      <c r="M3471" s="43">
        <f>IFERROR(J3471-K3471-L3471,0)</f>
        <v>0</v>
      </c>
      <c r="N3471" s="43">
        <v>390467</v>
      </c>
      <c r="O3471" s="45">
        <f>IFERROR(IF(1 - M3471/N3471&lt;0,0,1-M3471/N3471),0)</f>
        <v>1</v>
      </c>
      <c r="P3471" s="43">
        <v>0</v>
      </c>
      <c r="Q3471" s="43">
        <v>0</v>
      </c>
      <c r="R3471" s="46">
        <f>IF(F3471&lt;DATEVALUE("2018-07-01"),1,0)</f>
        <v>1</v>
      </c>
      <c r="S3471" s="47">
        <f>IF(R3471=1,1%,0)</f>
        <v>0.01</v>
      </c>
      <c r="T3471" s="46">
        <f>IFERROR(S3471*M3471,0)</f>
        <v>0</v>
      </c>
      <c r="U3471" s="48">
        <f>IF(O3471&lt;=0.12,1,0)*(1-R3471)*M3471</f>
        <v>0</v>
      </c>
      <c r="V3471" s="49">
        <f>IF(0&lt;0.8,0,IF(0&lt;1,Sheet1!L590,1))*IF(G3471&lt;3,0.12 - O3471,0.01) *U3471</f>
        <v>0</v>
      </c>
      <c r="W3471" s="49">
        <f>IF(0&gt;1,IF(0&lt;=1.1,1,IF(0&lt;=1.2,2,IF(0&lt;=1.5,3,5))),0) * 1000000</f>
        <v>0</v>
      </c>
      <c r="X3471" s="50">
        <f>IF(AND(P3471&gt;=150000000,P3471&lt;300000000),5000000,IF(AND(P3471&gt;=300000000,P3471&lt;500000000),10000000,IF(AND(P3471&gt;=300000000,P3471&lt;500000000),15000000,IF(AND(P3471&gt;=500000000,P3471&lt;3000000000),20000000,IF(P3471&gt;=30000000000,35000000,0))))) * (1-R3471)</f>
        <v>0</v>
      </c>
      <c r="Y3471" s="50">
        <f>IFERROR(Q3471 * (1-R3471),0)</f>
        <v>0</v>
      </c>
      <c r="Z3471" s="51">
        <f>IF(R3471=1,0,"")</f>
        <v>0</v>
      </c>
      <c r="AA3471" s="51">
        <f>IFERROR((1-R3471) * Z3471 * 2%,0)</f>
        <v>0</v>
      </c>
      <c r="AB3471" s="52">
        <f>IF(R3471=0,"",0)</f>
        <v>0</v>
      </c>
      <c r="AC3471" s="52">
        <f> IFERROR(AB3471 * (1-R3471) * 2%,0)</f>
        <v>0</v>
      </c>
      <c r="AD3471" s="53">
        <f>T3471+V3471+W3471+X3471+AA3471+AC3471</f>
        <v>0</v>
      </c>
    </row>
    <row r="3472">
      <c r="C3472" s="40" t="s">
        <v>6595</v>
      </c>
      <c r="D3472" s="41" t="s">
        <v>6596</v>
      </c>
      <c r="E3472" s="41"/>
      <c r="F3472" s="42">
        <v>41520.4446412037</v>
      </c>
      <c r="G3472" s="43">
        <v>58</v>
      </c>
      <c r="H3472" s="44">
        <v>43312</v>
      </c>
      <c r="I3472" s="44">
        <v>43369</v>
      </c>
      <c r="J3472" s="43">
        <v>1761580</v>
      </c>
      <c r="K3472" s="43">
        <v>0</v>
      </c>
      <c r="L3472" s="43">
        <v>0</v>
      </c>
      <c r="M3472" s="43">
        <f>IFERROR(J3472-K3472-L3472,0)</f>
        <v>1761580</v>
      </c>
      <c r="N3472" s="43">
        <v>1761580</v>
      </c>
      <c r="O3472" s="45">
        <f>IFERROR(IF(1 - M3472/N3472&lt;0,0,1-M3472/N3472),0)</f>
        <v>0</v>
      </c>
      <c r="P3472" s="43">
        <v>0</v>
      </c>
      <c r="Q3472" s="43">
        <v>1761580</v>
      </c>
      <c r="R3472" s="46">
        <f>IF(F3472&lt;DATEVALUE("2018-07-01"),1,0)</f>
        <v>1</v>
      </c>
      <c r="S3472" s="47">
        <f>IF(R3472=1,1%,0)</f>
        <v>0.01</v>
      </c>
      <c r="T3472" s="46">
        <f>IFERROR(S3472*M3472,0)</f>
        <v>17615.799999999999</v>
      </c>
      <c r="U3472" s="48">
        <f>IF(O3472&lt;=0.12,1,0)*(1-R3472)*M3472</f>
        <v>0</v>
      </c>
      <c r="V3472" s="49">
        <f>IF(0&lt;0.8,0,IF(0&lt;1,Sheet1!L590,1))*IF(G3472&lt;3,0.12 - O3472,0.01) *U3472</f>
        <v>0</v>
      </c>
      <c r="W3472" s="49">
        <f>IF(0&gt;1,IF(0&lt;=1.1,1,IF(0&lt;=1.2,2,IF(0&lt;=1.5,3,5))),0) * 1000000</f>
        <v>0</v>
      </c>
      <c r="X3472" s="50">
        <f>IF(AND(P3472&gt;=150000000,P3472&lt;300000000),5000000,IF(AND(P3472&gt;=300000000,P3472&lt;500000000),10000000,IF(AND(P3472&gt;=300000000,P3472&lt;500000000),15000000,IF(AND(P3472&gt;=500000000,P3472&lt;3000000000),20000000,IF(P3472&gt;=30000000000,35000000,0))))) * (1-R3472)</f>
        <v>0</v>
      </c>
      <c r="Y3472" s="50">
        <f>IFERROR(Q3472 * (1-R3472),0)</f>
        <v>0</v>
      </c>
      <c r="Z3472" s="51">
        <f>IF(R3472=1,0,0)</f>
        <v>0</v>
      </c>
      <c r="AA3472" s="51">
        <f>IFERROR((1-R3472) * Z3472 * 2%,0)</f>
        <v>0</v>
      </c>
      <c r="AB3472" s="52">
        <f>IF(R3472=0,0,0)</f>
        <v>0</v>
      </c>
      <c r="AC3472" s="52">
        <f> IFERROR(AB3472 * (1-R3472) * 2%,0)</f>
        <v>0</v>
      </c>
      <c r="AD3472" s="53">
        <f>T3472+V3472+W3472+X3472+AA3472+AC3472</f>
        <v>17615.799999999999</v>
      </c>
    </row>
    <row r="3473">
      <c r="C3473" s="40" t="s">
        <v>6597</v>
      </c>
      <c r="D3473" s="41" t="s">
        <v>6598</v>
      </c>
      <c r="E3473" s="41"/>
      <c r="F3473" s="42">
        <v>41832.75981481481</v>
      </c>
      <c r="G3473" s="43">
        <v>48</v>
      </c>
      <c r="H3473" s="44">
        <v>43335</v>
      </c>
      <c r="I3473" s="44">
        <v>43348</v>
      </c>
      <c r="J3473" s="43">
        <v>6512863</v>
      </c>
      <c r="K3473" s="43">
        <v>443541</v>
      </c>
      <c r="L3473" s="43">
        <v>0</v>
      </c>
      <c r="M3473" s="43">
        <f>IFERROR(J3473-K3473-L3473,0)</f>
        <v>6069322</v>
      </c>
      <c r="N3473" s="43">
        <v>9252558</v>
      </c>
      <c r="O3473" s="45">
        <f>IFERROR(IF(1 - M3473/N3473&lt;0,0,1-M3473/N3473),0)</f>
        <v>0.34403848103410972</v>
      </c>
      <c r="P3473" s="43">
        <v>0</v>
      </c>
      <c r="Q3473" s="43">
        <v>6512863</v>
      </c>
      <c r="R3473" s="46">
        <f>IF(F3473&lt;DATEVALUE("2018-07-01"),1,0)</f>
        <v>1</v>
      </c>
      <c r="S3473" s="47">
        <f>IF(R3473=1,1%,0)</f>
        <v>0.01</v>
      </c>
      <c r="T3473" s="46">
        <f>IFERROR(S3473*M3473,0)</f>
        <v>60693.220000000001</v>
      </c>
      <c r="U3473" s="48">
        <f>IF(O3473&lt;=0.12,1,0)*(1-R3473)*M3473</f>
        <v>0</v>
      </c>
      <c r="V3473" s="49">
        <f>IF(0&lt;0.8,0,IF(0&lt;1,Sheet1!L590,1))*IF(G3473&lt;3,0.12 - O3473,0.01) *U3473</f>
        <v>0</v>
      </c>
      <c r="W3473" s="49">
        <f>IF(0&gt;1,IF(0&lt;=1.1,1,IF(0&lt;=1.2,2,IF(0&lt;=1.5,3,5))),0) * 1000000</f>
        <v>0</v>
      </c>
      <c r="X3473" s="50">
        <f>IF(AND(P3473&gt;=150000000,P3473&lt;300000000),5000000,IF(AND(P3473&gt;=300000000,P3473&lt;500000000),10000000,IF(AND(P3473&gt;=300000000,P3473&lt;500000000),15000000,IF(AND(P3473&gt;=500000000,P3473&lt;3000000000),20000000,IF(P3473&gt;=30000000000,35000000,0))))) * (1-R3473)</f>
        <v>0</v>
      </c>
      <c r="Y3473" s="50">
        <f>IFERROR(Q3473 * (1-R3473),0)</f>
        <v>0</v>
      </c>
      <c r="Z3473" s="51">
        <f>IF(R3473=1,0,0)</f>
        <v>0</v>
      </c>
      <c r="AA3473" s="51">
        <f>IFERROR((1-R3473) * Z3473 * 2%,0)</f>
        <v>0</v>
      </c>
      <c r="AB3473" s="52">
        <f>IF(R3473=0,0,0)</f>
        <v>0</v>
      </c>
      <c r="AC3473" s="52">
        <f> IFERROR(AB3473 * (1-R3473) * 2%,0)</f>
        <v>0</v>
      </c>
      <c r="AD3473" s="53">
        <f>T3473+V3473+W3473+X3473+AA3473+AC3473</f>
        <v>60693.220000000001</v>
      </c>
    </row>
    <row r="3474">
      <c r="C3474" s="40" t="s">
        <v>6599</v>
      </c>
      <c r="D3474" s="41" t="s">
        <v>6600</v>
      </c>
      <c r="E3474" s="41"/>
      <c r="F3474" s="42">
        <v>42111.699988425928</v>
      </c>
      <c r="G3474" s="43">
        <v>39</v>
      </c>
      <c r="H3474" s="44">
        <v>43340</v>
      </c>
      <c r="I3474" s="44">
        <v>43395</v>
      </c>
      <c r="J3474" s="43">
        <v>1529175</v>
      </c>
      <c r="K3474" s="43">
        <v>0</v>
      </c>
      <c r="L3474" s="43">
        <v>0</v>
      </c>
      <c r="M3474" s="43">
        <f>IFERROR(J3474-K3474-L3474,0)</f>
        <v>1529175</v>
      </c>
      <c r="N3474" s="43">
        <v>1984098</v>
      </c>
      <c r="O3474" s="45">
        <f>IFERROR(IF(1 - M3474/N3474&lt;0,0,1-M3474/N3474),0)</f>
        <v>0.22928454138858057</v>
      </c>
      <c r="P3474" s="43">
        <v>0</v>
      </c>
      <c r="Q3474" s="43">
        <v>1529175</v>
      </c>
      <c r="R3474" s="46">
        <f>IF(F3474&lt;DATEVALUE("2018-07-01"),1,0)</f>
        <v>1</v>
      </c>
      <c r="S3474" s="47">
        <f>IF(R3474=1,1%,0)</f>
        <v>0.01</v>
      </c>
      <c r="T3474" s="46">
        <f>IFERROR(S3474*M3474,0)</f>
        <v>15291.75</v>
      </c>
      <c r="U3474" s="48">
        <f>IF(O3474&lt;=0.12,1,0)*(1-R3474)*M3474</f>
        <v>0</v>
      </c>
      <c r="V3474" s="49">
        <f>IF(0&lt;0.8,0,IF(0&lt;1,Sheet1!L590,1))*IF(G3474&lt;3,0.12 - O3474,0.01) *U3474</f>
        <v>0</v>
      </c>
      <c r="W3474" s="49">
        <f>IF(0&gt;1,IF(0&lt;=1.1,1,IF(0&lt;=1.2,2,IF(0&lt;=1.5,3,5))),0) * 1000000</f>
        <v>0</v>
      </c>
      <c r="X3474" s="50">
        <f>IF(AND(P3474&gt;=150000000,P3474&lt;300000000),5000000,IF(AND(P3474&gt;=300000000,P3474&lt;500000000),10000000,IF(AND(P3474&gt;=300000000,P3474&lt;500000000),15000000,IF(AND(P3474&gt;=500000000,P3474&lt;3000000000),20000000,IF(P3474&gt;=30000000000,35000000,0))))) * (1-R3474)</f>
        <v>0</v>
      </c>
      <c r="Y3474" s="50">
        <f>IFERROR(Q3474 * (1-R3474),0)</f>
        <v>0</v>
      </c>
      <c r="Z3474" s="51">
        <f>IF(R3474=1,0,0)</f>
        <v>0</v>
      </c>
      <c r="AA3474" s="51">
        <f>IFERROR((1-R3474) * Z3474 * 2%,0)</f>
        <v>0</v>
      </c>
      <c r="AB3474" s="52">
        <f>IF(R3474=0,0,0)</f>
        <v>0</v>
      </c>
      <c r="AC3474" s="52">
        <f> IFERROR(AB3474 * (1-R3474) * 2%,0)</f>
        <v>0</v>
      </c>
      <c r="AD3474" s="53">
        <f>T3474+V3474+W3474+X3474+AA3474+AC3474</f>
        <v>15291.75</v>
      </c>
    </row>
    <row r="3475">
      <c r="C3475" s="40" t="s">
        <v>6601</v>
      </c>
      <c r="D3475" s="41" t="s">
        <v>6602</v>
      </c>
      <c r="E3475" s="41"/>
      <c r="F3475" s="42">
        <v>42374.398194444446</v>
      </c>
      <c r="G3475" s="43">
        <v>30</v>
      </c>
      <c r="H3475" s="44">
        <v>43335</v>
      </c>
      <c r="I3475" s="44">
        <v>43348</v>
      </c>
      <c r="J3475" s="43">
        <v>3398565</v>
      </c>
      <c r="K3475" s="43">
        <v>255577</v>
      </c>
      <c r="L3475" s="43">
        <v>0</v>
      </c>
      <c r="M3475" s="43">
        <f>IFERROR(J3475-K3475-L3475,0)</f>
        <v>3142988</v>
      </c>
      <c r="N3475" s="43">
        <v>4785457</v>
      </c>
      <c r="O3475" s="45">
        <f>IFERROR(IF(1 - M3475/N3475&lt;0,0,1-M3475/N3475),0)</f>
        <v>0.34322092957893047</v>
      </c>
      <c r="P3475" s="43">
        <v>0</v>
      </c>
      <c r="Q3475" s="43">
        <v>3398565</v>
      </c>
      <c r="R3475" s="46">
        <f>IF(F3475&lt;DATEVALUE("2018-07-01"),1,0)</f>
        <v>1</v>
      </c>
      <c r="S3475" s="47">
        <f>IF(R3475=1,1%,0)</f>
        <v>0.01</v>
      </c>
      <c r="T3475" s="46">
        <f>IFERROR(S3475*M3475,0)</f>
        <v>31429.880000000001</v>
      </c>
      <c r="U3475" s="48">
        <f>IF(O3475&lt;=0.12,1,0)*(1-R3475)*M3475</f>
        <v>0</v>
      </c>
      <c r="V3475" s="49">
        <f>IF(0&lt;0.8,0,IF(0&lt;1,Sheet1!L590,1))*IF(G3475&lt;3,0.12 - O3475,0.01) *U3475</f>
        <v>0</v>
      </c>
      <c r="W3475" s="49">
        <f>IF(0&gt;1,IF(0&lt;=1.1,1,IF(0&lt;=1.2,2,IF(0&lt;=1.5,3,5))),0) * 1000000</f>
        <v>0</v>
      </c>
      <c r="X3475" s="50">
        <f>IF(AND(P3475&gt;=150000000,P3475&lt;300000000),5000000,IF(AND(P3475&gt;=300000000,P3475&lt;500000000),10000000,IF(AND(P3475&gt;=300000000,P3475&lt;500000000),15000000,IF(AND(P3475&gt;=500000000,P3475&lt;3000000000),20000000,IF(P3475&gt;=30000000000,35000000,0))))) * (1-R3475)</f>
        <v>0</v>
      </c>
      <c r="Y3475" s="50">
        <f>IFERROR(Q3475 * (1-R3475),0)</f>
        <v>0</v>
      </c>
      <c r="Z3475" s="51">
        <f>IF(R3475=1,0,0)</f>
        <v>0</v>
      </c>
      <c r="AA3475" s="51">
        <f>IFERROR((1-R3475) * Z3475 * 2%,0)</f>
        <v>0</v>
      </c>
      <c r="AB3475" s="52">
        <f>IF(R3475=0,0,0)</f>
        <v>0</v>
      </c>
      <c r="AC3475" s="52">
        <f> IFERROR(AB3475 * (1-R3475) * 2%,0)</f>
        <v>0</v>
      </c>
      <c r="AD3475" s="53">
        <f>T3475+V3475+W3475+X3475+AA3475+AC3475</f>
        <v>31429.880000000001</v>
      </c>
    </row>
    <row r="3476">
      <c r="C3476" s="40" t="s">
        <v>6603</v>
      </c>
      <c r="D3476" s="41" t="s">
        <v>6604</v>
      </c>
      <c r="E3476" s="41"/>
      <c r="F3476" s="42">
        <v>42374.399675925924</v>
      </c>
      <c r="G3476" s="43">
        <v>30</v>
      </c>
      <c r="H3476" s="44">
        <v>43335</v>
      </c>
      <c r="I3476" s="44">
        <v>43348</v>
      </c>
      <c r="J3476" s="43">
        <v>2494253</v>
      </c>
      <c r="K3476" s="43">
        <v>149670</v>
      </c>
      <c r="L3476" s="43">
        <v>0</v>
      </c>
      <c r="M3476" s="43">
        <f>IFERROR(J3476-K3476-L3476,0)</f>
        <v>2344583</v>
      </c>
      <c r="N3476" s="43">
        <v>3754352</v>
      </c>
      <c r="O3476" s="45">
        <f>IFERROR(IF(1 - M3476/N3476&lt;0,0,1-M3476/N3476),0)</f>
        <v>0.3755026166965697</v>
      </c>
      <c r="P3476" s="43">
        <v>0</v>
      </c>
      <c r="Q3476" s="43">
        <v>2494253</v>
      </c>
      <c r="R3476" s="46">
        <f>IF(F3476&lt;DATEVALUE("2018-07-01"),1,0)</f>
        <v>1</v>
      </c>
      <c r="S3476" s="47">
        <f>IF(R3476=1,1%,0)</f>
        <v>0.01</v>
      </c>
      <c r="T3476" s="46">
        <f>IFERROR(S3476*M3476,0)</f>
        <v>23445.830000000002</v>
      </c>
      <c r="U3476" s="48">
        <f>IF(O3476&lt;=0.12,1,0)*(1-R3476)*M3476</f>
        <v>0</v>
      </c>
      <c r="V3476" s="49">
        <f>IF(0&lt;0.8,0,IF(0&lt;1,Sheet1!L590,1))*IF(G3476&lt;3,0.12 - O3476,0.01) *U3476</f>
        <v>0</v>
      </c>
      <c r="W3476" s="49">
        <f>IF(0&gt;1,IF(0&lt;=1.1,1,IF(0&lt;=1.2,2,IF(0&lt;=1.5,3,5))),0) * 1000000</f>
        <v>0</v>
      </c>
      <c r="X3476" s="50">
        <f>IF(AND(P3476&gt;=150000000,P3476&lt;300000000),5000000,IF(AND(P3476&gt;=300000000,P3476&lt;500000000),10000000,IF(AND(P3476&gt;=300000000,P3476&lt;500000000),15000000,IF(AND(P3476&gt;=500000000,P3476&lt;3000000000),20000000,IF(P3476&gt;=30000000000,35000000,0))))) * (1-R3476)</f>
        <v>0</v>
      </c>
      <c r="Y3476" s="50">
        <f>IFERROR(Q3476 * (1-R3476),0)</f>
        <v>0</v>
      </c>
      <c r="Z3476" s="51">
        <f>IF(R3476=1,0,0)</f>
        <v>0</v>
      </c>
      <c r="AA3476" s="51">
        <f>IFERROR((1-R3476) * Z3476 * 2%,0)</f>
        <v>0</v>
      </c>
      <c r="AB3476" s="52">
        <f>IF(R3476=0,0,0)</f>
        <v>0</v>
      </c>
      <c r="AC3476" s="52">
        <f> IFERROR(AB3476 * (1-R3476) * 2%,0)</f>
        <v>0</v>
      </c>
      <c r="AD3476" s="53">
        <f>T3476+V3476+W3476+X3476+AA3476+AC3476</f>
        <v>23445.830000000002</v>
      </c>
    </row>
    <row r="3477">
      <c r="C3477" s="40" t="s">
        <v>6605</v>
      </c>
      <c r="D3477" s="41" t="s">
        <v>6606</v>
      </c>
      <c r="E3477" s="41"/>
      <c r="F3477" s="42">
        <v>42884.07430555555</v>
      </c>
      <c r="G3477" s="43">
        <v>14</v>
      </c>
      <c r="H3477" s="44">
        <v>43312</v>
      </c>
      <c r="I3477" s="44">
        <v>43369</v>
      </c>
      <c r="J3477" s="43">
        <v>2727660</v>
      </c>
      <c r="K3477" s="43">
        <v>0</v>
      </c>
      <c r="L3477" s="43">
        <v>0</v>
      </c>
      <c r="M3477" s="43">
        <f>IFERROR(J3477-K3477-L3477,0)</f>
        <v>2727660</v>
      </c>
      <c r="N3477" s="43">
        <v>2723770</v>
      </c>
      <c r="O3477" s="45">
        <f>IFERROR(IF(1 - M3477/N3477&lt;0,0,1-M3477/N3477),0)</f>
        <v>0</v>
      </c>
      <c r="P3477" s="43">
        <v>0</v>
      </c>
      <c r="Q3477" s="43">
        <v>2727660</v>
      </c>
      <c r="R3477" s="46">
        <f>IF(F3477&lt;DATEVALUE("2018-07-01"),1,0)</f>
        <v>1</v>
      </c>
      <c r="S3477" s="47">
        <f>IF(R3477=1,1%,0)</f>
        <v>0.01</v>
      </c>
      <c r="T3477" s="46">
        <f>IFERROR(S3477*M3477,0)</f>
        <v>27276.600000000002</v>
      </c>
      <c r="U3477" s="48">
        <f>IF(O3477&lt;=0.12,1,0)*(1-R3477)*M3477</f>
        <v>0</v>
      </c>
      <c r="V3477" s="49">
        <f>IF(0&lt;0.8,0,IF(0&lt;1,Sheet1!L590,1))*IF(G3477&lt;3,0.12 - O3477,0.01) *U3477</f>
        <v>0</v>
      </c>
      <c r="W3477" s="49">
        <f>IF(0&gt;1,IF(0&lt;=1.1,1,IF(0&lt;=1.2,2,IF(0&lt;=1.5,3,5))),0) * 1000000</f>
        <v>0</v>
      </c>
      <c r="X3477" s="50">
        <f>IF(AND(P3477&gt;=150000000,P3477&lt;300000000),5000000,IF(AND(P3477&gt;=300000000,P3477&lt;500000000),10000000,IF(AND(P3477&gt;=300000000,P3477&lt;500000000),15000000,IF(AND(P3477&gt;=500000000,P3477&lt;3000000000),20000000,IF(P3477&gt;=30000000000,35000000,0))))) * (1-R3477)</f>
        <v>0</v>
      </c>
      <c r="Y3477" s="50">
        <f>IFERROR(Q3477 * (1-R3477),0)</f>
        <v>0</v>
      </c>
      <c r="Z3477" s="51">
        <f>IF(R3477=1,0,0)</f>
        <v>0</v>
      </c>
      <c r="AA3477" s="51">
        <f>IFERROR((1-R3477) * Z3477 * 2%,0)</f>
        <v>0</v>
      </c>
      <c r="AB3477" s="52">
        <f>IF(R3477=0,0,0)</f>
        <v>0</v>
      </c>
      <c r="AC3477" s="52">
        <f> IFERROR(AB3477 * (1-R3477) * 2%,0)</f>
        <v>0</v>
      </c>
      <c r="AD3477" s="53">
        <f>T3477+V3477+W3477+X3477+AA3477+AC3477</f>
        <v>27276.600000000002</v>
      </c>
    </row>
    <row r="3478">
      <c r="C3478" s="40" t="s">
        <v>6607</v>
      </c>
      <c r="D3478" s="41" t="s">
        <v>6608</v>
      </c>
      <c r="E3478" s="41"/>
      <c r="F3478" s="42">
        <v>43001.107141203705</v>
      </c>
      <c r="G3478" s="43">
        <v>10</v>
      </c>
      <c r="H3478" s="44">
        <v>43355</v>
      </c>
      <c r="I3478" s="44">
        <v>43369</v>
      </c>
      <c r="J3478" s="43">
        <v>138710</v>
      </c>
      <c r="K3478" s="43">
        <v>0</v>
      </c>
      <c r="L3478" s="43">
        <v>0</v>
      </c>
      <c r="M3478" s="43">
        <f>IFERROR(J3478-K3478-L3478,0)</f>
        <v>138710</v>
      </c>
      <c r="N3478" s="43">
        <v>142000</v>
      </c>
      <c r="O3478" s="45">
        <f>IFERROR(IF(1 - M3478/N3478&lt;0,0,1-M3478/N3478),0)</f>
        <v>0.023169014084507</v>
      </c>
      <c r="P3478" s="43">
        <v>0</v>
      </c>
      <c r="Q3478" s="43">
        <v>138710</v>
      </c>
      <c r="R3478" s="46">
        <f>IF(F3478&lt;DATEVALUE("2018-07-01"),1,0)</f>
        <v>1</v>
      </c>
      <c r="S3478" s="47">
        <f>IF(R3478=1,1%,0)</f>
        <v>0.01</v>
      </c>
      <c r="T3478" s="46">
        <f>IFERROR(S3478*M3478,0)</f>
        <v>1387.1000000000001</v>
      </c>
      <c r="U3478" s="48">
        <f>IF(O3478&lt;=0.12,1,0)*(1-R3478)*M3478</f>
        <v>0</v>
      </c>
      <c r="V3478" s="49">
        <f>IF(0&lt;0.8,0,IF(0&lt;1,Sheet1!L590,1))*IF(G3478&lt;3,0.12 - O3478,0.01) *U3478</f>
        <v>0</v>
      </c>
      <c r="W3478" s="49">
        <f>IF(0&gt;1,IF(0&lt;=1.1,1,IF(0&lt;=1.2,2,IF(0&lt;=1.5,3,5))),0) * 1000000</f>
        <v>0</v>
      </c>
      <c r="X3478" s="50">
        <f>IF(AND(P3478&gt;=150000000,P3478&lt;300000000),5000000,IF(AND(P3478&gt;=300000000,P3478&lt;500000000),10000000,IF(AND(P3478&gt;=300000000,P3478&lt;500000000),15000000,IF(AND(P3478&gt;=500000000,P3478&lt;3000000000),20000000,IF(P3478&gt;=30000000000,35000000,0))))) * (1-R3478)</f>
        <v>0</v>
      </c>
      <c r="Y3478" s="50">
        <f>IFERROR(Q3478 * (1-R3478),0)</f>
        <v>0</v>
      </c>
      <c r="Z3478" s="51">
        <f>IF(R3478=1,0,0)</f>
        <v>0</v>
      </c>
      <c r="AA3478" s="51">
        <f>IFERROR((1-R3478) * Z3478 * 2%,0)</f>
        <v>0</v>
      </c>
      <c r="AB3478" s="52">
        <f>IF(R3478=0,0,0)</f>
        <v>0</v>
      </c>
      <c r="AC3478" s="52">
        <f> IFERROR(AB3478 * (1-R3478) * 2%,0)</f>
        <v>0</v>
      </c>
      <c r="AD3478" s="53">
        <f>T3478+V3478+W3478+X3478+AA3478+AC3478</f>
        <v>1387.1000000000001</v>
      </c>
    </row>
    <row r="3479">
      <c r="C3479" s="40" t="s">
        <v>6609</v>
      </c>
      <c r="D3479" s="41" t="s">
        <v>6610</v>
      </c>
      <c r="E3479" s="41"/>
      <c r="F3479" s="42">
        <v>43180.362361111111</v>
      </c>
      <c r="G3479" s="43">
        <v>4</v>
      </c>
      <c r="H3479" s="44">
        <v>43312</v>
      </c>
      <c r="I3479" s="44">
        <v>43369</v>
      </c>
      <c r="J3479" s="43">
        <v>848252</v>
      </c>
      <c r="K3479" s="43">
        <v>0</v>
      </c>
      <c r="L3479" s="43">
        <v>0</v>
      </c>
      <c r="M3479" s="43">
        <f>IFERROR(J3479-K3479-L3479,0)</f>
        <v>848252</v>
      </c>
      <c r="N3479" s="43">
        <v>848252</v>
      </c>
      <c r="O3479" s="45">
        <f>IFERROR(IF(1 - M3479/N3479&lt;0,0,1-M3479/N3479),0)</f>
        <v>0</v>
      </c>
      <c r="P3479" s="43">
        <v>0</v>
      </c>
      <c r="Q3479" s="43">
        <v>848252</v>
      </c>
      <c r="R3479" s="46">
        <f>IF(F3479&lt;DATEVALUE("2018-07-01"),1,0)</f>
        <v>1</v>
      </c>
      <c r="S3479" s="47">
        <f>IF(R3479=1,1%,0)</f>
        <v>0.01</v>
      </c>
      <c r="T3479" s="46">
        <f>IFERROR(S3479*M3479,0)</f>
        <v>8482.5200000000004</v>
      </c>
      <c r="U3479" s="48">
        <f>IF(O3479&lt;=0.12,1,0)*(1-R3479)*M3479</f>
        <v>0</v>
      </c>
      <c r="V3479" s="49">
        <f>IF(0&lt;0.8,0,IF(0&lt;1,Sheet1!L590,1))*IF(G3479&lt;3,0.12 - O3479,0.01) *U3479</f>
        <v>0</v>
      </c>
      <c r="W3479" s="49">
        <f>IF(0&gt;1,IF(0&lt;=1.1,1,IF(0&lt;=1.2,2,IF(0&lt;=1.5,3,5))),0) * 1000000</f>
        <v>0</v>
      </c>
      <c r="X3479" s="50">
        <f>IF(AND(P3479&gt;=150000000,P3479&lt;300000000),5000000,IF(AND(P3479&gt;=300000000,P3479&lt;500000000),10000000,IF(AND(P3479&gt;=300000000,P3479&lt;500000000),15000000,IF(AND(P3479&gt;=500000000,P3479&lt;3000000000),20000000,IF(P3479&gt;=30000000000,35000000,0))))) * (1-R3479)</f>
        <v>0</v>
      </c>
      <c r="Y3479" s="50">
        <f>IFERROR(Q3479 * (1-R3479),0)</f>
        <v>0</v>
      </c>
      <c r="Z3479" s="51">
        <f>IF(R3479=1,0,0)</f>
        <v>0</v>
      </c>
      <c r="AA3479" s="51">
        <f>IFERROR((1-R3479) * Z3479 * 2%,0)</f>
        <v>0</v>
      </c>
      <c r="AB3479" s="52">
        <f>IF(R3479=0,0,0)</f>
        <v>0</v>
      </c>
      <c r="AC3479" s="52">
        <f> IFERROR(AB3479 * (1-R3479) * 2%,0)</f>
        <v>0</v>
      </c>
      <c r="AD3479" s="53">
        <f>T3479+V3479+W3479+X3479+AA3479+AC3479</f>
        <v>8482.5200000000004</v>
      </c>
    </row>
    <row r="3480">
      <c r="C3480" s="40" t="s">
        <v>6611</v>
      </c>
      <c r="D3480" s="41" t="s">
        <v>6612</v>
      </c>
      <c r="E3480" s="41"/>
      <c r="F3480" s="42">
        <v>43188.396851851852</v>
      </c>
      <c r="G3480" s="43">
        <v>4</v>
      </c>
      <c r="H3480" s="44">
        <v>43335</v>
      </c>
      <c r="I3480" s="44">
        <v>43348</v>
      </c>
      <c r="J3480" s="43">
        <v>1618321</v>
      </c>
      <c r="K3480" s="43">
        <v>98412</v>
      </c>
      <c r="L3480" s="43">
        <v>0</v>
      </c>
      <c r="M3480" s="43">
        <f>IFERROR(J3480-K3480-L3480,0)</f>
        <v>1519909</v>
      </c>
      <c r="N3480" s="43">
        <v>2346993</v>
      </c>
      <c r="O3480" s="45">
        <f>IFERROR(IF(1 - M3480/N3480&lt;0,0,1-M3480/N3480),0)</f>
        <v>0.35240156233955533</v>
      </c>
      <c r="P3480" s="43">
        <v>0</v>
      </c>
      <c r="Q3480" s="43">
        <v>1618321</v>
      </c>
      <c r="R3480" s="46">
        <f>IF(F3480&lt;DATEVALUE("2018-07-01"),1,0)</f>
        <v>1</v>
      </c>
      <c r="S3480" s="47">
        <f>IF(R3480=1,1%,0)</f>
        <v>0.01</v>
      </c>
      <c r="T3480" s="46">
        <f>IFERROR(S3480*M3480,0)</f>
        <v>15199.09</v>
      </c>
      <c r="U3480" s="48">
        <f>IF(O3480&lt;=0.12,1,0)*(1-R3480)*M3480</f>
        <v>0</v>
      </c>
      <c r="V3480" s="49">
        <f>IF(0&lt;0.8,0,IF(0&lt;1,Sheet1!L590,1))*IF(G3480&lt;3,0.12 - O3480,0.01) *U3480</f>
        <v>0</v>
      </c>
      <c r="W3480" s="49">
        <f>IF(0&gt;1,IF(0&lt;=1.1,1,IF(0&lt;=1.2,2,IF(0&lt;=1.5,3,5))),0) * 1000000</f>
        <v>0</v>
      </c>
      <c r="X3480" s="50">
        <f>IF(AND(P3480&gt;=150000000,P3480&lt;300000000),5000000,IF(AND(P3480&gt;=300000000,P3480&lt;500000000),10000000,IF(AND(P3480&gt;=300000000,P3480&lt;500000000),15000000,IF(AND(P3480&gt;=500000000,P3480&lt;3000000000),20000000,IF(P3480&gt;=30000000000,35000000,0))))) * (1-R3480)</f>
        <v>0</v>
      </c>
      <c r="Y3480" s="50">
        <f>IFERROR(Q3480 * (1-R3480),0)</f>
        <v>0</v>
      </c>
      <c r="Z3480" s="51">
        <f>IF(R3480=1,0,0)</f>
        <v>0</v>
      </c>
      <c r="AA3480" s="51">
        <f>IFERROR((1-R3480) * Z3480 * 2%,0)</f>
        <v>0</v>
      </c>
      <c r="AB3480" s="52">
        <f>IF(R3480=0,0,0)</f>
        <v>0</v>
      </c>
      <c r="AC3480" s="52">
        <f> IFERROR(AB3480 * (1-R3480) * 2%,0)</f>
        <v>0</v>
      </c>
      <c r="AD3480" s="53">
        <f>T3480+V3480+W3480+X3480+AA3480+AC3480</f>
        <v>15199.09</v>
      </c>
    </row>
    <row r="3481">
      <c r="C3481" s="40" t="s">
        <v>6613</v>
      </c>
      <c r="D3481" s="41" t="s">
        <v>6614</v>
      </c>
      <c r="E3481" s="41"/>
      <c r="F3481" s="42">
        <v>43227.143333333333</v>
      </c>
      <c r="G3481" s="43">
        <v>2</v>
      </c>
      <c r="H3481" s="44">
        <v>43312</v>
      </c>
      <c r="I3481" s="44">
        <v>43369</v>
      </c>
      <c r="J3481" s="43">
        <v>2026519</v>
      </c>
      <c r="K3481" s="43">
        <v>0</v>
      </c>
      <c r="L3481" s="43">
        <v>0</v>
      </c>
      <c r="M3481" s="43">
        <f>IFERROR(J3481-K3481-L3481,0)</f>
        <v>2026519</v>
      </c>
      <c r="N3481" s="43">
        <v>2026519</v>
      </c>
      <c r="O3481" s="45">
        <f>IFERROR(IF(1 - M3481/N3481&lt;0,0,1-M3481/N3481),0)</f>
        <v>0</v>
      </c>
      <c r="P3481" s="43">
        <v>2026519</v>
      </c>
      <c r="Q3481" s="43">
        <v>0</v>
      </c>
      <c r="R3481" s="46">
        <f>IF(F3481&lt;DATEVALUE("2018-07-01"),1,0)</f>
        <v>1</v>
      </c>
      <c r="S3481" s="47">
        <f>IF(R3481=1,1%,0)</f>
        <v>0.01</v>
      </c>
      <c r="T3481" s="46">
        <f>IFERROR(S3481*M3481,0)</f>
        <v>20265.189999999999</v>
      </c>
      <c r="U3481" s="48">
        <f>IF(O3481&lt;=0.12,1,0)*(1-R3481)*M3481</f>
        <v>0</v>
      </c>
      <c r="V3481" s="49">
        <f>IF(0&lt;0.8,0,IF(0&lt;1,Sheet1!L590,1))*IF(G3481&lt;3,0.12 - O3481,0.01) *U3481</f>
        <v>0</v>
      </c>
      <c r="W3481" s="49">
        <f>IF(0&gt;1,IF(0&lt;=1.1,1,IF(0&lt;=1.2,2,IF(0&lt;=1.5,3,5))),0) * 1000000</f>
        <v>0</v>
      </c>
      <c r="X3481" s="50">
        <f>IF(AND(P3481&gt;=150000000,P3481&lt;300000000),5000000,IF(AND(P3481&gt;=300000000,P3481&lt;500000000),10000000,IF(AND(P3481&gt;=300000000,P3481&lt;500000000),15000000,IF(AND(P3481&gt;=500000000,P3481&lt;3000000000),20000000,IF(P3481&gt;=30000000000,35000000,0))))) * (1-R3481)</f>
        <v>0</v>
      </c>
      <c r="Y3481" s="50">
        <f>IFERROR(Q3481 * (1-R3481),0)</f>
        <v>0</v>
      </c>
      <c r="Z3481" s="51">
        <f>IF(R3481=1,0,0)</f>
        <v>0</v>
      </c>
      <c r="AA3481" s="51">
        <f>IFERROR((1-R3481) * Z3481 * 2%,0)</f>
        <v>0</v>
      </c>
      <c r="AB3481" s="52">
        <f>IF(R3481=0,0,0)</f>
        <v>0</v>
      </c>
      <c r="AC3481" s="52">
        <f> IFERROR(AB3481 * (1-R3481) * 2%,0)</f>
        <v>0</v>
      </c>
      <c r="AD3481" s="53">
        <f>T3481+V3481+W3481+X3481+AA3481+AC3481</f>
        <v>20265.189999999999</v>
      </c>
    </row>
    <row r="3482">
      <c r="C3482" s="40" t="s">
        <v>6615</v>
      </c>
      <c r="D3482" s="41" t="s">
        <v>6616</v>
      </c>
      <c r="E3482" s="41"/>
      <c r="F3482" s="42">
        <v>43298.403414351851</v>
      </c>
      <c r="G3482" s="43">
        <v>0</v>
      </c>
      <c r="H3482" s="44">
        <v>43312</v>
      </c>
      <c r="I3482" s="44">
        <v>43376</v>
      </c>
      <c r="J3482" s="43">
        <v>2071300</v>
      </c>
      <c r="K3482" s="43">
        <v>0</v>
      </c>
      <c r="L3482" s="43">
        <v>0</v>
      </c>
      <c r="M3482" s="43">
        <f>IFERROR(J3482-K3482-L3482,0)</f>
        <v>2071300</v>
      </c>
      <c r="N3482" s="43">
        <v>2071300</v>
      </c>
      <c r="O3482" s="45">
        <f>IFERROR(IF(1 - M3482/N3482&lt;0,0,1-M3482/N3482),0)</f>
        <v>0</v>
      </c>
      <c r="P3482" s="43">
        <v>0</v>
      </c>
      <c r="Q3482" s="43">
        <v>0</v>
      </c>
      <c r="R3482" s="46">
        <f>IF(F3482&lt;DATEVALUE("2018-07-01"),1,0)</f>
        <v>0</v>
      </c>
      <c r="S3482" s="47">
        <f>IF(R3482=1,1%,0)</f>
        <v>0</v>
      </c>
      <c r="T3482" s="46">
        <f>IFERROR(S3482*M3482,0)</f>
        <v>0</v>
      </c>
      <c r="U3482" s="48">
        <f>IF(O3482&lt;=0.12,1,0)*(1-R3482)*M3482</f>
        <v>2071300</v>
      </c>
      <c r="V3482" s="49">
        <f>IF(0&lt;0.8,0,IF(0&lt;1,Sheet1!L590,1))*IF(G3482&lt;3,0.12 - O3482,0.01) *U3482</f>
        <v>0</v>
      </c>
      <c r="W3482" s="49">
        <f>IF(0&gt;1,IF(0&lt;=1.1,1,IF(0&lt;=1.2,2,IF(0&lt;=1.5,3,5))),0) * 1000000</f>
        <v>0</v>
      </c>
      <c r="X3482" s="50">
        <f>IF(AND(P3482&gt;=150000000,P3482&lt;300000000),5000000,IF(AND(P3482&gt;=300000000,P3482&lt;500000000),10000000,IF(AND(P3482&gt;=300000000,P3482&lt;500000000),15000000,IF(AND(P3482&gt;=500000000,P3482&lt;3000000000),20000000,IF(P3482&gt;=30000000000,35000000,0))))) * (1-R3482)</f>
        <v>0</v>
      </c>
      <c r="Y3482" s="50">
        <f>IFERROR(Q3482 * (1-R3482),0)</f>
        <v>0</v>
      </c>
      <c r="Z3482" s="51">
        <f>IF(R3482=1,0,0)</f>
        <v>0</v>
      </c>
      <c r="AA3482" s="51">
        <f>IFERROR((1-R3482) * Z3482 * 2%,0)</f>
        <v>0</v>
      </c>
      <c r="AB3482" s="52">
        <f>IF(R3482=0,0,0)</f>
        <v>0</v>
      </c>
      <c r="AC3482" s="52">
        <f> IFERROR(AB3482 * (1-R3482) * 2%,0)</f>
        <v>0</v>
      </c>
      <c r="AD3482" s="53">
        <f>T3482+V3482+W3482+X3482+AA3482+AC3482</f>
        <v>0</v>
      </c>
    </row>
    <row r="3483">
      <c r="C3483" s="40" t="s">
        <v>6617</v>
      </c>
      <c r="D3483" s="41" t="s">
        <v>6618</v>
      </c>
      <c r="E3483" s="41"/>
      <c r="F3483" s="42">
        <v>39798.639143518514</v>
      </c>
      <c r="G3483" s="43">
        <v>115</v>
      </c>
      <c r="H3483" s="44" t="s">
        <v>24</v>
      </c>
      <c r="I3483" s="44" t="s">
        <v>24</v>
      </c>
      <c r="J3483" s="43">
        <v>896000</v>
      </c>
      <c r="K3483" s="43">
        <v>0</v>
      </c>
      <c r="L3483" s="43">
        <v>0</v>
      </c>
      <c r="M3483" s="43">
        <f>IFERROR(J3483-K3483-L3483,0)</f>
        <v>896000</v>
      </c>
      <c r="N3483" s="43">
        <v>895180</v>
      </c>
      <c r="O3483" s="45">
        <f>IFERROR(IF(1 - M3483/N3483&lt;0,0,1-M3483/N3483),0)</f>
        <v>0</v>
      </c>
      <c r="P3483" s="43">
        <v>0</v>
      </c>
      <c r="Q3483" s="43">
        <v>896000</v>
      </c>
      <c r="R3483" s="46">
        <f>IF(F3483&lt;DATEVALUE("2018-07-01"),1,0)</f>
        <v>1</v>
      </c>
      <c r="S3483" s="47">
        <f>IF(R3483=1,1%,0)</f>
        <v>0.01</v>
      </c>
      <c r="T3483" s="46">
        <f>IFERROR(S3483*M3483,0)</f>
        <v>8960</v>
      </c>
      <c r="U3483" s="48">
        <f>IF(O3483&lt;=0.12,1,0)*(1-R3483)*M3483</f>
        <v>0</v>
      </c>
      <c r="V3483" s="49">
        <f>IF(0&lt;0.8,0,IF(0&lt;1,Sheet1!L590,1))*IF(G3483&lt;3,0.12 - O3483,0.01) *U3483</f>
        <v>0</v>
      </c>
      <c r="W3483" s="49">
        <f>IF(0&gt;1,IF(0&lt;=1.1,1,IF(0&lt;=1.2,2,IF(0&lt;=1.5,3,5))),0) * 1000000</f>
        <v>0</v>
      </c>
      <c r="X3483" s="50">
        <f>IF(AND(P3483&gt;=150000000,P3483&lt;300000000),5000000,IF(AND(P3483&gt;=300000000,P3483&lt;500000000),10000000,IF(AND(P3483&gt;=300000000,P3483&lt;500000000),15000000,IF(AND(P3483&gt;=500000000,P3483&lt;3000000000),20000000,IF(P3483&gt;=30000000000,35000000,0))))) * (1-R3483)</f>
        <v>0</v>
      </c>
      <c r="Y3483" s="50">
        <f>IFERROR(Q3483 * (1-R3483),0)</f>
        <v>0</v>
      </c>
      <c r="Z3483" s="51">
        <f>IF(R3483=1,0,0)</f>
        <v>0</v>
      </c>
      <c r="AA3483" s="51">
        <f>IFERROR((1-R3483) * Z3483 * 2%,0)</f>
        <v>0</v>
      </c>
      <c r="AB3483" s="52">
        <f>IF(R3483=0,0,0)</f>
        <v>0</v>
      </c>
      <c r="AC3483" s="52">
        <f> IFERROR(AB3483 * (1-R3483) * 2%,0)</f>
        <v>0</v>
      </c>
      <c r="AD3483" s="53">
        <f>T3483+V3483+W3483+X3483+AA3483+AC3483</f>
        <v>8960</v>
      </c>
    </row>
    <row r="3484">
      <c r="C3484" s="40" t="s">
        <v>6619</v>
      </c>
      <c r="D3484" s="41" t="s">
        <v>6620</v>
      </c>
      <c r="E3484" s="41"/>
      <c r="F3484" s="42">
        <v>42521.302037037036</v>
      </c>
      <c r="G3484" s="43">
        <v>26</v>
      </c>
      <c r="H3484" s="44" t="s">
        <v>24</v>
      </c>
      <c r="I3484" s="44" t="s">
        <v>24</v>
      </c>
      <c r="J3484" s="43">
        <v>0</v>
      </c>
      <c r="K3484" s="43">
        <v>0</v>
      </c>
      <c r="L3484" s="43">
        <v>0</v>
      </c>
      <c r="M3484" s="43">
        <f>IFERROR(J3484-K3484-L3484,0)</f>
        <v>0</v>
      </c>
      <c r="N3484" s="43">
        <v>674000</v>
      </c>
      <c r="O3484" s="45">
        <f>IFERROR(IF(1 - M3484/N3484&lt;0,0,1-M3484/N3484),0)</f>
        <v>1</v>
      </c>
      <c r="P3484" s="43">
        <v>0</v>
      </c>
      <c r="Q3484" s="43">
        <v>0</v>
      </c>
      <c r="R3484" s="46">
        <f>IF(F3484&lt;DATEVALUE("2018-07-01"),1,0)</f>
        <v>1</v>
      </c>
      <c r="S3484" s="47">
        <f>IF(R3484=1,1%,0)</f>
        <v>0.01</v>
      </c>
      <c r="T3484" s="46">
        <f>IFERROR(S3484*M3484,0)</f>
        <v>0</v>
      </c>
      <c r="U3484" s="48">
        <f>IF(O3484&lt;=0.12,1,0)*(1-R3484)*M3484</f>
        <v>0</v>
      </c>
      <c r="V3484" s="49">
        <f>IF(0&lt;0.8,0,IF(0&lt;1,Sheet1!L590,1))*IF(G3484&lt;3,0.12 - O3484,0.01) *U3484</f>
        <v>0</v>
      </c>
      <c r="W3484" s="49">
        <f>IF(0&gt;1,IF(0&lt;=1.1,1,IF(0&lt;=1.2,2,IF(0&lt;=1.5,3,5))),0) * 1000000</f>
        <v>0</v>
      </c>
      <c r="X3484" s="50">
        <f>IF(AND(P3484&gt;=150000000,P3484&lt;300000000),5000000,IF(AND(P3484&gt;=300000000,P3484&lt;500000000),10000000,IF(AND(P3484&gt;=300000000,P3484&lt;500000000),15000000,IF(AND(P3484&gt;=500000000,P3484&lt;3000000000),20000000,IF(P3484&gt;=30000000000,35000000,0))))) * (1-R3484)</f>
        <v>0</v>
      </c>
      <c r="Y3484" s="50">
        <f>IFERROR(Q3484 * (1-R3484),0)</f>
        <v>0</v>
      </c>
      <c r="Z3484" s="51">
        <f>IF(R3484=1,0,"")</f>
        <v>0</v>
      </c>
      <c r="AA3484" s="51">
        <f>IFERROR((1-R3484) * Z3484 * 2%,0)</f>
        <v>0</v>
      </c>
      <c r="AB3484" s="52">
        <f>IF(R3484=0,"",0)</f>
        <v>0</v>
      </c>
      <c r="AC3484" s="52">
        <f> IFERROR(AB3484 * (1-R3484) * 2%,0)</f>
        <v>0</v>
      </c>
      <c r="AD3484" s="53">
        <f>T3484+V3484+W3484+X3484+AA3484+AC3484</f>
        <v>0</v>
      </c>
    </row>
    <row r="3485">
      <c r="C3485" s="40" t="s">
        <v>6621</v>
      </c>
      <c r="D3485" s="41" t="s">
        <v>6622</v>
      </c>
      <c r="E3485" s="41"/>
      <c r="F3485" s="42">
        <v>40618.904942129629</v>
      </c>
      <c r="G3485" s="43">
        <v>88</v>
      </c>
      <c r="H3485" s="44">
        <v>43321</v>
      </c>
      <c r="I3485" s="44">
        <v>43343</v>
      </c>
      <c r="J3485" s="43">
        <v>764599</v>
      </c>
      <c r="K3485" s="43">
        <v>0</v>
      </c>
      <c r="L3485" s="43">
        <v>0</v>
      </c>
      <c r="M3485" s="43">
        <f>IFERROR(J3485-K3485-L3485,0)</f>
        <v>764599</v>
      </c>
      <c r="N3485" s="43">
        <v>764599</v>
      </c>
      <c r="O3485" s="45">
        <f>IFERROR(IF(1 - M3485/N3485&lt;0,0,1-M3485/N3485),0)</f>
        <v>0</v>
      </c>
      <c r="P3485" s="43">
        <v>0</v>
      </c>
      <c r="Q3485" s="43">
        <v>764599</v>
      </c>
      <c r="R3485" s="46">
        <f>IF(F3485&lt;DATEVALUE("2018-07-01"),1,0)</f>
        <v>1</v>
      </c>
      <c r="S3485" s="47">
        <f>IF(R3485=1,1%,0)</f>
        <v>0.01</v>
      </c>
      <c r="T3485" s="46">
        <f>IFERROR(S3485*M3485,0)</f>
        <v>7645.9899999999998</v>
      </c>
      <c r="U3485" s="48">
        <f>IF(O3485&lt;=0.12,1,0)*(1-R3485)*M3485</f>
        <v>0</v>
      </c>
      <c r="V3485" s="49">
        <f>IF(0&lt;0.8,0,IF(0&lt;1,Sheet1!L590,1))*IF(G3485&lt;3,0.12 - O3485,0.01) *U3485</f>
        <v>0</v>
      </c>
      <c r="W3485" s="49">
        <f>IF(0&gt;1,IF(0&lt;=1.1,1,IF(0&lt;=1.2,2,IF(0&lt;=1.5,3,5))),0) * 1000000</f>
        <v>0</v>
      </c>
      <c r="X3485" s="50">
        <f>IF(AND(P3485&gt;=150000000,P3485&lt;300000000),5000000,IF(AND(P3485&gt;=300000000,P3485&lt;500000000),10000000,IF(AND(P3485&gt;=300000000,P3485&lt;500000000),15000000,IF(AND(P3485&gt;=500000000,P3485&lt;3000000000),20000000,IF(P3485&gt;=30000000000,35000000,0))))) * (1-R3485)</f>
        <v>0</v>
      </c>
      <c r="Y3485" s="50">
        <f>IFERROR(Q3485 * (1-R3485),0)</f>
        <v>0</v>
      </c>
      <c r="Z3485" s="51">
        <f>IF(R3485=1,0,0)</f>
        <v>0</v>
      </c>
      <c r="AA3485" s="51">
        <f>IFERROR((1-R3485) * Z3485 * 2%,0)</f>
        <v>0</v>
      </c>
      <c r="AB3485" s="52">
        <f>IF(R3485=0,0,0)</f>
        <v>0</v>
      </c>
      <c r="AC3485" s="52">
        <f> IFERROR(AB3485 * (1-R3485) * 2%,0)</f>
        <v>0</v>
      </c>
      <c r="AD3485" s="53">
        <f>T3485+V3485+W3485+X3485+AA3485+AC3485</f>
        <v>7645.9899999999998</v>
      </c>
    </row>
    <row r="3486">
      <c r="C3486" s="40" t="s">
        <v>6623</v>
      </c>
      <c r="D3486" s="41" t="s">
        <v>6624</v>
      </c>
      <c r="E3486" s="41"/>
      <c r="F3486" s="42">
        <v>41169.612858796296</v>
      </c>
      <c r="G3486" s="43">
        <v>70</v>
      </c>
      <c r="H3486" s="44">
        <v>43335</v>
      </c>
      <c r="I3486" s="44">
        <v>43342</v>
      </c>
      <c r="J3486" s="43">
        <v>1189079</v>
      </c>
      <c r="K3486" s="43">
        <v>93572</v>
      </c>
      <c r="L3486" s="43">
        <v>0</v>
      </c>
      <c r="M3486" s="43">
        <f>IFERROR(J3486-K3486-L3486,0)</f>
        <v>1095507</v>
      </c>
      <c r="N3486" s="43">
        <v>1867344</v>
      </c>
      <c r="O3486" s="45">
        <f>IFERROR(IF(1 - M3486/N3486&lt;0,0,1-M3486/N3486),0)</f>
        <v>0.41333412590288665</v>
      </c>
      <c r="P3486" s="43">
        <v>0</v>
      </c>
      <c r="Q3486" s="43">
        <v>1189079</v>
      </c>
      <c r="R3486" s="46">
        <f>IF(F3486&lt;DATEVALUE("2018-07-01"),1,0)</f>
        <v>1</v>
      </c>
      <c r="S3486" s="47">
        <f>IF(R3486=1,1%,0)</f>
        <v>0.01</v>
      </c>
      <c r="T3486" s="46">
        <f>IFERROR(S3486*M3486,0)</f>
        <v>10955.07</v>
      </c>
      <c r="U3486" s="48">
        <f>IF(O3486&lt;=0.12,1,0)*(1-R3486)*M3486</f>
        <v>0</v>
      </c>
      <c r="V3486" s="49">
        <f>IF(0&lt;0.8,0,IF(0&lt;1,Sheet1!L590,1))*IF(G3486&lt;3,0.12 - O3486,0.01) *U3486</f>
        <v>0</v>
      </c>
      <c r="W3486" s="49">
        <f>IF(0&gt;1,IF(0&lt;=1.1,1,IF(0&lt;=1.2,2,IF(0&lt;=1.5,3,5))),0) * 1000000</f>
        <v>0</v>
      </c>
      <c r="X3486" s="50">
        <f>IF(AND(P3486&gt;=150000000,P3486&lt;300000000),5000000,IF(AND(P3486&gt;=300000000,P3486&lt;500000000),10000000,IF(AND(P3486&gt;=300000000,P3486&lt;500000000),15000000,IF(AND(P3486&gt;=500000000,P3486&lt;3000000000),20000000,IF(P3486&gt;=30000000000,35000000,0))))) * (1-R3486)</f>
        <v>0</v>
      </c>
      <c r="Y3486" s="50">
        <f>IFERROR(Q3486 * (1-R3486),0)</f>
        <v>0</v>
      </c>
      <c r="Z3486" s="51">
        <f>IF(R3486=1,0,0)</f>
        <v>0</v>
      </c>
      <c r="AA3486" s="51">
        <f>IFERROR((1-R3486) * Z3486 * 2%,0)</f>
        <v>0</v>
      </c>
      <c r="AB3486" s="52">
        <f>IF(R3486=0,0,0)</f>
        <v>0</v>
      </c>
      <c r="AC3486" s="52">
        <f> IFERROR(AB3486 * (1-R3486) * 2%,0)</f>
        <v>0</v>
      </c>
      <c r="AD3486" s="53">
        <f>T3486+V3486+W3486+X3486+AA3486+AC3486</f>
        <v>10955.07</v>
      </c>
    </row>
    <row r="3487">
      <c r="C3487" s="40" t="s">
        <v>6625</v>
      </c>
      <c r="D3487" s="41" t="s">
        <v>6626</v>
      </c>
      <c r="E3487" s="41"/>
      <c r="F3487" s="42">
        <v>41541.390601851854</v>
      </c>
      <c r="G3487" s="43">
        <v>58</v>
      </c>
      <c r="H3487" s="44" t="s">
        <v>24</v>
      </c>
      <c r="I3487" s="44" t="s">
        <v>24</v>
      </c>
      <c r="J3487" s="43">
        <v>3278451</v>
      </c>
      <c r="K3487" s="43">
        <v>0</v>
      </c>
      <c r="L3487" s="43">
        <v>0</v>
      </c>
      <c r="M3487" s="43">
        <f>IFERROR(J3487-K3487-L3487,0)</f>
        <v>3278451</v>
      </c>
      <c r="N3487" s="43">
        <v>5130400</v>
      </c>
      <c r="O3487" s="45">
        <f>IFERROR(IF(1 - M3487/N3487&lt;0,0,1-M3487/N3487),0)</f>
        <v>0.36097555746140653</v>
      </c>
      <c r="P3487" s="43">
        <v>0</v>
      </c>
      <c r="Q3487" s="43">
        <v>3278451</v>
      </c>
      <c r="R3487" s="46">
        <f>IF(F3487&lt;DATEVALUE("2018-07-01"),1,0)</f>
        <v>1</v>
      </c>
      <c r="S3487" s="47">
        <f>IF(R3487=1,1%,0)</f>
        <v>0.01</v>
      </c>
      <c r="T3487" s="46">
        <f>IFERROR(S3487*M3487,0)</f>
        <v>32784.510000000002</v>
      </c>
      <c r="U3487" s="48">
        <f>IF(O3487&lt;=0.12,1,0)*(1-R3487)*M3487</f>
        <v>0</v>
      </c>
      <c r="V3487" s="49">
        <f>IF(0&lt;0.8,0,IF(0&lt;1,Sheet1!L590,1))*IF(G3487&lt;3,0.12 - O3487,0.01) *U3487</f>
        <v>0</v>
      </c>
      <c r="W3487" s="49">
        <f>IF(0&gt;1,IF(0&lt;=1.1,1,IF(0&lt;=1.2,2,IF(0&lt;=1.5,3,5))),0) * 1000000</f>
        <v>0</v>
      </c>
      <c r="X3487" s="50">
        <f>IF(AND(P3487&gt;=150000000,P3487&lt;300000000),5000000,IF(AND(P3487&gt;=300000000,P3487&lt;500000000),10000000,IF(AND(P3487&gt;=300000000,P3487&lt;500000000),15000000,IF(AND(P3487&gt;=500000000,P3487&lt;3000000000),20000000,IF(P3487&gt;=30000000000,35000000,0))))) * (1-R3487)</f>
        <v>0</v>
      </c>
      <c r="Y3487" s="50">
        <f>IFERROR(Q3487 * (1-R3487),0)</f>
        <v>0</v>
      </c>
      <c r="Z3487" s="51">
        <f>IF(R3487=1,0,0)</f>
        <v>0</v>
      </c>
      <c r="AA3487" s="51">
        <f>IFERROR((1-R3487) * Z3487 * 2%,0)</f>
        <v>0</v>
      </c>
      <c r="AB3487" s="52">
        <f>IF(R3487=0,0,0)</f>
        <v>0</v>
      </c>
      <c r="AC3487" s="52">
        <f> IFERROR(AB3487 * (1-R3487) * 2%,0)</f>
        <v>0</v>
      </c>
      <c r="AD3487" s="53">
        <f>T3487+V3487+W3487+X3487+AA3487+AC3487</f>
        <v>32784.510000000002</v>
      </c>
    </row>
    <row r="3488">
      <c r="C3488" s="40" t="s">
        <v>6627</v>
      </c>
      <c r="D3488" s="41" t="s">
        <v>5358</v>
      </c>
      <c r="E3488" s="41"/>
      <c r="F3488" s="42">
        <v>42033.562280092592</v>
      </c>
      <c r="G3488" s="43">
        <v>42</v>
      </c>
      <c r="H3488" s="44">
        <v>43335</v>
      </c>
      <c r="I3488" s="44">
        <v>43342</v>
      </c>
      <c r="J3488" s="43">
        <v>2578594</v>
      </c>
      <c r="K3488" s="43">
        <v>202916</v>
      </c>
      <c r="L3488" s="43">
        <v>0</v>
      </c>
      <c r="M3488" s="43">
        <f>IFERROR(J3488-K3488-L3488,0)</f>
        <v>2375678</v>
      </c>
      <c r="N3488" s="43">
        <v>3024981</v>
      </c>
      <c r="O3488" s="45">
        <f>IFERROR(IF(1 - M3488/N3488&lt;0,0,1-M3488/N3488),0)</f>
        <v>0.21464696803054295</v>
      </c>
      <c r="P3488" s="43">
        <v>0</v>
      </c>
      <c r="Q3488" s="43">
        <v>2578594</v>
      </c>
      <c r="R3488" s="46">
        <f>IF(F3488&lt;DATEVALUE("2018-07-01"),1,0)</f>
        <v>1</v>
      </c>
      <c r="S3488" s="47">
        <f>IF(R3488=1,1%,0)</f>
        <v>0.01</v>
      </c>
      <c r="T3488" s="46">
        <f>IFERROR(S3488*M3488,0)</f>
        <v>23756.779999999999</v>
      </c>
      <c r="U3488" s="48">
        <f>IF(O3488&lt;=0.12,1,0)*(1-R3488)*M3488</f>
        <v>0</v>
      </c>
      <c r="V3488" s="49">
        <f>IF(0&lt;0.8,0,IF(0&lt;1,Sheet1!L590,1))*IF(G3488&lt;3,0.12 - O3488,0.01) *U3488</f>
        <v>0</v>
      </c>
      <c r="W3488" s="49">
        <f>IF(0&gt;1,IF(0&lt;=1.1,1,IF(0&lt;=1.2,2,IF(0&lt;=1.5,3,5))),0) * 1000000</f>
        <v>0</v>
      </c>
      <c r="X3488" s="50">
        <f>IF(AND(P3488&gt;=150000000,P3488&lt;300000000),5000000,IF(AND(P3488&gt;=300000000,P3488&lt;500000000),10000000,IF(AND(P3488&gt;=300000000,P3488&lt;500000000),15000000,IF(AND(P3488&gt;=500000000,P3488&lt;3000000000),20000000,IF(P3488&gt;=30000000000,35000000,0))))) * (1-R3488)</f>
        <v>0</v>
      </c>
      <c r="Y3488" s="50">
        <f>IFERROR(Q3488 * (1-R3488),0)</f>
        <v>0</v>
      </c>
      <c r="Z3488" s="51">
        <f>IF(R3488=1,0,0)</f>
        <v>0</v>
      </c>
      <c r="AA3488" s="51">
        <f>IFERROR((1-R3488) * Z3488 * 2%,0)</f>
        <v>0</v>
      </c>
      <c r="AB3488" s="52">
        <f>IF(R3488=0,0,0)</f>
        <v>0</v>
      </c>
      <c r="AC3488" s="52">
        <f> IFERROR(AB3488 * (1-R3488) * 2%,0)</f>
        <v>0</v>
      </c>
      <c r="AD3488" s="53">
        <f>T3488+V3488+W3488+X3488+AA3488+AC3488</f>
        <v>23756.779999999999</v>
      </c>
    </row>
    <row r="3489">
      <c r="C3489" s="40" t="s">
        <v>6628</v>
      </c>
      <c r="D3489" s="41" t="s">
        <v>6629</v>
      </c>
      <c r="E3489" s="41"/>
      <c r="F3489" s="42">
        <v>42242.572083333333</v>
      </c>
      <c r="G3489" s="43">
        <v>35</v>
      </c>
      <c r="H3489" s="44">
        <v>43335</v>
      </c>
      <c r="I3489" s="44">
        <v>43342</v>
      </c>
      <c r="J3489" s="43">
        <v>2123667</v>
      </c>
      <c r="K3489" s="43">
        <v>167113</v>
      </c>
      <c r="L3489" s="43">
        <v>0</v>
      </c>
      <c r="M3489" s="43">
        <f>IFERROR(J3489-K3489-L3489,0)</f>
        <v>1956554</v>
      </c>
      <c r="N3489" s="43">
        <v>3306076</v>
      </c>
      <c r="O3489" s="45">
        <f>IFERROR(IF(1 - M3489/N3489&lt;0,0,1-M3489/N3489),0)</f>
        <v>0.40819448796700375</v>
      </c>
      <c r="P3489" s="43">
        <v>0</v>
      </c>
      <c r="Q3489" s="43">
        <v>2123667</v>
      </c>
      <c r="R3489" s="46">
        <f>IF(F3489&lt;DATEVALUE("2018-07-01"),1,0)</f>
        <v>1</v>
      </c>
      <c r="S3489" s="47">
        <f>IF(R3489=1,1%,0)</f>
        <v>0.01</v>
      </c>
      <c r="T3489" s="46">
        <f>IFERROR(S3489*M3489,0)</f>
        <v>19565.540000000001</v>
      </c>
      <c r="U3489" s="48">
        <f>IF(O3489&lt;=0.12,1,0)*(1-R3489)*M3489</f>
        <v>0</v>
      </c>
      <c r="V3489" s="49">
        <f>IF(0&lt;0.8,0,IF(0&lt;1,Sheet1!L590,1))*IF(G3489&lt;3,0.12 - O3489,0.01) *U3489</f>
        <v>0</v>
      </c>
      <c r="W3489" s="49">
        <f>IF(0&gt;1,IF(0&lt;=1.1,1,IF(0&lt;=1.2,2,IF(0&lt;=1.5,3,5))),0) * 1000000</f>
        <v>0</v>
      </c>
      <c r="X3489" s="50">
        <f>IF(AND(P3489&gt;=150000000,P3489&lt;300000000),5000000,IF(AND(P3489&gt;=300000000,P3489&lt;500000000),10000000,IF(AND(P3489&gt;=300000000,P3489&lt;500000000),15000000,IF(AND(P3489&gt;=500000000,P3489&lt;3000000000),20000000,IF(P3489&gt;=30000000000,35000000,0))))) * (1-R3489)</f>
        <v>0</v>
      </c>
      <c r="Y3489" s="50">
        <f>IFERROR(Q3489 * (1-R3489),0)</f>
        <v>0</v>
      </c>
      <c r="Z3489" s="51">
        <f>IF(R3489=1,0,0)</f>
        <v>0</v>
      </c>
      <c r="AA3489" s="51">
        <f>IFERROR((1-R3489) * Z3489 * 2%,0)</f>
        <v>0</v>
      </c>
      <c r="AB3489" s="52">
        <f>IF(R3489=0,0,0)</f>
        <v>0</v>
      </c>
      <c r="AC3489" s="52">
        <f> IFERROR(AB3489 * (1-R3489) * 2%,0)</f>
        <v>0</v>
      </c>
      <c r="AD3489" s="53">
        <f>T3489+V3489+W3489+X3489+AA3489+AC3489</f>
        <v>19565.540000000001</v>
      </c>
    </row>
    <row r="3490">
      <c r="C3490" s="40" t="s">
        <v>6630</v>
      </c>
      <c r="D3490" s="41" t="s">
        <v>6629</v>
      </c>
      <c r="E3490" s="41"/>
      <c r="F3490" s="42">
        <v>42269.669490740736</v>
      </c>
      <c r="G3490" s="43">
        <v>34</v>
      </c>
      <c r="H3490" s="44">
        <v>43335</v>
      </c>
      <c r="I3490" s="44">
        <v>43342</v>
      </c>
      <c r="J3490" s="43">
        <v>1321255</v>
      </c>
      <c r="K3490" s="43">
        <v>103973</v>
      </c>
      <c r="L3490" s="43">
        <v>0</v>
      </c>
      <c r="M3490" s="43">
        <f>IFERROR(J3490-K3490-L3490,0)</f>
        <v>1217282</v>
      </c>
      <c r="N3490" s="43">
        <v>2192333</v>
      </c>
      <c r="O3490" s="45">
        <f>IFERROR(IF(1 - M3490/N3490&lt;0,0,1-M3490/N3490),0)</f>
        <v>0.44475497107419359</v>
      </c>
      <c r="P3490" s="43">
        <v>0</v>
      </c>
      <c r="Q3490" s="43">
        <v>1321255</v>
      </c>
      <c r="R3490" s="46">
        <f>IF(F3490&lt;DATEVALUE("2018-07-01"),1,0)</f>
        <v>1</v>
      </c>
      <c r="S3490" s="47">
        <f>IF(R3490=1,1%,0)</f>
        <v>0.01</v>
      </c>
      <c r="T3490" s="46">
        <f>IFERROR(S3490*M3490,0)</f>
        <v>12172.82</v>
      </c>
      <c r="U3490" s="48">
        <f>IF(O3490&lt;=0.12,1,0)*(1-R3490)*M3490</f>
        <v>0</v>
      </c>
      <c r="V3490" s="49">
        <f>IF(0&lt;0.8,0,IF(0&lt;1,Sheet1!L590,1))*IF(G3490&lt;3,0.12 - O3490,0.01) *U3490</f>
        <v>0</v>
      </c>
      <c r="W3490" s="49">
        <f>IF(0&gt;1,IF(0&lt;=1.1,1,IF(0&lt;=1.2,2,IF(0&lt;=1.5,3,5))),0) * 1000000</f>
        <v>0</v>
      </c>
      <c r="X3490" s="50">
        <f>IF(AND(P3490&gt;=150000000,P3490&lt;300000000),5000000,IF(AND(P3490&gt;=300000000,P3490&lt;500000000),10000000,IF(AND(P3490&gt;=300000000,P3490&lt;500000000),15000000,IF(AND(P3490&gt;=500000000,P3490&lt;3000000000),20000000,IF(P3490&gt;=30000000000,35000000,0))))) * (1-R3490)</f>
        <v>0</v>
      </c>
      <c r="Y3490" s="50">
        <f>IFERROR(Q3490 * (1-R3490),0)</f>
        <v>0</v>
      </c>
      <c r="Z3490" s="51">
        <f>IF(R3490=1,0,0)</f>
        <v>0</v>
      </c>
      <c r="AA3490" s="51">
        <f>IFERROR((1-R3490) * Z3490 * 2%,0)</f>
        <v>0</v>
      </c>
      <c r="AB3490" s="52">
        <f>IF(R3490=0,0,0)</f>
        <v>0</v>
      </c>
      <c r="AC3490" s="52">
        <f> IFERROR(AB3490 * (1-R3490) * 2%,0)</f>
        <v>0</v>
      </c>
      <c r="AD3490" s="53">
        <f>T3490+V3490+W3490+X3490+AA3490+AC3490</f>
        <v>12172.82</v>
      </c>
    </row>
    <row r="3491">
      <c r="C3491" s="40" t="s">
        <v>6631</v>
      </c>
      <c r="D3491" s="41" t="s">
        <v>6632</v>
      </c>
      <c r="E3491" s="41"/>
      <c r="F3491" s="42">
        <v>42333.607534722221</v>
      </c>
      <c r="G3491" s="43">
        <v>32</v>
      </c>
      <c r="H3491" s="44">
        <v>43340</v>
      </c>
      <c r="I3491" s="44">
        <v>43395</v>
      </c>
      <c r="J3491" s="43">
        <v>890067</v>
      </c>
      <c r="K3491" s="43">
        <v>0</v>
      </c>
      <c r="L3491" s="43">
        <v>0</v>
      </c>
      <c r="M3491" s="43">
        <f>IFERROR(J3491-K3491-L3491,0)</f>
        <v>890067</v>
      </c>
      <c r="N3491" s="43">
        <v>906048</v>
      </c>
      <c r="O3491" s="45">
        <f>IFERROR(IF(1 - M3491/N3491&lt;0,0,1-M3491/N3491),0)</f>
        <v>0.017638138376774748</v>
      </c>
      <c r="P3491" s="43">
        <v>0</v>
      </c>
      <c r="Q3491" s="43">
        <v>890067</v>
      </c>
      <c r="R3491" s="46">
        <f>IF(F3491&lt;DATEVALUE("2018-07-01"),1,0)</f>
        <v>1</v>
      </c>
      <c r="S3491" s="47">
        <f>IF(R3491=1,1%,0)</f>
        <v>0.01</v>
      </c>
      <c r="T3491" s="46">
        <f>IFERROR(S3491*M3491,0)</f>
        <v>8900.6700000000001</v>
      </c>
      <c r="U3491" s="48">
        <f>IF(O3491&lt;=0.12,1,0)*(1-R3491)*M3491</f>
        <v>0</v>
      </c>
      <c r="V3491" s="49">
        <f>IF(0&lt;0.8,0,IF(0&lt;1,Sheet1!L590,1))*IF(G3491&lt;3,0.12 - O3491,0.01) *U3491</f>
        <v>0</v>
      </c>
      <c r="W3491" s="49">
        <f>IF(0&gt;1,IF(0&lt;=1.1,1,IF(0&lt;=1.2,2,IF(0&lt;=1.5,3,5))),0) * 1000000</f>
        <v>0</v>
      </c>
      <c r="X3491" s="50">
        <f>IF(AND(P3491&gt;=150000000,P3491&lt;300000000),5000000,IF(AND(P3491&gt;=300000000,P3491&lt;500000000),10000000,IF(AND(P3491&gt;=300000000,P3491&lt;500000000),15000000,IF(AND(P3491&gt;=500000000,P3491&lt;3000000000),20000000,IF(P3491&gt;=30000000000,35000000,0))))) * (1-R3491)</f>
        <v>0</v>
      </c>
      <c r="Y3491" s="50">
        <f>IFERROR(Q3491 * (1-R3491),0)</f>
        <v>0</v>
      </c>
      <c r="Z3491" s="51">
        <f>IF(R3491=1,0,0)</f>
        <v>0</v>
      </c>
      <c r="AA3491" s="51">
        <f>IFERROR((1-R3491) * Z3491 * 2%,0)</f>
        <v>0</v>
      </c>
      <c r="AB3491" s="52">
        <f>IF(R3491=0,0,0)</f>
        <v>0</v>
      </c>
      <c r="AC3491" s="52">
        <f> IFERROR(AB3491 * (1-R3491) * 2%,0)</f>
        <v>0</v>
      </c>
      <c r="AD3491" s="53">
        <f>T3491+V3491+W3491+X3491+AA3491+AC3491</f>
        <v>8900.6700000000001</v>
      </c>
    </row>
    <row r="3492">
      <c r="C3492" s="40" t="s">
        <v>6633</v>
      </c>
      <c r="D3492" s="41" t="s">
        <v>6634</v>
      </c>
      <c r="E3492" s="41"/>
      <c r="F3492" s="42">
        <v>42388.621550925927</v>
      </c>
      <c r="G3492" s="43">
        <v>30</v>
      </c>
      <c r="H3492" s="44">
        <v>43309</v>
      </c>
      <c r="I3492" s="44">
        <v>43349</v>
      </c>
      <c r="J3492" s="43">
        <v>1190310</v>
      </c>
      <c r="K3492" s="43">
        <v>0</v>
      </c>
      <c r="L3492" s="43">
        <v>0</v>
      </c>
      <c r="M3492" s="43">
        <f>IFERROR(J3492-K3492-L3492,0)</f>
        <v>1190310</v>
      </c>
      <c r="N3492" s="43">
        <v>1724855</v>
      </c>
      <c r="O3492" s="45">
        <f>IFERROR(IF(1 - M3492/N3492&lt;0,0,1-M3492/N3492),0)</f>
        <v>0.30990720959153084</v>
      </c>
      <c r="P3492" s="43">
        <v>0</v>
      </c>
      <c r="Q3492" s="43">
        <v>1190310</v>
      </c>
      <c r="R3492" s="46">
        <f>IF(F3492&lt;DATEVALUE("2018-07-01"),1,0)</f>
        <v>1</v>
      </c>
      <c r="S3492" s="47">
        <f>IF(R3492=1,1%,0)</f>
        <v>0.01</v>
      </c>
      <c r="T3492" s="46">
        <f>IFERROR(S3492*M3492,0)</f>
        <v>11903.1</v>
      </c>
      <c r="U3492" s="48">
        <f>IF(O3492&lt;=0.12,1,0)*(1-R3492)*M3492</f>
        <v>0</v>
      </c>
      <c r="V3492" s="49">
        <f>IF(0&lt;0.8,0,IF(0&lt;1,Sheet1!L590,1))*IF(G3492&lt;3,0.12 - O3492,0.01) *U3492</f>
        <v>0</v>
      </c>
      <c r="W3492" s="49">
        <f>IF(0&gt;1,IF(0&lt;=1.1,1,IF(0&lt;=1.2,2,IF(0&lt;=1.5,3,5))),0) * 1000000</f>
        <v>0</v>
      </c>
      <c r="X3492" s="50">
        <f>IF(AND(P3492&gt;=150000000,P3492&lt;300000000),5000000,IF(AND(P3492&gt;=300000000,P3492&lt;500000000),10000000,IF(AND(P3492&gt;=300000000,P3492&lt;500000000),15000000,IF(AND(P3492&gt;=500000000,P3492&lt;3000000000),20000000,IF(P3492&gt;=30000000000,35000000,0))))) * (1-R3492)</f>
        <v>0</v>
      </c>
      <c r="Y3492" s="50">
        <f>IFERROR(Q3492 * (1-R3492),0)</f>
        <v>0</v>
      </c>
      <c r="Z3492" s="51">
        <f>IF(R3492=1,0,0)</f>
        <v>0</v>
      </c>
      <c r="AA3492" s="51">
        <f>IFERROR((1-R3492) * Z3492 * 2%,0)</f>
        <v>0</v>
      </c>
      <c r="AB3492" s="52">
        <f>IF(R3492=0,0,0)</f>
        <v>0</v>
      </c>
      <c r="AC3492" s="52">
        <f> IFERROR(AB3492 * (1-R3492) * 2%,0)</f>
        <v>0</v>
      </c>
      <c r="AD3492" s="53">
        <f>T3492+V3492+W3492+X3492+AA3492+AC3492</f>
        <v>11903.1</v>
      </c>
    </row>
    <row r="3493">
      <c r="C3493" s="40" t="s">
        <v>6635</v>
      </c>
      <c r="D3493" s="41" t="s">
        <v>6632</v>
      </c>
      <c r="E3493" s="41"/>
      <c r="F3493" s="42">
        <v>42452.453599537039</v>
      </c>
      <c r="G3493" s="43">
        <v>28</v>
      </c>
      <c r="H3493" s="44">
        <v>43340</v>
      </c>
      <c r="I3493" s="44">
        <v>43395</v>
      </c>
      <c r="J3493" s="43">
        <v>1260236</v>
      </c>
      <c r="K3493" s="43">
        <v>0</v>
      </c>
      <c r="L3493" s="43">
        <v>0</v>
      </c>
      <c r="M3493" s="43">
        <f>IFERROR(J3493-K3493-L3493,0)</f>
        <v>1260236</v>
      </c>
      <c r="N3493" s="43">
        <v>1320371</v>
      </c>
      <c r="O3493" s="45">
        <f>IFERROR(IF(1 - M3493/N3493&lt;0,0,1-M3493/N3493),0)</f>
        <v>0.045544017552642369</v>
      </c>
      <c r="P3493" s="43">
        <v>0</v>
      </c>
      <c r="Q3493" s="43">
        <v>1260236</v>
      </c>
      <c r="R3493" s="46">
        <f>IF(F3493&lt;DATEVALUE("2018-07-01"),1,0)</f>
        <v>1</v>
      </c>
      <c r="S3493" s="47">
        <f>IF(R3493=1,1%,0)</f>
        <v>0.01</v>
      </c>
      <c r="T3493" s="46">
        <f>IFERROR(S3493*M3493,0)</f>
        <v>12602.360000000001</v>
      </c>
      <c r="U3493" s="48">
        <f>IF(O3493&lt;=0.12,1,0)*(1-R3493)*M3493</f>
        <v>0</v>
      </c>
      <c r="V3493" s="49">
        <f>IF(0&lt;0.8,0,IF(0&lt;1,Sheet1!L590,1))*IF(G3493&lt;3,0.12 - O3493,0.01) *U3493</f>
        <v>0</v>
      </c>
      <c r="W3493" s="49">
        <f>IF(0&gt;1,IF(0&lt;=1.1,1,IF(0&lt;=1.2,2,IF(0&lt;=1.5,3,5))),0) * 1000000</f>
        <v>0</v>
      </c>
      <c r="X3493" s="50">
        <f>IF(AND(P3493&gt;=150000000,P3493&lt;300000000),5000000,IF(AND(P3493&gt;=300000000,P3493&lt;500000000),10000000,IF(AND(P3493&gt;=300000000,P3493&lt;500000000),15000000,IF(AND(P3493&gt;=500000000,P3493&lt;3000000000),20000000,IF(P3493&gt;=30000000000,35000000,0))))) * (1-R3493)</f>
        <v>0</v>
      </c>
      <c r="Y3493" s="50">
        <f>IFERROR(Q3493 * (1-R3493),0)</f>
        <v>0</v>
      </c>
      <c r="Z3493" s="51">
        <f>IF(R3493=1,0,0)</f>
        <v>0</v>
      </c>
      <c r="AA3493" s="51">
        <f>IFERROR((1-R3493) * Z3493 * 2%,0)</f>
        <v>0</v>
      </c>
      <c r="AB3493" s="52">
        <f>IF(R3493=0,0,0)</f>
        <v>0</v>
      </c>
      <c r="AC3493" s="52">
        <f> IFERROR(AB3493 * (1-R3493) * 2%,0)</f>
        <v>0</v>
      </c>
      <c r="AD3493" s="53">
        <f>T3493+V3493+W3493+X3493+AA3493+AC3493</f>
        <v>12602.360000000001</v>
      </c>
    </row>
    <row r="3494">
      <c r="C3494" s="40" t="s">
        <v>6636</v>
      </c>
      <c r="D3494" s="41" t="s">
        <v>6632</v>
      </c>
      <c r="E3494" s="41"/>
      <c r="F3494" s="42">
        <v>42503.057766203703</v>
      </c>
      <c r="G3494" s="43">
        <v>26</v>
      </c>
      <c r="H3494" s="44">
        <v>43340</v>
      </c>
      <c r="I3494" s="44">
        <v>43395</v>
      </c>
      <c r="J3494" s="43">
        <v>1344726</v>
      </c>
      <c r="K3494" s="43">
        <v>0</v>
      </c>
      <c r="L3494" s="43">
        <v>0</v>
      </c>
      <c r="M3494" s="43">
        <f>IFERROR(J3494-K3494-L3494,0)</f>
        <v>1344726</v>
      </c>
      <c r="N3494" s="43">
        <v>1425985</v>
      </c>
      <c r="O3494" s="45">
        <f>IFERROR(IF(1 - M3494/N3494&lt;0,0,1-M3494/N3494),0)</f>
        <v>0.056984470383629526</v>
      </c>
      <c r="P3494" s="43">
        <v>0</v>
      </c>
      <c r="Q3494" s="43">
        <v>1344726</v>
      </c>
      <c r="R3494" s="46">
        <f>IF(F3494&lt;DATEVALUE("2018-07-01"),1,0)</f>
        <v>1</v>
      </c>
      <c r="S3494" s="47">
        <f>IF(R3494=1,1%,0)</f>
        <v>0.01</v>
      </c>
      <c r="T3494" s="46">
        <f>IFERROR(S3494*M3494,0)</f>
        <v>13447.26</v>
      </c>
      <c r="U3494" s="48">
        <f>IF(O3494&lt;=0.12,1,0)*(1-R3494)*M3494</f>
        <v>0</v>
      </c>
      <c r="V3494" s="49">
        <f>IF(0&lt;0.8,0,IF(0&lt;1,Sheet1!L590,1))*IF(G3494&lt;3,0.12 - O3494,0.01) *U3494</f>
        <v>0</v>
      </c>
      <c r="W3494" s="49">
        <f>IF(0&gt;1,IF(0&lt;=1.1,1,IF(0&lt;=1.2,2,IF(0&lt;=1.5,3,5))),0) * 1000000</f>
        <v>0</v>
      </c>
      <c r="X3494" s="50">
        <f>IF(AND(P3494&gt;=150000000,P3494&lt;300000000),5000000,IF(AND(P3494&gt;=300000000,P3494&lt;500000000),10000000,IF(AND(P3494&gt;=300000000,P3494&lt;500000000),15000000,IF(AND(P3494&gt;=500000000,P3494&lt;3000000000),20000000,IF(P3494&gt;=30000000000,35000000,0))))) * (1-R3494)</f>
        <v>0</v>
      </c>
      <c r="Y3494" s="50">
        <f>IFERROR(Q3494 * (1-R3494),0)</f>
        <v>0</v>
      </c>
      <c r="Z3494" s="51">
        <f>IF(R3494=1,0,0)</f>
        <v>0</v>
      </c>
      <c r="AA3494" s="51">
        <f>IFERROR((1-R3494) * Z3494 * 2%,0)</f>
        <v>0</v>
      </c>
      <c r="AB3494" s="52">
        <f>IF(R3494=0,0,0)</f>
        <v>0</v>
      </c>
      <c r="AC3494" s="52">
        <f> IFERROR(AB3494 * (1-R3494) * 2%,0)</f>
        <v>0</v>
      </c>
      <c r="AD3494" s="53">
        <f>T3494+V3494+W3494+X3494+AA3494+AC3494</f>
        <v>13447.26</v>
      </c>
    </row>
    <row r="3495">
      <c r="C3495" s="40" t="s">
        <v>6637</v>
      </c>
      <c r="D3495" s="41" t="s">
        <v>6638</v>
      </c>
      <c r="E3495" s="41"/>
      <c r="F3495" s="42">
        <v>42595.273738425924</v>
      </c>
      <c r="G3495" s="43">
        <v>23</v>
      </c>
      <c r="H3495" s="44">
        <v>43335</v>
      </c>
      <c r="I3495" s="44">
        <v>43342</v>
      </c>
      <c r="J3495" s="43">
        <v>455263</v>
      </c>
      <c r="K3495" s="43">
        <v>35826</v>
      </c>
      <c r="L3495" s="43">
        <v>0</v>
      </c>
      <c r="M3495" s="43">
        <f>IFERROR(J3495-K3495-L3495,0)</f>
        <v>419437</v>
      </c>
      <c r="N3495" s="43">
        <v>706640</v>
      </c>
      <c r="O3495" s="45">
        <f>IFERROR(IF(1 - M3495/N3495&lt;0,0,1-M3495/N3495),0)</f>
        <v>0.40643467678025591</v>
      </c>
      <c r="P3495" s="43">
        <v>0</v>
      </c>
      <c r="Q3495" s="43">
        <v>455263</v>
      </c>
      <c r="R3495" s="46">
        <f>IF(F3495&lt;DATEVALUE("2018-07-01"),1,0)</f>
        <v>1</v>
      </c>
      <c r="S3495" s="47">
        <f>IF(R3495=1,1%,0)</f>
        <v>0.01</v>
      </c>
      <c r="T3495" s="46">
        <f>IFERROR(S3495*M3495,0)</f>
        <v>4194.3699999999999</v>
      </c>
      <c r="U3495" s="48">
        <f>IF(O3495&lt;=0.12,1,0)*(1-R3495)*M3495</f>
        <v>0</v>
      </c>
      <c r="V3495" s="49">
        <f>IF(0&lt;0.8,0,IF(0&lt;1,Sheet1!L590,1))*IF(G3495&lt;3,0.12 - O3495,0.01) *U3495</f>
        <v>0</v>
      </c>
      <c r="W3495" s="49">
        <f>IF(0&gt;1,IF(0&lt;=1.1,1,IF(0&lt;=1.2,2,IF(0&lt;=1.5,3,5))),0) * 1000000</f>
        <v>0</v>
      </c>
      <c r="X3495" s="50">
        <f>IF(AND(P3495&gt;=150000000,P3495&lt;300000000),5000000,IF(AND(P3495&gt;=300000000,P3495&lt;500000000),10000000,IF(AND(P3495&gt;=300000000,P3495&lt;500000000),15000000,IF(AND(P3495&gt;=500000000,P3495&lt;3000000000),20000000,IF(P3495&gt;=30000000000,35000000,0))))) * (1-R3495)</f>
        <v>0</v>
      </c>
      <c r="Y3495" s="50">
        <f>IFERROR(Q3495 * (1-R3495),0)</f>
        <v>0</v>
      </c>
      <c r="Z3495" s="51">
        <f>IF(R3495=1,0,0)</f>
        <v>0</v>
      </c>
      <c r="AA3495" s="51">
        <f>IFERROR((1-R3495) * Z3495 * 2%,0)</f>
        <v>0</v>
      </c>
      <c r="AB3495" s="52">
        <f>IF(R3495=0,0,0)</f>
        <v>0</v>
      </c>
      <c r="AC3495" s="52">
        <f> IFERROR(AB3495 * (1-R3495) * 2%,0)</f>
        <v>0</v>
      </c>
      <c r="AD3495" s="53">
        <f>T3495+V3495+W3495+X3495+AA3495+AC3495</f>
        <v>4194.3699999999999</v>
      </c>
    </row>
    <row r="3496">
      <c r="C3496" s="40" t="s">
        <v>6639</v>
      </c>
      <c r="D3496" s="41" t="s">
        <v>6638</v>
      </c>
      <c r="E3496" s="41"/>
      <c r="F3496" s="42">
        <v>42606.166412037033</v>
      </c>
      <c r="G3496" s="43">
        <v>23</v>
      </c>
      <c r="H3496" s="44">
        <v>43335</v>
      </c>
      <c r="I3496" s="44">
        <v>43342</v>
      </c>
      <c r="J3496" s="43">
        <v>2918934</v>
      </c>
      <c r="K3496" s="43">
        <v>229702</v>
      </c>
      <c r="L3496" s="43">
        <v>0</v>
      </c>
      <c r="M3496" s="43">
        <f>IFERROR(J3496-K3496-L3496,0)</f>
        <v>2689232</v>
      </c>
      <c r="N3496" s="43">
        <v>3696033</v>
      </c>
      <c r="O3496" s="45">
        <f>IFERROR(IF(1 - M3496/N3496&lt;0,0,1-M3496/N3496),0)</f>
        <v>0.27240043581861961</v>
      </c>
      <c r="P3496" s="43">
        <v>0</v>
      </c>
      <c r="Q3496" s="43">
        <v>2918934</v>
      </c>
      <c r="R3496" s="46">
        <f>IF(F3496&lt;DATEVALUE("2018-07-01"),1,0)</f>
        <v>1</v>
      </c>
      <c r="S3496" s="47">
        <f>IF(R3496=1,1%,0)</f>
        <v>0.01</v>
      </c>
      <c r="T3496" s="46">
        <f>IFERROR(S3496*M3496,0)</f>
        <v>26892.32</v>
      </c>
      <c r="U3496" s="48">
        <f>IF(O3496&lt;=0.12,1,0)*(1-R3496)*M3496</f>
        <v>0</v>
      </c>
      <c r="V3496" s="49">
        <f>IF(0&lt;0.8,0,IF(0&lt;1,Sheet1!L590,1))*IF(G3496&lt;3,0.12 - O3496,0.01) *U3496</f>
        <v>0</v>
      </c>
      <c r="W3496" s="49">
        <f>IF(0&gt;1,IF(0&lt;=1.1,1,IF(0&lt;=1.2,2,IF(0&lt;=1.5,3,5))),0) * 1000000</f>
        <v>0</v>
      </c>
      <c r="X3496" s="50">
        <f>IF(AND(P3496&gt;=150000000,P3496&lt;300000000),5000000,IF(AND(P3496&gt;=300000000,P3496&lt;500000000),10000000,IF(AND(P3496&gt;=300000000,P3496&lt;500000000),15000000,IF(AND(P3496&gt;=500000000,P3496&lt;3000000000),20000000,IF(P3496&gt;=30000000000,35000000,0))))) * (1-R3496)</f>
        <v>0</v>
      </c>
      <c r="Y3496" s="50">
        <f>IFERROR(Q3496 * (1-R3496),0)</f>
        <v>0</v>
      </c>
      <c r="Z3496" s="51">
        <f>IF(R3496=1,0,0)</f>
        <v>0</v>
      </c>
      <c r="AA3496" s="51">
        <f>IFERROR((1-R3496) * Z3496 * 2%,0)</f>
        <v>0</v>
      </c>
      <c r="AB3496" s="52">
        <f>IF(R3496=0,0,0)</f>
        <v>0</v>
      </c>
      <c r="AC3496" s="52">
        <f> IFERROR(AB3496 * (1-R3496) * 2%,0)</f>
        <v>0</v>
      </c>
      <c r="AD3496" s="53">
        <f>T3496+V3496+W3496+X3496+AA3496+AC3496</f>
        <v>26892.32</v>
      </c>
    </row>
    <row r="3497">
      <c r="C3497" s="40" t="s">
        <v>6640</v>
      </c>
      <c r="D3497" s="41" t="s">
        <v>6641</v>
      </c>
      <c r="E3497" s="41"/>
      <c r="F3497" s="42">
        <v>43000.149525462963</v>
      </c>
      <c r="G3497" s="43">
        <v>10</v>
      </c>
      <c r="H3497" s="44">
        <v>43355</v>
      </c>
      <c r="I3497" s="44">
        <v>43369</v>
      </c>
      <c r="J3497" s="43">
        <v>403832</v>
      </c>
      <c r="K3497" s="43">
        <v>0</v>
      </c>
      <c r="L3497" s="43">
        <v>0</v>
      </c>
      <c r="M3497" s="43">
        <f>IFERROR(J3497-K3497-L3497,0)</f>
        <v>403832</v>
      </c>
      <c r="N3497" s="43">
        <v>412368</v>
      </c>
      <c r="O3497" s="45">
        <f>IFERROR(IF(1 - M3497/N3497&lt;0,0,1-M3497/N3497),0)</f>
        <v>0.020699957319675666</v>
      </c>
      <c r="P3497" s="43">
        <v>0</v>
      </c>
      <c r="Q3497" s="43">
        <v>403832</v>
      </c>
      <c r="R3497" s="46">
        <f>IF(F3497&lt;DATEVALUE("2018-07-01"),1,0)</f>
        <v>1</v>
      </c>
      <c r="S3497" s="47">
        <f>IF(R3497=1,1%,0)</f>
        <v>0.01</v>
      </c>
      <c r="T3497" s="46">
        <f>IFERROR(S3497*M3497,0)</f>
        <v>4038.3200000000002</v>
      </c>
      <c r="U3497" s="48">
        <f>IF(O3497&lt;=0.12,1,0)*(1-R3497)*M3497</f>
        <v>0</v>
      </c>
      <c r="V3497" s="49">
        <f>IF(0&lt;0.8,0,IF(0&lt;1,Sheet1!L590,1))*IF(G3497&lt;3,0.12 - O3497,0.01) *U3497</f>
        <v>0</v>
      </c>
      <c r="W3497" s="49">
        <f>IF(0&gt;1,IF(0&lt;=1.1,1,IF(0&lt;=1.2,2,IF(0&lt;=1.5,3,5))),0) * 1000000</f>
        <v>0</v>
      </c>
      <c r="X3497" s="50">
        <f>IF(AND(P3497&gt;=150000000,P3497&lt;300000000),5000000,IF(AND(P3497&gt;=300000000,P3497&lt;500000000),10000000,IF(AND(P3497&gt;=300000000,P3497&lt;500000000),15000000,IF(AND(P3497&gt;=500000000,P3497&lt;3000000000),20000000,IF(P3497&gt;=30000000000,35000000,0))))) * (1-R3497)</f>
        <v>0</v>
      </c>
      <c r="Y3497" s="50">
        <f>IFERROR(Q3497 * (1-R3497),0)</f>
        <v>0</v>
      </c>
      <c r="Z3497" s="51">
        <f>IF(R3497=1,0,0)</f>
        <v>0</v>
      </c>
      <c r="AA3497" s="51">
        <f>IFERROR((1-R3497) * Z3497 * 2%,0)</f>
        <v>0</v>
      </c>
      <c r="AB3497" s="52">
        <f>IF(R3497=0,0,0)</f>
        <v>0</v>
      </c>
      <c r="AC3497" s="52">
        <f> IFERROR(AB3497 * (1-R3497) * 2%,0)</f>
        <v>0</v>
      </c>
      <c r="AD3497" s="53">
        <f>T3497+V3497+W3497+X3497+AA3497+AC3497</f>
        <v>4038.3200000000002</v>
      </c>
    </row>
    <row r="3498">
      <c r="C3498" s="40" t="s">
        <v>6642</v>
      </c>
      <c r="D3498" s="41" t="s">
        <v>6643</v>
      </c>
      <c r="E3498" s="41"/>
      <c r="F3498" s="42">
        <v>43203.151354166665</v>
      </c>
      <c r="G3498" s="43">
        <v>3</v>
      </c>
      <c r="H3498" s="44">
        <v>43335</v>
      </c>
      <c r="I3498" s="44">
        <v>43342</v>
      </c>
      <c r="J3498" s="43">
        <v>589023</v>
      </c>
      <c r="K3498" s="43">
        <v>46349</v>
      </c>
      <c r="L3498" s="43">
        <v>0</v>
      </c>
      <c r="M3498" s="43">
        <f>IFERROR(J3498-K3498-L3498,0)</f>
        <v>542674</v>
      </c>
      <c r="N3498" s="43">
        <v>907379</v>
      </c>
      <c r="O3498" s="45">
        <f>IFERROR(IF(1 - M3498/N3498&lt;0,0,1-M3498/N3498),0)</f>
        <v>0.40193237886263622</v>
      </c>
      <c r="P3498" s="43">
        <v>0</v>
      </c>
      <c r="Q3498" s="43">
        <v>0</v>
      </c>
      <c r="R3498" s="46">
        <f>IF(F3498&lt;DATEVALUE("2018-07-01"),1,0)</f>
        <v>1</v>
      </c>
      <c r="S3498" s="47">
        <f>IF(R3498=1,1%,0)</f>
        <v>0.01</v>
      </c>
      <c r="T3498" s="46">
        <f>IFERROR(S3498*M3498,0)</f>
        <v>5426.7399999999998</v>
      </c>
      <c r="U3498" s="48">
        <f>IF(O3498&lt;=0.12,1,0)*(1-R3498)*M3498</f>
        <v>0</v>
      </c>
      <c r="V3498" s="49">
        <f>IF(0&lt;0.8,0,IF(0&lt;1,Sheet1!L590,1))*IF(G3498&lt;3,0.12 - O3498,0.01) *U3498</f>
        <v>0</v>
      </c>
      <c r="W3498" s="49">
        <f>IF(0&gt;1,IF(0&lt;=1.1,1,IF(0&lt;=1.2,2,IF(0&lt;=1.5,3,5))),0) * 1000000</f>
        <v>0</v>
      </c>
      <c r="X3498" s="50">
        <f>IF(AND(P3498&gt;=150000000,P3498&lt;300000000),5000000,IF(AND(P3498&gt;=300000000,P3498&lt;500000000),10000000,IF(AND(P3498&gt;=300000000,P3498&lt;500000000),15000000,IF(AND(P3498&gt;=500000000,P3498&lt;3000000000),20000000,IF(P3498&gt;=30000000000,35000000,0))))) * (1-R3498)</f>
        <v>0</v>
      </c>
      <c r="Y3498" s="50">
        <f>IFERROR(Q3498 * (1-R3498),0)</f>
        <v>0</v>
      </c>
      <c r="Z3498" s="51">
        <f>IF(R3498=1,0,0)</f>
        <v>0</v>
      </c>
      <c r="AA3498" s="51">
        <f>IFERROR((1-R3498) * Z3498 * 2%,0)</f>
        <v>0</v>
      </c>
      <c r="AB3498" s="52">
        <f>IF(R3498=0,0,0)</f>
        <v>0</v>
      </c>
      <c r="AC3498" s="52">
        <f> IFERROR(AB3498 * (1-R3498) * 2%,0)</f>
        <v>0</v>
      </c>
      <c r="AD3498" s="53">
        <f>T3498+V3498+W3498+X3498+AA3498+AC3498</f>
        <v>5426.7399999999998</v>
      </c>
    </row>
    <row r="3499">
      <c r="C3499" s="40" t="s">
        <v>6644</v>
      </c>
      <c r="D3499" s="41" t="s">
        <v>6645</v>
      </c>
      <c r="E3499" s="41"/>
      <c r="F3499" s="42">
        <v>43235.412962962961</v>
      </c>
      <c r="G3499" s="43">
        <v>2</v>
      </c>
      <c r="H3499" s="44">
        <v>43335</v>
      </c>
      <c r="I3499" s="44">
        <v>43342</v>
      </c>
      <c r="J3499" s="43">
        <v>606320</v>
      </c>
      <c r="K3499" s="43">
        <v>47728</v>
      </c>
      <c r="L3499" s="43">
        <v>0</v>
      </c>
      <c r="M3499" s="43">
        <f>IFERROR(J3499-K3499-L3499,0)</f>
        <v>558592</v>
      </c>
      <c r="N3499" s="43">
        <v>924449</v>
      </c>
      <c r="O3499" s="45">
        <f>IFERROR(IF(1 - M3499/N3499&lt;0,0,1-M3499/N3499),0)</f>
        <v>0.39575682379449817</v>
      </c>
      <c r="P3499" s="43">
        <v>606320</v>
      </c>
      <c r="Q3499" s="43">
        <v>0</v>
      </c>
      <c r="R3499" s="46">
        <f>IF(F3499&lt;DATEVALUE("2018-07-01"),1,0)</f>
        <v>1</v>
      </c>
      <c r="S3499" s="47">
        <f>IF(R3499=1,1%,0)</f>
        <v>0.01</v>
      </c>
      <c r="T3499" s="46">
        <f>IFERROR(S3499*M3499,0)</f>
        <v>5585.9200000000001</v>
      </c>
      <c r="U3499" s="48">
        <f>IF(O3499&lt;=0.12,1,0)*(1-R3499)*M3499</f>
        <v>0</v>
      </c>
      <c r="V3499" s="49">
        <f>IF(0&lt;0.8,0,IF(0&lt;1,Sheet1!L590,1))*IF(G3499&lt;3,0.12 - O3499,0.01) *U3499</f>
        <v>0</v>
      </c>
      <c r="W3499" s="49">
        <f>IF(0&gt;1,IF(0&lt;=1.1,1,IF(0&lt;=1.2,2,IF(0&lt;=1.5,3,5))),0) * 1000000</f>
        <v>0</v>
      </c>
      <c r="X3499" s="50">
        <f>IF(AND(P3499&gt;=150000000,P3499&lt;300000000),5000000,IF(AND(P3499&gt;=300000000,P3499&lt;500000000),10000000,IF(AND(P3499&gt;=300000000,P3499&lt;500000000),15000000,IF(AND(P3499&gt;=500000000,P3499&lt;3000000000),20000000,IF(P3499&gt;=30000000000,35000000,0))))) * (1-R3499)</f>
        <v>0</v>
      </c>
      <c r="Y3499" s="50">
        <f>IFERROR(Q3499 * (1-R3499),0)</f>
        <v>0</v>
      </c>
      <c r="Z3499" s="51">
        <f>IF(R3499=1,0,0)</f>
        <v>0</v>
      </c>
      <c r="AA3499" s="51">
        <f>IFERROR((1-R3499) * Z3499 * 2%,0)</f>
        <v>0</v>
      </c>
      <c r="AB3499" s="52">
        <f>IF(R3499=0,0,0)</f>
        <v>0</v>
      </c>
      <c r="AC3499" s="52">
        <f> IFERROR(AB3499 * (1-R3499) * 2%,0)</f>
        <v>0</v>
      </c>
      <c r="AD3499" s="53">
        <f>T3499+V3499+W3499+X3499+AA3499+AC3499</f>
        <v>5585.9200000000001</v>
      </c>
    </row>
    <row r="3500">
      <c r="C3500" s="40" t="s">
        <v>6646</v>
      </c>
      <c r="D3500" s="41" t="s">
        <v>6647</v>
      </c>
      <c r="E3500" s="41"/>
      <c r="F3500" s="42">
        <v>42521.378668981481</v>
      </c>
      <c r="G3500" s="43">
        <v>26</v>
      </c>
      <c r="H3500" s="44" t="s">
        <v>24</v>
      </c>
      <c r="I3500" s="44" t="s">
        <v>24</v>
      </c>
      <c r="J3500" s="43">
        <v>0</v>
      </c>
      <c r="K3500" s="43">
        <v>0</v>
      </c>
      <c r="L3500" s="43">
        <v>0</v>
      </c>
      <c r="M3500" s="43">
        <f>IFERROR(J3500-K3500-L3500,0)</f>
        <v>0</v>
      </c>
      <c r="N3500" s="43">
        <v>1693457</v>
      </c>
      <c r="O3500" s="45">
        <f>IFERROR(IF(1 - M3500/N3500&lt;0,0,1-M3500/N3500),0)</f>
        <v>1</v>
      </c>
      <c r="P3500" s="43">
        <v>0</v>
      </c>
      <c r="Q3500" s="43">
        <v>0</v>
      </c>
      <c r="R3500" s="46">
        <f>IF(F3500&lt;DATEVALUE("2018-07-01"),1,0)</f>
        <v>1</v>
      </c>
      <c r="S3500" s="47">
        <f>IF(R3500=1,1%,0)</f>
        <v>0.01</v>
      </c>
      <c r="T3500" s="46">
        <f>IFERROR(S3500*M3500,0)</f>
        <v>0</v>
      </c>
      <c r="U3500" s="48">
        <f>IF(O3500&lt;=0.12,1,0)*(1-R3500)*M3500</f>
        <v>0</v>
      </c>
      <c r="V3500" s="49">
        <f>IF(0&lt;0.8,0,IF(0&lt;1,Sheet1!L590,1))*IF(G3500&lt;3,0.12 - O3500,0.01) *U3500</f>
        <v>0</v>
      </c>
      <c r="W3500" s="49">
        <f>IF(0&gt;1,IF(0&lt;=1.1,1,IF(0&lt;=1.2,2,IF(0&lt;=1.5,3,5))),0) * 1000000</f>
        <v>0</v>
      </c>
      <c r="X3500" s="50">
        <f>IF(AND(P3500&gt;=150000000,P3500&lt;300000000),5000000,IF(AND(P3500&gt;=300000000,P3500&lt;500000000),10000000,IF(AND(P3500&gt;=300000000,P3500&lt;500000000),15000000,IF(AND(P3500&gt;=500000000,P3500&lt;3000000000),20000000,IF(P3500&gt;=30000000000,35000000,0))))) * (1-R3500)</f>
        <v>0</v>
      </c>
      <c r="Y3500" s="50">
        <f>IFERROR(Q3500 * (1-R3500),0)</f>
        <v>0</v>
      </c>
      <c r="Z3500" s="51">
        <f>IF(R3500=1,0,"")</f>
        <v>0</v>
      </c>
      <c r="AA3500" s="51">
        <f>IFERROR((1-R3500) * Z3500 * 2%,0)</f>
        <v>0</v>
      </c>
      <c r="AB3500" s="52">
        <f>IF(R3500=0,"",0)</f>
        <v>0</v>
      </c>
      <c r="AC3500" s="52">
        <f> IFERROR(AB3500 * (1-R3500) * 2%,0)</f>
        <v>0</v>
      </c>
      <c r="AD3500" s="53">
        <f>T3500+V3500+W3500+X3500+AA3500+AC3500</f>
        <v>0</v>
      </c>
    </row>
    <row r="3501">
      <c r="C3501" s="40" t="s">
        <v>6648</v>
      </c>
      <c r="D3501" s="41" t="s">
        <v>6649</v>
      </c>
      <c r="E3501" s="41"/>
      <c r="F3501" s="42">
        <v>41269.625069444446</v>
      </c>
      <c r="G3501" s="43">
        <v>67</v>
      </c>
      <c r="H3501" s="44">
        <v>43339</v>
      </c>
      <c r="I3501" s="44">
        <v>43397</v>
      </c>
      <c r="J3501" s="43">
        <v>2602359</v>
      </c>
      <c r="K3501" s="43">
        <v>0</v>
      </c>
      <c r="L3501" s="43">
        <v>0</v>
      </c>
      <c r="M3501" s="43">
        <f>IFERROR(J3501-K3501-L3501,0)</f>
        <v>2602359</v>
      </c>
      <c r="N3501" s="43">
        <v>3308191</v>
      </c>
      <c r="O3501" s="45">
        <f>IFERROR(IF(1 - M3501/N3501&lt;0,0,1-M3501/N3501),0)</f>
        <v>0.21335890219156029</v>
      </c>
      <c r="P3501" s="43">
        <v>0</v>
      </c>
      <c r="Q3501" s="43">
        <v>2602359</v>
      </c>
      <c r="R3501" s="46">
        <f>IF(F3501&lt;DATEVALUE("2018-07-01"),1,0)</f>
        <v>1</v>
      </c>
      <c r="S3501" s="47">
        <f>IF(R3501=1,1%,0)</f>
        <v>0.01</v>
      </c>
      <c r="T3501" s="46">
        <f>IFERROR(S3501*M3501,0)</f>
        <v>26023.59</v>
      </c>
      <c r="U3501" s="48">
        <f>IF(O3501&lt;=0.12,1,0)*(1-R3501)*M3501</f>
        <v>0</v>
      </c>
      <c r="V3501" s="49">
        <f>IF(0&lt;0.8,0,IF(0&lt;1,Sheet1!L590,1))*IF(G3501&lt;3,0.12 - O3501,0.01) *U3501</f>
        <v>0</v>
      </c>
      <c r="W3501" s="49">
        <f>IF(0&gt;1,IF(0&lt;=1.1,1,IF(0&lt;=1.2,2,IF(0&lt;=1.5,3,5))),0) * 1000000</f>
        <v>0</v>
      </c>
      <c r="X3501" s="50">
        <f>IF(AND(P3501&gt;=150000000,P3501&lt;300000000),5000000,IF(AND(P3501&gt;=300000000,P3501&lt;500000000),10000000,IF(AND(P3501&gt;=300000000,P3501&lt;500000000),15000000,IF(AND(P3501&gt;=500000000,P3501&lt;3000000000),20000000,IF(P3501&gt;=30000000000,35000000,0))))) * (1-R3501)</f>
        <v>0</v>
      </c>
      <c r="Y3501" s="50">
        <f>IFERROR(Q3501 * (1-R3501),0)</f>
        <v>0</v>
      </c>
      <c r="Z3501" s="51">
        <f>IF(R3501=1,0,0)</f>
        <v>0</v>
      </c>
      <c r="AA3501" s="51">
        <f>IFERROR((1-R3501) * Z3501 * 2%,0)</f>
        <v>0</v>
      </c>
      <c r="AB3501" s="52">
        <f>IF(R3501=0,0,0)</f>
        <v>0</v>
      </c>
      <c r="AC3501" s="52">
        <f> IFERROR(AB3501 * (1-R3501) * 2%,0)</f>
        <v>0</v>
      </c>
      <c r="AD3501" s="53">
        <f>T3501+V3501+W3501+X3501+AA3501+AC3501</f>
        <v>26023.59</v>
      </c>
    </row>
    <row r="3502">
      <c r="C3502" s="40" t="s">
        <v>6650</v>
      </c>
      <c r="D3502" s="41" t="s">
        <v>6651</v>
      </c>
      <c r="E3502" s="41"/>
      <c r="F3502" s="42">
        <v>41709.683159722219</v>
      </c>
      <c r="G3502" s="43">
        <v>52</v>
      </c>
      <c r="H3502" s="44">
        <v>43335</v>
      </c>
      <c r="I3502" s="44">
        <v>43382</v>
      </c>
      <c r="J3502" s="43">
        <v>852721</v>
      </c>
      <c r="K3502" s="43">
        <v>0</v>
      </c>
      <c r="L3502" s="43">
        <v>0</v>
      </c>
      <c r="M3502" s="43">
        <f>IFERROR(J3502-K3502-L3502,0)</f>
        <v>852721</v>
      </c>
      <c r="N3502" s="43">
        <v>1134045</v>
      </c>
      <c r="O3502" s="45">
        <f>IFERROR(IF(1 - M3502/N3502&lt;0,0,1-M3502/N3502),0)</f>
        <v>0.24807128464919825</v>
      </c>
      <c r="P3502" s="43">
        <v>0</v>
      </c>
      <c r="Q3502" s="43">
        <v>852721</v>
      </c>
      <c r="R3502" s="46">
        <f>IF(F3502&lt;DATEVALUE("2018-07-01"),1,0)</f>
        <v>1</v>
      </c>
      <c r="S3502" s="47">
        <f>IF(R3502=1,1%,0)</f>
        <v>0.01</v>
      </c>
      <c r="T3502" s="46">
        <f>IFERROR(S3502*M3502,0)</f>
        <v>8527.2100000000009</v>
      </c>
      <c r="U3502" s="48">
        <f>IF(O3502&lt;=0.12,1,0)*(1-R3502)*M3502</f>
        <v>0</v>
      </c>
      <c r="V3502" s="49">
        <f>IF(0&lt;0.8,0,IF(0&lt;1,Sheet1!L590,1))*IF(G3502&lt;3,0.12 - O3502,0.01) *U3502</f>
        <v>0</v>
      </c>
      <c r="W3502" s="49">
        <f>IF(0&gt;1,IF(0&lt;=1.1,1,IF(0&lt;=1.2,2,IF(0&lt;=1.5,3,5))),0) * 1000000</f>
        <v>0</v>
      </c>
      <c r="X3502" s="50">
        <f>IF(AND(P3502&gt;=150000000,P3502&lt;300000000),5000000,IF(AND(P3502&gt;=300000000,P3502&lt;500000000),10000000,IF(AND(P3502&gt;=300000000,P3502&lt;500000000),15000000,IF(AND(P3502&gt;=500000000,P3502&lt;3000000000),20000000,IF(P3502&gt;=30000000000,35000000,0))))) * (1-R3502)</f>
        <v>0</v>
      </c>
      <c r="Y3502" s="50">
        <f>IFERROR(Q3502 * (1-R3502),0)</f>
        <v>0</v>
      </c>
      <c r="Z3502" s="51">
        <f>IF(R3502=1,0,0)</f>
        <v>0</v>
      </c>
      <c r="AA3502" s="51">
        <f>IFERROR((1-R3502) * Z3502 * 2%,0)</f>
        <v>0</v>
      </c>
      <c r="AB3502" s="52">
        <f>IF(R3502=0,0,0)</f>
        <v>0</v>
      </c>
      <c r="AC3502" s="52">
        <f> IFERROR(AB3502 * (1-R3502) * 2%,0)</f>
        <v>0</v>
      </c>
      <c r="AD3502" s="53">
        <f>T3502+V3502+W3502+X3502+AA3502+AC3502</f>
        <v>8527.2100000000009</v>
      </c>
    </row>
    <row r="3503">
      <c r="C3503" s="40" t="s">
        <v>6652</v>
      </c>
      <c r="D3503" s="41" t="s">
        <v>6653</v>
      </c>
      <c r="E3503" s="41"/>
      <c r="F3503" s="42">
        <v>41963.384918981479</v>
      </c>
      <c r="G3503" s="43">
        <v>44</v>
      </c>
      <c r="H3503" s="44">
        <v>43339</v>
      </c>
      <c r="I3503" s="44">
        <v>43397</v>
      </c>
      <c r="J3503" s="43">
        <v>847313</v>
      </c>
      <c r="K3503" s="43">
        <v>0</v>
      </c>
      <c r="L3503" s="43">
        <v>0</v>
      </c>
      <c r="M3503" s="43">
        <f>IFERROR(J3503-K3503-L3503,0)</f>
        <v>847313</v>
      </c>
      <c r="N3503" s="43">
        <v>1097666</v>
      </c>
      <c r="O3503" s="45">
        <f>IFERROR(IF(1 - M3503/N3503&lt;0,0,1-M3503/N3503),0)</f>
        <v>0.22807757551021901</v>
      </c>
      <c r="P3503" s="43">
        <v>0</v>
      </c>
      <c r="Q3503" s="43">
        <v>847313</v>
      </c>
      <c r="R3503" s="46">
        <f>IF(F3503&lt;DATEVALUE("2018-07-01"),1,0)</f>
        <v>1</v>
      </c>
      <c r="S3503" s="47">
        <f>IF(R3503=1,1%,0)</f>
        <v>0.01</v>
      </c>
      <c r="T3503" s="46">
        <f>IFERROR(S3503*M3503,0)</f>
        <v>8473.130000000001</v>
      </c>
      <c r="U3503" s="48">
        <f>IF(O3503&lt;=0.12,1,0)*(1-R3503)*M3503</f>
        <v>0</v>
      </c>
      <c r="V3503" s="49">
        <f>IF(0&lt;0.8,0,IF(0&lt;1,Sheet1!L590,1))*IF(G3503&lt;3,0.12 - O3503,0.01) *U3503</f>
        <v>0</v>
      </c>
      <c r="W3503" s="49">
        <f>IF(0&gt;1,IF(0&lt;=1.1,1,IF(0&lt;=1.2,2,IF(0&lt;=1.5,3,5))),0) * 1000000</f>
        <v>0</v>
      </c>
      <c r="X3503" s="50">
        <f>IF(AND(P3503&gt;=150000000,P3503&lt;300000000),5000000,IF(AND(P3503&gt;=300000000,P3503&lt;500000000),10000000,IF(AND(P3503&gt;=300000000,P3503&lt;500000000),15000000,IF(AND(P3503&gt;=500000000,P3503&lt;3000000000),20000000,IF(P3503&gt;=30000000000,35000000,0))))) * (1-R3503)</f>
        <v>0</v>
      </c>
      <c r="Y3503" s="50">
        <f>IFERROR(Q3503 * (1-R3503),0)</f>
        <v>0</v>
      </c>
      <c r="Z3503" s="51">
        <f>IF(R3503=1,0,0)</f>
        <v>0</v>
      </c>
      <c r="AA3503" s="51">
        <f>IFERROR((1-R3503) * Z3503 * 2%,0)</f>
        <v>0</v>
      </c>
      <c r="AB3503" s="52">
        <f>IF(R3503=0,0,0)</f>
        <v>0</v>
      </c>
      <c r="AC3503" s="52">
        <f> IFERROR(AB3503 * (1-R3503) * 2%,0)</f>
        <v>0</v>
      </c>
      <c r="AD3503" s="53">
        <f>T3503+V3503+W3503+X3503+AA3503+AC3503</f>
        <v>8473.130000000001</v>
      </c>
    </row>
    <row r="3504">
      <c r="C3504" s="40" t="s">
        <v>6654</v>
      </c>
      <c r="D3504" s="41" t="s">
        <v>6655</v>
      </c>
      <c r="E3504" s="41"/>
      <c r="F3504" s="42">
        <v>42013.432928240742</v>
      </c>
      <c r="G3504" s="43">
        <v>42</v>
      </c>
      <c r="H3504" s="44">
        <v>43335</v>
      </c>
      <c r="I3504" s="44">
        <v>43382</v>
      </c>
      <c r="J3504" s="43">
        <v>547207</v>
      </c>
      <c r="K3504" s="43">
        <v>0</v>
      </c>
      <c r="L3504" s="43">
        <v>0</v>
      </c>
      <c r="M3504" s="43">
        <f>IFERROR(J3504-K3504-L3504,0)</f>
        <v>547207</v>
      </c>
      <c r="N3504" s="43">
        <v>742579</v>
      </c>
      <c r="O3504" s="45">
        <f>IFERROR(IF(1 - M3504/N3504&lt;0,0,1-M3504/N3504),0)</f>
        <v>0.26309927967260049</v>
      </c>
      <c r="P3504" s="43">
        <v>0</v>
      </c>
      <c r="Q3504" s="43">
        <v>547207</v>
      </c>
      <c r="R3504" s="46">
        <f>IF(F3504&lt;DATEVALUE("2018-07-01"),1,0)</f>
        <v>1</v>
      </c>
      <c r="S3504" s="47">
        <f>IF(R3504=1,1%,0)</f>
        <v>0.01</v>
      </c>
      <c r="T3504" s="46">
        <f>IFERROR(S3504*M3504,0)</f>
        <v>5472.0699999999997</v>
      </c>
      <c r="U3504" s="48">
        <f>IF(O3504&lt;=0.12,1,0)*(1-R3504)*M3504</f>
        <v>0</v>
      </c>
      <c r="V3504" s="49">
        <f>IF(0&lt;0.8,0,IF(0&lt;1,Sheet1!L590,1))*IF(G3504&lt;3,0.12 - O3504,0.01) *U3504</f>
        <v>0</v>
      </c>
      <c r="W3504" s="49">
        <f>IF(0&gt;1,IF(0&lt;=1.1,1,IF(0&lt;=1.2,2,IF(0&lt;=1.5,3,5))),0) * 1000000</f>
        <v>0</v>
      </c>
      <c r="X3504" s="50">
        <f>IF(AND(P3504&gt;=150000000,P3504&lt;300000000),5000000,IF(AND(P3504&gt;=300000000,P3504&lt;500000000),10000000,IF(AND(P3504&gt;=300000000,P3504&lt;500000000),15000000,IF(AND(P3504&gt;=500000000,P3504&lt;3000000000),20000000,IF(P3504&gt;=30000000000,35000000,0))))) * (1-R3504)</f>
        <v>0</v>
      </c>
      <c r="Y3504" s="50">
        <f>IFERROR(Q3504 * (1-R3504),0)</f>
        <v>0</v>
      </c>
      <c r="Z3504" s="51">
        <f>IF(R3504=1,0,0)</f>
        <v>0</v>
      </c>
      <c r="AA3504" s="51">
        <f>IFERROR((1-R3504) * Z3504 * 2%,0)</f>
        <v>0</v>
      </c>
      <c r="AB3504" s="52">
        <f>IF(R3504=0,0,0)</f>
        <v>0</v>
      </c>
      <c r="AC3504" s="52">
        <f> IFERROR(AB3504 * (1-R3504) * 2%,0)</f>
        <v>0</v>
      </c>
      <c r="AD3504" s="53">
        <f>T3504+V3504+W3504+X3504+AA3504+AC3504</f>
        <v>5472.0699999999997</v>
      </c>
    </row>
    <row r="3505">
      <c r="C3505" s="40" t="s">
        <v>6656</v>
      </c>
      <c r="D3505" s="41" t="s">
        <v>6657</v>
      </c>
      <c r="E3505" s="41"/>
      <c r="F3505" s="42">
        <v>42016.634780092594</v>
      </c>
      <c r="G3505" s="43">
        <v>42</v>
      </c>
      <c r="H3505" s="44">
        <v>43312</v>
      </c>
      <c r="I3505" s="44">
        <v>43371</v>
      </c>
      <c r="J3505" s="43">
        <v>595441</v>
      </c>
      <c r="K3505" s="43">
        <v>0</v>
      </c>
      <c r="L3505" s="43">
        <v>0</v>
      </c>
      <c r="M3505" s="43">
        <f>IFERROR(J3505-K3505-L3505,0)</f>
        <v>595441</v>
      </c>
      <c r="N3505" s="43">
        <v>595441</v>
      </c>
      <c r="O3505" s="45">
        <f>IFERROR(IF(1 - M3505/N3505&lt;0,0,1-M3505/N3505),0)</f>
        <v>0</v>
      </c>
      <c r="P3505" s="43">
        <v>0</v>
      </c>
      <c r="Q3505" s="43">
        <v>595441</v>
      </c>
      <c r="R3505" s="46">
        <f>IF(F3505&lt;DATEVALUE("2018-07-01"),1,0)</f>
        <v>1</v>
      </c>
      <c r="S3505" s="47">
        <f>IF(R3505=1,1%,0)</f>
        <v>0.01</v>
      </c>
      <c r="T3505" s="46">
        <f>IFERROR(S3505*M3505,0)</f>
        <v>5954.4099999999999</v>
      </c>
      <c r="U3505" s="48">
        <f>IF(O3505&lt;=0.12,1,0)*(1-R3505)*M3505</f>
        <v>0</v>
      </c>
      <c r="V3505" s="49">
        <f>IF(0&lt;0.8,0,IF(0&lt;1,Sheet1!L590,1))*IF(G3505&lt;3,0.12 - O3505,0.01) *U3505</f>
        <v>0</v>
      </c>
      <c r="W3505" s="49">
        <f>IF(0&gt;1,IF(0&lt;=1.1,1,IF(0&lt;=1.2,2,IF(0&lt;=1.5,3,5))),0) * 1000000</f>
        <v>0</v>
      </c>
      <c r="X3505" s="50">
        <f>IF(AND(P3505&gt;=150000000,P3505&lt;300000000),5000000,IF(AND(P3505&gt;=300000000,P3505&lt;500000000),10000000,IF(AND(P3505&gt;=300000000,P3505&lt;500000000),15000000,IF(AND(P3505&gt;=500000000,P3505&lt;3000000000),20000000,IF(P3505&gt;=30000000000,35000000,0))))) * (1-R3505)</f>
        <v>0</v>
      </c>
      <c r="Y3505" s="50">
        <f>IFERROR(Q3505 * (1-R3505),0)</f>
        <v>0</v>
      </c>
      <c r="Z3505" s="51">
        <f>IF(R3505=1,0,0)</f>
        <v>0</v>
      </c>
      <c r="AA3505" s="51">
        <f>IFERROR((1-R3505) * Z3505 * 2%,0)</f>
        <v>0</v>
      </c>
      <c r="AB3505" s="52">
        <f>IF(R3505=0,0,0)</f>
        <v>0</v>
      </c>
      <c r="AC3505" s="52">
        <f> IFERROR(AB3505 * (1-R3505) * 2%,0)</f>
        <v>0</v>
      </c>
      <c r="AD3505" s="53">
        <f>T3505+V3505+W3505+X3505+AA3505+AC3505</f>
        <v>5954.4099999999999</v>
      </c>
    </row>
    <row r="3506">
      <c r="C3506" s="40" t="s">
        <v>6658</v>
      </c>
      <c r="D3506" s="41" t="s">
        <v>6659</v>
      </c>
      <c r="E3506" s="41"/>
      <c r="F3506" s="42">
        <v>42105.397696759261</v>
      </c>
      <c r="G3506" s="43">
        <v>39</v>
      </c>
      <c r="H3506" s="44">
        <v>43335</v>
      </c>
      <c r="I3506" s="44">
        <v>43382</v>
      </c>
      <c r="J3506" s="43">
        <v>704269</v>
      </c>
      <c r="K3506" s="43">
        <v>0</v>
      </c>
      <c r="L3506" s="43">
        <v>0</v>
      </c>
      <c r="M3506" s="43">
        <f>IFERROR(J3506-K3506-L3506,0)</f>
        <v>704269</v>
      </c>
      <c r="N3506" s="43">
        <v>968738</v>
      </c>
      <c r="O3506" s="45">
        <f>IFERROR(IF(1 - M3506/N3506&lt;0,0,1-M3506/N3506),0)</f>
        <v>0.27300363978702191</v>
      </c>
      <c r="P3506" s="43">
        <v>0</v>
      </c>
      <c r="Q3506" s="43">
        <v>704269</v>
      </c>
      <c r="R3506" s="46">
        <f>IF(F3506&lt;DATEVALUE("2018-07-01"),1,0)</f>
        <v>1</v>
      </c>
      <c r="S3506" s="47">
        <f>IF(R3506=1,1%,0)</f>
        <v>0.01</v>
      </c>
      <c r="T3506" s="46">
        <f>IFERROR(S3506*M3506,0)</f>
        <v>7042.6900000000005</v>
      </c>
      <c r="U3506" s="48">
        <f>IF(O3506&lt;=0.12,1,0)*(1-R3506)*M3506</f>
        <v>0</v>
      </c>
      <c r="V3506" s="49">
        <f>IF(0&lt;0.8,0,IF(0&lt;1,Sheet1!L590,1))*IF(G3506&lt;3,0.12 - O3506,0.01) *U3506</f>
        <v>0</v>
      </c>
      <c r="W3506" s="49">
        <f>IF(0&gt;1,IF(0&lt;=1.1,1,IF(0&lt;=1.2,2,IF(0&lt;=1.5,3,5))),0) * 1000000</f>
        <v>0</v>
      </c>
      <c r="X3506" s="50">
        <f>IF(AND(P3506&gt;=150000000,P3506&lt;300000000),5000000,IF(AND(P3506&gt;=300000000,P3506&lt;500000000),10000000,IF(AND(P3506&gt;=300000000,P3506&lt;500000000),15000000,IF(AND(P3506&gt;=500000000,P3506&lt;3000000000),20000000,IF(P3506&gt;=30000000000,35000000,0))))) * (1-R3506)</f>
        <v>0</v>
      </c>
      <c r="Y3506" s="50">
        <f>IFERROR(Q3506 * (1-R3506),0)</f>
        <v>0</v>
      </c>
      <c r="Z3506" s="51">
        <f>IF(R3506=1,0,0)</f>
        <v>0</v>
      </c>
      <c r="AA3506" s="51">
        <f>IFERROR((1-R3506) * Z3506 * 2%,0)</f>
        <v>0</v>
      </c>
      <c r="AB3506" s="52">
        <f>IF(R3506=0,0,0)</f>
        <v>0</v>
      </c>
      <c r="AC3506" s="52">
        <f> IFERROR(AB3506 * (1-R3506) * 2%,0)</f>
        <v>0</v>
      </c>
      <c r="AD3506" s="53">
        <f>T3506+V3506+W3506+X3506+AA3506+AC3506</f>
        <v>7042.6900000000005</v>
      </c>
    </row>
    <row r="3507">
      <c r="C3507" s="40" t="s">
        <v>6660</v>
      </c>
      <c r="D3507" s="41" t="s">
        <v>6661</v>
      </c>
      <c r="E3507" s="41"/>
      <c r="F3507" s="42">
        <v>42528.296307870369</v>
      </c>
      <c r="G3507" s="43">
        <v>25</v>
      </c>
      <c r="H3507" s="44">
        <v>43339</v>
      </c>
      <c r="I3507" s="44">
        <v>43397</v>
      </c>
      <c r="J3507" s="43">
        <v>565078</v>
      </c>
      <c r="K3507" s="43">
        <v>0</v>
      </c>
      <c r="L3507" s="43">
        <v>0</v>
      </c>
      <c r="M3507" s="43">
        <f>IFERROR(J3507-K3507-L3507,0)</f>
        <v>565078</v>
      </c>
      <c r="N3507" s="43">
        <v>728913</v>
      </c>
      <c r="O3507" s="45">
        <f>IFERROR(IF(1 - M3507/N3507&lt;0,0,1-M3507/N3507),0)</f>
        <v>0.22476619294758082</v>
      </c>
      <c r="P3507" s="43">
        <v>0</v>
      </c>
      <c r="Q3507" s="43">
        <v>565078</v>
      </c>
      <c r="R3507" s="46">
        <f>IF(F3507&lt;DATEVALUE("2018-07-01"),1,0)</f>
        <v>1</v>
      </c>
      <c r="S3507" s="47">
        <f>IF(R3507=1,1%,0)</f>
        <v>0.01</v>
      </c>
      <c r="T3507" s="46">
        <f>IFERROR(S3507*M3507,0)</f>
        <v>5650.7799999999997</v>
      </c>
      <c r="U3507" s="48">
        <f>IF(O3507&lt;=0.12,1,0)*(1-R3507)*M3507</f>
        <v>0</v>
      </c>
      <c r="V3507" s="49">
        <f>IF(0&lt;0.8,0,IF(0&lt;1,Sheet1!L590,1))*IF(G3507&lt;3,0.12 - O3507,0.01) *U3507</f>
        <v>0</v>
      </c>
      <c r="W3507" s="49">
        <f>IF(0&gt;1,IF(0&lt;=1.1,1,IF(0&lt;=1.2,2,IF(0&lt;=1.5,3,5))),0) * 1000000</f>
        <v>0</v>
      </c>
      <c r="X3507" s="50">
        <f>IF(AND(P3507&gt;=150000000,P3507&lt;300000000),5000000,IF(AND(P3507&gt;=300000000,P3507&lt;500000000),10000000,IF(AND(P3507&gt;=300000000,P3507&lt;500000000),15000000,IF(AND(P3507&gt;=500000000,P3507&lt;3000000000),20000000,IF(P3507&gt;=30000000000,35000000,0))))) * (1-R3507)</f>
        <v>0</v>
      </c>
      <c r="Y3507" s="50">
        <f>IFERROR(Q3507 * (1-R3507),0)</f>
        <v>0</v>
      </c>
      <c r="Z3507" s="51">
        <f>IF(R3507=1,0,0)</f>
        <v>0</v>
      </c>
      <c r="AA3507" s="51">
        <f>IFERROR((1-R3507) * Z3507 * 2%,0)</f>
        <v>0</v>
      </c>
      <c r="AB3507" s="52">
        <f>IF(R3507=0,0,0)</f>
        <v>0</v>
      </c>
      <c r="AC3507" s="52">
        <f> IFERROR(AB3507 * (1-R3507) * 2%,0)</f>
        <v>0</v>
      </c>
      <c r="AD3507" s="53">
        <f>T3507+V3507+W3507+X3507+AA3507+AC3507</f>
        <v>5650.7799999999997</v>
      </c>
    </row>
    <row r="3508">
      <c r="C3508" s="40" t="s">
        <v>6662</v>
      </c>
      <c r="D3508" s="41" t="s">
        <v>6663</v>
      </c>
      <c r="E3508" s="41"/>
      <c r="F3508" s="42">
        <v>42563.144131944442</v>
      </c>
      <c r="G3508" s="43">
        <v>24</v>
      </c>
      <c r="H3508" s="44">
        <v>43312</v>
      </c>
      <c r="I3508" s="44">
        <v>43371</v>
      </c>
      <c r="J3508" s="43">
        <v>973705</v>
      </c>
      <c r="K3508" s="43">
        <v>0</v>
      </c>
      <c r="L3508" s="43">
        <v>0</v>
      </c>
      <c r="M3508" s="43">
        <f>IFERROR(J3508-K3508-L3508,0)</f>
        <v>973705</v>
      </c>
      <c r="N3508" s="43">
        <v>973705</v>
      </c>
      <c r="O3508" s="45">
        <f>IFERROR(IF(1 - M3508/N3508&lt;0,0,1-M3508/N3508),0)</f>
        <v>0</v>
      </c>
      <c r="P3508" s="43">
        <v>0</v>
      </c>
      <c r="Q3508" s="43">
        <v>973705</v>
      </c>
      <c r="R3508" s="46">
        <f>IF(F3508&lt;DATEVALUE("2018-07-01"),1,0)</f>
        <v>1</v>
      </c>
      <c r="S3508" s="47">
        <f>IF(R3508=1,1%,0)</f>
        <v>0.01</v>
      </c>
      <c r="T3508" s="46">
        <f>IFERROR(S3508*M3508,0)</f>
        <v>9737.0500000000011</v>
      </c>
      <c r="U3508" s="48">
        <f>IF(O3508&lt;=0.12,1,0)*(1-R3508)*M3508</f>
        <v>0</v>
      </c>
      <c r="V3508" s="49">
        <f>IF(0&lt;0.8,0,IF(0&lt;1,Sheet1!L590,1))*IF(G3508&lt;3,0.12 - O3508,0.01) *U3508</f>
        <v>0</v>
      </c>
      <c r="W3508" s="49">
        <f>IF(0&gt;1,IF(0&lt;=1.1,1,IF(0&lt;=1.2,2,IF(0&lt;=1.5,3,5))),0) * 1000000</f>
        <v>0</v>
      </c>
      <c r="X3508" s="50">
        <f>IF(AND(P3508&gt;=150000000,P3508&lt;300000000),5000000,IF(AND(P3508&gt;=300000000,P3508&lt;500000000),10000000,IF(AND(P3508&gt;=300000000,P3508&lt;500000000),15000000,IF(AND(P3508&gt;=500000000,P3508&lt;3000000000),20000000,IF(P3508&gt;=30000000000,35000000,0))))) * (1-R3508)</f>
        <v>0</v>
      </c>
      <c r="Y3508" s="50">
        <f>IFERROR(Q3508 * (1-R3508),0)</f>
        <v>0</v>
      </c>
      <c r="Z3508" s="51">
        <f>IF(R3508=1,0,0)</f>
        <v>0</v>
      </c>
      <c r="AA3508" s="51">
        <f>IFERROR((1-R3508) * Z3508 * 2%,0)</f>
        <v>0</v>
      </c>
      <c r="AB3508" s="52">
        <f>IF(R3508=0,0,0)</f>
        <v>0</v>
      </c>
      <c r="AC3508" s="52">
        <f> IFERROR(AB3508 * (1-R3508) * 2%,0)</f>
        <v>0</v>
      </c>
      <c r="AD3508" s="53">
        <f>T3508+V3508+W3508+X3508+AA3508+AC3508</f>
        <v>9737.0500000000011</v>
      </c>
    </row>
    <row r="3509">
      <c r="C3509" s="40" t="s">
        <v>6664</v>
      </c>
      <c r="D3509" s="41" t="s">
        <v>6665</v>
      </c>
      <c r="E3509" s="41"/>
      <c r="F3509" s="42">
        <v>42661.381562499999</v>
      </c>
      <c r="G3509" s="43">
        <v>21</v>
      </c>
      <c r="H3509" s="44">
        <v>43333</v>
      </c>
      <c r="I3509" s="44">
        <v>43342</v>
      </c>
      <c r="J3509" s="43">
        <v>1034000</v>
      </c>
      <c r="K3509" s="43">
        <v>0</v>
      </c>
      <c r="L3509" s="43">
        <v>0</v>
      </c>
      <c r="M3509" s="43">
        <f>IFERROR(J3509-K3509-L3509,0)</f>
        <v>1034000</v>
      </c>
      <c r="N3509" s="43">
        <v>1584495</v>
      </c>
      <c r="O3509" s="45">
        <f>IFERROR(IF(1 - M3509/N3509&lt;0,0,1-M3509/N3509),0)</f>
        <v>0.34742615154986289</v>
      </c>
      <c r="P3509" s="43">
        <v>0</v>
      </c>
      <c r="Q3509" s="43">
        <v>1034000</v>
      </c>
      <c r="R3509" s="46">
        <f>IF(F3509&lt;DATEVALUE("2018-07-01"),1,0)</f>
        <v>1</v>
      </c>
      <c r="S3509" s="47">
        <f>IF(R3509=1,1%,0)</f>
        <v>0.01</v>
      </c>
      <c r="T3509" s="46">
        <f>IFERROR(S3509*M3509,0)</f>
        <v>10340</v>
      </c>
      <c r="U3509" s="48">
        <f>IF(O3509&lt;=0.12,1,0)*(1-R3509)*M3509</f>
        <v>0</v>
      </c>
      <c r="V3509" s="49">
        <f>IF(0&lt;0.8,0,IF(0&lt;1,Sheet1!L590,1))*IF(G3509&lt;3,0.12 - O3509,0.01) *U3509</f>
        <v>0</v>
      </c>
      <c r="W3509" s="49">
        <f>IF(0&gt;1,IF(0&lt;=1.1,1,IF(0&lt;=1.2,2,IF(0&lt;=1.5,3,5))),0) * 1000000</f>
        <v>0</v>
      </c>
      <c r="X3509" s="50">
        <f>IF(AND(P3509&gt;=150000000,P3509&lt;300000000),5000000,IF(AND(P3509&gt;=300000000,P3509&lt;500000000),10000000,IF(AND(P3509&gt;=300000000,P3509&lt;500000000),15000000,IF(AND(P3509&gt;=500000000,P3509&lt;3000000000),20000000,IF(P3509&gt;=30000000000,35000000,0))))) * (1-R3509)</f>
        <v>0</v>
      </c>
      <c r="Y3509" s="50">
        <f>IFERROR(Q3509 * (1-R3509),0)</f>
        <v>0</v>
      </c>
      <c r="Z3509" s="51">
        <f>IF(R3509=1,0,0)</f>
        <v>0</v>
      </c>
      <c r="AA3509" s="51">
        <f>IFERROR((1-R3509) * Z3509 * 2%,0)</f>
        <v>0</v>
      </c>
      <c r="AB3509" s="52">
        <f>IF(R3509=0,0,0)</f>
        <v>0</v>
      </c>
      <c r="AC3509" s="52">
        <f> IFERROR(AB3509 * (1-R3509) * 2%,0)</f>
        <v>0</v>
      </c>
      <c r="AD3509" s="53">
        <f>T3509+V3509+W3509+X3509+AA3509+AC3509</f>
        <v>10340</v>
      </c>
    </row>
    <row r="3510">
      <c r="C3510" s="40" t="s">
        <v>6666</v>
      </c>
      <c r="D3510" s="41" t="s">
        <v>6667</v>
      </c>
      <c r="E3510" s="41"/>
      <c r="F3510" s="42">
        <v>42678.363240740742</v>
      </c>
      <c r="G3510" s="43">
        <v>20</v>
      </c>
      <c r="H3510" s="44">
        <v>43312</v>
      </c>
      <c r="I3510" s="44">
        <v>43343</v>
      </c>
      <c r="J3510" s="43">
        <v>579260</v>
      </c>
      <c r="K3510" s="43">
        <v>0</v>
      </c>
      <c r="L3510" s="43">
        <v>0</v>
      </c>
      <c r="M3510" s="43">
        <f>IFERROR(J3510-K3510-L3510,0)</f>
        <v>579260</v>
      </c>
      <c r="N3510" s="43">
        <v>637186</v>
      </c>
      <c r="O3510" s="45">
        <f>IFERROR(IF(1 - M3510/N3510&lt;0,0,1-M3510/N3510),0)</f>
        <v>0.090909090909090939</v>
      </c>
      <c r="P3510" s="43">
        <v>0</v>
      </c>
      <c r="Q3510" s="43">
        <v>579260</v>
      </c>
      <c r="R3510" s="46">
        <f>IF(F3510&lt;DATEVALUE("2018-07-01"),1,0)</f>
        <v>1</v>
      </c>
      <c r="S3510" s="47">
        <f>IF(R3510=1,1%,0)</f>
        <v>0.01</v>
      </c>
      <c r="T3510" s="46">
        <f>IFERROR(S3510*M3510,0)</f>
        <v>5792.6000000000004</v>
      </c>
      <c r="U3510" s="48">
        <f>IF(O3510&lt;=0.12,1,0)*(1-R3510)*M3510</f>
        <v>0</v>
      </c>
      <c r="V3510" s="49">
        <f>IF(0&lt;0.8,0,IF(0&lt;1,Sheet1!L590,1))*IF(G3510&lt;3,0.12 - O3510,0.01) *U3510</f>
        <v>0</v>
      </c>
      <c r="W3510" s="49">
        <f>IF(0&gt;1,IF(0&lt;=1.1,1,IF(0&lt;=1.2,2,IF(0&lt;=1.5,3,5))),0) * 1000000</f>
        <v>0</v>
      </c>
      <c r="X3510" s="50">
        <f>IF(AND(P3510&gt;=150000000,P3510&lt;300000000),5000000,IF(AND(P3510&gt;=300000000,P3510&lt;500000000),10000000,IF(AND(P3510&gt;=300000000,P3510&lt;500000000),15000000,IF(AND(P3510&gt;=500000000,P3510&lt;3000000000),20000000,IF(P3510&gt;=30000000000,35000000,0))))) * (1-R3510)</f>
        <v>0</v>
      </c>
      <c r="Y3510" s="50">
        <f>IFERROR(Q3510 * (1-R3510),0)</f>
        <v>0</v>
      </c>
      <c r="Z3510" s="51">
        <f>IF(R3510=1,0,0)</f>
        <v>0</v>
      </c>
      <c r="AA3510" s="51">
        <f>IFERROR((1-R3510) * Z3510 * 2%,0)</f>
        <v>0</v>
      </c>
      <c r="AB3510" s="52">
        <f>IF(R3510=0,0,0)</f>
        <v>0</v>
      </c>
      <c r="AC3510" s="52">
        <f> IFERROR(AB3510 * (1-R3510) * 2%,0)</f>
        <v>0</v>
      </c>
      <c r="AD3510" s="53">
        <f>T3510+V3510+W3510+X3510+AA3510+AC3510</f>
        <v>5792.6000000000004</v>
      </c>
    </row>
    <row r="3511">
      <c r="C3511" s="40" t="s">
        <v>6668</v>
      </c>
      <c r="D3511" s="41" t="s">
        <v>6669</v>
      </c>
      <c r="E3511" s="41"/>
      <c r="F3511" s="42">
        <v>42714.065196759257</v>
      </c>
      <c r="G3511" s="43">
        <v>19</v>
      </c>
      <c r="H3511" s="44">
        <v>43312</v>
      </c>
      <c r="I3511" s="44">
        <v>43368</v>
      </c>
      <c r="J3511" s="43">
        <v>27817396</v>
      </c>
      <c r="K3511" s="43">
        <v>0</v>
      </c>
      <c r="L3511" s="43">
        <v>0</v>
      </c>
      <c r="M3511" s="43">
        <f>IFERROR(J3511-K3511-L3511,0)</f>
        <v>27817396</v>
      </c>
      <c r="N3511" s="43">
        <v>30031472</v>
      </c>
      <c r="O3511" s="45">
        <f>IFERROR(IF(1 - M3511/N3511&lt;0,0,1-M3511/N3511),0)</f>
        <v>0.073725190693283316</v>
      </c>
      <c r="P3511" s="43">
        <v>0</v>
      </c>
      <c r="Q3511" s="43">
        <v>27817396</v>
      </c>
      <c r="R3511" s="46">
        <f>IF(F3511&lt;DATEVALUE("2018-07-01"),1,0)</f>
        <v>1</v>
      </c>
      <c r="S3511" s="47">
        <f>IF(R3511=1,1%,0)</f>
        <v>0.01</v>
      </c>
      <c r="T3511" s="46">
        <f>IFERROR(S3511*M3511,0)</f>
        <v>278173.96000000002</v>
      </c>
      <c r="U3511" s="48">
        <f>IF(O3511&lt;=0.12,1,0)*(1-R3511)*M3511</f>
        <v>0</v>
      </c>
      <c r="V3511" s="49">
        <f>IF(0&lt;0.8,0,IF(0&lt;1,Sheet1!L590,1))*IF(G3511&lt;3,0.12 - O3511,0.01) *U3511</f>
        <v>0</v>
      </c>
      <c r="W3511" s="49">
        <f>IF(0&gt;1,IF(0&lt;=1.1,1,IF(0&lt;=1.2,2,IF(0&lt;=1.5,3,5))),0) * 1000000</f>
        <v>0</v>
      </c>
      <c r="X3511" s="50">
        <f>IF(AND(P3511&gt;=150000000,P3511&lt;300000000),5000000,IF(AND(P3511&gt;=300000000,P3511&lt;500000000),10000000,IF(AND(P3511&gt;=300000000,P3511&lt;500000000),15000000,IF(AND(P3511&gt;=500000000,P3511&lt;3000000000),20000000,IF(P3511&gt;=30000000000,35000000,0))))) * (1-R3511)</f>
        <v>0</v>
      </c>
      <c r="Y3511" s="50">
        <f>IFERROR(Q3511 * (1-R3511),0)</f>
        <v>0</v>
      </c>
      <c r="Z3511" s="51">
        <f>IF(R3511=1,0,0)</f>
        <v>0</v>
      </c>
      <c r="AA3511" s="51">
        <f>IFERROR((1-R3511) * Z3511 * 2%,0)</f>
        <v>0</v>
      </c>
      <c r="AB3511" s="52">
        <f>IF(R3511=0,0,0)</f>
        <v>0</v>
      </c>
      <c r="AC3511" s="52">
        <f> IFERROR(AB3511 * (1-R3511) * 2%,0)</f>
        <v>0</v>
      </c>
      <c r="AD3511" s="53">
        <f>T3511+V3511+W3511+X3511+AA3511+AC3511</f>
        <v>278173.96000000002</v>
      </c>
    </row>
    <row r="3512">
      <c r="C3512" s="40" t="s">
        <v>6670</v>
      </c>
      <c r="D3512" s="41" t="s">
        <v>6671</v>
      </c>
      <c r="E3512" s="41"/>
      <c r="F3512" s="42">
        <v>42914.068182870367</v>
      </c>
      <c r="G3512" s="43">
        <v>13</v>
      </c>
      <c r="H3512" s="44">
        <v>43343</v>
      </c>
      <c r="I3512" s="44">
        <v>43364</v>
      </c>
      <c r="J3512" s="43">
        <v>10896335</v>
      </c>
      <c r="K3512" s="43">
        <v>0</v>
      </c>
      <c r="L3512" s="43">
        <v>0</v>
      </c>
      <c r="M3512" s="43">
        <f>IFERROR(J3512-K3512-L3512,0)</f>
        <v>10896335</v>
      </c>
      <c r="N3512" s="43">
        <v>13903105</v>
      </c>
      <c r="O3512" s="45">
        <f>IFERROR(IF(1 - M3512/N3512&lt;0,0,1-M3512/N3512),0)</f>
        <v>0.21626607869249348</v>
      </c>
      <c r="P3512" s="43">
        <v>0</v>
      </c>
      <c r="Q3512" s="43">
        <v>11350303</v>
      </c>
      <c r="R3512" s="46">
        <f>IF(F3512&lt;DATEVALUE("2018-07-01"),1,0)</f>
        <v>1</v>
      </c>
      <c r="S3512" s="47">
        <f>IF(R3512=1,1%,0)</f>
        <v>0.01</v>
      </c>
      <c r="T3512" s="46">
        <f>IFERROR(S3512*M3512,0)</f>
        <v>108963.35000000001</v>
      </c>
      <c r="U3512" s="48">
        <f>IF(O3512&lt;=0.12,1,0)*(1-R3512)*M3512</f>
        <v>0</v>
      </c>
      <c r="V3512" s="49">
        <f>IF(0&lt;0.8,0,IF(0&lt;1,Sheet1!L590,1))*IF(G3512&lt;3,0.12 - O3512,0.01) *U3512</f>
        <v>0</v>
      </c>
      <c r="W3512" s="49">
        <f>IF(0&gt;1,IF(0&lt;=1.1,1,IF(0&lt;=1.2,2,IF(0&lt;=1.5,3,5))),0) * 1000000</f>
        <v>0</v>
      </c>
      <c r="X3512" s="50">
        <f>IF(AND(P3512&gt;=150000000,P3512&lt;300000000),5000000,IF(AND(P3512&gt;=300000000,P3512&lt;500000000),10000000,IF(AND(P3512&gt;=300000000,P3512&lt;500000000),15000000,IF(AND(P3512&gt;=500000000,P3512&lt;3000000000),20000000,IF(P3512&gt;=30000000000,35000000,0))))) * (1-R3512)</f>
        <v>0</v>
      </c>
      <c r="Y3512" s="50">
        <f>IFERROR(Q3512 * (1-R3512),0)</f>
        <v>0</v>
      </c>
      <c r="Z3512" s="51">
        <f>IF(R3512=1,0,0)</f>
        <v>0</v>
      </c>
      <c r="AA3512" s="51">
        <f>IFERROR((1-R3512) * Z3512 * 2%,0)</f>
        <v>0</v>
      </c>
      <c r="AB3512" s="52">
        <f>IF(R3512=0,0,0)</f>
        <v>0</v>
      </c>
      <c r="AC3512" s="52">
        <f> IFERROR(AB3512 * (1-R3512) * 2%,0)</f>
        <v>0</v>
      </c>
      <c r="AD3512" s="53">
        <f>T3512+V3512+W3512+X3512+AA3512+AC3512</f>
        <v>108963.35000000001</v>
      </c>
    </row>
    <row r="3513">
      <c r="C3513" s="40" t="s">
        <v>6672</v>
      </c>
      <c r="D3513" s="41" t="s">
        <v>6673</v>
      </c>
      <c r="E3513" s="41"/>
      <c r="F3513" s="42">
        <v>42916.376493055555</v>
      </c>
      <c r="G3513" s="43">
        <v>13</v>
      </c>
      <c r="H3513" s="44">
        <v>43335</v>
      </c>
      <c r="I3513" s="44">
        <v>43382</v>
      </c>
      <c r="J3513" s="43">
        <v>1107317</v>
      </c>
      <c r="K3513" s="43">
        <v>0</v>
      </c>
      <c r="L3513" s="43">
        <v>0</v>
      </c>
      <c r="M3513" s="43">
        <f>IFERROR(J3513-K3513-L3513,0)</f>
        <v>1107317</v>
      </c>
      <c r="N3513" s="43">
        <v>1499990</v>
      </c>
      <c r="O3513" s="45">
        <f>IFERROR(IF(1 - M3513/N3513&lt;0,0,1-M3513/N3513),0)</f>
        <v>0.26178374522496817</v>
      </c>
      <c r="P3513" s="43">
        <v>0</v>
      </c>
      <c r="Q3513" s="43">
        <v>1107317</v>
      </c>
      <c r="R3513" s="46">
        <f>IF(F3513&lt;DATEVALUE("2018-07-01"),1,0)</f>
        <v>1</v>
      </c>
      <c r="S3513" s="47">
        <f>IF(R3513=1,1%,0)</f>
        <v>0.01</v>
      </c>
      <c r="T3513" s="46">
        <f>IFERROR(S3513*M3513,0)</f>
        <v>11073.17</v>
      </c>
      <c r="U3513" s="48">
        <f>IF(O3513&lt;=0.12,1,0)*(1-R3513)*M3513</f>
        <v>0</v>
      </c>
      <c r="V3513" s="49">
        <f>IF(0&lt;0.8,0,IF(0&lt;1,Sheet1!L590,1))*IF(G3513&lt;3,0.12 - O3513,0.01) *U3513</f>
        <v>0</v>
      </c>
      <c r="W3513" s="49">
        <f>IF(0&gt;1,IF(0&lt;=1.1,1,IF(0&lt;=1.2,2,IF(0&lt;=1.5,3,5))),0) * 1000000</f>
        <v>0</v>
      </c>
      <c r="X3513" s="50">
        <f>IF(AND(P3513&gt;=150000000,P3513&lt;300000000),5000000,IF(AND(P3513&gt;=300000000,P3513&lt;500000000),10000000,IF(AND(P3513&gt;=300000000,P3513&lt;500000000),15000000,IF(AND(P3513&gt;=500000000,P3513&lt;3000000000),20000000,IF(P3513&gt;=30000000000,35000000,0))))) * (1-R3513)</f>
        <v>0</v>
      </c>
      <c r="Y3513" s="50">
        <f>IFERROR(Q3513 * (1-R3513),0)</f>
        <v>0</v>
      </c>
      <c r="Z3513" s="51">
        <f>IF(R3513=1,0,0)</f>
        <v>0</v>
      </c>
      <c r="AA3513" s="51">
        <f>IFERROR((1-R3513) * Z3513 * 2%,0)</f>
        <v>0</v>
      </c>
      <c r="AB3513" s="52">
        <f>IF(R3513=0,0,0)</f>
        <v>0</v>
      </c>
      <c r="AC3513" s="52">
        <f> IFERROR(AB3513 * (1-R3513) * 2%,0)</f>
        <v>0</v>
      </c>
      <c r="AD3513" s="53">
        <f>T3513+V3513+W3513+X3513+AA3513+AC3513</f>
        <v>11073.17</v>
      </c>
    </row>
    <row r="3514">
      <c r="C3514" s="40" t="s">
        <v>6674</v>
      </c>
      <c r="D3514" s="41" t="s">
        <v>6675</v>
      </c>
      <c r="E3514" s="41"/>
      <c r="F3514" s="42">
        <v>42924.404039351852</v>
      </c>
      <c r="G3514" s="43">
        <v>12</v>
      </c>
      <c r="H3514" s="44">
        <v>43312</v>
      </c>
      <c r="I3514" s="44">
        <v>43354</v>
      </c>
      <c r="J3514" s="43">
        <v>5083573</v>
      </c>
      <c r="K3514" s="43">
        <v>0</v>
      </c>
      <c r="L3514" s="43">
        <v>0</v>
      </c>
      <c r="M3514" s="43">
        <f>IFERROR(J3514-K3514-L3514,0)</f>
        <v>5083573</v>
      </c>
      <c r="N3514" s="43">
        <v>5083573</v>
      </c>
      <c r="O3514" s="45">
        <f>IFERROR(IF(1 - M3514/N3514&lt;0,0,1-M3514/N3514),0)</f>
        <v>0</v>
      </c>
      <c r="P3514" s="43">
        <v>0</v>
      </c>
      <c r="Q3514" s="43">
        <v>5083573</v>
      </c>
      <c r="R3514" s="46">
        <f>IF(F3514&lt;DATEVALUE("2018-07-01"),1,0)</f>
        <v>1</v>
      </c>
      <c r="S3514" s="47">
        <f>IF(R3514=1,1%,0)</f>
        <v>0.01</v>
      </c>
      <c r="T3514" s="46">
        <f>IFERROR(S3514*M3514,0)</f>
        <v>50835.730000000003</v>
      </c>
      <c r="U3514" s="48">
        <f>IF(O3514&lt;=0.12,1,0)*(1-R3514)*M3514</f>
        <v>0</v>
      </c>
      <c r="V3514" s="49">
        <f>IF(0&lt;0.8,0,IF(0&lt;1,Sheet1!L590,1))*IF(G3514&lt;3,0.12 - O3514,0.01) *U3514</f>
        <v>0</v>
      </c>
      <c r="W3514" s="49">
        <f>IF(0&gt;1,IF(0&lt;=1.1,1,IF(0&lt;=1.2,2,IF(0&lt;=1.5,3,5))),0) * 1000000</f>
        <v>0</v>
      </c>
      <c r="X3514" s="50">
        <f>IF(AND(P3514&gt;=150000000,P3514&lt;300000000),5000000,IF(AND(P3514&gt;=300000000,P3514&lt;500000000),10000000,IF(AND(P3514&gt;=300000000,P3514&lt;500000000),15000000,IF(AND(P3514&gt;=500000000,P3514&lt;3000000000),20000000,IF(P3514&gt;=30000000000,35000000,0))))) * (1-R3514)</f>
        <v>0</v>
      </c>
      <c r="Y3514" s="50">
        <f>IFERROR(Q3514 * (1-R3514),0)</f>
        <v>0</v>
      </c>
      <c r="Z3514" s="51">
        <f>IF(R3514=1,0,0)</f>
        <v>0</v>
      </c>
      <c r="AA3514" s="51">
        <f>IFERROR((1-R3514) * Z3514 * 2%,0)</f>
        <v>0</v>
      </c>
      <c r="AB3514" s="52">
        <f>IF(R3514=0,0,0)</f>
        <v>0</v>
      </c>
      <c r="AC3514" s="52">
        <f> IFERROR(AB3514 * (1-R3514) * 2%,0)</f>
        <v>0</v>
      </c>
      <c r="AD3514" s="53">
        <f>T3514+V3514+W3514+X3514+AA3514+AC3514</f>
        <v>50835.730000000003</v>
      </c>
    </row>
    <row r="3515">
      <c r="C3515" s="40" t="s">
        <v>6676</v>
      </c>
      <c r="D3515" s="41" t="s">
        <v>6677</v>
      </c>
      <c r="E3515" s="41"/>
      <c r="F3515" s="42">
        <v>42937.105324074073</v>
      </c>
      <c r="G3515" s="43">
        <v>12</v>
      </c>
      <c r="H3515" s="44">
        <v>43312</v>
      </c>
      <c r="I3515" s="44">
        <v>43390</v>
      </c>
      <c r="J3515" s="43">
        <v>3323870</v>
      </c>
      <c r="K3515" s="43">
        <v>0</v>
      </c>
      <c r="L3515" s="43">
        <v>0</v>
      </c>
      <c r="M3515" s="43">
        <f>IFERROR(J3515-K3515-L3515,0)</f>
        <v>3323870</v>
      </c>
      <c r="N3515" s="43">
        <v>3323870</v>
      </c>
      <c r="O3515" s="45">
        <f>IFERROR(IF(1 - M3515/N3515&lt;0,0,1-M3515/N3515),0)</f>
        <v>0</v>
      </c>
      <c r="P3515" s="43">
        <v>0</v>
      </c>
      <c r="Q3515" s="43">
        <v>3323870</v>
      </c>
      <c r="R3515" s="46">
        <f>IF(F3515&lt;DATEVALUE("2018-07-01"),1,0)</f>
        <v>1</v>
      </c>
      <c r="S3515" s="47">
        <f>IF(R3515=1,1%,0)</f>
        <v>0.01</v>
      </c>
      <c r="T3515" s="46">
        <f>IFERROR(S3515*M3515,0)</f>
        <v>33238.699999999997</v>
      </c>
      <c r="U3515" s="48">
        <f>IF(O3515&lt;=0.12,1,0)*(1-R3515)*M3515</f>
        <v>0</v>
      </c>
      <c r="V3515" s="49">
        <f>IF(0&lt;0.8,0,IF(0&lt;1,Sheet1!L590,1))*IF(G3515&lt;3,0.12 - O3515,0.01) *U3515</f>
        <v>0</v>
      </c>
      <c r="W3515" s="49">
        <f>IF(0&gt;1,IF(0&lt;=1.1,1,IF(0&lt;=1.2,2,IF(0&lt;=1.5,3,5))),0) * 1000000</f>
        <v>0</v>
      </c>
      <c r="X3515" s="50">
        <f>IF(AND(P3515&gt;=150000000,P3515&lt;300000000),5000000,IF(AND(P3515&gt;=300000000,P3515&lt;500000000),10000000,IF(AND(P3515&gt;=300000000,P3515&lt;500000000),15000000,IF(AND(P3515&gt;=500000000,P3515&lt;3000000000),20000000,IF(P3515&gt;=30000000000,35000000,0))))) * (1-R3515)</f>
        <v>0</v>
      </c>
      <c r="Y3515" s="50">
        <f>IFERROR(Q3515 * (1-R3515),0)</f>
        <v>0</v>
      </c>
      <c r="Z3515" s="51">
        <f>IF(R3515=1,0,0)</f>
        <v>0</v>
      </c>
      <c r="AA3515" s="51">
        <f>IFERROR((1-R3515) * Z3515 * 2%,0)</f>
        <v>0</v>
      </c>
      <c r="AB3515" s="52">
        <f>IF(R3515=0,0,0)</f>
        <v>0</v>
      </c>
      <c r="AC3515" s="52">
        <f> IFERROR(AB3515 * (1-R3515) * 2%,0)</f>
        <v>0</v>
      </c>
      <c r="AD3515" s="53">
        <f>T3515+V3515+W3515+X3515+AA3515+AC3515</f>
        <v>33238.699999999997</v>
      </c>
    </row>
    <row r="3516">
      <c r="C3516" s="40" t="s">
        <v>6678</v>
      </c>
      <c r="D3516" s="41" t="s">
        <v>6679</v>
      </c>
      <c r="E3516" s="41"/>
      <c r="F3516" s="42">
        <v>43018.06653935185</v>
      </c>
      <c r="G3516" s="43">
        <v>9</v>
      </c>
      <c r="H3516" s="44">
        <v>43312</v>
      </c>
      <c r="I3516" s="44">
        <v>43329</v>
      </c>
      <c r="J3516" s="43">
        <v>237918</v>
      </c>
      <c r="K3516" s="43">
        <v>0</v>
      </c>
      <c r="L3516" s="43">
        <v>0</v>
      </c>
      <c r="M3516" s="43">
        <f>IFERROR(J3516-K3516-L3516,0)</f>
        <v>237918</v>
      </c>
      <c r="N3516" s="43">
        <v>237918</v>
      </c>
      <c r="O3516" s="45">
        <f>IFERROR(IF(1 - M3516/N3516&lt;0,0,1-M3516/N3516),0)</f>
        <v>0</v>
      </c>
      <c r="P3516" s="43">
        <v>0</v>
      </c>
      <c r="Q3516" s="43">
        <v>237918</v>
      </c>
      <c r="R3516" s="46">
        <f>IF(F3516&lt;DATEVALUE("2018-07-01"),1,0)</f>
        <v>1</v>
      </c>
      <c r="S3516" s="47">
        <f>IF(R3516=1,1%,0)</f>
        <v>0.01</v>
      </c>
      <c r="T3516" s="46">
        <f>IFERROR(S3516*M3516,0)</f>
        <v>2379.1799999999998</v>
      </c>
      <c r="U3516" s="48">
        <f>IF(O3516&lt;=0.12,1,0)*(1-R3516)*M3516</f>
        <v>0</v>
      </c>
      <c r="V3516" s="49">
        <f>IF(0&lt;0.8,0,IF(0&lt;1,Sheet1!L590,1))*IF(G3516&lt;3,0.12 - O3516,0.01) *U3516</f>
        <v>0</v>
      </c>
      <c r="W3516" s="49">
        <f>IF(0&gt;1,IF(0&lt;=1.1,1,IF(0&lt;=1.2,2,IF(0&lt;=1.5,3,5))),0) * 1000000</f>
        <v>0</v>
      </c>
      <c r="X3516" s="50">
        <f>IF(AND(P3516&gt;=150000000,P3516&lt;300000000),5000000,IF(AND(P3516&gt;=300000000,P3516&lt;500000000),10000000,IF(AND(P3516&gt;=300000000,P3516&lt;500000000),15000000,IF(AND(P3516&gt;=500000000,P3516&lt;3000000000),20000000,IF(P3516&gt;=30000000000,35000000,0))))) * (1-R3516)</f>
        <v>0</v>
      </c>
      <c r="Y3516" s="50">
        <f>IFERROR(Q3516 * (1-R3516),0)</f>
        <v>0</v>
      </c>
      <c r="Z3516" s="51">
        <f>IF(R3516=1,0,0)</f>
        <v>0</v>
      </c>
      <c r="AA3516" s="51">
        <f>IFERROR((1-R3516) * Z3516 * 2%,0)</f>
        <v>0</v>
      </c>
      <c r="AB3516" s="52">
        <f>IF(R3516=0,0,0)</f>
        <v>0</v>
      </c>
      <c r="AC3516" s="52">
        <f> IFERROR(AB3516 * (1-R3516) * 2%,0)</f>
        <v>0</v>
      </c>
      <c r="AD3516" s="53">
        <f>T3516+V3516+W3516+X3516+AA3516+AC3516</f>
        <v>2379.1799999999998</v>
      </c>
    </row>
    <row r="3517">
      <c r="C3517" s="40" t="s">
        <v>6680</v>
      </c>
      <c r="D3517" s="41" t="s">
        <v>6681</v>
      </c>
      <c r="E3517" s="41"/>
      <c r="F3517" s="42">
        <v>43112.302187499998</v>
      </c>
      <c r="G3517" s="43">
        <v>6</v>
      </c>
      <c r="H3517" s="44">
        <v>43312</v>
      </c>
      <c r="I3517" s="44">
        <v>43322</v>
      </c>
      <c r="J3517" s="43">
        <v>813352</v>
      </c>
      <c r="K3517" s="43">
        <v>0</v>
      </c>
      <c r="L3517" s="43">
        <v>0</v>
      </c>
      <c r="M3517" s="43">
        <f>IFERROR(J3517-K3517-L3517,0)</f>
        <v>813352</v>
      </c>
      <c r="N3517" s="43">
        <v>813352</v>
      </c>
      <c r="O3517" s="45">
        <f>IFERROR(IF(1 - M3517/N3517&lt;0,0,1-M3517/N3517),0)</f>
        <v>0</v>
      </c>
      <c r="P3517" s="43">
        <v>0</v>
      </c>
      <c r="Q3517" s="43">
        <v>813352</v>
      </c>
      <c r="R3517" s="46">
        <f>IF(F3517&lt;DATEVALUE("2018-07-01"),1,0)</f>
        <v>1</v>
      </c>
      <c r="S3517" s="47">
        <f>IF(R3517=1,1%,0)</f>
        <v>0.01</v>
      </c>
      <c r="T3517" s="46">
        <f>IFERROR(S3517*M3517,0)</f>
        <v>8133.5200000000004</v>
      </c>
      <c r="U3517" s="48">
        <f>IF(O3517&lt;=0.12,1,0)*(1-R3517)*M3517</f>
        <v>0</v>
      </c>
      <c r="V3517" s="49">
        <f>IF(0&lt;0.8,0,IF(0&lt;1,Sheet1!L590,1))*IF(G3517&lt;3,0.12 - O3517,0.01) *U3517</f>
        <v>0</v>
      </c>
      <c r="W3517" s="49">
        <f>IF(0&gt;1,IF(0&lt;=1.1,1,IF(0&lt;=1.2,2,IF(0&lt;=1.5,3,5))),0) * 1000000</f>
        <v>0</v>
      </c>
      <c r="X3517" s="50">
        <f>IF(AND(P3517&gt;=150000000,P3517&lt;300000000),5000000,IF(AND(P3517&gt;=300000000,P3517&lt;500000000),10000000,IF(AND(P3517&gt;=300000000,P3517&lt;500000000),15000000,IF(AND(P3517&gt;=500000000,P3517&lt;3000000000),20000000,IF(P3517&gt;=30000000000,35000000,0))))) * (1-R3517)</f>
        <v>0</v>
      </c>
      <c r="Y3517" s="50">
        <f>IFERROR(Q3517 * (1-R3517),0)</f>
        <v>0</v>
      </c>
      <c r="Z3517" s="51">
        <f>IF(R3517=1,0,0)</f>
        <v>0</v>
      </c>
      <c r="AA3517" s="51">
        <f>IFERROR((1-R3517) * Z3517 * 2%,0)</f>
        <v>0</v>
      </c>
      <c r="AB3517" s="52">
        <f>IF(R3517=0,0,0)</f>
        <v>0</v>
      </c>
      <c r="AC3517" s="52">
        <f> IFERROR(AB3517 * (1-R3517) * 2%,0)</f>
        <v>0</v>
      </c>
      <c r="AD3517" s="53">
        <f>T3517+V3517+W3517+X3517+AA3517+AC3517</f>
        <v>8133.5200000000004</v>
      </c>
    </row>
    <row r="3518">
      <c r="C3518" s="40" t="s">
        <v>6682</v>
      </c>
      <c r="D3518" s="41" t="s">
        <v>6683</v>
      </c>
      <c r="E3518" s="41"/>
      <c r="F3518" s="42">
        <v>43236.073530092588</v>
      </c>
      <c r="G3518" s="43">
        <v>2</v>
      </c>
      <c r="H3518" s="44" t="s">
        <v>24</v>
      </c>
      <c r="I3518" s="44" t="s">
        <v>24</v>
      </c>
      <c r="J3518" s="43">
        <v>250000</v>
      </c>
      <c r="K3518" s="43">
        <v>0</v>
      </c>
      <c r="L3518" s="43">
        <v>0</v>
      </c>
      <c r="M3518" s="43">
        <f>IFERROR(J3518-K3518-L3518,0)</f>
        <v>250000</v>
      </c>
      <c r="N3518" s="43">
        <v>172207</v>
      </c>
      <c r="O3518" s="45">
        <f>IFERROR(IF(1 - M3518/N3518&lt;0,0,1-M3518/N3518),0)</f>
        <v>0</v>
      </c>
      <c r="P3518" s="43">
        <v>250000</v>
      </c>
      <c r="Q3518" s="43">
        <v>0</v>
      </c>
      <c r="R3518" s="46">
        <f>IF(F3518&lt;DATEVALUE("2018-07-01"),1,0)</f>
        <v>1</v>
      </c>
      <c r="S3518" s="47">
        <f>IF(R3518=1,1%,0)</f>
        <v>0.01</v>
      </c>
      <c r="T3518" s="46">
        <f>IFERROR(S3518*M3518,0)</f>
        <v>2500</v>
      </c>
      <c r="U3518" s="48">
        <f>IF(O3518&lt;=0.12,1,0)*(1-R3518)*M3518</f>
        <v>0</v>
      </c>
      <c r="V3518" s="49">
        <f>IF(0&lt;0.8,0,IF(0&lt;1,Sheet1!L590,1))*IF(G3518&lt;3,0.12 - O3518,0.01) *U3518</f>
        <v>0</v>
      </c>
      <c r="W3518" s="49">
        <f>IF(0&gt;1,IF(0&lt;=1.1,1,IF(0&lt;=1.2,2,IF(0&lt;=1.5,3,5))),0) * 1000000</f>
        <v>0</v>
      </c>
      <c r="X3518" s="50">
        <f>IF(AND(P3518&gt;=150000000,P3518&lt;300000000),5000000,IF(AND(P3518&gt;=300000000,P3518&lt;500000000),10000000,IF(AND(P3518&gt;=300000000,P3518&lt;500000000),15000000,IF(AND(P3518&gt;=500000000,P3518&lt;3000000000),20000000,IF(P3518&gt;=30000000000,35000000,0))))) * (1-R3518)</f>
        <v>0</v>
      </c>
      <c r="Y3518" s="50">
        <f>IFERROR(Q3518 * (1-R3518),0)</f>
        <v>0</v>
      </c>
      <c r="Z3518" s="51">
        <f>IF(R3518=1,0,0)</f>
        <v>0</v>
      </c>
      <c r="AA3518" s="51">
        <f>IFERROR((1-R3518) * Z3518 * 2%,0)</f>
        <v>0</v>
      </c>
      <c r="AB3518" s="52">
        <f>IF(R3518=0,0,0)</f>
        <v>0</v>
      </c>
      <c r="AC3518" s="52">
        <f> IFERROR(AB3518 * (1-R3518) * 2%,0)</f>
        <v>0</v>
      </c>
      <c r="AD3518" s="53">
        <f>T3518+V3518+W3518+X3518+AA3518+AC3518</f>
        <v>2500</v>
      </c>
    </row>
    <row r="3519">
      <c r="C3519" s="40" t="s">
        <v>6684</v>
      </c>
      <c r="D3519" s="41" t="s">
        <v>6685</v>
      </c>
      <c r="E3519" s="41"/>
      <c r="F3519" s="42">
        <v>43245.296354166661</v>
      </c>
      <c r="G3519" s="43">
        <v>2</v>
      </c>
      <c r="H3519" s="44">
        <v>43343</v>
      </c>
      <c r="I3519" s="44">
        <v>43362</v>
      </c>
      <c r="J3519" s="43">
        <v>29948</v>
      </c>
      <c r="K3519" s="43">
        <v>0</v>
      </c>
      <c r="L3519" s="43">
        <v>0</v>
      </c>
      <c r="M3519" s="43">
        <f>IFERROR(J3519-K3519-L3519,0)</f>
        <v>29948</v>
      </c>
      <c r="N3519" s="43">
        <v>29948</v>
      </c>
      <c r="O3519" s="45">
        <f>IFERROR(IF(1 - M3519/N3519&lt;0,0,1-M3519/N3519),0)</f>
        <v>0</v>
      </c>
      <c r="P3519" s="43">
        <v>29948</v>
      </c>
      <c r="Q3519" s="43">
        <v>0</v>
      </c>
      <c r="R3519" s="46">
        <f>IF(F3519&lt;DATEVALUE("2018-07-01"),1,0)</f>
        <v>1</v>
      </c>
      <c r="S3519" s="47">
        <f>IF(R3519=1,1%,0)</f>
        <v>0.01</v>
      </c>
      <c r="T3519" s="46">
        <f>IFERROR(S3519*M3519,0)</f>
        <v>299.48000000000002</v>
      </c>
      <c r="U3519" s="48">
        <f>IF(O3519&lt;=0.12,1,0)*(1-R3519)*M3519</f>
        <v>0</v>
      </c>
      <c r="V3519" s="49">
        <f>IF(0&lt;0.8,0,IF(0&lt;1,Sheet1!L590,1))*IF(G3519&lt;3,0.12 - O3519,0.01) *U3519</f>
        <v>0</v>
      </c>
      <c r="W3519" s="49">
        <f>IF(0&gt;1,IF(0&lt;=1.1,1,IF(0&lt;=1.2,2,IF(0&lt;=1.5,3,5))),0) * 1000000</f>
        <v>0</v>
      </c>
      <c r="X3519" s="50">
        <f>IF(AND(P3519&gt;=150000000,P3519&lt;300000000),5000000,IF(AND(P3519&gt;=300000000,P3519&lt;500000000),10000000,IF(AND(P3519&gt;=300000000,P3519&lt;500000000),15000000,IF(AND(P3519&gt;=500000000,P3519&lt;3000000000),20000000,IF(P3519&gt;=30000000000,35000000,0))))) * (1-R3519)</f>
        <v>0</v>
      </c>
      <c r="Y3519" s="50">
        <f>IFERROR(Q3519 * (1-R3519),0)</f>
        <v>0</v>
      </c>
      <c r="Z3519" s="51">
        <f>IF(R3519=1,0,0)</f>
        <v>0</v>
      </c>
      <c r="AA3519" s="51">
        <f>IFERROR((1-R3519) * Z3519 * 2%,0)</f>
        <v>0</v>
      </c>
      <c r="AB3519" s="52">
        <f>IF(R3519=0,0,0)</f>
        <v>0</v>
      </c>
      <c r="AC3519" s="52">
        <f> IFERROR(AB3519 * (1-R3519) * 2%,0)</f>
        <v>0</v>
      </c>
      <c r="AD3519" s="53">
        <f>T3519+V3519+W3519+X3519+AA3519+AC3519</f>
        <v>299.48000000000002</v>
      </c>
    </row>
    <row r="3520">
      <c r="C3520" s="40" t="s">
        <v>6686</v>
      </c>
      <c r="D3520" s="41" t="s">
        <v>6687</v>
      </c>
      <c r="E3520" s="41"/>
      <c r="F3520" s="42">
        <v>43245.285752314812</v>
      </c>
      <c r="G3520" s="43">
        <v>2</v>
      </c>
      <c r="H3520" s="44" t="s">
        <v>24</v>
      </c>
      <c r="I3520" s="44" t="s">
        <v>24</v>
      </c>
      <c r="J3520" s="43">
        <v>0</v>
      </c>
      <c r="K3520" s="43">
        <v>0</v>
      </c>
      <c r="L3520" s="43">
        <v>0</v>
      </c>
      <c r="M3520" s="43">
        <f>IFERROR(J3520-K3520-L3520,0)</f>
        <v>0</v>
      </c>
      <c r="N3520" s="43">
        <v>1855616</v>
      </c>
      <c r="O3520" s="45">
        <f>IFERROR(IF(1 - M3520/N3520&lt;0,0,1-M3520/N3520),0)</f>
        <v>1</v>
      </c>
      <c r="P3520" s="43">
        <v>0</v>
      </c>
      <c r="Q3520" s="43">
        <v>0</v>
      </c>
      <c r="R3520" s="46">
        <f>IF(F3520&lt;DATEVALUE("2018-07-01"),1,0)</f>
        <v>1</v>
      </c>
      <c r="S3520" s="47">
        <f>IF(R3520=1,1%,0)</f>
        <v>0.01</v>
      </c>
      <c r="T3520" s="46">
        <f>IFERROR(S3520*M3520,0)</f>
        <v>0</v>
      </c>
      <c r="U3520" s="48">
        <f>IF(O3520&lt;=0.12,1,0)*(1-R3520)*M3520</f>
        <v>0</v>
      </c>
      <c r="V3520" s="49">
        <f>IF(0&lt;0.8,0,IF(0&lt;1,Sheet1!L590,1))*IF(G3520&lt;3,0.12 - O3520,0.01) *U3520</f>
        <v>0</v>
      </c>
      <c r="W3520" s="49">
        <f>IF(0&gt;1,IF(0&lt;=1.1,1,IF(0&lt;=1.2,2,IF(0&lt;=1.5,3,5))),0) * 1000000</f>
        <v>0</v>
      </c>
      <c r="X3520" s="50">
        <f>IF(AND(P3520&gt;=150000000,P3520&lt;300000000),5000000,IF(AND(P3520&gt;=300000000,P3520&lt;500000000),10000000,IF(AND(P3520&gt;=300000000,P3520&lt;500000000),15000000,IF(AND(P3520&gt;=500000000,P3520&lt;3000000000),20000000,IF(P3520&gt;=30000000000,35000000,0))))) * (1-R3520)</f>
        <v>0</v>
      </c>
      <c r="Y3520" s="50">
        <f>IFERROR(Q3520 * (1-R3520),0)</f>
        <v>0</v>
      </c>
      <c r="Z3520" s="51">
        <f>IF(R3520=1,0,"")</f>
        <v>0</v>
      </c>
      <c r="AA3520" s="51">
        <f>IFERROR((1-R3520) * Z3520 * 2%,0)</f>
        <v>0</v>
      </c>
      <c r="AB3520" s="52">
        <f>IF(R3520=0,"",0)</f>
        <v>0</v>
      </c>
      <c r="AC3520" s="52">
        <f> IFERROR(AB3520 * (1-R3520) * 2%,0)</f>
        <v>0</v>
      </c>
      <c r="AD3520" s="53">
        <f>T3520+V3520+W3520+X3520+AA3520+AC3520</f>
        <v>0</v>
      </c>
    </row>
    <row r="3521">
      <c r="C3521" s="40" t="s">
        <v>6688</v>
      </c>
      <c r="D3521" s="41" t="s">
        <v>6689</v>
      </c>
      <c r="E3521" s="41"/>
      <c r="F3521" s="42">
        <v>41822.460486111107</v>
      </c>
      <c r="G3521" s="43">
        <v>48</v>
      </c>
      <c r="H3521" s="44">
        <v>43335</v>
      </c>
      <c r="I3521" s="44">
        <v>43354</v>
      </c>
      <c r="J3521" s="43">
        <v>541200</v>
      </c>
      <c r="K3521" s="43">
        <v>0</v>
      </c>
      <c r="L3521" s="43">
        <v>0</v>
      </c>
      <c r="M3521" s="43">
        <f>IFERROR(J3521-K3521-L3521,0)</f>
        <v>541200</v>
      </c>
      <c r="N3521" s="43">
        <v>734413</v>
      </c>
      <c r="O3521" s="45">
        <f>IFERROR(IF(1 - M3521/N3521&lt;0,0,1-M3521/N3521),0)</f>
        <v>0.26308493994523519</v>
      </c>
      <c r="P3521" s="43">
        <v>0</v>
      </c>
      <c r="Q3521" s="43">
        <v>541200</v>
      </c>
      <c r="R3521" s="46">
        <f>IF(F3521&lt;DATEVALUE("2018-07-01"),1,0)</f>
        <v>1</v>
      </c>
      <c r="S3521" s="47">
        <f>IF(R3521=1,1%,0)</f>
        <v>0.01</v>
      </c>
      <c r="T3521" s="46">
        <f>IFERROR(S3521*M3521,0)</f>
        <v>5412</v>
      </c>
      <c r="U3521" s="48">
        <f>IF(O3521&lt;=0.12,1,0)*(1-R3521)*M3521</f>
        <v>0</v>
      </c>
      <c r="V3521" s="49">
        <f>IF(0&lt;0.8,0,IF(0&lt;1,Sheet1!L590,1))*IF(G3521&lt;3,0.12 - O3521,0.01) *U3521</f>
        <v>0</v>
      </c>
      <c r="W3521" s="49">
        <f>IF(0&gt;1,IF(0&lt;=1.1,1,IF(0&lt;=1.2,2,IF(0&lt;=1.5,3,5))),0) * 1000000</f>
        <v>0</v>
      </c>
      <c r="X3521" s="50">
        <f>IF(AND(P3521&gt;=150000000,P3521&lt;300000000),5000000,IF(AND(P3521&gt;=300000000,P3521&lt;500000000),10000000,IF(AND(P3521&gt;=300000000,P3521&lt;500000000),15000000,IF(AND(P3521&gt;=500000000,P3521&lt;3000000000),20000000,IF(P3521&gt;=30000000000,35000000,0))))) * (1-R3521)</f>
        <v>0</v>
      </c>
      <c r="Y3521" s="50">
        <f>IFERROR(Q3521 * (1-R3521),0)</f>
        <v>0</v>
      </c>
      <c r="Z3521" s="51">
        <f>IF(R3521=1,0,0)</f>
        <v>0</v>
      </c>
      <c r="AA3521" s="51">
        <f>IFERROR((1-R3521) * Z3521 * 2%,0)</f>
        <v>0</v>
      </c>
      <c r="AB3521" s="52">
        <f>IF(R3521=0,0,0)</f>
        <v>0</v>
      </c>
      <c r="AC3521" s="52">
        <f> IFERROR(AB3521 * (1-R3521) * 2%,0)</f>
        <v>0</v>
      </c>
      <c r="AD3521" s="53">
        <f>T3521+V3521+W3521+X3521+AA3521+AC3521</f>
        <v>5412</v>
      </c>
    </row>
    <row r="3522">
      <c r="C3522" s="40" t="s">
        <v>6690</v>
      </c>
      <c r="D3522" s="41" t="s">
        <v>6691</v>
      </c>
      <c r="E3522" s="41"/>
      <c r="F3522" s="42">
        <v>42114.605439814812</v>
      </c>
      <c r="G3522" s="43">
        <v>39</v>
      </c>
      <c r="H3522" s="44">
        <v>43316</v>
      </c>
      <c r="I3522" s="44">
        <v>43368</v>
      </c>
      <c r="J3522" s="43">
        <v>1295116</v>
      </c>
      <c r="K3522" s="43">
        <v>0</v>
      </c>
      <c r="L3522" s="43">
        <v>0</v>
      </c>
      <c r="M3522" s="43">
        <f>IFERROR(J3522-K3522-L3522,0)</f>
        <v>1295116</v>
      </c>
      <c r="N3522" s="43">
        <v>1295116</v>
      </c>
      <c r="O3522" s="45">
        <f>IFERROR(IF(1 - M3522/N3522&lt;0,0,1-M3522/N3522),0)</f>
        <v>0</v>
      </c>
      <c r="P3522" s="43">
        <v>0</v>
      </c>
      <c r="Q3522" s="43">
        <v>1295116</v>
      </c>
      <c r="R3522" s="46">
        <f>IF(F3522&lt;DATEVALUE("2018-07-01"),1,0)</f>
        <v>1</v>
      </c>
      <c r="S3522" s="47">
        <f>IF(R3522=1,1%,0)</f>
        <v>0.01</v>
      </c>
      <c r="T3522" s="46">
        <f>IFERROR(S3522*M3522,0)</f>
        <v>12951.16</v>
      </c>
      <c r="U3522" s="48">
        <f>IF(O3522&lt;=0.12,1,0)*(1-R3522)*M3522</f>
        <v>0</v>
      </c>
      <c r="V3522" s="49">
        <f>IF(0&lt;0.8,0,IF(0&lt;1,Sheet1!L590,1))*IF(G3522&lt;3,0.12 - O3522,0.01) *U3522</f>
        <v>0</v>
      </c>
      <c r="W3522" s="49">
        <f>IF(0&gt;1,IF(0&lt;=1.1,1,IF(0&lt;=1.2,2,IF(0&lt;=1.5,3,5))),0) * 1000000</f>
        <v>0</v>
      </c>
      <c r="X3522" s="50">
        <f>IF(AND(P3522&gt;=150000000,P3522&lt;300000000),5000000,IF(AND(P3522&gt;=300000000,P3522&lt;500000000),10000000,IF(AND(P3522&gt;=300000000,P3522&lt;500000000),15000000,IF(AND(P3522&gt;=500000000,P3522&lt;3000000000),20000000,IF(P3522&gt;=30000000000,35000000,0))))) * (1-R3522)</f>
        <v>0</v>
      </c>
      <c r="Y3522" s="50">
        <f>IFERROR(Q3522 * (1-R3522),0)</f>
        <v>0</v>
      </c>
      <c r="Z3522" s="51">
        <f>IF(R3522=1,0,0)</f>
        <v>0</v>
      </c>
      <c r="AA3522" s="51">
        <f>IFERROR((1-R3522) * Z3522 * 2%,0)</f>
        <v>0</v>
      </c>
      <c r="AB3522" s="52">
        <f>IF(R3522=0,0,0)</f>
        <v>0</v>
      </c>
      <c r="AC3522" s="52">
        <f> IFERROR(AB3522 * (1-R3522) * 2%,0)</f>
        <v>0</v>
      </c>
      <c r="AD3522" s="53">
        <f>T3522+V3522+W3522+X3522+AA3522+AC3522</f>
        <v>12951.16</v>
      </c>
    </row>
    <row r="3523">
      <c r="C3523" s="40" t="s">
        <v>6692</v>
      </c>
      <c r="D3523" s="41" t="s">
        <v>6693</v>
      </c>
      <c r="E3523" s="41"/>
      <c r="F3523" s="42">
        <v>42181.366631944446</v>
      </c>
      <c r="G3523" s="43">
        <v>37</v>
      </c>
      <c r="H3523" s="44">
        <v>43335</v>
      </c>
      <c r="I3523" s="44">
        <v>43354</v>
      </c>
      <c r="J3523" s="43">
        <v>657870</v>
      </c>
      <c r="K3523" s="43">
        <v>0</v>
      </c>
      <c r="L3523" s="43">
        <v>0</v>
      </c>
      <c r="M3523" s="43">
        <f>IFERROR(J3523-K3523-L3523,0)</f>
        <v>657870</v>
      </c>
      <c r="N3523" s="43">
        <v>864352</v>
      </c>
      <c r="O3523" s="45">
        <f>IFERROR(IF(1 - M3523/N3523&lt;0,0,1-M3523/N3523),0)</f>
        <v>0.23888647217800152</v>
      </c>
      <c r="P3523" s="43">
        <v>0</v>
      </c>
      <c r="Q3523" s="43">
        <v>657870</v>
      </c>
      <c r="R3523" s="46">
        <f>IF(F3523&lt;DATEVALUE("2018-07-01"),1,0)</f>
        <v>1</v>
      </c>
      <c r="S3523" s="47">
        <f>IF(R3523=1,1%,0)</f>
        <v>0.01</v>
      </c>
      <c r="T3523" s="46">
        <f>IFERROR(S3523*M3523,0)</f>
        <v>6578.6999999999998</v>
      </c>
      <c r="U3523" s="48">
        <f>IF(O3523&lt;=0.12,1,0)*(1-R3523)*M3523</f>
        <v>0</v>
      </c>
      <c r="V3523" s="49">
        <f>IF(0&lt;0.8,0,IF(0&lt;1,Sheet1!L590,1))*IF(G3523&lt;3,0.12 - O3523,0.01) *U3523</f>
        <v>0</v>
      </c>
      <c r="W3523" s="49">
        <f>IF(0&gt;1,IF(0&lt;=1.1,1,IF(0&lt;=1.2,2,IF(0&lt;=1.5,3,5))),0) * 1000000</f>
        <v>0</v>
      </c>
      <c r="X3523" s="50">
        <f>IF(AND(P3523&gt;=150000000,P3523&lt;300000000),5000000,IF(AND(P3523&gt;=300000000,P3523&lt;500000000),10000000,IF(AND(P3523&gt;=300000000,P3523&lt;500000000),15000000,IF(AND(P3523&gt;=500000000,P3523&lt;3000000000),20000000,IF(P3523&gt;=30000000000,35000000,0))))) * (1-R3523)</f>
        <v>0</v>
      </c>
      <c r="Y3523" s="50">
        <f>IFERROR(Q3523 * (1-R3523),0)</f>
        <v>0</v>
      </c>
      <c r="Z3523" s="51">
        <f>IF(R3523=1,0,0)</f>
        <v>0</v>
      </c>
      <c r="AA3523" s="51">
        <f>IFERROR((1-R3523) * Z3523 * 2%,0)</f>
        <v>0</v>
      </c>
      <c r="AB3523" s="52">
        <f>IF(R3523=0,0,0)</f>
        <v>0</v>
      </c>
      <c r="AC3523" s="52">
        <f> IFERROR(AB3523 * (1-R3523) * 2%,0)</f>
        <v>0</v>
      </c>
      <c r="AD3523" s="53">
        <f>T3523+V3523+W3523+X3523+AA3523+AC3523</f>
        <v>6578.6999999999998</v>
      </c>
    </row>
    <row r="3524">
      <c r="C3524" s="40" t="s">
        <v>6694</v>
      </c>
      <c r="D3524" s="41" t="s">
        <v>6695</v>
      </c>
      <c r="E3524" s="41"/>
      <c r="F3524" s="42">
        <v>42271.355347222219</v>
      </c>
      <c r="G3524" s="43">
        <v>34</v>
      </c>
      <c r="H3524" s="44">
        <v>43316</v>
      </c>
      <c r="I3524" s="44">
        <v>43368</v>
      </c>
      <c r="J3524" s="43">
        <v>492462</v>
      </c>
      <c r="K3524" s="43">
        <v>0</v>
      </c>
      <c r="L3524" s="43">
        <v>0</v>
      </c>
      <c r="M3524" s="43">
        <f>IFERROR(J3524-K3524-L3524,0)</f>
        <v>492462</v>
      </c>
      <c r="N3524" s="43">
        <v>492462</v>
      </c>
      <c r="O3524" s="45">
        <f>IFERROR(IF(1 - M3524/N3524&lt;0,0,1-M3524/N3524),0)</f>
        <v>0</v>
      </c>
      <c r="P3524" s="43">
        <v>0</v>
      </c>
      <c r="Q3524" s="43">
        <v>492462</v>
      </c>
      <c r="R3524" s="46">
        <f>IF(F3524&lt;DATEVALUE("2018-07-01"),1,0)</f>
        <v>1</v>
      </c>
      <c r="S3524" s="47">
        <f>IF(R3524=1,1%,0)</f>
        <v>0.01</v>
      </c>
      <c r="T3524" s="46">
        <f>IFERROR(S3524*M3524,0)</f>
        <v>4924.6199999999999</v>
      </c>
      <c r="U3524" s="48">
        <f>IF(O3524&lt;=0.12,1,0)*(1-R3524)*M3524</f>
        <v>0</v>
      </c>
      <c r="V3524" s="49">
        <f>IF(0&lt;0.8,0,IF(0&lt;1,Sheet1!L590,1))*IF(G3524&lt;3,0.12 - O3524,0.01) *U3524</f>
        <v>0</v>
      </c>
      <c r="W3524" s="49">
        <f>IF(0&gt;1,IF(0&lt;=1.1,1,IF(0&lt;=1.2,2,IF(0&lt;=1.5,3,5))),0) * 1000000</f>
        <v>0</v>
      </c>
      <c r="X3524" s="50">
        <f>IF(AND(P3524&gt;=150000000,P3524&lt;300000000),5000000,IF(AND(P3524&gt;=300000000,P3524&lt;500000000),10000000,IF(AND(P3524&gt;=300000000,P3524&lt;500000000),15000000,IF(AND(P3524&gt;=500000000,P3524&lt;3000000000),20000000,IF(P3524&gt;=30000000000,35000000,0))))) * (1-R3524)</f>
        <v>0</v>
      </c>
      <c r="Y3524" s="50">
        <f>IFERROR(Q3524 * (1-R3524),0)</f>
        <v>0</v>
      </c>
      <c r="Z3524" s="51">
        <f>IF(R3524=1,0,0)</f>
        <v>0</v>
      </c>
      <c r="AA3524" s="51">
        <f>IFERROR((1-R3524) * Z3524 * 2%,0)</f>
        <v>0</v>
      </c>
      <c r="AB3524" s="52">
        <f>IF(R3524=0,0,0)</f>
        <v>0</v>
      </c>
      <c r="AC3524" s="52">
        <f> IFERROR(AB3524 * (1-R3524) * 2%,0)</f>
        <v>0</v>
      </c>
      <c r="AD3524" s="53">
        <f>T3524+V3524+W3524+X3524+AA3524+AC3524</f>
        <v>4924.6199999999999</v>
      </c>
    </row>
    <row r="3525">
      <c r="C3525" s="40" t="s">
        <v>6696</v>
      </c>
      <c r="D3525" s="41" t="s">
        <v>6697</v>
      </c>
      <c r="E3525" s="41"/>
      <c r="F3525" s="42">
        <v>42378.391597222224</v>
      </c>
      <c r="G3525" s="43">
        <v>30</v>
      </c>
      <c r="H3525" s="44">
        <v>43316</v>
      </c>
      <c r="I3525" s="44">
        <v>43357</v>
      </c>
      <c r="J3525" s="43">
        <v>144749</v>
      </c>
      <c r="K3525" s="43">
        <v>0</v>
      </c>
      <c r="L3525" s="43">
        <v>0</v>
      </c>
      <c r="M3525" s="43">
        <f>IFERROR(J3525-K3525-L3525,0)</f>
        <v>144749</v>
      </c>
      <c r="N3525" s="43">
        <v>144749</v>
      </c>
      <c r="O3525" s="45">
        <f>IFERROR(IF(1 - M3525/N3525&lt;0,0,1-M3525/N3525),0)</f>
        <v>0</v>
      </c>
      <c r="P3525" s="43">
        <v>0</v>
      </c>
      <c r="Q3525" s="43">
        <v>144749</v>
      </c>
      <c r="R3525" s="46">
        <f>IF(F3525&lt;DATEVALUE("2018-07-01"),1,0)</f>
        <v>1</v>
      </c>
      <c r="S3525" s="47">
        <f>IF(R3525=1,1%,0)</f>
        <v>0.01</v>
      </c>
      <c r="T3525" s="46">
        <f>IFERROR(S3525*M3525,0)</f>
        <v>1447.49</v>
      </c>
      <c r="U3525" s="48">
        <f>IF(O3525&lt;=0.12,1,0)*(1-R3525)*M3525</f>
        <v>0</v>
      </c>
      <c r="V3525" s="49">
        <f>IF(0&lt;0.8,0,IF(0&lt;1,Sheet1!L590,1))*IF(G3525&lt;3,0.12 - O3525,0.01) *U3525</f>
        <v>0</v>
      </c>
      <c r="W3525" s="49">
        <f>IF(0&gt;1,IF(0&lt;=1.1,1,IF(0&lt;=1.2,2,IF(0&lt;=1.5,3,5))),0) * 1000000</f>
        <v>0</v>
      </c>
      <c r="X3525" s="50">
        <f>IF(AND(P3525&gt;=150000000,P3525&lt;300000000),5000000,IF(AND(P3525&gt;=300000000,P3525&lt;500000000),10000000,IF(AND(P3525&gt;=300000000,P3525&lt;500000000),15000000,IF(AND(P3525&gt;=500000000,P3525&lt;3000000000),20000000,IF(P3525&gt;=30000000000,35000000,0))))) * (1-R3525)</f>
        <v>0</v>
      </c>
      <c r="Y3525" s="50">
        <f>IFERROR(Q3525 * (1-R3525),0)</f>
        <v>0</v>
      </c>
      <c r="Z3525" s="51">
        <f>IF(R3525=1,0,0)</f>
        <v>0</v>
      </c>
      <c r="AA3525" s="51">
        <f>IFERROR((1-R3525) * Z3525 * 2%,0)</f>
        <v>0</v>
      </c>
      <c r="AB3525" s="52">
        <f>IF(R3525=0,0,0)</f>
        <v>0</v>
      </c>
      <c r="AC3525" s="52">
        <f> IFERROR(AB3525 * (1-R3525) * 2%,0)</f>
        <v>0</v>
      </c>
      <c r="AD3525" s="53">
        <f>T3525+V3525+W3525+X3525+AA3525+AC3525</f>
        <v>1447.49</v>
      </c>
    </row>
    <row r="3526">
      <c r="C3526" s="40" t="s">
        <v>6698</v>
      </c>
      <c r="D3526" s="41" t="s">
        <v>6699</v>
      </c>
      <c r="E3526" s="41"/>
      <c r="F3526" s="42">
        <v>42437.666585648149</v>
      </c>
      <c r="G3526" s="43">
        <v>28</v>
      </c>
      <c r="H3526" s="44">
        <v>43316</v>
      </c>
      <c r="I3526" s="44">
        <v>43329</v>
      </c>
      <c r="J3526" s="43">
        <v>836957</v>
      </c>
      <c r="K3526" s="43">
        <v>0</v>
      </c>
      <c r="L3526" s="43">
        <v>0</v>
      </c>
      <c r="M3526" s="43">
        <f>IFERROR(J3526-K3526-L3526,0)</f>
        <v>836957</v>
      </c>
      <c r="N3526" s="43">
        <v>836957</v>
      </c>
      <c r="O3526" s="45">
        <f>IFERROR(IF(1 - M3526/N3526&lt;0,0,1-M3526/N3526),0)</f>
        <v>0</v>
      </c>
      <c r="P3526" s="43">
        <v>0</v>
      </c>
      <c r="Q3526" s="43">
        <v>836957</v>
      </c>
      <c r="R3526" s="46">
        <f>IF(F3526&lt;DATEVALUE("2018-07-01"),1,0)</f>
        <v>1</v>
      </c>
      <c r="S3526" s="47">
        <f>IF(R3526=1,1%,0)</f>
        <v>0.01</v>
      </c>
      <c r="T3526" s="46">
        <f>IFERROR(S3526*M3526,0)</f>
        <v>8369.5699999999997</v>
      </c>
      <c r="U3526" s="48">
        <f>IF(O3526&lt;=0.12,1,0)*(1-R3526)*M3526</f>
        <v>0</v>
      </c>
      <c r="V3526" s="49">
        <f>IF(0&lt;0.8,0,IF(0&lt;1,Sheet1!L590,1))*IF(G3526&lt;3,0.12 - O3526,0.01) *U3526</f>
        <v>0</v>
      </c>
      <c r="W3526" s="49">
        <f>IF(0&gt;1,IF(0&lt;=1.1,1,IF(0&lt;=1.2,2,IF(0&lt;=1.5,3,5))),0) * 1000000</f>
        <v>0</v>
      </c>
      <c r="X3526" s="50">
        <f>IF(AND(P3526&gt;=150000000,P3526&lt;300000000),5000000,IF(AND(P3526&gt;=300000000,P3526&lt;500000000),10000000,IF(AND(P3526&gt;=300000000,P3526&lt;500000000),15000000,IF(AND(P3526&gt;=500000000,P3526&lt;3000000000),20000000,IF(P3526&gt;=30000000000,35000000,0))))) * (1-R3526)</f>
        <v>0</v>
      </c>
      <c r="Y3526" s="50">
        <f>IFERROR(Q3526 * (1-R3526),0)</f>
        <v>0</v>
      </c>
      <c r="Z3526" s="51">
        <f>IF(R3526=1,0,0)</f>
        <v>0</v>
      </c>
      <c r="AA3526" s="51">
        <f>IFERROR((1-R3526) * Z3526 * 2%,0)</f>
        <v>0</v>
      </c>
      <c r="AB3526" s="52">
        <f>IF(R3526=0,0,0)</f>
        <v>0</v>
      </c>
      <c r="AC3526" s="52">
        <f> IFERROR(AB3526 * (1-R3526) * 2%,0)</f>
        <v>0</v>
      </c>
      <c r="AD3526" s="53">
        <f>T3526+V3526+W3526+X3526+AA3526+AC3526</f>
        <v>8369.5699999999997</v>
      </c>
    </row>
    <row r="3527">
      <c r="C3527" s="40" t="s">
        <v>6700</v>
      </c>
      <c r="D3527" s="41" t="s">
        <v>6701</v>
      </c>
      <c r="E3527" s="41"/>
      <c r="F3527" s="42">
        <v>42593.396249999998</v>
      </c>
      <c r="G3527" s="43">
        <v>23</v>
      </c>
      <c r="H3527" s="44">
        <v>43316</v>
      </c>
      <c r="I3527" s="44">
        <v>43368</v>
      </c>
      <c r="J3527" s="43">
        <v>11192500</v>
      </c>
      <c r="K3527" s="43">
        <v>0</v>
      </c>
      <c r="L3527" s="43">
        <v>0</v>
      </c>
      <c r="M3527" s="43">
        <f>IFERROR(J3527-K3527-L3527,0)</f>
        <v>11192500</v>
      </c>
      <c r="N3527" s="43">
        <v>14057998</v>
      </c>
      <c r="O3527" s="45">
        <f>IFERROR(IF(1 - M3527/N3527&lt;0,0,1-M3527/N3527),0)</f>
        <v>0.20383400253720341</v>
      </c>
      <c r="P3527" s="43">
        <v>0</v>
      </c>
      <c r="Q3527" s="43">
        <v>11192500</v>
      </c>
      <c r="R3527" s="46">
        <f>IF(F3527&lt;DATEVALUE("2018-07-01"),1,0)</f>
        <v>1</v>
      </c>
      <c r="S3527" s="47">
        <f>IF(R3527=1,1%,0)</f>
        <v>0.01</v>
      </c>
      <c r="T3527" s="46">
        <f>IFERROR(S3527*M3527,0)</f>
        <v>111925</v>
      </c>
      <c r="U3527" s="48">
        <f>IF(O3527&lt;=0.12,1,0)*(1-R3527)*M3527</f>
        <v>0</v>
      </c>
      <c r="V3527" s="49">
        <f>IF(0&lt;0.8,0,IF(0&lt;1,Sheet1!L590,1))*IF(G3527&lt;3,0.12 - O3527,0.01) *U3527</f>
        <v>0</v>
      </c>
      <c r="W3527" s="49">
        <f>IF(0&gt;1,IF(0&lt;=1.1,1,IF(0&lt;=1.2,2,IF(0&lt;=1.5,3,5))),0) * 1000000</f>
        <v>0</v>
      </c>
      <c r="X3527" s="50">
        <f>IF(AND(P3527&gt;=150000000,P3527&lt;300000000),5000000,IF(AND(P3527&gt;=300000000,P3527&lt;500000000),10000000,IF(AND(P3527&gt;=300000000,P3527&lt;500000000),15000000,IF(AND(P3527&gt;=500000000,P3527&lt;3000000000),20000000,IF(P3527&gt;=30000000000,35000000,0))))) * (1-R3527)</f>
        <v>0</v>
      </c>
      <c r="Y3527" s="50">
        <f>IFERROR(Q3527 * (1-R3527),0)</f>
        <v>0</v>
      </c>
      <c r="Z3527" s="51">
        <f>IF(R3527=1,0,0)</f>
        <v>0</v>
      </c>
      <c r="AA3527" s="51">
        <f>IFERROR((1-R3527) * Z3527 * 2%,0)</f>
        <v>0</v>
      </c>
      <c r="AB3527" s="52">
        <f>IF(R3527=0,0,0)</f>
        <v>0</v>
      </c>
      <c r="AC3527" s="52">
        <f> IFERROR(AB3527 * (1-R3527) * 2%,0)</f>
        <v>0</v>
      </c>
      <c r="AD3527" s="53">
        <f>T3527+V3527+W3527+X3527+AA3527+AC3527</f>
        <v>111925</v>
      </c>
    </row>
    <row r="3528">
      <c r="C3528" s="40" t="s">
        <v>6702</v>
      </c>
      <c r="D3528" s="41" t="s">
        <v>6703</v>
      </c>
      <c r="E3528" s="41"/>
      <c r="F3528" s="42">
        <v>42598.196006944439</v>
      </c>
      <c r="G3528" s="43">
        <v>23</v>
      </c>
      <c r="H3528" s="44">
        <v>43316</v>
      </c>
      <c r="I3528" s="44">
        <v>43368</v>
      </c>
      <c r="J3528" s="43">
        <v>607629</v>
      </c>
      <c r="K3528" s="43">
        <v>0</v>
      </c>
      <c r="L3528" s="43">
        <v>0</v>
      </c>
      <c r="M3528" s="43">
        <f>IFERROR(J3528-K3528-L3528,0)</f>
        <v>607629</v>
      </c>
      <c r="N3528" s="43">
        <v>607629</v>
      </c>
      <c r="O3528" s="45">
        <f>IFERROR(IF(1 - M3528/N3528&lt;0,0,1-M3528/N3528),0)</f>
        <v>0</v>
      </c>
      <c r="P3528" s="43">
        <v>0</v>
      </c>
      <c r="Q3528" s="43">
        <v>607629</v>
      </c>
      <c r="R3528" s="46">
        <f>IF(F3528&lt;DATEVALUE("2018-07-01"),1,0)</f>
        <v>1</v>
      </c>
      <c r="S3528" s="47">
        <f>IF(R3528=1,1%,0)</f>
        <v>0.01</v>
      </c>
      <c r="T3528" s="46">
        <f>IFERROR(S3528*M3528,0)</f>
        <v>6076.29</v>
      </c>
      <c r="U3528" s="48">
        <f>IF(O3528&lt;=0.12,1,0)*(1-R3528)*M3528</f>
        <v>0</v>
      </c>
      <c r="V3528" s="49">
        <f>IF(0&lt;0.8,0,IF(0&lt;1,Sheet1!L590,1))*IF(G3528&lt;3,0.12 - O3528,0.01) *U3528</f>
        <v>0</v>
      </c>
      <c r="W3528" s="49">
        <f>IF(0&gt;1,IF(0&lt;=1.1,1,IF(0&lt;=1.2,2,IF(0&lt;=1.5,3,5))),0) * 1000000</f>
        <v>0</v>
      </c>
      <c r="X3528" s="50">
        <f>IF(AND(P3528&gt;=150000000,P3528&lt;300000000),5000000,IF(AND(P3528&gt;=300000000,P3528&lt;500000000),10000000,IF(AND(P3528&gt;=300000000,P3528&lt;500000000),15000000,IF(AND(P3528&gt;=500000000,P3528&lt;3000000000),20000000,IF(P3528&gt;=30000000000,35000000,0))))) * (1-R3528)</f>
        <v>0</v>
      </c>
      <c r="Y3528" s="50">
        <f>IFERROR(Q3528 * (1-R3528),0)</f>
        <v>0</v>
      </c>
      <c r="Z3528" s="51">
        <f>IF(R3528=1,0,0)</f>
        <v>0</v>
      </c>
      <c r="AA3528" s="51">
        <f>IFERROR((1-R3528) * Z3528 * 2%,0)</f>
        <v>0</v>
      </c>
      <c r="AB3528" s="52">
        <f>IF(R3528=0,0,0)</f>
        <v>0</v>
      </c>
      <c r="AC3528" s="52">
        <f> IFERROR(AB3528 * (1-R3528) * 2%,0)</f>
        <v>0</v>
      </c>
      <c r="AD3528" s="53">
        <f>T3528+V3528+W3528+X3528+AA3528+AC3528</f>
        <v>6076.29</v>
      </c>
    </row>
    <row r="3529">
      <c r="C3529" s="40" t="s">
        <v>6704</v>
      </c>
      <c r="D3529" s="41" t="s">
        <v>6705</v>
      </c>
      <c r="E3529" s="41"/>
      <c r="F3529" s="42">
        <v>42671.123668981483</v>
      </c>
      <c r="G3529" s="43">
        <v>21</v>
      </c>
      <c r="H3529" s="44">
        <v>43326</v>
      </c>
      <c r="I3529" s="44">
        <v>43325</v>
      </c>
      <c r="J3529" s="43">
        <v>33678896</v>
      </c>
      <c r="K3529" s="43">
        <v>0</v>
      </c>
      <c r="L3529" s="43">
        <v>0</v>
      </c>
      <c r="M3529" s="43">
        <f>IFERROR(J3529-K3529-L3529,0)</f>
        <v>33678896</v>
      </c>
      <c r="N3529" s="43">
        <v>104513679</v>
      </c>
      <c r="O3529" s="45">
        <f>IFERROR(IF(1 - M3529/N3529&lt;0,0,1-M3529/N3529),0)</f>
        <v>0.67775609544852022</v>
      </c>
      <c r="P3529" s="43">
        <v>0</v>
      </c>
      <c r="Q3529" s="43">
        <v>33678896</v>
      </c>
      <c r="R3529" s="46">
        <f>IF(F3529&lt;DATEVALUE("2018-07-01"),1,0)</f>
        <v>1</v>
      </c>
      <c r="S3529" s="47">
        <f>IF(R3529=1,1%,0)</f>
        <v>0.01</v>
      </c>
      <c r="T3529" s="46">
        <f>IFERROR(S3529*M3529,0)</f>
        <v>336788.96000000002</v>
      </c>
      <c r="U3529" s="48">
        <f>IF(O3529&lt;=0.12,1,0)*(1-R3529)*M3529</f>
        <v>0</v>
      </c>
      <c r="V3529" s="49">
        <f>IF(0&lt;0.8,0,IF(0&lt;1,Sheet1!L590,1))*IF(G3529&lt;3,0.12 - O3529,0.01) *U3529</f>
        <v>0</v>
      </c>
      <c r="W3529" s="49">
        <f>IF(0&gt;1,IF(0&lt;=1.1,1,IF(0&lt;=1.2,2,IF(0&lt;=1.5,3,5))),0) * 1000000</f>
        <v>0</v>
      </c>
      <c r="X3529" s="50">
        <f>IF(AND(P3529&gt;=150000000,P3529&lt;300000000),5000000,IF(AND(P3529&gt;=300000000,P3529&lt;500000000),10000000,IF(AND(P3529&gt;=300000000,P3529&lt;500000000),15000000,IF(AND(P3529&gt;=500000000,P3529&lt;3000000000),20000000,IF(P3529&gt;=30000000000,35000000,0))))) * (1-R3529)</f>
        <v>0</v>
      </c>
      <c r="Y3529" s="50">
        <f>IFERROR(Q3529 * (1-R3529),0)</f>
        <v>0</v>
      </c>
      <c r="Z3529" s="51">
        <f>IF(R3529=1,0,0)</f>
        <v>0</v>
      </c>
      <c r="AA3529" s="51">
        <f>IFERROR((1-R3529) * Z3529 * 2%,0)</f>
        <v>0</v>
      </c>
      <c r="AB3529" s="52">
        <f>IF(R3529=0,0,0)</f>
        <v>0</v>
      </c>
      <c r="AC3529" s="52">
        <f> IFERROR(AB3529 * (1-R3529) * 2%,0)</f>
        <v>0</v>
      </c>
      <c r="AD3529" s="53">
        <f>T3529+V3529+W3529+X3529+AA3529+AC3529</f>
        <v>336788.96000000002</v>
      </c>
    </row>
    <row r="3530">
      <c r="C3530" s="40" t="s">
        <v>6706</v>
      </c>
      <c r="D3530" s="41" t="s">
        <v>6707</v>
      </c>
      <c r="E3530" s="41"/>
      <c r="F3530" s="42">
        <v>42795.41201388889</v>
      </c>
      <c r="G3530" s="43">
        <v>16</v>
      </c>
      <c r="H3530" s="44">
        <v>43316</v>
      </c>
      <c r="I3530" s="44">
        <v>43406</v>
      </c>
      <c r="J3530" s="43">
        <v>299265</v>
      </c>
      <c r="K3530" s="43">
        <v>0</v>
      </c>
      <c r="L3530" s="43">
        <v>0</v>
      </c>
      <c r="M3530" s="43">
        <f>IFERROR(J3530-K3530-L3530,0)</f>
        <v>299265</v>
      </c>
      <c r="N3530" s="43">
        <v>299265</v>
      </c>
      <c r="O3530" s="45">
        <f>IFERROR(IF(1 - M3530/N3530&lt;0,0,1-M3530/N3530),0)</f>
        <v>0</v>
      </c>
      <c r="P3530" s="43">
        <v>0</v>
      </c>
      <c r="Q3530" s="43">
        <v>299265</v>
      </c>
      <c r="R3530" s="46">
        <f>IF(F3530&lt;DATEVALUE("2018-07-01"),1,0)</f>
        <v>1</v>
      </c>
      <c r="S3530" s="47">
        <f>IF(R3530=1,1%,0)</f>
        <v>0.01</v>
      </c>
      <c r="T3530" s="46">
        <f>IFERROR(S3530*M3530,0)</f>
        <v>2992.6500000000001</v>
      </c>
      <c r="U3530" s="48">
        <f>IF(O3530&lt;=0.12,1,0)*(1-R3530)*M3530</f>
        <v>0</v>
      </c>
      <c r="V3530" s="49">
        <f>IF(0&lt;0.8,0,IF(0&lt;1,Sheet1!L590,1))*IF(G3530&lt;3,0.12 - O3530,0.01) *U3530</f>
        <v>0</v>
      </c>
      <c r="W3530" s="49">
        <f>IF(0&gt;1,IF(0&lt;=1.1,1,IF(0&lt;=1.2,2,IF(0&lt;=1.5,3,5))),0) * 1000000</f>
        <v>0</v>
      </c>
      <c r="X3530" s="50">
        <f>IF(AND(P3530&gt;=150000000,P3530&lt;300000000),5000000,IF(AND(P3530&gt;=300000000,P3530&lt;500000000),10000000,IF(AND(P3530&gt;=300000000,P3530&lt;500000000),15000000,IF(AND(P3530&gt;=500000000,P3530&lt;3000000000),20000000,IF(P3530&gt;=30000000000,35000000,0))))) * (1-R3530)</f>
        <v>0</v>
      </c>
      <c r="Y3530" s="50">
        <f>IFERROR(Q3530 * (1-R3530),0)</f>
        <v>0</v>
      </c>
      <c r="Z3530" s="51">
        <f>IF(R3530=1,0,0)</f>
        <v>0</v>
      </c>
      <c r="AA3530" s="51">
        <f>IFERROR((1-R3530) * Z3530 * 2%,0)</f>
        <v>0</v>
      </c>
      <c r="AB3530" s="52">
        <f>IF(R3530=0,0,0)</f>
        <v>0</v>
      </c>
      <c r="AC3530" s="52">
        <f> IFERROR(AB3530 * (1-R3530) * 2%,0)</f>
        <v>0</v>
      </c>
      <c r="AD3530" s="53">
        <f>T3530+V3530+W3530+X3530+AA3530+AC3530</f>
        <v>2992.6500000000001</v>
      </c>
    </row>
    <row r="3531">
      <c r="C3531" s="40" t="s">
        <v>6708</v>
      </c>
      <c r="D3531" s="41" t="s">
        <v>6709</v>
      </c>
      <c r="E3531" s="41"/>
      <c r="F3531" s="42">
        <v>42800.197245370371</v>
      </c>
      <c r="G3531" s="43">
        <v>16</v>
      </c>
      <c r="H3531" s="44">
        <v>43465</v>
      </c>
      <c r="I3531" s="44">
        <v>43480</v>
      </c>
      <c r="J3531" s="43">
        <v>494991100</v>
      </c>
      <c r="K3531" s="43">
        <v>6268934</v>
      </c>
      <c r="L3531" s="43">
        <v>0</v>
      </c>
      <c r="M3531" s="43">
        <f>IFERROR(J3531-K3531-L3531,0)</f>
        <v>488722166</v>
      </c>
      <c r="N3531" s="43">
        <v>3910557083</v>
      </c>
      <c r="O3531" s="45">
        <f>IFERROR(IF(1 - M3531/N3531&lt;0,0,1-M3531/N3531),0)</f>
        <v>0.8750249246777202</v>
      </c>
      <c r="P3531" s="43">
        <v>0</v>
      </c>
      <c r="Q3531" s="43">
        <v>653391100</v>
      </c>
      <c r="R3531" s="46">
        <f>IF(F3531&lt;DATEVALUE("2018-07-01"),1,0)</f>
        <v>1</v>
      </c>
      <c r="S3531" s="47">
        <f>IF(R3531=1,1%,0)</f>
        <v>0.01</v>
      </c>
      <c r="T3531" s="46">
        <f>IFERROR(S3531*M3531,0)</f>
        <v>4887221.6600000001</v>
      </c>
      <c r="U3531" s="48">
        <f>IF(O3531&lt;=0.12,1,0)*(1-R3531)*M3531</f>
        <v>0</v>
      </c>
      <c r="V3531" s="49">
        <f>IF(0&lt;0.8,0,IF(0&lt;1,Sheet1!L590,1))*IF(G3531&lt;3,0.12 - O3531,0.01) *U3531</f>
        <v>0</v>
      </c>
      <c r="W3531" s="49">
        <f>IF(0&gt;1,IF(0&lt;=1.1,1,IF(0&lt;=1.2,2,IF(0&lt;=1.5,3,5))),0) * 1000000</f>
        <v>0</v>
      </c>
      <c r="X3531" s="50">
        <f>IF(AND(P3531&gt;=150000000,P3531&lt;300000000),5000000,IF(AND(P3531&gt;=300000000,P3531&lt;500000000),10000000,IF(AND(P3531&gt;=300000000,P3531&lt;500000000),15000000,IF(AND(P3531&gt;=500000000,P3531&lt;3000000000),20000000,IF(P3531&gt;=30000000000,35000000,0))))) * (1-R3531)</f>
        <v>0</v>
      </c>
      <c r="Y3531" s="50">
        <f>IFERROR(Q3531 * (1-R3531),0)</f>
        <v>0</v>
      </c>
      <c r="Z3531" s="51">
        <f>IF(R3531=1,0,393800000)</f>
        <v>0</v>
      </c>
      <c r="AA3531" s="51">
        <f>IFERROR((1-R3531) * Z3531 * 2%,0)</f>
        <v>0</v>
      </c>
      <c r="AB3531" s="52">
        <f>IF(R3531=0,0,0)</f>
        <v>0</v>
      </c>
      <c r="AC3531" s="52">
        <f> IFERROR(AB3531 * (1-R3531) * 2%,0)</f>
        <v>0</v>
      </c>
      <c r="AD3531" s="53">
        <f>T3531+V3531+W3531+X3531+AA3531+AC3531</f>
        <v>4887221.6600000001</v>
      </c>
    </row>
    <row r="3532">
      <c r="C3532" s="40" t="s">
        <v>6710</v>
      </c>
      <c r="D3532" s="41" t="s">
        <v>6711</v>
      </c>
      <c r="E3532" s="41"/>
      <c r="F3532" s="42">
        <v>42815.068425925921</v>
      </c>
      <c r="G3532" s="43">
        <v>16</v>
      </c>
      <c r="H3532" s="44">
        <v>43316</v>
      </c>
      <c r="I3532" s="44">
        <v>43343</v>
      </c>
      <c r="J3532" s="43">
        <v>272848</v>
      </c>
      <c r="K3532" s="43">
        <v>0</v>
      </c>
      <c r="L3532" s="43">
        <v>0</v>
      </c>
      <c r="M3532" s="43">
        <f>IFERROR(J3532-K3532-L3532,0)</f>
        <v>272848</v>
      </c>
      <c r="N3532" s="43">
        <v>272848</v>
      </c>
      <c r="O3532" s="45">
        <f>IFERROR(IF(1 - M3532/N3532&lt;0,0,1-M3532/N3532),0)</f>
        <v>0</v>
      </c>
      <c r="P3532" s="43">
        <v>0</v>
      </c>
      <c r="Q3532" s="43">
        <v>272848</v>
      </c>
      <c r="R3532" s="46">
        <f>IF(F3532&lt;DATEVALUE("2018-07-01"),1,0)</f>
        <v>1</v>
      </c>
      <c r="S3532" s="47">
        <f>IF(R3532=1,1%,0)</f>
        <v>0.01</v>
      </c>
      <c r="T3532" s="46">
        <f>IFERROR(S3532*M3532,0)</f>
        <v>2728.48</v>
      </c>
      <c r="U3532" s="48">
        <f>IF(O3532&lt;=0.12,1,0)*(1-R3532)*M3532</f>
        <v>0</v>
      </c>
      <c r="V3532" s="49">
        <f>IF(0&lt;0.8,0,IF(0&lt;1,Sheet1!L590,1))*IF(G3532&lt;3,0.12 - O3532,0.01) *U3532</f>
        <v>0</v>
      </c>
      <c r="W3532" s="49">
        <f>IF(0&gt;1,IF(0&lt;=1.1,1,IF(0&lt;=1.2,2,IF(0&lt;=1.5,3,5))),0) * 1000000</f>
        <v>0</v>
      </c>
      <c r="X3532" s="50">
        <f>IF(AND(P3532&gt;=150000000,P3532&lt;300000000),5000000,IF(AND(P3532&gt;=300000000,P3532&lt;500000000),10000000,IF(AND(P3532&gt;=300000000,P3532&lt;500000000),15000000,IF(AND(P3532&gt;=500000000,P3532&lt;3000000000),20000000,IF(P3532&gt;=30000000000,35000000,0))))) * (1-R3532)</f>
        <v>0</v>
      </c>
      <c r="Y3532" s="50">
        <f>IFERROR(Q3532 * (1-R3532),0)</f>
        <v>0</v>
      </c>
      <c r="Z3532" s="51">
        <f>IF(R3532=1,0,0)</f>
        <v>0</v>
      </c>
      <c r="AA3532" s="51">
        <f>IFERROR((1-R3532) * Z3532 * 2%,0)</f>
        <v>0</v>
      </c>
      <c r="AB3532" s="52">
        <f>IF(R3532=0,0,0)</f>
        <v>0</v>
      </c>
      <c r="AC3532" s="52">
        <f> IFERROR(AB3532 * (1-R3532) * 2%,0)</f>
        <v>0</v>
      </c>
      <c r="AD3532" s="53">
        <f>T3532+V3532+W3532+X3532+AA3532+AC3532</f>
        <v>2728.48</v>
      </c>
    </row>
    <row r="3533">
      <c r="C3533" s="40" t="s">
        <v>6712</v>
      </c>
      <c r="D3533" s="41" t="s">
        <v>6713</v>
      </c>
      <c r="E3533" s="41"/>
      <c r="F3533" s="42">
        <v>42815.067465277774</v>
      </c>
      <c r="G3533" s="43">
        <v>16</v>
      </c>
      <c r="H3533" s="44">
        <v>43316</v>
      </c>
      <c r="I3533" s="44">
        <v>43427</v>
      </c>
      <c r="J3533" s="43">
        <v>29116</v>
      </c>
      <c r="K3533" s="43">
        <v>0</v>
      </c>
      <c r="L3533" s="43">
        <v>0</v>
      </c>
      <c r="M3533" s="43">
        <f>IFERROR(J3533-K3533-L3533,0)</f>
        <v>29116</v>
      </c>
      <c r="N3533" s="43">
        <v>29116</v>
      </c>
      <c r="O3533" s="45">
        <f>IFERROR(IF(1 - M3533/N3533&lt;0,0,1-M3533/N3533),0)</f>
        <v>0</v>
      </c>
      <c r="P3533" s="43">
        <v>0</v>
      </c>
      <c r="Q3533" s="43">
        <v>29116</v>
      </c>
      <c r="R3533" s="46">
        <f>IF(F3533&lt;DATEVALUE("2018-07-01"),1,0)</f>
        <v>1</v>
      </c>
      <c r="S3533" s="47">
        <f>IF(R3533=1,1%,0)</f>
        <v>0.01</v>
      </c>
      <c r="T3533" s="46">
        <f>IFERROR(S3533*M3533,0)</f>
        <v>291.16000000000003</v>
      </c>
      <c r="U3533" s="48">
        <f>IF(O3533&lt;=0.12,1,0)*(1-R3533)*M3533</f>
        <v>0</v>
      </c>
      <c r="V3533" s="49">
        <f>IF(0&lt;0.8,0,IF(0&lt;1,Sheet1!L590,1))*IF(G3533&lt;3,0.12 - O3533,0.01) *U3533</f>
        <v>0</v>
      </c>
      <c r="W3533" s="49">
        <f>IF(0&gt;1,IF(0&lt;=1.1,1,IF(0&lt;=1.2,2,IF(0&lt;=1.5,3,5))),0) * 1000000</f>
        <v>0</v>
      </c>
      <c r="X3533" s="50">
        <f>IF(AND(P3533&gt;=150000000,P3533&lt;300000000),5000000,IF(AND(P3533&gt;=300000000,P3533&lt;500000000),10000000,IF(AND(P3533&gt;=300000000,P3533&lt;500000000),15000000,IF(AND(P3533&gt;=500000000,P3533&lt;3000000000),20000000,IF(P3533&gt;=30000000000,35000000,0))))) * (1-R3533)</f>
        <v>0</v>
      </c>
      <c r="Y3533" s="50">
        <f>IFERROR(Q3533 * (1-R3533),0)</f>
        <v>0</v>
      </c>
      <c r="Z3533" s="51">
        <f>IF(R3533=1,0,0)</f>
        <v>0</v>
      </c>
      <c r="AA3533" s="51">
        <f>IFERROR((1-R3533) * Z3533 * 2%,0)</f>
        <v>0</v>
      </c>
      <c r="AB3533" s="52">
        <f>IF(R3533=0,0,0)</f>
        <v>0</v>
      </c>
      <c r="AC3533" s="52">
        <f> IFERROR(AB3533 * (1-R3533) * 2%,0)</f>
        <v>0</v>
      </c>
      <c r="AD3533" s="53">
        <f>T3533+V3533+W3533+X3533+AA3533+AC3533</f>
        <v>291.16000000000003</v>
      </c>
    </row>
    <row r="3534">
      <c r="C3534" s="40" t="s">
        <v>6714</v>
      </c>
      <c r="D3534" s="41" t="s">
        <v>6715</v>
      </c>
      <c r="E3534" s="41"/>
      <c r="F3534" s="42">
        <v>42853.395300925928</v>
      </c>
      <c r="G3534" s="43">
        <v>15</v>
      </c>
      <c r="H3534" s="44">
        <v>43322</v>
      </c>
      <c r="I3534" s="44">
        <v>43348</v>
      </c>
      <c r="J3534" s="43">
        <v>854541</v>
      </c>
      <c r="K3534" s="43">
        <v>0</v>
      </c>
      <c r="L3534" s="43">
        <v>0</v>
      </c>
      <c r="M3534" s="43">
        <f>IFERROR(J3534-K3534-L3534,0)</f>
        <v>854541</v>
      </c>
      <c r="N3534" s="43">
        <v>854541</v>
      </c>
      <c r="O3534" s="45">
        <f>IFERROR(IF(1 - M3534/N3534&lt;0,0,1-M3534/N3534),0)</f>
        <v>0</v>
      </c>
      <c r="P3534" s="43">
        <v>0</v>
      </c>
      <c r="Q3534" s="43">
        <v>854541</v>
      </c>
      <c r="R3534" s="46">
        <f>IF(F3534&lt;DATEVALUE("2018-07-01"),1,0)</f>
        <v>1</v>
      </c>
      <c r="S3534" s="47">
        <f>IF(R3534=1,1%,0)</f>
        <v>0.01</v>
      </c>
      <c r="T3534" s="46">
        <f>IFERROR(S3534*M3534,0)</f>
        <v>8545.4099999999999</v>
      </c>
      <c r="U3534" s="48">
        <f>IF(O3534&lt;=0.12,1,0)*(1-R3534)*M3534</f>
        <v>0</v>
      </c>
      <c r="V3534" s="49">
        <f>IF(0&lt;0.8,0,IF(0&lt;1,Sheet1!L590,1))*IF(G3534&lt;3,0.12 - O3534,0.01) *U3534</f>
        <v>0</v>
      </c>
      <c r="W3534" s="49">
        <f>IF(0&gt;1,IF(0&lt;=1.1,1,IF(0&lt;=1.2,2,IF(0&lt;=1.5,3,5))),0) * 1000000</f>
        <v>0</v>
      </c>
      <c r="X3534" s="50">
        <f>IF(AND(P3534&gt;=150000000,P3534&lt;300000000),5000000,IF(AND(P3534&gt;=300000000,P3534&lt;500000000),10000000,IF(AND(P3534&gt;=300000000,P3534&lt;500000000),15000000,IF(AND(P3534&gt;=500000000,P3534&lt;3000000000),20000000,IF(P3534&gt;=30000000000,35000000,0))))) * (1-R3534)</f>
        <v>0</v>
      </c>
      <c r="Y3534" s="50">
        <f>IFERROR(Q3534 * (1-R3534),0)</f>
        <v>0</v>
      </c>
      <c r="Z3534" s="51">
        <f>IF(R3534=1,0,0)</f>
        <v>0</v>
      </c>
      <c r="AA3534" s="51">
        <f>IFERROR((1-R3534) * Z3534 * 2%,0)</f>
        <v>0</v>
      </c>
      <c r="AB3534" s="52">
        <f>IF(R3534=0,0,0)</f>
        <v>0</v>
      </c>
      <c r="AC3534" s="52">
        <f> IFERROR(AB3534 * (1-R3534) * 2%,0)</f>
        <v>0</v>
      </c>
      <c r="AD3534" s="53">
        <f>T3534+V3534+W3534+X3534+AA3534+AC3534</f>
        <v>8545.4099999999999</v>
      </c>
    </row>
    <row r="3535">
      <c r="C3535" s="40" t="s">
        <v>6716</v>
      </c>
      <c r="D3535" s="41" t="s">
        <v>6717</v>
      </c>
      <c r="E3535" s="41"/>
      <c r="F3535" s="42">
        <v>42901.067175925928</v>
      </c>
      <c r="G3535" s="43">
        <v>13</v>
      </c>
      <c r="H3535" s="44">
        <v>43312</v>
      </c>
      <c r="I3535" s="44">
        <v>43327</v>
      </c>
      <c r="J3535" s="43">
        <v>9296416</v>
      </c>
      <c r="K3535" s="43">
        <v>0</v>
      </c>
      <c r="L3535" s="43">
        <v>0</v>
      </c>
      <c r="M3535" s="43">
        <f>IFERROR(J3535-K3535-L3535,0)</f>
        <v>9296416</v>
      </c>
      <c r="N3535" s="43">
        <v>9296416</v>
      </c>
      <c r="O3535" s="45">
        <f>IFERROR(IF(1 - M3535/N3535&lt;0,0,1-M3535/N3535),0)</f>
        <v>0</v>
      </c>
      <c r="P3535" s="43">
        <v>0</v>
      </c>
      <c r="Q3535" s="43">
        <v>9296416</v>
      </c>
      <c r="R3535" s="46">
        <f>IF(F3535&lt;DATEVALUE("2018-07-01"),1,0)</f>
        <v>1</v>
      </c>
      <c r="S3535" s="47">
        <f>IF(R3535=1,1%,0)</f>
        <v>0.01</v>
      </c>
      <c r="T3535" s="46">
        <f>IFERROR(S3535*M3535,0)</f>
        <v>92964.160000000003</v>
      </c>
      <c r="U3535" s="48">
        <f>IF(O3535&lt;=0.12,1,0)*(1-R3535)*M3535</f>
        <v>0</v>
      </c>
      <c r="V3535" s="49">
        <f>IF(0&lt;0.8,0,IF(0&lt;1,Sheet1!L590,1))*IF(G3535&lt;3,0.12 - O3535,0.01) *U3535</f>
        <v>0</v>
      </c>
      <c r="W3535" s="49">
        <f>IF(0&gt;1,IF(0&lt;=1.1,1,IF(0&lt;=1.2,2,IF(0&lt;=1.5,3,5))),0) * 1000000</f>
        <v>0</v>
      </c>
      <c r="X3535" s="50">
        <f>IF(AND(P3535&gt;=150000000,P3535&lt;300000000),5000000,IF(AND(P3535&gt;=300000000,P3535&lt;500000000),10000000,IF(AND(P3535&gt;=300000000,P3535&lt;500000000),15000000,IF(AND(P3535&gt;=500000000,P3535&lt;3000000000),20000000,IF(P3535&gt;=30000000000,35000000,0))))) * (1-R3535)</f>
        <v>0</v>
      </c>
      <c r="Y3535" s="50">
        <f>IFERROR(Q3535 * (1-R3535),0)</f>
        <v>0</v>
      </c>
      <c r="Z3535" s="51">
        <f>IF(R3535=1,0,0)</f>
        <v>0</v>
      </c>
      <c r="AA3535" s="51">
        <f>IFERROR((1-R3535) * Z3535 * 2%,0)</f>
        <v>0</v>
      </c>
      <c r="AB3535" s="52">
        <f>IF(R3535=0,0,0)</f>
        <v>0</v>
      </c>
      <c r="AC3535" s="52">
        <f> IFERROR(AB3535 * (1-R3535) * 2%,0)</f>
        <v>0</v>
      </c>
      <c r="AD3535" s="53">
        <f>T3535+V3535+W3535+X3535+AA3535+AC3535</f>
        <v>92964.160000000003</v>
      </c>
    </row>
    <row r="3536">
      <c r="C3536" s="40" t="s">
        <v>6718</v>
      </c>
      <c r="D3536" s="41" t="s">
        <v>6719</v>
      </c>
      <c r="E3536" s="41"/>
      <c r="F3536" s="42">
        <v>42901.069282407407</v>
      </c>
      <c r="G3536" s="43">
        <v>13</v>
      </c>
      <c r="H3536" s="44">
        <v>43316</v>
      </c>
      <c r="I3536" s="44">
        <v>43368</v>
      </c>
      <c r="J3536" s="43">
        <v>663717</v>
      </c>
      <c r="K3536" s="43">
        <v>0</v>
      </c>
      <c r="L3536" s="43">
        <v>0</v>
      </c>
      <c r="M3536" s="43">
        <f>IFERROR(J3536-K3536-L3536,0)</f>
        <v>663717</v>
      </c>
      <c r="N3536" s="43">
        <v>663717</v>
      </c>
      <c r="O3536" s="45">
        <f>IFERROR(IF(1 - M3536/N3536&lt;0,0,1-M3536/N3536),0)</f>
        <v>0</v>
      </c>
      <c r="P3536" s="43">
        <v>0</v>
      </c>
      <c r="Q3536" s="43">
        <v>663717</v>
      </c>
      <c r="R3536" s="46">
        <f>IF(F3536&lt;DATEVALUE("2018-07-01"),1,0)</f>
        <v>1</v>
      </c>
      <c r="S3536" s="47">
        <f>IF(R3536=1,1%,0)</f>
        <v>0.01</v>
      </c>
      <c r="T3536" s="46">
        <f>IFERROR(S3536*M3536,0)</f>
        <v>6637.1700000000001</v>
      </c>
      <c r="U3536" s="48">
        <f>IF(O3536&lt;=0.12,1,0)*(1-R3536)*M3536</f>
        <v>0</v>
      </c>
      <c r="V3536" s="49">
        <f>IF(0&lt;0.8,0,IF(0&lt;1,Sheet1!L590,1))*IF(G3536&lt;3,0.12 - O3536,0.01) *U3536</f>
        <v>0</v>
      </c>
      <c r="W3536" s="49">
        <f>IF(0&gt;1,IF(0&lt;=1.1,1,IF(0&lt;=1.2,2,IF(0&lt;=1.5,3,5))),0) * 1000000</f>
        <v>0</v>
      </c>
      <c r="X3536" s="50">
        <f>IF(AND(P3536&gt;=150000000,P3536&lt;300000000),5000000,IF(AND(P3536&gt;=300000000,P3536&lt;500000000),10000000,IF(AND(P3536&gt;=300000000,P3536&lt;500000000),15000000,IF(AND(P3536&gt;=500000000,P3536&lt;3000000000),20000000,IF(P3536&gt;=30000000000,35000000,0))))) * (1-R3536)</f>
        <v>0</v>
      </c>
      <c r="Y3536" s="50">
        <f>IFERROR(Q3536 * (1-R3536),0)</f>
        <v>0</v>
      </c>
      <c r="Z3536" s="51">
        <f>IF(R3536=1,0,0)</f>
        <v>0</v>
      </c>
      <c r="AA3536" s="51">
        <f>IFERROR((1-R3536) * Z3536 * 2%,0)</f>
        <v>0</v>
      </c>
      <c r="AB3536" s="52">
        <f>IF(R3536=0,0,0)</f>
        <v>0</v>
      </c>
      <c r="AC3536" s="52">
        <f> IFERROR(AB3536 * (1-R3536) * 2%,0)</f>
        <v>0</v>
      </c>
      <c r="AD3536" s="53">
        <f>T3536+V3536+W3536+X3536+AA3536+AC3536</f>
        <v>6637.1700000000001</v>
      </c>
    </row>
    <row r="3537">
      <c r="C3537" s="40" t="s">
        <v>6720</v>
      </c>
      <c r="D3537" s="41" t="s">
        <v>6721</v>
      </c>
      <c r="E3537" s="41"/>
      <c r="F3537" s="42">
        <v>42950.272870370369</v>
      </c>
      <c r="G3537" s="43">
        <v>11</v>
      </c>
      <c r="H3537" s="44">
        <v>43316</v>
      </c>
      <c r="I3537" s="44">
        <v>43326</v>
      </c>
      <c r="J3537" s="43">
        <v>205320</v>
      </c>
      <c r="K3537" s="43">
        <v>0</v>
      </c>
      <c r="L3537" s="43">
        <v>0</v>
      </c>
      <c r="M3537" s="43">
        <f>IFERROR(J3537-K3537-L3537,0)</f>
        <v>205320</v>
      </c>
      <c r="N3537" s="43">
        <v>205320</v>
      </c>
      <c r="O3537" s="45">
        <f>IFERROR(IF(1 - M3537/N3537&lt;0,0,1-M3537/N3537),0)</f>
        <v>0</v>
      </c>
      <c r="P3537" s="43">
        <v>0</v>
      </c>
      <c r="Q3537" s="43">
        <v>205320</v>
      </c>
      <c r="R3537" s="46">
        <f>IF(F3537&lt;DATEVALUE("2018-07-01"),1,0)</f>
        <v>1</v>
      </c>
      <c r="S3537" s="47">
        <f>IF(R3537=1,1%,0)</f>
        <v>0.01</v>
      </c>
      <c r="T3537" s="46">
        <f>IFERROR(S3537*M3537,0)</f>
        <v>2053.1999999999998</v>
      </c>
      <c r="U3537" s="48">
        <f>IF(O3537&lt;=0.12,1,0)*(1-R3537)*M3537</f>
        <v>0</v>
      </c>
      <c r="V3537" s="49">
        <f>IF(0&lt;0.8,0,IF(0&lt;1,Sheet1!L590,1))*IF(G3537&lt;3,0.12 - O3537,0.01) *U3537</f>
        <v>0</v>
      </c>
      <c r="W3537" s="49">
        <f>IF(0&gt;1,IF(0&lt;=1.1,1,IF(0&lt;=1.2,2,IF(0&lt;=1.5,3,5))),0) * 1000000</f>
        <v>0</v>
      </c>
      <c r="X3537" s="50">
        <f>IF(AND(P3537&gt;=150000000,P3537&lt;300000000),5000000,IF(AND(P3537&gt;=300000000,P3537&lt;500000000),10000000,IF(AND(P3537&gt;=300000000,P3537&lt;500000000),15000000,IF(AND(P3537&gt;=500000000,P3537&lt;3000000000),20000000,IF(P3537&gt;=30000000000,35000000,0))))) * (1-R3537)</f>
        <v>0</v>
      </c>
      <c r="Y3537" s="50">
        <f>IFERROR(Q3537 * (1-R3537),0)</f>
        <v>0</v>
      </c>
      <c r="Z3537" s="51">
        <f>IF(R3537=1,0,0)</f>
        <v>0</v>
      </c>
      <c r="AA3537" s="51">
        <f>IFERROR((1-R3537) * Z3537 * 2%,0)</f>
        <v>0</v>
      </c>
      <c r="AB3537" s="52">
        <f>IF(R3537=0,0,0)</f>
        <v>0</v>
      </c>
      <c r="AC3537" s="52">
        <f> IFERROR(AB3537 * (1-R3537) * 2%,0)</f>
        <v>0</v>
      </c>
      <c r="AD3537" s="53">
        <f>T3537+V3537+W3537+X3537+AA3537+AC3537</f>
        <v>2053.1999999999998</v>
      </c>
    </row>
    <row r="3538">
      <c r="C3538" s="40" t="s">
        <v>6722</v>
      </c>
      <c r="D3538" s="41" t="s">
        <v>6723</v>
      </c>
      <c r="E3538" s="41"/>
      <c r="F3538" s="42">
        <v>42951.106400462959</v>
      </c>
      <c r="G3538" s="43">
        <v>11</v>
      </c>
      <c r="H3538" s="44">
        <v>43316</v>
      </c>
      <c r="I3538" s="44">
        <v>43362</v>
      </c>
      <c r="J3538" s="43">
        <v>2063935</v>
      </c>
      <c r="K3538" s="43">
        <v>0</v>
      </c>
      <c r="L3538" s="43">
        <v>0</v>
      </c>
      <c r="M3538" s="43">
        <f>IFERROR(J3538-K3538-L3538,0)</f>
        <v>2063935</v>
      </c>
      <c r="N3538" s="43">
        <v>2063935</v>
      </c>
      <c r="O3538" s="45">
        <f>IFERROR(IF(1 - M3538/N3538&lt;0,0,1-M3538/N3538),0)</f>
        <v>0</v>
      </c>
      <c r="P3538" s="43">
        <v>0</v>
      </c>
      <c r="Q3538" s="43">
        <v>2063935</v>
      </c>
      <c r="R3538" s="46">
        <f>IF(F3538&lt;DATEVALUE("2018-07-01"),1,0)</f>
        <v>1</v>
      </c>
      <c r="S3538" s="47">
        <f>IF(R3538=1,1%,0)</f>
        <v>0.01</v>
      </c>
      <c r="T3538" s="46">
        <f>IFERROR(S3538*M3538,0)</f>
        <v>20639.350000000002</v>
      </c>
      <c r="U3538" s="48">
        <f>IF(O3538&lt;=0.12,1,0)*(1-R3538)*M3538</f>
        <v>0</v>
      </c>
      <c r="V3538" s="49">
        <f>IF(0&lt;0.8,0,IF(0&lt;1,Sheet1!L590,1))*IF(G3538&lt;3,0.12 - O3538,0.01) *U3538</f>
        <v>0</v>
      </c>
      <c r="W3538" s="49">
        <f>IF(0&gt;1,IF(0&lt;=1.1,1,IF(0&lt;=1.2,2,IF(0&lt;=1.5,3,5))),0) * 1000000</f>
        <v>0</v>
      </c>
      <c r="X3538" s="50">
        <f>IF(AND(P3538&gt;=150000000,P3538&lt;300000000),5000000,IF(AND(P3538&gt;=300000000,P3538&lt;500000000),10000000,IF(AND(P3538&gt;=300000000,P3538&lt;500000000),15000000,IF(AND(P3538&gt;=500000000,P3538&lt;3000000000),20000000,IF(P3538&gt;=30000000000,35000000,0))))) * (1-R3538)</f>
        <v>0</v>
      </c>
      <c r="Y3538" s="50">
        <f>IFERROR(Q3538 * (1-R3538),0)</f>
        <v>0</v>
      </c>
      <c r="Z3538" s="51">
        <f>IF(R3538=1,0,0)</f>
        <v>0</v>
      </c>
      <c r="AA3538" s="51">
        <f>IFERROR((1-R3538) * Z3538 * 2%,0)</f>
        <v>0</v>
      </c>
      <c r="AB3538" s="52">
        <f>IF(R3538=0,0,0)</f>
        <v>0</v>
      </c>
      <c r="AC3538" s="52">
        <f> IFERROR(AB3538 * (1-R3538) * 2%,0)</f>
        <v>0</v>
      </c>
      <c r="AD3538" s="53">
        <f>T3538+V3538+W3538+X3538+AA3538+AC3538</f>
        <v>20639.350000000002</v>
      </c>
    </row>
    <row r="3539">
      <c r="C3539" s="40" t="s">
        <v>6724</v>
      </c>
      <c r="D3539" s="41" t="s">
        <v>6725</v>
      </c>
      <c r="E3539" s="41"/>
      <c r="F3539" s="42">
        <v>42972.335034722222</v>
      </c>
      <c r="G3539" s="43">
        <v>11</v>
      </c>
      <c r="H3539" s="44">
        <v>43329</v>
      </c>
      <c r="I3539" s="44">
        <v>43339</v>
      </c>
      <c r="J3539" s="43">
        <v>9663911</v>
      </c>
      <c r="K3539" s="43">
        <v>0</v>
      </c>
      <c r="L3539" s="43">
        <v>0</v>
      </c>
      <c r="M3539" s="43">
        <f>IFERROR(J3539-K3539-L3539,0)</f>
        <v>9663911</v>
      </c>
      <c r="N3539" s="43">
        <v>9663911</v>
      </c>
      <c r="O3539" s="45">
        <f>IFERROR(IF(1 - M3539/N3539&lt;0,0,1-M3539/N3539),0)</f>
        <v>0</v>
      </c>
      <c r="P3539" s="43">
        <v>0</v>
      </c>
      <c r="Q3539" s="43">
        <v>9663911</v>
      </c>
      <c r="R3539" s="46">
        <f>IF(F3539&lt;DATEVALUE("2018-07-01"),1,0)</f>
        <v>1</v>
      </c>
      <c r="S3539" s="47">
        <f>IF(R3539=1,1%,0)</f>
        <v>0.01</v>
      </c>
      <c r="T3539" s="46">
        <f>IFERROR(S3539*M3539,0)</f>
        <v>96639.110000000001</v>
      </c>
      <c r="U3539" s="48">
        <f>IF(O3539&lt;=0.12,1,0)*(1-R3539)*M3539</f>
        <v>0</v>
      </c>
      <c r="V3539" s="49">
        <f>IF(0&lt;0.8,0,IF(0&lt;1,Sheet1!L590,1))*IF(G3539&lt;3,0.12 - O3539,0.01) *U3539</f>
        <v>0</v>
      </c>
      <c r="W3539" s="49">
        <f>IF(0&gt;1,IF(0&lt;=1.1,1,IF(0&lt;=1.2,2,IF(0&lt;=1.5,3,5))),0) * 1000000</f>
        <v>0</v>
      </c>
      <c r="X3539" s="50">
        <f>IF(AND(P3539&gt;=150000000,P3539&lt;300000000),5000000,IF(AND(P3539&gt;=300000000,P3539&lt;500000000),10000000,IF(AND(P3539&gt;=300000000,P3539&lt;500000000),15000000,IF(AND(P3539&gt;=500000000,P3539&lt;3000000000),20000000,IF(P3539&gt;=30000000000,35000000,0))))) * (1-R3539)</f>
        <v>0</v>
      </c>
      <c r="Y3539" s="50">
        <f>IFERROR(Q3539 * (1-R3539),0)</f>
        <v>0</v>
      </c>
      <c r="Z3539" s="51">
        <f>IF(R3539=1,0,0)</f>
        <v>0</v>
      </c>
      <c r="AA3539" s="51">
        <f>IFERROR((1-R3539) * Z3539 * 2%,0)</f>
        <v>0</v>
      </c>
      <c r="AB3539" s="52">
        <f>IF(R3539=0,0,0)</f>
        <v>0</v>
      </c>
      <c r="AC3539" s="52">
        <f> IFERROR(AB3539 * (1-R3539) * 2%,0)</f>
        <v>0</v>
      </c>
      <c r="AD3539" s="53">
        <f>T3539+V3539+W3539+X3539+AA3539+AC3539</f>
        <v>96639.110000000001</v>
      </c>
    </row>
    <row r="3540">
      <c r="C3540" s="40" t="s">
        <v>6726</v>
      </c>
      <c r="D3540" s="41" t="s">
        <v>6727</v>
      </c>
      <c r="E3540" s="41"/>
      <c r="F3540" s="42">
        <v>43004.132361111107</v>
      </c>
      <c r="G3540" s="43">
        <v>10</v>
      </c>
      <c r="H3540" s="44">
        <v>43343</v>
      </c>
      <c r="I3540" s="44">
        <v>43399</v>
      </c>
      <c r="J3540" s="43">
        <v>1364525</v>
      </c>
      <c r="K3540" s="43">
        <v>0</v>
      </c>
      <c r="L3540" s="43">
        <v>0</v>
      </c>
      <c r="M3540" s="43">
        <f>IFERROR(J3540-K3540-L3540,0)</f>
        <v>1364525</v>
      </c>
      <c r="N3540" s="43">
        <v>1364525</v>
      </c>
      <c r="O3540" s="45">
        <f>IFERROR(IF(1 - M3540/N3540&lt;0,0,1-M3540/N3540),0)</f>
        <v>0</v>
      </c>
      <c r="P3540" s="43">
        <v>0</v>
      </c>
      <c r="Q3540" s="43">
        <v>1364525</v>
      </c>
      <c r="R3540" s="46">
        <f>IF(F3540&lt;DATEVALUE("2018-07-01"),1,0)</f>
        <v>1</v>
      </c>
      <c r="S3540" s="47">
        <f>IF(R3540=1,1%,0)</f>
        <v>0.01</v>
      </c>
      <c r="T3540" s="46">
        <f>IFERROR(S3540*M3540,0)</f>
        <v>13645.25</v>
      </c>
      <c r="U3540" s="48">
        <f>IF(O3540&lt;=0.12,1,0)*(1-R3540)*M3540</f>
        <v>0</v>
      </c>
      <c r="V3540" s="49">
        <f>IF(0&lt;0.8,0,IF(0&lt;1,Sheet1!L590,1))*IF(G3540&lt;3,0.12 - O3540,0.01) *U3540</f>
        <v>0</v>
      </c>
      <c r="W3540" s="49">
        <f>IF(0&gt;1,IF(0&lt;=1.1,1,IF(0&lt;=1.2,2,IF(0&lt;=1.5,3,5))),0) * 1000000</f>
        <v>0</v>
      </c>
      <c r="X3540" s="50">
        <f>IF(AND(P3540&gt;=150000000,P3540&lt;300000000),5000000,IF(AND(P3540&gt;=300000000,P3540&lt;500000000),10000000,IF(AND(P3540&gt;=300000000,P3540&lt;500000000),15000000,IF(AND(P3540&gt;=500000000,P3540&lt;3000000000),20000000,IF(P3540&gt;=30000000000,35000000,0))))) * (1-R3540)</f>
        <v>0</v>
      </c>
      <c r="Y3540" s="50">
        <f>IFERROR(Q3540 * (1-R3540),0)</f>
        <v>0</v>
      </c>
      <c r="Z3540" s="51">
        <f>IF(R3540=1,0,0)</f>
        <v>0</v>
      </c>
      <c r="AA3540" s="51">
        <f>IFERROR((1-R3540) * Z3540 * 2%,0)</f>
        <v>0</v>
      </c>
      <c r="AB3540" s="52">
        <f>IF(R3540=0,0,0)</f>
        <v>0</v>
      </c>
      <c r="AC3540" s="52">
        <f> IFERROR(AB3540 * (1-R3540) * 2%,0)</f>
        <v>0</v>
      </c>
      <c r="AD3540" s="53">
        <f>T3540+V3540+W3540+X3540+AA3540+AC3540</f>
        <v>13645.25</v>
      </c>
    </row>
    <row r="3541">
      <c r="C3541" s="40" t="s">
        <v>6728</v>
      </c>
      <c r="D3541" s="41" t="s">
        <v>6729</v>
      </c>
      <c r="E3541" s="41"/>
      <c r="F3541" s="42">
        <v>43101.076863425922</v>
      </c>
      <c r="G3541" s="43">
        <v>6</v>
      </c>
      <c r="H3541" s="44">
        <v>43316</v>
      </c>
      <c r="I3541" s="44">
        <v>43357</v>
      </c>
      <c r="J3541" s="43">
        <v>3121972</v>
      </c>
      <c r="K3541" s="43">
        <v>0</v>
      </c>
      <c r="L3541" s="43">
        <v>0</v>
      </c>
      <c r="M3541" s="43">
        <f>IFERROR(J3541-K3541-L3541,0)</f>
        <v>3121972</v>
      </c>
      <c r="N3541" s="43">
        <v>3121972</v>
      </c>
      <c r="O3541" s="45">
        <f>IFERROR(IF(1 - M3541/N3541&lt;0,0,1-M3541/N3541),0)</f>
        <v>0</v>
      </c>
      <c r="P3541" s="43">
        <v>0</v>
      </c>
      <c r="Q3541" s="43">
        <v>3121972</v>
      </c>
      <c r="R3541" s="46">
        <f>IF(F3541&lt;DATEVALUE("2018-07-01"),1,0)</f>
        <v>1</v>
      </c>
      <c r="S3541" s="47">
        <f>IF(R3541=1,1%,0)</f>
        <v>0.01</v>
      </c>
      <c r="T3541" s="46">
        <f>IFERROR(S3541*M3541,0)</f>
        <v>31219.720000000001</v>
      </c>
      <c r="U3541" s="48">
        <f>IF(O3541&lt;=0.12,1,0)*(1-R3541)*M3541</f>
        <v>0</v>
      </c>
      <c r="V3541" s="49">
        <f>IF(0&lt;0.8,0,IF(0&lt;1,Sheet1!L590,1))*IF(G3541&lt;3,0.12 - O3541,0.01) *U3541</f>
        <v>0</v>
      </c>
      <c r="W3541" s="49">
        <f>IF(0&gt;1,IF(0&lt;=1.1,1,IF(0&lt;=1.2,2,IF(0&lt;=1.5,3,5))),0) * 1000000</f>
        <v>0</v>
      </c>
      <c r="X3541" s="50">
        <f>IF(AND(P3541&gt;=150000000,P3541&lt;300000000),5000000,IF(AND(P3541&gt;=300000000,P3541&lt;500000000),10000000,IF(AND(P3541&gt;=300000000,P3541&lt;500000000),15000000,IF(AND(P3541&gt;=500000000,P3541&lt;3000000000),20000000,IF(P3541&gt;=30000000000,35000000,0))))) * (1-R3541)</f>
        <v>0</v>
      </c>
      <c r="Y3541" s="50">
        <f>IFERROR(Q3541 * (1-R3541),0)</f>
        <v>0</v>
      </c>
      <c r="Z3541" s="51">
        <f>IF(R3541=1,0,0)</f>
        <v>0</v>
      </c>
      <c r="AA3541" s="51">
        <f>IFERROR((1-R3541) * Z3541 * 2%,0)</f>
        <v>0</v>
      </c>
      <c r="AB3541" s="52">
        <f>IF(R3541=0,0,0)</f>
        <v>0</v>
      </c>
      <c r="AC3541" s="52">
        <f> IFERROR(AB3541 * (1-R3541) * 2%,0)</f>
        <v>0</v>
      </c>
      <c r="AD3541" s="53">
        <f>T3541+V3541+W3541+X3541+AA3541+AC3541</f>
        <v>31219.720000000001</v>
      </c>
    </row>
    <row r="3542">
      <c r="C3542" s="40" t="s">
        <v>6730</v>
      </c>
      <c r="D3542" s="41" t="s">
        <v>6731</v>
      </c>
      <c r="E3542" s="41"/>
      <c r="F3542" s="42">
        <v>43104.265856481477</v>
      </c>
      <c r="G3542" s="43">
        <v>6</v>
      </c>
      <c r="H3542" s="44">
        <v>43342</v>
      </c>
      <c r="I3542" s="44">
        <v>43361</v>
      </c>
      <c r="J3542" s="43">
        <v>2405791</v>
      </c>
      <c r="K3542" s="43">
        <v>0</v>
      </c>
      <c r="L3542" s="43">
        <v>0</v>
      </c>
      <c r="M3542" s="43">
        <f>IFERROR(J3542-K3542-L3542,0)</f>
        <v>2405791</v>
      </c>
      <c r="N3542" s="43">
        <v>2150696</v>
      </c>
      <c r="O3542" s="45">
        <f>IFERROR(IF(1 - M3542/N3542&lt;0,0,1-M3542/N3542),0)</f>
        <v>0</v>
      </c>
      <c r="P3542" s="43">
        <v>0</v>
      </c>
      <c r="Q3542" s="43">
        <v>2405791</v>
      </c>
      <c r="R3542" s="46">
        <f>IF(F3542&lt;DATEVALUE("2018-07-01"),1,0)</f>
        <v>1</v>
      </c>
      <c r="S3542" s="47">
        <f>IF(R3542=1,1%,0)</f>
        <v>0.01</v>
      </c>
      <c r="T3542" s="46">
        <f>IFERROR(S3542*M3542,0)</f>
        <v>24057.91</v>
      </c>
      <c r="U3542" s="48">
        <f>IF(O3542&lt;=0.12,1,0)*(1-R3542)*M3542</f>
        <v>0</v>
      </c>
      <c r="V3542" s="49">
        <f>IF(0&lt;0.8,0,IF(0&lt;1,Sheet1!L590,1))*IF(G3542&lt;3,0.12 - O3542,0.01) *U3542</f>
        <v>0</v>
      </c>
      <c r="W3542" s="49">
        <f>IF(0&gt;1,IF(0&lt;=1.1,1,IF(0&lt;=1.2,2,IF(0&lt;=1.5,3,5))),0) * 1000000</f>
        <v>0</v>
      </c>
      <c r="X3542" s="50">
        <f>IF(AND(P3542&gt;=150000000,P3542&lt;300000000),5000000,IF(AND(P3542&gt;=300000000,P3542&lt;500000000),10000000,IF(AND(P3542&gt;=300000000,P3542&lt;500000000),15000000,IF(AND(P3542&gt;=500000000,P3542&lt;3000000000),20000000,IF(P3542&gt;=30000000000,35000000,0))))) * (1-R3542)</f>
        <v>0</v>
      </c>
      <c r="Y3542" s="50">
        <f>IFERROR(Q3542 * (1-R3542),0)</f>
        <v>0</v>
      </c>
      <c r="Z3542" s="51">
        <f>IF(R3542=1,0,0)</f>
        <v>0</v>
      </c>
      <c r="AA3542" s="51">
        <f>IFERROR((1-R3542) * Z3542 * 2%,0)</f>
        <v>0</v>
      </c>
      <c r="AB3542" s="52">
        <f>IF(R3542=0,0,0)</f>
        <v>0</v>
      </c>
      <c r="AC3542" s="52">
        <f> IFERROR(AB3542 * (1-R3542) * 2%,0)</f>
        <v>0</v>
      </c>
      <c r="AD3542" s="53">
        <f>T3542+V3542+W3542+X3542+AA3542+AC3542</f>
        <v>24057.91</v>
      </c>
    </row>
    <row r="3543">
      <c r="C3543" s="40" t="s">
        <v>6732</v>
      </c>
      <c r="D3543" s="41" t="s">
        <v>6733</v>
      </c>
      <c r="E3543" s="41"/>
      <c r="F3543" s="42">
        <v>43196.274317129624</v>
      </c>
      <c r="G3543" s="43">
        <v>3</v>
      </c>
      <c r="H3543" s="44">
        <v>43354</v>
      </c>
      <c r="I3543" s="44">
        <v>43382</v>
      </c>
      <c r="J3543" s="43">
        <v>16574223</v>
      </c>
      <c r="K3543" s="43">
        <v>0</v>
      </c>
      <c r="L3543" s="43">
        <v>0</v>
      </c>
      <c r="M3543" s="43">
        <f>IFERROR(J3543-K3543-L3543,0)</f>
        <v>16574223</v>
      </c>
      <c r="N3543" s="43">
        <v>26179621</v>
      </c>
      <c r="O3543" s="45">
        <f>IFERROR(IF(1 - M3543/N3543&lt;0,0,1-M3543/N3543),0)</f>
        <v>0.36690363088144018</v>
      </c>
      <c r="P3543" s="43">
        <v>0</v>
      </c>
      <c r="Q3543" s="43">
        <v>0</v>
      </c>
      <c r="R3543" s="46">
        <f>IF(F3543&lt;DATEVALUE("2018-07-01"),1,0)</f>
        <v>1</v>
      </c>
      <c r="S3543" s="47">
        <f>IF(R3543=1,1%,0)</f>
        <v>0.01</v>
      </c>
      <c r="T3543" s="46">
        <f>IFERROR(S3543*M3543,0)</f>
        <v>165742.23000000001</v>
      </c>
      <c r="U3543" s="48">
        <f>IF(O3543&lt;=0.12,1,0)*(1-R3543)*M3543</f>
        <v>0</v>
      </c>
      <c r="V3543" s="49">
        <f>IF(0&lt;0.8,0,IF(0&lt;1,Sheet1!L590,1))*IF(G3543&lt;3,0.12 - O3543,0.01) *U3543</f>
        <v>0</v>
      </c>
      <c r="W3543" s="49">
        <f>IF(0&gt;1,IF(0&lt;=1.1,1,IF(0&lt;=1.2,2,IF(0&lt;=1.5,3,5))),0) * 1000000</f>
        <v>0</v>
      </c>
      <c r="X3543" s="50">
        <f>IF(AND(P3543&gt;=150000000,P3543&lt;300000000),5000000,IF(AND(P3543&gt;=300000000,P3543&lt;500000000),10000000,IF(AND(P3543&gt;=300000000,P3543&lt;500000000),15000000,IF(AND(P3543&gt;=500000000,P3543&lt;3000000000),20000000,IF(P3543&gt;=30000000000,35000000,0))))) * (1-R3543)</f>
        <v>0</v>
      </c>
      <c r="Y3543" s="50">
        <f>IFERROR(Q3543 * (1-R3543),0)</f>
        <v>0</v>
      </c>
      <c r="Z3543" s="51">
        <f>IF(R3543=1,0,0)</f>
        <v>0</v>
      </c>
      <c r="AA3543" s="51">
        <f>IFERROR((1-R3543) * Z3543 * 2%,0)</f>
        <v>0</v>
      </c>
      <c r="AB3543" s="52">
        <f>IF(R3543=0,0,0)</f>
        <v>0</v>
      </c>
      <c r="AC3543" s="52">
        <f> IFERROR(AB3543 * (1-R3543) * 2%,0)</f>
        <v>0</v>
      </c>
      <c r="AD3543" s="53">
        <f>T3543+V3543+W3543+X3543+AA3543+AC3543</f>
        <v>165742.23000000001</v>
      </c>
    </row>
    <row r="3544">
      <c r="C3544" s="40" t="s">
        <v>6734</v>
      </c>
      <c r="D3544" s="41" t="s">
        <v>6735</v>
      </c>
      <c r="E3544" s="41"/>
      <c r="F3544" s="42">
        <v>43216.135601851849</v>
      </c>
      <c r="G3544" s="43">
        <v>3</v>
      </c>
      <c r="H3544" s="44">
        <v>43322</v>
      </c>
      <c r="I3544" s="44">
        <v>43371</v>
      </c>
      <c r="J3544" s="43">
        <v>1107110</v>
      </c>
      <c r="K3544" s="43">
        <v>0</v>
      </c>
      <c r="L3544" s="43">
        <v>0</v>
      </c>
      <c r="M3544" s="43">
        <f>IFERROR(J3544-K3544-L3544,0)</f>
        <v>1107110</v>
      </c>
      <c r="N3544" s="43">
        <v>1107110</v>
      </c>
      <c r="O3544" s="45">
        <f>IFERROR(IF(1 - M3544/N3544&lt;0,0,1-M3544/N3544),0)</f>
        <v>0</v>
      </c>
      <c r="P3544" s="43">
        <v>0</v>
      </c>
      <c r="Q3544" s="43">
        <v>0</v>
      </c>
      <c r="R3544" s="46">
        <f>IF(F3544&lt;DATEVALUE("2018-07-01"),1,0)</f>
        <v>1</v>
      </c>
      <c r="S3544" s="47">
        <f>IF(R3544=1,1%,0)</f>
        <v>0.01</v>
      </c>
      <c r="T3544" s="46">
        <f>IFERROR(S3544*M3544,0)</f>
        <v>11071.1</v>
      </c>
      <c r="U3544" s="48">
        <f>IF(O3544&lt;=0.12,1,0)*(1-R3544)*M3544</f>
        <v>0</v>
      </c>
      <c r="V3544" s="49">
        <f>IF(0&lt;0.8,0,IF(0&lt;1,Sheet1!L590,1))*IF(G3544&lt;3,0.12 - O3544,0.01) *U3544</f>
        <v>0</v>
      </c>
      <c r="W3544" s="49">
        <f>IF(0&gt;1,IF(0&lt;=1.1,1,IF(0&lt;=1.2,2,IF(0&lt;=1.5,3,5))),0) * 1000000</f>
        <v>0</v>
      </c>
      <c r="X3544" s="50">
        <f>IF(AND(P3544&gt;=150000000,P3544&lt;300000000),5000000,IF(AND(P3544&gt;=300000000,P3544&lt;500000000),10000000,IF(AND(P3544&gt;=300000000,P3544&lt;500000000),15000000,IF(AND(P3544&gt;=500000000,P3544&lt;3000000000),20000000,IF(P3544&gt;=30000000000,35000000,0))))) * (1-R3544)</f>
        <v>0</v>
      </c>
      <c r="Y3544" s="50">
        <f>IFERROR(Q3544 * (1-R3544),0)</f>
        <v>0</v>
      </c>
      <c r="Z3544" s="51">
        <f>IF(R3544=1,0,0)</f>
        <v>0</v>
      </c>
      <c r="AA3544" s="51">
        <f>IFERROR((1-R3544) * Z3544 * 2%,0)</f>
        <v>0</v>
      </c>
      <c r="AB3544" s="52">
        <f>IF(R3544=0,0,0)</f>
        <v>0</v>
      </c>
      <c r="AC3544" s="52">
        <f> IFERROR(AB3544 * (1-R3544) * 2%,0)</f>
        <v>0</v>
      </c>
      <c r="AD3544" s="53">
        <f>T3544+V3544+W3544+X3544+AA3544+AC3544</f>
        <v>11071.1</v>
      </c>
    </row>
    <row r="3545">
      <c r="C3545" s="40" t="s">
        <v>6736</v>
      </c>
      <c r="D3545" s="41" t="s">
        <v>785</v>
      </c>
      <c r="E3545" s="41"/>
      <c r="F3545" s="42">
        <v>43241.113622685181</v>
      </c>
      <c r="G3545" s="43">
        <v>2</v>
      </c>
      <c r="H3545" s="44">
        <v>43391</v>
      </c>
      <c r="I3545" s="44">
        <v>43416</v>
      </c>
      <c r="J3545" s="43">
        <v>62269252</v>
      </c>
      <c r="K3545" s="43">
        <v>0</v>
      </c>
      <c r="L3545" s="43">
        <v>0</v>
      </c>
      <c r="M3545" s="43">
        <f>IFERROR(J3545-K3545-L3545,0)</f>
        <v>62269252</v>
      </c>
      <c r="N3545" s="43">
        <v>65034993</v>
      </c>
      <c r="O3545" s="45">
        <f>IFERROR(IF(1 - M3545/N3545&lt;0,0,1-M3545/N3545),0)</f>
        <v>0.042526966982221359</v>
      </c>
      <c r="P3545" s="43">
        <v>62647533</v>
      </c>
      <c r="Q3545" s="43">
        <v>0</v>
      </c>
      <c r="R3545" s="46">
        <f>IF(F3545&lt;DATEVALUE("2018-07-01"),1,0)</f>
        <v>1</v>
      </c>
      <c r="S3545" s="47">
        <f>IF(R3545=1,1%,0)</f>
        <v>0.01</v>
      </c>
      <c r="T3545" s="46">
        <f>IFERROR(S3545*M3545,0)</f>
        <v>622692.52000000002</v>
      </c>
      <c r="U3545" s="48">
        <f>IF(O3545&lt;=0.12,1,0)*(1-R3545)*M3545</f>
        <v>0</v>
      </c>
      <c r="V3545" s="49">
        <f>IF(0&lt;0.8,0,IF(0&lt;1,Sheet1!L590,1))*IF(G3545&lt;3,0.12 - O3545,0.01) *U3545</f>
        <v>0</v>
      </c>
      <c r="W3545" s="49">
        <f>IF(0&gt;1,IF(0&lt;=1.1,1,IF(0&lt;=1.2,2,IF(0&lt;=1.5,3,5))),0) * 1000000</f>
        <v>0</v>
      </c>
      <c r="X3545" s="50">
        <f>IF(AND(P3545&gt;=150000000,P3545&lt;300000000),5000000,IF(AND(P3545&gt;=300000000,P3545&lt;500000000),10000000,IF(AND(P3545&gt;=300000000,P3545&lt;500000000),15000000,IF(AND(P3545&gt;=500000000,P3545&lt;3000000000),20000000,IF(P3545&gt;=30000000000,35000000,0))))) * (1-R3545)</f>
        <v>0</v>
      </c>
      <c r="Y3545" s="50">
        <f>IFERROR(Q3545 * (1-R3545),0)</f>
        <v>0</v>
      </c>
      <c r="Z3545" s="51">
        <f>IF(R3545=1,0,0)</f>
        <v>0</v>
      </c>
      <c r="AA3545" s="51">
        <f>IFERROR((1-R3545) * Z3545 * 2%,0)</f>
        <v>0</v>
      </c>
      <c r="AB3545" s="52">
        <f>IF(R3545=0,0,0)</f>
        <v>0</v>
      </c>
      <c r="AC3545" s="52">
        <f> IFERROR(AB3545 * (1-R3545) * 2%,0)</f>
        <v>0</v>
      </c>
      <c r="AD3545" s="53">
        <f>T3545+V3545+W3545+X3545+AA3545+AC3545</f>
        <v>622692.52000000002</v>
      </c>
    </row>
    <row r="3546">
      <c r="C3546" s="40" t="s">
        <v>6737</v>
      </c>
      <c r="D3546" s="41" t="s">
        <v>6738</v>
      </c>
      <c r="E3546" s="41"/>
      <c r="F3546" s="42">
        <v>43245.274884259255</v>
      </c>
      <c r="G3546" s="43">
        <v>2</v>
      </c>
      <c r="H3546" s="44" t="s">
        <v>24</v>
      </c>
      <c r="I3546" s="44" t="s">
        <v>24</v>
      </c>
      <c r="J3546" s="43">
        <v>0</v>
      </c>
      <c r="K3546" s="43">
        <v>0</v>
      </c>
      <c r="L3546" s="43">
        <v>0</v>
      </c>
      <c r="M3546" s="43">
        <f>IFERROR(J3546-K3546-L3546,0)</f>
        <v>0</v>
      </c>
      <c r="N3546" s="43">
        <v>1543430</v>
      </c>
      <c r="O3546" s="45">
        <f>IFERROR(IF(1 - M3546/N3546&lt;0,0,1-M3546/N3546),0)</f>
        <v>1</v>
      </c>
      <c r="P3546" s="43">
        <v>0</v>
      </c>
      <c r="Q3546" s="43">
        <v>0</v>
      </c>
      <c r="R3546" s="46">
        <f>IF(F3546&lt;DATEVALUE("2018-07-01"),1,0)</f>
        <v>1</v>
      </c>
      <c r="S3546" s="47">
        <f>IF(R3546=1,1%,0)</f>
        <v>0.01</v>
      </c>
      <c r="T3546" s="46">
        <f>IFERROR(S3546*M3546,0)</f>
        <v>0</v>
      </c>
      <c r="U3546" s="48">
        <f>IF(O3546&lt;=0.12,1,0)*(1-R3546)*M3546</f>
        <v>0</v>
      </c>
      <c r="V3546" s="49">
        <f>IF(0&lt;0.8,0,IF(0&lt;1,Sheet1!L590,1))*IF(G3546&lt;3,0.12 - O3546,0.01) *U3546</f>
        <v>0</v>
      </c>
      <c r="W3546" s="49">
        <f>IF(0&gt;1,IF(0&lt;=1.1,1,IF(0&lt;=1.2,2,IF(0&lt;=1.5,3,5))),0) * 1000000</f>
        <v>0</v>
      </c>
      <c r="X3546" s="50">
        <f>IF(AND(P3546&gt;=150000000,P3546&lt;300000000),5000000,IF(AND(P3546&gt;=300000000,P3546&lt;500000000),10000000,IF(AND(P3546&gt;=300000000,P3546&lt;500000000),15000000,IF(AND(P3546&gt;=500000000,P3546&lt;3000000000),20000000,IF(P3546&gt;=30000000000,35000000,0))))) * (1-R3546)</f>
        <v>0</v>
      </c>
      <c r="Y3546" s="50">
        <f>IFERROR(Q3546 * (1-R3546),0)</f>
        <v>0</v>
      </c>
      <c r="Z3546" s="51">
        <f>IF(R3546=1,0,"")</f>
        <v>0</v>
      </c>
      <c r="AA3546" s="51">
        <f>IFERROR((1-R3546) * Z3546 * 2%,0)</f>
        <v>0</v>
      </c>
      <c r="AB3546" s="52">
        <f>IF(R3546=0,"",0)</f>
        <v>0</v>
      </c>
      <c r="AC3546" s="52">
        <f> IFERROR(AB3546 * (1-R3546) * 2%,0)</f>
        <v>0</v>
      </c>
      <c r="AD3546" s="53">
        <f>T3546+V3546+W3546+X3546+AA3546+AC3546</f>
        <v>0</v>
      </c>
    </row>
    <row r="3547">
      <c r="C3547" s="40" t="s">
        <v>6739</v>
      </c>
      <c r="D3547" s="41" t="s">
        <v>6740</v>
      </c>
      <c r="E3547" s="41"/>
      <c r="F3547" s="42">
        <v>41725.642048611109</v>
      </c>
      <c r="G3547" s="43">
        <v>52</v>
      </c>
      <c r="H3547" s="44">
        <v>43335</v>
      </c>
      <c r="I3547" s="44">
        <v>43354</v>
      </c>
      <c r="J3547" s="43">
        <v>158015</v>
      </c>
      <c r="K3547" s="43">
        <v>0</v>
      </c>
      <c r="L3547" s="43">
        <v>0</v>
      </c>
      <c r="M3547" s="43">
        <f>IFERROR(J3547-K3547-L3547,0)</f>
        <v>158015</v>
      </c>
      <c r="N3547" s="43">
        <v>244590</v>
      </c>
      <c r="O3547" s="45">
        <f>IFERROR(IF(1 - M3547/N3547&lt;0,0,1-M3547/N3547),0)</f>
        <v>0.35395968764054131</v>
      </c>
      <c r="P3547" s="43">
        <v>0</v>
      </c>
      <c r="Q3547" s="43">
        <v>158015</v>
      </c>
      <c r="R3547" s="46">
        <f>IF(F3547&lt;DATEVALUE("2018-07-01"),1,0)</f>
        <v>1</v>
      </c>
      <c r="S3547" s="47">
        <f>IF(R3547=1,1%,0)</f>
        <v>0.01</v>
      </c>
      <c r="T3547" s="46">
        <f>IFERROR(S3547*M3547,0)</f>
        <v>1580.1500000000001</v>
      </c>
      <c r="U3547" s="48">
        <f>IF(O3547&lt;=0.12,1,0)*(1-R3547)*M3547</f>
        <v>0</v>
      </c>
      <c r="V3547" s="49">
        <f>IF(0&lt;0.8,0,IF(0&lt;1,Sheet1!L590,1))*IF(G3547&lt;3,0.12 - O3547,0.01) *U3547</f>
        <v>0</v>
      </c>
      <c r="W3547" s="49">
        <f>IF(0&gt;1,IF(0&lt;=1.1,1,IF(0&lt;=1.2,2,IF(0&lt;=1.5,3,5))),0) * 1000000</f>
        <v>0</v>
      </c>
      <c r="X3547" s="50">
        <f>IF(AND(P3547&gt;=150000000,P3547&lt;300000000),5000000,IF(AND(P3547&gt;=300000000,P3547&lt;500000000),10000000,IF(AND(P3547&gt;=300000000,P3547&lt;500000000),15000000,IF(AND(P3547&gt;=500000000,P3547&lt;3000000000),20000000,IF(P3547&gt;=30000000000,35000000,0))))) * (1-R3547)</f>
        <v>0</v>
      </c>
      <c r="Y3547" s="50">
        <f>IFERROR(Q3547 * (1-R3547),0)</f>
        <v>0</v>
      </c>
      <c r="Z3547" s="51">
        <f>IF(R3547=1,0,0)</f>
        <v>0</v>
      </c>
      <c r="AA3547" s="51">
        <f>IFERROR((1-R3547) * Z3547 * 2%,0)</f>
        <v>0</v>
      </c>
      <c r="AB3547" s="52">
        <f>IF(R3547=0,0,0)</f>
        <v>0</v>
      </c>
      <c r="AC3547" s="52">
        <f> IFERROR(AB3547 * (1-R3547) * 2%,0)</f>
        <v>0</v>
      </c>
      <c r="AD3547" s="53">
        <f>T3547+V3547+W3547+X3547+AA3547+AC3547</f>
        <v>1580.1500000000001</v>
      </c>
    </row>
    <row r="3548">
      <c r="C3548" s="40" t="s">
        <v>6741</v>
      </c>
      <c r="D3548" s="41" t="s">
        <v>6742</v>
      </c>
      <c r="E3548" s="41"/>
      <c r="F3548" s="42">
        <v>42016.631053240737</v>
      </c>
      <c r="G3548" s="43">
        <v>42</v>
      </c>
      <c r="H3548" s="44">
        <v>43339</v>
      </c>
      <c r="I3548" s="44">
        <v>43397</v>
      </c>
      <c r="J3548" s="43">
        <v>632254</v>
      </c>
      <c r="K3548" s="43">
        <v>0</v>
      </c>
      <c r="L3548" s="43">
        <v>0</v>
      </c>
      <c r="M3548" s="43">
        <f>IFERROR(J3548-K3548-L3548,0)</f>
        <v>632254</v>
      </c>
      <c r="N3548" s="43">
        <v>911405</v>
      </c>
      <c r="O3548" s="45">
        <f>IFERROR(IF(1 - M3548/N3548&lt;0,0,1-M3548/N3548),0)</f>
        <v>0.30628644784700543</v>
      </c>
      <c r="P3548" s="43">
        <v>0</v>
      </c>
      <c r="Q3548" s="43">
        <v>632254</v>
      </c>
      <c r="R3548" s="46">
        <f>IF(F3548&lt;DATEVALUE("2018-07-01"),1,0)</f>
        <v>1</v>
      </c>
      <c r="S3548" s="47">
        <f>IF(R3548=1,1%,0)</f>
        <v>0.01</v>
      </c>
      <c r="T3548" s="46">
        <f>IFERROR(S3548*M3548,0)</f>
        <v>6322.54</v>
      </c>
      <c r="U3548" s="48">
        <f>IF(O3548&lt;=0.12,1,0)*(1-R3548)*M3548</f>
        <v>0</v>
      </c>
      <c r="V3548" s="49">
        <f>IF(0&lt;0.8,0,IF(0&lt;1,Sheet1!L590,1))*IF(G3548&lt;3,0.12 - O3548,0.01) *U3548</f>
        <v>0</v>
      </c>
      <c r="W3548" s="49">
        <f>IF(0&gt;1,IF(0&lt;=1.1,1,IF(0&lt;=1.2,2,IF(0&lt;=1.5,3,5))),0) * 1000000</f>
        <v>0</v>
      </c>
      <c r="X3548" s="50">
        <f>IF(AND(P3548&gt;=150000000,P3548&lt;300000000),5000000,IF(AND(P3548&gt;=300000000,P3548&lt;500000000),10000000,IF(AND(P3548&gt;=300000000,P3548&lt;500000000),15000000,IF(AND(P3548&gt;=500000000,P3548&lt;3000000000),20000000,IF(P3548&gt;=30000000000,35000000,0))))) * (1-R3548)</f>
        <v>0</v>
      </c>
      <c r="Y3548" s="50">
        <f>IFERROR(Q3548 * (1-R3548),0)</f>
        <v>0</v>
      </c>
      <c r="Z3548" s="51">
        <f>IF(R3548=1,0,0)</f>
        <v>0</v>
      </c>
      <c r="AA3548" s="51">
        <f>IFERROR((1-R3548) * Z3548 * 2%,0)</f>
        <v>0</v>
      </c>
      <c r="AB3548" s="52">
        <f>IF(R3548=0,0,0)</f>
        <v>0</v>
      </c>
      <c r="AC3548" s="52">
        <f> IFERROR(AB3548 * (1-R3548) * 2%,0)</f>
        <v>0</v>
      </c>
      <c r="AD3548" s="53">
        <f>T3548+V3548+W3548+X3548+AA3548+AC3548</f>
        <v>6322.54</v>
      </c>
    </row>
    <row r="3549">
      <c r="C3549" s="40" t="s">
        <v>6743</v>
      </c>
      <c r="D3549" s="41" t="s">
        <v>6744</v>
      </c>
      <c r="E3549" s="41"/>
      <c r="F3549" s="42">
        <v>42181.363124999996</v>
      </c>
      <c r="G3549" s="43">
        <v>37</v>
      </c>
      <c r="H3549" s="44">
        <v>43335</v>
      </c>
      <c r="I3549" s="44">
        <v>43354</v>
      </c>
      <c r="J3549" s="43">
        <v>122265</v>
      </c>
      <c r="K3549" s="43">
        <v>0</v>
      </c>
      <c r="L3549" s="43">
        <v>0</v>
      </c>
      <c r="M3549" s="43">
        <f>IFERROR(J3549-K3549-L3549,0)</f>
        <v>122265</v>
      </c>
      <c r="N3549" s="43">
        <v>221793</v>
      </c>
      <c r="O3549" s="45">
        <f>IFERROR(IF(1 - M3549/N3549&lt;0,0,1-M3549/N3549),0)</f>
        <v>0.44874274661508706</v>
      </c>
      <c r="P3549" s="43">
        <v>0</v>
      </c>
      <c r="Q3549" s="43">
        <v>122265</v>
      </c>
      <c r="R3549" s="46">
        <f>IF(F3549&lt;DATEVALUE("2018-07-01"),1,0)</f>
        <v>1</v>
      </c>
      <c r="S3549" s="47">
        <f>IF(R3549=1,1%,0)</f>
        <v>0.01</v>
      </c>
      <c r="T3549" s="46">
        <f>IFERROR(S3549*M3549,0)</f>
        <v>1222.6500000000001</v>
      </c>
      <c r="U3549" s="48">
        <f>IF(O3549&lt;=0.12,1,0)*(1-R3549)*M3549</f>
        <v>0</v>
      </c>
      <c r="V3549" s="49">
        <f>IF(0&lt;0.8,0,IF(0&lt;1,Sheet1!L590,1))*IF(G3549&lt;3,0.12 - O3549,0.01) *U3549</f>
        <v>0</v>
      </c>
      <c r="W3549" s="49">
        <f>IF(0&gt;1,IF(0&lt;=1.1,1,IF(0&lt;=1.2,2,IF(0&lt;=1.5,3,5))),0) * 1000000</f>
        <v>0</v>
      </c>
      <c r="X3549" s="50">
        <f>IF(AND(P3549&gt;=150000000,P3549&lt;300000000),5000000,IF(AND(P3549&gt;=300000000,P3549&lt;500000000),10000000,IF(AND(P3549&gt;=300000000,P3549&lt;500000000),15000000,IF(AND(P3549&gt;=500000000,P3549&lt;3000000000),20000000,IF(P3549&gt;=30000000000,35000000,0))))) * (1-R3549)</f>
        <v>0</v>
      </c>
      <c r="Y3549" s="50">
        <f>IFERROR(Q3549 * (1-R3549),0)</f>
        <v>0</v>
      </c>
      <c r="Z3549" s="51">
        <f>IF(R3549=1,0,0)</f>
        <v>0</v>
      </c>
      <c r="AA3549" s="51">
        <f>IFERROR((1-R3549) * Z3549 * 2%,0)</f>
        <v>0</v>
      </c>
      <c r="AB3549" s="52">
        <f>IF(R3549=0,0,0)</f>
        <v>0</v>
      </c>
      <c r="AC3549" s="52">
        <f> IFERROR(AB3549 * (1-R3549) * 2%,0)</f>
        <v>0</v>
      </c>
      <c r="AD3549" s="53">
        <f>T3549+V3549+W3549+X3549+AA3549+AC3549</f>
        <v>1222.6500000000001</v>
      </c>
    </row>
    <row r="3550">
      <c r="C3550" s="40" t="s">
        <v>6745</v>
      </c>
      <c r="D3550" s="41" t="s">
        <v>6746</v>
      </c>
      <c r="E3550" s="41"/>
      <c r="F3550" s="42">
        <v>42210.383090277777</v>
      </c>
      <c r="G3550" s="43">
        <v>36</v>
      </c>
      <c r="H3550" s="44">
        <v>43335</v>
      </c>
      <c r="I3550" s="44">
        <v>43354</v>
      </c>
      <c r="J3550" s="43">
        <v>49638</v>
      </c>
      <c r="K3550" s="43">
        <v>0</v>
      </c>
      <c r="L3550" s="43">
        <v>0</v>
      </c>
      <c r="M3550" s="43">
        <f>IFERROR(J3550-K3550-L3550,0)</f>
        <v>49638</v>
      </c>
      <c r="N3550" s="43">
        <v>79461</v>
      </c>
      <c r="O3550" s="45">
        <f>IFERROR(IF(1 - M3550/N3550&lt;0,0,1-M3550/N3550),0)</f>
        <v>0.37531619284932227</v>
      </c>
      <c r="P3550" s="43">
        <v>0</v>
      </c>
      <c r="Q3550" s="43">
        <v>49638</v>
      </c>
      <c r="R3550" s="46">
        <f>IF(F3550&lt;DATEVALUE("2018-07-01"),1,0)</f>
        <v>1</v>
      </c>
      <c r="S3550" s="47">
        <f>IF(R3550=1,1%,0)</f>
        <v>0.01</v>
      </c>
      <c r="T3550" s="46">
        <f>IFERROR(S3550*M3550,0)</f>
        <v>496.38</v>
      </c>
      <c r="U3550" s="48">
        <f>IF(O3550&lt;=0.12,1,0)*(1-R3550)*M3550</f>
        <v>0</v>
      </c>
      <c r="V3550" s="49">
        <f>IF(0&lt;0.8,0,IF(0&lt;1,Sheet1!L590,1))*IF(G3550&lt;3,0.12 - O3550,0.01) *U3550</f>
        <v>0</v>
      </c>
      <c r="W3550" s="49">
        <f>IF(0&gt;1,IF(0&lt;=1.1,1,IF(0&lt;=1.2,2,IF(0&lt;=1.5,3,5))),0) * 1000000</f>
        <v>0</v>
      </c>
      <c r="X3550" s="50">
        <f>IF(AND(P3550&gt;=150000000,P3550&lt;300000000),5000000,IF(AND(P3550&gt;=300000000,P3550&lt;500000000),10000000,IF(AND(P3550&gt;=300000000,P3550&lt;500000000),15000000,IF(AND(P3550&gt;=500000000,P3550&lt;3000000000),20000000,IF(P3550&gt;=30000000000,35000000,0))))) * (1-R3550)</f>
        <v>0</v>
      </c>
      <c r="Y3550" s="50">
        <f>IFERROR(Q3550 * (1-R3550),0)</f>
        <v>0</v>
      </c>
      <c r="Z3550" s="51">
        <f>IF(R3550=1,0,0)</f>
        <v>0</v>
      </c>
      <c r="AA3550" s="51">
        <f>IFERROR((1-R3550) * Z3550 * 2%,0)</f>
        <v>0</v>
      </c>
      <c r="AB3550" s="52">
        <f>IF(R3550=0,0,0)</f>
        <v>0</v>
      </c>
      <c r="AC3550" s="52">
        <f> IFERROR(AB3550 * (1-R3550) * 2%,0)</f>
        <v>0</v>
      </c>
      <c r="AD3550" s="53">
        <f>T3550+V3550+W3550+X3550+AA3550+AC3550</f>
        <v>496.38</v>
      </c>
    </row>
    <row r="3551">
      <c r="C3551" s="40" t="s">
        <v>6747</v>
      </c>
      <c r="D3551" s="41" t="s">
        <v>6748</v>
      </c>
      <c r="E3551" s="41"/>
      <c r="F3551" s="42">
        <v>42566.337372685186</v>
      </c>
      <c r="G3551" s="43">
        <v>24</v>
      </c>
      <c r="H3551" s="44">
        <v>43339</v>
      </c>
      <c r="I3551" s="44">
        <v>43397</v>
      </c>
      <c r="J3551" s="43">
        <v>715652</v>
      </c>
      <c r="K3551" s="43">
        <v>0</v>
      </c>
      <c r="L3551" s="43">
        <v>0</v>
      </c>
      <c r="M3551" s="43">
        <f>IFERROR(J3551-K3551-L3551,0)</f>
        <v>715652</v>
      </c>
      <c r="N3551" s="43">
        <v>989192</v>
      </c>
      <c r="O3551" s="45">
        <f>IFERROR(IF(1 - M3551/N3551&lt;0,0,1-M3551/N3551),0)</f>
        <v>0.27652872243204552</v>
      </c>
      <c r="P3551" s="43">
        <v>0</v>
      </c>
      <c r="Q3551" s="43">
        <v>715652</v>
      </c>
      <c r="R3551" s="46">
        <f>IF(F3551&lt;DATEVALUE("2018-07-01"),1,0)</f>
        <v>1</v>
      </c>
      <c r="S3551" s="47">
        <f>IF(R3551=1,1%,0)</f>
        <v>0.01</v>
      </c>
      <c r="T3551" s="46">
        <f>IFERROR(S3551*M3551,0)</f>
        <v>7156.5200000000004</v>
      </c>
      <c r="U3551" s="48">
        <f>IF(O3551&lt;=0.12,1,0)*(1-R3551)*M3551</f>
        <v>0</v>
      </c>
      <c r="V3551" s="49">
        <f>IF(0&lt;0.8,0,IF(0&lt;1,Sheet1!L590,1))*IF(G3551&lt;3,0.12 - O3551,0.01) *U3551</f>
        <v>0</v>
      </c>
      <c r="W3551" s="49">
        <f>IF(0&gt;1,IF(0&lt;=1.1,1,IF(0&lt;=1.2,2,IF(0&lt;=1.5,3,5))),0) * 1000000</f>
        <v>0</v>
      </c>
      <c r="X3551" s="50">
        <f>IF(AND(P3551&gt;=150000000,P3551&lt;300000000),5000000,IF(AND(P3551&gt;=300000000,P3551&lt;500000000),10000000,IF(AND(P3551&gt;=300000000,P3551&lt;500000000),15000000,IF(AND(P3551&gt;=500000000,P3551&lt;3000000000),20000000,IF(P3551&gt;=30000000000,35000000,0))))) * (1-R3551)</f>
        <v>0</v>
      </c>
      <c r="Y3551" s="50">
        <f>IFERROR(Q3551 * (1-R3551),0)</f>
        <v>0</v>
      </c>
      <c r="Z3551" s="51">
        <f>IF(R3551=1,0,0)</f>
        <v>0</v>
      </c>
      <c r="AA3551" s="51">
        <f>IFERROR((1-R3551) * Z3551 * 2%,0)</f>
        <v>0</v>
      </c>
      <c r="AB3551" s="52">
        <f>IF(R3551=0,0,0)</f>
        <v>0</v>
      </c>
      <c r="AC3551" s="52">
        <f> IFERROR(AB3551 * (1-R3551) * 2%,0)</f>
        <v>0</v>
      </c>
      <c r="AD3551" s="53">
        <f>T3551+V3551+W3551+X3551+AA3551+AC3551</f>
        <v>7156.5200000000004</v>
      </c>
    </row>
    <row r="3552">
      <c r="C3552" s="40" t="s">
        <v>6749</v>
      </c>
      <c r="D3552" s="41" t="s">
        <v>6750</v>
      </c>
      <c r="E3552" s="41"/>
      <c r="F3552" s="42">
        <v>42566.33625</v>
      </c>
      <c r="G3552" s="43">
        <v>24</v>
      </c>
      <c r="H3552" s="44">
        <v>43339</v>
      </c>
      <c r="I3552" s="44">
        <v>43397</v>
      </c>
      <c r="J3552" s="43">
        <v>935013</v>
      </c>
      <c r="K3552" s="43">
        <v>0</v>
      </c>
      <c r="L3552" s="43">
        <v>0</v>
      </c>
      <c r="M3552" s="43">
        <f>IFERROR(J3552-K3552-L3552,0)</f>
        <v>935013</v>
      </c>
      <c r="N3552" s="43">
        <v>1137111</v>
      </c>
      <c r="O3552" s="45">
        <f>IFERROR(IF(1 - M3552/N3552&lt;0,0,1-M3552/N3552),0)</f>
        <v>0.17772935096046028</v>
      </c>
      <c r="P3552" s="43">
        <v>0</v>
      </c>
      <c r="Q3552" s="43">
        <v>935013</v>
      </c>
      <c r="R3552" s="46">
        <f>IF(F3552&lt;DATEVALUE("2018-07-01"),1,0)</f>
        <v>1</v>
      </c>
      <c r="S3552" s="47">
        <f>IF(R3552=1,1%,0)</f>
        <v>0.01</v>
      </c>
      <c r="T3552" s="46">
        <f>IFERROR(S3552*M3552,0)</f>
        <v>9350.130000000001</v>
      </c>
      <c r="U3552" s="48">
        <f>IF(O3552&lt;=0.12,1,0)*(1-R3552)*M3552</f>
        <v>0</v>
      </c>
      <c r="V3552" s="49">
        <f>IF(0&lt;0.8,0,IF(0&lt;1,Sheet1!L590,1))*IF(G3552&lt;3,0.12 - O3552,0.01) *U3552</f>
        <v>0</v>
      </c>
      <c r="W3552" s="49">
        <f>IF(0&gt;1,IF(0&lt;=1.1,1,IF(0&lt;=1.2,2,IF(0&lt;=1.5,3,5))),0) * 1000000</f>
        <v>0</v>
      </c>
      <c r="X3552" s="50">
        <f>IF(AND(P3552&gt;=150000000,P3552&lt;300000000),5000000,IF(AND(P3552&gt;=300000000,P3552&lt;500000000),10000000,IF(AND(P3552&gt;=300000000,P3552&lt;500000000),15000000,IF(AND(P3552&gt;=500000000,P3552&lt;3000000000),20000000,IF(P3552&gt;=30000000000,35000000,0))))) * (1-R3552)</f>
        <v>0</v>
      </c>
      <c r="Y3552" s="50">
        <f>IFERROR(Q3552 * (1-R3552),0)</f>
        <v>0</v>
      </c>
      <c r="Z3552" s="51">
        <f>IF(R3552=1,0,0)</f>
        <v>0</v>
      </c>
      <c r="AA3552" s="51">
        <f>IFERROR((1-R3552) * Z3552 * 2%,0)</f>
        <v>0</v>
      </c>
      <c r="AB3552" s="52">
        <f>IF(R3552=0,0,0)</f>
        <v>0</v>
      </c>
      <c r="AC3552" s="52">
        <f> IFERROR(AB3552 * (1-R3552) * 2%,0)</f>
        <v>0</v>
      </c>
      <c r="AD3552" s="53">
        <f>T3552+V3552+W3552+X3552+AA3552+AC3552</f>
        <v>9350.130000000001</v>
      </c>
    </row>
    <row r="3553">
      <c r="C3553" s="40" t="s">
        <v>6751</v>
      </c>
      <c r="D3553" s="41" t="s">
        <v>6752</v>
      </c>
      <c r="E3553" s="41"/>
      <c r="F3553" s="42">
        <v>42576.399375000001</v>
      </c>
      <c r="G3553" s="43">
        <v>24</v>
      </c>
      <c r="H3553" s="44">
        <v>43335</v>
      </c>
      <c r="I3553" s="44">
        <v>43354</v>
      </c>
      <c r="J3553" s="43">
        <v>22990</v>
      </c>
      <c r="K3553" s="43">
        <v>0</v>
      </c>
      <c r="L3553" s="43">
        <v>0</v>
      </c>
      <c r="M3553" s="43">
        <f>IFERROR(J3553-K3553-L3553,0)</f>
        <v>22990</v>
      </c>
      <c r="N3553" s="43">
        <v>30613</v>
      </c>
      <c r="O3553" s="45">
        <f>IFERROR(IF(1 - M3553/N3553&lt;0,0,1-M3553/N3553),0)</f>
        <v>0.24901185770750989</v>
      </c>
      <c r="P3553" s="43">
        <v>0</v>
      </c>
      <c r="Q3553" s="43">
        <v>22990</v>
      </c>
      <c r="R3553" s="46">
        <f>IF(F3553&lt;DATEVALUE("2018-07-01"),1,0)</f>
        <v>1</v>
      </c>
      <c r="S3553" s="47">
        <f>IF(R3553=1,1%,0)</f>
        <v>0.01</v>
      </c>
      <c r="T3553" s="46">
        <f>IFERROR(S3553*M3553,0)</f>
        <v>229.90000000000001</v>
      </c>
      <c r="U3553" s="48">
        <f>IF(O3553&lt;=0.12,1,0)*(1-R3553)*M3553</f>
        <v>0</v>
      </c>
      <c r="V3553" s="49">
        <f>IF(0&lt;0.8,0,IF(0&lt;1,Sheet1!L590,1))*IF(G3553&lt;3,0.12 - O3553,0.01) *U3553</f>
        <v>0</v>
      </c>
      <c r="W3553" s="49">
        <f>IF(0&gt;1,IF(0&lt;=1.1,1,IF(0&lt;=1.2,2,IF(0&lt;=1.5,3,5))),0) * 1000000</f>
        <v>0</v>
      </c>
      <c r="X3553" s="50">
        <f>IF(AND(P3553&gt;=150000000,P3553&lt;300000000),5000000,IF(AND(P3553&gt;=300000000,P3553&lt;500000000),10000000,IF(AND(P3553&gt;=300000000,P3553&lt;500000000),15000000,IF(AND(P3553&gt;=500000000,P3553&lt;3000000000),20000000,IF(P3553&gt;=30000000000,35000000,0))))) * (1-R3553)</f>
        <v>0</v>
      </c>
      <c r="Y3553" s="50">
        <f>IFERROR(Q3553 * (1-R3553),0)</f>
        <v>0</v>
      </c>
      <c r="Z3553" s="51">
        <f>IF(R3553=1,0,0)</f>
        <v>0</v>
      </c>
      <c r="AA3553" s="51">
        <f>IFERROR((1-R3553) * Z3553 * 2%,0)</f>
        <v>0</v>
      </c>
      <c r="AB3553" s="52">
        <f>IF(R3553=0,0,0)</f>
        <v>0</v>
      </c>
      <c r="AC3553" s="52">
        <f> IFERROR(AB3553 * (1-R3553) * 2%,0)</f>
        <v>0</v>
      </c>
      <c r="AD3553" s="53">
        <f>T3553+V3553+W3553+X3553+AA3553+AC3553</f>
        <v>229.90000000000001</v>
      </c>
    </row>
    <row r="3554">
      <c r="C3554" s="40" t="s">
        <v>6753</v>
      </c>
      <c r="D3554" s="41" t="s">
        <v>6754</v>
      </c>
      <c r="E3554" s="41"/>
      <c r="F3554" s="42">
        <v>43245.286979166667</v>
      </c>
      <c r="G3554" s="43">
        <v>2</v>
      </c>
      <c r="H3554" s="44" t="s">
        <v>24</v>
      </c>
      <c r="I3554" s="44" t="s">
        <v>24</v>
      </c>
      <c r="J3554" s="43">
        <v>0</v>
      </c>
      <c r="K3554" s="43">
        <v>0</v>
      </c>
      <c r="L3554" s="43">
        <v>0</v>
      </c>
      <c r="M3554" s="43">
        <f>IFERROR(J3554-K3554-L3554,0)</f>
        <v>0</v>
      </c>
      <c r="N3554" s="43">
        <v>20092</v>
      </c>
      <c r="O3554" s="45">
        <f>IFERROR(IF(1 - M3554/N3554&lt;0,0,1-M3554/N3554),0)</f>
        <v>1</v>
      </c>
      <c r="P3554" s="43">
        <v>0</v>
      </c>
      <c r="Q3554" s="43">
        <v>0</v>
      </c>
      <c r="R3554" s="46">
        <f>IF(F3554&lt;DATEVALUE("2018-07-01"),1,0)</f>
        <v>1</v>
      </c>
      <c r="S3554" s="47">
        <f>IF(R3554=1,1%,0)</f>
        <v>0.01</v>
      </c>
      <c r="T3554" s="46">
        <f>IFERROR(S3554*M3554,0)</f>
        <v>0</v>
      </c>
      <c r="U3554" s="48">
        <f>IF(O3554&lt;=0.12,1,0)*(1-R3554)*M3554</f>
        <v>0</v>
      </c>
      <c r="V3554" s="49">
        <f>IF(0&lt;0.8,0,IF(0&lt;1,Sheet1!L590,1))*IF(G3554&lt;3,0.12 - O3554,0.01) *U3554</f>
        <v>0</v>
      </c>
      <c r="W3554" s="49">
        <f>IF(0&gt;1,IF(0&lt;=1.1,1,IF(0&lt;=1.2,2,IF(0&lt;=1.5,3,5))),0) * 1000000</f>
        <v>0</v>
      </c>
      <c r="X3554" s="50">
        <f>IF(AND(P3554&gt;=150000000,P3554&lt;300000000),5000000,IF(AND(P3554&gt;=300000000,P3554&lt;500000000),10000000,IF(AND(P3554&gt;=300000000,P3554&lt;500000000),15000000,IF(AND(P3554&gt;=500000000,P3554&lt;3000000000),20000000,IF(P3554&gt;=30000000000,35000000,0))))) * (1-R3554)</f>
        <v>0</v>
      </c>
      <c r="Y3554" s="50">
        <f>IFERROR(Q3554 * (1-R3554),0)</f>
        <v>0</v>
      </c>
      <c r="Z3554" s="51">
        <f>IF(R3554=1,0,"")</f>
        <v>0</v>
      </c>
      <c r="AA3554" s="51">
        <f>IFERROR((1-R3554) * Z3554 * 2%,0)</f>
        <v>0</v>
      </c>
      <c r="AB3554" s="52">
        <f>IF(R3554=0,"",0)</f>
        <v>0</v>
      </c>
      <c r="AC3554" s="52">
        <f> IFERROR(AB3554 * (1-R3554) * 2%,0)</f>
        <v>0</v>
      </c>
      <c r="AD3554" s="53">
        <f>T3554+V3554+W3554+X3554+AA3554+AC3554</f>
        <v>0</v>
      </c>
    </row>
    <row r="3555">
      <c r="C3555" s="40" t="s">
        <v>6755</v>
      </c>
      <c r="D3555" s="41" t="s">
        <v>6756</v>
      </c>
      <c r="E3555" s="41"/>
      <c r="F3555" s="42">
        <v>39608.406747685185</v>
      </c>
      <c r="G3555" s="43">
        <v>121</v>
      </c>
      <c r="H3555" s="44">
        <v>43322</v>
      </c>
      <c r="I3555" s="44">
        <v>43392</v>
      </c>
      <c r="J3555" s="43">
        <v>6112518</v>
      </c>
      <c r="K3555" s="43">
        <v>0</v>
      </c>
      <c r="L3555" s="43">
        <v>0</v>
      </c>
      <c r="M3555" s="43">
        <f>IFERROR(J3555-K3555-L3555,0)</f>
        <v>6112518</v>
      </c>
      <c r="N3555" s="43">
        <v>6068422</v>
      </c>
      <c r="O3555" s="45">
        <f>IFERROR(IF(1 - M3555/N3555&lt;0,0,1-M3555/N3555),0)</f>
        <v>0</v>
      </c>
      <c r="P3555" s="43">
        <v>0</v>
      </c>
      <c r="Q3555" s="43">
        <v>6112518</v>
      </c>
      <c r="R3555" s="46">
        <f>IF(F3555&lt;DATEVALUE("2018-07-01"),1,0)</f>
        <v>1</v>
      </c>
      <c r="S3555" s="47">
        <f>IF(R3555=1,1%,0)</f>
        <v>0.01</v>
      </c>
      <c r="T3555" s="46">
        <f>IFERROR(S3555*M3555,0)</f>
        <v>61125.18</v>
      </c>
      <c r="U3555" s="48">
        <f>IF(O3555&lt;=0.12,1,0)*(1-R3555)*M3555</f>
        <v>0</v>
      </c>
      <c r="V3555" s="49">
        <f>IF(0&lt;0.8,0,IF(0&lt;1,Sheet1!L590,1))*IF(G3555&lt;3,0.12 - O3555,0.01) *U3555</f>
        <v>0</v>
      </c>
      <c r="W3555" s="49">
        <f>IF(0&gt;1,IF(0&lt;=1.1,1,IF(0&lt;=1.2,2,IF(0&lt;=1.5,3,5))),0) * 1000000</f>
        <v>0</v>
      </c>
      <c r="X3555" s="50">
        <f>IF(AND(P3555&gt;=150000000,P3555&lt;300000000),5000000,IF(AND(P3555&gt;=300000000,P3555&lt;500000000),10000000,IF(AND(P3555&gt;=300000000,P3555&lt;500000000),15000000,IF(AND(P3555&gt;=500000000,P3555&lt;3000000000),20000000,IF(P3555&gt;=30000000000,35000000,0))))) * (1-R3555)</f>
        <v>0</v>
      </c>
      <c r="Y3555" s="50">
        <f>IFERROR(Q3555 * (1-R3555),0)</f>
        <v>0</v>
      </c>
      <c r="Z3555" s="51">
        <f>IF(R3555=1,0,0)</f>
        <v>0</v>
      </c>
      <c r="AA3555" s="51">
        <f>IFERROR((1-R3555) * Z3555 * 2%,0)</f>
        <v>0</v>
      </c>
      <c r="AB3555" s="52">
        <f>IF(R3555=0,0,0)</f>
        <v>0</v>
      </c>
      <c r="AC3555" s="52">
        <f> IFERROR(AB3555 * (1-R3555) * 2%,0)</f>
        <v>0</v>
      </c>
      <c r="AD3555" s="53">
        <f>T3555+V3555+W3555+X3555+AA3555+AC3555</f>
        <v>61125.18</v>
      </c>
    </row>
    <row r="3556">
      <c r="C3556" s="40" t="s">
        <v>6757</v>
      </c>
      <c r="D3556" s="41" t="s">
        <v>6758</v>
      </c>
      <c r="E3556" s="41"/>
      <c r="F3556" s="42">
        <v>39608.412881944445</v>
      </c>
      <c r="G3556" s="43">
        <v>121</v>
      </c>
      <c r="H3556" s="44">
        <v>43328</v>
      </c>
      <c r="I3556" s="44">
        <v>43351</v>
      </c>
      <c r="J3556" s="43">
        <v>748741</v>
      </c>
      <c r="K3556" s="43">
        <v>0</v>
      </c>
      <c r="L3556" s="43">
        <v>0</v>
      </c>
      <c r="M3556" s="43">
        <f>IFERROR(J3556-K3556-L3556,0)</f>
        <v>748741</v>
      </c>
      <c r="N3556" s="43">
        <v>755238</v>
      </c>
      <c r="O3556" s="45">
        <f>IFERROR(IF(1 - M3556/N3556&lt;0,0,1-M3556/N3556),0)</f>
        <v>0.008602586204613627</v>
      </c>
      <c r="P3556" s="43">
        <v>0</v>
      </c>
      <c r="Q3556" s="43">
        <v>748741</v>
      </c>
      <c r="R3556" s="46">
        <f>IF(F3556&lt;DATEVALUE("2018-07-01"),1,0)</f>
        <v>1</v>
      </c>
      <c r="S3556" s="47">
        <f>IF(R3556=1,1%,0)</f>
        <v>0.01</v>
      </c>
      <c r="T3556" s="46">
        <f>IFERROR(S3556*M3556,0)</f>
        <v>7487.4099999999999</v>
      </c>
      <c r="U3556" s="48">
        <f>IF(O3556&lt;=0.12,1,0)*(1-R3556)*M3556</f>
        <v>0</v>
      </c>
      <c r="V3556" s="49">
        <f>IF(0&lt;0.8,0,IF(0&lt;1,Sheet1!L590,1))*IF(G3556&lt;3,0.12 - O3556,0.01) *U3556</f>
        <v>0</v>
      </c>
      <c r="W3556" s="49">
        <f>IF(0&gt;1,IF(0&lt;=1.1,1,IF(0&lt;=1.2,2,IF(0&lt;=1.5,3,5))),0) * 1000000</f>
        <v>0</v>
      </c>
      <c r="X3556" s="50">
        <f>IF(AND(P3556&gt;=150000000,P3556&lt;300000000),5000000,IF(AND(P3556&gt;=300000000,P3556&lt;500000000),10000000,IF(AND(P3556&gt;=300000000,P3556&lt;500000000),15000000,IF(AND(P3556&gt;=500000000,P3556&lt;3000000000),20000000,IF(P3556&gt;=30000000000,35000000,0))))) * (1-R3556)</f>
        <v>0</v>
      </c>
      <c r="Y3556" s="50">
        <f>IFERROR(Q3556 * (1-R3556),0)</f>
        <v>0</v>
      </c>
      <c r="Z3556" s="51">
        <f>IF(R3556=1,0,0)</f>
        <v>0</v>
      </c>
      <c r="AA3556" s="51">
        <f>IFERROR((1-R3556) * Z3556 * 2%,0)</f>
        <v>0</v>
      </c>
      <c r="AB3556" s="52">
        <f>IF(R3556=0,0,0)</f>
        <v>0</v>
      </c>
      <c r="AC3556" s="52">
        <f> IFERROR(AB3556 * (1-R3556) * 2%,0)</f>
        <v>0</v>
      </c>
      <c r="AD3556" s="53">
        <f>T3556+V3556+W3556+X3556+AA3556+AC3556</f>
        <v>7487.4099999999999</v>
      </c>
    </row>
    <row r="3557">
      <c r="C3557" s="40" t="s">
        <v>6759</v>
      </c>
      <c r="D3557" s="41" t="s">
        <v>6760</v>
      </c>
      <c r="E3557" s="41"/>
      <c r="F3557" s="42">
        <v>39787.374143518515</v>
      </c>
      <c r="G3557" s="43">
        <v>115</v>
      </c>
      <c r="H3557" s="44">
        <v>43372</v>
      </c>
      <c r="I3557" s="44">
        <v>43424</v>
      </c>
      <c r="J3557" s="43">
        <v>944426</v>
      </c>
      <c r="K3557" s="43">
        <v>0</v>
      </c>
      <c r="L3557" s="43">
        <v>0</v>
      </c>
      <c r="M3557" s="43">
        <f>IFERROR(J3557-K3557-L3557,0)</f>
        <v>944426</v>
      </c>
      <c r="N3557" s="43">
        <v>944510</v>
      </c>
      <c r="O3557" s="45">
        <f>IFERROR(IF(1 - M3557/N3557&lt;0,0,1-M3557/N3557),0)</f>
        <v>8.8935003335066654E-05</v>
      </c>
      <c r="P3557" s="43">
        <v>0</v>
      </c>
      <c r="Q3557" s="43">
        <v>944426</v>
      </c>
      <c r="R3557" s="46">
        <f>IF(F3557&lt;DATEVALUE("2018-07-01"),1,0)</f>
        <v>1</v>
      </c>
      <c r="S3557" s="47">
        <f>IF(R3557=1,1%,0)</f>
        <v>0.01</v>
      </c>
      <c r="T3557" s="46">
        <f>IFERROR(S3557*M3557,0)</f>
        <v>9444.2600000000002</v>
      </c>
      <c r="U3557" s="48">
        <f>IF(O3557&lt;=0.12,1,0)*(1-R3557)*M3557</f>
        <v>0</v>
      </c>
      <c r="V3557" s="49">
        <f>IF(0&lt;0.8,0,IF(0&lt;1,Sheet1!L590,1))*IF(G3557&lt;3,0.12 - O3557,0.01) *U3557</f>
        <v>0</v>
      </c>
      <c r="W3557" s="49">
        <f>IF(0&gt;1,IF(0&lt;=1.1,1,IF(0&lt;=1.2,2,IF(0&lt;=1.5,3,5))),0) * 1000000</f>
        <v>0</v>
      </c>
      <c r="X3557" s="50">
        <f>IF(AND(P3557&gt;=150000000,P3557&lt;300000000),5000000,IF(AND(P3557&gt;=300000000,P3557&lt;500000000),10000000,IF(AND(P3557&gt;=300000000,P3557&lt;500000000),15000000,IF(AND(P3557&gt;=500000000,P3557&lt;3000000000),20000000,IF(P3557&gt;=30000000000,35000000,0))))) * (1-R3557)</f>
        <v>0</v>
      </c>
      <c r="Y3557" s="50">
        <f>IFERROR(Q3557 * (1-R3557),0)</f>
        <v>0</v>
      </c>
      <c r="Z3557" s="51">
        <f>IF(R3557=1,0,0)</f>
        <v>0</v>
      </c>
      <c r="AA3557" s="51">
        <f>IFERROR((1-R3557) * Z3557 * 2%,0)</f>
        <v>0</v>
      </c>
      <c r="AB3557" s="52">
        <f>IF(R3557=0,0,0)</f>
        <v>0</v>
      </c>
      <c r="AC3557" s="52">
        <f> IFERROR(AB3557 * (1-R3557) * 2%,0)</f>
        <v>0</v>
      </c>
      <c r="AD3557" s="53">
        <f>T3557+V3557+W3557+X3557+AA3557+AC3557</f>
        <v>9444.2600000000002</v>
      </c>
    </row>
    <row r="3558">
      <c r="C3558" s="40" t="s">
        <v>6761</v>
      </c>
      <c r="D3558" s="41" t="s">
        <v>6762</v>
      </c>
      <c r="E3558" s="41"/>
      <c r="F3558" s="42">
        <v>39802.477662037032</v>
      </c>
      <c r="G3558" s="43">
        <v>115</v>
      </c>
      <c r="H3558" s="44">
        <v>43321</v>
      </c>
      <c r="I3558" s="44">
        <v>43341</v>
      </c>
      <c r="J3558" s="43">
        <v>860000</v>
      </c>
      <c r="K3558" s="43">
        <v>0</v>
      </c>
      <c r="L3558" s="43">
        <v>0</v>
      </c>
      <c r="M3558" s="43">
        <f>IFERROR(J3558-K3558-L3558,0)</f>
        <v>860000</v>
      </c>
      <c r="N3558" s="43">
        <v>808615</v>
      </c>
      <c r="O3558" s="45">
        <f>IFERROR(IF(1 - M3558/N3558&lt;0,0,1-M3558/N3558),0)</f>
        <v>0</v>
      </c>
      <c r="P3558" s="43">
        <v>0</v>
      </c>
      <c r="Q3558" s="43">
        <v>860000</v>
      </c>
      <c r="R3558" s="46">
        <f>IF(F3558&lt;DATEVALUE("2018-07-01"),1,0)</f>
        <v>1</v>
      </c>
      <c r="S3558" s="47">
        <f>IF(R3558=1,1%,0)</f>
        <v>0.01</v>
      </c>
      <c r="T3558" s="46">
        <f>IFERROR(S3558*M3558,0)</f>
        <v>8600</v>
      </c>
      <c r="U3558" s="48">
        <f>IF(O3558&lt;=0.12,1,0)*(1-R3558)*M3558</f>
        <v>0</v>
      </c>
      <c r="V3558" s="49">
        <f>IF(0&lt;0.8,0,IF(0&lt;1,Sheet1!L590,1))*IF(G3558&lt;3,0.12 - O3558,0.01) *U3558</f>
        <v>0</v>
      </c>
      <c r="W3558" s="49">
        <f>IF(0&gt;1,IF(0&lt;=1.1,1,IF(0&lt;=1.2,2,IF(0&lt;=1.5,3,5))),0) * 1000000</f>
        <v>0</v>
      </c>
      <c r="X3558" s="50">
        <f>IF(AND(P3558&gt;=150000000,P3558&lt;300000000),5000000,IF(AND(P3558&gt;=300000000,P3558&lt;500000000),10000000,IF(AND(P3558&gt;=300000000,P3558&lt;500000000),15000000,IF(AND(P3558&gt;=500000000,P3558&lt;3000000000),20000000,IF(P3558&gt;=30000000000,35000000,0))))) * (1-R3558)</f>
        <v>0</v>
      </c>
      <c r="Y3558" s="50">
        <f>IFERROR(Q3558 * (1-R3558),0)</f>
        <v>0</v>
      </c>
      <c r="Z3558" s="51">
        <f>IF(R3558=1,0,0)</f>
        <v>0</v>
      </c>
      <c r="AA3558" s="51">
        <f>IFERROR((1-R3558) * Z3558 * 2%,0)</f>
        <v>0</v>
      </c>
      <c r="AB3558" s="52">
        <f>IF(R3558=0,0,0)</f>
        <v>0</v>
      </c>
      <c r="AC3558" s="52">
        <f> IFERROR(AB3558 * (1-R3558) * 2%,0)</f>
        <v>0</v>
      </c>
      <c r="AD3558" s="53">
        <f>T3558+V3558+W3558+X3558+AA3558+AC3558</f>
        <v>8600</v>
      </c>
    </row>
    <row r="3559">
      <c r="C3559" s="40" t="s">
        <v>6763</v>
      </c>
      <c r="D3559" s="41" t="s">
        <v>6764</v>
      </c>
      <c r="E3559" s="41"/>
      <c r="F3559" s="42">
        <v>39995.657152777778</v>
      </c>
      <c r="G3559" s="43">
        <v>108</v>
      </c>
      <c r="H3559" s="44">
        <v>43321</v>
      </c>
      <c r="I3559" s="44">
        <v>43383</v>
      </c>
      <c r="J3559" s="43">
        <v>3979000</v>
      </c>
      <c r="K3559" s="43">
        <v>0</v>
      </c>
      <c r="L3559" s="43">
        <v>0</v>
      </c>
      <c r="M3559" s="43">
        <f>IFERROR(J3559-K3559-L3559,0)</f>
        <v>3979000</v>
      </c>
      <c r="N3559" s="43">
        <v>3942784</v>
      </c>
      <c r="O3559" s="45">
        <f>IFERROR(IF(1 - M3559/N3559&lt;0,0,1-M3559/N3559),0)</f>
        <v>0</v>
      </c>
      <c r="P3559" s="43">
        <v>0</v>
      </c>
      <c r="Q3559" s="43">
        <v>3979000</v>
      </c>
      <c r="R3559" s="46">
        <f>IF(F3559&lt;DATEVALUE("2018-07-01"),1,0)</f>
        <v>1</v>
      </c>
      <c r="S3559" s="47">
        <f>IF(R3559=1,1%,0)</f>
        <v>0.01</v>
      </c>
      <c r="T3559" s="46">
        <f>IFERROR(S3559*M3559,0)</f>
        <v>39790</v>
      </c>
      <c r="U3559" s="48">
        <f>IF(O3559&lt;=0.12,1,0)*(1-R3559)*M3559</f>
        <v>0</v>
      </c>
      <c r="V3559" s="49">
        <f>IF(0&lt;0.8,0,IF(0&lt;1,Sheet1!L590,1))*IF(G3559&lt;3,0.12 - O3559,0.01) *U3559</f>
        <v>0</v>
      </c>
      <c r="W3559" s="49">
        <f>IF(0&gt;1,IF(0&lt;=1.1,1,IF(0&lt;=1.2,2,IF(0&lt;=1.5,3,5))),0) * 1000000</f>
        <v>0</v>
      </c>
      <c r="X3559" s="50">
        <f>IF(AND(P3559&gt;=150000000,P3559&lt;300000000),5000000,IF(AND(P3559&gt;=300000000,P3559&lt;500000000),10000000,IF(AND(P3559&gt;=300000000,P3559&lt;500000000),15000000,IF(AND(P3559&gt;=500000000,P3559&lt;3000000000),20000000,IF(P3559&gt;=30000000000,35000000,0))))) * (1-R3559)</f>
        <v>0</v>
      </c>
      <c r="Y3559" s="50">
        <f>IFERROR(Q3559 * (1-R3559),0)</f>
        <v>0</v>
      </c>
      <c r="Z3559" s="51">
        <f>IF(R3559=1,0,0)</f>
        <v>0</v>
      </c>
      <c r="AA3559" s="51">
        <f>IFERROR((1-R3559) * Z3559 * 2%,0)</f>
        <v>0</v>
      </c>
      <c r="AB3559" s="52">
        <f>IF(R3559=0,0,0)</f>
        <v>0</v>
      </c>
      <c r="AC3559" s="52">
        <f> IFERROR(AB3559 * (1-R3559) * 2%,0)</f>
        <v>0</v>
      </c>
      <c r="AD3559" s="53">
        <f>T3559+V3559+W3559+X3559+AA3559+AC3559</f>
        <v>39790</v>
      </c>
    </row>
    <row r="3560">
      <c r="C3560" s="40" t="s">
        <v>6765</v>
      </c>
      <c r="D3560" s="41" t="s">
        <v>6766</v>
      </c>
      <c r="E3560" s="41"/>
      <c r="F3560" s="42">
        <v>40883.715370370366</v>
      </c>
      <c r="G3560" s="43">
        <v>79</v>
      </c>
      <c r="H3560" s="44">
        <v>43321</v>
      </c>
      <c r="I3560" s="44">
        <v>43375</v>
      </c>
      <c r="J3560" s="43">
        <v>1347264</v>
      </c>
      <c r="K3560" s="43">
        <v>0</v>
      </c>
      <c r="L3560" s="43">
        <v>0</v>
      </c>
      <c r="M3560" s="43">
        <f>IFERROR(J3560-K3560-L3560,0)</f>
        <v>1347264</v>
      </c>
      <c r="N3560" s="43">
        <v>3095261</v>
      </c>
      <c r="O3560" s="45">
        <f>IFERROR(IF(1 - M3560/N3560&lt;0,0,1-M3560/N3560),0)</f>
        <v>0.56473331328117404</v>
      </c>
      <c r="P3560" s="43">
        <v>0</v>
      </c>
      <c r="Q3560" s="43">
        <v>1347264</v>
      </c>
      <c r="R3560" s="46">
        <f>IF(F3560&lt;DATEVALUE("2018-07-01"),1,0)</f>
        <v>1</v>
      </c>
      <c r="S3560" s="47">
        <f>IF(R3560=1,1%,0)</f>
        <v>0.01</v>
      </c>
      <c r="T3560" s="46">
        <f>IFERROR(S3560*M3560,0)</f>
        <v>13472.639999999999</v>
      </c>
      <c r="U3560" s="48">
        <f>IF(O3560&lt;=0.12,1,0)*(1-R3560)*M3560</f>
        <v>0</v>
      </c>
      <c r="V3560" s="49">
        <f>IF(0&lt;0.8,0,IF(0&lt;1,Sheet1!L590,1))*IF(G3560&lt;3,0.12 - O3560,0.01) *U3560</f>
        <v>0</v>
      </c>
      <c r="W3560" s="49">
        <f>IF(0&gt;1,IF(0&lt;=1.1,1,IF(0&lt;=1.2,2,IF(0&lt;=1.5,3,5))),0) * 1000000</f>
        <v>0</v>
      </c>
      <c r="X3560" s="50">
        <f>IF(AND(P3560&gt;=150000000,P3560&lt;300000000),5000000,IF(AND(P3560&gt;=300000000,P3560&lt;500000000),10000000,IF(AND(P3560&gt;=300000000,P3560&lt;500000000),15000000,IF(AND(P3560&gt;=500000000,P3560&lt;3000000000),20000000,IF(P3560&gt;=30000000000,35000000,0))))) * (1-R3560)</f>
        <v>0</v>
      </c>
      <c r="Y3560" s="50">
        <f>IFERROR(Q3560 * (1-R3560),0)</f>
        <v>0</v>
      </c>
      <c r="Z3560" s="51">
        <f>IF(R3560=1,0,0)</f>
        <v>0</v>
      </c>
      <c r="AA3560" s="51">
        <f>IFERROR((1-R3560) * Z3560 * 2%,0)</f>
        <v>0</v>
      </c>
      <c r="AB3560" s="52">
        <f>IF(R3560=0,0,0)</f>
        <v>0</v>
      </c>
      <c r="AC3560" s="52">
        <f> IFERROR(AB3560 * (1-R3560) * 2%,0)</f>
        <v>0</v>
      </c>
      <c r="AD3560" s="53">
        <f>T3560+V3560+W3560+X3560+AA3560+AC3560</f>
        <v>13472.639999999999</v>
      </c>
    </row>
    <row r="3561">
      <c r="C3561" s="40" t="s">
        <v>6767</v>
      </c>
      <c r="D3561" s="41" t="s">
        <v>6768</v>
      </c>
      <c r="E3561" s="41"/>
      <c r="F3561" s="42">
        <v>40907.4375</v>
      </c>
      <c r="G3561" s="43">
        <v>79</v>
      </c>
      <c r="H3561" s="44">
        <v>43321</v>
      </c>
      <c r="I3561" s="44">
        <v>43369</v>
      </c>
      <c r="J3561" s="43">
        <v>321000</v>
      </c>
      <c r="K3561" s="43">
        <v>0</v>
      </c>
      <c r="L3561" s="43">
        <v>0</v>
      </c>
      <c r="M3561" s="43">
        <f>IFERROR(J3561-K3561-L3561,0)</f>
        <v>321000</v>
      </c>
      <c r="N3561" s="43">
        <v>304706</v>
      </c>
      <c r="O3561" s="45">
        <f>IFERROR(IF(1 - M3561/N3561&lt;0,0,1-M3561/N3561),0)</f>
        <v>0</v>
      </c>
      <c r="P3561" s="43">
        <v>0</v>
      </c>
      <c r="Q3561" s="43">
        <v>321000</v>
      </c>
      <c r="R3561" s="46">
        <f>IF(F3561&lt;DATEVALUE("2018-07-01"),1,0)</f>
        <v>1</v>
      </c>
      <c r="S3561" s="47">
        <f>IF(R3561=1,1%,0)</f>
        <v>0.01</v>
      </c>
      <c r="T3561" s="46">
        <f>IFERROR(S3561*M3561,0)</f>
        <v>3210</v>
      </c>
      <c r="U3561" s="48">
        <f>IF(O3561&lt;=0.12,1,0)*(1-R3561)*M3561</f>
        <v>0</v>
      </c>
      <c r="V3561" s="49">
        <f>IF(0&lt;0.8,0,IF(0&lt;1,Sheet1!L590,1))*IF(G3561&lt;3,0.12 - O3561,0.01) *U3561</f>
        <v>0</v>
      </c>
      <c r="W3561" s="49">
        <f>IF(0&gt;1,IF(0&lt;=1.1,1,IF(0&lt;=1.2,2,IF(0&lt;=1.5,3,5))),0) * 1000000</f>
        <v>0</v>
      </c>
      <c r="X3561" s="50">
        <f>IF(AND(P3561&gt;=150000000,P3561&lt;300000000),5000000,IF(AND(P3561&gt;=300000000,P3561&lt;500000000),10000000,IF(AND(P3561&gt;=300000000,P3561&lt;500000000),15000000,IF(AND(P3561&gt;=500000000,P3561&lt;3000000000),20000000,IF(P3561&gt;=30000000000,35000000,0))))) * (1-R3561)</f>
        <v>0</v>
      </c>
      <c r="Y3561" s="50">
        <f>IFERROR(Q3561 * (1-R3561),0)</f>
        <v>0</v>
      </c>
      <c r="Z3561" s="51">
        <f>IF(R3561=1,0,0)</f>
        <v>0</v>
      </c>
      <c r="AA3561" s="51">
        <f>IFERROR((1-R3561) * Z3561 * 2%,0)</f>
        <v>0</v>
      </c>
      <c r="AB3561" s="52">
        <f>IF(R3561=0,0,0)</f>
        <v>0</v>
      </c>
      <c r="AC3561" s="52">
        <f> IFERROR(AB3561 * (1-R3561) * 2%,0)</f>
        <v>0</v>
      </c>
      <c r="AD3561" s="53">
        <f>T3561+V3561+W3561+X3561+AA3561+AC3561</f>
        <v>3210</v>
      </c>
    </row>
    <row r="3562">
      <c r="C3562" s="40" t="s">
        <v>6769</v>
      </c>
      <c r="D3562" s="41" t="s">
        <v>6770</v>
      </c>
      <c r="E3562" s="41"/>
      <c r="F3562" s="42">
        <v>41008.628391203703</v>
      </c>
      <c r="G3562" s="43">
        <v>75</v>
      </c>
      <c r="H3562" s="44">
        <v>43312</v>
      </c>
      <c r="I3562" s="44">
        <v>43361</v>
      </c>
      <c r="J3562" s="43">
        <v>181000</v>
      </c>
      <c r="K3562" s="43">
        <v>0</v>
      </c>
      <c r="L3562" s="43">
        <v>0</v>
      </c>
      <c r="M3562" s="43">
        <f>IFERROR(J3562-K3562-L3562,0)</f>
        <v>181000</v>
      </c>
      <c r="N3562" s="43">
        <v>175449</v>
      </c>
      <c r="O3562" s="45">
        <f>IFERROR(IF(1 - M3562/N3562&lt;0,0,1-M3562/N3562),0)</f>
        <v>0</v>
      </c>
      <c r="P3562" s="43">
        <v>0</v>
      </c>
      <c r="Q3562" s="43">
        <v>181000</v>
      </c>
      <c r="R3562" s="46">
        <f>IF(F3562&lt;DATEVALUE("2018-07-01"),1,0)</f>
        <v>1</v>
      </c>
      <c r="S3562" s="47">
        <f>IF(R3562=1,1%,0)</f>
        <v>0.01</v>
      </c>
      <c r="T3562" s="46">
        <f>IFERROR(S3562*M3562,0)</f>
        <v>1810</v>
      </c>
      <c r="U3562" s="48">
        <f>IF(O3562&lt;=0.12,1,0)*(1-R3562)*M3562</f>
        <v>0</v>
      </c>
      <c r="V3562" s="49">
        <f>IF(0&lt;0.8,0,IF(0&lt;1,Sheet1!L590,1))*IF(G3562&lt;3,0.12 - O3562,0.01) *U3562</f>
        <v>0</v>
      </c>
      <c r="W3562" s="49">
        <f>IF(0&gt;1,IF(0&lt;=1.1,1,IF(0&lt;=1.2,2,IF(0&lt;=1.5,3,5))),0) * 1000000</f>
        <v>0</v>
      </c>
      <c r="X3562" s="50">
        <f>IF(AND(P3562&gt;=150000000,P3562&lt;300000000),5000000,IF(AND(P3562&gt;=300000000,P3562&lt;500000000),10000000,IF(AND(P3562&gt;=300000000,P3562&lt;500000000),15000000,IF(AND(P3562&gt;=500000000,P3562&lt;3000000000),20000000,IF(P3562&gt;=30000000000,35000000,0))))) * (1-R3562)</f>
        <v>0</v>
      </c>
      <c r="Y3562" s="50">
        <f>IFERROR(Q3562 * (1-R3562),0)</f>
        <v>0</v>
      </c>
      <c r="Z3562" s="51">
        <f>IF(R3562=1,0,0)</f>
        <v>0</v>
      </c>
      <c r="AA3562" s="51">
        <f>IFERROR((1-R3562) * Z3562 * 2%,0)</f>
        <v>0</v>
      </c>
      <c r="AB3562" s="52">
        <f>IF(R3562=0,0,0)</f>
        <v>0</v>
      </c>
      <c r="AC3562" s="52">
        <f> IFERROR(AB3562 * (1-R3562) * 2%,0)</f>
        <v>0</v>
      </c>
      <c r="AD3562" s="53">
        <f>T3562+V3562+W3562+X3562+AA3562+AC3562</f>
        <v>1810</v>
      </c>
    </row>
    <row r="3563">
      <c r="C3563" s="40" t="s">
        <v>6771</v>
      </c>
      <c r="D3563" s="41" t="s">
        <v>6772</v>
      </c>
      <c r="E3563" s="41"/>
      <c r="F3563" s="42">
        <v>41190.393483796295</v>
      </c>
      <c r="G3563" s="43">
        <v>69</v>
      </c>
      <c r="H3563" s="44">
        <v>43321</v>
      </c>
      <c r="I3563" s="44">
        <v>43383</v>
      </c>
      <c r="J3563" s="43">
        <v>2501659</v>
      </c>
      <c r="K3563" s="43">
        <v>0</v>
      </c>
      <c r="L3563" s="43">
        <v>0</v>
      </c>
      <c r="M3563" s="43">
        <f>IFERROR(J3563-K3563-L3563,0)</f>
        <v>2501659</v>
      </c>
      <c r="N3563" s="43">
        <v>2501659</v>
      </c>
      <c r="O3563" s="45">
        <f>IFERROR(IF(1 - M3563/N3563&lt;0,0,1-M3563/N3563),0)</f>
        <v>0</v>
      </c>
      <c r="P3563" s="43">
        <v>0</v>
      </c>
      <c r="Q3563" s="43">
        <v>2501659</v>
      </c>
      <c r="R3563" s="46">
        <f>IF(F3563&lt;DATEVALUE("2018-07-01"),1,0)</f>
        <v>1</v>
      </c>
      <c r="S3563" s="47">
        <f>IF(R3563=1,1%,0)</f>
        <v>0.01</v>
      </c>
      <c r="T3563" s="46">
        <f>IFERROR(S3563*M3563,0)</f>
        <v>25016.59</v>
      </c>
      <c r="U3563" s="48">
        <f>IF(O3563&lt;=0.12,1,0)*(1-R3563)*M3563</f>
        <v>0</v>
      </c>
      <c r="V3563" s="49">
        <f>IF(0&lt;0.8,0,IF(0&lt;1,Sheet1!L590,1))*IF(G3563&lt;3,0.12 - O3563,0.01) *U3563</f>
        <v>0</v>
      </c>
      <c r="W3563" s="49">
        <f>IF(0&gt;1,IF(0&lt;=1.1,1,IF(0&lt;=1.2,2,IF(0&lt;=1.5,3,5))),0) * 1000000</f>
        <v>0</v>
      </c>
      <c r="X3563" s="50">
        <f>IF(AND(P3563&gt;=150000000,P3563&lt;300000000),5000000,IF(AND(P3563&gt;=300000000,P3563&lt;500000000),10000000,IF(AND(P3563&gt;=300000000,P3563&lt;500000000),15000000,IF(AND(P3563&gt;=500000000,P3563&lt;3000000000),20000000,IF(P3563&gt;=30000000000,35000000,0))))) * (1-R3563)</f>
        <v>0</v>
      </c>
      <c r="Y3563" s="50">
        <f>IFERROR(Q3563 * (1-R3563),0)</f>
        <v>0</v>
      </c>
      <c r="Z3563" s="51">
        <f>IF(R3563=1,0,0)</f>
        <v>0</v>
      </c>
      <c r="AA3563" s="51">
        <f>IFERROR((1-R3563) * Z3563 * 2%,0)</f>
        <v>0</v>
      </c>
      <c r="AB3563" s="52">
        <f>IF(R3563=0,0,0)</f>
        <v>0</v>
      </c>
      <c r="AC3563" s="52">
        <f> IFERROR(AB3563 * (1-R3563) * 2%,0)</f>
        <v>0</v>
      </c>
      <c r="AD3563" s="53">
        <f>T3563+V3563+W3563+X3563+AA3563+AC3563</f>
        <v>25016.59</v>
      </c>
    </row>
    <row r="3564">
      <c r="C3564" s="40" t="s">
        <v>6773</v>
      </c>
      <c r="D3564" s="41" t="s">
        <v>6774</v>
      </c>
      <c r="E3564" s="41"/>
      <c r="F3564" s="42">
        <v>41754.376944444441</v>
      </c>
      <c r="G3564" s="43">
        <v>51</v>
      </c>
      <c r="H3564" s="44">
        <v>43335</v>
      </c>
      <c r="I3564" s="44">
        <v>43347</v>
      </c>
      <c r="J3564" s="43">
        <v>2262643</v>
      </c>
      <c r="K3564" s="43">
        <v>205968</v>
      </c>
      <c r="L3564" s="43">
        <v>0</v>
      </c>
      <c r="M3564" s="43">
        <f>IFERROR(J3564-K3564-L3564,0)</f>
        <v>2056675</v>
      </c>
      <c r="N3564" s="43">
        <v>2717722</v>
      </c>
      <c r="O3564" s="45">
        <f>IFERROR(IF(1 - M3564/N3564&lt;0,0,1-M3564/N3564),0)</f>
        <v>0.24323569518883825</v>
      </c>
      <c r="P3564" s="43">
        <v>0</v>
      </c>
      <c r="Q3564" s="43">
        <v>2134108</v>
      </c>
      <c r="R3564" s="46">
        <f>IF(F3564&lt;DATEVALUE("2018-07-01"),1,0)</f>
        <v>1</v>
      </c>
      <c r="S3564" s="47">
        <f>IF(R3564=1,1%,0)</f>
        <v>0.01</v>
      </c>
      <c r="T3564" s="46">
        <f>IFERROR(S3564*M3564,0)</f>
        <v>20566.75</v>
      </c>
      <c r="U3564" s="48">
        <f>IF(O3564&lt;=0.12,1,0)*(1-R3564)*M3564</f>
        <v>0</v>
      </c>
      <c r="V3564" s="49">
        <f>IF(0&lt;0.8,0,IF(0&lt;1,Sheet1!L590,1))*IF(G3564&lt;3,0.12 - O3564,0.01) *U3564</f>
        <v>0</v>
      </c>
      <c r="W3564" s="49">
        <f>IF(0&gt;1,IF(0&lt;=1.1,1,IF(0&lt;=1.2,2,IF(0&lt;=1.5,3,5))),0) * 1000000</f>
        <v>0</v>
      </c>
      <c r="X3564" s="50">
        <f>IF(AND(P3564&gt;=150000000,P3564&lt;300000000),5000000,IF(AND(P3564&gt;=300000000,P3564&lt;500000000),10000000,IF(AND(P3564&gt;=300000000,P3564&lt;500000000),15000000,IF(AND(P3564&gt;=500000000,P3564&lt;3000000000),20000000,IF(P3564&gt;=30000000000,35000000,0))))) * (1-R3564)</f>
        <v>0</v>
      </c>
      <c r="Y3564" s="50">
        <f>IFERROR(Q3564 * (1-R3564),0)</f>
        <v>0</v>
      </c>
      <c r="Z3564" s="51">
        <f>IF(R3564=1,0,0)</f>
        <v>0</v>
      </c>
      <c r="AA3564" s="51">
        <f>IFERROR((1-R3564) * Z3564 * 2%,0)</f>
        <v>0</v>
      </c>
      <c r="AB3564" s="52">
        <f>IF(R3564=0,0,0)</f>
        <v>0</v>
      </c>
      <c r="AC3564" s="52">
        <f> IFERROR(AB3564 * (1-R3564) * 2%,0)</f>
        <v>0</v>
      </c>
      <c r="AD3564" s="53">
        <f>T3564+V3564+W3564+X3564+AA3564+AC3564</f>
        <v>20566.75</v>
      </c>
    </row>
    <row r="3565">
      <c r="C3565" s="40" t="s">
        <v>6775</v>
      </c>
      <c r="D3565" s="41" t="s">
        <v>6776</v>
      </c>
      <c r="E3565" s="41"/>
      <c r="F3565" s="42">
        <v>41953.382731481477</v>
      </c>
      <c r="G3565" s="43">
        <v>44</v>
      </c>
      <c r="H3565" s="44">
        <v>43343</v>
      </c>
      <c r="I3565" s="44">
        <v>43370</v>
      </c>
      <c r="J3565" s="43">
        <v>11116136</v>
      </c>
      <c r="K3565" s="43">
        <v>0</v>
      </c>
      <c r="L3565" s="43">
        <v>0</v>
      </c>
      <c r="M3565" s="43">
        <f>IFERROR(J3565-K3565-L3565,0)</f>
        <v>11116136</v>
      </c>
      <c r="N3565" s="43">
        <v>12095316</v>
      </c>
      <c r="O3565" s="45">
        <f>IFERROR(IF(1 - M3565/N3565&lt;0,0,1-M3565/N3565),0)</f>
        <v>0.080955305342993888</v>
      </c>
      <c r="P3565" s="43">
        <v>0</v>
      </c>
      <c r="Q3565" s="43">
        <v>11116136</v>
      </c>
      <c r="R3565" s="46">
        <f>IF(F3565&lt;DATEVALUE("2018-07-01"),1,0)</f>
        <v>1</v>
      </c>
      <c r="S3565" s="47">
        <f>IF(R3565=1,1%,0)</f>
        <v>0.01</v>
      </c>
      <c r="T3565" s="46">
        <f>IFERROR(S3565*M3565,0)</f>
        <v>111161.36</v>
      </c>
      <c r="U3565" s="48">
        <f>IF(O3565&lt;=0.12,1,0)*(1-R3565)*M3565</f>
        <v>0</v>
      </c>
      <c r="V3565" s="49">
        <f>IF(0&lt;0.8,0,IF(0&lt;1,Sheet1!L590,1))*IF(G3565&lt;3,0.12 - O3565,0.01) *U3565</f>
        <v>0</v>
      </c>
      <c r="W3565" s="49">
        <f>IF(0&gt;1,IF(0&lt;=1.1,1,IF(0&lt;=1.2,2,IF(0&lt;=1.5,3,5))),0) * 1000000</f>
        <v>0</v>
      </c>
      <c r="X3565" s="50">
        <f>IF(AND(P3565&gt;=150000000,P3565&lt;300000000),5000000,IF(AND(P3565&gt;=300000000,P3565&lt;500000000),10000000,IF(AND(P3565&gt;=300000000,P3565&lt;500000000),15000000,IF(AND(P3565&gt;=500000000,P3565&lt;3000000000),20000000,IF(P3565&gt;=30000000000,35000000,0))))) * (1-R3565)</f>
        <v>0</v>
      </c>
      <c r="Y3565" s="50">
        <f>IFERROR(Q3565 * (1-R3565),0)</f>
        <v>0</v>
      </c>
      <c r="Z3565" s="51">
        <f>IF(R3565=1,0,0)</f>
        <v>0</v>
      </c>
      <c r="AA3565" s="51">
        <f>IFERROR((1-R3565) * Z3565 * 2%,0)</f>
        <v>0</v>
      </c>
      <c r="AB3565" s="52">
        <f>IF(R3565=0,0,0)</f>
        <v>0</v>
      </c>
      <c r="AC3565" s="52">
        <f> IFERROR(AB3565 * (1-R3565) * 2%,0)</f>
        <v>0</v>
      </c>
      <c r="AD3565" s="53">
        <f>T3565+V3565+W3565+X3565+AA3565+AC3565</f>
        <v>111161.36</v>
      </c>
    </row>
    <row r="3566">
      <c r="C3566" s="40" t="s">
        <v>6777</v>
      </c>
      <c r="D3566" s="41" t="s">
        <v>6778</v>
      </c>
      <c r="E3566" s="41"/>
      <c r="F3566" s="42">
        <v>42115.595289351848</v>
      </c>
      <c r="G3566" s="43">
        <v>39</v>
      </c>
      <c r="H3566" s="44">
        <v>43321</v>
      </c>
      <c r="I3566" s="44">
        <v>43339</v>
      </c>
      <c r="J3566" s="43">
        <v>439839</v>
      </c>
      <c r="K3566" s="43">
        <v>0</v>
      </c>
      <c r="L3566" s="43">
        <v>0</v>
      </c>
      <c r="M3566" s="43">
        <f>IFERROR(J3566-K3566-L3566,0)</f>
        <v>439839</v>
      </c>
      <c r="N3566" s="43">
        <v>439839</v>
      </c>
      <c r="O3566" s="45">
        <f>IFERROR(IF(1 - M3566/N3566&lt;0,0,1-M3566/N3566),0)</f>
        <v>0</v>
      </c>
      <c r="P3566" s="43">
        <v>0</v>
      </c>
      <c r="Q3566" s="43">
        <v>439839</v>
      </c>
      <c r="R3566" s="46">
        <f>IF(F3566&lt;DATEVALUE("2018-07-01"),1,0)</f>
        <v>1</v>
      </c>
      <c r="S3566" s="47">
        <f>IF(R3566=1,1%,0)</f>
        <v>0.01</v>
      </c>
      <c r="T3566" s="46">
        <f>IFERROR(S3566*M3566,0)</f>
        <v>4398.3900000000003</v>
      </c>
      <c r="U3566" s="48">
        <f>IF(O3566&lt;=0.12,1,0)*(1-R3566)*M3566</f>
        <v>0</v>
      </c>
      <c r="V3566" s="49">
        <f>IF(0&lt;0.8,0,IF(0&lt;1,Sheet1!L590,1))*IF(G3566&lt;3,0.12 - O3566,0.01) *U3566</f>
        <v>0</v>
      </c>
      <c r="W3566" s="49">
        <f>IF(0&gt;1,IF(0&lt;=1.1,1,IF(0&lt;=1.2,2,IF(0&lt;=1.5,3,5))),0) * 1000000</f>
        <v>0</v>
      </c>
      <c r="X3566" s="50">
        <f>IF(AND(P3566&gt;=150000000,P3566&lt;300000000),5000000,IF(AND(P3566&gt;=300000000,P3566&lt;500000000),10000000,IF(AND(P3566&gt;=300000000,P3566&lt;500000000),15000000,IF(AND(P3566&gt;=500000000,P3566&lt;3000000000),20000000,IF(P3566&gt;=30000000000,35000000,0))))) * (1-R3566)</f>
        <v>0</v>
      </c>
      <c r="Y3566" s="50">
        <f>IFERROR(Q3566 * (1-R3566),0)</f>
        <v>0</v>
      </c>
      <c r="Z3566" s="51">
        <f>IF(R3566=1,0,0)</f>
        <v>0</v>
      </c>
      <c r="AA3566" s="51">
        <f>IFERROR((1-R3566) * Z3566 * 2%,0)</f>
        <v>0</v>
      </c>
      <c r="AB3566" s="52">
        <f>IF(R3566=0,0,0)</f>
        <v>0</v>
      </c>
      <c r="AC3566" s="52">
        <f> IFERROR(AB3566 * (1-R3566) * 2%,0)</f>
        <v>0</v>
      </c>
      <c r="AD3566" s="53">
        <f>T3566+V3566+W3566+X3566+AA3566+AC3566</f>
        <v>4398.3900000000003</v>
      </c>
    </row>
    <row r="3567">
      <c r="C3567" s="40" t="s">
        <v>6779</v>
      </c>
      <c r="D3567" s="41" t="s">
        <v>6780</v>
      </c>
      <c r="E3567" s="41"/>
      <c r="F3567" s="42">
        <v>42115.597858796296</v>
      </c>
      <c r="G3567" s="43">
        <v>39</v>
      </c>
      <c r="H3567" s="44">
        <v>43321</v>
      </c>
      <c r="I3567" s="44">
        <v>43348</v>
      </c>
      <c r="J3567" s="43">
        <v>230913</v>
      </c>
      <c r="K3567" s="43">
        <v>0</v>
      </c>
      <c r="L3567" s="43">
        <v>0</v>
      </c>
      <c r="M3567" s="43">
        <f>IFERROR(J3567-K3567-L3567,0)</f>
        <v>230913</v>
      </c>
      <c r="N3567" s="43">
        <v>230913</v>
      </c>
      <c r="O3567" s="45">
        <f>IFERROR(IF(1 - M3567/N3567&lt;0,0,1-M3567/N3567),0)</f>
        <v>0</v>
      </c>
      <c r="P3567" s="43">
        <v>0</v>
      </c>
      <c r="Q3567" s="43">
        <v>230913</v>
      </c>
      <c r="R3567" s="46">
        <f>IF(F3567&lt;DATEVALUE("2018-07-01"),1,0)</f>
        <v>1</v>
      </c>
      <c r="S3567" s="47">
        <f>IF(R3567=1,1%,0)</f>
        <v>0.01</v>
      </c>
      <c r="T3567" s="46">
        <f>IFERROR(S3567*M3567,0)</f>
        <v>2309.1300000000001</v>
      </c>
      <c r="U3567" s="48">
        <f>IF(O3567&lt;=0.12,1,0)*(1-R3567)*M3567</f>
        <v>0</v>
      </c>
      <c r="V3567" s="49">
        <f>IF(0&lt;0.8,0,IF(0&lt;1,Sheet1!L590,1))*IF(G3567&lt;3,0.12 - O3567,0.01) *U3567</f>
        <v>0</v>
      </c>
      <c r="W3567" s="49">
        <f>IF(0&gt;1,IF(0&lt;=1.1,1,IF(0&lt;=1.2,2,IF(0&lt;=1.5,3,5))),0) * 1000000</f>
        <v>0</v>
      </c>
      <c r="X3567" s="50">
        <f>IF(AND(P3567&gt;=150000000,P3567&lt;300000000),5000000,IF(AND(P3567&gt;=300000000,P3567&lt;500000000),10000000,IF(AND(P3567&gt;=300000000,P3567&lt;500000000),15000000,IF(AND(P3567&gt;=500000000,P3567&lt;3000000000),20000000,IF(P3567&gt;=30000000000,35000000,0))))) * (1-R3567)</f>
        <v>0</v>
      </c>
      <c r="Y3567" s="50">
        <f>IFERROR(Q3567 * (1-R3567),0)</f>
        <v>0</v>
      </c>
      <c r="Z3567" s="51">
        <f>IF(R3567=1,0,0)</f>
        <v>0</v>
      </c>
      <c r="AA3567" s="51">
        <f>IFERROR((1-R3567) * Z3567 * 2%,0)</f>
        <v>0</v>
      </c>
      <c r="AB3567" s="52">
        <f>IF(R3567=0,0,0)</f>
        <v>0</v>
      </c>
      <c r="AC3567" s="52">
        <f> IFERROR(AB3567 * (1-R3567) * 2%,0)</f>
        <v>0</v>
      </c>
      <c r="AD3567" s="53">
        <f>T3567+V3567+W3567+X3567+AA3567+AC3567</f>
        <v>2309.1300000000001</v>
      </c>
    </row>
    <row r="3568">
      <c r="C3568" s="40" t="s">
        <v>6781</v>
      </c>
      <c r="D3568" s="41" t="s">
        <v>6782</v>
      </c>
      <c r="E3568" s="41"/>
      <c r="F3568" s="42">
        <v>42207.355115740742</v>
      </c>
      <c r="G3568" s="43">
        <v>36</v>
      </c>
      <c r="H3568" s="44">
        <v>43321</v>
      </c>
      <c r="I3568" s="44">
        <v>43343</v>
      </c>
      <c r="J3568" s="43">
        <v>361475</v>
      </c>
      <c r="K3568" s="43">
        <v>0</v>
      </c>
      <c r="L3568" s="43">
        <v>0</v>
      </c>
      <c r="M3568" s="43">
        <f>IFERROR(J3568-K3568-L3568,0)</f>
        <v>361475</v>
      </c>
      <c r="N3568" s="43">
        <v>361475</v>
      </c>
      <c r="O3568" s="45">
        <f>IFERROR(IF(1 - M3568/N3568&lt;0,0,1-M3568/N3568),0)</f>
        <v>0</v>
      </c>
      <c r="P3568" s="43">
        <v>0</v>
      </c>
      <c r="Q3568" s="43">
        <v>361475</v>
      </c>
      <c r="R3568" s="46">
        <f>IF(F3568&lt;DATEVALUE("2018-07-01"),1,0)</f>
        <v>1</v>
      </c>
      <c r="S3568" s="47">
        <f>IF(R3568=1,1%,0)</f>
        <v>0.01</v>
      </c>
      <c r="T3568" s="46">
        <f>IFERROR(S3568*M3568,0)</f>
        <v>3614.75</v>
      </c>
      <c r="U3568" s="48">
        <f>IF(O3568&lt;=0.12,1,0)*(1-R3568)*M3568</f>
        <v>0</v>
      </c>
      <c r="V3568" s="49">
        <f>IF(0&lt;0.8,0,IF(0&lt;1,Sheet1!L590,1))*IF(G3568&lt;3,0.12 - O3568,0.01) *U3568</f>
        <v>0</v>
      </c>
      <c r="W3568" s="49">
        <f>IF(0&gt;1,IF(0&lt;=1.1,1,IF(0&lt;=1.2,2,IF(0&lt;=1.5,3,5))),0) * 1000000</f>
        <v>0</v>
      </c>
      <c r="X3568" s="50">
        <f>IF(AND(P3568&gt;=150000000,P3568&lt;300000000),5000000,IF(AND(P3568&gt;=300000000,P3568&lt;500000000),10000000,IF(AND(P3568&gt;=300000000,P3568&lt;500000000),15000000,IF(AND(P3568&gt;=500000000,P3568&lt;3000000000),20000000,IF(P3568&gt;=30000000000,35000000,0))))) * (1-R3568)</f>
        <v>0</v>
      </c>
      <c r="Y3568" s="50">
        <f>IFERROR(Q3568 * (1-R3568),0)</f>
        <v>0</v>
      </c>
      <c r="Z3568" s="51">
        <f>IF(R3568=1,0,0)</f>
        <v>0</v>
      </c>
      <c r="AA3568" s="51">
        <f>IFERROR((1-R3568) * Z3568 * 2%,0)</f>
        <v>0</v>
      </c>
      <c r="AB3568" s="52">
        <f>IF(R3568=0,0,0)</f>
        <v>0</v>
      </c>
      <c r="AC3568" s="52">
        <f> IFERROR(AB3568 * (1-R3568) * 2%,0)</f>
        <v>0</v>
      </c>
      <c r="AD3568" s="53">
        <f>T3568+V3568+W3568+X3568+AA3568+AC3568</f>
        <v>3614.75</v>
      </c>
    </row>
    <row r="3569">
      <c r="C3569" s="40" t="s">
        <v>6783</v>
      </c>
      <c r="D3569" s="41" t="s">
        <v>6784</v>
      </c>
      <c r="E3569" s="41"/>
      <c r="F3569" s="42">
        <v>42243.628379629627</v>
      </c>
      <c r="G3569" s="43">
        <v>35</v>
      </c>
      <c r="H3569" s="44">
        <v>43340</v>
      </c>
      <c r="I3569" s="44">
        <v>43395</v>
      </c>
      <c r="J3569" s="43">
        <v>1828060</v>
      </c>
      <c r="K3569" s="43">
        <v>0</v>
      </c>
      <c r="L3569" s="43">
        <v>0</v>
      </c>
      <c r="M3569" s="43">
        <f>IFERROR(J3569-K3569-L3569,0)</f>
        <v>1828060</v>
      </c>
      <c r="N3569" s="43">
        <v>2122517</v>
      </c>
      <c r="O3569" s="45">
        <f>IFERROR(IF(1 - M3569/N3569&lt;0,0,1-M3569/N3569),0)</f>
        <v>0.13873010204394121</v>
      </c>
      <c r="P3569" s="43">
        <v>0</v>
      </c>
      <c r="Q3569" s="43">
        <v>1828060</v>
      </c>
      <c r="R3569" s="46">
        <f>IF(F3569&lt;DATEVALUE("2018-07-01"),1,0)</f>
        <v>1</v>
      </c>
      <c r="S3569" s="47">
        <f>IF(R3569=1,1%,0)</f>
        <v>0.01</v>
      </c>
      <c r="T3569" s="46">
        <f>IFERROR(S3569*M3569,0)</f>
        <v>18280.600000000002</v>
      </c>
      <c r="U3569" s="48">
        <f>IF(O3569&lt;=0.12,1,0)*(1-R3569)*M3569</f>
        <v>0</v>
      </c>
      <c r="V3569" s="49">
        <f>IF(0&lt;0.8,0,IF(0&lt;1,Sheet1!L590,1))*IF(G3569&lt;3,0.12 - O3569,0.01) *U3569</f>
        <v>0</v>
      </c>
      <c r="W3569" s="49">
        <f>IF(0&gt;1,IF(0&lt;=1.1,1,IF(0&lt;=1.2,2,IF(0&lt;=1.5,3,5))),0) * 1000000</f>
        <v>0</v>
      </c>
      <c r="X3569" s="50">
        <f>IF(AND(P3569&gt;=150000000,P3569&lt;300000000),5000000,IF(AND(P3569&gt;=300000000,P3569&lt;500000000),10000000,IF(AND(P3569&gt;=300000000,P3569&lt;500000000),15000000,IF(AND(P3569&gt;=500000000,P3569&lt;3000000000),20000000,IF(P3569&gt;=30000000000,35000000,0))))) * (1-R3569)</f>
        <v>0</v>
      </c>
      <c r="Y3569" s="50">
        <f>IFERROR(Q3569 * (1-R3569),0)</f>
        <v>0</v>
      </c>
      <c r="Z3569" s="51">
        <f>IF(R3569=1,0,0)</f>
        <v>0</v>
      </c>
      <c r="AA3569" s="51">
        <f>IFERROR((1-R3569) * Z3569 * 2%,0)</f>
        <v>0</v>
      </c>
      <c r="AB3569" s="52">
        <f>IF(R3569=0,0,0)</f>
        <v>0</v>
      </c>
      <c r="AC3569" s="52">
        <f> IFERROR(AB3569 * (1-R3569) * 2%,0)</f>
        <v>0</v>
      </c>
      <c r="AD3569" s="53">
        <f>T3569+V3569+W3569+X3569+AA3569+AC3569</f>
        <v>18280.600000000002</v>
      </c>
    </row>
    <row r="3570">
      <c r="C3570" s="40" t="s">
        <v>6785</v>
      </c>
      <c r="D3570" s="41" t="s">
        <v>6778</v>
      </c>
      <c r="E3570" s="41"/>
      <c r="F3570" s="42">
        <v>42647.142141203702</v>
      </c>
      <c r="G3570" s="43">
        <v>21</v>
      </c>
      <c r="H3570" s="44" t="s">
        <v>24</v>
      </c>
      <c r="I3570" s="44" t="s">
        <v>24</v>
      </c>
      <c r="J3570" s="43">
        <v>8907679</v>
      </c>
      <c r="K3570" s="43">
        <v>0</v>
      </c>
      <c r="L3570" s="43">
        <v>0</v>
      </c>
      <c r="M3570" s="43">
        <f>IFERROR(J3570-K3570-L3570,0)</f>
        <v>8907679</v>
      </c>
      <c r="N3570" s="43">
        <v>9807368</v>
      </c>
      <c r="O3570" s="45">
        <f>IFERROR(IF(1 - M3570/N3570&lt;0,0,1-M3570/N3570),0)</f>
        <v>0.091736029483139636</v>
      </c>
      <c r="P3570" s="43">
        <v>0</v>
      </c>
      <c r="Q3570" s="43">
        <v>8907679</v>
      </c>
      <c r="R3570" s="46">
        <f>IF(F3570&lt;DATEVALUE("2018-07-01"),1,0)</f>
        <v>1</v>
      </c>
      <c r="S3570" s="47">
        <f>IF(R3570=1,1%,0)</f>
        <v>0.01</v>
      </c>
      <c r="T3570" s="46">
        <f>IFERROR(S3570*M3570,0)</f>
        <v>89076.790000000008</v>
      </c>
      <c r="U3570" s="48">
        <f>IF(O3570&lt;=0.12,1,0)*(1-R3570)*M3570</f>
        <v>0</v>
      </c>
      <c r="V3570" s="49">
        <f>IF(0&lt;0.8,0,IF(0&lt;1,Sheet1!L590,1))*IF(G3570&lt;3,0.12 - O3570,0.01) *U3570</f>
        <v>0</v>
      </c>
      <c r="W3570" s="49">
        <f>IF(0&gt;1,IF(0&lt;=1.1,1,IF(0&lt;=1.2,2,IF(0&lt;=1.5,3,5))),0) * 1000000</f>
        <v>0</v>
      </c>
      <c r="X3570" s="50">
        <f>IF(AND(P3570&gt;=150000000,P3570&lt;300000000),5000000,IF(AND(P3570&gt;=300000000,P3570&lt;500000000),10000000,IF(AND(P3570&gt;=300000000,P3570&lt;500000000),15000000,IF(AND(P3570&gt;=500000000,P3570&lt;3000000000),20000000,IF(P3570&gt;=30000000000,35000000,0))))) * (1-R3570)</f>
        <v>0</v>
      </c>
      <c r="Y3570" s="50">
        <f>IFERROR(Q3570 * (1-R3570),0)</f>
        <v>0</v>
      </c>
      <c r="Z3570" s="51">
        <f>IF(R3570=1,0,0)</f>
        <v>0</v>
      </c>
      <c r="AA3570" s="51">
        <f>IFERROR((1-R3570) * Z3570 * 2%,0)</f>
        <v>0</v>
      </c>
      <c r="AB3570" s="52">
        <f>IF(R3570=0,648000,0)</f>
        <v>0</v>
      </c>
      <c r="AC3570" s="52">
        <f> IFERROR(AB3570 * (1-R3570) * 2%,0)</f>
        <v>0</v>
      </c>
      <c r="AD3570" s="53">
        <f>T3570+V3570+W3570+X3570+AA3570+AC3570</f>
        <v>89076.790000000008</v>
      </c>
    </row>
    <row r="3571">
      <c r="C3571" s="40" t="s">
        <v>6786</v>
      </c>
      <c r="D3571" s="41" t="s">
        <v>6787</v>
      </c>
      <c r="E3571" s="41"/>
      <c r="F3571" s="42">
        <v>42712.083379629628</v>
      </c>
      <c r="G3571" s="43">
        <v>19</v>
      </c>
      <c r="H3571" s="44">
        <v>43335</v>
      </c>
      <c r="I3571" s="44">
        <v>43347</v>
      </c>
      <c r="J3571" s="43">
        <v>2180234</v>
      </c>
      <c r="K3571" s="43">
        <v>155442</v>
      </c>
      <c r="L3571" s="43">
        <v>0</v>
      </c>
      <c r="M3571" s="43">
        <f>IFERROR(J3571-K3571-L3571,0)</f>
        <v>2024792</v>
      </c>
      <c r="N3571" s="43">
        <v>3008597</v>
      </c>
      <c r="O3571" s="45">
        <f>IFERROR(IF(1 - M3571/N3571&lt;0,0,1-M3571/N3571),0)</f>
        <v>0.32699793292355206</v>
      </c>
      <c r="P3571" s="43">
        <v>0</v>
      </c>
      <c r="Q3571" s="43">
        <v>2033989</v>
      </c>
      <c r="R3571" s="46">
        <f>IF(F3571&lt;DATEVALUE("2018-07-01"),1,0)</f>
        <v>1</v>
      </c>
      <c r="S3571" s="47">
        <f>IF(R3571=1,1%,0)</f>
        <v>0.01</v>
      </c>
      <c r="T3571" s="46">
        <f>IFERROR(S3571*M3571,0)</f>
        <v>20247.920000000002</v>
      </c>
      <c r="U3571" s="48">
        <f>IF(O3571&lt;=0.12,1,0)*(1-R3571)*M3571</f>
        <v>0</v>
      </c>
      <c r="V3571" s="49">
        <f>IF(0&lt;0.8,0,IF(0&lt;1,Sheet1!L590,1))*IF(G3571&lt;3,0.12 - O3571,0.01) *U3571</f>
        <v>0</v>
      </c>
      <c r="W3571" s="49">
        <f>IF(0&gt;1,IF(0&lt;=1.1,1,IF(0&lt;=1.2,2,IF(0&lt;=1.5,3,5))),0) * 1000000</f>
        <v>0</v>
      </c>
      <c r="X3571" s="50">
        <f>IF(AND(P3571&gt;=150000000,P3571&lt;300000000),5000000,IF(AND(P3571&gt;=300000000,P3571&lt;500000000),10000000,IF(AND(P3571&gt;=300000000,P3571&lt;500000000),15000000,IF(AND(P3571&gt;=500000000,P3571&lt;3000000000),20000000,IF(P3571&gt;=30000000000,35000000,0))))) * (1-R3571)</f>
        <v>0</v>
      </c>
      <c r="Y3571" s="50">
        <f>IFERROR(Q3571 * (1-R3571),0)</f>
        <v>0</v>
      </c>
      <c r="Z3571" s="51">
        <f>IF(R3571=1,0,0)</f>
        <v>0</v>
      </c>
      <c r="AA3571" s="51">
        <f>IFERROR((1-R3571) * Z3571 * 2%,0)</f>
        <v>0</v>
      </c>
      <c r="AB3571" s="52">
        <f>IF(R3571=0,0,0)</f>
        <v>0</v>
      </c>
      <c r="AC3571" s="52">
        <f> IFERROR(AB3571 * (1-R3571) * 2%,0)</f>
        <v>0</v>
      </c>
      <c r="AD3571" s="53">
        <f>T3571+V3571+W3571+X3571+AA3571+AC3571</f>
        <v>20247.920000000002</v>
      </c>
    </row>
    <row r="3572">
      <c r="C3572" s="40" t="s">
        <v>6788</v>
      </c>
      <c r="D3572" s="41" t="s">
        <v>6789</v>
      </c>
      <c r="E3572" s="41"/>
      <c r="F3572" s="42">
        <v>42842.141608796293</v>
      </c>
      <c r="G3572" s="43">
        <v>15</v>
      </c>
      <c r="H3572" s="44">
        <v>43328</v>
      </c>
      <c r="I3572" s="44">
        <v>43337</v>
      </c>
      <c r="J3572" s="43">
        <v>6520098</v>
      </c>
      <c r="K3572" s="43">
        <v>0</v>
      </c>
      <c r="L3572" s="43">
        <v>0</v>
      </c>
      <c r="M3572" s="43">
        <f>IFERROR(J3572-K3572-L3572,0)</f>
        <v>6520098</v>
      </c>
      <c r="N3572" s="43">
        <v>7194996</v>
      </c>
      <c r="O3572" s="45">
        <f>IFERROR(IF(1 - M3572/N3572&lt;0,0,1-M3572/N3572),0)</f>
        <v>0.093801025045740172</v>
      </c>
      <c r="P3572" s="43">
        <v>0</v>
      </c>
      <c r="Q3572" s="43">
        <v>6520098</v>
      </c>
      <c r="R3572" s="46">
        <f>IF(F3572&lt;DATEVALUE("2018-07-01"),1,0)</f>
        <v>1</v>
      </c>
      <c r="S3572" s="47">
        <f>IF(R3572=1,1%,0)</f>
        <v>0.01</v>
      </c>
      <c r="T3572" s="46">
        <f>IFERROR(S3572*M3572,0)</f>
        <v>65200.980000000003</v>
      </c>
      <c r="U3572" s="48">
        <f>IF(O3572&lt;=0.12,1,0)*(1-R3572)*M3572</f>
        <v>0</v>
      </c>
      <c r="V3572" s="49">
        <f>IF(0&lt;0.8,0,IF(0&lt;1,Sheet1!L590,1))*IF(G3572&lt;3,0.12 - O3572,0.01) *U3572</f>
        <v>0</v>
      </c>
      <c r="W3572" s="49">
        <f>IF(0&gt;1,IF(0&lt;=1.1,1,IF(0&lt;=1.2,2,IF(0&lt;=1.5,3,5))),0) * 1000000</f>
        <v>0</v>
      </c>
      <c r="X3572" s="50">
        <f>IF(AND(P3572&gt;=150000000,P3572&lt;300000000),5000000,IF(AND(P3572&gt;=300000000,P3572&lt;500000000),10000000,IF(AND(P3572&gt;=300000000,P3572&lt;500000000),15000000,IF(AND(P3572&gt;=500000000,P3572&lt;3000000000),20000000,IF(P3572&gt;=30000000000,35000000,0))))) * (1-R3572)</f>
        <v>0</v>
      </c>
      <c r="Y3572" s="50">
        <f>IFERROR(Q3572 * (1-R3572),0)</f>
        <v>0</v>
      </c>
      <c r="Z3572" s="51">
        <f>IF(R3572=1,0,0)</f>
        <v>0</v>
      </c>
      <c r="AA3572" s="51">
        <f>IFERROR((1-R3572) * Z3572 * 2%,0)</f>
        <v>0</v>
      </c>
      <c r="AB3572" s="52">
        <f>IF(R3572=0,0,0)</f>
        <v>0</v>
      </c>
      <c r="AC3572" s="52">
        <f> IFERROR(AB3572 * (1-R3572) * 2%,0)</f>
        <v>0</v>
      </c>
      <c r="AD3572" s="53">
        <f>T3572+V3572+W3572+X3572+AA3572+AC3572</f>
        <v>65200.980000000003</v>
      </c>
    </row>
    <row r="3573">
      <c r="C3573" s="40" t="s">
        <v>6790</v>
      </c>
      <c r="D3573" s="41" t="s">
        <v>6791</v>
      </c>
      <c r="E3573" s="41"/>
      <c r="F3573" s="42">
        <v>42521.30369212963</v>
      </c>
      <c r="G3573" s="43">
        <v>26</v>
      </c>
      <c r="H3573" s="44" t="s">
        <v>24</v>
      </c>
      <c r="I3573" s="44" t="s">
        <v>24</v>
      </c>
      <c r="J3573" s="43">
        <v>0</v>
      </c>
      <c r="K3573" s="43">
        <v>0</v>
      </c>
      <c r="L3573" s="43">
        <v>0</v>
      </c>
      <c r="M3573" s="43">
        <f>IFERROR(J3573-K3573-L3573,0)</f>
        <v>0</v>
      </c>
      <c r="N3573" s="43">
        <v>826133</v>
      </c>
      <c r="O3573" s="45">
        <f>IFERROR(IF(1 - M3573/N3573&lt;0,0,1-M3573/N3573),0)</f>
        <v>1</v>
      </c>
      <c r="P3573" s="43">
        <v>0</v>
      </c>
      <c r="Q3573" s="43">
        <v>0</v>
      </c>
      <c r="R3573" s="46">
        <f>IF(F3573&lt;DATEVALUE("2018-07-01"),1,0)</f>
        <v>1</v>
      </c>
      <c r="S3573" s="47">
        <f>IF(R3573=1,1%,0)</f>
        <v>0.01</v>
      </c>
      <c r="T3573" s="46">
        <f>IFERROR(S3573*M3573,0)</f>
        <v>0</v>
      </c>
      <c r="U3573" s="48">
        <f>IF(O3573&lt;=0.12,1,0)*(1-R3573)*M3573</f>
        <v>0</v>
      </c>
      <c r="V3573" s="49">
        <f>IF(0&lt;0.8,0,IF(0&lt;1,Sheet1!L590,1))*IF(G3573&lt;3,0.12 - O3573,0.01) *U3573</f>
        <v>0</v>
      </c>
      <c r="W3573" s="49">
        <f>IF(0&gt;1,IF(0&lt;=1.1,1,IF(0&lt;=1.2,2,IF(0&lt;=1.5,3,5))),0) * 1000000</f>
        <v>0</v>
      </c>
      <c r="X3573" s="50">
        <f>IF(AND(P3573&gt;=150000000,P3573&lt;300000000),5000000,IF(AND(P3573&gt;=300000000,P3573&lt;500000000),10000000,IF(AND(P3573&gt;=300000000,P3573&lt;500000000),15000000,IF(AND(P3573&gt;=500000000,P3573&lt;3000000000),20000000,IF(P3573&gt;=30000000000,35000000,0))))) * (1-R3573)</f>
        <v>0</v>
      </c>
      <c r="Y3573" s="50">
        <f>IFERROR(Q3573 * (1-R3573),0)</f>
        <v>0</v>
      </c>
      <c r="Z3573" s="51">
        <f>IF(R3573=1,0,"")</f>
        <v>0</v>
      </c>
      <c r="AA3573" s="51">
        <f>IFERROR((1-R3573) * Z3573 * 2%,0)</f>
        <v>0</v>
      </c>
      <c r="AB3573" s="52">
        <f>IF(R3573=0,"",0)</f>
        <v>0</v>
      </c>
      <c r="AC3573" s="52">
        <f> IFERROR(AB3573 * (1-R3573) * 2%,0)</f>
        <v>0</v>
      </c>
      <c r="AD3573" s="53">
        <f>T3573+V3573+W3573+X3573+AA3573+AC3573</f>
        <v>0</v>
      </c>
    </row>
    <row r="3574">
      <c r="C3574" s="40" t="s">
        <v>6792</v>
      </c>
      <c r="D3574" s="41" t="s">
        <v>6793</v>
      </c>
      <c r="E3574" s="41"/>
      <c r="F3574" s="42">
        <v>41628.425219907404</v>
      </c>
      <c r="G3574" s="43">
        <v>55</v>
      </c>
      <c r="H3574" s="44">
        <v>43336</v>
      </c>
      <c r="I3574" s="44">
        <v>43342</v>
      </c>
      <c r="J3574" s="43">
        <v>4909518</v>
      </c>
      <c r="K3574" s="43">
        <v>1445069</v>
      </c>
      <c r="L3574" s="43">
        <v>0</v>
      </c>
      <c r="M3574" s="43">
        <f>IFERROR(J3574-K3574-L3574,0)</f>
        <v>3464449</v>
      </c>
      <c r="N3574" s="43">
        <v>6842158</v>
      </c>
      <c r="O3574" s="45">
        <f>IFERROR(IF(1 - M3574/N3574&lt;0,0,1-M3574/N3574),0)</f>
        <v>0.49366135654862109</v>
      </c>
      <c r="P3574" s="43">
        <v>0</v>
      </c>
      <c r="Q3574" s="43">
        <v>4909518</v>
      </c>
      <c r="R3574" s="46">
        <f>IF(F3574&lt;DATEVALUE("2018-07-01"),1,0)</f>
        <v>1</v>
      </c>
      <c r="S3574" s="47">
        <f>IF(R3574=1,1%,0)</f>
        <v>0.01</v>
      </c>
      <c r="T3574" s="46">
        <f>IFERROR(S3574*M3574,0)</f>
        <v>34644.489999999998</v>
      </c>
      <c r="U3574" s="48">
        <f>IF(O3574&lt;=0.12,1,0)*(1-R3574)*M3574</f>
        <v>0</v>
      </c>
      <c r="V3574" s="49">
        <f>IF(0&lt;0.8,0,IF(0&lt;1,Sheet1!L590,1))*IF(G3574&lt;3,0.12 - O3574,0.01) *U3574</f>
        <v>0</v>
      </c>
      <c r="W3574" s="49">
        <f>IF(0&gt;1,IF(0&lt;=1.1,1,IF(0&lt;=1.2,2,IF(0&lt;=1.5,3,5))),0) * 1000000</f>
        <v>0</v>
      </c>
      <c r="X3574" s="50">
        <f>IF(AND(P3574&gt;=150000000,P3574&lt;300000000),5000000,IF(AND(P3574&gt;=300000000,P3574&lt;500000000),10000000,IF(AND(P3574&gt;=300000000,P3574&lt;500000000),15000000,IF(AND(P3574&gt;=500000000,P3574&lt;3000000000),20000000,IF(P3574&gt;=30000000000,35000000,0))))) * (1-R3574)</f>
        <v>0</v>
      </c>
      <c r="Y3574" s="50">
        <f>IFERROR(Q3574 * (1-R3574),0)</f>
        <v>0</v>
      </c>
      <c r="Z3574" s="51">
        <f>IF(R3574=1,0,0)</f>
        <v>0</v>
      </c>
      <c r="AA3574" s="51">
        <f>IFERROR((1-R3574) * Z3574 * 2%,0)</f>
        <v>0</v>
      </c>
      <c r="AB3574" s="52">
        <f>IF(R3574=0,0,0)</f>
        <v>0</v>
      </c>
      <c r="AC3574" s="52">
        <f> IFERROR(AB3574 * (1-R3574) * 2%,0)</f>
        <v>0</v>
      </c>
      <c r="AD3574" s="53">
        <f>T3574+V3574+W3574+X3574+AA3574+AC3574</f>
        <v>34644.489999999998</v>
      </c>
    </row>
    <row r="3575">
      <c r="C3575" s="40" t="s">
        <v>6794</v>
      </c>
      <c r="D3575" s="41" t="s">
        <v>6795</v>
      </c>
      <c r="E3575" s="41"/>
      <c r="F3575" s="42">
        <v>41746.37222222222</v>
      </c>
      <c r="G3575" s="43">
        <v>51</v>
      </c>
      <c r="H3575" s="44">
        <v>43336</v>
      </c>
      <c r="I3575" s="44">
        <v>43342</v>
      </c>
      <c r="J3575" s="43">
        <v>4506312</v>
      </c>
      <c r="K3575" s="43">
        <v>0</v>
      </c>
      <c r="L3575" s="43">
        <v>0</v>
      </c>
      <c r="M3575" s="43">
        <f>IFERROR(J3575-K3575-L3575,0)</f>
        <v>4506312</v>
      </c>
      <c r="N3575" s="43">
        <v>5618063</v>
      </c>
      <c r="O3575" s="45">
        <f>IFERROR(IF(1 - M3575/N3575&lt;0,0,1-M3575/N3575),0)</f>
        <v>0.19788866732181532</v>
      </c>
      <c r="P3575" s="43">
        <v>0</v>
      </c>
      <c r="Q3575" s="43">
        <v>4506312</v>
      </c>
      <c r="R3575" s="46">
        <f>IF(F3575&lt;DATEVALUE("2018-07-01"),1,0)</f>
        <v>1</v>
      </c>
      <c r="S3575" s="47">
        <f>IF(R3575=1,1%,0)</f>
        <v>0.01</v>
      </c>
      <c r="T3575" s="46">
        <f>IFERROR(S3575*M3575,0)</f>
        <v>45063.120000000003</v>
      </c>
      <c r="U3575" s="48">
        <f>IF(O3575&lt;=0.12,1,0)*(1-R3575)*M3575</f>
        <v>0</v>
      </c>
      <c r="V3575" s="49">
        <f>IF(0&lt;0.8,0,IF(0&lt;1,Sheet1!L590,1))*IF(G3575&lt;3,0.12 - O3575,0.01) *U3575</f>
        <v>0</v>
      </c>
      <c r="W3575" s="49">
        <f>IF(0&gt;1,IF(0&lt;=1.1,1,IF(0&lt;=1.2,2,IF(0&lt;=1.5,3,5))),0) * 1000000</f>
        <v>0</v>
      </c>
      <c r="X3575" s="50">
        <f>IF(AND(P3575&gt;=150000000,P3575&lt;300000000),5000000,IF(AND(P3575&gt;=300000000,P3575&lt;500000000),10000000,IF(AND(P3575&gt;=300000000,P3575&lt;500000000),15000000,IF(AND(P3575&gt;=500000000,P3575&lt;3000000000),20000000,IF(P3575&gt;=30000000000,35000000,0))))) * (1-R3575)</f>
        <v>0</v>
      </c>
      <c r="Y3575" s="50">
        <f>IFERROR(Q3575 * (1-R3575),0)</f>
        <v>0</v>
      </c>
      <c r="Z3575" s="51">
        <f>IF(R3575=1,0,0)</f>
        <v>0</v>
      </c>
      <c r="AA3575" s="51">
        <f>IFERROR((1-R3575) * Z3575 * 2%,0)</f>
        <v>0</v>
      </c>
      <c r="AB3575" s="52">
        <f>IF(R3575=0,0,0)</f>
        <v>0</v>
      </c>
      <c r="AC3575" s="52">
        <f> IFERROR(AB3575 * (1-R3575) * 2%,0)</f>
        <v>0</v>
      </c>
      <c r="AD3575" s="53">
        <f>T3575+V3575+W3575+X3575+AA3575+AC3575</f>
        <v>45063.120000000003</v>
      </c>
    </row>
    <row r="3576">
      <c r="C3576" s="40" t="s">
        <v>6796</v>
      </c>
      <c r="D3576" s="41" t="s">
        <v>6797</v>
      </c>
      <c r="E3576" s="41"/>
      <c r="F3576" s="42">
        <v>42562.352314814816</v>
      </c>
      <c r="G3576" s="43">
        <v>24</v>
      </c>
      <c r="H3576" s="44">
        <v>43336</v>
      </c>
      <c r="I3576" s="44">
        <v>43342</v>
      </c>
      <c r="J3576" s="43">
        <v>4355397</v>
      </c>
      <c r="K3576" s="43">
        <v>0</v>
      </c>
      <c r="L3576" s="43">
        <v>0</v>
      </c>
      <c r="M3576" s="43">
        <f>IFERROR(J3576-K3576-L3576,0)</f>
        <v>4355397</v>
      </c>
      <c r="N3576" s="43">
        <v>5507132</v>
      </c>
      <c r="O3576" s="45">
        <f>IFERROR(IF(1 - M3576/N3576&lt;0,0,1-M3576/N3576),0)</f>
        <v>0.20913517235468482</v>
      </c>
      <c r="P3576" s="43">
        <v>0</v>
      </c>
      <c r="Q3576" s="43">
        <v>4355397</v>
      </c>
      <c r="R3576" s="46">
        <f>IF(F3576&lt;DATEVALUE("2018-07-01"),1,0)</f>
        <v>1</v>
      </c>
      <c r="S3576" s="47">
        <f>IF(R3576=1,1%,0)</f>
        <v>0.01</v>
      </c>
      <c r="T3576" s="46">
        <f>IFERROR(S3576*M3576,0)</f>
        <v>43553.970000000001</v>
      </c>
      <c r="U3576" s="48">
        <f>IF(O3576&lt;=0.12,1,0)*(1-R3576)*M3576</f>
        <v>0</v>
      </c>
      <c r="V3576" s="49">
        <f>IF(0&lt;0.8,0,IF(0&lt;1,Sheet1!L590,1))*IF(G3576&lt;3,0.12 - O3576,0.01) *U3576</f>
        <v>0</v>
      </c>
      <c r="W3576" s="49">
        <f>IF(0&gt;1,IF(0&lt;=1.1,1,IF(0&lt;=1.2,2,IF(0&lt;=1.5,3,5))),0) * 1000000</f>
        <v>0</v>
      </c>
      <c r="X3576" s="50">
        <f>IF(AND(P3576&gt;=150000000,P3576&lt;300000000),5000000,IF(AND(P3576&gt;=300000000,P3576&lt;500000000),10000000,IF(AND(P3576&gt;=300000000,P3576&lt;500000000),15000000,IF(AND(P3576&gt;=500000000,P3576&lt;3000000000),20000000,IF(P3576&gt;=30000000000,35000000,0))))) * (1-R3576)</f>
        <v>0</v>
      </c>
      <c r="Y3576" s="50">
        <f>IFERROR(Q3576 * (1-R3576),0)</f>
        <v>0</v>
      </c>
      <c r="Z3576" s="51">
        <f>IF(R3576=1,0,0)</f>
        <v>0</v>
      </c>
      <c r="AA3576" s="51">
        <f>IFERROR((1-R3576) * Z3576 * 2%,0)</f>
        <v>0</v>
      </c>
      <c r="AB3576" s="52">
        <f>IF(R3576=0,0,0)</f>
        <v>0</v>
      </c>
      <c r="AC3576" s="52">
        <f> IFERROR(AB3576 * (1-R3576) * 2%,0)</f>
        <v>0</v>
      </c>
      <c r="AD3576" s="53">
        <f>T3576+V3576+W3576+X3576+AA3576+AC3576</f>
        <v>43553.970000000001</v>
      </c>
    </row>
    <row r="3577">
      <c r="C3577" s="40" t="s">
        <v>6798</v>
      </c>
      <c r="D3577" s="41" t="s">
        <v>6799</v>
      </c>
      <c r="E3577" s="41"/>
      <c r="F3577" s="42">
        <v>42731.09920138889</v>
      </c>
      <c r="G3577" s="43">
        <v>19</v>
      </c>
      <c r="H3577" s="44">
        <v>43340</v>
      </c>
      <c r="I3577" s="44">
        <v>43395</v>
      </c>
      <c r="J3577" s="43">
        <v>1439932</v>
      </c>
      <c r="K3577" s="43">
        <v>260748</v>
      </c>
      <c r="L3577" s="43">
        <v>0</v>
      </c>
      <c r="M3577" s="43">
        <f>IFERROR(J3577-K3577-L3577,0)</f>
        <v>1179184</v>
      </c>
      <c r="N3577" s="43">
        <v>1256827</v>
      </c>
      <c r="O3577" s="45">
        <f>IFERROR(IF(1 - M3577/N3577&lt;0,0,1-M3577/N3577),0)</f>
        <v>0.061776998743661604</v>
      </c>
      <c r="P3577" s="43">
        <v>0</v>
      </c>
      <c r="Q3577" s="43">
        <v>1439932</v>
      </c>
      <c r="R3577" s="46">
        <f>IF(F3577&lt;DATEVALUE("2018-07-01"),1,0)</f>
        <v>1</v>
      </c>
      <c r="S3577" s="47">
        <f>IF(R3577=1,1%,0)</f>
        <v>0.01</v>
      </c>
      <c r="T3577" s="46">
        <f>IFERROR(S3577*M3577,0)</f>
        <v>11791.84</v>
      </c>
      <c r="U3577" s="48">
        <f>IF(O3577&lt;=0.12,1,0)*(1-R3577)*M3577</f>
        <v>0</v>
      </c>
      <c r="V3577" s="49">
        <f>IF(0&lt;0.8,0,IF(0&lt;1,Sheet1!L590,1))*IF(G3577&lt;3,0.12 - O3577,0.01) *U3577</f>
        <v>0</v>
      </c>
      <c r="W3577" s="49">
        <f>IF(0&gt;1,IF(0&lt;=1.1,1,IF(0&lt;=1.2,2,IF(0&lt;=1.5,3,5))),0) * 1000000</f>
        <v>0</v>
      </c>
      <c r="X3577" s="50">
        <f>IF(AND(P3577&gt;=150000000,P3577&lt;300000000),5000000,IF(AND(P3577&gt;=300000000,P3577&lt;500000000),10000000,IF(AND(P3577&gt;=300000000,P3577&lt;500000000),15000000,IF(AND(P3577&gt;=500000000,P3577&lt;3000000000),20000000,IF(P3577&gt;=30000000000,35000000,0))))) * (1-R3577)</f>
        <v>0</v>
      </c>
      <c r="Y3577" s="50">
        <f>IFERROR(Q3577 * (1-R3577),0)</f>
        <v>0</v>
      </c>
      <c r="Z3577" s="51">
        <f>IF(R3577=1,0,0)</f>
        <v>0</v>
      </c>
      <c r="AA3577" s="51">
        <f>IFERROR((1-R3577) * Z3577 * 2%,0)</f>
        <v>0</v>
      </c>
      <c r="AB3577" s="52">
        <f>IF(R3577=0,0,0)</f>
        <v>0</v>
      </c>
      <c r="AC3577" s="52">
        <f> IFERROR(AB3577 * (1-R3577) * 2%,0)</f>
        <v>0</v>
      </c>
      <c r="AD3577" s="53">
        <f>T3577+V3577+W3577+X3577+AA3577+AC3577</f>
        <v>11791.84</v>
      </c>
    </row>
    <row r="3578">
      <c r="C3578" s="40" t="s">
        <v>6800</v>
      </c>
      <c r="D3578" s="41" t="s">
        <v>6801</v>
      </c>
      <c r="E3578" s="41"/>
      <c r="F3578" s="42">
        <v>42963.092430555553</v>
      </c>
      <c r="G3578" s="43">
        <v>11</v>
      </c>
      <c r="H3578" s="44">
        <v>43336</v>
      </c>
      <c r="I3578" s="44">
        <v>43342</v>
      </c>
      <c r="J3578" s="43">
        <v>4755929</v>
      </c>
      <c r="K3578" s="43">
        <v>0</v>
      </c>
      <c r="L3578" s="43">
        <v>0</v>
      </c>
      <c r="M3578" s="43">
        <f>IFERROR(J3578-K3578-L3578,0)</f>
        <v>4755929</v>
      </c>
      <c r="N3578" s="43">
        <v>5973704</v>
      </c>
      <c r="O3578" s="45">
        <f>IFERROR(IF(1 - M3578/N3578&lt;0,0,1-M3578/N3578),0)</f>
        <v>0.20385593260061097</v>
      </c>
      <c r="P3578" s="43">
        <v>0</v>
      </c>
      <c r="Q3578" s="43">
        <v>4755929</v>
      </c>
      <c r="R3578" s="46">
        <f>IF(F3578&lt;DATEVALUE("2018-07-01"),1,0)</f>
        <v>1</v>
      </c>
      <c r="S3578" s="47">
        <f>IF(R3578=1,1%,0)</f>
        <v>0.01</v>
      </c>
      <c r="T3578" s="46">
        <f>IFERROR(S3578*M3578,0)</f>
        <v>47559.290000000001</v>
      </c>
      <c r="U3578" s="48">
        <f>IF(O3578&lt;=0.12,1,0)*(1-R3578)*M3578</f>
        <v>0</v>
      </c>
      <c r="V3578" s="49">
        <f>IF(0&lt;0.8,0,IF(0&lt;1,Sheet1!L590,1))*IF(G3578&lt;3,0.12 - O3578,0.01) *U3578</f>
        <v>0</v>
      </c>
      <c r="W3578" s="49">
        <f>IF(0&gt;1,IF(0&lt;=1.1,1,IF(0&lt;=1.2,2,IF(0&lt;=1.5,3,5))),0) * 1000000</f>
        <v>0</v>
      </c>
      <c r="X3578" s="50">
        <f>IF(AND(P3578&gt;=150000000,P3578&lt;300000000),5000000,IF(AND(P3578&gt;=300000000,P3578&lt;500000000),10000000,IF(AND(P3578&gt;=300000000,P3578&lt;500000000),15000000,IF(AND(P3578&gt;=500000000,P3578&lt;3000000000),20000000,IF(P3578&gt;=30000000000,35000000,0))))) * (1-R3578)</f>
        <v>0</v>
      </c>
      <c r="Y3578" s="50">
        <f>IFERROR(Q3578 * (1-R3578),0)</f>
        <v>0</v>
      </c>
      <c r="Z3578" s="51">
        <f>IF(R3578=1,0,0)</f>
        <v>0</v>
      </c>
      <c r="AA3578" s="51">
        <f>IFERROR((1-R3578) * Z3578 * 2%,0)</f>
        <v>0</v>
      </c>
      <c r="AB3578" s="52">
        <f>IF(R3578=0,0,0)</f>
        <v>0</v>
      </c>
      <c r="AC3578" s="52">
        <f> IFERROR(AB3578 * (1-R3578) * 2%,0)</f>
        <v>0</v>
      </c>
      <c r="AD3578" s="53">
        <f>T3578+V3578+W3578+X3578+AA3578+AC3578</f>
        <v>47559.290000000001</v>
      </c>
    </row>
    <row r="3579">
      <c r="C3579" s="40" t="s">
        <v>6802</v>
      </c>
      <c r="D3579" s="41" t="s">
        <v>6803</v>
      </c>
      <c r="E3579" s="41"/>
      <c r="F3579" s="42">
        <v>42969.199803240735</v>
      </c>
      <c r="G3579" s="43">
        <v>11</v>
      </c>
      <c r="H3579" s="44" t="s">
        <v>24</v>
      </c>
      <c r="I3579" s="44" t="s">
        <v>24</v>
      </c>
      <c r="J3579" s="43">
        <v>2437172</v>
      </c>
      <c r="K3579" s="43">
        <v>0</v>
      </c>
      <c r="L3579" s="43">
        <v>0</v>
      </c>
      <c r="M3579" s="43">
        <f>IFERROR(J3579-K3579-L3579,0)</f>
        <v>2437172</v>
      </c>
      <c r="N3579" s="43">
        <v>597168</v>
      </c>
      <c r="O3579" s="45">
        <f>IFERROR(IF(1 - M3579/N3579&lt;0,0,1-M3579/N3579),0)</f>
        <v>0</v>
      </c>
      <c r="P3579" s="43">
        <v>0</v>
      </c>
      <c r="Q3579" s="43">
        <v>2437172</v>
      </c>
      <c r="R3579" s="46">
        <f>IF(F3579&lt;DATEVALUE("2018-07-01"),1,0)</f>
        <v>1</v>
      </c>
      <c r="S3579" s="47">
        <f>IF(R3579=1,1%,0)</f>
        <v>0.01</v>
      </c>
      <c r="T3579" s="46">
        <f>IFERROR(S3579*M3579,0)</f>
        <v>24371.720000000001</v>
      </c>
      <c r="U3579" s="48">
        <f>IF(O3579&lt;=0.12,1,0)*(1-R3579)*M3579</f>
        <v>0</v>
      </c>
      <c r="V3579" s="49">
        <f>IF(0&lt;0.8,0,IF(0&lt;1,Sheet1!L590,1))*IF(G3579&lt;3,0.12 - O3579,0.01) *U3579</f>
        <v>0</v>
      </c>
      <c r="W3579" s="49">
        <f>IF(0&gt;1,IF(0&lt;=1.1,1,IF(0&lt;=1.2,2,IF(0&lt;=1.5,3,5))),0) * 1000000</f>
        <v>0</v>
      </c>
      <c r="X3579" s="50">
        <f>IF(AND(P3579&gt;=150000000,P3579&lt;300000000),5000000,IF(AND(P3579&gt;=300000000,P3579&lt;500000000),10000000,IF(AND(P3579&gt;=300000000,P3579&lt;500000000),15000000,IF(AND(P3579&gt;=500000000,P3579&lt;3000000000),20000000,IF(P3579&gt;=30000000000,35000000,0))))) * (1-R3579)</f>
        <v>0</v>
      </c>
      <c r="Y3579" s="50">
        <f>IFERROR(Q3579 * (1-R3579),0)</f>
        <v>0</v>
      </c>
      <c r="Z3579" s="51">
        <f>IF(R3579=1,0,0)</f>
        <v>0</v>
      </c>
      <c r="AA3579" s="51">
        <f>IFERROR((1-R3579) * Z3579 * 2%,0)</f>
        <v>0</v>
      </c>
      <c r="AB3579" s="52">
        <f>IF(R3579=0,1840000,0)</f>
        <v>0</v>
      </c>
      <c r="AC3579" s="52">
        <f> IFERROR(AB3579 * (1-R3579) * 2%,0)</f>
        <v>0</v>
      </c>
      <c r="AD3579" s="53">
        <f>T3579+V3579+W3579+X3579+AA3579+AC3579</f>
        <v>24371.720000000001</v>
      </c>
    </row>
    <row r="3580">
      <c r="C3580" s="40" t="s">
        <v>6804</v>
      </c>
      <c r="D3580" s="41" t="s">
        <v>6805</v>
      </c>
      <c r="E3580" s="41"/>
      <c r="F3580" s="42">
        <v>43046.184212962959</v>
      </c>
      <c r="G3580" s="43">
        <v>8</v>
      </c>
      <c r="H3580" s="44" t="s">
        <v>24</v>
      </c>
      <c r="I3580" s="44" t="s">
        <v>24</v>
      </c>
      <c r="J3580" s="43">
        <v>771980</v>
      </c>
      <c r="K3580" s="43">
        <v>0</v>
      </c>
      <c r="L3580" s="43">
        <v>0</v>
      </c>
      <c r="M3580" s="43">
        <f>IFERROR(J3580-K3580-L3580,0)</f>
        <v>771980</v>
      </c>
      <c r="N3580" s="43">
        <v>771980</v>
      </c>
      <c r="O3580" s="45">
        <f>IFERROR(IF(1 - M3580/N3580&lt;0,0,1-M3580/N3580),0)</f>
        <v>0</v>
      </c>
      <c r="P3580" s="43">
        <v>0</v>
      </c>
      <c r="Q3580" s="43">
        <v>771980</v>
      </c>
      <c r="R3580" s="46">
        <f>IF(F3580&lt;DATEVALUE("2018-07-01"),1,0)</f>
        <v>1</v>
      </c>
      <c r="S3580" s="47">
        <f>IF(R3580=1,1%,0)</f>
        <v>0.01</v>
      </c>
      <c r="T3580" s="46">
        <f>IFERROR(S3580*M3580,0)</f>
        <v>7719.8000000000002</v>
      </c>
      <c r="U3580" s="48">
        <f>IF(O3580&lt;=0.12,1,0)*(1-R3580)*M3580</f>
        <v>0</v>
      </c>
      <c r="V3580" s="49">
        <f>IF(0&lt;0.8,0,IF(0&lt;1,Sheet1!L590,1))*IF(G3580&lt;3,0.12 - O3580,0.01) *U3580</f>
        <v>0</v>
      </c>
      <c r="W3580" s="49">
        <f>IF(0&gt;1,IF(0&lt;=1.1,1,IF(0&lt;=1.2,2,IF(0&lt;=1.5,3,5))),0) * 1000000</f>
        <v>0</v>
      </c>
      <c r="X3580" s="50">
        <f>IF(AND(P3580&gt;=150000000,P3580&lt;300000000),5000000,IF(AND(P3580&gt;=300000000,P3580&lt;500000000),10000000,IF(AND(P3580&gt;=300000000,P3580&lt;500000000),15000000,IF(AND(P3580&gt;=500000000,P3580&lt;3000000000),20000000,IF(P3580&gt;=30000000000,35000000,0))))) * (1-R3580)</f>
        <v>0</v>
      </c>
      <c r="Y3580" s="50">
        <f>IFERROR(Q3580 * (1-R3580),0)</f>
        <v>0</v>
      </c>
      <c r="Z3580" s="51">
        <f>IF(R3580=1,0,0)</f>
        <v>0</v>
      </c>
      <c r="AA3580" s="51">
        <f>IFERROR((1-R3580) * Z3580 * 2%,0)</f>
        <v>0</v>
      </c>
      <c r="AB3580" s="52">
        <f>IF(R3580=0,0,0)</f>
        <v>0</v>
      </c>
      <c r="AC3580" s="52">
        <f> IFERROR(AB3580 * (1-R3580) * 2%,0)</f>
        <v>0</v>
      </c>
      <c r="AD3580" s="53">
        <f>T3580+V3580+W3580+X3580+AA3580+AC3580</f>
        <v>7719.8000000000002</v>
      </c>
    </row>
    <row r="3581">
      <c r="C3581" s="40" t="s">
        <v>6806</v>
      </c>
      <c r="D3581" s="41" t="s">
        <v>6807</v>
      </c>
      <c r="E3581" s="41"/>
      <c r="F3581" s="42">
        <v>43046.187627314815</v>
      </c>
      <c r="G3581" s="43">
        <v>8</v>
      </c>
      <c r="H3581" s="44" t="s">
        <v>24</v>
      </c>
      <c r="I3581" s="44" t="s">
        <v>24</v>
      </c>
      <c r="J3581" s="43">
        <v>12615900</v>
      </c>
      <c r="K3581" s="43">
        <v>0</v>
      </c>
      <c r="L3581" s="43">
        <v>0</v>
      </c>
      <c r="M3581" s="43">
        <f>IFERROR(J3581-K3581-L3581,0)</f>
        <v>12615900</v>
      </c>
      <c r="N3581" s="43">
        <v>16353695</v>
      </c>
      <c r="O3581" s="45">
        <f>IFERROR(IF(1 - M3581/N3581&lt;0,0,1-M3581/N3581),0)</f>
        <v>0.22855966189903876</v>
      </c>
      <c r="P3581" s="43">
        <v>0</v>
      </c>
      <c r="Q3581" s="43">
        <v>12615900</v>
      </c>
      <c r="R3581" s="46">
        <f>IF(F3581&lt;DATEVALUE("2018-07-01"),1,0)</f>
        <v>1</v>
      </c>
      <c r="S3581" s="47">
        <f>IF(R3581=1,1%,0)</f>
        <v>0.01</v>
      </c>
      <c r="T3581" s="46">
        <f>IFERROR(S3581*M3581,0)</f>
        <v>126159</v>
      </c>
      <c r="U3581" s="48">
        <f>IF(O3581&lt;=0.12,1,0)*(1-R3581)*M3581</f>
        <v>0</v>
      </c>
      <c r="V3581" s="49">
        <f>IF(0&lt;0.8,0,IF(0&lt;1,Sheet1!L590,1))*IF(G3581&lt;3,0.12 - O3581,0.01) *U3581</f>
        <v>0</v>
      </c>
      <c r="W3581" s="49">
        <f>IF(0&gt;1,IF(0&lt;=1.1,1,IF(0&lt;=1.2,2,IF(0&lt;=1.5,3,5))),0) * 1000000</f>
        <v>0</v>
      </c>
      <c r="X3581" s="50">
        <f>IF(AND(P3581&gt;=150000000,P3581&lt;300000000),5000000,IF(AND(P3581&gt;=300000000,P3581&lt;500000000),10000000,IF(AND(P3581&gt;=300000000,P3581&lt;500000000),15000000,IF(AND(P3581&gt;=500000000,P3581&lt;3000000000),20000000,IF(P3581&gt;=30000000000,35000000,0))))) * (1-R3581)</f>
        <v>0</v>
      </c>
      <c r="Y3581" s="50">
        <f>IFERROR(Q3581 * (1-R3581),0)</f>
        <v>0</v>
      </c>
      <c r="Z3581" s="51">
        <f>IF(R3581=1,0,0)</f>
        <v>0</v>
      </c>
      <c r="AA3581" s="51">
        <f>IFERROR((1-R3581) * Z3581 * 2%,0)</f>
        <v>0</v>
      </c>
      <c r="AB3581" s="52">
        <f>IF(R3581=0,0,0)</f>
        <v>0</v>
      </c>
      <c r="AC3581" s="52">
        <f> IFERROR(AB3581 * (1-R3581) * 2%,0)</f>
        <v>0</v>
      </c>
      <c r="AD3581" s="53">
        <f>T3581+V3581+W3581+X3581+AA3581+AC3581</f>
        <v>126159</v>
      </c>
    </row>
    <row r="3582">
      <c r="C3582" s="40" t="s">
        <v>6808</v>
      </c>
      <c r="D3582" s="41" t="s">
        <v>6809</v>
      </c>
      <c r="E3582" s="41"/>
      <c r="F3582" s="42">
        <v>43067.340694444443</v>
      </c>
      <c r="G3582" s="43">
        <v>8</v>
      </c>
      <c r="H3582" s="44" t="s">
        <v>24</v>
      </c>
      <c r="I3582" s="44" t="s">
        <v>24</v>
      </c>
      <c r="J3582" s="43">
        <v>862851</v>
      </c>
      <c r="K3582" s="43">
        <v>0</v>
      </c>
      <c r="L3582" s="43">
        <v>0</v>
      </c>
      <c r="M3582" s="43">
        <f>IFERROR(J3582-K3582-L3582,0)</f>
        <v>862851</v>
      </c>
      <c r="N3582" s="43">
        <v>862851</v>
      </c>
      <c r="O3582" s="45">
        <f>IFERROR(IF(1 - M3582/N3582&lt;0,0,1-M3582/N3582),0)</f>
        <v>0</v>
      </c>
      <c r="P3582" s="43">
        <v>0</v>
      </c>
      <c r="Q3582" s="43">
        <v>862851</v>
      </c>
      <c r="R3582" s="46">
        <f>IF(F3582&lt;DATEVALUE("2018-07-01"),1,0)</f>
        <v>1</v>
      </c>
      <c r="S3582" s="47">
        <f>IF(R3582=1,1%,0)</f>
        <v>0.01</v>
      </c>
      <c r="T3582" s="46">
        <f>IFERROR(S3582*M3582,0)</f>
        <v>8628.5100000000002</v>
      </c>
      <c r="U3582" s="48">
        <f>IF(O3582&lt;=0.12,1,0)*(1-R3582)*M3582</f>
        <v>0</v>
      </c>
      <c r="V3582" s="49">
        <f>IF(0&lt;0.8,0,IF(0&lt;1,Sheet1!L590,1))*IF(G3582&lt;3,0.12 - O3582,0.01) *U3582</f>
        <v>0</v>
      </c>
      <c r="W3582" s="49">
        <f>IF(0&gt;1,IF(0&lt;=1.1,1,IF(0&lt;=1.2,2,IF(0&lt;=1.5,3,5))),0) * 1000000</f>
        <v>0</v>
      </c>
      <c r="X3582" s="50">
        <f>IF(AND(P3582&gt;=150000000,P3582&lt;300000000),5000000,IF(AND(P3582&gt;=300000000,P3582&lt;500000000),10000000,IF(AND(P3582&gt;=300000000,P3582&lt;500000000),15000000,IF(AND(P3582&gt;=500000000,P3582&lt;3000000000),20000000,IF(P3582&gt;=30000000000,35000000,0))))) * (1-R3582)</f>
        <v>0</v>
      </c>
      <c r="Y3582" s="50">
        <f>IFERROR(Q3582 * (1-R3582),0)</f>
        <v>0</v>
      </c>
      <c r="Z3582" s="51">
        <f>IF(R3582=1,0,0)</f>
        <v>0</v>
      </c>
      <c r="AA3582" s="51">
        <f>IFERROR((1-R3582) * Z3582 * 2%,0)</f>
        <v>0</v>
      </c>
      <c r="AB3582" s="52">
        <f>IF(R3582=0,0,0)</f>
        <v>0</v>
      </c>
      <c r="AC3582" s="52">
        <f> IFERROR(AB3582 * (1-R3582) * 2%,0)</f>
        <v>0</v>
      </c>
      <c r="AD3582" s="53">
        <f>T3582+V3582+W3582+X3582+AA3582+AC3582</f>
        <v>8628.5100000000002</v>
      </c>
    </row>
    <row r="3583">
      <c r="C3583" s="40" t="s">
        <v>6810</v>
      </c>
      <c r="D3583" s="41" t="s">
        <v>6811</v>
      </c>
      <c r="E3583" s="41"/>
      <c r="F3583" s="42">
        <v>41492.449629629627</v>
      </c>
      <c r="G3583" s="43">
        <v>59</v>
      </c>
      <c r="H3583" s="44" t="s">
        <v>24</v>
      </c>
      <c r="I3583" s="44" t="s">
        <v>24</v>
      </c>
      <c r="J3583" s="43">
        <v>10679096</v>
      </c>
      <c r="K3583" s="43">
        <v>0</v>
      </c>
      <c r="L3583" s="43">
        <v>0</v>
      </c>
      <c r="M3583" s="43">
        <f>IFERROR(J3583-K3583-L3583,0)</f>
        <v>10679096</v>
      </c>
      <c r="N3583" s="43">
        <v>10625033</v>
      </c>
      <c r="O3583" s="45">
        <f>IFERROR(IF(1 - M3583/N3583&lt;0,0,1-M3583/N3583),0)</f>
        <v>0</v>
      </c>
      <c r="P3583" s="43">
        <v>0</v>
      </c>
      <c r="Q3583" s="43">
        <v>10679096</v>
      </c>
      <c r="R3583" s="46">
        <f>IF(F3583&lt;DATEVALUE("2018-07-01"),1,0)</f>
        <v>1</v>
      </c>
      <c r="S3583" s="47">
        <f>IF(R3583=1,1%,0)</f>
        <v>0.01</v>
      </c>
      <c r="T3583" s="46">
        <f>IFERROR(S3583*M3583,0)</f>
        <v>106790.96000000001</v>
      </c>
      <c r="U3583" s="48">
        <f>IF(O3583&lt;=0.12,1,0)*(1-R3583)*M3583</f>
        <v>0</v>
      </c>
      <c r="V3583" s="49">
        <f>IF(0&lt;0.8,0,IF(0&lt;1,Sheet1!L590,1))*IF(G3583&lt;3,0.12 - O3583,0.01) *U3583</f>
        <v>0</v>
      </c>
      <c r="W3583" s="49">
        <f>IF(0&gt;1,IF(0&lt;=1.1,1,IF(0&lt;=1.2,2,IF(0&lt;=1.5,3,5))),0) * 1000000</f>
        <v>0</v>
      </c>
      <c r="X3583" s="50">
        <f>IF(AND(P3583&gt;=150000000,P3583&lt;300000000),5000000,IF(AND(P3583&gt;=300000000,P3583&lt;500000000),10000000,IF(AND(P3583&gt;=300000000,P3583&lt;500000000),15000000,IF(AND(P3583&gt;=500000000,P3583&lt;3000000000),20000000,IF(P3583&gt;=30000000000,35000000,0))))) * (1-R3583)</f>
        <v>0</v>
      </c>
      <c r="Y3583" s="50">
        <f>IFERROR(Q3583 * (1-R3583),0)</f>
        <v>0</v>
      </c>
      <c r="Z3583" s="51">
        <f>IF(R3583=1,0,0)</f>
        <v>0</v>
      </c>
      <c r="AA3583" s="51">
        <f>IFERROR((1-R3583) * Z3583 * 2%,0)</f>
        <v>0</v>
      </c>
      <c r="AB3583" s="52">
        <f>IF(R3583=0,0,0)</f>
        <v>0</v>
      </c>
      <c r="AC3583" s="52">
        <f> IFERROR(AB3583 * (1-R3583) * 2%,0)</f>
        <v>0</v>
      </c>
      <c r="AD3583" s="53">
        <f>T3583+V3583+W3583+X3583+AA3583+AC3583</f>
        <v>106790.96000000001</v>
      </c>
    </row>
    <row r="3584">
      <c r="C3584" s="40" t="s">
        <v>6812</v>
      </c>
      <c r="D3584" s="41" t="s">
        <v>6813</v>
      </c>
      <c r="E3584" s="41"/>
      <c r="F3584" s="42">
        <v>42522.418344907404</v>
      </c>
      <c r="G3584" s="43">
        <v>25</v>
      </c>
      <c r="H3584" s="44" t="s">
        <v>24</v>
      </c>
      <c r="I3584" s="44" t="s">
        <v>24</v>
      </c>
      <c r="J3584" s="43">
        <v>0</v>
      </c>
      <c r="K3584" s="43">
        <v>0</v>
      </c>
      <c r="L3584" s="43">
        <v>0</v>
      </c>
      <c r="M3584" s="43">
        <f>IFERROR(J3584-K3584-L3584,0)</f>
        <v>0</v>
      </c>
      <c r="N3584" s="43">
        <v>452540</v>
      </c>
      <c r="O3584" s="45">
        <f>IFERROR(IF(1 - M3584/N3584&lt;0,0,1-M3584/N3584),0)</f>
        <v>1</v>
      </c>
      <c r="P3584" s="43">
        <v>0</v>
      </c>
      <c r="Q3584" s="43">
        <v>0</v>
      </c>
      <c r="R3584" s="46">
        <f>IF(F3584&lt;DATEVALUE("2018-07-01"),1,0)</f>
        <v>1</v>
      </c>
      <c r="S3584" s="47">
        <f>IF(R3584=1,1%,0)</f>
        <v>0.01</v>
      </c>
      <c r="T3584" s="46">
        <f>IFERROR(S3584*M3584,0)</f>
        <v>0</v>
      </c>
      <c r="U3584" s="48">
        <f>IF(O3584&lt;=0.12,1,0)*(1-R3584)*M3584</f>
        <v>0</v>
      </c>
      <c r="V3584" s="49">
        <f>IF(0&lt;0.8,0,IF(0&lt;1,Sheet1!L590,1))*IF(G3584&lt;3,0.12 - O3584,0.01) *U3584</f>
        <v>0</v>
      </c>
      <c r="W3584" s="49">
        <f>IF(0&gt;1,IF(0&lt;=1.1,1,IF(0&lt;=1.2,2,IF(0&lt;=1.5,3,5))),0) * 1000000</f>
        <v>0</v>
      </c>
      <c r="X3584" s="50">
        <f>IF(AND(P3584&gt;=150000000,P3584&lt;300000000),5000000,IF(AND(P3584&gt;=300000000,P3584&lt;500000000),10000000,IF(AND(P3584&gt;=300000000,P3584&lt;500000000),15000000,IF(AND(P3584&gt;=500000000,P3584&lt;3000000000),20000000,IF(P3584&gt;=30000000000,35000000,0))))) * (1-R3584)</f>
        <v>0</v>
      </c>
      <c r="Y3584" s="50">
        <f>IFERROR(Q3584 * (1-R3584),0)</f>
        <v>0</v>
      </c>
      <c r="Z3584" s="51">
        <f>IF(R3584=1,0,"")</f>
        <v>0</v>
      </c>
      <c r="AA3584" s="51">
        <f>IFERROR((1-R3584) * Z3584 * 2%,0)</f>
        <v>0</v>
      </c>
      <c r="AB3584" s="52">
        <f>IF(R3584=0,"",0)</f>
        <v>0</v>
      </c>
      <c r="AC3584" s="52">
        <f> IFERROR(AB3584 * (1-R3584) * 2%,0)</f>
        <v>0</v>
      </c>
      <c r="AD3584" s="53">
        <f>T3584+V3584+W3584+X3584+AA3584+AC3584</f>
        <v>0</v>
      </c>
    </row>
    <row r="3585">
      <c r="C3585" s="40" t="s">
        <v>6814</v>
      </c>
      <c r="D3585" s="41" t="s">
        <v>6815</v>
      </c>
      <c r="E3585" s="41"/>
      <c r="F3585" s="42">
        <v>41495.424722222218</v>
      </c>
      <c r="G3585" s="43">
        <v>59</v>
      </c>
      <c r="H3585" s="44">
        <v>43334</v>
      </c>
      <c r="I3585" s="44">
        <v>43342</v>
      </c>
      <c r="J3585" s="43">
        <v>4276204</v>
      </c>
      <c r="K3585" s="43">
        <v>0</v>
      </c>
      <c r="L3585" s="43">
        <v>0</v>
      </c>
      <c r="M3585" s="43">
        <f>IFERROR(J3585-K3585-L3585,0)</f>
        <v>4276204</v>
      </c>
      <c r="N3585" s="43">
        <v>5757983</v>
      </c>
      <c r="O3585" s="45">
        <f>IFERROR(IF(1 - M3585/N3585&lt;0,0,1-M3585/N3585),0)</f>
        <v>0.25734341348350631</v>
      </c>
      <c r="P3585" s="43">
        <v>0</v>
      </c>
      <c r="Q3585" s="43">
        <v>4276204</v>
      </c>
      <c r="R3585" s="46">
        <f>IF(F3585&lt;DATEVALUE("2018-07-01"),1,0)</f>
        <v>1</v>
      </c>
      <c r="S3585" s="47">
        <f>IF(R3585=1,1%,0)</f>
        <v>0.01</v>
      </c>
      <c r="T3585" s="46">
        <f>IFERROR(S3585*M3585,0)</f>
        <v>42762.040000000001</v>
      </c>
      <c r="U3585" s="48">
        <f>IF(O3585&lt;=0.12,1,0)*(1-R3585)*M3585</f>
        <v>0</v>
      </c>
      <c r="V3585" s="49">
        <f>IF(0&lt;0.8,0,IF(0&lt;1,Sheet1!L590,1))*IF(G3585&lt;3,0.12 - O3585,0.01) *U3585</f>
        <v>0</v>
      </c>
      <c r="W3585" s="49">
        <f>IF(0&gt;1,IF(0&lt;=1.1,1,IF(0&lt;=1.2,2,IF(0&lt;=1.5,3,5))),0) * 1000000</f>
        <v>0</v>
      </c>
      <c r="X3585" s="50">
        <f>IF(AND(P3585&gt;=150000000,P3585&lt;300000000),5000000,IF(AND(P3585&gt;=300000000,P3585&lt;500000000),10000000,IF(AND(P3585&gt;=300000000,P3585&lt;500000000),15000000,IF(AND(P3585&gt;=500000000,P3585&lt;3000000000),20000000,IF(P3585&gt;=30000000000,35000000,0))))) * (1-R3585)</f>
        <v>0</v>
      </c>
      <c r="Y3585" s="50">
        <f>IFERROR(Q3585 * (1-R3585),0)</f>
        <v>0</v>
      </c>
      <c r="Z3585" s="51">
        <f>IF(R3585=1,0,0)</f>
        <v>0</v>
      </c>
      <c r="AA3585" s="51">
        <f>IFERROR((1-R3585) * Z3585 * 2%,0)</f>
        <v>0</v>
      </c>
      <c r="AB3585" s="52">
        <f>IF(R3585=0,0,0)</f>
        <v>0</v>
      </c>
      <c r="AC3585" s="52">
        <f> IFERROR(AB3585 * (1-R3585) * 2%,0)</f>
        <v>0</v>
      </c>
      <c r="AD3585" s="53">
        <f>T3585+V3585+W3585+X3585+AA3585+AC3585</f>
        <v>42762.040000000001</v>
      </c>
    </row>
    <row r="3586">
      <c r="C3586" s="40" t="s">
        <v>6816</v>
      </c>
      <c r="D3586" s="41" t="s">
        <v>6817</v>
      </c>
      <c r="E3586" s="41"/>
      <c r="F3586" s="42">
        <v>42170.432199074072</v>
      </c>
      <c r="G3586" s="43">
        <v>37</v>
      </c>
      <c r="H3586" s="44">
        <v>43334</v>
      </c>
      <c r="I3586" s="44">
        <v>43342</v>
      </c>
      <c r="J3586" s="43">
        <v>3372459</v>
      </c>
      <c r="K3586" s="43">
        <v>749544</v>
      </c>
      <c r="L3586" s="43">
        <v>0</v>
      </c>
      <c r="M3586" s="43">
        <f>IFERROR(J3586-K3586-L3586,0)</f>
        <v>2622915</v>
      </c>
      <c r="N3586" s="43">
        <v>3941421</v>
      </c>
      <c r="O3586" s="45">
        <f>IFERROR(IF(1 - M3586/N3586&lt;0,0,1-M3586/N3586),0)</f>
        <v>0.33452554294504444</v>
      </c>
      <c r="P3586" s="43">
        <v>0</v>
      </c>
      <c r="Q3586" s="43">
        <v>3372459</v>
      </c>
      <c r="R3586" s="46">
        <f>IF(F3586&lt;DATEVALUE("2018-07-01"),1,0)</f>
        <v>1</v>
      </c>
      <c r="S3586" s="47">
        <f>IF(R3586=1,1%,0)</f>
        <v>0.01</v>
      </c>
      <c r="T3586" s="46">
        <f>IFERROR(S3586*M3586,0)</f>
        <v>26229.150000000001</v>
      </c>
      <c r="U3586" s="48">
        <f>IF(O3586&lt;=0.12,1,0)*(1-R3586)*M3586</f>
        <v>0</v>
      </c>
      <c r="V3586" s="49">
        <f>IF(0&lt;0.8,0,IF(0&lt;1,Sheet1!L590,1))*IF(G3586&lt;3,0.12 - O3586,0.01) *U3586</f>
        <v>0</v>
      </c>
      <c r="W3586" s="49">
        <f>IF(0&gt;1,IF(0&lt;=1.1,1,IF(0&lt;=1.2,2,IF(0&lt;=1.5,3,5))),0) * 1000000</f>
        <v>0</v>
      </c>
      <c r="X3586" s="50">
        <f>IF(AND(P3586&gt;=150000000,P3586&lt;300000000),5000000,IF(AND(P3586&gt;=300000000,P3586&lt;500000000),10000000,IF(AND(P3586&gt;=300000000,P3586&lt;500000000),15000000,IF(AND(P3586&gt;=500000000,P3586&lt;3000000000),20000000,IF(P3586&gt;=30000000000,35000000,0))))) * (1-R3586)</f>
        <v>0</v>
      </c>
      <c r="Y3586" s="50">
        <f>IFERROR(Q3586 * (1-R3586),0)</f>
        <v>0</v>
      </c>
      <c r="Z3586" s="51">
        <f>IF(R3586=1,0,0)</f>
        <v>0</v>
      </c>
      <c r="AA3586" s="51">
        <f>IFERROR((1-R3586) * Z3586 * 2%,0)</f>
        <v>0</v>
      </c>
      <c r="AB3586" s="52">
        <f>IF(R3586=0,0,0)</f>
        <v>0</v>
      </c>
      <c r="AC3586" s="52">
        <f> IFERROR(AB3586 * (1-R3586) * 2%,0)</f>
        <v>0</v>
      </c>
      <c r="AD3586" s="53">
        <f>T3586+V3586+W3586+X3586+AA3586+AC3586</f>
        <v>26229.150000000001</v>
      </c>
    </row>
    <row r="3587">
      <c r="C3587" s="40" t="s">
        <v>6818</v>
      </c>
      <c r="D3587" s="41" t="s">
        <v>6819</v>
      </c>
      <c r="E3587" s="41"/>
      <c r="F3587" s="42">
        <v>42524.061400462961</v>
      </c>
      <c r="G3587" s="43">
        <v>25</v>
      </c>
      <c r="H3587" s="44">
        <v>43340</v>
      </c>
      <c r="I3587" s="44">
        <v>43395</v>
      </c>
      <c r="J3587" s="43">
        <v>1112823</v>
      </c>
      <c r="K3587" s="43">
        <v>54092</v>
      </c>
      <c r="L3587" s="43">
        <v>0</v>
      </c>
      <c r="M3587" s="43">
        <f>IFERROR(J3587-K3587-L3587,0)</f>
        <v>1058731</v>
      </c>
      <c r="N3587" s="43">
        <v>1156155</v>
      </c>
      <c r="O3587" s="45">
        <f>IFERROR(IF(1 - M3587/N3587&lt;0,0,1-M3587/N3587),0)</f>
        <v>0.084265518031751752</v>
      </c>
      <c r="P3587" s="43">
        <v>0</v>
      </c>
      <c r="Q3587" s="43">
        <v>1112823</v>
      </c>
      <c r="R3587" s="46">
        <f>IF(F3587&lt;DATEVALUE("2018-07-01"),1,0)</f>
        <v>1</v>
      </c>
      <c r="S3587" s="47">
        <f>IF(R3587=1,1%,0)</f>
        <v>0.01</v>
      </c>
      <c r="T3587" s="46">
        <f>IFERROR(S3587*M3587,0)</f>
        <v>10587.31</v>
      </c>
      <c r="U3587" s="48">
        <f>IF(O3587&lt;=0.12,1,0)*(1-R3587)*M3587</f>
        <v>0</v>
      </c>
      <c r="V3587" s="49">
        <f>IF(0&lt;0.8,0,IF(0&lt;1,Sheet1!L590,1))*IF(G3587&lt;3,0.12 - O3587,0.01) *U3587</f>
        <v>0</v>
      </c>
      <c r="W3587" s="49">
        <f>IF(0&gt;1,IF(0&lt;=1.1,1,IF(0&lt;=1.2,2,IF(0&lt;=1.5,3,5))),0) * 1000000</f>
        <v>0</v>
      </c>
      <c r="X3587" s="50">
        <f>IF(AND(P3587&gt;=150000000,P3587&lt;300000000),5000000,IF(AND(P3587&gt;=300000000,P3587&lt;500000000),10000000,IF(AND(P3587&gt;=300000000,P3587&lt;500000000),15000000,IF(AND(P3587&gt;=500000000,P3587&lt;3000000000),20000000,IF(P3587&gt;=30000000000,35000000,0))))) * (1-R3587)</f>
        <v>0</v>
      </c>
      <c r="Y3587" s="50">
        <f>IFERROR(Q3587 * (1-R3587),0)</f>
        <v>0</v>
      </c>
      <c r="Z3587" s="51">
        <f>IF(R3587=1,0,0)</f>
        <v>0</v>
      </c>
      <c r="AA3587" s="51">
        <f>IFERROR((1-R3587) * Z3587 * 2%,0)</f>
        <v>0</v>
      </c>
      <c r="AB3587" s="52">
        <f>IF(R3587=0,0,0)</f>
        <v>0</v>
      </c>
      <c r="AC3587" s="52">
        <f> IFERROR(AB3587 * (1-R3587) * 2%,0)</f>
        <v>0</v>
      </c>
      <c r="AD3587" s="53">
        <f>T3587+V3587+W3587+X3587+AA3587+AC3587</f>
        <v>10587.31</v>
      </c>
    </row>
    <row r="3588">
      <c r="C3588" s="40" t="s">
        <v>6820</v>
      </c>
      <c r="D3588" s="41" t="s">
        <v>6821</v>
      </c>
      <c r="E3588" s="41"/>
      <c r="F3588" s="42">
        <v>42549.280289351853</v>
      </c>
      <c r="G3588" s="43">
        <v>25</v>
      </c>
      <c r="H3588" s="44">
        <v>43334</v>
      </c>
      <c r="I3588" s="44">
        <v>43342</v>
      </c>
      <c r="J3588" s="43">
        <v>2286221</v>
      </c>
      <c r="K3588" s="43">
        <v>0</v>
      </c>
      <c r="L3588" s="43">
        <v>0</v>
      </c>
      <c r="M3588" s="43">
        <f>IFERROR(J3588-K3588-L3588,0)</f>
        <v>2286221</v>
      </c>
      <c r="N3588" s="43">
        <v>3023572</v>
      </c>
      <c r="O3588" s="45">
        <f>IFERROR(IF(1 - M3588/N3588&lt;0,0,1-M3588/N3588),0)</f>
        <v>0.24386751828631825</v>
      </c>
      <c r="P3588" s="43">
        <v>0</v>
      </c>
      <c r="Q3588" s="43">
        <v>2286221</v>
      </c>
      <c r="R3588" s="46">
        <f>IF(F3588&lt;DATEVALUE("2018-07-01"),1,0)</f>
        <v>1</v>
      </c>
      <c r="S3588" s="47">
        <f>IF(R3588=1,1%,0)</f>
        <v>0.01</v>
      </c>
      <c r="T3588" s="46">
        <f>IFERROR(S3588*M3588,0)</f>
        <v>22862.209999999999</v>
      </c>
      <c r="U3588" s="48">
        <f>IF(O3588&lt;=0.12,1,0)*(1-R3588)*M3588</f>
        <v>0</v>
      </c>
      <c r="V3588" s="49">
        <f>IF(0&lt;0.8,0,IF(0&lt;1,Sheet1!L590,1))*IF(G3588&lt;3,0.12 - O3588,0.01) *U3588</f>
        <v>0</v>
      </c>
      <c r="W3588" s="49">
        <f>IF(0&gt;1,IF(0&lt;=1.1,1,IF(0&lt;=1.2,2,IF(0&lt;=1.5,3,5))),0) * 1000000</f>
        <v>0</v>
      </c>
      <c r="X3588" s="50">
        <f>IF(AND(P3588&gt;=150000000,P3588&lt;300000000),5000000,IF(AND(P3588&gt;=300000000,P3588&lt;500000000),10000000,IF(AND(P3588&gt;=300000000,P3588&lt;500000000),15000000,IF(AND(P3588&gt;=500000000,P3588&lt;3000000000),20000000,IF(P3588&gt;=30000000000,35000000,0))))) * (1-R3588)</f>
        <v>0</v>
      </c>
      <c r="Y3588" s="50">
        <f>IFERROR(Q3588 * (1-R3588),0)</f>
        <v>0</v>
      </c>
      <c r="Z3588" s="51">
        <f>IF(R3588=1,0,0)</f>
        <v>0</v>
      </c>
      <c r="AA3588" s="51">
        <f>IFERROR((1-R3588) * Z3588 * 2%,0)</f>
        <v>0</v>
      </c>
      <c r="AB3588" s="52">
        <f>IF(R3588=0,0,0)</f>
        <v>0</v>
      </c>
      <c r="AC3588" s="52">
        <f> IFERROR(AB3588 * (1-R3588) * 2%,0)</f>
        <v>0</v>
      </c>
      <c r="AD3588" s="53">
        <f>T3588+V3588+W3588+X3588+AA3588+AC3588</f>
        <v>22862.209999999999</v>
      </c>
    </row>
    <row r="3589">
      <c r="C3589" s="40" t="s">
        <v>6822</v>
      </c>
      <c r="D3589" s="41" t="s">
        <v>6823</v>
      </c>
      <c r="E3589" s="41"/>
      <c r="F3589" s="42">
        <v>43021.140289351853</v>
      </c>
      <c r="G3589" s="43">
        <v>9</v>
      </c>
      <c r="H3589" s="44">
        <v>43312</v>
      </c>
      <c r="I3589" s="44">
        <v>43320</v>
      </c>
      <c r="J3589" s="43">
        <v>288222</v>
      </c>
      <c r="K3589" s="43">
        <v>0</v>
      </c>
      <c r="L3589" s="43">
        <v>0</v>
      </c>
      <c r="M3589" s="43">
        <f>IFERROR(J3589-K3589-L3589,0)</f>
        <v>288222</v>
      </c>
      <c r="N3589" s="43">
        <v>288222</v>
      </c>
      <c r="O3589" s="45">
        <f>IFERROR(IF(1 - M3589/N3589&lt;0,0,1-M3589/N3589),0)</f>
        <v>0</v>
      </c>
      <c r="P3589" s="43">
        <v>0</v>
      </c>
      <c r="Q3589" s="43">
        <v>288222</v>
      </c>
      <c r="R3589" s="46">
        <f>IF(F3589&lt;DATEVALUE("2018-07-01"),1,0)</f>
        <v>1</v>
      </c>
      <c r="S3589" s="47">
        <f>IF(R3589=1,1%,0)</f>
        <v>0.01</v>
      </c>
      <c r="T3589" s="46">
        <f>IFERROR(S3589*M3589,0)</f>
        <v>2882.2200000000003</v>
      </c>
      <c r="U3589" s="48">
        <f>IF(O3589&lt;=0.12,1,0)*(1-R3589)*M3589</f>
        <v>0</v>
      </c>
      <c r="V3589" s="49">
        <f>IF(0&lt;0.8,0,IF(0&lt;1,Sheet1!L590,1))*IF(G3589&lt;3,0.12 - O3589,0.01) *U3589</f>
        <v>0</v>
      </c>
      <c r="W3589" s="49">
        <f>IF(0&gt;1,IF(0&lt;=1.1,1,IF(0&lt;=1.2,2,IF(0&lt;=1.5,3,5))),0) * 1000000</f>
        <v>0</v>
      </c>
      <c r="X3589" s="50">
        <f>IF(AND(P3589&gt;=150000000,P3589&lt;300000000),5000000,IF(AND(P3589&gt;=300000000,P3589&lt;500000000),10000000,IF(AND(P3589&gt;=300000000,P3589&lt;500000000),15000000,IF(AND(P3589&gt;=500000000,P3589&lt;3000000000),20000000,IF(P3589&gt;=30000000000,35000000,0))))) * (1-R3589)</f>
        <v>0</v>
      </c>
      <c r="Y3589" s="50">
        <f>IFERROR(Q3589 * (1-R3589),0)</f>
        <v>0</v>
      </c>
      <c r="Z3589" s="51">
        <f>IF(R3589=1,0,0)</f>
        <v>0</v>
      </c>
      <c r="AA3589" s="51">
        <f>IFERROR((1-R3589) * Z3589 * 2%,0)</f>
        <v>0</v>
      </c>
      <c r="AB3589" s="52">
        <f>IF(R3589=0,0,0)</f>
        <v>0</v>
      </c>
      <c r="AC3589" s="52">
        <f> IFERROR(AB3589 * (1-R3589) * 2%,0)</f>
        <v>0</v>
      </c>
      <c r="AD3589" s="53">
        <f>T3589+V3589+W3589+X3589+AA3589+AC3589</f>
        <v>2882.2200000000003</v>
      </c>
    </row>
    <row r="3590">
      <c r="C3590" s="40" t="s">
        <v>6824</v>
      </c>
      <c r="D3590" s="41" t="s">
        <v>6825</v>
      </c>
      <c r="E3590" s="41"/>
      <c r="F3590" s="42">
        <v>43021.323888888888</v>
      </c>
      <c r="G3590" s="43">
        <v>9</v>
      </c>
      <c r="H3590" s="44">
        <v>43312</v>
      </c>
      <c r="I3590" s="44">
        <v>43318</v>
      </c>
      <c r="J3590" s="43">
        <v>3422165</v>
      </c>
      <c r="K3590" s="43">
        <v>0</v>
      </c>
      <c r="L3590" s="43">
        <v>0</v>
      </c>
      <c r="M3590" s="43">
        <f>IFERROR(J3590-K3590-L3590,0)</f>
        <v>3422165</v>
      </c>
      <c r="N3590" s="43">
        <v>4003159</v>
      </c>
      <c r="O3590" s="45">
        <f>IFERROR(IF(1 - M3590/N3590&lt;0,0,1-M3590/N3590),0)</f>
        <v>0.14513388051786103</v>
      </c>
      <c r="P3590" s="43">
        <v>0</v>
      </c>
      <c r="Q3590" s="43">
        <v>3422165</v>
      </c>
      <c r="R3590" s="46">
        <f>IF(F3590&lt;DATEVALUE("2018-07-01"),1,0)</f>
        <v>1</v>
      </c>
      <c r="S3590" s="47">
        <f>IF(R3590=1,1%,0)</f>
        <v>0.01</v>
      </c>
      <c r="T3590" s="46">
        <f>IFERROR(S3590*M3590,0)</f>
        <v>34221.650000000001</v>
      </c>
      <c r="U3590" s="48">
        <f>IF(O3590&lt;=0.12,1,0)*(1-R3590)*M3590</f>
        <v>0</v>
      </c>
      <c r="V3590" s="49">
        <f>IF(0&lt;0.8,0,IF(0&lt;1,Sheet1!L590,1))*IF(G3590&lt;3,0.12 - O3590,0.01) *U3590</f>
        <v>0</v>
      </c>
      <c r="W3590" s="49">
        <f>IF(0&gt;1,IF(0&lt;=1.1,1,IF(0&lt;=1.2,2,IF(0&lt;=1.5,3,5))),0) * 1000000</f>
        <v>0</v>
      </c>
      <c r="X3590" s="50">
        <f>IF(AND(P3590&gt;=150000000,P3590&lt;300000000),5000000,IF(AND(P3590&gt;=300000000,P3590&lt;500000000),10000000,IF(AND(P3590&gt;=300000000,P3590&lt;500000000),15000000,IF(AND(P3590&gt;=500000000,P3590&lt;3000000000),20000000,IF(P3590&gt;=30000000000,35000000,0))))) * (1-R3590)</f>
        <v>0</v>
      </c>
      <c r="Y3590" s="50">
        <f>IFERROR(Q3590 * (1-R3590),0)</f>
        <v>0</v>
      </c>
      <c r="Z3590" s="51">
        <f>IF(R3590=1,0,0)</f>
        <v>0</v>
      </c>
      <c r="AA3590" s="51">
        <f>IFERROR((1-R3590) * Z3590 * 2%,0)</f>
        <v>0</v>
      </c>
      <c r="AB3590" s="52">
        <f>IF(R3590=0,0,0)</f>
        <v>0</v>
      </c>
      <c r="AC3590" s="52">
        <f> IFERROR(AB3590 * (1-R3590) * 2%,0)</f>
        <v>0</v>
      </c>
      <c r="AD3590" s="53">
        <f>T3590+V3590+W3590+X3590+AA3590+AC3590</f>
        <v>34221.650000000001</v>
      </c>
    </row>
    <row r="3591">
      <c r="C3591" s="40" t="s">
        <v>6826</v>
      </c>
      <c r="D3591" s="41" t="s">
        <v>6821</v>
      </c>
      <c r="E3591" s="41"/>
      <c r="F3591" s="42">
        <v>43088.371354166666</v>
      </c>
      <c r="G3591" s="43">
        <v>7</v>
      </c>
      <c r="H3591" s="44">
        <v>43334</v>
      </c>
      <c r="I3591" s="44">
        <v>43342</v>
      </c>
      <c r="J3591" s="43">
        <v>895648</v>
      </c>
      <c r="K3591" s="43">
        <v>0</v>
      </c>
      <c r="L3591" s="43">
        <v>0</v>
      </c>
      <c r="M3591" s="43">
        <f>IFERROR(J3591-K3591-L3591,0)</f>
        <v>895648</v>
      </c>
      <c r="N3591" s="43">
        <v>1100605</v>
      </c>
      <c r="O3591" s="45">
        <f>IFERROR(IF(1 - M3591/N3591&lt;0,0,1-M3591/N3591),0)</f>
        <v>0.18622212328673771</v>
      </c>
      <c r="P3591" s="43">
        <v>0</v>
      </c>
      <c r="Q3591" s="43">
        <v>895648</v>
      </c>
      <c r="R3591" s="46">
        <f>IF(F3591&lt;DATEVALUE("2018-07-01"),1,0)</f>
        <v>1</v>
      </c>
      <c r="S3591" s="47">
        <f>IF(R3591=1,1%,0)</f>
        <v>0.01</v>
      </c>
      <c r="T3591" s="46">
        <f>IFERROR(S3591*M3591,0)</f>
        <v>8956.4799999999996</v>
      </c>
      <c r="U3591" s="48">
        <f>IF(O3591&lt;=0.12,1,0)*(1-R3591)*M3591</f>
        <v>0</v>
      </c>
      <c r="V3591" s="49">
        <f>IF(0&lt;0.8,0,IF(0&lt;1,Sheet1!L590,1))*IF(G3591&lt;3,0.12 - O3591,0.01) *U3591</f>
        <v>0</v>
      </c>
      <c r="W3591" s="49">
        <f>IF(0&gt;1,IF(0&lt;=1.1,1,IF(0&lt;=1.2,2,IF(0&lt;=1.5,3,5))),0) * 1000000</f>
        <v>0</v>
      </c>
      <c r="X3591" s="50">
        <f>IF(AND(P3591&gt;=150000000,P3591&lt;300000000),5000000,IF(AND(P3591&gt;=300000000,P3591&lt;500000000),10000000,IF(AND(P3591&gt;=300000000,P3591&lt;500000000),15000000,IF(AND(P3591&gt;=500000000,P3591&lt;3000000000),20000000,IF(P3591&gt;=30000000000,35000000,0))))) * (1-R3591)</f>
        <v>0</v>
      </c>
      <c r="Y3591" s="50">
        <f>IFERROR(Q3591 * (1-R3591),0)</f>
        <v>0</v>
      </c>
      <c r="Z3591" s="51">
        <f>IF(R3591=1,0,0)</f>
        <v>0</v>
      </c>
      <c r="AA3591" s="51">
        <f>IFERROR((1-R3591) * Z3591 * 2%,0)</f>
        <v>0</v>
      </c>
      <c r="AB3591" s="52">
        <f>IF(R3591=0,0,0)</f>
        <v>0</v>
      </c>
      <c r="AC3591" s="52">
        <f> IFERROR(AB3591 * (1-R3591) * 2%,0)</f>
        <v>0</v>
      </c>
      <c r="AD3591" s="53">
        <f>T3591+V3591+W3591+X3591+AA3591+AC3591</f>
        <v>8956.4799999999996</v>
      </c>
    </row>
    <row r="3592">
      <c r="C3592" s="40" t="s">
        <v>6827</v>
      </c>
      <c r="D3592" s="41" t="s">
        <v>6828</v>
      </c>
      <c r="E3592" s="41"/>
      <c r="F3592" s="42">
        <v>43248.156076388885</v>
      </c>
      <c r="G3592" s="43">
        <v>2</v>
      </c>
      <c r="H3592" s="44">
        <v>43312</v>
      </c>
      <c r="I3592" s="44">
        <v>43320</v>
      </c>
      <c r="J3592" s="43">
        <v>596592</v>
      </c>
      <c r="K3592" s="43">
        <v>0</v>
      </c>
      <c r="L3592" s="43">
        <v>0</v>
      </c>
      <c r="M3592" s="43">
        <f>IFERROR(J3592-K3592-L3592,0)</f>
        <v>596592</v>
      </c>
      <c r="N3592" s="43">
        <v>561198</v>
      </c>
      <c r="O3592" s="45">
        <f>IFERROR(IF(1 - M3592/N3592&lt;0,0,1-M3592/N3592),0)</f>
        <v>0</v>
      </c>
      <c r="P3592" s="43">
        <v>596592</v>
      </c>
      <c r="Q3592" s="43">
        <v>0</v>
      </c>
      <c r="R3592" s="46">
        <f>IF(F3592&lt;DATEVALUE("2018-07-01"),1,0)</f>
        <v>1</v>
      </c>
      <c r="S3592" s="47">
        <f>IF(R3592=1,1%,0)</f>
        <v>0.01</v>
      </c>
      <c r="T3592" s="46">
        <f>IFERROR(S3592*M3592,0)</f>
        <v>5965.9200000000001</v>
      </c>
      <c r="U3592" s="48">
        <f>IF(O3592&lt;=0.12,1,0)*(1-R3592)*M3592</f>
        <v>0</v>
      </c>
      <c r="V3592" s="49">
        <f>IF(0&lt;0.8,0,IF(0&lt;1,Sheet1!L590,1))*IF(G3592&lt;3,0.12 - O3592,0.01) *U3592</f>
        <v>0</v>
      </c>
      <c r="W3592" s="49">
        <f>IF(0&gt;1,IF(0&lt;=1.1,1,IF(0&lt;=1.2,2,IF(0&lt;=1.5,3,5))),0) * 1000000</f>
        <v>0</v>
      </c>
      <c r="X3592" s="50">
        <f>IF(AND(P3592&gt;=150000000,P3592&lt;300000000),5000000,IF(AND(P3592&gt;=300000000,P3592&lt;500000000),10000000,IF(AND(P3592&gt;=300000000,P3592&lt;500000000),15000000,IF(AND(P3592&gt;=500000000,P3592&lt;3000000000),20000000,IF(P3592&gt;=30000000000,35000000,0))))) * (1-R3592)</f>
        <v>0</v>
      </c>
      <c r="Y3592" s="50">
        <f>IFERROR(Q3592 * (1-R3592),0)</f>
        <v>0</v>
      </c>
      <c r="Z3592" s="51">
        <f>IF(R3592=1,0,0)</f>
        <v>0</v>
      </c>
      <c r="AA3592" s="51">
        <f>IFERROR((1-R3592) * Z3592 * 2%,0)</f>
        <v>0</v>
      </c>
      <c r="AB3592" s="52">
        <f>IF(R3592=0,0,0)</f>
        <v>0</v>
      </c>
      <c r="AC3592" s="52">
        <f> IFERROR(AB3592 * (1-R3592) * 2%,0)</f>
        <v>0</v>
      </c>
      <c r="AD3592" s="53">
        <f>T3592+V3592+W3592+X3592+AA3592+AC3592</f>
        <v>5965.9200000000001</v>
      </c>
    </row>
    <row r="3593">
      <c r="C3593" s="40" t="s">
        <v>6829</v>
      </c>
      <c r="D3593" s="41" t="s">
        <v>6830</v>
      </c>
      <c r="E3593" s="41"/>
      <c r="F3593" s="42">
        <v>42521.274537037032</v>
      </c>
      <c r="G3593" s="43">
        <v>26</v>
      </c>
      <c r="H3593" s="44" t="s">
        <v>24</v>
      </c>
      <c r="I3593" s="44" t="s">
        <v>24</v>
      </c>
      <c r="J3593" s="43">
        <v>0</v>
      </c>
      <c r="K3593" s="43">
        <v>0</v>
      </c>
      <c r="L3593" s="43">
        <v>0</v>
      </c>
      <c r="M3593" s="43">
        <f>IFERROR(J3593-K3593-L3593,0)</f>
        <v>0</v>
      </c>
      <c r="N3593" s="43">
        <v>1131350</v>
      </c>
      <c r="O3593" s="45">
        <f>IFERROR(IF(1 - M3593/N3593&lt;0,0,1-M3593/N3593),0)</f>
        <v>1</v>
      </c>
      <c r="P3593" s="43">
        <v>0</v>
      </c>
      <c r="Q3593" s="43">
        <v>0</v>
      </c>
      <c r="R3593" s="46">
        <f>IF(F3593&lt;DATEVALUE("2018-07-01"),1,0)</f>
        <v>1</v>
      </c>
      <c r="S3593" s="47">
        <f>IF(R3593=1,1%,0)</f>
        <v>0.01</v>
      </c>
      <c r="T3593" s="46">
        <f>IFERROR(S3593*M3593,0)</f>
        <v>0</v>
      </c>
      <c r="U3593" s="48">
        <f>IF(O3593&lt;=0.12,1,0)*(1-R3593)*M3593</f>
        <v>0</v>
      </c>
      <c r="V3593" s="49">
        <f>IF(0&lt;0.8,0,IF(0&lt;1,Sheet1!L590,1))*IF(G3593&lt;3,0.12 - O3593,0.01) *U3593</f>
        <v>0</v>
      </c>
      <c r="W3593" s="49">
        <f>IF(0&gt;1,IF(0&lt;=1.1,1,IF(0&lt;=1.2,2,IF(0&lt;=1.5,3,5))),0) * 1000000</f>
        <v>0</v>
      </c>
      <c r="X3593" s="50">
        <f>IF(AND(P3593&gt;=150000000,P3593&lt;300000000),5000000,IF(AND(P3593&gt;=300000000,P3593&lt;500000000),10000000,IF(AND(P3593&gt;=300000000,P3593&lt;500000000),15000000,IF(AND(P3593&gt;=500000000,P3593&lt;3000000000),20000000,IF(P3593&gt;=30000000000,35000000,0))))) * (1-R3593)</f>
        <v>0</v>
      </c>
      <c r="Y3593" s="50">
        <f>IFERROR(Q3593 * (1-R3593),0)</f>
        <v>0</v>
      </c>
      <c r="Z3593" s="51">
        <f>IF(R3593=1,0,"")</f>
        <v>0</v>
      </c>
      <c r="AA3593" s="51">
        <f>IFERROR((1-R3593) * Z3593 * 2%,0)</f>
        <v>0</v>
      </c>
      <c r="AB3593" s="52">
        <f>IF(R3593=0,"",0)</f>
        <v>0</v>
      </c>
      <c r="AC3593" s="52">
        <f> IFERROR(AB3593 * (1-R3593) * 2%,0)</f>
        <v>0</v>
      </c>
      <c r="AD3593" s="53">
        <f>T3593+V3593+W3593+X3593+AA3593+AC3593</f>
        <v>0</v>
      </c>
    </row>
    <row r="3594">
      <c r="C3594" s="40" t="s">
        <v>6831</v>
      </c>
      <c r="D3594" s="41" t="s">
        <v>6832</v>
      </c>
      <c r="E3594" s="41"/>
      <c r="F3594" s="42">
        <v>41997.681851851848</v>
      </c>
      <c r="G3594" s="43">
        <v>43</v>
      </c>
      <c r="H3594" s="44">
        <v>43334</v>
      </c>
      <c r="I3594" s="44">
        <v>43342</v>
      </c>
      <c r="J3594" s="43">
        <v>2402155</v>
      </c>
      <c r="K3594" s="43">
        <v>158012</v>
      </c>
      <c r="L3594" s="43">
        <v>0</v>
      </c>
      <c r="M3594" s="43">
        <f>IFERROR(J3594-K3594-L3594,0)</f>
        <v>2244143</v>
      </c>
      <c r="N3594" s="43">
        <v>2853664</v>
      </c>
      <c r="O3594" s="45">
        <f>IFERROR(IF(1 - M3594/N3594&lt;0,0,1-M3594/N3594),0)</f>
        <v>0.21359242013075119</v>
      </c>
      <c r="P3594" s="43">
        <v>0</v>
      </c>
      <c r="Q3594" s="43">
        <v>2402155</v>
      </c>
      <c r="R3594" s="46">
        <f>IF(F3594&lt;DATEVALUE("2018-07-01"),1,0)</f>
        <v>1</v>
      </c>
      <c r="S3594" s="47">
        <f>IF(R3594=1,1%,0)</f>
        <v>0.01</v>
      </c>
      <c r="T3594" s="46">
        <f>IFERROR(S3594*M3594,0)</f>
        <v>22441.43</v>
      </c>
      <c r="U3594" s="48">
        <f>IF(O3594&lt;=0.12,1,0)*(1-R3594)*M3594</f>
        <v>0</v>
      </c>
      <c r="V3594" s="49">
        <f>IF(0&lt;0.8,0,IF(0&lt;1,Sheet1!L590,1))*IF(G3594&lt;3,0.12 - O3594,0.01) *U3594</f>
        <v>0</v>
      </c>
      <c r="W3594" s="49">
        <f>IF(0&gt;1,IF(0&lt;=1.1,1,IF(0&lt;=1.2,2,IF(0&lt;=1.5,3,5))),0) * 1000000</f>
        <v>0</v>
      </c>
      <c r="X3594" s="50">
        <f>IF(AND(P3594&gt;=150000000,P3594&lt;300000000),5000000,IF(AND(P3594&gt;=300000000,P3594&lt;500000000),10000000,IF(AND(P3594&gt;=300000000,P3594&lt;500000000),15000000,IF(AND(P3594&gt;=500000000,P3594&lt;3000000000),20000000,IF(P3594&gt;=30000000000,35000000,0))))) * (1-R3594)</f>
        <v>0</v>
      </c>
      <c r="Y3594" s="50">
        <f>IFERROR(Q3594 * (1-R3594),0)</f>
        <v>0</v>
      </c>
      <c r="Z3594" s="51">
        <f>IF(R3594=1,0,0)</f>
        <v>0</v>
      </c>
      <c r="AA3594" s="51">
        <f>IFERROR((1-R3594) * Z3594 * 2%,0)</f>
        <v>0</v>
      </c>
      <c r="AB3594" s="52">
        <f>IF(R3594=0,0,0)</f>
        <v>0</v>
      </c>
      <c r="AC3594" s="52">
        <f> IFERROR(AB3594 * (1-R3594) * 2%,0)</f>
        <v>0</v>
      </c>
      <c r="AD3594" s="53">
        <f>T3594+V3594+W3594+X3594+AA3594+AC3594</f>
        <v>22441.43</v>
      </c>
    </row>
    <row r="3595">
      <c r="C3595" s="40" t="s">
        <v>6833</v>
      </c>
      <c r="D3595" s="41" t="s">
        <v>6834</v>
      </c>
      <c r="E3595" s="41"/>
      <c r="F3595" s="42">
        <v>42521.275138888886</v>
      </c>
      <c r="G3595" s="43">
        <v>26</v>
      </c>
      <c r="H3595" s="44" t="s">
        <v>24</v>
      </c>
      <c r="I3595" s="44" t="s">
        <v>24</v>
      </c>
      <c r="J3595" s="43">
        <v>0</v>
      </c>
      <c r="K3595" s="43">
        <v>0</v>
      </c>
      <c r="L3595" s="43">
        <v>0</v>
      </c>
      <c r="M3595" s="43">
        <f>IFERROR(J3595-K3595-L3595,0)</f>
        <v>0</v>
      </c>
      <c r="N3595" s="43">
        <v>1147443</v>
      </c>
      <c r="O3595" s="45">
        <f>IFERROR(IF(1 - M3595/N3595&lt;0,0,1-M3595/N3595),0)</f>
        <v>1</v>
      </c>
      <c r="P3595" s="43">
        <v>0</v>
      </c>
      <c r="Q3595" s="43">
        <v>0</v>
      </c>
      <c r="R3595" s="46">
        <f>IF(F3595&lt;DATEVALUE("2018-07-01"),1,0)</f>
        <v>1</v>
      </c>
      <c r="S3595" s="47">
        <f>IF(R3595=1,1%,0)</f>
        <v>0.01</v>
      </c>
      <c r="T3595" s="46">
        <f>IFERROR(S3595*M3595,0)</f>
        <v>0</v>
      </c>
      <c r="U3595" s="48">
        <f>IF(O3595&lt;=0.12,1,0)*(1-R3595)*M3595</f>
        <v>0</v>
      </c>
      <c r="V3595" s="49">
        <f>IF(0&lt;0.8,0,IF(0&lt;1,Sheet1!L590,1))*IF(G3595&lt;3,0.12 - O3595,0.01) *U3595</f>
        <v>0</v>
      </c>
      <c r="W3595" s="49">
        <f>IF(0&gt;1,IF(0&lt;=1.1,1,IF(0&lt;=1.2,2,IF(0&lt;=1.5,3,5))),0) * 1000000</f>
        <v>0</v>
      </c>
      <c r="X3595" s="50">
        <f>IF(AND(P3595&gt;=150000000,P3595&lt;300000000),5000000,IF(AND(P3595&gt;=300000000,P3595&lt;500000000),10000000,IF(AND(P3595&gt;=300000000,P3595&lt;500000000),15000000,IF(AND(P3595&gt;=500000000,P3595&lt;3000000000),20000000,IF(P3595&gt;=30000000000,35000000,0))))) * (1-R3595)</f>
        <v>0</v>
      </c>
      <c r="Y3595" s="50">
        <f>IFERROR(Q3595 * (1-R3595),0)</f>
        <v>0</v>
      </c>
      <c r="Z3595" s="51">
        <f>IF(R3595=1,0,"")</f>
        <v>0</v>
      </c>
      <c r="AA3595" s="51">
        <f>IFERROR((1-R3595) * Z3595 * 2%,0)</f>
        <v>0</v>
      </c>
      <c r="AB3595" s="52">
        <f>IF(R3595=0,"",0)</f>
        <v>0</v>
      </c>
      <c r="AC3595" s="52">
        <f> IFERROR(AB3595 * (1-R3595) * 2%,0)</f>
        <v>0</v>
      </c>
      <c r="AD3595" s="53">
        <f>T3595+V3595+W3595+X3595+AA3595+AC3595</f>
        <v>0</v>
      </c>
    </row>
    <row r="3596">
      <c r="C3596" s="40" t="s">
        <v>6835</v>
      </c>
      <c r="D3596" s="41" t="s">
        <v>6836</v>
      </c>
      <c r="E3596" s="41"/>
      <c r="F3596" s="42">
        <v>41835.384293981479</v>
      </c>
      <c r="G3596" s="43">
        <v>48</v>
      </c>
      <c r="H3596" s="44">
        <v>43335</v>
      </c>
      <c r="I3596" s="44">
        <v>43354</v>
      </c>
      <c r="J3596" s="43">
        <v>600408</v>
      </c>
      <c r="K3596" s="43">
        <v>0</v>
      </c>
      <c r="L3596" s="43">
        <v>0</v>
      </c>
      <c r="M3596" s="43">
        <f>IFERROR(J3596-K3596-L3596,0)</f>
        <v>600408</v>
      </c>
      <c r="N3596" s="43">
        <v>746080</v>
      </c>
      <c r="O3596" s="45">
        <f>IFERROR(IF(1 - M3596/N3596&lt;0,0,1-M3596/N3596),0)</f>
        <v>0.19524983915933947</v>
      </c>
      <c r="P3596" s="43">
        <v>0</v>
      </c>
      <c r="Q3596" s="43">
        <v>600408</v>
      </c>
      <c r="R3596" s="46">
        <f>IF(F3596&lt;DATEVALUE("2018-07-01"),1,0)</f>
        <v>1</v>
      </c>
      <c r="S3596" s="47">
        <f>IF(R3596=1,1%,0)</f>
        <v>0.01</v>
      </c>
      <c r="T3596" s="46">
        <f>IFERROR(S3596*M3596,0)</f>
        <v>6004.0799999999999</v>
      </c>
      <c r="U3596" s="48">
        <f>IF(O3596&lt;=0.12,1,0)*(1-R3596)*M3596</f>
        <v>0</v>
      </c>
      <c r="V3596" s="49">
        <f>IF(0&lt;0.8,0,IF(0&lt;1,Sheet1!L590,1))*IF(G3596&lt;3,0.12 - O3596,0.01) *U3596</f>
        <v>0</v>
      </c>
      <c r="W3596" s="49">
        <f>IF(0&gt;1,IF(0&lt;=1.1,1,IF(0&lt;=1.2,2,IF(0&lt;=1.5,3,5))),0) * 1000000</f>
        <v>0</v>
      </c>
      <c r="X3596" s="50">
        <f>IF(AND(P3596&gt;=150000000,P3596&lt;300000000),5000000,IF(AND(P3596&gt;=300000000,P3596&lt;500000000),10000000,IF(AND(P3596&gt;=300000000,P3596&lt;500000000),15000000,IF(AND(P3596&gt;=500000000,P3596&lt;3000000000),20000000,IF(P3596&gt;=30000000000,35000000,0))))) * (1-R3596)</f>
        <v>0</v>
      </c>
      <c r="Y3596" s="50">
        <f>IFERROR(Q3596 * (1-R3596),0)</f>
        <v>0</v>
      </c>
      <c r="Z3596" s="51">
        <f>IF(R3596=1,0,0)</f>
        <v>0</v>
      </c>
      <c r="AA3596" s="51">
        <f>IFERROR((1-R3596) * Z3596 * 2%,0)</f>
        <v>0</v>
      </c>
      <c r="AB3596" s="52">
        <f>IF(R3596=0,0,0)</f>
        <v>0</v>
      </c>
      <c r="AC3596" s="52">
        <f> IFERROR(AB3596 * (1-R3596) * 2%,0)</f>
        <v>0</v>
      </c>
      <c r="AD3596" s="53">
        <f>T3596+V3596+W3596+X3596+AA3596+AC3596</f>
        <v>6004.0799999999999</v>
      </c>
    </row>
    <row r="3597">
      <c r="C3597" s="40" t="s">
        <v>6837</v>
      </c>
      <c r="D3597" s="41" t="s">
        <v>6838</v>
      </c>
      <c r="E3597" s="41"/>
      <c r="F3597" s="42">
        <v>42342.556898148148</v>
      </c>
      <c r="G3597" s="43">
        <v>31</v>
      </c>
      <c r="H3597" s="44">
        <v>43339</v>
      </c>
      <c r="I3597" s="44">
        <v>43397</v>
      </c>
      <c r="J3597" s="43">
        <v>1461577</v>
      </c>
      <c r="K3597" s="43">
        <v>0</v>
      </c>
      <c r="L3597" s="43">
        <v>0</v>
      </c>
      <c r="M3597" s="43">
        <f>IFERROR(J3597-K3597-L3597,0)</f>
        <v>1461577</v>
      </c>
      <c r="N3597" s="43">
        <v>1680913</v>
      </c>
      <c r="O3597" s="45">
        <f>IFERROR(IF(1 - M3597/N3597&lt;0,0,1-M3597/N3597),0)</f>
        <v>0.1304862298048739</v>
      </c>
      <c r="P3597" s="43">
        <v>0</v>
      </c>
      <c r="Q3597" s="43">
        <v>1461577</v>
      </c>
      <c r="R3597" s="46">
        <f>IF(F3597&lt;DATEVALUE("2018-07-01"),1,0)</f>
        <v>1</v>
      </c>
      <c r="S3597" s="47">
        <f>IF(R3597=1,1%,0)</f>
        <v>0.01</v>
      </c>
      <c r="T3597" s="46">
        <f>IFERROR(S3597*M3597,0)</f>
        <v>14615.77</v>
      </c>
      <c r="U3597" s="48">
        <f>IF(O3597&lt;=0.12,1,0)*(1-R3597)*M3597</f>
        <v>0</v>
      </c>
      <c r="V3597" s="49">
        <f>IF(0&lt;0.8,0,IF(0&lt;1,Sheet1!L590,1))*IF(G3597&lt;3,0.12 - O3597,0.01) *U3597</f>
        <v>0</v>
      </c>
      <c r="W3597" s="49">
        <f>IF(0&gt;1,IF(0&lt;=1.1,1,IF(0&lt;=1.2,2,IF(0&lt;=1.5,3,5))),0) * 1000000</f>
        <v>0</v>
      </c>
      <c r="X3597" s="50">
        <f>IF(AND(P3597&gt;=150000000,P3597&lt;300000000),5000000,IF(AND(P3597&gt;=300000000,P3597&lt;500000000),10000000,IF(AND(P3597&gt;=300000000,P3597&lt;500000000),15000000,IF(AND(P3597&gt;=500000000,P3597&lt;3000000000),20000000,IF(P3597&gt;=30000000000,35000000,0))))) * (1-R3597)</f>
        <v>0</v>
      </c>
      <c r="Y3597" s="50">
        <f>IFERROR(Q3597 * (1-R3597),0)</f>
        <v>0</v>
      </c>
      <c r="Z3597" s="51">
        <f>IF(R3597=1,0,0)</f>
        <v>0</v>
      </c>
      <c r="AA3597" s="51">
        <f>IFERROR((1-R3597) * Z3597 * 2%,0)</f>
        <v>0</v>
      </c>
      <c r="AB3597" s="52">
        <f>IF(R3597=0,0,0)</f>
        <v>0</v>
      </c>
      <c r="AC3597" s="52">
        <f> IFERROR(AB3597 * (1-R3597) * 2%,0)</f>
        <v>0</v>
      </c>
      <c r="AD3597" s="53">
        <f>T3597+V3597+W3597+X3597+AA3597+AC3597</f>
        <v>14615.77</v>
      </c>
    </row>
    <row r="3598">
      <c r="C3598" s="40" t="s">
        <v>6839</v>
      </c>
      <c r="D3598" s="41" t="s">
        <v>6840</v>
      </c>
      <c r="E3598" s="41"/>
      <c r="F3598" s="42">
        <v>41527.413159722222</v>
      </c>
      <c r="G3598" s="43">
        <v>58</v>
      </c>
      <c r="H3598" s="44">
        <v>43335</v>
      </c>
      <c r="I3598" s="44">
        <v>43354</v>
      </c>
      <c r="J3598" s="43">
        <v>190713</v>
      </c>
      <c r="K3598" s="43">
        <v>0</v>
      </c>
      <c r="L3598" s="43">
        <v>0</v>
      </c>
      <c r="M3598" s="43">
        <f>IFERROR(J3598-K3598-L3598,0)</f>
        <v>190713</v>
      </c>
      <c r="N3598" s="43">
        <v>256724</v>
      </c>
      <c r="O3598" s="45">
        <f>IFERROR(IF(1 - M3598/N3598&lt;0,0,1-M3598/N3598),0)</f>
        <v>0.25712827783923586</v>
      </c>
      <c r="P3598" s="43">
        <v>0</v>
      </c>
      <c r="Q3598" s="43">
        <v>190713</v>
      </c>
      <c r="R3598" s="46">
        <f>IF(F3598&lt;DATEVALUE("2018-07-01"),1,0)</f>
        <v>1</v>
      </c>
      <c r="S3598" s="47">
        <f>IF(R3598=1,1%,0)</f>
        <v>0.01</v>
      </c>
      <c r="T3598" s="46">
        <f>IFERROR(S3598*M3598,0)</f>
        <v>1907.1300000000001</v>
      </c>
      <c r="U3598" s="48">
        <f>IF(O3598&lt;=0.12,1,0)*(1-R3598)*M3598</f>
        <v>0</v>
      </c>
      <c r="V3598" s="49">
        <f>IF(0&lt;0.8,0,IF(0&lt;1,Sheet1!L590,1))*IF(G3598&lt;3,0.12 - O3598,0.01) *U3598</f>
        <v>0</v>
      </c>
      <c r="W3598" s="49">
        <f>IF(0&gt;1,IF(0&lt;=1.1,1,IF(0&lt;=1.2,2,IF(0&lt;=1.5,3,5))),0) * 1000000</f>
        <v>0</v>
      </c>
      <c r="X3598" s="50">
        <f>IF(AND(P3598&gt;=150000000,P3598&lt;300000000),5000000,IF(AND(P3598&gt;=300000000,P3598&lt;500000000),10000000,IF(AND(P3598&gt;=300000000,P3598&lt;500000000),15000000,IF(AND(P3598&gt;=500000000,P3598&lt;3000000000),20000000,IF(P3598&gt;=30000000000,35000000,0))))) * (1-R3598)</f>
        <v>0</v>
      </c>
      <c r="Y3598" s="50">
        <f>IFERROR(Q3598 * (1-R3598),0)</f>
        <v>0</v>
      </c>
      <c r="Z3598" s="51">
        <f>IF(R3598=1,0,0)</f>
        <v>0</v>
      </c>
      <c r="AA3598" s="51">
        <f>IFERROR((1-R3598) * Z3598 * 2%,0)</f>
        <v>0</v>
      </c>
      <c r="AB3598" s="52">
        <f>IF(R3598=0,0,0)</f>
        <v>0</v>
      </c>
      <c r="AC3598" s="52">
        <f> IFERROR(AB3598 * (1-R3598) * 2%,0)</f>
        <v>0</v>
      </c>
      <c r="AD3598" s="53">
        <f>T3598+V3598+W3598+X3598+AA3598+AC3598</f>
        <v>1907.1300000000001</v>
      </c>
    </row>
    <row r="3599">
      <c r="C3599" s="40" t="s">
        <v>6841</v>
      </c>
      <c r="D3599" s="41" t="s">
        <v>6842</v>
      </c>
      <c r="E3599" s="41"/>
      <c r="F3599" s="42">
        <v>41956.393761574072</v>
      </c>
      <c r="G3599" s="43">
        <v>44</v>
      </c>
      <c r="H3599" s="44">
        <v>43339</v>
      </c>
      <c r="I3599" s="44">
        <v>43397</v>
      </c>
      <c r="J3599" s="43">
        <v>900814</v>
      </c>
      <c r="K3599" s="43">
        <v>0</v>
      </c>
      <c r="L3599" s="43">
        <v>0</v>
      </c>
      <c r="M3599" s="43">
        <f>IFERROR(J3599-K3599-L3599,0)</f>
        <v>900814</v>
      </c>
      <c r="N3599" s="43">
        <v>1251419</v>
      </c>
      <c r="O3599" s="45">
        <f>IFERROR(IF(1 - M3599/N3599&lt;0,0,1-M3599/N3599),0)</f>
        <v>0.28016595560719471</v>
      </c>
      <c r="P3599" s="43">
        <v>0</v>
      </c>
      <c r="Q3599" s="43">
        <v>900814</v>
      </c>
      <c r="R3599" s="46">
        <f>IF(F3599&lt;DATEVALUE("2018-07-01"),1,0)</f>
        <v>1</v>
      </c>
      <c r="S3599" s="47">
        <f>IF(R3599=1,1%,0)</f>
        <v>0.01</v>
      </c>
      <c r="T3599" s="46">
        <f>IFERROR(S3599*M3599,0)</f>
        <v>9008.1399999999994</v>
      </c>
      <c r="U3599" s="48">
        <f>IF(O3599&lt;=0.12,1,0)*(1-R3599)*M3599</f>
        <v>0</v>
      </c>
      <c r="V3599" s="49">
        <f>IF(0&lt;0.8,0,IF(0&lt;1,Sheet1!L590,1))*IF(G3599&lt;3,0.12 - O3599,0.01) *U3599</f>
        <v>0</v>
      </c>
      <c r="W3599" s="49">
        <f>IF(0&gt;1,IF(0&lt;=1.1,1,IF(0&lt;=1.2,2,IF(0&lt;=1.5,3,5))),0) * 1000000</f>
        <v>0</v>
      </c>
      <c r="X3599" s="50">
        <f>IF(AND(P3599&gt;=150000000,P3599&lt;300000000),5000000,IF(AND(P3599&gt;=300000000,P3599&lt;500000000),10000000,IF(AND(P3599&gt;=300000000,P3599&lt;500000000),15000000,IF(AND(P3599&gt;=500000000,P3599&lt;3000000000),20000000,IF(P3599&gt;=30000000000,35000000,0))))) * (1-R3599)</f>
        <v>0</v>
      </c>
      <c r="Y3599" s="50">
        <f>IFERROR(Q3599 * (1-R3599),0)</f>
        <v>0</v>
      </c>
      <c r="Z3599" s="51">
        <f>IF(R3599=1,0,0)</f>
        <v>0</v>
      </c>
      <c r="AA3599" s="51">
        <f>IFERROR((1-R3599) * Z3599 * 2%,0)</f>
        <v>0</v>
      </c>
      <c r="AB3599" s="52">
        <f>IF(R3599=0,0,0)</f>
        <v>0</v>
      </c>
      <c r="AC3599" s="52">
        <f> IFERROR(AB3599 * (1-R3599) * 2%,0)</f>
        <v>0</v>
      </c>
      <c r="AD3599" s="53">
        <f>T3599+V3599+W3599+X3599+AA3599+AC3599</f>
        <v>9008.1399999999994</v>
      </c>
    </row>
    <row r="3600">
      <c r="C3600" s="40" t="s">
        <v>6843</v>
      </c>
      <c r="D3600" s="41" t="s">
        <v>6844</v>
      </c>
      <c r="E3600" s="41"/>
      <c r="F3600" s="42">
        <v>42303.436585648145</v>
      </c>
      <c r="G3600" s="43">
        <v>33</v>
      </c>
      <c r="H3600" s="44">
        <v>43335</v>
      </c>
      <c r="I3600" s="44">
        <v>43354</v>
      </c>
      <c r="J3600" s="43">
        <v>485925</v>
      </c>
      <c r="K3600" s="43">
        <v>0</v>
      </c>
      <c r="L3600" s="43">
        <v>0</v>
      </c>
      <c r="M3600" s="43">
        <f>IFERROR(J3600-K3600-L3600,0)</f>
        <v>485925</v>
      </c>
      <c r="N3600" s="43">
        <v>674585</v>
      </c>
      <c r="O3600" s="45">
        <f>IFERROR(IF(1 - M3600/N3600&lt;0,0,1-M3600/N3600),0)</f>
        <v>0.27966824047377281</v>
      </c>
      <c r="P3600" s="43">
        <v>0</v>
      </c>
      <c r="Q3600" s="43">
        <v>485925</v>
      </c>
      <c r="R3600" s="46">
        <f>IF(F3600&lt;DATEVALUE("2018-07-01"),1,0)</f>
        <v>1</v>
      </c>
      <c r="S3600" s="47">
        <f>IF(R3600=1,1%,0)</f>
        <v>0.01</v>
      </c>
      <c r="T3600" s="46">
        <f>IFERROR(S3600*M3600,0)</f>
        <v>4859.25</v>
      </c>
      <c r="U3600" s="48">
        <f>IF(O3600&lt;=0.12,1,0)*(1-R3600)*M3600</f>
        <v>0</v>
      </c>
      <c r="V3600" s="49">
        <f>IF(0&lt;0.8,0,IF(0&lt;1,Sheet1!L590,1))*IF(G3600&lt;3,0.12 - O3600,0.01) *U3600</f>
        <v>0</v>
      </c>
      <c r="W3600" s="49">
        <f>IF(0&gt;1,IF(0&lt;=1.1,1,IF(0&lt;=1.2,2,IF(0&lt;=1.5,3,5))),0) * 1000000</f>
        <v>0</v>
      </c>
      <c r="X3600" s="50">
        <f>IF(AND(P3600&gt;=150000000,P3600&lt;300000000),5000000,IF(AND(P3600&gt;=300000000,P3600&lt;500000000),10000000,IF(AND(P3600&gt;=300000000,P3600&lt;500000000),15000000,IF(AND(P3600&gt;=500000000,P3600&lt;3000000000),20000000,IF(P3600&gt;=30000000000,35000000,0))))) * (1-R3600)</f>
        <v>0</v>
      </c>
      <c r="Y3600" s="50">
        <f>IFERROR(Q3600 * (1-R3600),0)</f>
        <v>0</v>
      </c>
      <c r="Z3600" s="51">
        <f>IF(R3600=1,0,0)</f>
        <v>0</v>
      </c>
      <c r="AA3600" s="51">
        <f>IFERROR((1-R3600) * Z3600 * 2%,0)</f>
        <v>0</v>
      </c>
      <c r="AB3600" s="52">
        <f>IF(R3600=0,0,0)</f>
        <v>0</v>
      </c>
      <c r="AC3600" s="52">
        <f> IFERROR(AB3600 * (1-R3600) * 2%,0)</f>
        <v>0</v>
      </c>
      <c r="AD3600" s="53">
        <f>T3600+V3600+W3600+X3600+AA3600+AC3600</f>
        <v>4859.25</v>
      </c>
    </row>
    <row r="3601">
      <c r="C3601" s="40" t="s">
        <v>6845</v>
      </c>
      <c r="D3601" s="41" t="s">
        <v>6844</v>
      </c>
      <c r="E3601" s="41"/>
      <c r="F3601" s="42">
        <v>42341.476111111107</v>
      </c>
      <c r="G3601" s="43">
        <v>31</v>
      </c>
      <c r="H3601" s="44">
        <v>43335</v>
      </c>
      <c r="I3601" s="44">
        <v>43354</v>
      </c>
      <c r="J3601" s="43">
        <v>394076</v>
      </c>
      <c r="K3601" s="43">
        <v>0</v>
      </c>
      <c r="L3601" s="43">
        <v>0</v>
      </c>
      <c r="M3601" s="43">
        <f>IFERROR(J3601-K3601-L3601,0)</f>
        <v>394076</v>
      </c>
      <c r="N3601" s="43">
        <v>489938</v>
      </c>
      <c r="O3601" s="45">
        <f>IFERROR(IF(1 - M3601/N3601&lt;0,0,1-M3601/N3601),0)</f>
        <v>0.19566149186223558</v>
      </c>
      <c r="P3601" s="43">
        <v>0</v>
      </c>
      <c r="Q3601" s="43">
        <v>394076</v>
      </c>
      <c r="R3601" s="46">
        <f>IF(F3601&lt;DATEVALUE("2018-07-01"),1,0)</f>
        <v>1</v>
      </c>
      <c r="S3601" s="47">
        <f>IF(R3601=1,1%,0)</f>
        <v>0.01</v>
      </c>
      <c r="T3601" s="46">
        <f>IFERROR(S3601*M3601,0)</f>
        <v>3940.7600000000002</v>
      </c>
      <c r="U3601" s="48">
        <f>IF(O3601&lt;=0.12,1,0)*(1-R3601)*M3601</f>
        <v>0</v>
      </c>
      <c r="V3601" s="49">
        <f>IF(0&lt;0.8,0,IF(0&lt;1,Sheet1!L590,1))*IF(G3601&lt;3,0.12 - O3601,0.01) *U3601</f>
        <v>0</v>
      </c>
      <c r="W3601" s="49">
        <f>IF(0&gt;1,IF(0&lt;=1.1,1,IF(0&lt;=1.2,2,IF(0&lt;=1.5,3,5))),0) * 1000000</f>
        <v>0</v>
      </c>
      <c r="X3601" s="50">
        <f>IF(AND(P3601&gt;=150000000,P3601&lt;300000000),5000000,IF(AND(P3601&gt;=300000000,P3601&lt;500000000),10000000,IF(AND(P3601&gt;=300000000,P3601&lt;500000000),15000000,IF(AND(P3601&gt;=500000000,P3601&lt;3000000000),20000000,IF(P3601&gt;=30000000000,35000000,0))))) * (1-R3601)</f>
        <v>0</v>
      </c>
      <c r="Y3601" s="50">
        <f>IFERROR(Q3601 * (1-R3601),0)</f>
        <v>0</v>
      </c>
      <c r="Z3601" s="51">
        <f>IF(R3601=1,0,0)</f>
        <v>0</v>
      </c>
      <c r="AA3601" s="51">
        <f>IFERROR((1-R3601) * Z3601 * 2%,0)</f>
        <v>0</v>
      </c>
      <c r="AB3601" s="52">
        <f>IF(R3601=0,0,0)</f>
        <v>0</v>
      </c>
      <c r="AC3601" s="52">
        <f> IFERROR(AB3601 * (1-R3601) * 2%,0)</f>
        <v>0</v>
      </c>
      <c r="AD3601" s="53">
        <f>T3601+V3601+W3601+X3601+AA3601+AC3601</f>
        <v>3940.7600000000002</v>
      </c>
    </row>
    <row r="3602">
      <c r="C3602" s="40" t="s">
        <v>6846</v>
      </c>
      <c r="D3602" s="41" t="s">
        <v>6847</v>
      </c>
      <c r="E3602" s="41"/>
      <c r="F3602" s="42">
        <v>42459.661076388889</v>
      </c>
      <c r="G3602" s="43">
        <v>28</v>
      </c>
      <c r="H3602" s="44">
        <v>43335</v>
      </c>
      <c r="I3602" s="44">
        <v>43354</v>
      </c>
      <c r="J3602" s="43">
        <v>467775</v>
      </c>
      <c r="K3602" s="43">
        <v>0</v>
      </c>
      <c r="L3602" s="43">
        <v>0</v>
      </c>
      <c r="M3602" s="43">
        <f>IFERROR(J3602-K3602-L3602,0)</f>
        <v>467775</v>
      </c>
      <c r="N3602" s="43">
        <v>539178</v>
      </c>
      <c r="O3602" s="45">
        <f>IFERROR(IF(1 - M3602/N3602&lt;0,0,1-M3602/N3602),0)</f>
        <v>0.13242936469959832</v>
      </c>
      <c r="P3602" s="43">
        <v>0</v>
      </c>
      <c r="Q3602" s="43">
        <v>467775</v>
      </c>
      <c r="R3602" s="46">
        <f>IF(F3602&lt;DATEVALUE("2018-07-01"),1,0)</f>
        <v>1</v>
      </c>
      <c r="S3602" s="47">
        <f>IF(R3602=1,1%,0)</f>
        <v>0.01</v>
      </c>
      <c r="T3602" s="46">
        <f>IFERROR(S3602*M3602,0)</f>
        <v>4677.75</v>
      </c>
      <c r="U3602" s="48">
        <f>IF(O3602&lt;=0.12,1,0)*(1-R3602)*M3602</f>
        <v>0</v>
      </c>
      <c r="V3602" s="49">
        <f>IF(0&lt;0.8,0,IF(0&lt;1,Sheet1!L590,1))*IF(G3602&lt;3,0.12 - O3602,0.01) *U3602</f>
        <v>0</v>
      </c>
      <c r="W3602" s="49">
        <f>IF(0&gt;1,IF(0&lt;=1.1,1,IF(0&lt;=1.2,2,IF(0&lt;=1.5,3,5))),0) * 1000000</f>
        <v>0</v>
      </c>
      <c r="X3602" s="50">
        <f>IF(AND(P3602&gt;=150000000,P3602&lt;300000000),5000000,IF(AND(P3602&gt;=300000000,P3602&lt;500000000),10000000,IF(AND(P3602&gt;=300000000,P3602&lt;500000000),15000000,IF(AND(P3602&gt;=500000000,P3602&lt;3000000000),20000000,IF(P3602&gt;=30000000000,35000000,0))))) * (1-R3602)</f>
        <v>0</v>
      </c>
      <c r="Y3602" s="50">
        <f>IFERROR(Q3602 * (1-R3602),0)</f>
        <v>0</v>
      </c>
      <c r="Z3602" s="51">
        <f>IF(R3602=1,0,0)</f>
        <v>0</v>
      </c>
      <c r="AA3602" s="51">
        <f>IFERROR((1-R3602) * Z3602 * 2%,0)</f>
        <v>0</v>
      </c>
      <c r="AB3602" s="52">
        <f>IF(R3602=0,0,0)</f>
        <v>0</v>
      </c>
      <c r="AC3602" s="52">
        <f> IFERROR(AB3602 * (1-R3602) * 2%,0)</f>
        <v>0</v>
      </c>
      <c r="AD3602" s="53">
        <f>T3602+V3602+W3602+X3602+AA3602+AC3602</f>
        <v>4677.75</v>
      </c>
    </row>
    <row r="3603">
      <c r="C3603" s="40" t="s">
        <v>6848</v>
      </c>
      <c r="D3603" s="41" t="s">
        <v>6849</v>
      </c>
      <c r="E3603" s="41"/>
      <c r="F3603" s="42">
        <v>42564.198379629626</v>
      </c>
      <c r="G3603" s="43">
        <v>24</v>
      </c>
      <c r="H3603" s="44">
        <v>43335</v>
      </c>
      <c r="I3603" s="44">
        <v>43354</v>
      </c>
      <c r="J3603" s="43">
        <v>329808</v>
      </c>
      <c r="K3603" s="43">
        <v>0</v>
      </c>
      <c r="L3603" s="43">
        <v>0</v>
      </c>
      <c r="M3603" s="43">
        <f>IFERROR(J3603-K3603-L3603,0)</f>
        <v>329808</v>
      </c>
      <c r="N3603" s="43">
        <v>442489</v>
      </c>
      <c r="O3603" s="45">
        <f>IFERROR(IF(1 - M3603/N3603&lt;0,0,1-M3603/N3603),0)</f>
        <v>0.25465265803217707</v>
      </c>
      <c r="P3603" s="43">
        <v>0</v>
      </c>
      <c r="Q3603" s="43">
        <v>329808</v>
      </c>
      <c r="R3603" s="46">
        <f>IF(F3603&lt;DATEVALUE("2018-07-01"),1,0)</f>
        <v>1</v>
      </c>
      <c r="S3603" s="47">
        <f>IF(R3603=1,1%,0)</f>
        <v>0.01</v>
      </c>
      <c r="T3603" s="46">
        <f>IFERROR(S3603*M3603,0)</f>
        <v>3298.0799999999999</v>
      </c>
      <c r="U3603" s="48">
        <f>IF(O3603&lt;=0.12,1,0)*(1-R3603)*M3603</f>
        <v>0</v>
      </c>
      <c r="V3603" s="49">
        <f>IF(0&lt;0.8,0,IF(0&lt;1,Sheet1!L590,1))*IF(G3603&lt;3,0.12 - O3603,0.01) *U3603</f>
        <v>0</v>
      </c>
      <c r="W3603" s="49">
        <f>IF(0&gt;1,IF(0&lt;=1.1,1,IF(0&lt;=1.2,2,IF(0&lt;=1.5,3,5))),0) * 1000000</f>
        <v>0</v>
      </c>
      <c r="X3603" s="50">
        <f>IF(AND(P3603&gt;=150000000,P3603&lt;300000000),5000000,IF(AND(P3603&gt;=300000000,P3603&lt;500000000),10000000,IF(AND(P3603&gt;=300000000,P3603&lt;500000000),15000000,IF(AND(P3603&gt;=500000000,P3603&lt;3000000000),20000000,IF(P3603&gt;=30000000000,35000000,0))))) * (1-R3603)</f>
        <v>0</v>
      </c>
      <c r="Y3603" s="50">
        <f>IFERROR(Q3603 * (1-R3603),0)</f>
        <v>0</v>
      </c>
      <c r="Z3603" s="51">
        <f>IF(R3603=1,0,0)</f>
        <v>0</v>
      </c>
      <c r="AA3603" s="51">
        <f>IFERROR((1-R3603) * Z3603 * 2%,0)</f>
        <v>0</v>
      </c>
      <c r="AB3603" s="52">
        <f>IF(R3603=0,0,0)</f>
        <v>0</v>
      </c>
      <c r="AC3603" s="52">
        <f> IFERROR(AB3603 * (1-R3603) * 2%,0)</f>
        <v>0</v>
      </c>
      <c r="AD3603" s="53">
        <f>T3603+V3603+W3603+X3603+AA3603+AC3603</f>
        <v>3298.0799999999999</v>
      </c>
    </row>
    <row r="3604">
      <c r="C3604" s="40" t="s">
        <v>6850</v>
      </c>
      <c r="D3604" s="41" t="s">
        <v>6849</v>
      </c>
      <c r="E3604" s="41"/>
      <c r="F3604" s="42">
        <v>42986.303194444445</v>
      </c>
      <c r="G3604" s="43">
        <v>10</v>
      </c>
      <c r="H3604" s="44">
        <v>43335</v>
      </c>
      <c r="I3604" s="44">
        <v>43354</v>
      </c>
      <c r="J3604" s="43">
        <v>417175</v>
      </c>
      <c r="K3604" s="43">
        <v>0</v>
      </c>
      <c r="L3604" s="43">
        <v>0</v>
      </c>
      <c r="M3604" s="43">
        <f>IFERROR(J3604-K3604-L3604,0)</f>
        <v>417175</v>
      </c>
      <c r="N3604" s="43">
        <v>527664</v>
      </c>
      <c r="O3604" s="45">
        <f>IFERROR(IF(1 - M3604/N3604&lt;0,0,1-M3604/N3604),0)</f>
        <v>0.20939271960944839</v>
      </c>
      <c r="P3604" s="43">
        <v>0</v>
      </c>
      <c r="Q3604" s="43">
        <v>417175</v>
      </c>
      <c r="R3604" s="46">
        <f>IF(F3604&lt;DATEVALUE("2018-07-01"),1,0)</f>
        <v>1</v>
      </c>
      <c r="S3604" s="47">
        <f>IF(R3604=1,1%,0)</f>
        <v>0.01</v>
      </c>
      <c r="T3604" s="46">
        <f>IFERROR(S3604*M3604,0)</f>
        <v>4171.75</v>
      </c>
      <c r="U3604" s="48">
        <f>IF(O3604&lt;=0.12,1,0)*(1-R3604)*M3604</f>
        <v>0</v>
      </c>
      <c r="V3604" s="49">
        <f>IF(0&lt;0.8,0,IF(0&lt;1,Sheet1!L590,1))*IF(G3604&lt;3,0.12 - O3604,0.01) *U3604</f>
        <v>0</v>
      </c>
      <c r="W3604" s="49">
        <f>IF(0&gt;1,IF(0&lt;=1.1,1,IF(0&lt;=1.2,2,IF(0&lt;=1.5,3,5))),0) * 1000000</f>
        <v>0</v>
      </c>
      <c r="X3604" s="50">
        <f>IF(AND(P3604&gt;=150000000,P3604&lt;300000000),5000000,IF(AND(P3604&gt;=300000000,P3604&lt;500000000),10000000,IF(AND(P3604&gt;=300000000,P3604&lt;500000000),15000000,IF(AND(P3604&gt;=500000000,P3604&lt;3000000000),20000000,IF(P3604&gt;=30000000000,35000000,0))))) * (1-R3604)</f>
        <v>0</v>
      </c>
      <c r="Y3604" s="50">
        <f>IFERROR(Q3604 * (1-R3604),0)</f>
        <v>0</v>
      </c>
      <c r="Z3604" s="51">
        <f>IF(R3604=1,0,0)</f>
        <v>0</v>
      </c>
      <c r="AA3604" s="51">
        <f>IFERROR((1-R3604) * Z3604 * 2%,0)</f>
        <v>0</v>
      </c>
      <c r="AB3604" s="52">
        <f>IF(R3604=0,0,0)</f>
        <v>0</v>
      </c>
      <c r="AC3604" s="52">
        <f> IFERROR(AB3604 * (1-R3604) * 2%,0)</f>
        <v>0</v>
      </c>
      <c r="AD3604" s="53">
        <f>T3604+V3604+W3604+X3604+AA3604+AC3604</f>
        <v>4171.75</v>
      </c>
    </row>
    <row r="3605">
      <c r="C3605" s="40" t="s">
        <v>6851</v>
      </c>
      <c r="D3605" s="41" t="s">
        <v>6852</v>
      </c>
      <c r="E3605" s="41"/>
      <c r="F3605" s="42">
        <v>43036.126250000001</v>
      </c>
      <c r="G3605" s="43">
        <v>9</v>
      </c>
      <c r="H3605" s="44">
        <v>43335</v>
      </c>
      <c r="I3605" s="44">
        <v>43354</v>
      </c>
      <c r="J3605" s="43">
        <v>102410</v>
      </c>
      <c r="K3605" s="43">
        <v>0</v>
      </c>
      <c r="L3605" s="43">
        <v>0</v>
      </c>
      <c r="M3605" s="43">
        <f>IFERROR(J3605-K3605-L3605,0)</f>
        <v>102410</v>
      </c>
      <c r="N3605" s="43">
        <v>130039</v>
      </c>
      <c r="O3605" s="45">
        <f>IFERROR(IF(1 - M3605/N3605&lt;0,0,1-M3605/N3605),0)</f>
        <v>0.21246702912203264</v>
      </c>
      <c r="P3605" s="43">
        <v>0</v>
      </c>
      <c r="Q3605" s="43">
        <v>102410</v>
      </c>
      <c r="R3605" s="46">
        <f>IF(F3605&lt;DATEVALUE("2018-07-01"),1,0)</f>
        <v>1</v>
      </c>
      <c r="S3605" s="47">
        <f>IF(R3605=1,1%,0)</f>
        <v>0.01</v>
      </c>
      <c r="T3605" s="46">
        <f>IFERROR(S3605*M3605,0)</f>
        <v>1024.0999999999999</v>
      </c>
      <c r="U3605" s="48">
        <f>IF(O3605&lt;=0.12,1,0)*(1-R3605)*M3605</f>
        <v>0</v>
      </c>
      <c r="V3605" s="49">
        <f>IF(0&lt;0.8,0,IF(0&lt;1,Sheet1!L590,1))*IF(G3605&lt;3,0.12 - O3605,0.01) *U3605</f>
        <v>0</v>
      </c>
      <c r="W3605" s="49">
        <f>IF(0&gt;1,IF(0&lt;=1.1,1,IF(0&lt;=1.2,2,IF(0&lt;=1.5,3,5))),0) * 1000000</f>
        <v>0</v>
      </c>
      <c r="X3605" s="50">
        <f>IF(AND(P3605&gt;=150000000,P3605&lt;300000000),5000000,IF(AND(P3605&gt;=300000000,P3605&lt;500000000),10000000,IF(AND(P3605&gt;=300000000,P3605&lt;500000000),15000000,IF(AND(P3605&gt;=500000000,P3605&lt;3000000000),20000000,IF(P3605&gt;=30000000000,35000000,0))))) * (1-R3605)</f>
        <v>0</v>
      </c>
      <c r="Y3605" s="50">
        <f>IFERROR(Q3605 * (1-R3605),0)</f>
        <v>0</v>
      </c>
      <c r="Z3605" s="51">
        <f>IF(R3605=1,0,0)</f>
        <v>0</v>
      </c>
      <c r="AA3605" s="51">
        <f>IFERROR((1-R3605) * Z3605 * 2%,0)</f>
        <v>0</v>
      </c>
      <c r="AB3605" s="52">
        <f>IF(R3605=0,0,0)</f>
        <v>0</v>
      </c>
      <c r="AC3605" s="52">
        <f> IFERROR(AB3605 * (1-R3605) * 2%,0)</f>
        <v>0</v>
      </c>
      <c r="AD3605" s="53">
        <f>T3605+V3605+W3605+X3605+AA3605+AC3605</f>
        <v>1024.0999999999999</v>
      </c>
    </row>
    <row r="3606">
      <c r="C3606" s="40" t="s">
        <v>6853</v>
      </c>
      <c r="D3606" s="41" t="s">
        <v>6844</v>
      </c>
      <c r="E3606" s="41"/>
      <c r="F3606" s="42">
        <v>43063.174016203702</v>
      </c>
      <c r="G3606" s="43">
        <v>8</v>
      </c>
      <c r="H3606" s="44">
        <v>43335</v>
      </c>
      <c r="I3606" s="44">
        <v>43354</v>
      </c>
      <c r="J3606" s="43">
        <v>59565</v>
      </c>
      <c r="K3606" s="43">
        <v>0</v>
      </c>
      <c r="L3606" s="43">
        <v>0</v>
      </c>
      <c r="M3606" s="43">
        <f>IFERROR(J3606-K3606-L3606,0)</f>
        <v>59565</v>
      </c>
      <c r="N3606" s="43">
        <v>78599</v>
      </c>
      <c r="O3606" s="45">
        <f>IFERROR(IF(1 - M3606/N3606&lt;0,0,1-M3606/N3606),0)</f>
        <v>0.24216593086426042</v>
      </c>
      <c r="P3606" s="43">
        <v>0</v>
      </c>
      <c r="Q3606" s="43">
        <v>59565</v>
      </c>
      <c r="R3606" s="46">
        <f>IF(F3606&lt;DATEVALUE("2018-07-01"),1,0)</f>
        <v>1</v>
      </c>
      <c r="S3606" s="47">
        <f>IF(R3606=1,1%,0)</f>
        <v>0.01</v>
      </c>
      <c r="T3606" s="46">
        <f>IFERROR(S3606*M3606,0)</f>
        <v>595.64999999999998</v>
      </c>
      <c r="U3606" s="48">
        <f>IF(O3606&lt;=0.12,1,0)*(1-R3606)*M3606</f>
        <v>0</v>
      </c>
      <c r="V3606" s="49">
        <f>IF(0&lt;0.8,0,IF(0&lt;1,Sheet1!L590,1))*IF(G3606&lt;3,0.12 - O3606,0.01) *U3606</f>
        <v>0</v>
      </c>
      <c r="W3606" s="49">
        <f>IF(0&gt;1,IF(0&lt;=1.1,1,IF(0&lt;=1.2,2,IF(0&lt;=1.5,3,5))),0) * 1000000</f>
        <v>0</v>
      </c>
      <c r="X3606" s="50">
        <f>IF(AND(P3606&gt;=150000000,P3606&lt;300000000),5000000,IF(AND(P3606&gt;=300000000,P3606&lt;500000000),10000000,IF(AND(P3606&gt;=300000000,P3606&lt;500000000),15000000,IF(AND(P3606&gt;=500000000,P3606&lt;3000000000),20000000,IF(P3606&gt;=30000000000,35000000,0))))) * (1-R3606)</f>
        <v>0</v>
      </c>
      <c r="Y3606" s="50">
        <f>IFERROR(Q3606 * (1-R3606),0)</f>
        <v>0</v>
      </c>
      <c r="Z3606" s="51">
        <f>IF(R3606=1,0,0)</f>
        <v>0</v>
      </c>
      <c r="AA3606" s="51">
        <f>IFERROR((1-R3606) * Z3606 * 2%,0)</f>
        <v>0</v>
      </c>
      <c r="AB3606" s="52">
        <f>IF(R3606=0,0,0)</f>
        <v>0</v>
      </c>
      <c r="AC3606" s="52">
        <f> IFERROR(AB3606 * (1-R3606) * 2%,0)</f>
        <v>0</v>
      </c>
      <c r="AD3606" s="53">
        <f>T3606+V3606+W3606+X3606+AA3606+AC3606</f>
        <v>595.64999999999998</v>
      </c>
    </row>
    <row r="3607">
      <c r="C3607" s="40" t="s">
        <v>6854</v>
      </c>
      <c r="D3607" s="41" t="s">
        <v>6855</v>
      </c>
      <c r="E3607" s="41"/>
      <c r="F3607" s="42">
        <v>43245.288495370369</v>
      </c>
      <c r="G3607" s="43">
        <v>2</v>
      </c>
      <c r="H3607" s="44" t="s">
        <v>24</v>
      </c>
      <c r="I3607" s="44" t="s">
        <v>24</v>
      </c>
      <c r="J3607" s="43">
        <v>0</v>
      </c>
      <c r="K3607" s="43">
        <v>0</v>
      </c>
      <c r="L3607" s="43">
        <v>0</v>
      </c>
      <c r="M3607" s="43">
        <f>IFERROR(J3607-K3607-L3607,0)</f>
        <v>0</v>
      </c>
      <c r="N3607" s="43">
        <v>1570298</v>
      </c>
      <c r="O3607" s="45">
        <f>IFERROR(IF(1 - M3607/N3607&lt;0,0,1-M3607/N3607),0)</f>
        <v>1</v>
      </c>
      <c r="P3607" s="43">
        <v>0</v>
      </c>
      <c r="Q3607" s="43">
        <v>0</v>
      </c>
      <c r="R3607" s="46">
        <f>IF(F3607&lt;DATEVALUE("2018-07-01"),1,0)</f>
        <v>1</v>
      </c>
      <c r="S3607" s="47">
        <f>IF(R3607=1,1%,0)</f>
        <v>0.01</v>
      </c>
      <c r="T3607" s="46">
        <f>IFERROR(S3607*M3607,0)</f>
        <v>0</v>
      </c>
      <c r="U3607" s="48">
        <f>IF(O3607&lt;=0.12,1,0)*(1-R3607)*M3607</f>
        <v>0</v>
      </c>
      <c r="V3607" s="49">
        <f>IF(0&lt;0.8,0,IF(0&lt;1,Sheet1!L590,1))*IF(G3607&lt;3,0.12 - O3607,0.01) *U3607</f>
        <v>0</v>
      </c>
      <c r="W3607" s="49">
        <f>IF(0&gt;1,IF(0&lt;=1.1,1,IF(0&lt;=1.2,2,IF(0&lt;=1.5,3,5))),0) * 1000000</f>
        <v>0</v>
      </c>
      <c r="X3607" s="50">
        <f>IF(AND(P3607&gt;=150000000,P3607&lt;300000000),5000000,IF(AND(P3607&gt;=300000000,P3607&lt;500000000),10000000,IF(AND(P3607&gt;=300000000,P3607&lt;500000000),15000000,IF(AND(P3607&gt;=500000000,P3607&lt;3000000000),20000000,IF(P3607&gt;=30000000000,35000000,0))))) * (1-R3607)</f>
        <v>0</v>
      </c>
      <c r="Y3607" s="50">
        <f>IFERROR(Q3607 * (1-R3607),0)</f>
        <v>0</v>
      </c>
      <c r="Z3607" s="51">
        <f>IF(R3607=1,0,"")</f>
        <v>0</v>
      </c>
      <c r="AA3607" s="51">
        <f>IFERROR((1-R3607) * Z3607 * 2%,0)</f>
        <v>0</v>
      </c>
      <c r="AB3607" s="52">
        <f>IF(R3607=0,"",0)</f>
        <v>0</v>
      </c>
      <c r="AC3607" s="52">
        <f> IFERROR(AB3607 * (1-R3607) * 2%,0)</f>
        <v>0</v>
      </c>
      <c r="AD3607" s="53">
        <f>T3607+V3607+W3607+X3607+AA3607+AC3607</f>
        <v>0</v>
      </c>
    </row>
    <row r="3608">
      <c r="C3608" s="40" t="s">
        <v>6856</v>
      </c>
      <c r="D3608" s="41" t="s">
        <v>6857</v>
      </c>
      <c r="E3608" s="41"/>
      <c r="F3608" s="42">
        <v>41960.622094907405</v>
      </c>
      <c r="G3608" s="43">
        <v>44</v>
      </c>
      <c r="H3608" s="44">
        <v>43339</v>
      </c>
      <c r="I3608" s="44">
        <v>43397</v>
      </c>
      <c r="J3608" s="43">
        <v>1821365</v>
      </c>
      <c r="K3608" s="43">
        <v>0</v>
      </c>
      <c r="L3608" s="43">
        <v>0</v>
      </c>
      <c r="M3608" s="43">
        <f>IFERROR(J3608-K3608-L3608,0)</f>
        <v>1821365</v>
      </c>
      <c r="N3608" s="43">
        <v>2000057</v>
      </c>
      <c r="O3608" s="45">
        <f>IFERROR(IF(1 - M3608/N3608&lt;0,0,1-M3608/N3608),0)</f>
        <v>0.089343453711569265</v>
      </c>
      <c r="P3608" s="43">
        <v>0</v>
      </c>
      <c r="Q3608" s="43">
        <v>1821365</v>
      </c>
      <c r="R3608" s="46">
        <f>IF(F3608&lt;DATEVALUE("2018-07-01"),1,0)</f>
        <v>1</v>
      </c>
      <c r="S3608" s="47">
        <f>IF(R3608=1,1%,0)</f>
        <v>0.01</v>
      </c>
      <c r="T3608" s="46">
        <f>IFERROR(S3608*M3608,0)</f>
        <v>18213.650000000001</v>
      </c>
      <c r="U3608" s="48">
        <f>IF(O3608&lt;=0.12,1,0)*(1-R3608)*M3608</f>
        <v>0</v>
      </c>
      <c r="V3608" s="49">
        <f>IF(0&lt;0.8,0,IF(0&lt;1,Sheet1!L590,1))*IF(G3608&lt;3,0.12 - O3608,0.01) *U3608</f>
        <v>0</v>
      </c>
      <c r="W3608" s="49">
        <f>IF(0&gt;1,IF(0&lt;=1.1,1,IF(0&lt;=1.2,2,IF(0&lt;=1.5,3,5))),0) * 1000000</f>
        <v>0</v>
      </c>
      <c r="X3608" s="50">
        <f>IF(AND(P3608&gt;=150000000,P3608&lt;300000000),5000000,IF(AND(P3608&gt;=300000000,P3608&lt;500000000),10000000,IF(AND(P3608&gt;=300000000,P3608&lt;500000000),15000000,IF(AND(P3608&gt;=500000000,P3608&lt;3000000000),20000000,IF(P3608&gt;=30000000000,35000000,0))))) * (1-R3608)</f>
        <v>0</v>
      </c>
      <c r="Y3608" s="50">
        <f>IFERROR(Q3608 * (1-R3608),0)</f>
        <v>0</v>
      </c>
      <c r="Z3608" s="51">
        <f>IF(R3608=1,0,0)</f>
        <v>0</v>
      </c>
      <c r="AA3608" s="51">
        <f>IFERROR((1-R3608) * Z3608 * 2%,0)</f>
        <v>0</v>
      </c>
      <c r="AB3608" s="52">
        <f>IF(R3608=0,0,0)</f>
        <v>0</v>
      </c>
      <c r="AC3608" s="52">
        <f> IFERROR(AB3608 * (1-R3608) * 2%,0)</f>
        <v>0</v>
      </c>
      <c r="AD3608" s="53">
        <f>T3608+V3608+W3608+X3608+AA3608+AC3608</f>
        <v>18213.650000000001</v>
      </c>
    </row>
    <row r="3609">
      <c r="C3609" s="40" t="s">
        <v>6858</v>
      </c>
      <c r="D3609" s="41" t="s">
        <v>6859</v>
      </c>
      <c r="E3609" s="41"/>
      <c r="F3609" s="42">
        <v>42216.647638888884</v>
      </c>
      <c r="G3609" s="43">
        <v>36</v>
      </c>
      <c r="H3609" s="44" t="s">
        <v>24</v>
      </c>
      <c r="I3609" s="44" t="s">
        <v>24</v>
      </c>
      <c r="J3609" s="43">
        <v>314765</v>
      </c>
      <c r="K3609" s="43">
        <v>0</v>
      </c>
      <c r="L3609" s="43">
        <v>0</v>
      </c>
      <c r="M3609" s="43">
        <f>IFERROR(J3609-K3609-L3609,0)</f>
        <v>314765</v>
      </c>
      <c r="N3609" s="43">
        <v>458788</v>
      </c>
      <c r="O3609" s="45">
        <f>IFERROR(IF(1 - M3609/N3609&lt;0,0,1-M3609/N3609),0)</f>
        <v>0.31392059077395229</v>
      </c>
      <c r="P3609" s="43">
        <v>0</v>
      </c>
      <c r="Q3609" s="43">
        <v>314765</v>
      </c>
      <c r="R3609" s="46">
        <f>IF(F3609&lt;DATEVALUE("2018-07-01"),1,0)</f>
        <v>1</v>
      </c>
      <c r="S3609" s="47">
        <f>IF(R3609=1,1%,0)</f>
        <v>0.01</v>
      </c>
      <c r="T3609" s="46">
        <f>IFERROR(S3609*M3609,0)</f>
        <v>3147.6500000000001</v>
      </c>
      <c r="U3609" s="48">
        <f>IF(O3609&lt;=0.12,1,0)*(1-R3609)*M3609</f>
        <v>0</v>
      </c>
      <c r="V3609" s="49">
        <f>IF(0&lt;0.8,0,IF(0&lt;1,Sheet1!L590,1))*IF(G3609&lt;3,0.12 - O3609,0.01) *U3609</f>
        <v>0</v>
      </c>
      <c r="W3609" s="49">
        <f>IF(0&gt;1,IF(0&lt;=1.1,1,IF(0&lt;=1.2,2,IF(0&lt;=1.5,3,5))),0) * 1000000</f>
        <v>0</v>
      </c>
      <c r="X3609" s="50">
        <f>IF(AND(P3609&gt;=150000000,P3609&lt;300000000),5000000,IF(AND(P3609&gt;=300000000,P3609&lt;500000000),10000000,IF(AND(P3609&gt;=300000000,P3609&lt;500000000),15000000,IF(AND(P3609&gt;=500000000,P3609&lt;3000000000),20000000,IF(P3609&gt;=30000000000,35000000,0))))) * (1-R3609)</f>
        <v>0</v>
      </c>
      <c r="Y3609" s="50">
        <f>IFERROR(Q3609 * (1-R3609),0)</f>
        <v>0</v>
      </c>
      <c r="Z3609" s="51">
        <f>IF(R3609=1,0,0)</f>
        <v>0</v>
      </c>
      <c r="AA3609" s="51">
        <f>IFERROR((1-R3609) * Z3609 * 2%,0)</f>
        <v>0</v>
      </c>
      <c r="AB3609" s="52">
        <f>IF(R3609=0,0,0)</f>
        <v>0</v>
      </c>
      <c r="AC3609" s="52">
        <f> IFERROR(AB3609 * (1-R3609) * 2%,0)</f>
        <v>0</v>
      </c>
      <c r="AD3609" s="53">
        <f>T3609+V3609+W3609+X3609+AA3609+AC3609</f>
        <v>3147.6500000000001</v>
      </c>
    </row>
    <row r="3610">
      <c r="C3610" s="40" t="s">
        <v>6860</v>
      </c>
      <c r="D3610" s="41" t="s">
        <v>6859</v>
      </c>
      <c r="E3610" s="41"/>
      <c r="F3610" s="42">
        <v>42216.645729166667</v>
      </c>
      <c r="G3610" s="43">
        <v>36</v>
      </c>
      <c r="H3610" s="44" t="s">
        <v>24</v>
      </c>
      <c r="I3610" s="44" t="s">
        <v>24</v>
      </c>
      <c r="J3610" s="43">
        <v>1549472</v>
      </c>
      <c r="K3610" s="43">
        <v>0</v>
      </c>
      <c r="L3610" s="43">
        <v>0</v>
      </c>
      <c r="M3610" s="43">
        <f>IFERROR(J3610-K3610-L3610,0)</f>
        <v>1549472</v>
      </c>
      <c r="N3610" s="43">
        <v>2006264</v>
      </c>
      <c r="O3610" s="45">
        <f>IFERROR(IF(1 - M3610/N3610&lt;0,0,1-M3610/N3610),0)</f>
        <v>0.22768289716607582</v>
      </c>
      <c r="P3610" s="43">
        <v>0</v>
      </c>
      <c r="Q3610" s="43">
        <v>1549472</v>
      </c>
      <c r="R3610" s="46">
        <f>IF(F3610&lt;DATEVALUE("2018-07-01"),1,0)</f>
        <v>1</v>
      </c>
      <c r="S3610" s="47">
        <f>IF(R3610=1,1%,0)</f>
        <v>0.01</v>
      </c>
      <c r="T3610" s="46">
        <f>IFERROR(S3610*M3610,0)</f>
        <v>15494.720000000001</v>
      </c>
      <c r="U3610" s="48">
        <f>IF(O3610&lt;=0.12,1,0)*(1-R3610)*M3610</f>
        <v>0</v>
      </c>
      <c r="V3610" s="49">
        <f>IF(0&lt;0.8,0,IF(0&lt;1,Sheet1!L590,1))*IF(G3610&lt;3,0.12 - O3610,0.01) *U3610</f>
        <v>0</v>
      </c>
      <c r="W3610" s="49">
        <f>IF(0&gt;1,IF(0&lt;=1.1,1,IF(0&lt;=1.2,2,IF(0&lt;=1.5,3,5))),0) * 1000000</f>
        <v>0</v>
      </c>
      <c r="X3610" s="50">
        <f>IF(AND(P3610&gt;=150000000,P3610&lt;300000000),5000000,IF(AND(P3610&gt;=300000000,P3610&lt;500000000),10000000,IF(AND(P3610&gt;=300000000,P3610&lt;500000000),15000000,IF(AND(P3610&gt;=500000000,P3610&lt;3000000000),20000000,IF(P3610&gt;=30000000000,35000000,0))))) * (1-R3610)</f>
        <v>0</v>
      </c>
      <c r="Y3610" s="50">
        <f>IFERROR(Q3610 * (1-R3610),0)</f>
        <v>0</v>
      </c>
      <c r="Z3610" s="51">
        <f>IF(R3610=1,0,0)</f>
        <v>0</v>
      </c>
      <c r="AA3610" s="51">
        <f>IFERROR((1-R3610) * Z3610 * 2%,0)</f>
        <v>0</v>
      </c>
      <c r="AB3610" s="52">
        <f>IF(R3610=0,0,0)</f>
        <v>0</v>
      </c>
      <c r="AC3610" s="52">
        <f> IFERROR(AB3610 * (1-R3610) * 2%,0)</f>
        <v>0</v>
      </c>
      <c r="AD3610" s="53">
        <f>T3610+V3610+W3610+X3610+AA3610+AC3610</f>
        <v>15494.720000000001</v>
      </c>
    </row>
    <row r="3611">
      <c r="C3611" s="40" t="s">
        <v>6861</v>
      </c>
      <c r="D3611" s="41" t="s">
        <v>6862</v>
      </c>
      <c r="E3611" s="41"/>
      <c r="F3611" s="42">
        <v>42334.643194444441</v>
      </c>
      <c r="G3611" s="43">
        <v>32</v>
      </c>
      <c r="H3611" s="44">
        <v>43319</v>
      </c>
      <c r="I3611" s="44">
        <v>43327</v>
      </c>
      <c r="J3611" s="43">
        <v>1300871</v>
      </c>
      <c r="K3611" s="43">
        <v>0</v>
      </c>
      <c r="L3611" s="43">
        <v>0</v>
      </c>
      <c r="M3611" s="43">
        <f>IFERROR(J3611-K3611-L3611,0)</f>
        <v>1300871</v>
      </c>
      <c r="N3611" s="43">
        <v>1300871</v>
      </c>
      <c r="O3611" s="45">
        <f>IFERROR(IF(1 - M3611/N3611&lt;0,0,1-M3611/N3611),0)</f>
        <v>0</v>
      </c>
      <c r="P3611" s="43">
        <v>0</v>
      </c>
      <c r="Q3611" s="43">
        <v>1300871</v>
      </c>
      <c r="R3611" s="46">
        <f>IF(F3611&lt;DATEVALUE("2018-07-01"),1,0)</f>
        <v>1</v>
      </c>
      <c r="S3611" s="47">
        <f>IF(R3611=1,1%,0)</f>
        <v>0.01</v>
      </c>
      <c r="T3611" s="46">
        <f>IFERROR(S3611*M3611,0)</f>
        <v>13008.710000000001</v>
      </c>
      <c r="U3611" s="48">
        <f>IF(O3611&lt;=0.12,1,0)*(1-R3611)*M3611</f>
        <v>0</v>
      </c>
      <c r="V3611" s="49">
        <f>IF(0&lt;0.8,0,IF(0&lt;1,Sheet1!L590,1))*IF(G3611&lt;3,0.12 - O3611,0.01) *U3611</f>
        <v>0</v>
      </c>
      <c r="W3611" s="49">
        <f>IF(0&gt;1,IF(0&lt;=1.1,1,IF(0&lt;=1.2,2,IF(0&lt;=1.5,3,5))),0) * 1000000</f>
        <v>0</v>
      </c>
      <c r="X3611" s="50">
        <f>IF(AND(P3611&gt;=150000000,P3611&lt;300000000),5000000,IF(AND(P3611&gt;=300000000,P3611&lt;500000000),10000000,IF(AND(P3611&gt;=300000000,P3611&lt;500000000),15000000,IF(AND(P3611&gt;=500000000,P3611&lt;3000000000),20000000,IF(P3611&gt;=30000000000,35000000,0))))) * (1-R3611)</f>
        <v>0</v>
      </c>
      <c r="Y3611" s="50">
        <f>IFERROR(Q3611 * (1-R3611),0)</f>
        <v>0</v>
      </c>
      <c r="Z3611" s="51">
        <f>IF(R3611=1,0,0)</f>
        <v>0</v>
      </c>
      <c r="AA3611" s="51">
        <f>IFERROR((1-R3611) * Z3611 * 2%,0)</f>
        <v>0</v>
      </c>
      <c r="AB3611" s="52">
        <f>IF(R3611=0,0,0)</f>
        <v>0</v>
      </c>
      <c r="AC3611" s="52">
        <f> IFERROR(AB3611 * (1-R3611) * 2%,0)</f>
        <v>0</v>
      </c>
      <c r="AD3611" s="53">
        <f>T3611+V3611+W3611+X3611+AA3611+AC3611</f>
        <v>13008.710000000001</v>
      </c>
    </row>
    <row r="3612">
      <c r="C3612" s="40" t="s">
        <v>6863</v>
      </c>
      <c r="D3612" s="41" t="s">
        <v>6864</v>
      </c>
      <c r="E3612" s="41"/>
      <c r="F3612" s="42">
        <v>42335.604085648149</v>
      </c>
      <c r="G3612" s="43">
        <v>32</v>
      </c>
      <c r="H3612" s="44" t="s">
        <v>24</v>
      </c>
      <c r="I3612" s="44" t="s">
        <v>24</v>
      </c>
      <c r="J3612" s="43">
        <v>1731265</v>
      </c>
      <c r="K3612" s="43">
        <v>0</v>
      </c>
      <c r="L3612" s="43">
        <v>0</v>
      </c>
      <c r="M3612" s="43">
        <f>IFERROR(J3612-K3612-L3612,0)</f>
        <v>1731265</v>
      </c>
      <c r="N3612" s="43">
        <v>2393760</v>
      </c>
      <c r="O3612" s="45">
        <f>IFERROR(IF(1 - M3612/N3612&lt;0,0,1-M3612/N3612),0)</f>
        <v>0.27675915714190225</v>
      </c>
      <c r="P3612" s="43">
        <v>0</v>
      </c>
      <c r="Q3612" s="43">
        <v>1731265</v>
      </c>
      <c r="R3612" s="46">
        <f>IF(F3612&lt;DATEVALUE("2018-07-01"),1,0)</f>
        <v>1</v>
      </c>
      <c r="S3612" s="47">
        <f>IF(R3612=1,1%,0)</f>
        <v>0.01</v>
      </c>
      <c r="T3612" s="46">
        <f>IFERROR(S3612*M3612,0)</f>
        <v>17312.650000000001</v>
      </c>
      <c r="U3612" s="48">
        <f>IF(O3612&lt;=0.12,1,0)*(1-R3612)*M3612</f>
        <v>0</v>
      </c>
      <c r="V3612" s="49">
        <f>IF(0&lt;0.8,0,IF(0&lt;1,Sheet1!L590,1))*IF(G3612&lt;3,0.12 - O3612,0.01) *U3612</f>
        <v>0</v>
      </c>
      <c r="W3612" s="49">
        <f>IF(0&gt;1,IF(0&lt;=1.1,1,IF(0&lt;=1.2,2,IF(0&lt;=1.5,3,5))),0) * 1000000</f>
        <v>0</v>
      </c>
      <c r="X3612" s="50">
        <f>IF(AND(P3612&gt;=150000000,P3612&lt;300000000),5000000,IF(AND(P3612&gt;=300000000,P3612&lt;500000000),10000000,IF(AND(P3612&gt;=300000000,P3612&lt;500000000),15000000,IF(AND(P3612&gt;=500000000,P3612&lt;3000000000),20000000,IF(P3612&gt;=30000000000,35000000,0))))) * (1-R3612)</f>
        <v>0</v>
      </c>
      <c r="Y3612" s="50">
        <f>IFERROR(Q3612 * (1-R3612),0)</f>
        <v>0</v>
      </c>
      <c r="Z3612" s="51">
        <f>IF(R3612=1,0,0)</f>
        <v>0</v>
      </c>
      <c r="AA3612" s="51">
        <f>IFERROR((1-R3612) * Z3612 * 2%,0)</f>
        <v>0</v>
      </c>
      <c r="AB3612" s="52">
        <f>IF(R3612=0,0,0)</f>
        <v>0</v>
      </c>
      <c r="AC3612" s="52">
        <f> IFERROR(AB3612 * (1-R3612) * 2%,0)</f>
        <v>0</v>
      </c>
      <c r="AD3612" s="53">
        <f>T3612+V3612+W3612+X3612+AA3612+AC3612</f>
        <v>17312.650000000001</v>
      </c>
    </row>
    <row r="3613">
      <c r="C3613" s="40" t="s">
        <v>6865</v>
      </c>
      <c r="D3613" s="41" t="s">
        <v>613</v>
      </c>
      <c r="E3613" s="41"/>
      <c r="F3613" s="42">
        <v>42441.430752314816</v>
      </c>
      <c r="G3613" s="43">
        <v>28</v>
      </c>
      <c r="H3613" s="44">
        <v>43319</v>
      </c>
      <c r="I3613" s="44">
        <v>43376</v>
      </c>
      <c r="J3613" s="43">
        <v>3857850</v>
      </c>
      <c r="K3613" s="43">
        <v>0</v>
      </c>
      <c r="L3613" s="43">
        <v>0</v>
      </c>
      <c r="M3613" s="43">
        <f>IFERROR(J3613-K3613-L3613,0)</f>
        <v>3857850</v>
      </c>
      <c r="N3613" s="43">
        <v>6429850</v>
      </c>
      <c r="O3613" s="45">
        <f>IFERROR(IF(1 - M3613/N3613&lt;0,0,1-M3613/N3613),0)</f>
        <v>0.40000933147740614</v>
      </c>
      <c r="P3613" s="43">
        <v>0</v>
      </c>
      <c r="Q3613" s="43">
        <v>3857850</v>
      </c>
      <c r="R3613" s="46">
        <f>IF(F3613&lt;DATEVALUE("2018-07-01"),1,0)</f>
        <v>1</v>
      </c>
      <c r="S3613" s="47">
        <f>IF(R3613=1,1%,0)</f>
        <v>0.01</v>
      </c>
      <c r="T3613" s="46">
        <f>IFERROR(S3613*M3613,0)</f>
        <v>38578.5</v>
      </c>
      <c r="U3613" s="48">
        <f>IF(O3613&lt;=0.12,1,0)*(1-R3613)*M3613</f>
        <v>0</v>
      </c>
      <c r="V3613" s="49">
        <f>IF(0&lt;0.8,0,IF(0&lt;1,Sheet1!L590,1))*IF(G3613&lt;3,0.12 - O3613,0.01) *U3613</f>
        <v>0</v>
      </c>
      <c r="W3613" s="49">
        <f>IF(0&gt;1,IF(0&lt;=1.1,1,IF(0&lt;=1.2,2,IF(0&lt;=1.5,3,5))),0) * 1000000</f>
        <v>0</v>
      </c>
      <c r="X3613" s="50">
        <f>IF(AND(P3613&gt;=150000000,P3613&lt;300000000),5000000,IF(AND(P3613&gt;=300000000,P3613&lt;500000000),10000000,IF(AND(P3613&gt;=300000000,P3613&lt;500000000),15000000,IF(AND(P3613&gt;=500000000,P3613&lt;3000000000),20000000,IF(P3613&gt;=30000000000,35000000,0))))) * (1-R3613)</f>
        <v>0</v>
      </c>
      <c r="Y3613" s="50">
        <f>IFERROR(Q3613 * (1-R3613),0)</f>
        <v>0</v>
      </c>
      <c r="Z3613" s="51">
        <f>IF(R3613=1,0,0)</f>
        <v>0</v>
      </c>
      <c r="AA3613" s="51">
        <f>IFERROR((1-R3613) * Z3613 * 2%,0)</f>
        <v>0</v>
      </c>
      <c r="AB3613" s="52">
        <f>IF(R3613=0,0,0)</f>
        <v>0</v>
      </c>
      <c r="AC3613" s="52">
        <f> IFERROR(AB3613 * (1-R3613) * 2%,0)</f>
        <v>0</v>
      </c>
      <c r="AD3613" s="53">
        <f>T3613+V3613+W3613+X3613+AA3613+AC3613</f>
        <v>38578.5</v>
      </c>
    </row>
    <row r="3614">
      <c r="C3614" s="40" t="s">
        <v>6866</v>
      </c>
      <c r="D3614" s="41" t="s">
        <v>6867</v>
      </c>
      <c r="E3614" s="41"/>
      <c r="F3614" s="42">
        <v>42452.629988425921</v>
      </c>
      <c r="G3614" s="43">
        <v>28</v>
      </c>
      <c r="H3614" s="44" t="s">
        <v>24</v>
      </c>
      <c r="I3614" s="44" t="s">
        <v>24</v>
      </c>
      <c r="J3614" s="43">
        <v>334510</v>
      </c>
      <c r="K3614" s="43">
        <v>0</v>
      </c>
      <c r="L3614" s="43">
        <v>0</v>
      </c>
      <c r="M3614" s="43">
        <f>IFERROR(J3614-K3614-L3614,0)</f>
        <v>334510</v>
      </c>
      <c r="N3614" s="43">
        <v>464993</v>
      </c>
      <c r="O3614" s="45">
        <f>IFERROR(IF(1 - M3614/N3614&lt;0,0,1-M3614/N3614),0)</f>
        <v>0.28061282642964513</v>
      </c>
      <c r="P3614" s="43">
        <v>0</v>
      </c>
      <c r="Q3614" s="43">
        <v>334510</v>
      </c>
      <c r="R3614" s="46">
        <f>IF(F3614&lt;DATEVALUE("2018-07-01"),1,0)</f>
        <v>1</v>
      </c>
      <c r="S3614" s="47">
        <f>IF(R3614=1,1%,0)</f>
        <v>0.01</v>
      </c>
      <c r="T3614" s="46">
        <f>IFERROR(S3614*M3614,0)</f>
        <v>3345.0999999999999</v>
      </c>
      <c r="U3614" s="48">
        <f>IF(O3614&lt;=0.12,1,0)*(1-R3614)*M3614</f>
        <v>0</v>
      </c>
      <c r="V3614" s="49">
        <f>IF(0&lt;0.8,0,IF(0&lt;1,Sheet1!L590,1))*IF(G3614&lt;3,0.12 - O3614,0.01) *U3614</f>
        <v>0</v>
      </c>
      <c r="W3614" s="49">
        <f>IF(0&gt;1,IF(0&lt;=1.1,1,IF(0&lt;=1.2,2,IF(0&lt;=1.5,3,5))),0) * 1000000</f>
        <v>0</v>
      </c>
      <c r="X3614" s="50">
        <f>IF(AND(P3614&gt;=150000000,P3614&lt;300000000),5000000,IF(AND(P3614&gt;=300000000,P3614&lt;500000000),10000000,IF(AND(P3614&gt;=300000000,P3614&lt;500000000),15000000,IF(AND(P3614&gt;=500000000,P3614&lt;3000000000),20000000,IF(P3614&gt;=30000000000,35000000,0))))) * (1-R3614)</f>
        <v>0</v>
      </c>
      <c r="Y3614" s="50">
        <f>IFERROR(Q3614 * (1-R3614),0)</f>
        <v>0</v>
      </c>
      <c r="Z3614" s="51">
        <f>IF(R3614=1,0,0)</f>
        <v>0</v>
      </c>
      <c r="AA3614" s="51">
        <f>IFERROR((1-R3614) * Z3614 * 2%,0)</f>
        <v>0</v>
      </c>
      <c r="AB3614" s="52">
        <f>IF(R3614=0,0,0)</f>
        <v>0</v>
      </c>
      <c r="AC3614" s="52">
        <f> IFERROR(AB3614 * (1-R3614) * 2%,0)</f>
        <v>0</v>
      </c>
      <c r="AD3614" s="53">
        <f>T3614+V3614+W3614+X3614+AA3614+AC3614</f>
        <v>3345.0999999999999</v>
      </c>
    </row>
    <row r="3615">
      <c r="C3615" s="40" t="s">
        <v>6868</v>
      </c>
      <c r="D3615" s="41" t="s">
        <v>6869</v>
      </c>
      <c r="E3615" s="41"/>
      <c r="F3615" s="42">
        <v>42686.105543981481</v>
      </c>
      <c r="G3615" s="43">
        <v>20</v>
      </c>
      <c r="H3615" s="44">
        <v>43319</v>
      </c>
      <c r="I3615" s="44">
        <v>43339</v>
      </c>
      <c r="J3615" s="43">
        <v>204011</v>
      </c>
      <c r="K3615" s="43">
        <v>0</v>
      </c>
      <c r="L3615" s="43">
        <v>0</v>
      </c>
      <c r="M3615" s="43">
        <f>IFERROR(J3615-K3615-L3615,0)</f>
        <v>204011</v>
      </c>
      <c r="N3615" s="43">
        <v>204011</v>
      </c>
      <c r="O3615" s="45">
        <f>IFERROR(IF(1 - M3615/N3615&lt;0,0,1-M3615/N3615),0)</f>
        <v>0</v>
      </c>
      <c r="P3615" s="43">
        <v>0</v>
      </c>
      <c r="Q3615" s="43">
        <v>204011</v>
      </c>
      <c r="R3615" s="46">
        <f>IF(F3615&lt;DATEVALUE("2018-07-01"),1,0)</f>
        <v>1</v>
      </c>
      <c r="S3615" s="47">
        <f>IF(R3615=1,1%,0)</f>
        <v>0.01</v>
      </c>
      <c r="T3615" s="46">
        <f>IFERROR(S3615*M3615,0)</f>
        <v>2040.1100000000001</v>
      </c>
      <c r="U3615" s="48">
        <f>IF(O3615&lt;=0.12,1,0)*(1-R3615)*M3615</f>
        <v>0</v>
      </c>
      <c r="V3615" s="49">
        <f>IF(0&lt;0.8,0,IF(0&lt;1,Sheet1!L590,1))*IF(G3615&lt;3,0.12 - O3615,0.01) *U3615</f>
        <v>0</v>
      </c>
      <c r="W3615" s="49">
        <f>IF(0&gt;1,IF(0&lt;=1.1,1,IF(0&lt;=1.2,2,IF(0&lt;=1.5,3,5))),0) * 1000000</f>
        <v>0</v>
      </c>
      <c r="X3615" s="50">
        <f>IF(AND(P3615&gt;=150000000,P3615&lt;300000000),5000000,IF(AND(P3615&gt;=300000000,P3615&lt;500000000),10000000,IF(AND(P3615&gt;=300000000,P3615&lt;500000000),15000000,IF(AND(P3615&gt;=500000000,P3615&lt;3000000000),20000000,IF(P3615&gt;=30000000000,35000000,0))))) * (1-R3615)</f>
        <v>0</v>
      </c>
      <c r="Y3615" s="50">
        <f>IFERROR(Q3615 * (1-R3615),0)</f>
        <v>0</v>
      </c>
      <c r="Z3615" s="51">
        <f>IF(R3615=1,0,0)</f>
        <v>0</v>
      </c>
      <c r="AA3615" s="51">
        <f>IFERROR((1-R3615) * Z3615 * 2%,0)</f>
        <v>0</v>
      </c>
      <c r="AB3615" s="52">
        <f>IF(R3615=0,0,0)</f>
        <v>0</v>
      </c>
      <c r="AC3615" s="52">
        <f> IFERROR(AB3615 * (1-R3615) * 2%,0)</f>
        <v>0</v>
      </c>
      <c r="AD3615" s="53">
        <f>T3615+V3615+W3615+X3615+AA3615+AC3615</f>
        <v>2040.1100000000001</v>
      </c>
    </row>
    <row r="3616">
      <c r="C3616" s="40" t="s">
        <v>6870</v>
      </c>
      <c r="D3616" s="41" t="s">
        <v>2508</v>
      </c>
      <c r="E3616" s="41"/>
      <c r="F3616" s="42">
        <v>42755.195127314815</v>
      </c>
      <c r="G3616" s="43">
        <v>18</v>
      </c>
      <c r="H3616" s="44">
        <v>43339</v>
      </c>
      <c r="I3616" s="44">
        <v>43397</v>
      </c>
      <c r="J3616" s="43">
        <v>1020724</v>
      </c>
      <c r="K3616" s="43">
        <v>0</v>
      </c>
      <c r="L3616" s="43">
        <v>0</v>
      </c>
      <c r="M3616" s="43">
        <f>IFERROR(J3616-K3616-L3616,0)</f>
        <v>1020724</v>
      </c>
      <c r="N3616" s="43">
        <v>1418386</v>
      </c>
      <c r="O3616" s="45">
        <f>IFERROR(IF(1 - M3616/N3616&lt;0,0,1-M3616/N3616),0)</f>
        <v>0.2803623273213357</v>
      </c>
      <c r="P3616" s="43">
        <v>0</v>
      </c>
      <c r="Q3616" s="43">
        <v>1020724</v>
      </c>
      <c r="R3616" s="46">
        <f>IF(F3616&lt;DATEVALUE("2018-07-01"),1,0)</f>
        <v>1</v>
      </c>
      <c r="S3616" s="47">
        <f>IF(R3616=1,1%,0)</f>
        <v>0.01</v>
      </c>
      <c r="T3616" s="46">
        <f>IFERROR(S3616*M3616,0)</f>
        <v>10207.24</v>
      </c>
      <c r="U3616" s="48">
        <f>IF(O3616&lt;=0.12,1,0)*(1-R3616)*M3616</f>
        <v>0</v>
      </c>
      <c r="V3616" s="49">
        <f>IF(0&lt;0.8,0,IF(0&lt;1,Sheet1!L590,1))*IF(G3616&lt;3,0.12 - O3616,0.01) *U3616</f>
        <v>0</v>
      </c>
      <c r="W3616" s="49">
        <f>IF(0&gt;1,IF(0&lt;=1.1,1,IF(0&lt;=1.2,2,IF(0&lt;=1.5,3,5))),0) * 1000000</f>
        <v>0</v>
      </c>
      <c r="X3616" s="50">
        <f>IF(AND(P3616&gt;=150000000,P3616&lt;300000000),5000000,IF(AND(P3616&gt;=300000000,P3616&lt;500000000),10000000,IF(AND(P3616&gt;=300000000,P3616&lt;500000000),15000000,IF(AND(P3616&gt;=500000000,P3616&lt;3000000000),20000000,IF(P3616&gt;=30000000000,35000000,0))))) * (1-R3616)</f>
        <v>0</v>
      </c>
      <c r="Y3616" s="50">
        <f>IFERROR(Q3616 * (1-R3616),0)</f>
        <v>0</v>
      </c>
      <c r="Z3616" s="51">
        <f>IF(R3616=1,0,0)</f>
        <v>0</v>
      </c>
      <c r="AA3616" s="51">
        <f>IFERROR((1-R3616) * Z3616 * 2%,0)</f>
        <v>0</v>
      </c>
      <c r="AB3616" s="52">
        <f>IF(R3616=0,0,0)</f>
        <v>0</v>
      </c>
      <c r="AC3616" s="52">
        <f> IFERROR(AB3616 * (1-R3616) * 2%,0)</f>
        <v>0</v>
      </c>
      <c r="AD3616" s="53">
        <f>T3616+V3616+W3616+X3616+AA3616+AC3616</f>
        <v>10207.24</v>
      </c>
    </row>
    <row r="3617">
      <c r="C3617" s="40" t="s">
        <v>6871</v>
      </c>
      <c r="D3617" s="41" t="s">
        <v>6872</v>
      </c>
      <c r="E3617" s="41"/>
      <c r="F3617" s="42">
        <v>42842.09475694444</v>
      </c>
      <c r="G3617" s="43">
        <v>15</v>
      </c>
      <c r="H3617" s="44">
        <v>43319</v>
      </c>
      <c r="I3617" s="44">
        <v>43363</v>
      </c>
      <c r="J3617" s="43">
        <v>198864</v>
      </c>
      <c r="K3617" s="43">
        <v>0</v>
      </c>
      <c r="L3617" s="43">
        <v>0</v>
      </c>
      <c r="M3617" s="43">
        <f>IFERROR(J3617-K3617-L3617,0)</f>
        <v>198864</v>
      </c>
      <c r="N3617" s="43">
        <v>198864</v>
      </c>
      <c r="O3617" s="45">
        <f>IFERROR(IF(1 - M3617/N3617&lt;0,0,1-M3617/N3617),0)</f>
        <v>0</v>
      </c>
      <c r="P3617" s="43">
        <v>0</v>
      </c>
      <c r="Q3617" s="43">
        <v>198864</v>
      </c>
      <c r="R3617" s="46">
        <f>IF(F3617&lt;DATEVALUE("2018-07-01"),1,0)</f>
        <v>1</v>
      </c>
      <c r="S3617" s="47">
        <f>IF(R3617=1,1%,0)</f>
        <v>0.01</v>
      </c>
      <c r="T3617" s="46">
        <f>IFERROR(S3617*M3617,0)</f>
        <v>1988.6400000000001</v>
      </c>
      <c r="U3617" s="48">
        <f>IF(O3617&lt;=0.12,1,0)*(1-R3617)*M3617</f>
        <v>0</v>
      </c>
      <c r="V3617" s="49">
        <f>IF(0&lt;0.8,0,IF(0&lt;1,Sheet1!L590,1))*IF(G3617&lt;3,0.12 - O3617,0.01) *U3617</f>
        <v>0</v>
      </c>
      <c r="W3617" s="49">
        <f>IF(0&gt;1,IF(0&lt;=1.1,1,IF(0&lt;=1.2,2,IF(0&lt;=1.5,3,5))),0) * 1000000</f>
        <v>0</v>
      </c>
      <c r="X3617" s="50">
        <f>IF(AND(P3617&gt;=150000000,P3617&lt;300000000),5000000,IF(AND(P3617&gt;=300000000,P3617&lt;500000000),10000000,IF(AND(P3617&gt;=300000000,P3617&lt;500000000),15000000,IF(AND(P3617&gt;=500000000,P3617&lt;3000000000),20000000,IF(P3617&gt;=30000000000,35000000,0))))) * (1-R3617)</f>
        <v>0</v>
      </c>
      <c r="Y3617" s="50">
        <f>IFERROR(Q3617 * (1-R3617),0)</f>
        <v>0</v>
      </c>
      <c r="Z3617" s="51">
        <f>IF(R3617=1,0,0)</f>
        <v>0</v>
      </c>
      <c r="AA3617" s="51">
        <f>IFERROR((1-R3617) * Z3617 * 2%,0)</f>
        <v>0</v>
      </c>
      <c r="AB3617" s="52">
        <f>IF(R3617=0,0,0)</f>
        <v>0</v>
      </c>
      <c r="AC3617" s="52">
        <f> IFERROR(AB3617 * (1-R3617) * 2%,0)</f>
        <v>0</v>
      </c>
      <c r="AD3617" s="53">
        <f>T3617+V3617+W3617+X3617+AA3617+AC3617</f>
        <v>1988.6400000000001</v>
      </c>
    </row>
    <row r="3618">
      <c r="C3618" s="40" t="s">
        <v>6873</v>
      </c>
      <c r="D3618" s="41" t="s">
        <v>6867</v>
      </c>
      <c r="E3618" s="41"/>
      <c r="F3618" s="42">
        <v>42889.149502314816</v>
      </c>
      <c r="G3618" s="43">
        <v>13</v>
      </c>
      <c r="H3618" s="44" t="s">
        <v>24</v>
      </c>
      <c r="I3618" s="44" t="s">
        <v>24</v>
      </c>
      <c r="J3618" s="43">
        <v>647379</v>
      </c>
      <c r="K3618" s="43">
        <v>0</v>
      </c>
      <c r="L3618" s="43">
        <v>0</v>
      </c>
      <c r="M3618" s="43">
        <f>IFERROR(J3618-K3618-L3618,0)</f>
        <v>647379</v>
      </c>
      <c r="N3618" s="43">
        <v>889486</v>
      </c>
      <c r="O3618" s="45">
        <f>IFERROR(IF(1 - M3618/N3618&lt;0,0,1-M3618/N3618),0)</f>
        <v>0.27218753302469068</v>
      </c>
      <c r="P3618" s="43">
        <v>0</v>
      </c>
      <c r="Q3618" s="43">
        <v>647379</v>
      </c>
      <c r="R3618" s="46">
        <f>IF(F3618&lt;DATEVALUE("2018-07-01"),1,0)</f>
        <v>1</v>
      </c>
      <c r="S3618" s="47">
        <f>IF(R3618=1,1%,0)</f>
        <v>0.01</v>
      </c>
      <c r="T3618" s="46">
        <f>IFERROR(S3618*M3618,0)</f>
        <v>6473.79</v>
      </c>
      <c r="U3618" s="48">
        <f>IF(O3618&lt;=0.12,1,0)*(1-R3618)*M3618</f>
        <v>0</v>
      </c>
      <c r="V3618" s="49">
        <f>IF(0&lt;0.8,0,IF(0&lt;1,Sheet1!L590,1))*IF(G3618&lt;3,0.12 - O3618,0.01) *U3618</f>
        <v>0</v>
      </c>
      <c r="W3618" s="49">
        <f>IF(0&gt;1,IF(0&lt;=1.1,1,IF(0&lt;=1.2,2,IF(0&lt;=1.5,3,5))),0) * 1000000</f>
        <v>0</v>
      </c>
      <c r="X3618" s="50">
        <f>IF(AND(P3618&gt;=150000000,P3618&lt;300000000),5000000,IF(AND(P3618&gt;=300000000,P3618&lt;500000000),10000000,IF(AND(P3618&gt;=300000000,P3618&lt;500000000),15000000,IF(AND(P3618&gt;=500000000,P3618&lt;3000000000),20000000,IF(P3618&gt;=30000000000,35000000,0))))) * (1-R3618)</f>
        <v>0</v>
      </c>
      <c r="Y3618" s="50">
        <f>IFERROR(Q3618 * (1-R3618),0)</f>
        <v>0</v>
      </c>
      <c r="Z3618" s="51">
        <f>IF(R3618=1,0,0)</f>
        <v>0</v>
      </c>
      <c r="AA3618" s="51">
        <f>IFERROR((1-R3618) * Z3618 * 2%,0)</f>
        <v>0</v>
      </c>
      <c r="AB3618" s="52">
        <f>IF(R3618=0,0,0)</f>
        <v>0</v>
      </c>
      <c r="AC3618" s="52">
        <f> IFERROR(AB3618 * (1-R3618) * 2%,0)</f>
        <v>0</v>
      </c>
      <c r="AD3618" s="53">
        <f>T3618+V3618+W3618+X3618+AA3618+AC3618</f>
        <v>6473.79</v>
      </c>
    </row>
    <row r="3619">
      <c r="C3619" s="40" t="s">
        <v>6874</v>
      </c>
      <c r="D3619" s="41" t="s">
        <v>3716</v>
      </c>
      <c r="E3619" s="41"/>
      <c r="F3619" s="42">
        <v>42947.099675925921</v>
      </c>
      <c r="G3619" s="43">
        <v>12</v>
      </c>
      <c r="H3619" s="44">
        <v>43341</v>
      </c>
      <c r="I3619" s="44">
        <v>43371</v>
      </c>
      <c r="J3619" s="43">
        <v>23163382</v>
      </c>
      <c r="K3619" s="43">
        <v>0</v>
      </c>
      <c r="L3619" s="43">
        <v>0</v>
      </c>
      <c r="M3619" s="43">
        <f>IFERROR(J3619-K3619-L3619,0)</f>
        <v>23163382</v>
      </c>
      <c r="N3619" s="43">
        <v>49521822</v>
      </c>
      <c r="O3619" s="45">
        <f>IFERROR(IF(1 - M3619/N3619&lt;0,0,1-M3619/N3619),0)</f>
        <v>0.53225909175958841</v>
      </c>
      <c r="P3619" s="43">
        <v>0</v>
      </c>
      <c r="Q3619" s="43">
        <v>23163382</v>
      </c>
      <c r="R3619" s="46">
        <f>IF(F3619&lt;DATEVALUE("2018-07-01"),1,0)</f>
        <v>1</v>
      </c>
      <c r="S3619" s="47">
        <f>IF(R3619=1,1%,0)</f>
        <v>0.01</v>
      </c>
      <c r="T3619" s="46">
        <f>IFERROR(S3619*M3619,0)</f>
        <v>231633.82000000001</v>
      </c>
      <c r="U3619" s="48">
        <f>IF(O3619&lt;=0.12,1,0)*(1-R3619)*M3619</f>
        <v>0</v>
      </c>
      <c r="V3619" s="49">
        <f>IF(0&lt;0.8,0,IF(0&lt;1,Sheet1!L590,1))*IF(G3619&lt;3,0.12 - O3619,0.01) *U3619</f>
        <v>0</v>
      </c>
      <c r="W3619" s="49">
        <f>IF(0&gt;1,IF(0&lt;=1.1,1,IF(0&lt;=1.2,2,IF(0&lt;=1.5,3,5))),0) * 1000000</f>
        <v>0</v>
      </c>
      <c r="X3619" s="50">
        <f>IF(AND(P3619&gt;=150000000,P3619&lt;300000000),5000000,IF(AND(P3619&gt;=300000000,P3619&lt;500000000),10000000,IF(AND(P3619&gt;=300000000,P3619&lt;500000000),15000000,IF(AND(P3619&gt;=500000000,P3619&lt;3000000000),20000000,IF(P3619&gt;=30000000000,35000000,0))))) * (1-R3619)</f>
        <v>0</v>
      </c>
      <c r="Y3619" s="50">
        <f>IFERROR(Q3619 * (1-R3619),0)</f>
        <v>0</v>
      </c>
      <c r="Z3619" s="51">
        <f>IF(R3619=1,0,0)</f>
        <v>0</v>
      </c>
      <c r="AA3619" s="51">
        <f>IFERROR((1-R3619) * Z3619 * 2%,0)</f>
        <v>0</v>
      </c>
      <c r="AB3619" s="52">
        <f>IF(R3619=0,0,0)</f>
        <v>0</v>
      </c>
      <c r="AC3619" s="52">
        <f> IFERROR(AB3619 * (1-R3619) * 2%,0)</f>
        <v>0</v>
      </c>
      <c r="AD3619" s="53">
        <f>T3619+V3619+W3619+X3619+AA3619+AC3619</f>
        <v>231633.82000000001</v>
      </c>
    </row>
    <row r="3620">
      <c r="C3620" s="40" t="s">
        <v>6875</v>
      </c>
      <c r="D3620" s="41" t="s">
        <v>6867</v>
      </c>
      <c r="E3620" s="41"/>
      <c r="F3620" s="42">
        <v>42999.375497685185</v>
      </c>
      <c r="G3620" s="43">
        <v>10</v>
      </c>
      <c r="H3620" s="44" t="s">
        <v>24</v>
      </c>
      <c r="I3620" s="44" t="s">
        <v>24</v>
      </c>
      <c r="J3620" s="43">
        <v>642264</v>
      </c>
      <c r="K3620" s="43">
        <v>0</v>
      </c>
      <c r="L3620" s="43">
        <v>0</v>
      </c>
      <c r="M3620" s="43">
        <f>IFERROR(J3620-K3620-L3620,0)</f>
        <v>642264</v>
      </c>
      <c r="N3620" s="43">
        <v>883701</v>
      </c>
      <c r="O3620" s="45">
        <f>IFERROR(IF(1 - M3620/N3620&lt;0,0,1-M3620/N3620),0)</f>
        <v>0.27321118794705446</v>
      </c>
      <c r="P3620" s="43">
        <v>0</v>
      </c>
      <c r="Q3620" s="43">
        <v>642264</v>
      </c>
      <c r="R3620" s="46">
        <f>IF(F3620&lt;DATEVALUE("2018-07-01"),1,0)</f>
        <v>1</v>
      </c>
      <c r="S3620" s="47">
        <f>IF(R3620=1,1%,0)</f>
        <v>0.01</v>
      </c>
      <c r="T3620" s="46">
        <f>IFERROR(S3620*M3620,0)</f>
        <v>6422.6400000000003</v>
      </c>
      <c r="U3620" s="48">
        <f>IF(O3620&lt;=0.12,1,0)*(1-R3620)*M3620</f>
        <v>0</v>
      </c>
      <c r="V3620" s="49">
        <f>IF(0&lt;0.8,0,IF(0&lt;1,Sheet1!L590,1))*IF(G3620&lt;3,0.12 - O3620,0.01) *U3620</f>
        <v>0</v>
      </c>
      <c r="W3620" s="49">
        <f>IF(0&gt;1,IF(0&lt;=1.1,1,IF(0&lt;=1.2,2,IF(0&lt;=1.5,3,5))),0) * 1000000</f>
        <v>0</v>
      </c>
      <c r="X3620" s="50">
        <f>IF(AND(P3620&gt;=150000000,P3620&lt;300000000),5000000,IF(AND(P3620&gt;=300000000,P3620&lt;500000000),10000000,IF(AND(P3620&gt;=300000000,P3620&lt;500000000),15000000,IF(AND(P3620&gt;=500000000,P3620&lt;3000000000),20000000,IF(P3620&gt;=30000000000,35000000,0))))) * (1-R3620)</f>
        <v>0</v>
      </c>
      <c r="Y3620" s="50">
        <f>IFERROR(Q3620 * (1-R3620),0)</f>
        <v>0</v>
      </c>
      <c r="Z3620" s="51">
        <f>IF(R3620=1,0,0)</f>
        <v>0</v>
      </c>
      <c r="AA3620" s="51">
        <f>IFERROR((1-R3620) * Z3620 * 2%,0)</f>
        <v>0</v>
      </c>
      <c r="AB3620" s="52">
        <f>IF(R3620=0,0,0)</f>
        <v>0</v>
      </c>
      <c r="AC3620" s="52">
        <f> IFERROR(AB3620 * (1-R3620) * 2%,0)</f>
        <v>0</v>
      </c>
      <c r="AD3620" s="53">
        <f>T3620+V3620+W3620+X3620+AA3620+AC3620</f>
        <v>6422.6400000000003</v>
      </c>
    </row>
    <row r="3621">
      <c r="C3621" s="40" t="s">
        <v>6876</v>
      </c>
      <c r="D3621" s="41" t="s">
        <v>6867</v>
      </c>
      <c r="E3621" s="41"/>
      <c r="F3621" s="42">
        <v>43025.170034722221</v>
      </c>
      <c r="G3621" s="43">
        <v>9</v>
      </c>
      <c r="H3621" s="44" t="s">
        <v>24</v>
      </c>
      <c r="I3621" s="44" t="s">
        <v>24</v>
      </c>
      <c r="J3621" s="43">
        <v>338058</v>
      </c>
      <c r="K3621" s="43">
        <v>0</v>
      </c>
      <c r="L3621" s="43">
        <v>0</v>
      </c>
      <c r="M3621" s="43">
        <f>IFERROR(J3621-K3621-L3621,0)</f>
        <v>338058</v>
      </c>
      <c r="N3621" s="43">
        <v>471623</v>
      </c>
      <c r="O3621" s="45">
        <f>IFERROR(IF(1 - M3621/N3621&lt;0,0,1-M3621/N3621),0)</f>
        <v>0.28320289722935477</v>
      </c>
      <c r="P3621" s="43">
        <v>0</v>
      </c>
      <c r="Q3621" s="43">
        <v>338058</v>
      </c>
      <c r="R3621" s="46">
        <f>IF(F3621&lt;DATEVALUE("2018-07-01"),1,0)</f>
        <v>1</v>
      </c>
      <c r="S3621" s="47">
        <f>IF(R3621=1,1%,0)</f>
        <v>0.01</v>
      </c>
      <c r="T3621" s="46">
        <f>IFERROR(S3621*M3621,0)</f>
        <v>3380.5799999999999</v>
      </c>
      <c r="U3621" s="48">
        <f>IF(O3621&lt;=0.12,1,0)*(1-R3621)*M3621</f>
        <v>0</v>
      </c>
      <c r="V3621" s="49">
        <f>IF(0&lt;0.8,0,IF(0&lt;1,Sheet1!L590,1))*IF(G3621&lt;3,0.12 - O3621,0.01) *U3621</f>
        <v>0</v>
      </c>
      <c r="W3621" s="49">
        <f>IF(0&gt;1,IF(0&lt;=1.1,1,IF(0&lt;=1.2,2,IF(0&lt;=1.5,3,5))),0) * 1000000</f>
        <v>0</v>
      </c>
      <c r="X3621" s="50">
        <f>IF(AND(P3621&gt;=150000000,P3621&lt;300000000),5000000,IF(AND(P3621&gt;=300000000,P3621&lt;500000000),10000000,IF(AND(P3621&gt;=300000000,P3621&lt;500000000),15000000,IF(AND(P3621&gt;=500000000,P3621&lt;3000000000),20000000,IF(P3621&gt;=30000000000,35000000,0))))) * (1-R3621)</f>
        <v>0</v>
      </c>
      <c r="Y3621" s="50">
        <f>IFERROR(Q3621 * (1-R3621),0)</f>
        <v>0</v>
      </c>
      <c r="Z3621" s="51">
        <f>IF(R3621=1,0,0)</f>
        <v>0</v>
      </c>
      <c r="AA3621" s="51">
        <f>IFERROR((1-R3621) * Z3621 * 2%,0)</f>
        <v>0</v>
      </c>
      <c r="AB3621" s="52">
        <f>IF(R3621=0,0,0)</f>
        <v>0</v>
      </c>
      <c r="AC3621" s="52">
        <f> IFERROR(AB3621 * (1-R3621) * 2%,0)</f>
        <v>0</v>
      </c>
      <c r="AD3621" s="53">
        <f>T3621+V3621+W3621+X3621+AA3621+AC3621</f>
        <v>3380.5799999999999</v>
      </c>
    </row>
    <row r="3622">
      <c r="C3622" s="40" t="s">
        <v>6877</v>
      </c>
      <c r="D3622" s="41" t="s">
        <v>2692</v>
      </c>
      <c r="E3622" s="41"/>
      <c r="F3622" s="42">
        <v>43089.387002314812</v>
      </c>
      <c r="G3622" s="43">
        <v>7</v>
      </c>
      <c r="H3622" s="44">
        <v>43334</v>
      </c>
      <c r="I3622" s="44">
        <v>43340</v>
      </c>
      <c r="J3622" s="43">
        <v>9653428</v>
      </c>
      <c r="K3622" s="43">
        <v>7603398</v>
      </c>
      <c r="L3622" s="43">
        <v>0</v>
      </c>
      <c r="M3622" s="43">
        <f>IFERROR(J3622-K3622-L3622,0)</f>
        <v>2050030</v>
      </c>
      <c r="N3622" s="43">
        <v>10618771</v>
      </c>
      <c r="O3622" s="45">
        <f>IFERROR(IF(1 - M3622/N3622&lt;0,0,1-M3622/N3622),0)</f>
        <v>0.80694281852391392</v>
      </c>
      <c r="P3622" s="43">
        <v>0</v>
      </c>
      <c r="Q3622" s="43">
        <v>9653428</v>
      </c>
      <c r="R3622" s="46">
        <f>IF(F3622&lt;DATEVALUE("2018-07-01"),1,0)</f>
        <v>1</v>
      </c>
      <c r="S3622" s="47">
        <f>IF(R3622=1,1%,0)</f>
        <v>0.01</v>
      </c>
      <c r="T3622" s="46">
        <f>IFERROR(S3622*M3622,0)</f>
        <v>20500.299999999999</v>
      </c>
      <c r="U3622" s="48">
        <f>IF(O3622&lt;=0.12,1,0)*(1-R3622)*M3622</f>
        <v>0</v>
      </c>
      <c r="V3622" s="49">
        <f>IF(0&lt;0.8,0,IF(0&lt;1,Sheet1!L590,1))*IF(G3622&lt;3,0.12 - O3622,0.01) *U3622</f>
        <v>0</v>
      </c>
      <c r="W3622" s="49">
        <f>IF(0&gt;1,IF(0&lt;=1.1,1,IF(0&lt;=1.2,2,IF(0&lt;=1.5,3,5))),0) * 1000000</f>
        <v>0</v>
      </c>
      <c r="X3622" s="50">
        <f>IF(AND(P3622&gt;=150000000,P3622&lt;300000000),5000000,IF(AND(P3622&gt;=300000000,P3622&lt;500000000),10000000,IF(AND(P3622&gt;=300000000,P3622&lt;500000000),15000000,IF(AND(P3622&gt;=500000000,P3622&lt;3000000000),20000000,IF(P3622&gt;=30000000000,35000000,0))))) * (1-R3622)</f>
        <v>0</v>
      </c>
      <c r="Y3622" s="50">
        <f>IFERROR(Q3622 * (1-R3622),0)</f>
        <v>0</v>
      </c>
      <c r="Z3622" s="51">
        <f>IF(R3622=1,0,0)</f>
        <v>0</v>
      </c>
      <c r="AA3622" s="51">
        <f>IFERROR((1-R3622) * Z3622 * 2%,0)</f>
        <v>0</v>
      </c>
      <c r="AB3622" s="52">
        <f>IF(R3622=0,0,0)</f>
        <v>0</v>
      </c>
      <c r="AC3622" s="52">
        <f> IFERROR(AB3622 * (1-R3622) * 2%,0)</f>
        <v>0</v>
      </c>
      <c r="AD3622" s="53">
        <f>T3622+V3622+W3622+X3622+AA3622+AC3622</f>
        <v>20500.299999999999</v>
      </c>
    </row>
    <row r="3623">
      <c r="C3623" s="40" t="s">
        <v>6878</v>
      </c>
      <c r="D3623" s="41" t="s">
        <v>6867</v>
      </c>
      <c r="E3623" s="41"/>
      <c r="F3623" s="42">
        <v>43119.191747685181</v>
      </c>
      <c r="G3623" s="43">
        <v>6</v>
      </c>
      <c r="H3623" s="44" t="s">
        <v>24</v>
      </c>
      <c r="I3623" s="44" t="s">
        <v>24</v>
      </c>
      <c r="J3623" s="43">
        <v>1085233</v>
      </c>
      <c r="K3623" s="43">
        <v>0</v>
      </c>
      <c r="L3623" s="43">
        <v>0</v>
      </c>
      <c r="M3623" s="43">
        <f>IFERROR(J3623-K3623-L3623,0)</f>
        <v>1085233</v>
      </c>
      <c r="N3623" s="43">
        <v>1536786</v>
      </c>
      <c r="O3623" s="45">
        <f>IFERROR(IF(1 - M3623/N3623&lt;0,0,1-M3623/N3623),0)</f>
        <v>0.29382945966452068</v>
      </c>
      <c r="P3623" s="43">
        <v>0</v>
      </c>
      <c r="Q3623" s="43">
        <v>1085233</v>
      </c>
      <c r="R3623" s="46">
        <f>IF(F3623&lt;DATEVALUE("2018-07-01"),1,0)</f>
        <v>1</v>
      </c>
      <c r="S3623" s="47">
        <f>IF(R3623=1,1%,0)</f>
        <v>0.01</v>
      </c>
      <c r="T3623" s="46">
        <f>IFERROR(S3623*M3623,0)</f>
        <v>10852.33</v>
      </c>
      <c r="U3623" s="48">
        <f>IF(O3623&lt;=0.12,1,0)*(1-R3623)*M3623</f>
        <v>0</v>
      </c>
      <c r="V3623" s="49">
        <f>IF(0&lt;0.8,0,IF(0&lt;1,Sheet1!L590,1))*IF(G3623&lt;3,0.12 - O3623,0.01) *U3623</f>
        <v>0</v>
      </c>
      <c r="W3623" s="49">
        <f>IF(0&gt;1,IF(0&lt;=1.1,1,IF(0&lt;=1.2,2,IF(0&lt;=1.5,3,5))),0) * 1000000</f>
        <v>0</v>
      </c>
      <c r="X3623" s="50">
        <f>IF(AND(P3623&gt;=150000000,P3623&lt;300000000),5000000,IF(AND(P3623&gt;=300000000,P3623&lt;500000000),10000000,IF(AND(P3623&gt;=300000000,P3623&lt;500000000),15000000,IF(AND(P3623&gt;=500000000,P3623&lt;3000000000),20000000,IF(P3623&gt;=30000000000,35000000,0))))) * (1-R3623)</f>
        <v>0</v>
      </c>
      <c r="Y3623" s="50">
        <f>IFERROR(Q3623 * (1-R3623),0)</f>
        <v>0</v>
      </c>
      <c r="Z3623" s="51">
        <f>IF(R3623=1,0,0)</f>
        <v>0</v>
      </c>
      <c r="AA3623" s="51">
        <f>IFERROR((1-R3623) * Z3623 * 2%,0)</f>
        <v>0</v>
      </c>
      <c r="AB3623" s="52">
        <f>IF(R3623=0,0,0)</f>
        <v>0</v>
      </c>
      <c r="AC3623" s="52">
        <f> IFERROR(AB3623 * (1-R3623) * 2%,0)</f>
        <v>0</v>
      </c>
      <c r="AD3623" s="53">
        <f>T3623+V3623+W3623+X3623+AA3623+AC3623</f>
        <v>10852.33</v>
      </c>
    </row>
    <row r="3624">
      <c r="C3624" s="40" t="s">
        <v>6879</v>
      </c>
      <c r="D3624" s="41" t="s">
        <v>6880</v>
      </c>
      <c r="E3624" s="41"/>
      <c r="F3624" s="42">
        <v>43165.353090277778</v>
      </c>
      <c r="G3624" s="43">
        <v>4</v>
      </c>
      <c r="H3624" s="44">
        <v>43319</v>
      </c>
      <c r="I3624" s="44">
        <v>43356</v>
      </c>
      <c r="J3624" s="43">
        <v>578084</v>
      </c>
      <c r="K3624" s="43">
        <v>0</v>
      </c>
      <c r="L3624" s="43">
        <v>0</v>
      </c>
      <c r="M3624" s="43">
        <f>IFERROR(J3624-K3624-L3624,0)</f>
        <v>578084</v>
      </c>
      <c r="N3624" s="43">
        <v>635620</v>
      </c>
      <c r="O3624" s="45">
        <f>IFERROR(IF(1 - M3624/N3624&lt;0,0,1-M3624/N3624),0)</f>
        <v>0.090519492778704302</v>
      </c>
      <c r="P3624" s="43">
        <v>0</v>
      </c>
      <c r="Q3624" s="43">
        <v>578084</v>
      </c>
      <c r="R3624" s="46">
        <f>IF(F3624&lt;DATEVALUE("2018-07-01"),1,0)</f>
        <v>1</v>
      </c>
      <c r="S3624" s="47">
        <f>IF(R3624=1,1%,0)</f>
        <v>0.01</v>
      </c>
      <c r="T3624" s="46">
        <f>IFERROR(S3624*M3624,0)</f>
        <v>5780.8400000000001</v>
      </c>
      <c r="U3624" s="48">
        <f>IF(O3624&lt;=0.12,1,0)*(1-R3624)*M3624</f>
        <v>0</v>
      </c>
      <c r="V3624" s="49">
        <f>IF(0&lt;0.8,0,IF(0&lt;1,Sheet1!L590,1))*IF(G3624&lt;3,0.12 - O3624,0.01) *U3624</f>
        <v>0</v>
      </c>
      <c r="W3624" s="49">
        <f>IF(0&gt;1,IF(0&lt;=1.1,1,IF(0&lt;=1.2,2,IF(0&lt;=1.5,3,5))),0) * 1000000</f>
        <v>0</v>
      </c>
      <c r="X3624" s="50">
        <f>IF(AND(P3624&gt;=150000000,P3624&lt;300000000),5000000,IF(AND(P3624&gt;=300000000,P3624&lt;500000000),10000000,IF(AND(P3624&gt;=300000000,P3624&lt;500000000),15000000,IF(AND(P3624&gt;=500000000,P3624&lt;3000000000),20000000,IF(P3624&gt;=30000000000,35000000,0))))) * (1-R3624)</f>
        <v>0</v>
      </c>
      <c r="Y3624" s="50">
        <f>IFERROR(Q3624 * (1-R3624),0)</f>
        <v>0</v>
      </c>
      <c r="Z3624" s="51">
        <f>IF(R3624=1,0,0)</f>
        <v>0</v>
      </c>
      <c r="AA3624" s="51">
        <f>IFERROR((1-R3624) * Z3624 * 2%,0)</f>
        <v>0</v>
      </c>
      <c r="AB3624" s="52">
        <f>IF(R3624=0,0,0)</f>
        <v>0</v>
      </c>
      <c r="AC3624" s="52">
        <f> IFERROR(AB3624 * (1-R3624) * 2%,0)</f>
        <v>0</v>
      </c>
      <c r="AD3624" s="53">
        <f>T3624+V3624+W3624+X3624+AA3624+AC3624</f>
        <v>5780.8400000000001</v>
      </c>
    </row>
    <row r="3625">
      <c r="C3625" s="40" t="s">
        <v>6881</v>
      </c>
      <c r="D3625" s="41" t="s">
        <v>6867</v>
      </c>
      <c r="E3625" s="41"/>
      <c r="F3625" s="42">
        <v>43206.143692129626</v>
      </c>
      <c r="G3625" s="43">
        <v>3</v>
      </c>
      <c r="H3625" s="44" t="s">
        <v>24</v>
      </c>
      <c r="I3625" s="44" t="s">
        <v>24</v>
      </c>
      <c r="J3625" s="43">
        <v>327295</v>
      </c>
      <c r="K3625" s="43">
        <v>0</v>
      </c>
      <c r="L3625" s="43">
        <v>0</v>
      </c>
      <c r="M3625" s="43">
        <f>IFERROR(J3625-K3625-L3625,0)</f>
        <v>327295</v>
      </c>
      <c r="N3625" s="43">
        <v>490390</v>
      </c>
      <c r="O3625" s="45">
        <f>IFERROR(IF(1 - M3625/N3625&lt;0,0,1-M3625/N3625),0)</f>
        <v>0.33258223046962621</v>
      </c>
      <c r="P3625" s="43">
        <v>0</v>
      </c>
      <c r="Q3625" s="43">
        <v>0</v>
      </c>
      <c r="R3625" s="46">
        <f>IF(F3625&lt;DATEVALUE("2018-07-01"),1,0)</f>
        <v>1</v>
      </c>
      <c r="S3625" s="47">
        <f>IF(R3625=1,1%,0)</f>
        <v>0.01</v>
      </c>
      <c r="T3625" s="46">
        <f>IFERROR(S3625*M3625,0)</f>
        <v>3272.9500000000003</v>
      </c>
      <c r="U3625" s="48">
        <f>IF(O3625&lt;=0.12,1,0)*(1-R3625)*M3625</f>
        <v>0</v>
      </c>
      <c r="V3625" s="49">
        <f>IF(0&lt;0.8,0,IF(0&lt;1,Sheet1!L590,1))*IF(G3625&lt;3,0.12 - O3625,0.01) *U3625</f>
        <v>0</v>
      </c>
      <c r="W3625" s="49">
        <f>IF(0&gt;1,IF(0&lt;=1.1,1,IF(0&lt;=1.2,2,IF(0&lt;=1.5,3,5))),0) * 1000000</f>
        <v>0</v>
      </c>
      <c r="X3625" s="50">
        <f>IF(AND(P3625&gt;=150000000,P3625&lt;300000000),5000000,IF(AND(P3625&gt;=300000000,P3625&lt;500000000),10000000,IF(AND(P3625&gt;=300000000,P3625&lt;500000000),15000000,IF(AND(P3625&gt;=500000000,P3625&lt;3000000000),20000000,IF(P3625&gt;=30000000000,35000000,0))))) * (1-R3625)</f>
        <v>0</v>
      </c>
      <c r="Y3625" s="50">
        <f>IFERROR(Q3625 * (1-R3625),0)</f>
        <v>0</v>
      </c>
      <c r="Z3625" s="51">
        <f>IF(R3625=1,0,0)</f>
        <v>0</v>
      </c>
      <c r="AA3625" s="51">
        <f>IFERROR((1-R3625) * Z3625 * 2%,0)</f>
        <v>0</v>
      </c>
      <c r="AB3625" s="52">
        <f>IF(R3625=0,0,0)</f>
        <v>0</v>
      </c>
      <c r="AC3625" s="52">
        <f> IFERROR(AB3625 * (1-R3625) * 2%,0)</f>
        <v>0</v>
      </c>
      <c r="AD3625" s="53">
        <f>T3625+V3625+W3625+X3625+AA3625+AC3625</f>
        <v>3272.9500000000003</v>
      </c>
    </row>
    <row r="3626">
      <c r="C3626" s="40" t="s">
        <v>6882</v>
      </c>
      <c r="D3626" s="41" t="s">
        <v>6883</v>
      </c>
      <c r="E3626" s="41"/>
      <c r="F3626" s="42">
        <v>43262.087523148148</v>
      </c>
      <c r="G3626" s="43">
        <v>1</v>
      </c>
      <c r="H3626" s="44">
        <v>43327</v>
      </c>
      <c r="I3626" s="44">
        <v>43337</v>
      </c>
      <c r="J3626" s="43">
        <v>1550051</v>
      </c>
      <c r="K3626" s="43">
        <v>0</v>
      </c>
      <c r="L3626" s="43">
        <v>0</v>
      </c>
      <c r="M3626" s="43">
        <f>IFERROR(J3626-K3626-L3626,0)</f>
        <v>1550051</v>
      </c>
      <c r="N3626" s="43">
        <v>1619904</v>
      </c>
      <c r="O3626" s="45">
        <f>IFERROR(IF(1 - M3626/N3626&lt;0,0,1-M3626/N3626),0)</f>
        <v>0.043121691161945419</v>
      </c>
      <c r="P3626" s="43">
        <v>0</v>
      </c>
      <c r="Q3626" s="43">
        <v>0</v>
      </c>
      <c r="R3626" s="46">
        <f>IF(F3626&lt;DATEVALUE("2018-07-01"),1,0)</f>
        <v>1</v>
      </c>
      <c r="S3626" s="47">
        <f>IF(R3626=1,1%,0)</f>
        <v>0.01</v>
      </c>
      <c r="T3626" s="46">
        <f>IFERROR(S3626*M3626,0)</f>
        <v>15500.51</v>
      </c>
      <c r="U3626" s="48">
        <f>IF(O3626&lt;=0.12,1,0)*(1-R3626)*M3626</f>
        <v>0</v>
      </c>
      <c r="V3626" s="49">
        <f>IF(0&lt;0.8,0,IF(0&lt;1,Sheet1!L590,1))*IF(G3626&lt;3,0.12 - O3626,0.01) *U3626</f>
        <v>0</v>
      </c>
      <c r="W3626" s="49">
        <f>IF(0&gt;1,IF(0&lt;=1.1,1,IF(0&lt;=1.2,2,IF(0&lt;=1.5,3,5))),0) * 1000000</f>
        <v>0</v>
      </c>
      <c r="X3626" s="50">
        <f>IF(AND(P3626&gt;=150000000,P3626&lt;300000000),5000000,IF(AND(P3626&gt;=300000000,P3626&lt;500000000),10000000,IF(AND(P3626&gt;=300000000,P3626&lt;500000000),15000000,IF(AND(P3626&gt;=500000000,P3626&lt;3000000000),20000000,IF(P3626&gt;=30000000000,35000000,0))))) * (1-R3626)</f>
        <v>0</v>
      </c>
      <c r="Y3626" s="50">
        <f>IFERROR(Q3626 * (1-R3626),0)</f>
        <v>0</v>
      </c>
      <c r="Z3626" s="51">
        <f>IF(R3626=1,0,0)</f>
        <v>0</v>
      </c>
      <c r="AA3626" s="51">
        <f>IFERROR((1-R3626) * Z3626 * 2%,0)</f>
        <v>0</v>
      </c>
      <c r="AB3626" s="52">
        <f>IF(R3626=0,0,0)</f>
        <v>0</v>
      </c>
      <c r="AC3626" s="52">
        <f> IFERROR(AB3626 * (1-R3626) * 2%,0)</f>
        <v>0</v>
      </c>
      <c r="AD3626" s="53">
        <f>T3626+V3626+W3626+X3626+AA3626+AC3626</f>
        <v>15500.51</v>
      </c>
    </row>
    <row r="3627">
      <c r="C3627" s="40" t="s">
        <v>6884</v>
      </c>
      <c r="D3627" s="41" t="s">
        <v>6885</v>
      </c>
      <c r="E3627" s="41"/>
      <c r="F3627" s="42">
        <v>43245.288888888885</v>
      </c>
      <c r="G3627" s="43">
        <v>2</v>
      </c>
      <c r="H3627" s="44" t="s">
        <v>24</v>
      </c>
      <c r="I3627" s="44" t="s">
        <v>24</v>
      </c>
      <c r="J3627" s="43">
        <v>0</v>
      </c>
      <c r="K3627" s="43">
        <v>0</v>
      </c>
      <c r="L3627" s="43">
        <v>0</v>
      </c>
      <c r="M3627" s="43">
        <f>IFERROR(J3627-K3627-L3627,0)</f>
        <v>0</v>
      </c>
      <c r="N3627" s="43">
        <v>2359050</v>
      </c>
      <c r="O3627" s="45">
        <f>IFERROR(IF(1 - M3627/N3627&lt;0,0,1-M3627/N3627),0)</f>
        <v>1</v>
      </c>
      <c r="P3627" s="43">
        <v>0</v>
      </c>
      <c r="Q3627" s="43">
        <v>0</v>
      </c>
      <c r="R3627" s="46">
        <f>IF(F3627&lt;DATEVALUE("2018-07-01"),1,0)</f>
        <v>1</v>
      </c>
      <c r="S3627" s="47">
        <f>IF(R3627=1,1%,0)</f>
        <v>0.01</v>
      </c>
      <c r="T3627" s="46">
        <f>IFERROR(S3627*M3627,0)</f>
        <v>0</v>
      </c>
      <c r="U3627" s="48">
        <f>IF(O3627&lt;=0.12,1,0)*(1-R3627)*M3627</f>
        <v>0</v>
      </c>
      <c r="V3627" s="49">
        <f>IF(0&lt;0.8,0,IF(0&lt;1,Sheet1!L590,1))*IF(G3627&lt;3,0.12 - O3627,0.01) *U3627</f>
        <v>0</v>
      </c>
      <c r="W3627" s="49">
        <f>IF(0&gt;1,IF(0&lt;=1.1,1,IF(0&lt;=1.2,2,IF(0&lt;=1.5,3,5))),0) * 1000000</f>
        <v>0</v>
      </c>
      <c r="X3627" s="50">
        <f>IF(AND(P3627&gt;=150000000,P3627&lt;300000000),5000000,IF(AND(P3627&gt;=300000000,P3627&lt;500000000),10000000,IF(AND(P3627&gt;=300000000,P3627&lt;500000000),15000000,IF(AND(P3627&gt;=500000000,P3627&lt;3000000000),20000000,IF(P3627&gt;=30000000000,35000000,0))))) * (1-R3627)</f>
        <v>0</v>
      </c>
      <c r="Y3627" s="50">
        <f>IFERROR(Q3627 * (1-R3627),0)</f>
        <v>0</v>
      </c>
      <c r="Z3627" s="51">
        <f>IF(R3627=1,0,"")</f>
        <v>0</v>
      </c>
      <c r="AA3627" s="51">
        <f>IFERROR((1-R3627) * Z3627 * 2%,0)</f>
        <v>0</v>
      </c>
      <c r="AB3627" s="52">
        <f>IF(R3627=0,"",0)</f>
        <v>0</v>
      </c>
      <c r="AC3627" s="52">
        <f> IFERROR(AB3627 * (1-R3627) * 2%,0)</f>
        <v>0</v>
      </c>
      <c r="AD3627" s="53">
        <f>T3627+V3627+W3627+X3627+AA3627+AC3627</f>
        <v>0</v>
      </c>
    </row>
  </sheetData>
  <mergeCells count="3866">
    <mergeCell ref="D3618:E3618"/>
    <mergeCell ref="D3617:E3617"/>
    <mergeCell ref="D3619:E3619"/>
    <mergeCell ref="D3620:E3620"/>
    <mergeCell ref="D3621:E3621"/>
    <mergeCell ref="D3622:E3622"/>
    <mergeCell ref="D3623:E3623"/>
    <mergeCell ref="D3624:E3624"/>
    <mergeCell ref="D3625:E3625"/>
    <mergeCell ref="D3626:E3626"/>
    <mergeCell ref="D3627:E3627"/>
    <mergeCell ref="D3452:E3452"/>
    <mergeCell ref="D3453:E3453"/>
    <mergeCell ref="D3454:E3454"/>
    <mergeCell ref="D3455:E3455"/>
    <mergeCell ref="D3456:E3456"/>
    <mergeCell ref="D3457:E3457"/>
    <mergeCell ref="D3458:E3458"/>
    <mergeCell ref="D3459:E3459"/>
    <mergeCell ref="D3460:E3460"/>
    <mergeCell ref="D3461:E3461"/>
    <mergeCell ref="D3462:E3462"/>
    <mergeCell ref="D3463:E3463"/>
    <mergeCell ref="D3464:E3464"/>
    <mergeCell ref="D3465:E3465"/>
    <mergeCell ref="D3466:E3466"/>
    <mergeCell ref="D3467:E3467"/>
    <mergeCell ref="D3468:E3468"/>
    <mergeCell ref="D3469:E3469"/>
    <mergeCell ref="D3470:E3470"/>
    <mergeCell ref="D3471:E3471"/>
    <mergeCell ref="D3472:E3472"/>
    <mergeCell ref="D3473:E3473"/>
    <mergeCell ref="D3474:E3474"/>
    <mergeCell ref="D3475:E3475"/>
    <mergeCell ref="D3476:E3476"/>
    <mergeCell ref="D3477:E3477"/>
    <mergeCell ref="D3478:E3478"/>
    <mergeCell ref="D3479:E3479"/>
    <mergeCell ref="D3480:E3480"/>
    <mergeCell ref="D3481:E3481"/>
    <mergeCell ref="D3482:E3482"/>
    <mergeCell ref="D3483:E3483"/>
    <mergeCell ref="D3484:E3484"/>
    <mergeCell ref="D3485:E3485"/>
    <mergeCell ref="D3486:E3486"/>
    <mergeCell ref="D3487:E3487"/>
    <mergeCell ref="D3488:E3488"/>
    <mergeCell ref="D3489:E3489"/>
    <mergeCell ref="D3490:E3490"/>
    <mergeCell ref="D3491:E3491"/>
    <mergeCell ref="D3492:E3492"/>
    <mergeCell ref="D3493:E3493"/>
    <mergeCell ref="D3494:E3494"/>
    <mergeCell ref="D3495:E3495"/>
    <mergeCell ref="D3496:E3496"/>
    <mergeCell ref="D3497:E3497"/>
    <mergeCell ref="D3498:E3498"/>
    <mergeCell ref="D3499:E3499"/>
    <mergeCell ref="D3500:E3500"/>
    <mergeCell ref="D3501:E3501"/>
    <mergeCell ref="D3502:E3502"/>
    <mergeCell ref="D3503:E3503"/>
    <mergeCell ref="D3504:E3504"/>
    <mergeCell ref="D3505:E3505"/>
    <mergeCell ref="D3506:E3506"/>
    <mergeCell ref="D3507:E3507"/>
    <mergeCell ref="D3508:E3508"/>
    <mergeCell ref="D3509:E3509"/>
    <mergeCell ref="D3510:E3510"/>
    <mergeCell ref="D3511:E3511"/>
    <mergeCell ref="D3512:E3512"/>
    <mergeCell ref="D3513:E3513"/>
    <mergeCell ref="D3514:E3514"/>
    <mergeCell ref="D3515:E3515"/>
    <mergeCell ref="D3516:E3516"/>
    <mergeCell ref="D3517:E3517"/>
    <mergeCell ref="D3518:E3518"/>
    <mergeCell ref="D3519:E3519"/>
    <mergeCell ref="D3520:E3520"/>
    <mergeCell ref="D3521:E3521"/>
    <mergeCell ref="D3522:E3522"/>
    <mergeCell ref="D3523:E3523"/>
    <mergeCell ref="D3524:E3524"/>
    <mergeCell ref="D3525:E3525"/>
    <mergeCell ref="D3526:E3526"/>
    <mergeCell ref="D3527:E3527"/>
    <mergeCell ref="D3528:E3528"/>
    <mergeCell ref="D3529:E3529"/>
    <mergeCell ref="D3530:E3530"/>
    <mergeCell ref="D3531:E3531"/>
    <mergeCell ref="D3532:E3532"/>
    <mergeCell ref="D3533:E3533"/>
    <mergeCell ref="D3534:E3534"/>
    <mergeCell ref="D3535:E3535"/>
    <mergeCell ref="D3536:E3536"/>
    <mergeCell ref="D3537:E3537"/>
    <mergeCell ref="D3538:E3538"/>
    <mergeCell ref="D3539:E3539"/>
    <mergeCell ref="D3540:E3540"/>
    <mergeCell ref="D3541:E3541"/>
    <mergeCell ref="D3542:E3542"/>
    <mergeCell ref="D3543:E3543"/>
    <mergeCell ref="D3544:E3544"/>
    <mergeCell ref="D3545:E3545"/>
    <mergeCell ref="D3546:E3546"/>
    <mergeCell ref="D3547:E3547"/>
    <mergeCell ref="D3548:E3548"/>
    <mergeCell ref="D3549:E3549"/>
    <mergeCell ref="D3550:E3550"/>
    <mergeCell ref="D3551:E3551"/>
    <mergeCell ref="D3552:E3552"/>
    <mergeCell ref="D3553:E3553"/>
    <mergeCell ref="D3554:E3554"/>
    <mergeCell ref="D3555:E3555"/>
    <mergeCell ref="D3556:E3556"/>
    <mergeCell ref="D3557:E3557"/>
    <mergeCell ref="D3558:E3558"/>
    <mergeCell ref="D3559:E3559"/>
    <mergeCell ref="D3560:E3560"/>
    <mergeCell ref="D3561:E3561"/>
    <mergeCell ref="D3562:E3562"/>
    <mergeCell ref="D3563:E3563"/>
    <mergeCell ref="D3564:E3564"/>
    <mergeCell ref="D3565:E3565"/>
    <mergeCell ref="D3566:E3566"/>
    <mergeCell ref="D3567:E3567"/>
    <mergeCell ref="D3568:E3568"/>
    <mergeCell ref="D3569:E3569"/>
    <mergeCell ref="D3570:E3570"/>
    <mergeCell ref="D3571:E3571"/>
    <mergeCell ref="D3572:E3572"/>
    <mergeCell ref="D3573:E3573"/>
    <mergeCell ref="D3574:E3574"/>
    <mergeCell ref="D3575:E3575"/>
    <mergeCell ref="D3576:E3576"/>
    <mergeCell ref="D3577:E3577"/>
    <mergeCell ref="D3578:E3578"/>
    <mergeCell ref="D3579:E3579"/>
    <mergeCell ref="D3580:E3580"/>
    <mergeCell ref="D3581:E3581"/>
    <mergeCell ref="D3582:E3582"/>
    <mergeCell ref="D3583:E3583"/>
    <mergeCell ref="D3584:E3584"/>
    <mergeCell ref="D3585:E3585"/>
    <mergeCell ref="D3586:E3586"/>
    <mergeCell ref="D3587:E3587"/>
    <mergeCell ref="D3588:E3588"/>
    <mergeCell ref="D3589:E3589"/>
    <mergeCell ref="D3590:E3590"/>
    <mergeCell ref="D3591:E3591"/>
    <mergeCell ref="D3592:E3592"/>
    <mergeCell ref="D3593:E3593"/>
    <mergeCell ref="D3594:E3594"/>
    <mergeCell ref="D3595:E3595"/>
    <mergeCell ref="D3596:E3596"/>
    <mergeCell ref="D3597:E3597"/>
    <mergeCell ref="D3598:E3598"/>
    <mergeCell ref="D3599:E3599"/>
    <mergeCell ref="D3600:E3600"/>
    <mergeCell ref="D3601:E3601"/>
    <mergeCell ref="D3602:E3602"/>
    <mergeCell ref="D3603:E3603"/>
    <mergeCell ref="D3604:E3604"/>
    <mergeCell ref="D3605:E3605"/>
    <mergeCell ref="D3606:E3606"/>
    <mergeCell ref="D3607:E3607"/>
    <mergeCell ref="D3608:E3608"/>
    <mergeCell ref="D3609:E3609"/>
    <mergeCell ref="D3610:E3610"/>
    <mergeCell ref="D3611:E3611"/>
    <mergeCell ref="D3612:E3612"/>
    <mergeCell ref="D3613:E3613"/>
    <mergeCell ref="D3614:E3614"/>
    <mergeCell ref="D3615:E3615"/>
    <mergeCell ref="D3616:E3616"/>
    <mergeCell ref="D752:E752"/>
    <mergeCell ref="D753:E753"/>
    <mergeCell ref="D754:E754"/>
    <mergeCell ref="D755:E755"/>
    <mergeCell ref="D756:E756"/>
    <mergeCell ref="D757:E757"/>
    <mergeCell ref="D758:E758"/>
    <mergeCell ref="D759:E759"/>
    <mergeCell ref="D760:E760"/>
    <mergeCell ref="D761:E761"/>
    <mergeCell ref="D762:E762"/>
    <mergeCell ref="D763:E763"/>
    <mergeCell ref="D764:E764"/>
    <mergeCell ref="D765:E765"/>
    <mergeCell ref="D766:E766"/>
    <mergeCell ref="D767:E767"/>
    <mergeCell ref="D768:E768"/>
    <mergeCell ref="D769:E769"/>
    <mergeCell ref="D770:E770"/>
    <mergeCell ref="D771:E771"/>
    <mergeCell ref="D772:E772"/>
    <mergeCell ref="D773:E773"/>
    <mergeCell ref="D774:E774"/>
    <mergeCell ref="D775:E775"/>
    <mergeCell ref="D776:E776"/>
    <mergeCell ref="D777:E777"/>
    <mergeCell ref="D778:E778"/>
    <mergeCell ref="D779:E779"/>
    <mergeCell ref="D780:E780"/>
    <mergeCell ref="D781:E781"/>
    <mergeCell ref="D782:E782"/>
    <mergeCell ref="D783:E783"/>
    <mergeCell ref="D784:E784"/>
    <mergeCell ref="D785:E785"/>
    <mergeCell ref="D786:E786"/>
    <mergeCell ref="D787:E787"/>
    <mergeCell ref="D788:E788"/>
    <mergeCell ref="D789:E789"/>
    <mergeCell ref="D790:E790"/>
    <mergeCell ref="D791:E791"/>
    <mergeCell ref="D792:E792"/>
    <mergeCell ref="D793:E793"/>
    <mergeCell ref="D794:E794"/>
    <mergeCell ref="D795:E795"/>
    <mergeCell ref="D796:E796"/>
    <mergeCell ref="D797:E797"/>
    <mergeCell ref="D798:E798"/>
    <mergeCell ref="D799:E799"/>
    <mergeCell ref="D800:E800"/>
    <mergeCell ref="D801:E801"/>
    <mergeCell ref="D802:E802"/>
    <mergeCell ref="D803:E803"/>
    <mergeCell ref="D804:E804"/>
    <mergeCell ref="D805:E805"/>
    <mergeCell ref="D806:E806"/>
    <mergeCell ref="D807:E807"/>
    <mergeCell ref="D808:E808"/>
    <mergeCell ref="D809:E809"/>
    <mergeCell ref="D810:E810"/>
    <mergeCell ref="D811:E811"/>
    <mergeCell ref="D812:E812"/>
    <mergeCell ref="D813:E813"/>
    <mergeCell ref="D814:E814"/>
    <mergeCell ref="D815:E815"/>
    <mergeCell ref="D816:E816"/>
    <mergeCell ref="D817:E817"/>
    <mergeCell ref="D818:E818"/>
    <mergeCell ref="D819:E819"/>
    <mergeCell ref="D820:E820"/>
    <mergeCell ref="D821:E821"/>
    <mergeCell ref="D822:E822"/>
    <mergeCell ref="D823:E823"/>
    <mergeCell ref="D824:E824"/>
    <mergeCell ref="D825:E825"/>
    <mergeCell ref="D826:E826"/>
    <mergeCell ref="D827:E827"/>
    <mergeCell ref="D828:E828"/>
    <mergeCell ref="D829:E829"/>
    <mergeCell ref="D830:E830"/>
    <mergeCell ref="D831:E831"/>
    <mergeCell ref="D832:E832"/>
    <mergeCell ref="D833:E833"/>
    <mergeCell ref="D834:E834"/>
    <mergeCell ref="D835:E835"/>
    <mergeCell ref="D836:E836"/>
    <mergeCell ref="D837:E837"/>
    <mergeCell ref="D838:E838"/>
    <mergeCell ref="D839:E839"/>
    <mergeCell ref="D840:E840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51:E951"/>
    <mergeCell ref="D952:E952"/>
    <mergeCell ref="D953:E953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84:E984"/>
    <mergeCell ref="D985:E985"/>
    <mergeCell ref="D986:E986"/>
    <mergeCell ref="D987:E987"/>
    <mergeCell ref="D988:E988"/>
    <mergeCell ref="D989:E989"/>
    <mergeCell ref="D990:E990"/>
    <mergeCell ref="D991:E991"/>
    <mergeCell ref="D992:E992"/>
    <mergeCell ref="D993:E993"/>
    <mergeCell ref="D994:E994"/>
    <mergeCell ref="D995:E995"/>
    <mergeCell ref="D996:E996"/>
    <mergeCell ref="D997:E997"/>
    <mergeCell ref="D998:E998"/>
    <mergeCell ref="D999:E999"/>
    <mergeCell ref="D1000:E1000"/>
    <mergeCell ref="D1001:E1001"/>
    <mergeCell ref="D1002:E1002"/>
    <mergeCell ref="D1003:E1003"/>
    <mergeCell ref="D1004:E1004"/>
    <mergeCell ref="D1005:E1005"/>
    <mergeCell ref="D1006:E1006"/>
    <mergeCell ref="D1007:E1007"/>
    <mergeCell ref="D1008:E1008"/>
    <mergeCell ref="D1009:E1009"/>
    <mergeCell ref="D1010:E1010"/>
    <mergeCell ref="D1011:E1011"/>
    <mergeCell ref="D1012:E1012"/>
    <mergeCell ref="D1013:E1013"/>
    <mergeCell ref="D1014:E1014"/>
    <mergeCell ref="D1015:E1015"/>
    <mergeCell ref="D1016:E1016"/>
    <mergeCell ref="D1017:E1017"/>
    <mergeCell ref="D1018:E1018"/>
    <mergeCell ref="D1019:E1019"/>
    <mergeCell ref="D1020:E1020"/>
    <mergeCell ref="D1021:E1021"/>
    <mergeCell ref="D1022:E1022"/>
    <mergeCell ref="D1023:E1023"/>
    <mergeCell ref="D1024:E1024"/>
    <mergeCell ref="D1025:E1025"/>
    <mergeCell ref="D1026:E1026"/>
    <mergeCell ref="D1027:E1027"/>
    <mergeCell ref="D1028:E1028"/>
    <mergeCell ref="D1029:E1029"/>
    <mergeCell ref="D1030:E1030"/>
    <mergeCell ref="D1031:E1031"/>
    <mergeCell ref="D1032:E1032"/>
    <mergeCell ref="D1033:E1033"/>
    <mergeCell ref="D1034:E1034"/>
    <mergeCell ref="D1035:E1035"/>
    <mergeCell ref="D1036:E1036"/>
    <mergeCell ref="D1037:E1037"/>
    <mergeCell ref="D1038:E1038"/>
    <mergeCell ref="D1039:E1039"/>
    <mergeCell ref="D1040:E1040"/>
    <mergeCell ref="D1041:E1041"/>
    <mergeCell ref="D1042:E1042"/>
    <mergeCell ref="D1043:E1043"/>
    <mergeCell ref="D1044:E1044"/>
    <mergeCell ref="D1045:E1045"/>
    <mergeCell ref="D1046:E1046"/>
    <mergeCell ref="D1047:E1047"/>
    <mergeCell ref="D1048:E1048"/>
    <mergeCell ref="D1049:E1049"/>
    <mergeCell ref="D1050:E1050"/>
    <mergeCell ref="D1051:E1051"/>
    <mergeCell ref="D1052:E1052"/>
    <mergeCell ref="D1053:E1053"/>
    <mergeCell ref="D1054:E1054"/>
    <mergeCell ref="D1055:E1055"/>
    <mergeCell ref="D1056:E1056"/>
    <mergeCell ref="D1057:E1057"/>
    <mergeCell ref="D1058:E1058"/>
    <mergeCell ref="D1059:E1059"/>
    <mergeCell ref="D1060:E1060"/>
    <mergeCell ref="D1061:E1061"/>
    <mergeCell ref="D1062:E1062"/>
    <mergeCell ref="D1063:E1063"/>
    <mergeCell ref="D1064:E1064"/>
    <mergeCell ref="D1065:E1065"/>
    <mergeCell ref="D1066:E1066"/>
    <mergeCell ref="D1067:E1067"/>
    <mergeCell ref="D1068:E1068"/>
    <mergeCell ref="D1069:E1069"/>
    <mergeCell ref="D1070:E1070"/>
    <mergeCell ref="D1071:E1071"/>
    <mergeCell ref="D1072:E1072"/>
    <mergeCell ref="D1073:E1073"/>
    <mergeCell ref="D1074:E1074"/>
    <mergeCell ref="D1075:E1075"/>
    <mergeCell ref="D1076:E1076"/>
    <mergeCell ref="D1077:E1077"/>
    <mergeCell ref="D1078:E1078"/>
    <mergeCell ref="D1079:E1079"/>
    <mergeCell ref="D1080:E1080"/>
    <mergeCell ref="D1081:E1081"/>
    <mergeCell ref="D1082:E1082"/>
    <mergeCell ref="D1083:E1083"/>
    <mergeCell ref="D1084:E1084"/>
    <mergeCell ref="D1085:E1085"/>
    <mergeCell ref="D1086:E1086"/>
    <mergeCell ref="D1087:E1087"/>
    <mergeCell ref="D1088:E1088"/>
    <mergeCell ref="D1089:E1089"/>
    <mergeCell ref="D1090:E1090"/>
    <mergeCell ref="D1091:E1091"/>
    <mergeCell ref="D1092:E1092"/>
    <mergeCell ref="D1093:E1093"/>
    <mergeCell ref="D1094:E1094"/>
    <mergeCell ref="D1095:E1095"/>
    <mergeCell ref="D1096:E1096"/>
    <mergeCell ref="D1097:E1097"/>
    <mergeCell ref="D1098:E1098"/>
    <mergeCell ref="D1099:E1099"/>
    <mergeCell ref="D1100:E1100"/>
    <mergeCell ref="D1101:E1101"/>
    <mergeCell ref="D1102:E1102"/>
    <mergeCell ref="D1103:E1103"/>
    <mergeCell ref="D1104:E1104"/>
    <mergeCell ref="D1105:E1105"/>
    <mergeCell ref="D1106:E1106"/>
    <mergeCell ref="D1107:E1107"/>
    <mergeCell ref="D1108:E1108"/>
    <mergeCell ref="D1109:E1109"/>
    <mergeCell ref="D1110:E1110"/>
    <mergeCell ref="D1111:E1111"/>
    <mergeCell ref="D1112:E1112"/>
    <mergeCell ref="D1113:E1113"/>
    <mergeCell ref="D1114:E1114"/>
    <mergeCell ref="D1115:E1115"/>
    <mergeCell ref="D1116:E1116"/>
    <mergeCell ref="D1117:E1117"/>
    <mergeCell ref="D1118:E1118"/>
    <mergeCell ref="D1119:E1119"/>
    <mergeCell ref="D1120:E1120"/>
    <mergeCell ref="D1121:E1121"/>
    <mergeCell ref="D1122:E1122"/>
    <mergeCell ref="D1123:E1123"/>
    <mergeCell ref="D1124:E1124"/>
    <mergeCell ref="D1125:E1125"/>
    <mergeCell ref="D1126:E1126"/>
    <mergeCell ref="D1127:E1127"/>
    <mergeCell ref="D1128:E1128"/>
    <mergeCell ref="D1129:E1129"/>
    <mergeCell ref="D1130:E1130"/>
    <mergeCell ref="D1131:E1131"/>
    <mergeCell ref="D1132:E1132"/>
    <mergeCell ref="D1133:E1133"/>
    <mergeCell ref="D1134:E1134"/>
    <mergeCell ref="D1135:E1135"/>
    <mergeCell ref="D1136:E1136"/>
    <mergeCell ref="D1137:E1137"/>
    <mergeCell ref="D1138:E1138"/>
    <mergeCell ref="D1139:E1139"/>
    <mergeCell ref="D1140:E1140"/>
    <mergeCell ref="D1141:E1141"/>
    <mergeCell ref="D1142:E1142"/>
    <mergeCell ref="D1143:E1143"/>
    <mergeCell ref="D1144:E1144"/>
    <mergeCell ref="D1145:E1145"/>
    <mergeCell ref="D1146:E1146"/>
    <mergeCell ref="D1147:E1147"/>
    <mergeCell ref="D1148:E1148"/>
    <mergeCell ref="D1149:E1149"/>
    <mergeCell ref="D1150:E1150"/>
    <mergeCell ref="D1151:E1151"/>
    <mergeCell ref="D1152:E1152"/>
    <mergeCell ref="D1153:E1153"/>
    <mergeCell ref="D1154:E1154"/>
    <mergeCell ref="D1155:E1155"/>
    <mergeCell ref="D1156:E1156"/>
    <mergeCell ref="D1157:E1157"/>
    <mergeCell ref="D1158:E1158"/>
    <mergeCell ref="D1159:E1159"/>
    <mergeCell ref="D1160:E1160"/>
    <mergeCell ref="D1161:E1161"/>
    <mergeCell ref="D1162:E1162"/>
    <mergeCell ref="D1163:E1163"/>
    <mergeCell ref="D1164:E1164"/>
    <mergeCell ref="D1165:E1165"/>
    <mergeCell ref="D1166:E1166"/>
    <mergeCell ref="D1167:E1167"/>
    <mergeCell ref="D1168:E1168"/>
    <mergeCell ref="D1169:E1169"/>
    <mergeCell ref="D1170:E1170"/>
    <mergeCell ref="D1171:E1171"/>
    <mergeCell ref="D1172:E1172"/>
    <mergeCell ref="D1173:E1173"/>
    <mergeCell ref="D1174:E1174"/>
    <mergeCell ref="D1175:E1175"/>
    <mergeCell ref="D1176:E1176"/>
    <mergeCell ref="D1177:E1177"/>
    <mergeCell ref="D1178:E1178"/>
    <mergeCell ref="D1179:E1179"/>
    <mergeCell ref="D1180:E1180"/>
    <mergeCell ref="D1181:E1181"/>
    <mergeCell ref="D1182:E1182"/>
    <mergeCell ref="D1183:E1183"/>
    <mergeCell ref="D1184:E1184"/>
    <mergeCell ref="D1185:E1185"/>
    <mergeCell ref="D1186:E1186"/>
    <mergeCell ref="D1187:E1187"/>
    <mergeCell ref="D1188:E1188"/>
    <mergeCell ref="D1189:E1189"/>
    <mergeCell ref="D1190:E1190"/>
    <mergeCell ref="D1191:E1191"/>
    <mergeCell ref="D1192:E1192"/>
    <mergeCell ref="D1193:E1193"/>
    <mergeCell ref="D1194:E1194"/>
    <mergeCell ref="D1195:E1195"/>
    <mergeCell ref="D1196:E1196"/>
    <mergeCell ref="D1197:E1197"/>
    <mergeCell ref="D1198:E1198"/>
    <mergeCell ref="D1199:E1199"/>
    <mergeCell ref="D1200:E1200"/>
    <mergeCell ref="D1201:E1201"/>
    <mergeCell ref="D1202:E1202"/>
    <mergeCell ref="D1203:E1203"/>
    <mergeCell ref="D1204:E1204"/>
    <mergeCell ref="D1205:E1205"/>
    <mergeCell ref="D1206:E1206"/>
    <mergeCell ref="D1207:E1207"/>
    <mergeCell ref="D1208:E1208"/>
    <mergeCell ref="D1209:E1209"/>
    <mergeCell ref="D1210:E1210"/>
    <mergeCell ref="D1211:E1211"/>
    <mergeCell ref="D1212:E1212"/>
    <mergeCell ref="D1213:E1213"/>
    <mergeCell ref="D1214:E1214"/>
    <mergeCell ref="D1215:E1215"/>
    <mergeCell ref="D1216:E1216"/>
    <mergeCell ref="D1217:E1217"/>
    <mergeCell ref="D1218:E1218"/>
    <mergeCell ref="D1219:E1219"/>
    <mergeCell ref="D1220:E1220"/>
    <mergeCell ref="D1221:E1221"/>
    <mergeCell ref="D1222:E1222"/>
    <mergeCell ref="D1223:E1223"/>
    <mergeCell ref="D1224:E1224"/>
    <mergeCell ref="D1225:E1225"/>
    <mergeCell ref="D1226:E1226"/>
    <mergeCell ref="D1227:E1227"/>
    <mergeCell ref="D1228:E1228"/>
    <mergeCell ref="D1229:E1229"/>
    <mergeCell ref="D1230:E1230"/>
    <mergeCell ref="D1231:E1231"/>
    <mergeCell ref="D1232:E1232"/>
    <mergeCell ref="D1233:E1233"/>
    <mergeCell ref="D1234:E1234"/>
    <mergeCell ref="D1235:E1235"/>
    <mergeCell ref="D1236:E1236"/>
    <mergeCell ref="D1237:E1237"/>
    <mergeCell ref="D1238:E1238"/>
    <mergeCell ref="D1239:E1239"/>
    <mergeCell ref="D1240:E1240"/>
    <mergeCell ref="D1241:E1241"/>
    <mergeCell ref="D1242:E1242"/>
    <mergeCell ref="D1243:E1243"/>
    <mergeCell ref="D1244:E1244"/>
    <mergeCell ref="D1245:E1245"/>
    <mergeCell ref="D1246:E1246"/>
    <mergeCell ref="D1247:E1247"/>
    <mergeCell ref="D1248:E1248"/>
    <mergeCell ref="D1249:E1249"/>
    <mergeCell ref="D1250:E1250"/>
    <mergeCell ref="D1251:E1251"/>
    <mergeCell ref="D1252:E1252"/>
    <mergeCell ref="D1253:E1253"/>
    <mergeCell ref="D1254:E1254"/>
    <mergeCell ref="D1255:E1255"/>
    <mergeCell ref="D1256:E1256"/>
    <mergeCell ref="D1257:E1257"/>
    <mergeCell ref="D1258:E1258"/>
    <mergeCell ref="D1259:E1259"/>
    <mergeCell ref="D1260:E1260"/>
    <mergeCell ref="D1261:E1261"/>
    <mergeCell ref="D1262:E1262"/>
    <mergeCell ref="D1263:E1263"/>
    <mergeCell ref="D1264:E1264"/>
    <mergeCell ref="D1265:E1265"/>
    <mergeCell ref="D1266:E1266"/>
    <mergeCell ref="D1267:E1267"/>
    <mergeCell ref="D1268:E1268"/>
    <mergeCell ref="D1269:E1269"/>
    <mergeCell ref="D1270:E1270"/>
    <mergeCell ref="D1271:E1271"/>
    <mergeCell ref="D1272:E1272"/>
    <mergeCell ref="D1273:E1273"/>
    <mergeCell ref="D1274:E1274"/>
    <mergeCell ref="D1275:E1275"/>
    <mergeCell ref="D1276:E1276"/>
    <mergeCell ref="D1277:E1277"/>
    <mergeCell ref="D1278:E1278"/>
    <mergeCell ref="D1279:E1279"/>
    <mergeCell ref="D1280:E1280"/>
    <mergeCell ref="D1281:E1281"/>
    <mergeCell ref="D1282:E1282"/>
    <mergeCell ref="D1283:E1283"/>
    <mergeCell ref="D1284:E1284"/>
    <mergeCell ref="D1285:E1285"/>
    <mergeCell ref="D1286:E1286"/>
    <mergeCell ref="D1287:E1287"/>
    <mergeCell ref="D1288:E1288"/>
    <mergeCell ref="D1289:E1289"/>
    <mergeCell ref="D1290:E1290"/>
    <mergeCell ref="D1291:E1291"/>
    <mergeCell ref="D1292:E1292"/>
    <mergeCell ref="D1293:E1293"/>
    <mergeCell ref="D1294:E1294"/>
    <mergeCell ref="D1295:E1295"/>
    <mergeCell ref="D1296:E1296"/>
    <mergeCell ref="D1297:E1297"/>
    <mergeCell ref="D1298:E1298"/>
    <mergeCell ref="D1299:E1299"/>
    <mergeCell ref="D1300:E1300"/>
    <mergeCell ref="D1301:E1301"/>
    <mergeCell ref="D1302:E1302"/>
    <mergeCell ref="D1303:E1303"/>
    <mergeCell ref="D1304:E1304"/>
    <mergeCell ref="D1305:E1305"/>
    <mergeCell ref="D1306:E1306"/>
    <mergeCell ref="D1307:E1307"/>
    <mergeCell ref="D1308:E1308"/>
    <mergeCell ref="D1309:E1309"/>
    <mergeCell ref="D1310:E1310"/>
    <mergeCell ref="D1311:E1311"/>
    <mergeCell ref="D1312:E1312"/>
    <mergeCell ref="D1313:E1313"/>
    <mergeCell ref="D1314:E1314"/>
    <mergeCell ref="D1315:E1315"/>
    <mergeCell ref="D1316:E1316"/>
    <mergeCell ref="D1317:E1317"/>
    <mergeCell ref="D1318:E1318"/>
    <mergeCell ref="D1319:E1319"/>
    <mergeCell ref="D1320:E1320"/>
    <mergeCell ref="D1321:E1321"/>
    <mergeCell ref="D1322:E1322"/>
    <mergeCell ref="D1323:E1323"/>
    <mergeCell ref="D1324:E1324"/>
    <mergeCell ref="D1325:E1325"/>
    <mergeCell ref="D1326:E1326"/>
    <mergeCell ref="D1327:E1327"/>
    <mergeCell ref="D1328:E1328"/>
    <mergeCell ref="D1329:E1329"/>
    <mergeCell ref="D1330:E1330"/>
    <mergeCell ref="D1331:E1331"/>
    <mergeCell ref="D1332:E1332"/>
    <mergeCell ref="D1333:E1333"/>
    <mergeCell ref="D1334:E1334"/>
    <mergeCell ref="D1335:E1335"/>
    <mergeCell ref="D1336:E1336"/>
    <mergeCell ref="D1337:E1337"/>
    <mergeCell ref="D1338:E1338"/>
    <mergeCell ref="D1339:E1339"/>
    <mergeCell ref="D1340:E1340"/>
    <mergeCell ref="D1341:E1341"/>
    <mergeCell ref="D1342:E1342"/>
    <mergeCell ref="D1343:E1343"/>
    <mergeCell ref="D1344:E1344"/>
    <mergeCell ref="D1345:E1345"/>
    <mergeCell ref="D1346:E1346"/>
    <mergeCell ref="D1347:E1347"/>
    <mergeCell ref="D1348:E1348"/>
    <mergeCell ref="D1349:E1349"/>
    <mergeCell ref="D1350:E1350"/>
    <mergeCell ref="D1351:E1351"/>
    <mergeCell ref="D1352:E1352"/>
    <mergeCell ref="D1353:E1353"/>
    <mergeCell ref="D1354:E1354"/>
    <mergeCell ref="D1355:E1355"/>
    <mergeCell ref="D1356:E1356"/>
    <mergeCell ref="D1357:E1357"/>
    <mergeCell ref="D1358:E1358"/>
    <mergeCell ref="D1359:E1359"/>
    <mergeCell ref="D1360:E1360"/>
    <mergeCell ref="D1361:E1361"/>
    <mergeCell ref="D1362:E1362"/>
    <mergeCell ref="D1363:E1363"/>
    <mergeCell ref="D1364:E1364"/>
    <mergeCell ref="D1365:E1365"/>
    <mergeCell ref="D1366:E1366"/>
    <mergeCell ref="D1367:E1367"/>
    <mergeCell ref="D1368:E1368"/>
    <mergeCell ref="D1369:E1369"/>
    <mergeCell ref="D1370:E1370"/>
    <mergeCell ref="D1371:E1371"/>
    <mergeCell ref="D1372:E1372"/>
    <mergeCell ref="D1373:E1373"/>
    <mergeCell ref="D1374:E1374"/>
    <mergeCell ref="D1375:E1375"/>
    <mergeCell ref="D1376:E1376"/>
    <mergeCell ref="D1377:E1377"/>
    <mergeCell ref="D1378:E1378"/>
    <mergeCell ref="D1379:E1379"/>
    <mergeCell ref="D1380:E1380"/>
    <mergeCell ref="D1381:E1381"/>
    <mergeCell ref="D1382:E1382"/>
    <mergeCell ref="D1383:E1383"/>
    <mergeCell ref="D1384:E1384"/>
    <mergeCell ref="D1385:E1385"/>
    <mergeCell ref="D1386:E1386"/>
    <mergeCell ref="D1387:E1387"/>
    <mergeCell ref="D1388:E1388"/>
    <mergeCell ref="D1389:E1389"/>
    <mergeCell ref="D1390:E1390"/>
    <mergeCell ref="D1391:E1391"/>
    <mergeCell ref="D1392:E1392"/>
    <mergeCell ref="D1393:E1393"/>
    <mergeCell ref="D1394:E1394"/>
    <mergeCell ref="D1395:E1395"/>
    <mergeCell ref="D1396:E1396"/>
    <mergeCell ref="D1397:E1397"/>
    <mergeCell ref="D1398:E1398"/>
    <mergeCell ref="D1399:E1399"/>
    <mergeCell ref="D1400:E1400"/>
    <mergeCell ref="D1401:E1401"/>
    <mergeCell ref="D1402:E1402"/>
    <mergeCell ref="D1403:E1403"/>
    <mergeCell ref="D1404:E1404"/>
    <mergeCell ref="D1405:E1405"/>
    <mergeCell ref="D1406:E1406"/>
    <mergeCell ref="D1407:E1407"/>
    <mergeCell ref="D1408:E1408"/>
    <mergeCell ref="D1409:E1409"/>
    <mergeCell ref="D1410:E1410"/>
    <mergeCell ref="D1411:E1411"/>
    <mergeCell ref="D1412:E1412"/>
    <mergeCell ref="D1413:E1413"/>
    <mergeCell ref="D1414:E1414"/>
    <mergeCell ref="D1415:E1415"/>
    <mergeCell ref="D1416:E1416"/>
    <mergeCell ref="D1417:E1417"/>
    <mergeCell ref="D1418:E1418"/>
    <mergeCell ref="D1419:E1419"/>
    <mergeCell ref="D1420:E1420"/>
    <mergeCell ref="D1421:E1421"/>
    <mergeCell ref="D1422:E1422"/>
    <mergeCell ref="D1423:E1423"/>
    <mergeCell ref="D1424:E1424"/>
    <mergeCell ref="D1425:E1425"/>
    <mergeCell ref="D1426:E1426"/>
    <mergeCell ref="D1427:E1427"/>
    <mergeCell ref="D1428:E1428"/>
    <mergeCell ref="D1429:E1429"/>
    <mergeCell ref="D1430:E1430"/>
    <mergeCell ref="D1431:E1431"/>
    <mergeCell ref="D1432:E1432"/>
    <mergeCell ref="D1433:E1433"/>
    <mergeCell ref="D1434:E1434"/>
    <mergeCell ref="D1435:E1435"/>
    <mergeCell ref="D1436:E1436"/>
    <mergeCell ref="D1437:E1437"/>
    <mergeCell ref="D1438:E1438"/>
    <mergeCell ref="D1439:E1439"/>
    <mergeCell ref="D1440:E1440"/>
    <mergeCell ref="D1441:E1441"/>
    <mergeCell ref="D1442:E1442"/>
    <mergeCell ref="D1443:E1443"/>
    <mergeCell ref="D1444:E1444"/>
    <mergeCell ref="D1445:E1445"/>
    <mergeCell ref="D1446:E1446"/>
    <mergeCell ref="D1447:E1447"/>
    <mergeCell ref="D1448:E1448"/>
    <mergeCell ref="D1449:E1449"/>
    <mergeCell ref="D1450:E1450"/>
    <mergeCell ref="D1451:E1451"/>
    <mergeCell ref="D1452:E1452"/>
    <mergeCell ref="D1453:E1453"/>
    <mergeCell ref="D1454:E1454"/>
    <mergeCell ref="D1455:E1455"/>
    <mergeCell ref="D1456:E1456"/>
    <mergeCell ref="D1457:E1457"/>
    <mergeCell ref="D1458:E1458"/>
    <mergeCell ref="D1459:E1459"/>
    <mergeCell ref="D1460:E1460"/>
    <mergeCell ref="D1461:E1461"/>
    <mergeCell ref="D1462:E1462"/>
    <mergeCell ref="D1463:E1463"/>
    <mergeCell ref="D1464:E1464"/>
    <mergeCell ref="D1465:E1465"/>
    <mergeCell ref="D1466:E1466"/>
    <mergeCell ref="D1467:E1467"/>
    <mergeCell ref="D1468:E1468"/>
    <mergeCell ref="D1469:E1469"/>
    <mergeCell ref="D1470:E1470"/>
    <mergeCell ref="D1471:E1471"/>
    <mergeCell ref="D1472:E1472"/>
    <mergeCell ref="D1473:E1473"/>
    <mergeCell ref="D1474:E1474"/>
    <mergeCell ref="D1475:E1475"/>
    <mergeCell ref="D1476:E1476"/>
    <mergeCell ref="D1477:E1477"/>
    <mergeCell ref="D1478:E1478"/>
    <mergeCell ref="D1479:E1479"/>
    <mergeCell ref="D1480:E1480"/>
    <mergeCell ref="D1481:E1481"/>
    <mergeCell ref="D1482:E1482"/>
    <mergeCell ref="D1483:E1483"/>
    <mergeCell ref="D1484:E1484"/>
    <mergeCell ref="D1485:E1485"/>
    <mergeCell ref="D1486:E1486"/>
    <mergeCell ref="D1487:E1487"/>
    <mergeCell ref="D1488:E1488"/>
    <mergeCell ref="D1489:E1489"/>
    <mergeCell ref="D1490:E1490"/>
    <mergeCell ref="D1491:E1491"/>
    <mergeCell ref="D1492:E1492"/>
    <mergeCell ref="D1493:E1493"/>
    <mergeCell ref="D1494:E1494"/>
    <mergeCell ref="D1495:E1495"/>
    <mergeCell ref="D1496:E1496"/>
    <mergeCell ref="D1497:E1497"/>
    <mergeCell ref="D1498:E1498"/>
    <mergeCell ref="D1499:E1499"/>
    <mergeCell ref="D1500:E1500"/>
    <mergeCell ref="D1501:E1501"/>
    <mergeCell ref="D1502:E1502"/>
    <mergeCell ref="D1503:E1503"/>
    <mergeCell ref="D1504:E1504"/>
    <mergeCell ref="D1505:E1505"/>
    <mergeCell ref="D1506:E1506"/>
    <mergeCell ref="D1507:E1507"/>
    <mergeCell ref="D1508:E1508"/>
    <mergeCell ref="D1509:E1509"/>
    <mergeCell ref="D1510:E1510"/>
    <mergeCell ref="D1511:E1511"/>
    <mergeCell ref="D1512:E1512"/>
    <mergeCell ref="D1513:E1513"/>
    <mergeCell ref="D1514:E1514"/>
    <mergeCell ref="D1515:E1515"/>
    <mergeCell ref="D1516:E1516"/>
    <mergeCell ref="D1517:E1517"/>
    <mergeCell ref="D1518:E1518"/>
    <mergeCell ref="D1519:E1519"/>
    <mergeCell ref="D1520:E1520"/>
    <mergeCell ref="D1521:E1521"/>
    <mergeCell ref="D1522:E1522"/>
    <mergeCell ref="D1523:E1523"/>
    <mergeCell ref="D1524:E1524"/>
    <mergeCell ref="D1525:E1525"/>
    <mergeCell ref="D1526:E1526"/>
    <mergeCell ref="D1527:E1527"/>
    <mergeCell ref="D1528:E1528"/>
    <mergeCell ref="D1529:E1529"/>
    <mergeCell ref="D1530:E1530"/>
    <mergeCell ref="D1531:E1531"/>
    <mergeCell ref="D1532:E1532"/>
    <mergeCell ref="D1533:E1533"/>
    <mergeCell ref="D1534:E1534"/>
    <mergeCell ref="D1535:E1535"/>
    <mergeCell ref="D1536:E1536"/>
    <mergeCell ref="D1537:E1537"/>
    <mergeCell ref="D1538:E1538"/>
    <mergeCell ref="D1539:E1539"/>
    <mergeCell ref="D1540:E1540"/>
    <mergeCell ref="D1541:E1541"/>
    <mergeCell ref="D1542:E1542"/>
    <mergeCell ref="D1543:E1543"/>
    <mergeCell ref="D1544:E1544"/>
    <mergeCell ref="D1545:E1545"/>
    <mergeCell ref="D1546:E1546"/>
    <mergeCell ref="D1547:E1547"/>
    <mergeCell ref="D1548:E1548"/>
    <mergeCell ref="D1549:E1549"/>
    <mergeCell ref="D1550:E1550"/>
    <mergeCell ref="D1551:E1551"/>
    <mergeCell ref="D1552:E1552"/>
    <mergeCell ref="D1553:E1553"/>
    <mergeCell ref="D1554:E1554"/>
    <mergeCell ref="D1555:E1555"/>
    <mergeCell ref="D1556:E1556"/>
    <mergeCell ref="D1557:E1557"/>
    <mergeCell ref="D1558:E1558"/>
    <mergeCell ref="D1559:E1559"/>
    <mergeCell ref="D1560:E1560"/>
    <mergeCell ref="D1561:E1561"/>
    <mergeCell ref="D1562:E1562"/>
    <mergeCell ref="D1563:E1563"/>
    <mergeCell ref="D1564:E1564"/>
    <mergeCell ref="D1565:E1565"/>
    <mergeCell ref="D1566:E1566"/>
    <mergeCell ref="D1567:E1567"/>
    <mergeCell ref="D1568:E1568"/>
    <mergeCell ref="D1569:E1569"/>
    <mergeCell ref="D1570:E1570"/>
    <mergeCell ref="D1571:E1571"/>
    <mergeCell ref="D1572:E1572"/>
    <mergeCell ref="D1573:E1573"/>
    <mergeCell ref="D1574:E1574"/>
    <mergeCell ref="D1575:E1575"/>
    <mergeCell ref="D1576:E1576"/>
    <mergeCell ref="D1577:E1577"/>
    <mergeCell ref="D1578:E1578"/>
    <mergeCell ref="D1579:E1579"/>
    <mergeCell ref="D1580:E1580"/>
    <mergeCell ref="D1581:E1581"/>
    <mergeCell ref="D1582:E1582"/>
    <mergeCell ref="D1583:E1583"/>
    <mergeCell ref="D1584:E1584"/>
    <mergeCell ref="D1585:E1585"/>
    <mergeCell ref="D1586:E1586"/>
    <mergeCell ref="D1587:E1587"/>
    <mergeCell ref="D1588:E1588"/>
    <mergeCell ref="D1589:E1589"/>
    <mergeCell ref="D1590:E1590"/>
    <mergeCell ref="D1591:E1591"/>
    <mergeCell ref="D1592:E1592"/>
    <mergeCell ref="D1593:E1593"/>
    <mergeCell ref="D1594:E1594"/>
    <mergeCell ref="D1595:E1595"/>
    <mergeCell ref="D1596:E1596"/>
    <mergeCell ref="D1597:E1597"/>
    <mergeCell ref="D1598:E1598"/>
    <mergeCell ref="D1599:E1599"/>
    <mergeCell ref="D1600:E1600"/>
    <mergeCell ref="D1601:E1601"/>
    <mergeCell ref="D1602:E1602"/>
    <mergeCell ref="D1603:E1603"/>
    <mergeCell ref="D1604:E1604"/>
    <mergeCell ref="D1605:E1605"/>
    <mergeCell ref="D1606:E1606"/>
    <mergeCell ref="D1607:E1607"/>
    <mergeCell ref="D1608:E1608"/>
    <mergeCell ref="D1609:E1609"/>
    <mergeCell ref="D1610:E1610"/>
    <mergeCell ref="D1611:E1611"/>
    <mergeCell ref="D1612:E1612"/>
    <mergeCell ref="D1613:E1613"/>
    <mergeCell ref="D1614:E1614"/>
    <mergeCell ref="D1615:E1615"/>
    <mergeCell ref="D1616:E1616"/>
    <mergeCell ref="D1617:E1617"/>
    <mergeCell ref="D1618:E1618"/>
    <mergeCell ref="D1619:E1619"/>
    <mergeCell ref="D1620:E1620"/>
    <mergeCell ref="D1621:E1621"/>
    <mergeCell ref="D1622:E1622"/>
    <mergeCell ref="D1623:E1623"/>
    <mergeCell ref="D1624:E1624"/>
    <mergeCell ref="D1625:E1625"/>
    <mergeCell ref="D1626:E1626"/>
    <mergeCell ref="D1627:E1627"/>
    <mergeCell ref="D1628:E1628"/>
    <mergeCell ref="D1629:E1629"/>
    <mergeCell ref="D1630:E1630"/>
    <mergeCell ref="D1631:E1631"/>
    <mergeCell ref="D1632:E1632"/>
    <mergeCell ref="D1633:E1633"/>
    <mergeCell ref="D1634:E1634"/>
    <mergeCell ref="D1635:E1635"/>
    <mergeCell ref="D1636:E1636"/>
    <mergeCell ref="D1637:E1637"/>
    <mergeCell ref="D1638:E1638"/>
    <mergeCell ref="D1639:E1639"/>
    <mergeCell ref="D1640:E1640"/>
    <mergeCell ref="D1641:E1641"/>
    <mergeCell ref="D1642:E1642"/>
    <mergeCell ref="D1643:E1643"/>
    <mergeCell ref="D1644:E1644"/>
    <mergeCell ref="D1645:E1645"/>
    <mergeCell ref="D1646:E1646"/>
    <mergeCell ref="D1647:E1647"/>
    <mergeCell ref="D1648:E1648"/>
    <mergeCell ref="D1649:E1649"/>
    <mergeCell ref="D1650:E1650"/>
    <mergeCell ref="D1651:E1651"/>
    <mergeCell ref="D1652:E1652"/>
    <mergeCell ref="D1653:E1653"/>
    <mergeCell ref="D1654:E1654"/>
    <mergeCell ref="D1655:E1655"/>
    <mergeCell ref="D1656:E1656"/>
    <mergeCell ref="D1657:E1657"/>
    <mergeCell ref="D1658:E1658"/>
    <mergeCell ref="D1659:E1659"/>
    <mergeCell ref="D1660:E1660"/>
    <mergeCell ref="D1661:E1661"/>
    <mergeCell ref="D1662:E1662"/>
    <mergeCell ref="D1663:E1663"/>
    <mergeCell ref="D1664:E1664"/>
    <mergeCell ref="D1665:E1665"/>
    <mergeCell ref="D1666:E1666"/>
    <mergeCell ref="D1667:E1667"/>
    <mergeCell ref="D1668:E1668"/>
    <mergeCell ref="D1669:E1669"/>
    <mergeCell ref="D1670:E1670"/>
    <mergeCell ref="D1671:E1671"/>
    <mergeCell ref="D1672:E1672"/>
    <mergeCell ref="D1673:E1673"/>
    <mergeCell ref="D1674:E1674"/>
    <mergeCell ref="D1675:E1675"/>
    <mergeCell ref="D1676:E1676"/>
    <mergeCell ref="D1677:E1677"/>
    <mergeCell ref="D1678:E1678"/>
    <mergeCell ref="D1679:E1679"/>
    <mergeCell ref="D1680:E1680"/>
    <mergeCell ref="D1681:E1681"/>
    <mergeCell ref="D1682:E1682"/>
    <mergeCell ref="D1683:E1683"/>
    <mergeCell ref="D1684:E1684"/>
    <mergeCell ref="D1685:E1685"/>
    <mergeCell ref="D1686:E1686"/>
    <mergeCell ref="D1687:E1687"/>
    <mergeCell ref="D1688:E1688"/>
    <mergeCell ref="D1689:E1689"/>
    <mergeCell ref="D1690:E1690"/>
    <mergeCell ref="D1691:E1691"/>
    <mergeCell ref="D1692:E1692"/>
    <mergeCell ref="D1693:E1693"/>
    <mergeCell ref="D1694:E1694"/>
    <mergeCell ref="D1695:E1695"/>
    <mergeCell ref="D1696:E1696"/>
    <mergeCell ref="D1697:E1697"/>
    <mergeCell ref="D1698:E1698"/>
    <mergeCell ref="D1699:E1699"/>
    <mergeCell ref="D1700:E1700"/>
    <mergeCell ref="D1701:E1701"/>
    <mergeCell ref="D1702:E1702"/>
    <mergeCell ref="D1703:E1703"/>
    <mergeCell ref="D1704:E1704"/>
    <mergeCell ref="D1705:E1705"/>
    <mergeCell ref="D1706:E1706"/>
    <mergeCell ref="D1707:E1707"/>
    <mergeCell ref="D1708:E1708"/>
    <mergeCell ref="D1709:E1709"/>
    <mergeCell ref="D1710:E1710"/>
    <mergeCell ref="D1711:E1711"/>
    <mergeCell ref="D1712:E1712"/>
    <mergeCell ref="D1713:E1713"/>
    <mergeCell ref="D1714:E1714"/>
    <mergeCell ref="D1715:E1715"/>
    <mergeCell ref="D1716:E1716"/>
    <mergeCell ref="D1717:E1717"/>
    <mergeCell ref="D1718:E1718"/>
    <mergeCell ref="D1719:E1719"/>
    <mergeCell ref="D1720:E1720"/>
    <mergeCell ref="D1721:E1721"/>
    <mergeCell ref="D1722:E1722"/>
    <mergeCell ref="D1723:E1723"/>
    <mergeCell ref="D1724:E1724"/>
    <mergeCell ref="D1725:E1725"/>
    <mergeCell ref="D1726:E1726"/>
    <mergeCell ref="D1727:E1727"/>
    <mergeCell ref="D1728:E1728"/>
    <mergeCell ref="D1729:E1729"/>
    <mergeCell ref="D1730:E1730"/>
    <mergeCell ref="D1731:E1731"/>
    <mergeCell ref="D1732:E1732"/>
    <mergeCell ref="D1733:E1733"/>
    <mergeCell ref="D1734:E1734"/>
    <mergeCell ref="D1735:E1735"/>
    <mergeCell ref="D1736:E1736"/>
    <mergeCell ref="D1737:E1737"/>
    <mergeCell ref="D1738:E1738"/>
    <mergeCell ref="D1739:E1739"/>
    <mergeCell ref="D1740:E1740"/>
    <mergeCell ref="D1741:E1741"/>
    <mergeCell ref="D1742:E1742"/>
    <mergeCell ref="D1743:E1743"/>
    <mergeCell ref="D1744:E1744"/>
    <mergeCell ref="D1745:E1745"/>
    <mergeCell ref="D1746:E1746"/>
    <mergeCell ref="D1747:E1747"/>
    <mergeCell ref="D1748:E1748"/>
    <mergeCell ref="D1749:E1749"/>
    <mergeCell ref="D1750:E1750"/>
    <mergeCell ref="D1751:E1751"/>
    <mergeCell ref="D1752:E1752"/>
    <mergeCell ref="D1753:E1753"/>
    <mergeCell ref="D1754:E1754"/>
    <mergeCell ref="D1755:E1755"/>
    <mergeCell ref="D1756:E1756"/>
    <mergeCell ref="D1757:E1757"/>
    <mergeCell ref="D1758:E1758"/>
    <mergeCell ref="D1759:E1759"/>
    <mergeCell ref="D1760:E1760"/>
    <mergeCell ref="D1761:E1761"/>
    <mergeCell ref="D1762:E1762"/>
    <mergeCell ref="D1763:E1763"/>
    <mergeCell ref="D1764:E1764"/>
    <mergeCell ref="D1765:E1765"/>
    <mergeCell ref="D1766:E1766"/>
    <mergeCell ref="D1767:E1767"/>
    <mergeCell ref="D1768:E1768"/>
    <mergeCell ref="D1769:E1769"/>
    <mergeCell ref="D1770:E1770"/>
    <mergeCell ref="D1771:E1771"/>
    <mergeCell ref="D1772:E1772"/>
    <mergeCell ref="D1773:E1773"/>
    <mergeCell ref="D1774:E1774"/>
    <mergeCell ref="D1775:E1775"/>
    <mergeCell ref="D1776:E1776"/>
    <mergeCell ref="D1777:E1777"/>
    <mergeCell ref="D1778:E1778"/>
    <mergeCell ref="D1779:E1779"/>
    <mergeCell ref="D1780:E1780"/>
    <mergeCell ref="D1781:E1781"/>
    <mergeCell ref="D1782:E1782"/>
    <mergeCell ref="D1783:E1783"/>
    <mergeCell ref="D1784:E1784"/>
    <mergeCell ref="D1785:E1785"/>
    <mergeCell ref="D1786:E1786"/>
    <mergeCell ref="D1787:E1787"/>
    <mergeCell ref="D1788:E1788"/>
    <mergeCell ref="D1789:E1789"/>
    <mergeCell ref="D1790:E1790"/>
    <mergeCell ref="D1791:E1791"/>
    <mergeCell ref="D1792:E1792"/>
    <mergeCell ref="D1793:E1793"/>
    <mergeCell ref="D1794:E1794"/>
    <mergeCell ref="D1795:E1795"/>
    <mergeCell ref="D1796:E1796"/>
    <mergeCell ref="D1797:E1797"/>
    <mergeCell ref="D1798:E1798"/>
    <mergeCell ref="D1799:E1799"/>
    <mergeCell ref="D1800:E1800"/>
    <mergeCell ref="D1801:E1801"/>
    <mergeCell ref="D1802:E1802"/>
    <mergeCell ref="D1803:E1803"/>
    <mergeCell ref="D1804:E1804"/>
    <mergeCell ref="D1805:E1805"/>
    <mergeCell ref="D1806:E1806"/>
    <mergeCell ref="D1807:E1807"/>
    <mergeCell ref="D1808:E1808"/>
    <mergeCell ref="D1809:E1809"/>
    <mergeCell ref="D1810:E1810"/>
    <mergeCell ref="D1811:E1811"/>
    <mergeCell ref="D1812:E1812"/>
    <mergeCell ref="D1813:E1813"/>
    <mergeCell ref="D1814:E1814"/>
    <mergeCell ref="D1815:E1815"/>
    <mergeCell ref="D1816:E1816"/>
    <mergeCell ref="D1817:E1817"/>
    <mergeCell ref="D1818:E1818"/>
    <mergeCell ref="D1819:E1819"/>
    <mergeCell ref="D1820:E1820"/>
    <mergeCell ref="D1821:E1821"/>
    <mergeCell ref="D1822:E1822"/>
    <mergeCell ref="D1823:E1823"/>
    <mergeCell ref="D1824:E1824"/>
    <mergeCell ref="D1825:E1825"/>
    <mergeCell ref="D1826:E1826"/>
    <mergeCell ref="D1827:E1827"/>
    <mergeCell ref="D1828:E1828"/>
    <mergeCell ref="D1829:E1829"/>
    <mergeCell ref="D1830:E1830"/>
    <mergeCell ref="D1831:E1831"/>
    <mergeCell ref="D1832:E1832"/>
    <mergeCell ref="D1833:E1833"/>
    <mergeCell ref="D1834:E1834"/>
    <mergeCell ref="D1835:E1835"/>
    <mergeCell ref="D1836:E1836"/>
    <mergeCell ref="D1837:E1837"/>
    <mergeCell ref="D1838:E1838"/>
    <mergeCell ref="D1839:E1839"/>
    <mergeCell ref="D1840:E1840"/>
    <mergeCell ref="D1841:E1841"/>
    <mergeCell ref="D1842:E1842"/>
    <mergeCell ref="D1843:E1843"/>
    <mergeCell ref="D1844:E1844"/>
    <mergeCell ref="D1845:E1845"/>
    <mergeCell ref="D1846:E1846"/>
    <mergeCell ref="D1847:E1847"/>
    <mergeCell ref="D1848:E1848"/>
    <mergeCell ref="D1849:E1849"/>
    <mergeCell ref="D1850:E1850"/>
    <mergeCell ref="D1851:E1851"/>
    <mergeCell ref="D1852:E1852"/>
    <mergeCell ref="D1853:E1853"/>
    <mergeCell ref="D1854:E1854"/>
    <mergeCell ref="D1855:E1855"/>
    <mergeCell ref="D1856:E1856"/>
    <mergeCell ref="D1857:E1857"/>
    <mergeCell ref="D1858:E1858"/>
    <mergeCell ref="D1859:E1859"/>
    <mergeCell ref="D1860:E1860"/>
    <mergeCell ref="D1861:E1861"/>
    <mergeCell ref="D1862:E1862"/>
    <mergeCell ref="D1863:E1863"/>
    <mergeCell ref="D1864:E1864"/>
    <mergeCell ref="D1865:E1865"/>
    <mergeCell ref="D1866:E1866"/>
    <mergeCell ref="D1867:E1867"/>
    <mergeCell ref="D1868:E1868"/>
    <mergeCell ref="D1869:E1869"/>
    <mergeCell ref="D1870:E1870"/>
    <mergeCell ref="D1871:E1871"/>
    <mergeCell ref="D1872:E1872"/>
    <mergeCell ref="D1873:E1873"/>
    <mergeCell ref="D1874:E1874"/>
    <mergeCell ref="D1875:E1875"/>
    <mergeCell ref="D1876:E1876"/>
    <mergeCell ref="D1877:E1877"/>
    <mergeCell ref="D1878:E1878"/>
    <mergeCell ref="D1879:E1879"/>
    <mergeCell ref="D1880:E1880"/>
    <mergeCell ref="D1881:E1881"/>
    <mergeCell ref="D1882:E1882"/>
    <mergeCell ref="D1883:E1883"/>
    <mergeCell ref="D1884:E1884"/>
    <mergeCell ref="D1885:E1885"/>
    <mergeCell ref="D1886:E1886"/>
    <mergeCell ref="D1887:E1887"/>
    <mergeCell ref="D1888:E1888"/>
    <mergeCell ref="D1889:E1889"/>
    <mergeCell ref="D1890:E1890"/>
    <mergeCell ref="D1891:E1891"/>
    <mergeCell ref="D1892:E1892"/>
    <mergeCell ref="D1893:E1893"/>
    <mergeCell ref="D1894:E1894"/>
    <mergeCell ref="D1895:E1895"/>
    <mergeCell ref="D1896:E1896"/>
    <mergeCell ref="D1897:E1897"/>
    <mergeCell ref="D1898:E1898"/>
    <mergeCell ref="D1899:E1899"/>
    <mergeCell ref="D1900:E1900"/>
    <mergeCell ref="D1901:E1901"/>
    <mergeCell ref="D1902:E1902"/>
    <mergeCell ref="D1903:E1903"/>
    <mergeCell ref="D1904:E1904"/>
    <mergeCell ref="D1905:E1905"/>
    <mergeCell ref="D1906:E1906"/>
    <mergeCell ref="D1907:E1907"/>
    <mergeCell ref="D1908:E1908"/>
    <mergeCell ref="D1909:E1909"/>
    <mergeCell ref="D1910:E1910"/>
    <mergeCell ref="D1911:E1911"/>
    <mergeCell ref="D1912:E1912"/>
    <mergeCell ref="D1913:E1913"/>
    <mergeCell ref="D1914:E1914"/>
    <mergeCell ref="D1915:E1915"/>
    <mergeCell ref="D1916:E1916"/>
    <mergeCell ref="D1917:E1917"/>
    <mergeCell ref="D1918:E1918"/>
    <mergeCell ref="D1919:E1919"/>
    <mergeCell ref="D1920:E1920"/>
    <mergeCell ref="D1921:E1921"/>
    <mergeCell ref="D1922:E1922"/>
    <mergeCell ref="D1923:E1923"/>
    <mergeCell ref="D1924:E1924"/>
    <mergeCell ref="D1925:E1925"/>
    <mergeCell ref="D1926:E1926"/>
    <mergeCell ref="D1927:E1927"/>
    <mergeCell ref="D1928:E1928"/>
    <mergeCell ref="D1929:E1929"/>
    <mergeCell ref="D1930:E1930"/>
    <mergeCell ref="D1931:E1931"/>
    <mergeCell ref="D1932:E1932"/>
    <mergeCell ref="D1933:E1933"/>
    <mergeCell ref="D1934:E1934"/>
    <mergeCell ref="D1935:E1935"/>
    <mergeCell ref="D1936:E1936"/>
    <mergeCell ref="D1937:E1937"/>
    <mergeCell ref="D1938:E1938"/>
    <mergeCell ref="D1939:E1939"/>
    <mergeCell ref="D1940:E1940"/>
    <mergeCell ref="D1941:E1941"/>
    <mergeCell ref="D1942:E1942"/>
    <mergeCell ref="D1943:E1943"/>
    <mergeCell ref="D1944:E1944"/>
    <mergeCell ref="D1945:E1945"/>
    <mergeCell ref="D1946:E1946"/>
    <mergeCell ref="D1947:E1947"/>
    <mergeCell ref="D1948:E1948"/>
    <mergeCell ref="D1949:E1949"/>
    <mergeCell ref="D1950:E1950"/>
    <mergeCell ref="D1951:E1951"/>
    <mergeCell ref="D1952:E1952"/>
    <mergeCell ref="D1953:E1953"/>
    <mergeCell ref="D1954:E1954"/>
    <mergeCell ref="D1955:E1955"/>
    <mergeCell ref="D1956:E1956"/>
    <mergeCell ref="D1957:E1957"/>
    <mergeCell ref="D1958:E1958"/>
    <mergeCell ref="D1959:E1959"/>
    <mergeCell ref="D1960:E1960"/>
    <mergeCell ref="D1961:E1961"/>
    <mergeCell ref="D1962:E1962"/>
    <mergeCell ref="D1963:E1963"/>
    <mergeCell ref="D1964:E1964"/>
    <mergeCell ref="D1965:E1965"/>
    <mergeCell ref="D1966:E1966"/>
    <mergeCell ref="D1967:E1967"/>
    <mergeCell ref="D1968:E1968"/>
    <mergeCell ref="D1969:E1969"/>
    <mergeCell ref="D1970:E1970"/>
    <mergeCell ref="D1971:E1971"/>
    <mergeCell ref="D1972:E1972"/>
    <mergeCell ref="D1973:E1973"/>
    <mergeCell ref="D1974:E1974"/>
    <mergeCell ref="D1975:E1975"/>
    <mergeCell ref="D1976:E1976"/>
    <mergeCell ref="D1977:E1977"/>
    <mergeCell ref="D1978:E1978"/>
    <mergeCell ref="D1979:E1979"/>
    <mergeCell ref="D1980:E1980"/>
    <mergeCell ref="D1981:E1981"/>
    <mergeCell ref="D1982:E1982"/>
    <mergeCell ref="D1983:E1983"/>
    <mergeCell ref="D1984:E1984"/>
    <mergeCell ref="D1985:E1985"/>
    <mergeCell ref="D1986:E1986"/>
    <mergeCell ref="D1987:E1987"/>
    <mergeCell ref="D1988:E1988"/>
    <mergeCell ref="D1989:E1989"/>
    <mergeCell ref="D1990:E1990"/>
    <mergeCell ref="D1991:E1991"/>
    <mergeCell ref="D1992:E1992"/>
    <mergeCell ref="D1993:E1993"/>
    <mergeCell ref="D1994:E1994"/>
    <mergeCell ref="D1995:E1995"/>
    <mergeCell ref="D1996:E1996"/>
    <mergeCell ref="D1997:E1997"/>
    <mergeCell ref="D1998:E1998"/>
    <mergeCell ref="D1999:E1999"/>
    <mergeCell ref="D2000:E2000"/>
    <mergeCell ref="D2001:E2001"/>
    <mergeCell ref="D2002:E2002"/>
    <mergeCell ref="D2003:E2003"/>
    <mergeCell ref="D2004:E2004"/>
    <mergeCell ref="D2005:E2005"/>
    <mergeCell ref="D2006:E2006"/>
    <mergeCell ref="D2007:E2007"/>
    <mergeCell ref="D2008:E2008"/>
    <mergeCell ref="D2009:E2009"/>
    <mergeCell ref="D2010:E2010"/>
    <mergeCell ref="D2011:E2011"/>
    <mergeCell ref="D2012:E2012"/>
    <mergeCell ref="D2013:E2013"/>
    <mergeCell ref="D2014:E2014"/>
    <mergeCell ref="D2015:E2015"/>
    <mergeCell ref="D2016:E2016"/>
    <mergeCell ref="D2017:E2017"/>
    <mergeCell ref="D2018:E2018"/>
    <mergeCell ref="D2019:E2019"/>
    <mergeCell ref="D2020:E2020"/>
    <mergeCell ref="D2021:E2021"/>
    <mergeCell ref="D2022:E2022"/>
    <mergeCell ref="D2023:E2023"/>
    <mergeCell ref="D2024:E2024"/>
    <mergeCell ref="D2025:E2025"/>
    <mergeCell ref="D2026:E2026"/>
    <mergeCell ref="D2027:E2027"/>
    <mergeCell ref="D2028:E2028"/>
    <mergeCell ref="D2029:E2029"/>
    <mergeCell ref="D2030:E2030"/>
    <mergeCell ref="D2031:E2031"/>
    <mergeCell ref="D2032:E2032"/>
    <mergeCell ref="D2033:E2033"/>
    <mergeCell ref="D2034:E2034"/>
    <mergeCell ref="D2035:E2035"/>
    <mergeCell ref="D2036:E2036"/>
    <mergeCell ref="D2037:E2037"/>
    <mergeCell ref="D2038:E2038"/>
    <mergeCell ref="D2039:E2039"/>
    <mergeCell ref="D2040:E2040"/>
    <mergeCell ref="D2041:E2041"/>
    <mergeCell ref="D2042:E2042"/>
    <mergeCell ref="D2043:E2043"/>
    <mergeCell ref="D2044:E2044"/>
    <mergeCell ref="D2045:E2045"/>
    <mergeCell ref="D2046:E2046"/>
    <mergeCell ref="D2047:E2047"/>
    <mergeCell ref="D2048:E2048"/>
    <mergeCell ref="D2049:E2049"/>
    <mergeCell ref="D2050:E2050"/>
    <mergeCell ref="D2051:E2051"/>
    <mergeCell ref="D2052:E2052"/>
    <mergeCell ref="D2053:E2053"/>
    <mergeCell ref="D2054:E2054"/>
    <mergeCell ref="D2055:E2055"/>
    <mergeCell ref="D2056:E2056"/>
    <mergeCell ref="D2057:E2057"/>
    <mergeCell ref="D2058:E2058"/>
    <mergeCell ref="D2059:E2059"/>
    <mergeCell ref="D2060:E2060"/>
    <mergeCell ref="D2061:E2061"/>
    <mergeCell ref="D2062:E2062"/>
    <mergeCell ref="D2063:E2063"/>
    <mergeCell ref="D2064:E2064"/>
    <mergeCell ref="D2065:E2065"/>
    <mergeCell ref="D2066:E2066"/>
    <mergeCell ref="D2067:E2067"/>
    <mergeCell ref="D2068:E2068"/>
    <mergeCell ref="D2069:E2069"/>
    <mergeCell ref="D2070:E2070"/>
    <mergeCell ref="D2071:E2071"/>
    <mergeCell ref="D2072:E2072"/>
    <mergeCell ref="D2073:E2073"/>
    <mergeCell ref="D2074:E2074"/>
    <mergeCell ref="D2075:E2075"/>
    <mergeCell ref="D2076:E2076"/>
    <mergeCell ref="D2077:E2077"/>
    <mergeCell ref="D2078:E2078"/>
    <mergeCell ref="D2079:E2079"/>
    <mergeCell ref="D2080:E2080"/>
    <mergeCell ref="D2081:E2081"/>
    <mergeCell ref="D2082:E2082"/>
    <mergeCell ref="D2083:E2083"/>
    <mergeCell ref="D2084:E2084"/>
    <mergeCell ref="D2085:E2085"/>
    <mergeCell ref="D2086:E2086"/>
    <mergeCell ref="D2087:E2087"/>
    <mergeCell ref="D2088:E2088"/>
    <mergeCell ref="D2089:E2089"/>
    <mergeCell ref="D2090:E2090"/>
    <mergeCell ref="D2091:E2091"/>
    <mergeCell ref="D2092:E2092"/>
    <mergeCell ref="D2093:E2093"/>
    <mergeCell ref="D2094:E2094"/>
    <mergeCell ref="D2095:E2095"/>
    <mergeCell ref="D2096:E2096"/>
    <mergeCell ref="D2097:E2097"/>
    <mergeCell ref="D2098:E2098"/>
    <mergeCell ref="D2099:E2099"/>
    <mergeCell ref="D2100:E2100"/>
    <mergeCell ref="D2101:E2101"/>
    <mergeCell ref="D2102:E2102"/>
    <mergeCell ref="D2103:E2103"/>
    <mergeCell ref="D2104:E2104"/>
    <mergeCell ref="D2105:E2105"/>
    <mergeCell ref="D2106:E2106"/>
    <mergeCell ref="D2107:E2107"/>
    <mergeCell ref="D2108:E2108"/>
    <mergeCell ref="D2109:E2109"/>
    <mergeCell ref="D2110:E2110"/>
    <mergeCell ref="D2111:E2111"/>
    <mergeCell ref="D2112:E2112"/>
    <mergeCell ref="D2113:E2113"/>
    <mergeCell ref="D2114:E2114"/>
    <mergeCell ref="D2115:E2115"/>
    <mergeCell ref="D2116:E2116"/>
    <mergeCell ref="D2117:E2117"/>
    <mergeCell ref="D2118:E2118"/>
    <mergeCell ref="D2119:E2119"/>
    <mergeCell ref="D2120:E2120"/>
    <mergeCell ref="D2121:E2121"/>
    <mergeCell ref="D2122:E2122"/>
    <mergeCell ref="D2123:E2123"/>
    <mergeCell ref="D2124:E2124"/>
    <mergeCell ref="D2125:E2125"/>
    <mergeCell ref="D2126:E2126"/>
    <mergeCell ref="D2127:E2127"/>
    <mergeCell ref="D2128:E2128"/>
    <mergeCell ref="D2129:E2129"/>
    <mergeCell ref="D2130:E2130"/>
    <mergeCell ref="D2131:E2131"/>
    <mergeCell ref="D2132:E2132"/>
    <mergeCell ref="D2133:E2133"/>
    <mergeCell ref="D2134:E2134"/>
    <mergeCell ref="D2135:E2135"/>
    <mergeCell ref="D2136:E2136"/>
    <mergeCell ref="D2137:E2137"/>
    <mergeCell ref="D2138:E2138"/>
    <mergeCell ref="D2139:E2139"/>
    <mergeCell ref="D2140:E2140"/>
    <mergeCell ref="D2141:E2141"/>
    <mergeCell ref="D2142:E2142"/>
    <mergeCell ref="D2143:E2143"/>
    <mergeCell ref="D2144:E2144"/>
    <mergeCell ref="D2145:E2145"/>
    <mergeCell ref="D2146:E2146"/>
    <mergeCell ref="D2147:E2147"/>
    <mergeCell ref="D2148:E2148"/>
    <mergeCell ref="D2149:E2149"/>
    <mergeCell ref="D2150:E2150"/>
    <mergeCell ref="D2151:E2151"/>
    <mergeCell ref="D2152:E2152"/>
    <mergeCell ref="D2153:E2153"/>
    <mergeCell ref="D2154:E2154"/>
    <mergeCell ref="D2155:E2155"/>
    <mergeCell ref="D2156:E2156"/>
    <mergeCell ref="D2157:E2157"/>
    <mergeCell ref="D2158:E2158"/>
    <mergeCell ref="D2159:E2159"/>
    <mergeCell ref="D2160:E2160"/>
    <mergeCell ref="D2161:E2161"/>
    <mergeCell ref="D2162:E2162"/>
    <mergeCell ref="D2163:E2163"/>
    <mergeCell ref="D2164:E2164"/>
    <mergeCell ref="D2165:E2165"/>
    <mergeCell ref="D2166:E2166"/>
    <mergeCell ref="D2167:E2167"/>
    <mergeCell ref="D2168:E2168"/>
    <mergeCell ref="D2169:E2169"/>
    <mergeCell ref="D2170:E2170"/>
    <mergeCell ref="D2171:E2171"/>
    <mergeCell ref="D2172:E2172"/>
    <mergeCell ref="D2173:E2173"/>
    <mergeCell ref="D2174:E2174"/>
    <mergeCell ref="D2175:E2175"/>
    <mergeCell ref="D2176:E2176"/>
    <mergeCell ref="D2177:E2177"/>
    <mergeCell ref="D2178:E2178"/>
    <mergeCell ref="D2179:E2179"/>
    <mergeCell ref="D2180:E2180"/>
    <mergeCell ref="D2181:E2181"/>
    <mergeCell ref="D2182:E2182"/>
    <mergeCell ref="D2183:E2183"/>
    <mergeCell ref="D2184:E2184"/>
    <mergeCell ref="D2185:E2185"/>
    <mergeCell ref="D2186:E2186"/>
    <mergeCell ref="D2187:E2187"/>
    <mergeCell ref="D2188:E2188"/>
    <mergeCell ref="D2189:E2189"/>
    <mergeCell ref="D2190:E2190"/>
    <mergeCell ref="D2191:E2191"/>
    <mergeCell ref="D2192:E2192"/>
    <mergeCell ref="D2193:E2193"/>
    <mergeCell ref="D2194:E2194"/>
    <mergeCell ref="D2195:E2195"/>
    <mergeCell ref="D2196:E2196"/>
    <mergeCell ref="D2197:E2197"/>
    <mergeCell ref="D2198:E2198"/>
    <mergeCell ref="D2199:E2199"/>
    <mergeCell ref="D2200:E2200"/>
    <mergeCell ref="D2201:E2201"/>
    <mergeCell ref="D2202:E2202"/>
    <mergeCell ref="D2203:E2203"/>
    <mergeCell ref="D2204:E2204"/>
    <mergeCell ref="D2205:E2205"/>
    <mergeCell ref="D2206:E2206"/>
    <mergeCell ref="D2207:E2207"/>
    <mergeCell ref="D2208:E2208"/>
    <mergeCell ref="D2209:E2209"/>
    <mergeCell ref="D2210:E2210"/>
    <mergeCell ref="D2211:E2211"/>
    <mergeCell ref="D2212:E2212"/>
    <mergeCell ref="D2213:E2213"/>
    <mergeCell ref="D2214:E2214"/>
    <mergeCell ref="D2215:E2215"/>
    <mergeCell ref="D2216:E2216"/>
    <mergeCell ref="D2217:E2217"/>
    <mergeCell ref="D2218:E2218"/>
    <mergeCell ref="D2219:E2219"/>
    <mergeCell ref="D2220:E2220"/>
    <mergeCell ref="D2221:E2221"/>
    <mergeCell ref="D2222:E2222"/>
    <mergeCell ref="D2223:E2223"/>
    <mergeCell ref="D2224:E2224"/>
    <mergeCell ref="D2225:E2225"/>
    <mergeCell ref="D2226:E2226"/>
    <mergeCell ref="D2227:E2227"/>
    <mergeCell ref="D2228:E2228"/>
    <mergeCell ref="D2229:E2229"/>
    <mergeCell ref="D2230:E2230"/>
    <mergeCell ref="D2231:E2231"/>
    <mergeCell ref="D2232:E2232"/>
    <mergeCell ref="D2233:E2233"/>
    <mergeCell ref="D2234:E2234"/>
    <mergeCell ref="D2235:E2235"/>
    <mergeCell ref="D2236:E2236"/>
    <mergeCell ref="D2237:E2237"/>
    <mergeCell ref="D2238:E2238"/>
    <mergeCell ref="D2239:E2239"/>
    <mergeCell ref="D2240:E2240"/>
    <mergeCell ref="D2241:E2241"/>
    <mergeCell ref="D2242:E2242"/>
    <mergeCell ref="D2243:E2243"/>
    <mergeCell ref="D2244:E2244"/>
    <mergeCell ref="D2245:E2245"/>
    <mergeCell ref="D2246:E2246"/>
    <mergeCell ref="D2247:E2247"/>
    <mergeCell ref="D2248:E2248"/>
    <mergeCell ref="D2249:E2249"/>
    <mergeCell ref="D2250:E2250"/>
    <mergeCell ref="D2251:E2251"/>
    <mergeCell ref="D2252:E2252"/>
    <mergeCell ref="D2253:E2253"/>
    <mergeCell ref="D2254:E2254"/>
    <mergeCell ref="D2255:E2255"/>
    <mergeCell ref="D2256:E2256"/>
    <mergeCell ref="D2257:E2257"/>
    <mergeCell ref="D2258:E2258"/>
    <mergeCell ref="D2259:E2259"/>
    <mergeCell ref="D2260:E2260"/>
    <mergeCell ref="D2261:E2261"/>
    <mergeCell ref="D2262:E2262"/>
    <mergeCell ref="D2263:E2263"/>
    <mergeCell ref="D2264:E2264"/>
    <mergeCell ref="D2265:E2265"/>
    <mergeCell ref="D2266:E2266"/>
    <mergeCell ref="D2267:E2267"/>
    <mergeCell ref="D2268:E2268"/>
    <mergeCell ref="D2269:E2269"/>
    <mergeCell ref="D2270:E2270"/>
    <mergeCell ref="D2271:E2271"/>
    <mergeCell ref="D2272:E2272"/>
    <mergeCell ref="D2273:E2273"/>
    <mergeCell ref="D2274:E2274"/>
    <mergeCell ref="D2275:E2275"/>
    <mergeCell ref="D2276:E2276"/>
    <mergeCell ref="D2277:E2277"/>
    <mergeCell ref="D2278:E2278"/>
    <mergeCell ref="D2279:E2279"/>
    <mergeCell ref="D2280:E2280"/>
    <mergeCell ref="D2281:E2281"/>
    <mergeCell ref="D2282:E2282"/>
    <mergeCell ref="D2283:E2283"/>
    <mergeCell ref="D2284:E2284"/>
    <mergeCell ref="D2285:E2285"/>
    <mergeCell ref="D2286:E2286"/>
    <mergeCell ref="D2287:E2287"/>
    <mergeCell ref="D2288:E2288"/>
    <mergeCell ref="D2289:E2289"/>
    <mergeCell ref="D2290:E2290"/>
    <mergeCell ref="D2291:E2291"/>
    <mergeCell ref="D2292:E2292"/>
    <mergeCell ref="D2293:E2293"/>
    <mergeCell ref="D2294:E2294"/>
    <mergeCell ref="D2295:E2295"/>
    <mergeCell ref="D2296:E2296"/>
    <mergeCell ref="D2297:E2297"/>
    <mergeCell ref="D2298:E2298"/>
    <mergeCell ref="D2299:E2299"/>
    <mergeCell ref="D2300:E2300"/>
    <mergeCell ref="D2301:E2301"/>
    <mergeCell ref="D2302:E2302"/>
    <mergeCell ref="D2303:E2303"/>
    <mergeCell ref="D2304:E2304"/>
    <mergeCell ref="D2305:E2305"/>
    <mergeCell ref="D2306:E2306"/>
    <mergeCell ref="D2307:E2307"/>
    <mergeCell ref="D2308:E2308"/>
    <mergeCell ref="D2309:E2309"/>
    <mergeCell ref="D2310:E2310"/>
    <mergeCell ref="D2311:E2311"/>
    <mergeCell ref="D2312:E2312"/>
    <mergeCell ref="D2313:E2313"/>
    <mergeCell ref="D2314:E2314"/>
    <mergeCell ref="D2315:E2315"/>
    <mergeCell ref="D2316:E2316"/>
    <mergeCell ref="D2317:E2317"/>
    <mergeCell ref="D2318:E2318"/>
    <mergeCell ref="D2319:E2319"/>
    <mergeCell ref="D2320:E2320"/>
    <mergeCell ref="D2321:E2321"/>
    <mergeCell ref="D2322:E2322"/>
    <mergeCell ref="D2323:E2323"/>
    <mergeCell ref="D2324:E2324"/>
    <mergeCell ref="D2325:E2325"/>
    <mergeCell ref="D2326:E2326"/>
    <mergeCell ref="D2327:E2327"/>
    <mergeCell ref="D2328:E2328"/>
    <mergeCell ref="D2329:E2329"/>
    <mergeCell ref="D2330:E2330"/>
    <mergeCell ref="D2331:E2331"/>
    <mergeCell ref="D2332:E2332"/>
    <mergeCell ref="D2333:E2333"/>
    <mergeCell ref="D2334:E2334"/>
    <mergeCell ref="D2335:E2335"/>
    <mergeCell ref="D2336:E2336"/>
    <mergeCell ref="D2337:E2337"/>
    <mergeCell ref="D2338:E2338"/>
    <mergeCell ref="D2339:E2339"/>
    <mergeCell ref="D2340:E2340"/>
    <mergeCell ref="D2341:E2341"/>
    <mergeCell ref="D2342:E2342"/>
    <mergeCell ref="D2343:E2343"/>
    <mergeCell ref="D2344:E2344"/>
    <mergeCell ref="D2345:E2345"/>
    <mergeCell ref="D2346:E2346"/>
    <mergeCell ref="D2347:E2347"/>
    <mergeCell ref="D2348:E2348"/>
    <mergeCell ref="D2349:E2349"/>
    <mergeCell ref="D2350:E2350"/>
    <mergeCell ref="D2351:E2351"/>
    <mergeCell ref="D2352:E2352"/>
    <mergeCell ref="D2353:E2353"/>
    <mergeCell ref="D2354:E2354"/>
    <mergeCell ref="D2355:E2355"/>
    <mergeCell ref="D2356:E2356"/>
    <mergeCell ref="D2357:E2357"/>
    <mergeCell ref="D2358:E2358"/>
    <mergeCell ref="D2359:E2359"/>
    <mergeCell ref="D2360:E2360"/>
    <mergeCell ref="D2361:E2361"/>
    <mergeCell ref="D2362:E2362"/>
    <mergeCell ref="D2363:E2363"/>
    <mergeCell ref="D2364:E2364"/>
    <mergeCell ref="D2365:E2365"/>
    <mergeCell ref="D2366:E2366"/>
    <mergeCell ref="D2367:E2367"/>
    <mergeCell ref="D2368:E2368"/>
    <mergeCell ref="D2369:E2369"/>
    <mergeCell ref="D2370:E2370"/>
    <mergeCell ref="D2371:E2371"/>
    <mergeCell ref="D2372:E2372"/>
    <mergeCell ref="D2373:E2373"/>
    <mergeCell ref="D2374:E2374"/>
    <mergeCell ref="D2375:E2375"/>
    <mergeCell ref="D2376:E2376"/>
    <mergeCell ref="D2377:E2377"/>
    <mergeCell ref="D2378:E2378"/>
    <mergeCell ref="D2379:E2379"/>
    <mergeCell ref="D2380:E2380"/>
    <mergeCell ref="D2381:E2381"/>
    <mergeCell ref="D2382:E2382"/>
    <mergeCell ref="D2383:E2383"/>
    <mergeCell ref="D2384:E2384"/>
    <mergeCell ref="D2385:E2385"/>
    <mergeCell ref="D2386:E2386"/>
    <mergeCell ref="D2387:E2387"/>
    <mergeCell ref="D2388:E2388"/>
    <mergeCell ref="D2389:E2389"/>
    <mergeCell ref="D2390:E2390"/>
    <mergeCell ref="D2391:E2391"/>
    <mergeCell ref="D2392:E2392"/>
    <mergeCell ref="D2393:E2393"/>
    <mergeCell ref="D2394:E2394"/>
    <mergeCell ref="D2395:E2395"/>
    <mergeCell ref="D2396:E2396"/>
    <mergeCell ref="D2397:E2397"/>
    <mergeCell ref="D2398:E2398"/>
    <mergeCell ref="D2399:E2399"/>
    <mergeCell ref="D2400:E2400"/>
    <mergeCell ref="D2401:E2401"/>
    <mergeCell ref="D2402:E2402"/>
    <mergeCell ref="D2403:E2403"/>
    <mergeCell ref="D2404:E2404"/>
    <mergeCell ref="D2405:E2405"/>
    <mergeCell ref="D2406:E2406"/>
    <mergeCell ref="D2407:E2407"/>
    <mergeCell ref="D2408:E2408"/>
    <mergeCell ref="D2409:E2409"/>
    <mergeCell ref="D2410:E2410"/>
    <mergeCell ref="D2411:E2411"/>
    <mergeCell ref="D2412:E2412"/>
    <mergeCell ref="D2413:E2413"/>
    <mergeCell ref="D2414:E2414"/>
    <mergeCell ref="D2415:E2415"/>
    <mergeCell ref="D2416:E2416"/>
    <mergeCell ref="D2417:E2417"/>
    <mergeCell ref="D2418:E2418"/>
    <mergeCell ref="D2419:E2419"/>
    <mergeCell ref="D2420:E2420"/>
    <mergeCell ref="D2421:E2421"/>
    <mergeCell ref="D2422:E2422"/>
    <mergeCell ref="D2423:E2423"/>
    <mergeCell ref="D2424:E2424"/>
    <mergeCell ref="D2425:E2425"/>
    <mergeCell ref="D2426:E2426"/>
    <mergeCell ref="D2427:E2427"/>
    <mergeCell ref="D2428:E2428"/>
    <mergeCell ref="D2429:E2429"/>
    <mergeCell ref="D2430:E2430"/>
    <mergeCell ref="D2431:E2431"/>
    <mergeCell ref="D2432:E2432"/>
    <mergeCell ref="D2433:E2433"/>
    <mergeCell ref="D2434:E2434"/>
    <mergeCell ref="D2435:E2435"/>
    <mergeCell ref="D2436:E2436"/>
    <mergeCell ref="D2437:E2437"/>
    <mergeCell ref="D2438:E2438"/>
    <mergeCell ref="D2439:E2439"/>
    <mergeCell ref="D2440:E2440"/>
    <mergeCell ref="D2441:E2441"/>
    <mergeCell ref="D2442:E2442"/>
    <mergeCell ref="D2443:E2443"/>
    <mergeCell ref="D2444:E2444"/>
    <mergeCell ref="D2445:E2445"/>
    <mergeCell ref="D2446:E2446"/>
    <mergeCell ref="D2447:E2447"/>
    <mergeCell ref="D2448:E2448"/>
    <mergeCell ref="D2449:E2449"/>
    <mergeCell ref="D2450:E2450"/>
    <mergeCell ref="D2451:E2451"/>
    <mergeCell ref="D2452:E2452"/>
    <mergeCell ref="D2453:E2453"/>
    <mergeCell ref="D2454:E2454"/>
    <mergeCell ref="D2455:E2455"/>
    <mergeCell ref="D2456:E2456"/>
    <mergeCell ref="D2457:E2457"/>
    <mergeCell ref="D2458:E2458"/>
    <mergeCell ref="D2459:E2459"/>
    <mergeCell ref="D2460:E2460"/>
    <mergeCell ref="D2461:E2461"/>
    <mergeCell ref="D2462:E2462"/>
    <mergeCell ref="D2463:E2463"/>
    <mergeCell ref="D2464:E2464"/>
    <mergeCell ref="D2465:E2465"/>
    <mergeCell ref="D2466:E2466"/>
    <mergeCell ref="D2467:E2467"/>
    <mergeCell ref="D2468:E2468"/>
    <mergeCell ref="D2469:E2469"/>
    <mergeCell ref="D2470:E2470"/>
    <mergeCell ref="D2471:E2471"/>
    <mergeCell ref="D2472:E2472"/>
    <mergeCell ref="D2473:E2473"/>
    <mergeCell ref="D2474:E2474"/>
    <mergeCell ref="D2475:E2475"/>
    <mergeCell ref="D2476:E2476"/>
    <mergeCell ref="D2477:E2477"/>
    <mergeCell ref="D2478:E2478"/>
    <mergeCell ref="D2479:E2479"/>
    <mergeCell ref="D2480:E2480"/>
    <mergeCell ref="D2481:E2481"/>
    <mergeCell ref="D2482:E2482"/>
    <mergeCell ref="D2483:E2483"/>
    <mergeCell ref="D2484:E2484"/>
    <mergeCell ref="D2485:E2485"/>
    <mergeCell ref="D2486:E2486"/>
    <mergeCell ref="D2487:E2487"/>
    <mergeCell ref="D2488:E2488"/>
    <mergeCell ref="D2489:E2489"/>
    <mergeCell ref="D2490:E2490"/>
    <mergeCell ref="D2491:E2491"/>
    <mergeCell ref="D2492:E2492"/>
    <mergeCell ref="D2493:E2493"/>
    <mergeCell ref="D2494:E2494"/>
    <mergeCell ref="D2495:E2495"/>
    <mergeCell ref="D2496:E2496"/>
    <mergeCell ref="D2497:E2497"/>
    <mergeCell ref="D2498:E2498"/>
    <mergeCell ref="D2499:E2499"/>
    <mergeCell ref="D2500:E2500"/>
    <mergeCell ref="D2501:E2501"/>
    <mergeCell ref="D2502:E2502"/>
    <mergeCell ref="D2503:E2503"/>
    <mergeCell ref="D2504:E2504"/>
    <mergeCell ref="D2505:E2505"/>
    <mergeCell ref="D2506:E2506"/>
    <mergeCell ref="D2507:E2507"/>
    <mergeCell ref="D2508:E2508"/>
    <mergeCell ref="D2509:E2509"/>
    <mergeCell ref="D2510:E2510"/>
    <mergeCell ref="D2511:E2511"/>
    <mergeCell ref="D2512:E2512"/>
    <mergeCell ref="D2513:E2513"/>
    <mergeCell ref="D2514:E2514"/>
    <mergeCell ref="D2515:E2515"/>
    <mergeCell ref="D2516:E2516"/>
    <mergeCell ref="D2517:E2517"/>
    <mergeCell ref="D2518:E2518"/>
    <mergeCell ref="D2519:E2519"/>
    <mergeCell ref="D2520:E2520"/>
    <mergeCell ref="D2521:E2521"/>
    <mergeCell ref="D2522:E2522"/>
    <mergeCell ref="D2523:E2523"/>
    <mergeCell ref="D2524:E2524"/>
    <mergeCell ref="D2525:E2525"/>
    <mergeCell ref="D2526:E2526"/>
    <mergeCell ref="D2527:E2527"/>
    <mergeCell ref="D2528:E2528"/>
    <mergeCell ref="D2529:E2529"/>
    <mergeCell ref="D2530:E2530"/>
    <mergeCell ref="D2531:E2531"/>
    <mergeCell ref="D2532:E2532"/>
    <mergeCell ref="D2533:E2533"/>
    <mergeCell ref="D2534:E2534"/>
    <mergeCell ref="D2535:E2535"/>
    <mergeCell ref="D2536:E2536"/>
    <mergeCell ref="D2537:E2537"/>
    <mergeCell ref="D2538:E2538"/>
    <mergeCell ref="D2539:E2539"/>
    <mergeCell ref="D2540:E2540"/>
    <mergeCell ref="D2541:E2541"/>
    <mergeCell ref="D2542:E2542"/>
    <mergeCell ref="D2543:E2543"/>
    <mergeCell ref="D2544:E2544"/>
    <mergeCell ref="D2545:E2545"/>
    <mergeCell ref="D2546:E2546"/>
    <mergeCell ref="D2547:E2547"/>
    <mergeCell ref="D2548:E2548"/>
    <mergeCell ref="D2549:E2549"/>
    <mergeCell ref="D2550:E2550"/>
    <mergeCell ref="D2551:E2551"/>
    <mergeCell ref="D2552:E2552"/>
    <mergeCell ref="D2553:E2553"/>
    <mergeCell ref="D2554:E2554"/>
    <mergeCell ref="D2555:E2555"/>
    <mergeCell ref="D2556:E2556"/>
    <mergeCell ref="D2557:E2557"/>
    <mergeCell ref="D2558:E2558"/>
    <mergeCell ref="D2559:E2559"/>
    <mergeCell ref="D2560:E2560"/>
    <mergeCell ref="D2561:E2561"/>
    <mergeCell ref="D2562:E2562"/>
    <mergeCell ref="D2563:E2563"/>
    <mergeCell ref="D2564:E2564"/>
    <mergeCell ref="D2565:E2565"/>
    <mergeCell ref="D2566:E2566"/>
    <mergeCell ref="D2567:E2567"/>
    <mergeCell ref="D2568:E2568"/>
    <mergeCell ref="D2569:E2569"/>
    <mergeCell ref="D2570:E2570"/>
    <mergeCell ref="D2571:E2571"/>
    <mergeCell ref="D2572:E2572"/>
    <mergeCell ref="D2573:E2573"/>
    <mergeCell ref="D2574:E2574"/>
    <mergeCell ref="D2575:E2575"/>
    <mergeCell ref="D2576:E2576"/>
    <mergeCell ref="D2577:E2577"/>
    <mergeCell ref="D2578:E2578"/>
    <mergeCell ref="D2579:E2579"/>
    <mergeCell ref="D2580:E2580"/>
    <mergeCell ref="D2581:E2581"/>
    <mergeCell ref="D2582:E2582"/>
    <mergeCell ref="D2583:E2583"/>
    <mergeCell ref="D2584:E2584"/>
    <mergeCell ref="D2585:E2585"/>
    <mergeCell ref="D2586:E2586"/>
    <mergeCell ref="D2587:E2587"/>
    <mergeCell ref="D2588:E2588"/>
    <mergeCell ref="D2589:E2589"/>
    <mergeCell ref="D2590:E2590"/>
    <mergeCell ref="D2591:E2591"/>
    <mergeCell ref="D2592:E2592"/>
    <mergeCell ref="D2593:E2593"/>
    <mergeCell ref="D2594:E2594"/>
    <mergeCell ref="D2595:E2595"/>
    <mergeCell ref="D2596:E2596"/>
    <mergeCell ref="D2597:E2597"/>
    <mergeCell ref="D2598:E2598"/>
    <mergeCell ref="D2599:E2599"/>
    <mergeCell ref="D2600:E2600"/>
    <mergeCell ref="D2601:E2601"/>
    <mergeCell ref="D2602:E2602"/>
    <mergeCell ref="D2603:E2603"/>
    <mergeCell ref="D2604:E2604"/>
    <mergeCell ref="D2605:E2605"/>
    <mergeCell ref="D2606:E2606"/>
    <mergeCell ref="D2607:E2607"/>
    <mergeCell ref="D2608:E2608"/>
    <mergeCell ref="D2609:E2609"/>
    <mergeCell ref="D2610:E2610"/>
    <mergeCell ref="D2611:E2611"/>
    <mergeCell ref="D2612:E2612"/>
    <mergeCell ref="D2613:E2613"/>
    <mergeCell ref="D2614:E2614"/>
    <mergeCell ref="D2615:E2615"/>
    <mergeCell ref="D2616:E2616"/>
    <mergeCell ref="D2617:E2617"/>
    <mergeCell ref="D2618:E2618"/>
    <mergeCell ref="D2619:E2619"/>
    <mergeCell ref="D2620:E2620"/>
    <mergeCell ref="D2621:E2621"/>
    <mergeCell ref="D2622:E2622"/>
    <mergeCell ref="D2623:E2623"/>
    <mergeCell ref="D2624:E2624"/>
    <mergeCell ref="D2625:E2625"/>
    <mergeCell ref="D2626:E2626"/>
    <mergeCell ref="D2627:E2627"/>
    <mergeCell ref="D2628:E2628"/>
    <mergeCell ref="D2629:E2629"/>
    <mergeCell ref="D2630:E2630"/>
    <mergeCell ref="D2631:E2631"/>
    <mergeCell ref="D2632:E2632"/>
    <mergeCell ref="D2633:E2633"/>
    <mergeCell ref="D2634:E2634"/>
    <mergeCell ref="D2635:E2635"/>
    <mergeCell ref="D2636:E2636"/>
    <mergeCell ref="D2637:E2637"/>
    <mergeCell ref="D2638:E2638"/>
    <mergeCell ref="D2639:E2639"/>
    <mergeCell ref="D2640:E2640"/>
    <mergeCell ref="D2641:E2641"/>
    <mergeCell ref="D2642:E2642"/>
    <mergeCell ref="D2643:E2643"/>
    <mergeCell ref="D2644:E2644"/>
    <mergeCell ref="D2645:E2645"/>
    <mergeCell ref="D2646:E2646"/>
    <mergeCell ref="D2647:E2647"/>
    <mergeCell ref="D2648:E2648"/>
    <mergeCell ref="D2649:E2649"/>
    <mergeCell ref="D2650:E2650"/>
    <mergeCell ref="D2651:E2651"/>
    <mergeCell ref="D2652:E2652"/>
    <mergeCell ref="D2653:E2653"/>
    <mergeCell ref="D2654:E2654"/>
    <mergeCell ref="D2655:E2655"/>
    <mergeCell ref="D2656:E2656"/>
    <mergeCell ref="D2657:E2657"/>
    <mergeCell ref="D2658:E2658"/>
    <mergeCell ref="D2659:E2659"/>
    <mergeCell ref="D2660:E2660"/>
    <mergeCell ref="D2661:E2661"/>
    <mergeCell ref="D2662:E2662"/>
    <mergeCell ref="D2663:E2663"/>
    <mergeCell ref="D2664:E2664"/>
    <mergeCell ref="D2665:E2665"/>
    <mergeCell ref="D2666:E2666"/>
    <mergeCell ref="D2667:E2667"/>
    <mergeCell ref="D2668:E2668"/>
    <mergeCell ref="D2669:E2669"/>
    <mergeCell ref="D2670:E2670"/>
    <mergeCell ref="D2671:E2671"/>
    <mergeCell ref="D2672:E2672"/>
    <mergeCell ref="D2673:E2673"/>
    <mergeCell ref="D2674:E2674"/>
    <mergeCell ref="D2675:E2675"/>
    <mergeCell ref="D2676:E2676"/>
    <mergeCell ref="D2677:E2677"/>
    <mergeCell ref="D2678:E2678"/>
    <mergeCell ref="D2679:E2679"/>
    <mergeCell ref="D2680:E2680"/>
    <mergeCell ref="D2681:E2681"/>
    <mergeCell ref="D2682:E2682"/>
    <mergeCell ref="D2683:E2683"/>
    <mergeCell ref="D2684:E2684"/>
    <mergeCell ref="D2685:E2685"/>
    <mergeCell ref="D2686:E2686"/>
    <mergeCell ref="D2687:E2687"/>
    <mergeCell ref="D2688:E2688"/>
    <mergeCell ref="D2689:E2689"/>
    <mergeCell ref="D2690:E2690"/>
    <mergeCell ref="D2691:E2691"/>
    <mergeCell ref="D2692:E2692"/>
    <mergeCell ref="D2693:E2693"/>
    <mergeCell ref="D2694:E2694"/>
    <mergeCell ref="D2695:E2695"/>
    <mergeCell ref="D2696:E2696"/>
    <mergeCell ref="D2697:E2697"/>
    <mergeCell ref="D2698:E2698"/>
    <mergeCell ref="D2699:E2699"/>
    <mergeCell ref="D2700:E2700"/>
    <mergeCell ref="D2701:E2701"/>
    <mergeCell ref="D2702:E2702"/>
    <mergeCell ref="D2703:E2703"/>
    <mergeCell ref="D2704:E2704"/>
    <mergeCell ref="D2705:E2705"/>
    <mergeCell ref="D2706:E2706"/>
    <mergeCell ref="D2707:E2707"/>
    <mergeCell ref="D2708:E2708"/>
    <mergeCell ref="D2709:E2709"/>
    <mergeCell ref="D2710:E2710"/>
    <mergeCell ref="D2711:E2711"/>
    <mergeCell ref="D2712:E2712"/>
    <mergeCell ref="D2713:E2713"/>
    <mergeCell ref="D2714:E2714"/>
    <mergeCell ref="D2715:E2715"/>
    <mergeCell ref="D2716:E2716"/>
    <mergeCell ref="D2717:E2717"/>
    <mergeCell ref="D2718:E2718"/>
    <mergeCell ref="D2719:E2719"/>
    <mergeCell ref="D2720:E2720"/>
    <mergeCell ref="D2721:E2721"/>
    <mergeCell ref="D2722:E2722"/>
    <mergeCell ref="D2723:E2723"/>
    <mergeCell ref="D2724:E2724"/>
    <mergeCell ref="D2725:E2725"/>
    <mergeCell ref="D2726:E2726"/>
    <mergeCell ref="D2727:E2727"/>
    <mergeCell ref="D2728:E2728"/>
    <mergeCell ref="D2729:E2729"/>
    <mergeCell ref="D2730:E2730"/>
    <mergeCell ref="D2731:E2731"/>
    <mergeCell ref="D2732:E2732"/>
    <mergeCell ref="D2733:E2733"/>
    <mergeCell ref="D2734:E2734"/>
    <mergeCell ref="D2735:E2735"/>
    <mergeCell ref="D2736:E2736"/>
    <mergeCell ref="D2737:E2737"/>
    <mergeCell ref="D2738:E2738"/>
    <mergeCell ref="D2739:E2739"/>
    <mergeCell ref="D2740:E2740"/>
    <mergeCell ref="D2741:E2741"/>
    <mergeCell ref="D2742:E2742"/>
    <mergeCell ref="D2743:E2743"/>
    <mergeCell ref="D2744:E2744"/>
    <mergeCell ref="D2745:E2745"/>
    <mergeCell ref="D2746:E2746"/>
    <mergeCell ref="D2747:E2747"/>
    <mergeCell ref="D2748:E2748"/>
    <mergeCell ref="D2749:E2749"/>
    <mergeCell ref="D2750:E2750"/>
    <mergeCell ref="D2751:E2751"/>
    <mergeCell ref="D2752:E2752"/>
    <mergeCell ref="D2753:E2753"/>
    <mergeCell ref="D2754:E2754"/>
    <mergeCell ref="D2755:E2755"/>
    <mergeCell ref="D2756:E2756"/>
    <mergeCell ref="D2757:E2757"/>
    <mergeCell ref="D2758:E2758"/>
    <mergeCell ref="D2759:E2759"/>
    <mergeCell ref="D2760:E2760"/>
    <mergeCell ref="D2761:E2761"/>
    <mergeCell ref="D2762:E2762"/>
    <mergeCell ref="D2763:E2763"/>
    <mergeCell ref="D2764:E2764"/>
    <mergeCell ref="D2765:E2765"/>
    <mergeCell ref="D2766:E2766"/>
    <mergeCell ref="D2767:E2767"/>
    <mergeCell ref="D2768:E2768"/>
    <mergeCell ref="D2769:E2769"/>
    <mergeCell ref="D2770:E2770"/>
    <mergeCell ref="D2771:E2771"/>
    <mergeCell ref="D2772:E2772"/>
    <mergeCell ref="D2773:E2773"/>
    <mergeCell ref="D2774:E2774"/>
    <mergeCell ref="D2775:E2775"/>
    <mergeCell ref="D2776:E2776"/>
    <mergeCell ref="D2777:E2777"/>
    <mergeCell ref="D2778:E2778"/>
    <mergeCell ref="D2779:E2779"/>
    <mergeCell ref="D2780:E2780"/>
    <mergeCell ref="D2781:E2781"/>
    <mergeCell ref="D2782:E2782"/>
    <mergeCell ref="D2783:E2783"/>
    <mergeCell ref="D2784:E2784"/>
    <mergeCell ref="D2785:E2785"/>
    <mergeCell ref="D2786:E2786"/>
    <mergeCell ref="D2787:E2787"/>
    <mergeCell ref="D2788:E2788"/>
    <mergeCell ref="D2789:E2789"/>
    <mergeCell ref="D2790:E2790"/>
    <mergeCell ref="D2791:E2791"/>
    <mergeCell ref="D2792:E2792"/>
    <mergeCell ref="D2793:E2793"/>
    <mergeCell ref="D2794:E2794"/>
    <mergeCell ref="D2795:E2795"/>
    <mergeCell ref="D2796:E2796"/>
    <mergeCell ref="D2797:E2797"/>
    <mergeCell ref="D2798:E2798"/>
    <mergeCell ref="D2799:E2799"/>
    <mergeCell ref="D2800:E2800"/>
    <mergeCell ref="D2801:E2801"/>
    <mergeCell ref="D2802:E2802"/>
    <mergeCell ref="D2803:E2803"/>
    <mergeCell ref="D2804:E2804"/>
    <mergeCell ref="D2805:E2805"/>
    <mergeCell ref="D2806:E2806"/>
    <mergeCell ref="D2807:E2807"/>
    <mergeCell ref="D2808:E2808"/>
    <mergeCell ref="D2809:E2809"/>
    <mergeCell ref="D2810:E2810"/>
    <mergeCell ref="D2811:E2811"/>
    <mergeCell ref="D2812:E2812"/>
    <mergeCell ref="D2813:E2813"/>
    <mergeCell ref="D2814:E2814"/>
    <mergeCell ref="D2815:E2815"/>
    <mergeCell ref="D2816:E2816"/>
    <mergeCell ref="D2817:E2817"/>
    <mergeCell ref="D2818:E2818"/>
    <mergeCell ref="D2819:E2819"/>
    <mergeCell ref="D2820:E2820"/>
    <mergeCell ref="D2821:E2821"/>
    <mergeCell ref="D2822:E2822"/>
    <mergeCell ref="D2823:E2823"/>
    <mergeCell ref="D2824:E2824"/>
    <mergeCell ref="D2825:E2825"/>
    <mergeCell ref="D2826:E2826"/>
    <mergeCell ref="D2827:E2827"/>
    <mergeCell ref="D2828:E2828"/>
    <mergeCell ref="D2829:E2829"/>
    <mergeCell ref="D2830:E2830"/>
    <mergeCell ref="D2831:E2831"/>
    <mergeCell ref="D2832:E2832"/>
    <mergeCell ref="D2833:E2833"/>
    <mergeCell ref="D2834:E2834"/>
    <mergeCell ref="D2835:E2835"/>
    <mergeCell ref="D2836:E2836"/>
    <mergeCell ref="D2837:E2837"/>
    <mergeCell ref="D2838:E2838"/>
    <mergeCell ref="D2839:E2839"/>
    <mergeCell ref="D2840:E2840"/>
    <mergeCell ref="D2841:E2841"/>
    <mergeCell ref="D2842:E2842"/>
    <mergeCell ref="D2843:E2843"/>
    <mergeCell ref="D2844:E2844"/>
    <mergeCell ref="D2845:E2845"/>
    <mergeCell ref="D2846:E2846"/>
    <mergeCell ref="D2847:E2847"/>
    <mergeCell ref="D2848:E2848"/>
    <mergeCell ref="D2849:E2849"/>
    <mergeCell ref="D2850:E2850"/>
    <mergeCell ref="D2851:E2851"/>
    <mergeCell ref="D2852:E2852"/>
    <mergeCell ref="D2853:E2853"/>
    <mergeCell ref="D2854:E2854"/>
    <mergeCell ref="D2855:E2855"/>
    <mergeCell ref="D2856:E2856"/>
    <mergeCell ref="D2857:E2857"/>
    <mergeCell ref="D2858:E2858"/>
    <mergeCell ref="D2859:E2859"/>
    <mergeCell ref="D2860:E2860"/>
    <mergeCell ref="D2861:E2861"/>
    <mergeCell ref="D2862:E2862"/>
    <mergeCell ref="D2863:E2863"/>
    <mergeCell ref="D2864:E2864"/>
    <mergeCell ref="D2865:E2865"/>
    <mergeCell ref="D2866:E2866"/>
    <mergeCell ref="D2867:E2867"/>
    <mergeCell ref="D2868:E2868"/>
    <mergeCell ref="D2869:E2869"/>
    <mergeCell ref="D2870:E2870"/>
    <mergeCell ref="D2871:E2871"/>
    <mergeCell ref="D2872:E2872"/>
    <mergeCell ref="D2873:E2873"/>
    <mergeCell ref="D2874:E2874"/>
    <mergeCell ref="D2875:E2875"/>
    <mergeCell ref="D2876:E2876"/>
    <mergeCell ref="D2877:E2877"/>
    <mergeCell ref="D2878:E2878"/>
    <mergeCell ref="D2879:E2879"/>
    <mergeCell ref="D2880:E2880"/>
    <mergeCell ref="D2881:E2881"/>
    <mergeCell ref="D2882:E2882"/>
    <mergeCell ref="D2883:E2883"/>
    <mergeCell ref="D2884:E2884"/>
    <mergeCell ref="D2885:E2885"/>
    <mergeCell ref="D2886:E2886"/>
    <mergeCell ref="D2887:E2887"/>
    <mergeCell ref="D2888:E2888"/>
    <mergeCell ref="D2889:E2889"/>
    <mergeCell ref="D2890:E2890"/>
    <mergeCell ref="D2891:E2891"/>
    <mergeCell ref="D2892:E2892"/>
    <mergeCell ref="D2893:E2893"/>
    <mergeCell ref="D2894:E2894"/>
    <mergeCell ref="D2895:E2895"/>
    <mergeCell ref="D2896:E2896"/>
    <mergeCell ref="D2897:E2897"/>
    <mergeCell ref="D2898:E2898"/>
    <mergeCell ref="D2899:E2899"/>
    <mergeCell ref="D2900:E2900"/>
    <mergeCell ref="D2901:E2901"/>
    <mergeCell ref="D2902:E2902"/>
    <mergeCell ref="D2903:E2903"/>
    <mergeCell ref="D2904:E2904"/>
    <mergeCell ref="D2905:E2905"/>
    <mergeCell ref="D2906:E2906"/>
    <mergeCell ref="D2907:E2907"/>
    <mergeCell ref="D2908:E2908"/>
    <mergeCell ref="D2909:E2909"/>
    <mergeCell ref="D2910:E2910"/>
    <mergeCell ref="D2911:E2911"/>
    <mergeCell ref="D2912:E2912"/>
    <mergeCell ref="D2913:E2913"/>
    <mergeCell ref="D2914:E2914"/>
    <mergeCell ref="D2915:E2915"/>
    <mergeCell ref="D2916:E2916"/>
    <mergeCell ref="D2917:E2917"/>
    <mergeCell ref="D2918:E2918"/>
    <mergeCell ref="D2919:E2919"/>
    <mergeCell ref="D2920:E2920"/>
    <mergeCell ref="D2921:E2921"/>
    <mergeCell ref="D2922:E2922"/>
    <mergeCell ref="D2923:E2923"/>
    <mergeCell ref="D2924:E2924"/>
    <mergeCell ref="D2925:E2925"/>
    <mergeCell ref="D2926:E2926"/>
    <mergeCell ref="D2927:E2927"/>
    <mergeCell ref="D2928:E2928"/>
    <mergeCell ref="D2929:E2929"/>
    <mergeCell ref="D2930:E2930"/>
    <mergeCell ref="D2931:E2931"/>
    <mergeCell ref="D2932:E2932"/>
    <mergeCell ref="D2933:E2933"/>
    <mergeCell ref="D2934:E2934"/>
    <mergeCell ref="D2935:E2935"/>
    <mergeCell ref="D2936:E2936"/>
    <mergeCell ref="D2937:E2937"/>
    <mergeCell ref="D2938:E2938"/>
    <mergeCell ref="D2939:E2939"/>
    <mergeCell ref="D2940:E2940"/>
    <mergeCell ref="D2941:E2941"/>
    <mergeCell ref="D2942:E2942"/>
    <mergeCell ref="D2943:E2943"/>
    <mergeCell ref="D2944:E2944"/>
    <mergeCell ref="D2945:E2945"/>
    <mergeCell ref="D2946:E2946"/>
    <mergeCell ref="D2947:E2947"/>
    <mergeCell ref="D2948:E2948"/>
    <mergeCell ref="D2949:E2949"/>
    <mergeCell ref="D2950:E2950"/>
    <mergeCell ref="D2951:E2951"/>
    <mergeCell ref="D2952:E2952"/>
    <mergeCell ref="D2953:E2953"/>
    <mergeCell ref="D2954:E2954"/>
    <mergeCell ref="D2955:E2955"/>
    <mergeCell ref="D2956:E2956"/>
    <mergeCell ref="D2957:E2957"/>
    <mergeCell ref="D2958:E2958"/>
    <mergeCell ref="D2959:E2959"/>
    <mergeCell ref="D2960:E2960"/>
    <mergeCell ref="D2961:E2961"/>
    <mergeCell ref="D2962:E2962"/>
    <mergeCell ref="D2963:E2963"/>
    <mergeCell ref="D2964:E2964"/>
    <mergeCell ref="D2965:E2965"/>
    <mergeCell ref="D2966:E2966"/>
    <mergeCell ref="D2967:E2967"/>
    <mergeCell ref="D2968:E2968"/>
    <mergeCell ref="D2969:E2969"/>
    <mergeCell ref="D2970:E2970"/>
    <mergeCell ref="D2971:E2971"/>
    <mergeCell ref="D2972:E2972"/>
    <mergeCell ref="D2973:E2973"/>
    <mergeCell ref="D2974:E2974"/>
    <mergeCell ref="D2975:E2975"/>
    <mergeCell ref="D2976:E2976"/>
    <mergeCell ref="D2977:E2977"/>
    <mergeCell ref="D2978:E2978"/>
    <mergeCell ref="D2979:E2979"/>
    <mergeCell ref="D2980:E2980"/>
    <mergeCell ref="D2981:E2981"/>
    <mergeCell ref="D2982:E2982"/>
    <mergeCell ref="D2983:E2983"/>
    <mergeCell ref="D2984:E2984"/>
    <mergeCell ref="D2985:E2985"/>
    <mergeCell ref="D2986:E2986"/>
    <mergeCell ref="D2987:E2987"/>
    <mergeCell ref="D2988:E2988"/>
    <mergeCell ref="D2989:E2989"/>
    <mergeCell ref="D2990:E2990"/>
    <mergeCell ref="D2991:E2991"/>
    <mergeCell ref="D2992:E2992"/>
    <mergeCell ref="D2993:E2993"/>
    <mergeCell ref="D2994:E2994"/>
    <mergeCell ref="D2995:E2995"/>
    <mergeCell ref="D2996:E2996"/>
    <mergeCell ref="D2997:E2997"/>
    <mergeCell ref="D2998:E2998"/>
    <mergeCell ref="D2999:E2999"/>
    <mergeCell ref="D3000:E3000"/>
    <mergeCell ref="D3001:E3001"/>
    <mergeCell ref="D3002:E3002"/>
    <mergeCell ref="D3003:E3003"/>
    <mergeCell ref="D3004:E3004"/>
    <mergeCell ref="D3005:E3005"/>
    <mergeCell ref="D3006:E3006"/>
    <mergeCell ref="D3007:E3007"/>
    <mergeCell ref="D3008:E3008"/>
    <mergeCell ref="D3009:E3009"/>
    <mergeCell ref="D3010:E3010"/>
    <mergeCell ref="D3011:E3011"/>
    <mergeCell ref="D3012:E3012"/>
    <mergeCell ref="D3013:E3013"/>
    <mergeCell ref="D3014:E3014"/>
    <mergeCell ref="D3015:E3015"/>
    <mergeCell ref="D3016:E3016"/>
    <mergeCell ref="D3017:E3017"/>
    <mergeCell ref="D3018:E3018"/>
    <mergeCell ref="D3019:E3019"/>
    <mergeCell ref="D3020:E3020"/>
    <mergeCell ref="D3021:E3021"/>
    <mergeCell ref="D3022:E3022"/>
    <mergeCell ref="D3023:E3023"/>
    <mergeCell ref="D3024:E3024"/>
    <mergeCell ref="D3025:E3025"/>
    <mergeCell ref="D3026:E3026"/>
    <mergeCell ref="D3027:E3027"/>
    <mergeCell ref="D3028:E3028"/>
    <mergeCell ref="D3029:E3029"/>
    <mergeCell ref="D3030:E3030"/>
    <mergeCell ref="D3031:E3031"/>
    <mergeCell ref="D3032:E3032"/>
    <mergeCell ref="D3033:E3033"/>
    <mergeCell ref="D3034:E3034"/>
    <mergeCell ref="D3035:E3035"/>
    <mergeCell ref="D3036:E3036"/>
    <mergeCell ref="D3037:E3037"/>
    <mergeCell ref="D3038:E3038"/>
    <mergeCell ref="D3039:E3039"/>
    <mergeCell ref="D3040:E3040"/>
    <mergeCell ref="D3041:E3041"/>
    <mergeCell ref="D3042:E3042"/>
    <mergeCell ref="D3043:E3043"/>
    <mergeCell ref="D3044:E3044"/>
    <mergeCell ref="D3045:E3045"/>
    <mergeCell ref="D3046:E3046"/>
    <mergeCell ref="D3047:E3047"/>
    <mergeCell ref="D3048:E3048"/>
    <mergeCell ref="D3049:E3049"/>
    <mergeCell ref="D3050:E3050"/>
    <mergeCell ref="D3051:E3051"/>
    <mergeCell ref="D3052:E3052"/>
    <mergeCell ref="D3053:E3053"/>
    <mergeCell ref="D3054:E3054"/>
    <mergeCell ref="D3055:E3055"/>
    <mergeCell ref="D3056:E3056"/>
    <mergeCell ref="D3057:E3057"/>
    <mergeCell ref="D3058:E3058"/>
    <mergeCell ref="D3059:E3059"/>
    <mergeCell ref="D3060:E3060"/>
    <mergeCell ref="D3061:E3061"/>
    <mergeCell ref="D3062:E3062"/>
    <mergeCell ref="D3063:E3063"/>
    <mergeCell ref="D3064:E3064"/>
    <mergeCell ref="D3065:E3065"/>
    <mergeCell ref="D3066:E3066"/>
    <mergeCell ref="D3067:E3067"/>
    <mergeCell ref="D3068:E3068"/>
    <mergeCell ref="D3069:E3069"/>
    <mergeCell ref="D3070:E3070"/>
    <mergeCell ref="D3071:E3071"/>
    <mergeCell ref="D3072:E3072"/>
    <mergeCell ref="D3073:E3073"/>
    <mergeCell ref="D3074:E3074"/>
    <mergeCell ref="D3075:E3075"/>
    <mergeCell ref="D3076:E3076"/>
    <mergeCell ref="D3077:E3077"/>
    <mergeCell ref="D3078:E3078"/>
    <mergeCell ref="D3079:E3079"/>
    <mergeCell ref="D3080:E3080"/>
    <mergeCell ref="D3081:E3081"/>
    <mergeCell ref="D3082:E3082"/>
    <mergeCell ref="D3083:E3083"/>
    <mergeCell ref="D3084:E3084"/>
    <mergeCell ref="D3085:E3085"/>
    <mergeCell ref="D3086:E3086"/>
    <mergeCell ref="D3087:E3087"/>
    <mergeCell ref="D3088:E3088"/>
    <mergeCell ref="D3089:E3089"/>
    <mergeCell ref="D3090:E3090"/>
    <mergeCell ref="D3091:E3091"/>
    <mergeCell ref="D3092:E3092"/>
    <mergeCell ref="D3093:E3093"/>
    <mergeCell ref="D3094:E3094"/>
    <mergeCell ref="D3095:E3095"/>
    <mergeCell ref="D3096:E3096"/>
    <mergeCell ref="D3097:E3097"/>
    <mergeCell ref="D3098:E3098"/>
    <mergeCell ref="D3099:E3099"/>
    <mergeCell ref="D3100:E3100"/>
    <mergeCell ref="D3101:E3101"/>
    <mergeCell ref="D3102:E3102"/>
    <mergeCell ref="D3103:E3103"/>
    <mergeCell ref="D3104:E3104"/>
    <mergeCell ref="D3105:E3105"/>
    <mergeCell ref="D3106:E3106"/>
    <mergeCell ref="D3107:E3107"/>
    <mergeCell ref="D3108:E3108"/>
    <mergeCell ref="D3109:E3109"/>
    <mergeCell ref="D3110:E3110"/>
    <mergeCell ref="D3111:E3111"/>
    <mergeCell ref="D3112:E3112"/>
    <mergeCell ref="D3113:E3113"/>
    <mergeCell ref="D3114:E3114"/>
    <mergeCell ref="D3115:E3115"/>
    <mergeCell ref="D3116:E3116"/>
    <mergeCell ref="D3117:E3117"/>
    <mergeCell ref="D3118:E3118"/>
    <mergeCell ref="D3119:E3119"/>
    <mergeCell ref="D3120:E3120"/>
    <mergeCell ref="D3121:E3121"/>
    <mergeCell ref="D3122:E3122"/>
    <mergeCell ref="D3123:E3123"/>
    <mergeCell ref="D3124:E3124"/>
    <mergeCell ref="D3125:E3125"/>
    <mergeCell ref="D3126:E3126"/>
    <mergeCell ref="D3127:E3127"/>
    <mergeCell ref="D3128:E3128"/>
    <mergeCell ref="D3129:E3129"/>
    <mergeCell ref="D3130:E3130"/>
    <mergeCell ref="D3131:E3131"/>
    <mergeCell ref="D3132:E3132"/>
    <mergeCell ref="D3133:E3133"/>
    <mergeCell ref="D3134:E3134"/>
    <mergeCell ref="D3135:E3135"/>
    <mergeCell ref="D3136:E3136"/>
    <mergeCell ref="D3137:E3137"/>
    <mergeCell ref="D3138:E3138"/>
    <mergeCell ref="D3139:E3139"/>
    <mergeCell ref="D3140:E3140"/>
    <mergeCell ref="D3141:E3141"/>
    <mergeCell ref="D3142:E3142"/>
    <mergeCell ref="D3143:E3143"/>
    <mergeCell ref="D3144:E3144"/>
    <mergeCell ref="D3145:E3145"/>
    <mergeCell ref="D3146:E3146"/>
    <mergeCell ref="D3147:E3147"/>
    <mergeCell ref="D3148:E3148"/>
    <mergeCell ref="D3149:E3149"/>
    <mergeCell ref="D3150:E3150"/>
    <mergeCell ref="D3151:E3151"/>
    <mergeCell ref="D3152:E3152"/>
    <mergeCell ref="D3153:E3153"/>
    <mergeCell ref="D3154:E3154"/>
    <mergeCell ref="D3155:E3155"/>
    <mergeCell ref="D3156:E3156"/>
    <mergeCell ref="D3157:E3157"/>
    <mergeCell ref="D3158:E3158"/>
    <mergeCell ref="D3159:E3159"/>
    <mergeCell ref="D3160:E3160"/>
    <mergeCell ref="D3161:E3161"/>
    <mergeCell ref="D3162:E3162"/>
    <mergeCell ref="D3163:E3163"/>
    <mergeCell ref="D3164:E3164"/>
    <mergeCell ref="D3165:E3165"/>
    <mergeCell ref="D3166:E3166"/>
    <mergeCell ref="D3167:E3167"/>
    <mergeCell ref="D3168:E3168"/>
    <mergeCell ref="D3169:E3169"/>
    <mergeCell ref="D3170:E3170"/>
    <mergeCell ref="D3171:E3171"/>
    <mergeCell ref="D3172:E3172"/>
    <mergeCell ref="D3173:E3173"/>
    <mergeCell ref="D3174:E3174"/>
    <mergeCell ref="D3175:E3175"/>
    <mergeCell ref="D3176:E3176"/>
    <mergeCell ref="D3177:E3177"/>
    <mergeCell ref="D3178:E3178"/>
    <mergeCell ref="D3179:E3179"/>
    <mergeCell ref="D3180:E3180"/>
    <mergeCell ref="D3181:E3181"/>
    <mergeCell ref="D3182:E3182"/>
    <mergeCell ref="D3183:E3183"/>
    <mergeCell ref="D3184:E3184"/>
    <mergeCell ref="D3185:E3185"/>
    <mergeCell ref="D3186:E3186"/>
    <mergeCell ref="D3187:E3187"/>
    <mergeCell ref="D3188:E3188"/>
    <mergeCell ref="D3189:E3189"/>
    <mergeCell ref="D3190:E3190"/>
    <mergeCell ref="D3191:E3191"/>
    <mergeCell ref="D3192:E3192"/>
    <mergeCell ref="D3193:E3193"/>
    <mergeCell ref="D3194:E3194"/>
    <mergeCell ref="D3195:E3195"/>
    <mergeCell ref="D3196:E3196"/>
    <mergeCell ref="D3197:E3197"/>
    <mergeCell ref="D3198:E3198"/>
    <mergeCell ref="D3199:E3199"/>
    <mergeCell ref="D3200:E3200"/>
    <mergeCell ref="D3201:E3201"/>
    <mergeCell ref="D3202:E3202"/>
    <mergeCell ref="D3203:E3203"/>
    <mergeCell ref="D3204:E3204"/>
    <mergeCell ref="D3205:E3205"/>
    <mergeCell ref="D3206:E3206"/>
    <mergeCell ref="D3207:E3207"/>
    <mergeCell ref="D3208:E3208"/>
    <mergeCell ref="D3209:E3209"/>
    <mergeCell ref="D3210:E3210"/>
    <mergeCell ref="D3211:E3211"/>
    <mergeCell ref="D3212:E3212"/>
    <mergeCell ref="D3213:E3213"/>
    <mergeCell ref="D3214:E3214"/>
    <mergeCell ref="D3215:E3215"/>
    <mergeCell ref="D3216:E3216"/>
    <mergeCell ref="D3217:E3217"/>
    <mergeCell ref="D3218:E3218"/>
    <mergeCell ref="D3219:E3219"/>
    <mergeCell ref="D3220:E3220"/>
    <mergeCell ref="D3221:E3221"/>
    <mergeCell ref="D3222:E3222"/>
    <mergeCell ref="D3223:E3223"/>
    <mergeCell ref="D3224:E3224"/>
    <mergeCell ref="D3225:E3225"/>
    <mergeCell ref="D3226:E3226"/>
    <mergeCell ref="D3227:E3227"/>
    <mergeCell ref="D3228:E3228"/>
    <mergeCell ref="D3229:E3229"/>
    <mergeCell ref="D3230:E3230"/>
    <mergeCell ref="D3231:E3231"/>
    <mergeCell ref="D3232:E3232"/>
    <mergeCell ref="D3233:E3233"/>
    <mergeCell ref="D3234:E3234"/>
    <mergeCell ref="D3235:E3235"/>
    <mergeCell ref="D3236:E3236"/>
    <mergeCell ref="D3237:E3237"/>
    <mergeCell ref="D3238:E3238"/>
    <mergeCell ref="D3239:E3239"/>
    <mergeCell ref="D3240:E3240"/>
    <mergeCell ref="D3241:E3241"/>
    <mergeCell ref="D3242:E3242"/>
    <mergeCell ref="D3243:E3243"/>
    <mergeCell ref="D3244:E3244"/>
    <mergeCell ref="D3245:E3245"/>
    <mergeCell ref="D3246:E3246"/>
    <mergeCell ref="D3247:E3247"/>
    <mergeCell ref="D3248:E3248"/>
    <mergeCell ref="D3249:E3249"/>
    <mergeCell ref="D3250:E3250"/>
    <mergeCell ref="D3251:E3251"/>
    <mergeCell ref="D3252:E3252"/>
    <mergeCell ref="D3253:E3253"/>
    <mergeCell ref="D3254:E3254"/>
    <mergeCell ref="D3255:E3255"/>
    <mergeCell ref="D3256:E3256"/>
    <mergeCell ref="D3257:E3257"/>
    <mergeCell ref="D3258:E3258"/>
    <mergeCell ref="D3259:E3259"/>
    <mergeCell ref="D3260:E3260"/>
    <mergeCell ref="D3261:E3261"/>
    <mergeCell ref="D3262:E3262"/>
    <mergeCell ref="D3263:E3263"/>
    <mergeCell ref="D3264:E3264"/>
    <mergeCell ref="D3265:E3265"/>
    <mergeCell ref="D3266:E3266"/>
    <mergeCell ref="D3267:E3267"/>
    <mergeCell ref="D3268:E3268"/>
    <mergeCell ref="D3269:E3269"/>
    <mergeCell ref="D3270:E3270"/>
    <mergeCell ref="D3271:E3271"/>
    <mergeCell ref="D3272:E3272"/>
    <mergeCell ref="D3273:E3273"/>
    <mergeCell ref="D3274:E3274"/>
    <mergeCell ref="D3275:E3275"/>
    <mergeCell ref="D3276:E3276"/>
    <mergeCell ref="D3277:E3277"/>
    <mergeCell ref="D3278:E3278"/>
    <mergeCell ref="D3279:E3279"/>
    <mergeCell ref="D3280:E3280"/>
    <mergeCell ref="D3281:E3281"/>
    <mergeCell ref="D3282:E3282"/>
    <mergeCell ref="D3283:E3283"/>
    <mergeCell ref="D3284:E3284"/>
    <mergeCell ref="D3285:E3285"/>
    <mergeCell ref="D3286:E3286"/>
    <mergeCell ref="D3287:E3287"/>
    <mergeCell ref="D3288:E3288"/>
    <mergeCell ref="D3289:E3289"/>
    <mergeCell ref="D3290:E3290"/>
    <mergeCell ref="D3291:E3291"/>
    <mergeCell ref="D3292:E3292"/>
    <mergeCell ref="D3293:E3293"/>
    <mergeCell ref="D3294:E3294"/>
    <mergeCell ref="D3295:E3295"/>
    <mergeCell ref="D3296:E3296"/>
    <mergeCell ref="D3297:E3297"/>
    <mergeCell ref="D3298:E3298"/>
    <mergeCell ref="D3299:E3299"/>
    <mergeCell ref="D3300:E3300"/>
    <mergeCell ref="D3301:E3301"/>
    <mergeCell ref="D3302:E3302"/>
    <mergeCell ref="D3303:E3303"/>
    <mergeCell ref="D3304:E3304"/>
    <mergeCell ref="D3305:E3305"/>
    <mergeCell ref="D3306:E3306"/>
    <mergeCell ref="D3307:E3307"/>
    <mergeCell ref="D3308:E3308"/>
    <mergeCell ref="D3309:E3309"/>
    <mergeCell ref="D3310:E3310"/>
    <mergeCell ref="D3311:E3311"/>
    <mergeCell ref="D3312:E3312"/>
    <mergeCell ref="D3313:E3313"/>
    <mergeCell ref="D3314:E3314"/>
    <mergeCell ref="D3315:E3315"/>
    <mergeCell ref="D3316:E3316"/>
    <mergeCell ref="D3317:E3317"/>
    <mergeCell ref="D3318:E3318"/>
    <mergeCell ref="D3319:E3319"/>
    <mergeCell ref="D3320:E3320"/>
    <mergeCell ref="D3321:E3321"/>
    <mergeCell ref="D3322:E3322"/>
    <mergeCell ref="D3323:E3323"/>
    <mergeCell ref="D3324:E3324"/>
    <mergeCell ref="D3325:E3325"/>
    <mergeCell ref="D3326:E3326"/>
    <mergeCell ref="D3327:E3327"/>
    <mergeCell ref="D3328:E3328"/>
    <mergeCell ref="D3329:E3329"/>
    <mergeCell ref="D3330:E3330"/>
    <mergeCell ref="D3331:E3331"/>
    <mergeCell ref="D3332:E3332"/>
    <mergeCell ref="D3333:E3333"/>
    <mergeCell ref="D3334:E3334"/>
    <mergeCell ref="D3335:E3335"/>
    <mergeCell ref="D3336:E3336"/>
    <mergeCell ref="D3337:E3337"/>
    <mergeCell ref="D3338:E3338"/>
    <mergeCell ref="D3339:E3339"/>
    <mergeCell ref="D3340:E3340"/>
    <mergeCell ref="D3341:E3341"/>
    <mergeCell ref="D3342:E3342"/>
    <mergeCell ref="D3343:E3343"/>
    <mergeCell ref="D3344:E3344"/>
    <mergeCell ref="D3345:E3345"/>
    <mergeCell ref="D3346:E3346"/>
    <mergeCell ref="D3347:E3347"/>
    <mergeCell ref="D3348:E3348"/>
    <mergeCell ref="D3349:E3349"/>
    <mergeCell ref="D3350:E3350"/>
    <mergeCell ref="D3351:E3351"/>
    <mergeCell ref="D3352:E3352"/>
    <mergeCell ref="D3353:E3353"/>
    <mergeCell ref="D3354:E3354"/>
    <mergeCell ref="D3355:E3355"/>
    <mergeCell ref="D3356:E3356"/>
    <mergeCell ref="D3357:E3357"/>
    <mergeCell ref="D3358:E3358"/>
    <mergeCell ref="D3359:E3359"/>
    <mergeCell ref="D3360:E3360"/>
    <mergeCell ref="D3361:E3361"/>
    <mergeCell ref="D3362:E3362"/>
    <mergeCell ref="D3363:E3363"/>
    <mergeCell ref="D3364:E3364"/>
    <mergeCell ref="D3365:E3365"/>
    <mergeCell ref="D3366:E3366"/>
    <mergeCell ref="D3367:E3367"/>
    <mergeCell ref="D3368:E3368"/>
    <mergeCell ref="D3369:E3369"/>
    <mergeCell ref="D3370:E3370"/>
    <mergeCell ref="D3371:E3371"/>
    <mergeCell ref="D3372:E3372"/>
    <mergeCell ref="D3373:E3373"/>
    <mergeCell ref="D3374:E3374"/>
    <mergeCell ref="D3375:E3375"/>
    <mergeCell ref="D3376:E3376"/>
    <mergeCell ref="D3377:E3377"/>
    <mergeCell ref="D3378:E3378"/>
    <mergeCell ref="D3379:E3379"/>
    <mergeCell ref="D3380:E3380"/>
    <mergeCell ref="D3381:E3381"/>
    <mergeCell ref="D3382:E3382"/>
    <mergeCell ref="D3383:E3383"/>
    <mergeCell ref="D3384:E3384"/>
    <mergeCell ref="D3385:E3385"/>
    <mergeCell ref="D3386:E3386"/>
    <mergeCell ref="D3387:E3387"/>
    <mergeCell ref="D3388:E3388"/>
    <mergeCell ref="D3389:E3389"/>
    <mergeCell ref="D3390:E3390"/>
    <mergeCell ref="D3391:E3391"/>
    <mergeCell ref="D3392:E3392"/>
    <mergeCell ref="D3393:E3393"/>
    <mergeCell ref="D3394:E3394"/>
    <mergeCell ref="D3395:E3395"/>
    <mergeCell ref="D3396:E3396"/>
    <mergeCell ref="D3397:E3397"/>
    <mergeCell ref="D3398:E3398"/>
    <mergeCell ref="D3399:E3399"/>
    <mergeCell ref="D3400:E3400"/>
    <mergeCell ref="D3401:E3401"/>
    <mergeCell ref="D3402:E3402"/>
    <mergeCell ref="D3403:E3403"/>
    <mergeCell ref="D3404:E3404"/>
    <mergeCell ref="D3405:E3405"/>
    <mergeCell ref="D3406:E3406"/>
    <mergeCell ref="D3407:E3407"/>
    <mergeCell ref="D3408:E3408"/>
    <mergeCell ref="D3409:E3409"/>
    <mergeCell ref="D3410:E3410"/>
    <mergeCell ref="D3411:E3411"/>
    <mergeCell ref="D3412:E3412"/>
    <mergeCell ref="D3413:E3413"/>
    <mergeCell ref="D3414:E3414"/>
    <mergeCell ref="D3415:E3415"/>
    <mergeCell ref="D3416:E3416"/>
    <mergeCell ref="D3417:E3417"/>
    <mergeCell ref="D3418:E3418"/>
    <mergeCell ref="D3419:E3419"/>
    <mergeCell ref="D3420:E3420"/>
    <mergeCell ref="D3421:E3421"/>
    <mergeCell ref="D3422:E3422"/>
    <mergeCell ref="D3423:E3423"/>
    <mergeCell ref="D3424:E3424"/>
    <mergeCell ref="D3425:E3425"/>
    <mergeCell ref="D3426:E3426"/>
    <mergeCell ref="D3427:E3427"/>
    <mergeCell ref="D3428:E3428"/>
    <mergeCell ref="D3429:E3429"/>
    <mergeCell ref="D3430:E3430"/>
    <mergeCell ref="D3431:E3431"/>
    <mergeCell ref="D3432:E3432"/>
    <mergeCell ref="D3433:E3433"/>
    <mergeCell ref="D3434:E3434"/>
    <mergeCell ref="D3435:E3435"/>
    <mergeCell ref="D3436:E3436"/>
    <mergeCell ref="D3437:E3437"/>
    <mergeCell ref="D3438:E3438"/>
    <mergeCell ref="D3439:E3439"/>
    <mergeCell ref="D3440:E3440"/>
    <mergeCell ref="D3441:E3441"/>
    <mergeCell ref="D3442:E3442"/>
    <mergeCell ref="D3443:E3443"/>
    <mergeCell ref="D3444:E3444"/>
    <mergeCell ref="D3445:E3445"/>
    <mergeCell ref="D3446:E3446"/>
    <mergeCell ref="D3447:E3447"/>
    <mergeCell ref="D3448:E3448"/>
    <mergeCell ref="D3449:E3449"/>
    <mergeCell ref="D3450:E3450"/>
    <mergeCell ref="D3451:E3451"/>
    <mergeCell ref="C2:D2"/>
    <mergeCell ref="C3:D3"/>
    <mergeCell ref="A4:C4"/>
    <mergeCell ref="C5:D5"/>
    <mergeCell ref="C6:D6"/>
    <mergeCell ref="S6:T6"/>
    <mergeCell ref="U6:W6"/>
    <mergeCell ref="X6:Y6"/>
    <mergeCell ref="Z6:AA6"/>
    <mergeCell ref="AB6:AC6"/>
    <mergeCell ref="S5:AD5"/>
    <mergeCell ref="D20:E20"/>
    <mergeCell ref="C18:D18"/>
    <mergeCell ref="C19:D19"/>
    <mergeCell ref="S19:T19"/>
    <mergeCell ref="U19:W19"/>
    <mergeCell ref="X19:Y19"/>
    <mergeCell ref="Z19:AA19"/>
    <mergeCell ref="AB19:AC19"/>
    <mergeCell ref="S18:AD18"/>
    <mergeCell ref="S22:T22"/>
    <mergeCell ref="U22:W22"/>
    <mergeCell ref="X22:Y22"/>
    <mergeCell ref="Z22:AA22"/>
    <mergeCell ref="AB22:AC22"/>
    <mergeCell ref="S21:AD21"/>
    <mergeCell ref="S55:T55"/>
    <mergeCell ref="S52:T52"/>
    <mergeCell ref="U52:W52"/>
    <mergeCell ref="X52:Y52"/>
    <mergeCell ref="Z52:AA52"/>
    <mergeCell ref="AB52:AC52"/>
    <mergeCell ref="S51:AD51"/>
    <mergeCell ref="U55:W55"/>
    <mergeCell ref="X55:Y55"/>
    <mergeCell ref="Z55:AA55"/>
    <mergeCell ref="AB55:AC55"/>
    <mergeCell ref="S54:AD54"/>
    <mergeCell ref="D7:E7"/>
    <mergeCell ref="D12:E12"/>
    <mergeCell ref="D8:E8"/>
    <mergeCell ref="D9:E9"/>
    <mergeCell ref="D10:E10"/>
    <mergeCell ref="D11:E11"/>
    <mergeCell ref="D13:E13"/>
    <mergeCell ref="D14:E14"/>
    <mergeCell ref="D15:E15"/>
    <mergeCell ref="D16:E16"/>
    <mergeCell ref="D17:E17"/>
    <mergeCell ref="C21:D21"/>
    <mergeCell ref="D26:E26"/>
    <mergeCell ref="C22:D22"/>
    <mergeCell ref="D23:E23"/>
    <mergeCell ref="D24:E24"/>
    <mergeCell ref="D25:E25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C48:D48"/>
    <mergeCell ref="D50:E50"/>
    <mergeCell ref="C49:D49"/>
    <mergeCell ref="S48:AD48"/>
    <mergeCell ref="AB49:AC49"/>
    <mergeCell ref="S49:T49"/>
    <mergeCell ref="U49:W49"/>
    <mergeCell ref="X49:Y49"/>
    <mergeCell ref="Z49:AA49"/>
    <mergeCell ref="C51:D51"/>
    <mergeCell ref="C55:D55"/>
    <mergeCell ref="C52:D52"/>
    <mergeCell ref="D53:E53"/>
    <mergeCell ref="C54:D54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S590:T590"/>
    <mergeCell ref="S573:T573"/>
    <mergeCell ref="S570:T570"/>
    <mergeCell ref="U590:W590"/>
    <mergeCell ref="X590:Y590"/>
    <mergeCell ref="Z590:AA590"/>
    <mergeCell ref="AB590:AC590"/>
    <mergeCell ref="S589:AD589"/>
    <mergeCell ref="S461:AD461"/>
    <mergeCell ref="S462:T462"/>
    <mergeCell ref="U462:W462"/>
    <mergeCell ref="X462:Y462"/>
    <mergeCell ref="Z462:AA462"/>
    <mergeCell ref="AB462:AC462"/>
    <mergeCell ref="S507:AD507"/>
    <mergeCell ref="S508:T508"/>
    <mergeCell ref="U508:W508"/>
    <mergeCell ref="X508:Y508"/>
    <mergeCell ref="Z508:AA508"/>
    <mergeCell ref="AB508:AC508"/>
    <mergeCell ref="S517:AD517"/>
    <mergeCell ref="S518:T518"/>
    <mergeCell ref="U518:W518"/>
    <mergeCell ref="X518:Y518"/>
    <mergeCell ref="Z518:AA518"/>
    <mergeCell ref="AB518:AC518"/>
    <mergeCell ref="S524:AD524"/>
    <mergeCell ref="U525:W525"/>
    <mergeCell ref="X525:Y525"/>
    <mergeCell ref="Z525:AA525"/>
    <mergeCell ref="AB525:AC525"/>
    <mergeCell ref="S525:T525"/>
    <mergeCell ref="S531:T531"/>
    <mergeCell ref="S528:T528"/>
    <mergeCell ref="U528:W528"/>
    <mergeCell ref="X528:Y528"/>
    <mergeCell ref="Z528:AA528"/>
    <mergeCell ref="AB528:AC528"/>
    <mergeCell ref="S527:AD527"/>
    <mergeCell ref="U531:W531"/>
    <mergeCell ref="X531:Y531"/>
    <mergeCell ref="Z531:AA531"/>
    <mergeCell ref="AB531:AC531"/>
    <mergeCell ref="S530:AD530"/>
    <mergeCell ref="S537:AD537"/>
    <mergeCell ref="U538:W538"/>
    <mergeCell ref="X538:Y538"/>
    <mergeCell ref="Z538:AA538"/>
    <mergeCell ref="AB538:AC538"/>
    <mergeCell ref="S538:T538"/>
    <mergeCell ref="S541:T541"/>
    <mergeCell ref="U541:W541"/>
    <mergeCell ref="X541:Y541"/>
    <mergeCell ref="Z541:AA541"/>
    <mergeCell ref="AB541:AC541"/>
    <mergeCell ref="S540:AD540"/>
    <mergeCell ref="S543:AD543"/>
    <mergeCell ref="U544:W544"/>
    <mergeCell ref="X544:Y544"/>
    <mergeCell ref="Z544:AA544"/>
    <mergeCell ref="AB544:AC544"/>
    <mergeCell ref="S544:T544"/>
    <mergeCell ref="S550:T550"/>
    <mergeCell ref="S547:T547"/>
    <mergeCell ref="U547:W547"/>
    <mergeCell ref="X547:Y547"/>
    <mergeCell ref="Z547:AA547"/>
    <mergeCell ref="AB547:AC547"/>
    <mergeCell ref="S546:AD546"/>
    <mergeCell ref="U550:W550"/>
    <mergeCell ref="X550:Y550"/>
    <mergeCell ref="Z550:AA550"/>
    <mergeCell ref="AB550:AC550"/>
    <mergeCell ref="S549:AD549"/>
    <mergeCell ref="S557:AD557"/>
    <mergeCell ref="U558:W558"/>
    <mergeCell ref="X558:Y558"/>
    <mergeCell ref="Z558:AA558"/>
    <mergeCell ref="AB558:AC558"/>
    <mergeCell ref="S558:T558"/>
    <mergeCell ref="S561:T561"/>
    <mergeCell ref="U561:W561"/>
    <mergeCell ref="X561:Y561"/>
    <mergeCell ref="Z561:AA561"/>
    <mergeCell ref="AB561:AC561"/>
    <mergeCell ref="S560:AD560"/>
    <mergeCell ref="S563:AD563"/>
    <mergeCell ref="U564:W564"/>
    <mergeCell ref="X564:Y564"/>
    <mergeCell ref="Z564:AA564"/>
    <mergeCell ref="AB564:AC564"/>
    <mergeCell ref="S564:T564"/>
    <mergeCell ref="S567:T567"/>
    <mergeCell ref="U567:W567"/>
    <mergeCell ref="X567:Y567"/>
    <mergeCell ref="Z567:AA567"/>
    <mergeCell ref="AB567:AC567"/>
    <mergeCell ref="S566:AD566"/>
    <mergeCell ref="S569:AD569"/>
    <mergeCell ref="U570:W570"/>
    <mergeCell ref="X570:Y570"/>
    <mergeCell ref="Z570:AA570"/>
    <mergeCell ref="AB570:AC570"/>
    <mergeCell ref="U573:W573"/>
    <mergeCell ref="X573:Y573"/>
    <mergeCell ref="Z573:AA573"/>
    <mergeCell ref="AB573:AC573"/>
    <mergeCell ref="S572:AD572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AB150:AC150"/>
    <mergeCell ref="S150:T150"/>
    <mergeCell ref="U150:W150"/>
    <mergeCell ref="X150:Y150"/>
    <mergeCell ref="Z150:AA150"/>
    <mergeCell ref="S149:AD149"/>
    <mergeCell ref="C149:D149"/>
    <mergeCell ref="C150:D150"/>
    <mergeCell ref="D151:E151"/>
    <mergeCell ref="D152:E152"/>
    <mergeCell ref="D153:E153"/>
    <mergeCell ref="D154:E154"/>
    <mergeCell ref="D155:E155"/>
    <mergeCell ref="S183:AD183"/>
    <mergeCell ref="AB184:AC184"/>
    <mergeCell ref="S184:T184"/>
    <mergeCell ref="U184:W184"/>
    <mergeCell ref="X184:Y184"/>
    <mergeCell ref="Z184:AA184"/>
    <mergeCell ref="S186:AD186"/>
    <mergeCell ref="U187:W187"/>
    <mergeCell ref="X187:Y187"/>
    <mergeCell ref="Z187:AA187"/>
    <mergeCell ref="AB187:AC187"/>
    <mergeCell ref="S187:T187"/>
    <mergeCell ref="S190:T190"/>
    <mergeCell ref="U190:W190"/>
    <mergeCell ref="X190:Y190"/>
    <mergeCell ref="Z190:AA190"/>
    <mergeCell ref="AB190:AC190"/>
    <mergeCell ref="S189:AD189"/>
    <mergeCell ref="S192:AD192"/>
    <mergeCell ref="U193:W193"/>
    <mergeCell ref="X193:Y193"/>
    <mergeCell ref="Z193:AA193"/>
    <mergeCell ref="AB193:AC193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88:E188"/>
    <mergeCell ref="D179:E179"/>
    <mergeCell ref="C183:D183"/>
    <mergeCell ref="D185:E185"/>
    <mergeCell ref="D180:E180"/>
    <mergeCell ref="D181:E181"/>
    <mergeCell ref="D182:E182"/>
    <mergeCell ref="C184:D184"/>
    <mergeCell ref="C186:D186"/>
    <mergeCell ref="C187:D187"/>
    <mergeCell ref="C189:D189"/>
    <mergeCell ref="C190:D190"/>
    <mergeCell ref="D191:E191"/>
    <mergeCell ref="C192:D192"/>
    <mergeCell ref="C193:D193"/>
    <mergeCell ref="D194:E194"/>
    <mergeCell ref="C195:D195"/>
    <mergeCell ref="C196:D196"/>
    <mergeCell ref="D197:E197"/>
    <mergeCell ref="C198:D198"/>
    <mergeCell ref="C199:D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C233:D233"/>
    <mergeCell ref="C234:D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C260:D260"/>
    <mergeCell ref="C261:D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95:E295"/>
    <mergeCell ref="D288:E288"/>
    <mergeCell ref="D289:E289"/>
    <mergeCell ref="D290:E290"/>
    <mergeCell ref="D291:E291"/>
    <mergeCell ref="D292:E292"/>
    <mergeCell ref="D293:E293"/>
    <mergeCell ref="D294:E294"/>
    <mergeCell ref="C296:D296"/>
    <mergeCell ref="C297:D297"/>
    <mergeCell ref="D298:E298"/>
    <mergeCell ref="C299:D299"/>
    <mergeCell ref="C300:D300"/>
    <mergeCell ref="D301:E301"/>
    <mergeCell ref="C302:D302"/>
    <mergeCell ref="C303:D303"/>
    <mergeCell ref="D304:E304"/>
    <mergeCell ref="C305:D305"/>
    <mergeCell ref="C306:D306"/>
    <mergeCell ref="D307:E307"/>
    <mergeCell ref="C308:D308"/>
    <mergeCell ref="C309:D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C367:D367"/>
    <mergeCell ref="C368:D368"/>
    <mergeCell ref="D369:E369"/>
    <mergeCell ref="C370:D370"/>
    <mergeCell ref="C371:D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C461:D461"/>
    <mergeCell ref="C462:D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506:E506"/>
    <mergeCell ref="C507:D507"/>
    <mergeCell ref="C508:D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C517:D517"/>
    <mergeCell ref="C518:D518"/>
    <mergeCell ref="D519:E519"/>
    <mergeCell ref="D520:E520"/>
    <mergeCell ref="D521:E521"/>
    <mergeCell ref="D522:E522"/>
    <mergeCell ref="D523:E523"/>
    <mergeCell ref="C524:D524"/>
    <mergeCell ref="C525:D525"/>
    <mergeCell ref="D526:E526"/>
    <mergeCell ref="S199:T199"/>
    <mergeCell ref="S196:T196"/>
    <mergeCell ref="S193:T193"/>
    <mergeCell ref="U196:W196"/>
    <mergeCell ref="X196:Y196"/>
    <mergeCell ref="Z196:AA196"/>
    <mergeCell ref="AB196:AC196"/>
    <mergeCell ref="S195:AD195"/>
    <mergeCell ref="U199:W199"/>
    <mergeCell ref="X199:Y199"/>
    <mergeCell ref="Z199:AA199"/>
    <mergeCell ref="AB199:AC199"/>
    <mergeCell ref="S198:AD198"/>
    <mergeCell ref="S233:AD233"/>
    <mergeCell ref="AB234:AC234"/>
    <mergeCell ref="S234:T234"/>
    <mergeCell ref="U234:W234"/>
    <mergeCell ref="X234:Y234"/>
    <mergeCell ref="Z234:AA234"/>
    <mergeCell ref="S260:AD260"/>
    <mergeCell ref="S261:T261"/>
    <mergeCell ref="U261:W261"/>
    <mergeCell ref="X261:Y261"/>
    <mergeCell ref="Z261:AA261"/>
    <mergeCell ref="AB261:AC261"/>
    <mergeCell ref="S296:AD296"/>
    <mergeCell ref="U297:W297"/>
    <mergeCell ref="X297:Y297"/>
    <mergeCell ref="Z297:AA297"/>
    <mergeCell ref="AB297:AC297"/>
    <mergeCell ref="S297:T297"/>
    <mergeCell ref="S300:T300"/>
    <mergeCell ref="U300:W300"/>
    <mergeCell ref="X300:Y300"/>
    <mergeCell ref="Z300:AA300"/>
    <mergeCell ref="AB300:AC300"/>
    <mergeCell ref="S299:AD299"/>
    <mergeCell ref="S302:AD302"/>
    <mergeCell ref="U303:W303"/>
    <mergeCell ref="X303:Y303"/>
    <mergeCell ref="Z303:AA303"/>
    <mergeCell ref="AB303:AC303"/>
    <mergeCell ref="S303:T303"/>
    <mergeCell ref="S309:T309"/>
    <mergeCell ref="S306:T306"/>
    <mergeCell ref="U306:W306"/>
    <mergeCell ref="X306:Y306"/>
    <mergeCell ref="Z306:AA306"/>
    <mergeCell ref="AB306:AC306"/>
    <mergeCell ref="S305:AD305"/>
    <mergeCell ref="U309:W309"/>
    <mergeCell ref="X309:Y309"/>
    <mergeCell ref="Z309:AA309"/>
    <mergeCell ref="AB309:AC309"/>
    <mergeCell ref="S308:AD308"/>
    <mergeCell ref="S367:AD367"/>
    <mergeCell ref="S368:T368"/>
    <mergeCell ref="U368:W368"/>
    <mergeCell ref="X368:Y368"/>
    <mergeCell ref="Z368:AA368"/>
    <mergeCell ref="AB368:AC368"/>
    <mergeCell ref="S371:T371"/>
    <mergeCell ref="U371:W371"/>
    <mergeCell ref="X371:Y371"/>
    <mergeCell ref="Z371:AA371"/>
    <mergeCell ref="AB371:AC371"/>
    <mergeCell ref="S370:AD370"/>
    <mergeCell ref="C527:D527"/>
    <mergeCell ref="C528:D528"/>
    <mergeCell ref="D529:E529"/>
    <mergeCell ref="C530:D530"/>
    <mergeCell ref="C531:D531"/>
    <mergeCell ref="D532:E532"/>
    <mergeCell ref="D533:E533"/>
    <mergeCell ref="D534:E534"/>
    <mergeCell ref="D535:E535"/>
    <mergeCell ref="D536:E536"/>
    <mergeCell ref="C537:D537"/>
    <mergeCell ref="C538:D538"/>
    <mergeCell ref="D539:E539"/>
    <mergeCell ref="C540:D540"/>
    <mergeCell ref="C541:D541"/>
    <mergeCell ref="D542:E542"/>
    <mergeCell ref="C543:D543"/>
    <mergeCell ref="C544:D544"/>
    <mergeCell ref="D545:E545"/>
    <mergeCell ref="C546:D546"/>
    <mergeCell ref="C547:D547"/>
    <mergeCell ref="D548:E548"/>
    <mergeCell ref="C549:D549"/>
    <mergeCell ref="C550:D550"/>
    <mergeCell ref="D551:E551"/>
    <mergeCell ref="D552:E552"/>
    <mergeCell ref="D553:E553"/>
    <mergeCell ref="D554:E554"/>
    <mergeCell ref="D555:E555"/>
    <mergeCell ref="D556:E556"/>
    <mergeCell ref="C557:D557"/>
    <mergeCell ref="C558:D558"/>
    <mergeCell ref="D559:E559"/>
    <mergeCell ref="C560:D560"/>
    <mergeCell ref="C561:D561"/>
    <mergeCell ref="D562:E562"/>
    <mergeCell ref="C563:D563"/>
    <mergeCell ref="C564:D564"/>
    <mergeCell ref="D565:E565"/>
    <mergeCell ref="C566:D566"/>
    <mergeCell ref="C567:D567"/>
    <mergeCell ref="D568:E568"/>
    <mergeCell ref="C569:D569"/>
    <mergeCell ref="C570:D570"/>
    <mergeCell ref="D571:E571"/>
    <mergeCell ref="C572:D572"/>
    <mergeCell ref="C573:D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C589:D589"/>
    <mergeCell ref="C590:D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</mergeCells>
  <pageMargins left="0.25" right="0.25" top="0.25" bottom="0.25" header="0.3" footer="0.3"/>
  <pageSetup paperSize="9" orientation="landscape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IIS APPPOOL\Api</dc:creator>
  <cp:lastModifiedBy>IIS APPPOOL\Api</cp:lastModifiedBy>
  <dcterms:created xsi:type="dcterms:W3CDTF">2019-05-15T07:26:13Z</dcterms:created>
  <dcterms:modified xsi:type="dcterms:W3CDTF">2019-05-15T07:34:36Z</dcterms:modified>
</cp:coreProperties>
</file>